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inco\Downloads\opera report consolidation and validation\"/>
    </mc:Choice>
  </mc:AlternateContent>
  <xr:revisionPtr revIDLastSave="0" documentId="13_ncr:1_{355C12CE-6AAB-44DF-821D-5F307A78D79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INTENANCE" sheetId="1" r:id="rId1"/>
    <sheet name="cuenta Usali" sheetId="2" r:id="rId2"/>
    <sheet name="List of Equipments" sheetId="6" r:id="rId3"/>
    <sheet name="Capex" sheetId="4" r:id="rId4"/>
    <sheet name="Sheet2" sheetId="5" r:id="rId5"/>
  </sheets>
  <externalReferences>
    <externalReference r:id="rId6"/>
  </externalReferences>
  <definedNames>
    <definedName name="FechaDeInicioelañoFiscal">'[1]FLUJO DE EFECTIVO'!$B$7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kLPYLkPOiT38aPWi6dCgAoUcvPg768nyqP4XIDRroHg="/>
    </ext>
  </extLst>
</workbook>
</file>

<file path=xl/calcChain.xml><?xml version="1.0" encoding="utf-8"?>
<calcChain xmlns="http://schemas.openxmlformats.org/spreadsheetml/2006/main">
  <c r="L2482" i="4" l="1"/>
  <c r="M2482" i="4" s="1"/>
  <c r="K2481" i="4"/>
  <c r="L2480" i="4"/>
  <c r="M2480" i="4" s="1"/>
  <c r="H2479" i="4"/>
  <c r="K2479" i="4" s="1"/>
  <c r="K2478" i="4"/>
  <c r="K2477" i="4"/>
  <c r="K2476" i="4"/>
  <c r="M2475" i="4"/>
  <c r="L2475" i="4"/>
  <c r="M2474" i="4"/>
  <c r="L2473" i="4"/>
  <c r="M2473" i="4" s="1"/>
  <c r="L2472" i="4"/>
  <c r="M2472" i="4" s="1"/>
  <c r="M2471" i="4"/>
  <c r="L2470" i="4"/>
  <c r="M2470" i="4" s="1"/>
  <c r="L2469" i="4"/>
  <c r="M2469" i="4" s="1"/>
  <c r="K2468" i="4"/>
  <c r="L2468" i="4" s="1"/>
  <c r="M2468" i="4" s="1"/>
  <c r="K2467" i="4"/>
  <c r="GM2466" i="4"/>
  <c r="GO2466" i="4" s="1"/>
  <c r="FH2466" i="4"/>
  <c r="FJ2466" i="4" s="1"/>
  <c r="EC2466" i="4"/>
  <c r="EE2466" i="4" s="1"/>
  <c r="CZ2466" i="4"/>
  <c r="CX2466" i="4"/>
  <c r="BU2466" i="4"/>
  <c r="BS2466" i="4"/>
  <c r="AN2466" i="4"/>
  <c r="AP2466" i="4" s="1"/>
  <c r="K2466" i="4"/>
  <c r="K2465" i="4"/>
  <c r="K2464" i="4"/>
  <c r="L2464" i="4" s="1"/>
  <c r="M2464" i="4" s="1"/>
  <c r="H2464" i="4"/>
  <c r="K2463" i="4"/>
  <c r="K2462" i="4"/>
  <c r="K2461" i="4"/>
  <c r="M2461" i="4" s="1"/>
  <c r="M2460" i="4"/>
  <c r="L2460" i="4"/>
  <c r="K2459" i="4"/>
  <c r="L2459" i="4" s="1"/>
  <c r="M2459" i="4" s="1"/>
  <c r="GM2458" i="4"/>
  <c r="GO2458" i="4" s="1"/>
  <c r="FH2458" i="4"/>
  <c r="FJ2458" i="4" s="1"/>
  <c r="EC2458" i="4"/>
  <c r="EE2458" i="4" s="1"/>
  <c r="CZ2458" i="4"/>
  <c r="CX2458" i="4"/>
  <c r="BS2458" i="4"/>
  <c r="BU2458" i="4" s="1"/>
  <c r="AN2458" i="4"/>
  <c r="AP2458" i="4" s="1"/>
  <c r="K2458" i="4"/>
  <c r="K2457" i="4"/>
  <c r="M2456" i="4"/>
  <c r="K2456" i="4"/>
  <c r="K2484" i="4" s="1"/>
  <c r="J2455" i="4"/>
  <c r="K2443" i="4"/>
  <c r="K2444" i="4" s="1"/>
  <c r="M2442" i="4"/>
  <c r="L2442" i="4"/>
  <c r="K2442" i="4"/>
  <c r="K2441" i="4"/>
  <c r="L2441" i="4" s="1"/>
  <c r="H2438" i="4"/>
  <c r="K2438" i="4" s="1"/>
  <c r="M2437" i="4"/>
  <c r="L2437" i="4"/>
  <c r="K2437" i="4"/>
  <c r="H2437" i="4"/>
  <c r="K2436" i="4"/>
  <c r="M2436" i="4" s="1"/>
  <c r="H2435" i="4"/>
  <c r="K2435" i="4" s="1"/>
  <c r="L2434" i="4"/>
  <c r="M2434" i="4" s="1"/>
  <c r="K2434" i="4"/>
  <c r="H2434" i="4"/>
  <c r="M2433" i="4"/>
  <c r="K2433" i="4"/>
  <c r="K2432" i="4"/>
  <c r="M2432" i="4" s="1"/>
  <c r="K2431" i="4"/>
  <c r="K2430" i="4"/>
  <c r="K2427" i="4"/>
  <c r="K2426" i="4"/>
  <c r="K2428" i="4" s="1"/>
  <c r="L2425" i="4"/>
  <c r="I2425" i="4"/>
  <c r="K2422" i="4"/>
  <c r="K2421" i="4"/>
  <c r="K2420" i="4"/>
  <c r="K2419" i="4"/>
  <c r="L2419" i="4" s="1"/>
  <c r="K2416" i="4"/>
  <c r="K2417" i="4" s="1"/>
  <c r="M2415" i="4"/>
  <c r="L2415" i="4"/>
  <c r="L2417" i="4" s="1"/>
  <c r="L2413" i="4"/>
  <c r="K2413" i="4"/>
  <c r="L2412" i="4"/>
  <c r="M2412" i="4" s="1"/>
  <c r="M2413" i="4" s="1"/>
  <c r="K2412" i="4"/>
  <c r="L2409" i="4"/>
  <c r="L2410" i="4" s="1"/>
  <c r="K2409" i="4"/>
  <c r="K2410" i="4" s="1"/>
  <c r="K2407" i="4"/>
  <c r="L2406" i="4"/>
  <c r="M2406" i="4" s="1"/>
  <c r="K2406" i="4"/>
  <c r="K2405" i="4"/>
  <c r="L2402" i="4"/>
  <c r="M2402" i="4" s="1"/>
  <c r="K2402" i="4"/>
  <c r="L2401" i="4"/>
  <c r="M2401" i="4" s="1"/>
  <c r="K2400" i="4"/>
  <c r="K2399" i="4"/>
  <c r="K2397" i="4"/>
  <c r="K2396" i="4"/>
  <c r="L2396" i="4" s="1"/>
  <c r="M2396" i="4" s="1"/>
  <c r="K2395" i="4"/>
  <c r="K2392" i="4"/>
  <c r="K2393" i="4" s="1"/>
  <c r="K2391" i="4"/>
  <c r="L2391" i="4" s="1"/>
  <c r="M2390" i="4"/>
  <c r="L2387" i="4"/>
  <c r="K2387" i="4"/>
  <c r="K2388" i="4" s="1"/>
  <c r="L2386" i="4"/>
  <c r="L2388" i="4" s="1"/>
  <c r="M2385" i="4"/>
  <c r="M2384" i="4"/>
  <c r="M2383" i="4"/>
  <c r="L2383" i="4"/>
  <c r="K2381" i="4"/>
  <c r="L2380" i="4"/>
  <c r="M2380" i="4" s="1"/>
  <c r="L2379" i="4"/>
  <c r="M2379" i="4" s="1"/>
  <c r="M2378" i="4"/>
  <c r="L2378" i="4"/>
  <c r="M2377" i="4"/>
  <c r="L2377" i="4"/>
  <c r="L2381" i="4" s="1"/>
  <c r="K2374" i="4"/>
  <c r="K2375" i="4" s="1"/>
  <c r="K2371" i="4"/>
  <c r="L2371" i="4" s="1"/>
  <c r="M2371" i="4" s="1"/>
  <c r="K2370" i="4"/>
  <c r="M2370" i="4" s="1"/>
  <c r="K2369" i="4"/>
  <c r="M2369" i="4" s="1"/>
  <c r="K2368" i="4"/>
  <c r="M2368" i="4" s="1"/>
  <c r="K2367" i="4"/>
  <c r="M2367" i="4" s="1"/>
  <c r="M2366" i="4"/>
  <c r="K2366" i="4"/>
  <c r="L2365" i="4"/>
  <c r="M2365" i="4" s="1"/>
  <c r="K2365" i="4"/>
  <c r="K2364" i="4"/>
  <c r="M2364" i="4" s="1"/>
  <c r="K2363" i="4"/>
  <c r="M2363" i="4" s="1"/>
  <c r="K2362" i="4"/>
  <c r="M2362" i="4" s="1"/>
  <c r="K2361" i="4"/>
  <c r="M2361" i="4" s="1"/>
  <c r="M2360" i="4"/>
  <c r="K2360" i="4"/>
  <c r="M2359" i="4"/>
  <c r="K2359" i="4"/>
  <c r="K2358" i="4"/>
  <c r="K2357" i="4"/>
  <c r="L2356" i="4"/>
  <c r="M2356" i="4" s="1"/>
  <c r="K2356" i="4"/>
  <c r="L2355" i="4"/>
  <c r="M2355" i="4" s="1"/>
  <c r="K2355" i="4"/>
  <c r="K2354" i="4"/>
  <c r="K2353" i="4"/>
  <c r="M2353" i="4" s="1"/>
  <c r="M2352" i="4"/>
  <c r="K2352" i="4"/>
  <c r="M2351" i="4"/>
  <c r="K2351" i="4"/>
  <c r="K2350" i="4"/>
  <c r="M2350" i="4" s="1"/>
  <c r="K2349" i="4"/>
  <c r="M2349" i="4" s="1"/>
  <c r="K2348" i="4"/>
  <c r="M2348" i="4" s="1"/>
  <c r="K2347" i="4"/>
  <c r="M2347" i="4" s="1"/>
  <c r="M2346" i="4"/>
  <c r="K2346" i="4"/>
  <c r="M2345" i="4"/>
  <c r="K2345" i="4"/>
  <c r="K2344" i="4"/>
  <c r="M2344" i="4" s="1"/>
  <c r="M2343" i="4"/>
  <c r="K2343" i="4"/>
  <c r="L2342" i="4"/>
  <c r="K2342" i="4"/>
  <c r="M2342" i="4" s="1"/>
  <c r="L2341" i="4"/>
  <c r="K2341" i="4"/>
  <c r="M2341" i="4" s="1"/>
  <c r="M2340" i="4"/>
  <c r="K2340" i="4"/>
  <c r="L2339" i="4"/>
  <c r="M2339" i="4" s="1"/>
  <c r="K2339" i="4"/>
  <c r="K2338" i="4"/>
  <c r="K2337" i="4"/>
  <c r="L2336" i="4"/>
  <c r="K2336" i="4"/>
  <c r="M2336" i="4" s="1"/>
  <c r="L2335" i="4"/>
  <c r="M2335" i="4" s="1"/>
  <c r="K2335" i="4"/>
  <c r="K2334" i="4"/>
  <c r="L2331" i="4"/>
  <c r="M2331" i="4" s="1"/>
  <c r="H2330" i="4"/>
  <c r="K2330" i="4" s="1"/>
  <c r="M2330" i="4" s="1"/>
  <c r="K2329" i="4"/>
  <c r="K2328" i="4"/>
  <c r="L2328" i="4" s="1"/>
  <c r="M2328" i="4" s="1"/>
  <c r="K2327" i="4"/>
  <c r="L2327" i="4" s="1"/>
  <c r="M2327" i="4" s="1"/>
  <c r="K2326" i="4"/>
  <c r="L2326" i="4" s="1"/>
  <c r="H2326" i="4"/>
  <c r="K2325" i="4"/>
  <c r="H2325" i="4"/>
  <c r="L2324" i="4"/>
  <c r="K2324" i="4"/>
  <c r="M2324" i="4" s="1"/>
  <c r="M2323" i="4"/>
  <c r="L2323" i="4"/>
  <c r="K2323" i="4"/>
  <c r="K2322" i="4"/>
  <c r="L2322" i="4" s="1"/>
  <c r="M2322" i="4" s="1"/>
  <c r="L2321" i="4"/>
  <c r="K2321" i="4"/>
  <c r="M2321" i="4" s="1"/>
  <c r="GM2320" i="4"/>
  <c r="GO2320" i="4" s="1"/>
  <c r="FH2320" i="4"/>
  <c r="FJ2320" i="4" s="1"/>
  <c r="EE2320" i="4"/>
  <c r="EC2320" i="4"/>
  <c r="CZ2320" i="4"/>
  <c r="CX2320" i="4"/>
  <c r="BS2320" i="4"/>
  <c r="BU2320" i="4" s="1"/>
  <c r="AP2320" i="4"/>
  <c r="AN2320" i="4"/>
  <c r="L2320" i="4"/>
  <c r="K2320" i="4"/>
  <c r="M2320" i="4" s="1"/>
  <c r="M2319" i="4"/>
  <c r="L2319" i="4"/>
  <c r="K2319" i="4"/>
  <c r="K2318" i="4"/>
  <c r="L2318" i="4" s="1"/>
  <c r="M2318" i="4" s="1"/>
  <c r="L2317" i="4"/>
  <c r="K2317" i="4"/>
  <c r="M2317" i="4" s="1"/>
  <c r="L2316" i="4"/>
  <c r="K2316" i="4"/>
  <c r="M2316" i="4" s="1"/>
  <c r="M2315" i="4"/>
  <c r="K2315" i="4"/>
  <c r="H2314" i="4"/>
  <c r="K2314" i="4" s="1"/>
  <c r="L2313" i="4"/>
  <c r="M2313" i="4" s="1"/>
  <c r="I2313" i="4"/>
  <c r="H2312" i="4"/>
  <c r="K2312" i="4" s="1"/>
  <c r="K2311" i="4"/>
  <c r="L2311" i="4" s="1"/>
  <c r="K2310" i="4"/>
  <c r="M2309" i="4"/>
  <c r="K2309" i="4"/>
  <c r="M2306" i="4"/>
  <c r="L2306" i="4"/>
  <c r="L2305" i="4"/>
  <c r="K2305" i="4"/>
  <c r="M2305" i="4" s="1"/>
  <c r="L2304" i="4"/>
  <c r="M2304" i="4" s="1"/>
  <c r="M2303" i="4"/>
  <c r="K2303" i="4"/>
  <c r="K2302" i="4"/>
  <c r="M2302" i="4" s="1"/>
  <c r="K2301" i="4"/>
  <c r="M2301" i="4" s="1"/>
  <c r="M2300" i="4"/>
  <c r="K2300" i="4"/>
  <c r="M2299" i="4"/>
  <c r="K2299" i="4"/>
  <c r="K2298" i="4"/>
  <c r="M2298" i="4" s="1"/>
  <c r="M2297" i="4"/>
  <c r="K2297" i="4"/>
  <c r="K2296" i="4"/>
  <c r="M2296" i="4" s="1"/>
  <c r="L2295" i="4"/>
  <c r="K2295" i="4"/>
  <c r="M2295" i="4" s="1"/>
  <c r="K2294" i="4"/>
  <c r="M2294" i="4" s="1"/>
  <c r="K2293" i="4"/>
  <c r="K2292" i="4"/>
  <c r="L2292" i="4" s="1"/>
  <c r="M2292" i="4" s="1"/>
  <c r="K2291" i="4"/>
  <c r="L2291" i="4" s="1"/>
  <c r="M2291" i="4" s="1"/>
  <c r="K2290" i="4"/>
  <c r="L2290" i="4" s="1"/>
  <c r="K2289" i="4"/>
  <c r="K2286" i="4"/>
  <c r="L2286" i="4" s="1"/>
  <c r="M2286" i="4" s="1"/>
  <c r="K2285" i="4"/>
  <c r="L2285" i="4" s="1"/>
  <c r="K2284" i="4"/>
  <c r="J2283" i="4"/>
  <c r="M2278" i="4"/>
  <c r="M2277" i="4"/>
  <c r="K2276" i="4"/>
  <c r="L2276" i="4" s="1"/>
  <c r="M2276" i="4" s="1"/>
  <c r="M2275" i="4"/>
  <c r="L2275" i="4"/>
  <c r="K2274" i="4"/>
  <c r="L2274" i="4" s="1"/>
  <c r="M2274" i="4" s="1"/>
  <c r="L2273" i="4"/>
  <c r="M2273" i="4" s="1"/>
  <c r="K2272" i="4"/>
  <c r="M2272" i="4" s="1"/>
  <c r="K2271" i="4"/>
  <c r="L2271" i="4" s="1"/>
  <c r="M2271" i="4" s="1"/>
  <c r="K2270" i="4"/>
  <c r="L2270" i="4" s="1"/>
  <c r="L2269" i="4"/>
  <c r="M2269" i="4" s="1"/>
  <c r="L2268" i="4"/>
  <c r="M2268" i="4" s="1"/>
  <c r="K2267" i="4"/>
  <c r="L2266" i="4"/>
  <c r="K2266" i="4"/>
  <c r="M2266" i="4" s="1"/>
  <c r="L2265" i="4"/>
  <c r="K2265" i="4"/>
  <c r="M2265" i="4" s="1"/>
  <c r="K2264" i="4"/>
  <c r="K2263" i="4"/>
  <c r="L2262" i="4"/>
  <c r="K2262" i="4"/>
  <c r="M2262" i="4" s="1"/>
  <c r="L2261" i="4"/>
  <c r="M2261" i="4" s="1"/>
  <c r="L2260" i="4"/>
  <c r="M2260" i="4" s="1"/>
  <c r="L2259" i="4"/>
  <c r="K2259" i="4"/>
  <c r="M2259" i="4" s="1"/>
  <c r="L2258" i="4"/>
  <c r="K2258" i="4"/>
  <c r="M2258" i="4" s="1"/>
  <c r="M2257" i="4"/>
  <c r="L2257" i="4"/>
  <c r="K2257" i="4"/>
  <c r="K2256" i="4"/>
  <c r="L2256" i="4" s="1"/>
  <c r="M2256" i="4" s="1"/>
  <c r="L2255" i="4"/>
  <c r="K2255" i="4"/>
  <c r="M2255" i="4" s="1"/>
  <c r="L2254" i="4"/>
  <c r="K2254" i="4"/>
  <c r="M2254" i="4" s="1"/>
  <c r="M2253" i="4"/>
  <c r="L2253" i="4"/>
  <c r="K2253" i="4"/>
  <c r="K2252" i="4"/>
  <c r="L2252" i="4" s="1"/>
  <c r="M2252" i="4" s="1"/>
  <c r="M2251" i="4"/>
  <c r="M2250" i="4"/>
  <c r="K2250" i="4"/>
  <c r="L2249" i="4"/>
  <c r="K2249" i="4"/>
  <c r="M2249" i="4" s="1"/>
  <c r="M2247" i="4"/>
  <c r="L2247" i="4"/>
  <c r="L2246" i="4"/>
  <c r="M2246" i="4" s="1"/>
  <c r="K2245" i="4"/>
  <c r="M2244" i="4"/>
  <c r="M2243" i="4"/>
  <c r="L2242" i="4"/>
  <c r="M2242" i="4" s="1"/>
  <c r="L2241" i="4"/>
  <c r="M2241" i="4" s="1"/>
  <c r="M2240" i="4"/>
  <c r="K2239" i="4"/>
  <c r="M2239" i="4" s="1"/>
  <c r="K2238" i="4"/>
  <c r="M2238" i="4" s="1"/>
  <c r="K2237" i="4"/>
  <c r="M2237" i="4" s="1"/>
  <c r="K2236" i="4"/>
  <c r="L2235" i="4"/>
  <c r="M2235" i="4" s="1"/>
  <c r="H2228" i="4"/>
  <c r="K2228" i="4" s="1"/>
  <c r="K2227" i="4"/>
  <c r="L2226" i="4"/>
  <c r="K2226" i="4"/>
  <c r="M2226" i="4" s="1"/>
  <c r="L2225" i="4"/>
  <c r="M2225" i="4" s="1"/>
  <c r="K2225" i="4"/>
  <c r="K2224" i="4"/>
  <c r="K2223" i="4"/>
  <c r="GM2222" i="4"/>
  <c r="GO2222" i="4" s="1"/>
  <c r="FJ2222" i="4"/>
  <c r="FH2222" i="4"/>
  <c r="EE2222" i="4"/>
  <c r="EC2222" i="4"/>
  <c r="CX2222" i="4"/>
  <c r="CZ2222" i="4" s="1"/>
  <c r="BU2222" i="4"/>
  <c r="BS2222" i="4"/>
  <c r="AN2222" i="4"/>
  <c r="AP2222" i="4" s="1"/>
  <c r="L2222" i="4"/>
  <c r="K2222" i="4"/>
  <c r="M2222" i="4" s="1"/>
  <c r="GM2221" i="4"/>
  <c r="GO2221" i="4" s="1"/>
  <c r="FH2221" i="4"/>
  <c r="FJ2221" i="4" s="1"/>
  <c r="EC2221" i="4"/>
  <c r="EE2221" i="4" s="1"/>
  <c r="CX2221" i="4"/>
  <c r="CZ2221" i="4" s="1"/>
  <c r="BU2221" i="4"/>
  <c r="BS2221" i="4"/>
  <c r="AP2221" i="4"/>
  <c r="AN2221" i="4"/>
  <c r="L2221" i="4"/>
  <c r="K2221" i="4"/>
  <c r="M2221" i="4" s="1"/>
  <c r="K2220" i="4"/>
  <c r="K2219" i="4"/>
  <c r="I2218" i="4"/>
  <c r="H2218" i="4"/>
  <c r="K2218" i="4" s="1"/>
  <c r="I2217" i="4"/>
  <c r="H2217" i="4"/>
  <c r="K2217" i="4" s="1"/>
  <c r="I2216" i="4"/>
  <c r="H2216" i="4"/>
  <c r="K2216" i="4" s="1"/>
  <c r="I2215" i="4"/>
  <c r="H2215" i="4"/>
  <c r="K2215" i="4" s="1"/>
  <c r="M2214" i="4"/>
  <c r="K2214" i="4"/>
  <c r="L2213" i="4"/>
  <c r="K2213" i="4"/>
  <c r="M2213" i="4" s="1"/>
  <c r="M2212" i="4"/>
  <c r="K2212" i="4"/>
  <c r="L2211" i="4"/>
  <c r="K2211" i="4"/>
  <c r="K2210" i="4"/>
  <c r="M2210" i="4" s="1"/>
  <c r="M2209" i="4"/>
  <c r="K2209" i="4"/>
  <c r="L2208" i="4"/>
  <c r="K2208" i="4"/>
  <c r="M2208" i="4" s="1"/>
  <c r="M2207" i="4"/>
  <c r="L2207" i="4"/>
  <c r="K2207" i="4"/>
  <c r="K2206" i="4"/>
  <c r="L2206" i="4" s="1"/>
  <c r="M2206" i="4" s="1"/>
  <c r="L2205" i="4"/>
  <c r="K2205" i="4"/>
  <c r="M2205" i="4" s="1"/>
  <c r="L2204" i="4"/>
  <c r="K2204" i="4"/>
  <c r="M2204" i="4" s="1"/>
  <c r="M2203" i="4"/>
  <c r="L2203" i="4"/>
  <c r="K2203" i="4"/>
  <c r="K2202" i="4"/>
  <c r="L2202" i="4" s="1"/>
  <c r="M2202" i="4" s="1"/>
  <c r="K2201" i="4"/>
  <c r="M2201" i="4" s="1"/>
  <c r="K2200" i="4"/>
  <c r="M2200" i="4" s="1"/>
  <c r="K2199" i="4"/>
  <c r="L2199" i="4" s="1"/>
  <c r="M2199" i="4" s="1"/>
  <c r="K2198" i="4"/>
  <c r="H2197" i="4"/>
  <c r="K2197" i="4" s="1"/>
  <c r="K2196" i="4"/>
  <c r="L2195" i="4"/>
  <c r="M2195" i="4" s="1"/>
  <c r="K2194" i="4"/>
  <c r="H2194" i="4"/>
  <c r="L2193" i="4"/>
  <c r="M2193" i="4" s="1"/>
  <c r="M2192" i="4"/>
  <c r="K2192" i="4"/>
  <c r="L2191" i="4"/>
  <c r="M2191" i="4" s="1"/>
  <c r="L2190" i="4"/>
  <c r="K2190" i="4"/>
  <c r="M2190" i="4" s="1"/>
  <c r="L2189" i="4"/>
  <c r="M2189" i="4" s="1"/>
  <c r="K2189" i="4"/>
  <c r="L2188" i="4"/>
  <c r="M2188" i="4" s="1"/>
  <c r="M2187" i="4"/>
  <c r="L2187" i="4"/>
  <c r="L2186" i="4"/>
  <c r="K2186" i="4"/>
  <c r="M2186" i="4" s="1"/>
  <c r="M2185" i="4"/>
  <c r="L2185" i="4"/>
  <c r="K2185" i="4"/>
  <c r="K2184" i="4"/>
  <c r="L2184" i="4" s="1"/>
  <c r="M2184" i="4" s="1"/>
  <c r="H2183" i="4"/>
  <c r="K2183" i="4" s="1"/>
  <c r="K2182" i="4"/>
  <c r="L2182" i="4" s="1"/>
  <c r="M2182" i="4" s="1"/>
  <c r="K2181" i="4"/>
  <c r="K2180" i="4"/>
  <c r="K2179" i="4"/>
  <c r="L2179" i="4" s="1"/>
  <c r="M2179" i="4" s="1"/>
  <c r="K2178" i="4"/>
  <c r="L2178" i="4" s="1"/>
  <c r="M2178" i="4" s="1"/>
  <c r="K2177" i="4"/>
  <c r="K2176" i="4"/>
  <c r="K2175" i="4"/>
  <c r="L2175" i="4" s="1"/>
  <c r="M2175" i="4" s="1"/>
  <c r="M2174" i="4"/>
  <c r="K2174" i="4"/>
  <c r="M2173" i="4"/>
  <c r="L2173" i="4"/>
  <c r="K2173" i="4"/>
  <c r="K2172" i="4"/>
  <c r="L2172" i="4" s="1"/>
  <c r="M2172" i="4" s="1"/>
  <c r="L2171" i="4"/>
  <c r="K2171" i="4"/>
  <c r="M2171" i="4" s="1"/>
  <c r="K2170" i="4"/>
  <c r="M2170" i="4" s="1"/>
  <c r="L2169" i="4"/>
  <c r="K2169" i="4"/>
  <c r="M2169" i="4" s="1"/>
  <c r="L2168" i="4"/>
  <c r="K2168" i="4"/>
  <c r="M2168" i="4" s="1"/>
  <c r="K2167" i="4"/>
  <c r="K2166" i="4"/>
  <c r="L2165" i="4"/>
  <c r="K2165" i="4"/>
  <c r="M2165" i="4" s="1"/>
  <c r="L2164" i="4"/>
  <c r="K2164" i="4"/>
  <c r="K2163" i="4"/>
  <c r="K2162" i="4"/>
  <c r="L2161" i="4"/>
  <c r="K2161" i="4"/>
  <c r="M2161" i="4" s="1"/>
  <c r="L2160" i="4"/>
  <c r="K2160" i="4"/>
  <c r="M2160" i="4" s="1"/>
  <c r="K2159" i="4"/>
  <c r="K2158" i="4"/>
  <c r="L2157" i="4"/>
  <c r="K2157" i="4"/>
  <c r="M2157" i="4" s="1"/>
  <c r="L2156" i="4"/>
  <c r="K2156" i="4"/>
  <c r="K2155" i="4"/>
  <c r="K2154" i="4"/>
  <c r="L2153" i="4"/>
  <c r="K2153" i="4"/>
  <c r="M2153" i="4" s="1"/>
  <c r="L2152" i="4"/>
  <c r="K2152" i="4"/>
  <c r="M2152" i="4" s="1"/>
  <c r="K2151" i="4"/>
  <c r="K2150" i="4"/>
  <c r="H2150" i="4"/>
  <c r="M2149" i="4"/>
  <c r="L2149" i="4"/>
  <c r="K2149" i="4"/>
  <c r="K2148" i="4"/>
  <c r="L2148" i="4" s="1"/>
  <c r="M2148" i="4" s="1"/>
  <c r="M2147" i="4"/>
  <c r="M2146" i="4"/>
  <c r="K2145" i="4"/>
  <c r="M2145" i="4" s="1"/>
  <c r="M2144" i="4"/>
  <c r="K2144" i="4"/>
  <c r="M2143" i="4"/>
  <c r="L2143" i="4"/>
  <c r="K2143" i="4"/>
  <c r="M2142" i="4"/>
  <c r="K2142" i="4"/>
  <c r="L2142" i="4" s="1"/>
  <c r="L2141" i="4"/>
  <c r="K2141" i="4"/>
  <c r="M2141" i="4" s="1"/>
  <c r="L2140" i="4"/>
  <c r="K2140" i="4"/>
  <c r="M2140" i="4" s="1"/>
  <c r="M2139" i="4"/>
  <c r="L2139" i="4"/>
  <c r="K2139" i="4"/>
  <c r="M2138" i="4"/>
  <c r="K2138" i="4"/>
  <c r="L2138" i="4" s="1"/>
  <c r="L2137" i="4"/>
  <c r="K2137" i="4"/>
  <c r="M2137" i="4" s="1"/>
  <c r="L2136" i="4"/>
  <c r="K2136" i="4"/>
  <c r="M2136" i="4" s="1"/>
  <c r="M2135" i="4"/>
  <c r="L2135" i="4"/>
  <c r="K2135" i="4"/>
  <c r="K2134" i="4"/>
  <c r="L2134" i="4" s="1"/>
  <c r="M2134" i="4" s="1"/>
  <c r="L2133" i="4"/>
  <c r="K2133" i="4"/>
  <c r="M2133" i="4" s="1"/>
  <c r="L2132" i="4"/>
  <c r="K2132" i="4"/>
  <c r="M2132" i="4" s="1"/>
  <c r="M2131" i="4"/>
  <c r="L2131" i="4"/>
  <c r="K2131" i="4"/>
  <c r="M2130" i="4"/>
  <c r="K2130" i="4"/>
  <c r="L2130" i="4" s="1"/>
  <c r="L2129" i="4"/>
  <c r="K2129" i="4"/>
  <c r="M2129" i="4" s="1"/>
  <c r="L2128" i="4"/>
  <c r="K2128" i="4"/>
  <c r="M2128" i="4" s="1"/>
  <c r="M2127" i="4"/>
  <c r="L2127" i="4"/>
  <c r="K2127" i="4"/>
  <c r="M2126" i="4"/>
  <c r="K2126" i="4"/>
  <c r="L2126" i="4" s="1"/>
  <c r="L2125" i="4"/>
  <c r="K2125" i="4"/>
  <c r="M2125" i="4" s="1"/>
  <c r="K2124" i="4"/>
  <c r="M2124" i="4" s="1"/>
  <c r="K2123" i="4"/>
  <c r="M2123" i="4" s="1"/>
  <c r="M2122" i="4"/>
  <c r="K2122" i="4"/>
  <c r="M2121" i="4"/>
  <c r="K2121" i="4"/>
  <c r="L2121" i="4" s="1"/>
  <c r="L2120" i="4"/>
  <c r="K2120" i="4"/>
  <c r="M2120" i="4" s="1"/>
  <c r="M2119" i="4"/>
  <c r="M2118" i="4"/>
  <c r="K2118" i="4"/>
  <c r="M2117" i="4"/>
  <c r="K2117" i="4"/>
  <c r="K2116" i="4"/>
  <c r="M2116" i="4" s="1"/>
  <c r="K2115" i="4"/>
  <c r="M2115" i="4" s="1"/>
  <c r="L2114" i="4"/>
  <c r="K2114" i="4"/>
  <c r="M2114" i="4" s="1"/>
  <c r="L2113" i="4"/>
  <c r="K2113" i="4"/>
  <c r="M2113" i="4" s="1"/>
  <c r="M2112" i="4"/>
  <c r="L2112" i="4"/>
  <c r="K2112" i="4"/>
  <c r="K2111" i="4"/>
  <c r="L2111" i="4" s="1"/>
  <c r="M2111" i="4" s="1"/>
  <c r="L2110" i="4"/>
  <c r="K2110" i="4"/>
  <c r="M2110" i="4" s="1"/>
  <c r="K2109" i="4"/>
  <c r="M2109" i="4" s="1"/>
  <c r="K2108" i="4"/>
  <c r="M2108" i="4" s="1"/>
  <c r="M2107" i="4"/>
  <c r="K2107" i="4"/>
  <c r="M2106" i="4"/>
  <c r="K2106" i="4"/>
  <c r="M2105" i="4"/>
  <c r="K2105" i="4"/>
  <c r="M2104" i="4"/>
  <c r="K2104" i="4"/>
  <c r="L2103" i="4"/>
  <c r="M2103" i="4" s="1"/>
  <c r="M2102" i="4"/>
  <c r="M2101" i="4"/>
  <c r="L2101" i="4"/>
  <c r="K2101" i="4"/>
  <c r="K2100" i="4"/>
  <c r="L2100" i="4" s="1"/>
  <c r="M2100" i="4" s="1"/>
  <c r="H2099" i="4"/>
  <c r="K2099" i="4" s="1"/>
  <c r="K2098" i="4"/>
  <c r="L2098" i="4" s="1"/>
  <c r="M2098" i="4" s="1"/>
  <c r="K2097" i="4"/>
  <c r="K2096" i="4"/>
  <c r="M2096" i="4" s="1"/>
  <c r="L2095" i="4"/>
  <c r="K2095" i="4"/>
  <c r="M2095" i="4" s="1"/>
  <c r="L2094" i="4"/>
  <c r="K2094" i="4"/>
  <c r="M2094" i="4" s="1"/>
  <c r="M2093" i="4"/>
  <c r="L2093" i="4"/>
  <c r="K2093" i="4"/>
  <c r="K2092" i="4"/>
  <c r="L2092" i="4" s="1"/>
  <c r="M2092" i="4" s="1"/>
  <c r="L2091" i="4"/>
  <c r="K2091" i="4"/>
  <c r="M2091" i="4" s="1"/>
  <c r="L2090" i="4"/>
  <c r="K2090" i="4"/>
  <c r="M2090" i="4" s="1"/>
  <c r="M2089" i="4"/>
  <c r="L2089" i="4"/>
  <c r="K2089" i="4"/>
  <c r="M2088" i="4"/>
  <c r="K2088" i="4"/>
  <c r="M2087" i="4"/>
  <c r="K2087" i="4"/>
  <c r="M2086" i="4"/>
  <c r="K2086" i="4"/>
  <c r="K2085" i="4"/>
  <c r="M2085" i="4" s="1"/>
  <c r="K2084" i="4"/>
  <c r="M2084" i="4" s="1"/>
  <c r="H2084" i="4"/>
  <c r="K2083" i="4"/>
  <c r="M2083" i="4" s="1"/>
  <c r="K2082" i="4"/>
  <c r="M2082" i="4" s="1"/>
  <c r="K2081" i="4"/>
  <c r="M2081" i="4" s="1"/>
  <c r="K2080" i="4"/>
  <c r="M2080" i="4" s="1"/>
  <c r="H2079" i="4"/>
  <c r="K2079" i="4" s="1"/>
  <c r="M2079" i="4" s="1"/>
  <c r="K2078" i="4"/>
  <c r="K2077" i="4"/>
  <c r="K2076" i="4"/>
  <c r="L2076" i="4" s="1"/>
  <c r="M2076" i="4" s="1"/>
  <c r="K2075" i="4"/>
  <c r="L2075" i="4" s="1"/>
  <c r="M2075" i="4" s="1"/>
  <c r="M2074" i="4"/>
  <c r="K2074" i="4"/>
  <c r="M2073" i="4"/>
  <c r="K2073" i="4"/>
  <c r="L2073" i="4" s="1"/>
  <c r="L2072" i="4"/>
  <c r="M2072" i="4" s="1"/>
  <c r="L2071" i="4"/>
  <c r="M2071" i="4" s="1"/>
  <c r="M2070" i="4"/>
  <c r="K2070" i="4"/>
  <c r="M2069" i="4"/>
  <c r="K2069" i="4"/>
  <c r="K2068" i="4"/>
  <c r="M2068" i="4" s="1"/>
  <c r="K2067" i="4"/>
  <c r="M2067" i="4" s="1"/>
  <c r="L2066" i="4"/>
  <c r="K2066" i="4"/>
  <c r="M2066" i="4" s="1"/>
  <c r="L2065" i="4"/>
  <c r="K2065" i="4"/>
  <c r="M2065" i="4" s="1"/>
  <c r="M2064" i="4"/>
  <c r="K2063" i="4"/>
  <c r="K2062" i="4"/>
  <c r="H2061" i="4"/>
  <c r="K2061" i="4" s="1"/>
  <c r="M2061" i="4" s="1"/>
  <c r="K2060" i="4"/>
  <c r="L2060" i="4" s="1"/>
  <c r="M2060" i="4" s="1"/>
  <c r="K2059" i="4"/>
  <c r="K2058" i="4"/>
  <c r="K2057" i="4"/>
  <c r="L2057" i="4" s="1"/>
  <c r="M2057" i="4" s="1"/>
  <c r="K2056" i="4"/>
  <c r="L2056" i="4" s="1"/>
  <c r="M2056" i="4" s="1"/>
  <c r="K2055" i="4"/>
  <c r="K2054" i="4"/>
  <c r="H2053" i="4"/>
  <c r="K2053" i="4" s="1"/>
  <c r="L2052" i="4"/>
  <c r="K2052" i="4"/>
  <c r="M2052" i="4" s="1"/>
  <c r="L2051" i="4"/>
  <c r="M2051" i="4" s="1"/>
  <c r="K2051" i="4"/>
  <c r="K2050" i="4"/>
  <c r="K2049" i="4"/>
  <c r="L2048" i="4"/>
  <c r="K2048" i="4"/>
  <c r="M2048" i="4" s="1"/>
  <c r="H2048" i="4"/>
  <c r="K2047" i="4"/>
  <c r="L2047" i="4" s="1"/>
  <c r="M2047" i="4" s="1"/>
  <c r="L2046" i="4"/>
  <c r="K2046" i="4"/>
  <c r="M2046" i="4" s="1"/>
  <c r="L2045" i="4"/>
  <c r="K2045" i="4"/>
  <c r="M2045" i="4" s="1"/>
  <c r="M2044" i="4"/>
  <c r="L2044" i="4"/>
  <c r="K2044" i="4"/>
  <c r="K2043" i="4"/>
  <c r="L2043" i="4" s="1"/>
  <c r="M2043" i="4" s="1"/>
  <c r="L2042" i="4"/>
  <c r="K2042" i="4"/>
  <c r="M2042" i="4" s="1"/>
  <c r="L2041" i="4"/>
  <c r="K2041" i="4"/>
  <c r="M2041" i="4" s="1"/>
  <c r="M2040" i="4"/>
  <c r="L2040" i="4"/>
  <c r="K2040" i="4"/>
  <c r="M2039" i="4"/>
  <c r="K2039" i="4"/>
  <c r="L2039" i="4" s="1"/>
  <c r="L2038" i="4"/>
  <c r="K2038" i="4"/>
  <c r="M2038" i="4" s="1"/>
  <c r="L2037" i="4"/>
  <c r="K2037" i="4"/>
  <c r="M2037" i="4" s="1"/>
  <c r="M2036" i="4"/>
  <c r="L2036" i="4"/>
  <c r="K2036" i="4"/>
  <c r="K2035" i="4"/>
  <c r="L2035" i="4" s="1"/>
  <c r="M2035" i="4" s="1"/>
  <c r="L2034" i="4"/>
  <c r="K2034" i="4"/>
  <c r="M2034" i="4" s="1"/>
  <c r="L2033" i="4"/>
  <c r="K2033" i="4"/>
  <c r="M2033" i="4" s="1"/>
  <c r="M2032" i="4"/>
  <c r="L2032" i="4"/>
  <c r="K2032" i="4"/>
  <c r="K2031" i="4"/>
  <c r="L2031" i="4" s="1"/>
  <c r="M2031" i="4" s="1"/>
  <c r="L2030" i="4"/>
  <c r="K2030" i="4"/>
  <c r="M2030" i="4" s="1"/>
  <c r="L2029" i="4"/>
  <c r="K2029" i="4"/>
  <c r="M2029" i="4" s="1"/>
  <c r="M2028" i="4"/>
  <c r="L2028" i="4"/>
  <c r="K2028" i="4"/>
  <c r="K2027" i="4"/>
  <c r="L2027" i="4" s="1"/>
  <c r="M2027" i="4" s="1"/>
  <c r="L2026" i="4"/>
  <c r="K2026" i="4"/>
  <c r="M2026" i="4" s="1"/>
  <c r="L2025" i="4"/>
  <c r="K2025" i="4"/>
  <c r="M2025" i="4" s="1"/>
  <c r="M2024" i="4"/>
  <c r="L2024" i="4"/>
  <c r="K2024" i="4"/>
  <c r="M2023" i="4"/>
  <c r="K2023" i="4"/>
  <c r="L2023" i="4" s="1"/>
  <c r="K2022" i="4"/>
  <c r="M2022" i="4" s="1"/>
  <c r="K2021" i="4"/>
  <c r="M2021" i="4" s="1"/>
  <c r="M2020" i="4"/>
  <c r="K2020" i="4"/>
  <c r="M2019" i="4"/>
  <c r="L2019" i="4"/>
  <c r="K2019" i="4"/>
  <c r="M2018" i="4"/>
  <c r="K2018" i="4"/>
  <c r="K2017" i="4"/>
  <c r="H2017" i="4"/>
  <c r="M2016" i="4"/>
  <c r="K2015" i="4"/>
  <c r="L2015" i="4" s="1"/>
  <c r="M2015" i="4" s="1"/>
  <c r="K2014" i="4"/>
  <c r="K2013" i="4"/>
  <c r="M2013" i="4" s="1"/>
  <c r="K2012" i="4"/>
  <c r="M2012" i="4" s="1"/>
  <c r="K2011" i="4"/>
  <c r="K2010" i="4"/>
  <c r="M2010" i="4" s="1"/>
  <c r="K2009" i="4"/>
  <c r="H2009" i="4"/>
  <c r="K2008" i="4"/>
  <c r="M2008" i="4" s="1"/>
  <c r="M2007" i="4"/>
  <c r="K2006" i="4"/>
  <c r="M2005" i="4"/>
  <c r="M2004" i="4"/>
  <c r="K2004" i="4"/>
  <c r="L2003" i="4"/>
  <c r="K2003" i="4"/>
  <c r="K2002" i="4"/>
  <c r="H2002" i="4"/>
  <c r="H2001" i="4"/>
  <c r="K2001" i="4" s="1"/>
  <c r="M2000" i="4"/>
  <c r="M1999" i="4"/>
  <c r="K1998" i="4"/>
  <c r="L1998" i="4" s="1"/>
  <c r="M1998" i="4" s="1"/>
  <c r="M1997" i="4"/>
  <c r="M1996" i="4"/>
  <c r="K1995" i="4"/>
  <c r="L1994" i="4"/>
  <c r="K1994" i="4"/>
  <c r="M1994" i="4" s="1"/>
  <c r="L1993" i="4"/>
  <c r="K1993" i="4"/>
  <c r="M1993" i="4" s="1"/>
  <c r="L1992" i="4"/>
  <c r="M1992" i="4" s="1"/>
  <c r="M1991" i="4"/>
  <c r="L1991" i="4"/>
  <c r="M1990" i="4"/>
  <c r="M1989" i="4"/>
  <c r="L1988" i="4"/>
  <c r="M1988" i="4" s="1"/>
  <c r="M1987" i="4"/>
  <c r="L1987" i="4"/>
  <c r="M1986" i="4"/>
  <c r="K1986" i="4"/>
  <c r="K1985" i="4"/>
  <c r="K1984" i="4"/>
  <c r="L1983" i="4"/>
  <c r="K1983" i="4"/>
  <c r="M1983" i="4" s="1"/>
  <c r="L1982" i="4"/>
  <c r="K1982" i="4"/>
  <c r="M1982" i="4" s="1"/>
  <c r="K1981" i="4"/>
  <c r="K1980" i="4"/>
  <c r="M1980" i="4" s="1"/>
  <c r="K1979" i="4"/>
  <c r="L1979" i="4" s="1"/>
  <c r="M1979" i="4" s="1"/>
  <c r="K1978" i="4"/>
  <c r="K1977" i="4"/>
  <c r="K1976" i="4"/>
  <c r="L1976" i="4" s="1"/>
  <c r="M1976" i="4" s="1"/>
  <c r="M1975" i="4"/>
  <c r="K1975" i="4"/>
  <c r="L1975" i="4" s="1"/>
  <c r="K1974" i="4"/>
  <c r="L1973" i="4"/>
  <c r="M1973" i="4" s="1"/>
  <c r="M1972" i="4"/>
  <c r="K1971" i="4"/>
  <c r="L1971" i="4" s="1"/>
  <c r="M1971" i="4" s="1"/>
  <c r="K1970" i="4"/>
  <c r="L1970" i="4" s="1"/>
  <c r="M1970" i="4" s="1"/>
  <c r="K1969" i="4"/>
  <c r="K1968" i="4"/>
  <c r="H1967" i="4"/>
  <c r="K1967" i="4" s="1"/>
  <c r="K1966" i="4"/>
  <c r="M1966" i="4" s="1"/>
  <c r="K1965" i="4"/>
  <c r="H1965" i="4"/>
  <c r="K1964" i="4"/>
  <c r="K1963" i="4"/>
  <c r="L1962" i="4"/>
  <c r="K1962" i="4"/>
  <c r="M1962" i="4" s="1"/>
  <c r="L1961" i="4"/>
  <c r="K1961" i="4"/>
  <c r="M1961" i="4" s="1"/>
  <c r="K1960" i="4"/>
  <c r="L1959" i="4"/>
  <c r="M1959" i="4" s="1"/>
  <c r="K1958" i="4"/>
  <c r="L1958" i="4" s="1"/>
  <c r="M1958" i="4" s="1"/>
  <c r="K1957" i="4"/>
  <c r="J1956" i="4"/>
  <c r="K1953" i="4"/>
  <c r="M1953" i="4" s="1"/>
  <c r="M1952" i="4"/>
  <c r="K1951" i="4"/>
  <c r="M1951" i="4" s="1"/>
  <c r="M1950" i="4"/>
  <c r="K1948" i="4"/>
  <c r="M1948" i="4" s="1"/>
  <c r="M1947" i="4"/>
  <c r="K1946" i="4"/>
  <c r="K1945" i="4"/>
  <c r="M1944" i="4"/>
  <c r="M1943" i="4"/>
  <c r="L1943" i="4"/>
  <c r="M1942" i="4"/>
  <c r="M1941" i="4"/>
  <c r="K1941" i="4"/>
  <c r="M1940" i="4"/>
  <c r="L1939" i="4"/>
  <c r="K1939" i="4"/>
  <c r="M1939" i="4" s="1"/>
  <c r="M1938" i="4"/>
  <c r="K1937" i="4"/>
  <c r="L1937" i="4" s="1"/>
  <c r="M1936" i="4"/>
  <c r="L1936" i="4"/>
  <c r="M1935" i="4"/>
  <c r="L1935" i="4"/>
  <c r="M1934" i="4"/>
  <c r="K1933" i="4"/>
  <c r="M1933" i="4" s="1"/>
  <c r="M1932" i="4"/>
  <c r="M1931" i="4"/>
  <c r="M1929" i="4"/>
  <c r="M1928" i="4"/>
  <c r="M1927" i="4"/>
  <c r="M1925" i="4"/>
  <c r="M1923" i="4"/>
  <c r="M1922" i="4"/>
  <c r="M1921" i="4"/>
  <c r="M1920" i="4"/>
  <c r="M1919" i="4"/>
  <c r="M1918" i="4"/>
  <c r="K1918" i="4"/>
  <c r="M1917" i="4"/>
  <c r="M1916" i="4"/>
  <c r="M1915" i="4"/>
  <c r="M1914" i="4"/>
  <c r="M1913" i="4"/>
  <c r="M1912" i="4"/>
  <c r="M1911" i="4"/>
  <c r="K1910" i="4"/>
  <c r="M1910" i="4" s="1"/>
  <c r="M1909" i="4"/>
  <c r="M1908" i="4"/>
  <c r="M1907" i="4"/>
  <c r="K1906" i="4"/>
  <c r="M1906" i="4" s="1"/>
  <c r="M1905" i="4"/>
  <c r="M1904" i="4"/>
  <c r="K1904" i="4"/>
  <c r="K1903" i="4"/>
  <c r="I1903" i="4"/>
  <c r="M1902" i="4"/>
  <c r="M1901" i="4"/>
  <c r="M1900" i="4"/>
  <c r="M1899" i="4"/>
  <c r="M1898" i="4"/>
  <c r="M1897" i="4"/>
  <c r="M1896" i="4"/>
  <c r="M1895" i="4"/>
  <c r="I1895" i="4"/>
  <c r="M1894" i="4"/>
  <c r="M1893" i="4"/>
  <c r="M1892" i="4"/>
  <c r="M1891" i="4"/>
  <c r="M1890" i="4"/>
  <c r="M1889" i="4"/>
  <c r="M1888" i="4"/>
  <c r="M1887" i="4"/>
  <c r="M1886" i="4"/>
  <c r="M1885" i="4"/>
  <c r="M1884" i="4"/>
  <c r="M1883" i="4"/>
  <c r="M1882" i="4"/>
  <c r="M1881" i="4"/>
  <c r="M1880" i="4"/>
  <c r="M1879" i="4"/>
  <c r="M1878" i="4"/>
  <c r="M1877" i="4"/>
  <c r="M1876" i="4"/>
  <c r="M1875" i="4"/>
  <c r="M1874" i="4"/>
  <c r="M1873" i="4"/>
  <c r="M1872" i="4"/>
  <c r="M1871" i="4"/>
  <c r="M1870" i="4"/>
  <c r="M1869" i="4"/>
  <c r="M1868" i="4"/>
  <c r="M1867" i="4"/>
  <c r="M1866" i="4"/>
  <c r="M1865" i="4"/>
  <c r="M1864" i="4"/>
  <c r="M1863" i="4"/>
  <c r="M1862" i="4"/>
  <c r="M1861" i="4"/>
  <c r="M1860" i="4"/>
  <c r="M1859" i="4"/>
  <c r="M1858" i="4"/>
  <c r="M1857" i="4"/>
  <c r="M1856" i="4"/>
  <c r="M1855" i="4"/>
  <c r="M1854" i="4"/>
  <c r="M1853" i="4"/>
  <c r="M1852" i="4"/>
  <c r="M1851" i="4"/>
  <c r="M1850" i="4"/>
  <c r="M1849" i="4"/>
  <c r="M1847" i="4"/>
  <c r="M1846" i="4"/>
  <c r="M1845" i="4"/>
  <c r="M1843" i="4"/>
  <c r="M1842" i="4"/>
  <c r="M1841" i="4"/>
  <c r="M1840" i="4"/>
  <c r="M1839" i="4"/>
  <c r="M1838" i="4"/>
  <c r="M1837" i="4"/>
  <c r="M1836" i="4"/>
  <c r="M1835" i="4"/>
  <c r="M1834" i="4"/>
  <c r="M1833" i="4"/>
  <c r="M1832" i="4"/>
  <c r="M1831" i="4"/>
  <c r="M1830" i="4"/>
  <c r="M1829" i="4"/>
  <c r="M1828" i="4"/>
  <c r="M1827" i="4"/>
  <c r="M1826" i="4"/>
  <c r="M1825" i="4"/>
  <c r="M1824" i="4"/>
  <c r="M1823" i="4"/>
  <c r="M1822" i="4"/>
  <c r="M1819" i="4"/>
  <c r="M1818" i="4"/>
  <c r="M1817" i="4"/>
  <c r="M1815" i="4"/>
  <c r="M1814" i="4"/>
  <c r="M1813" i="4"/>
  <c r="M1812" i="4"/>
  <c r="M1811" i="4"/>
  <c r="M1810" i="4"/>
  <c r="M1809" i="4"/>
  <c r="M1808" i="4"/>
  <c r="M1807" i="4"/>
  <c r="M1806" i="4"/>
  <c r="M1805" i="4"/>
  <c r="M1804" i="4"/>
  <c r="M1803" i="4"/>
  <c r="M1802" i="4"/>
  <c r="M1801" i="4"/>
  <c r="M1800" i="4"/>
  <c r="M1799" i="4"/>
  <c r="M1798" i="4"/>
  <c r="M1797" i="4"/>
  <c r="M1796" i="4"/>
  <c r="M1795" i="4"/>
  <c r="M1794" i="4"/>
  <c r="M1793" i="4"/>
  <c r="M1792" i="4"/>
  <c r="M1791" i="4"/>
  <c r="M1790" i="4"/>
  <c r="M1789" i="4"/>
  <c r="M1788" i="4"/>
  <c r="M1787" i="4"/>
  <c r="M1786" i="4"/>
  <c r="M1785" i="4"/>
  <c r="M1784" i="4"/>
  <c r="M1783" i="4"/>
  <c r="M1782" i="4"/>
  <c r="M1781" i="4"/>
  <c r="M1780" i="4"/>
  <c r="M1779" i="4"/>
  <c r="M1778" i="4"/>
  <c r="M1777" i="4"/>
  <c r="M1776" i="4"/>
  <c r="M1775" i="4"/>
  <c r="M1773" i="4"/>
  <c r="M1772" i="4"/>
  <c r="M1771" i="4"/>
  <c r="M1770" i="4"/>
  <c r="M1769" i="4"/>
  <c r="M1768" i="4"/>
  <c r="M1767" i="4"/>
  <c r="M1766" i="4"/>
  <c r="M1765" i="4"/>
  <c r="M1764" i="4"/>
  <c r="M1763" i="4"/>
  <c r="M1762" i="4"/>
  <c r="M1761" i="4"/>
  <c r="M1760" i="4"/>
  <c r="M1759" i="4"/>
  <c r="M1758" i="4"/>
  <c r="M1757" i="4"/>
  <c r="M1756" i="4"/>
  <c r="M1755" i="4"/>
  <c r="M1754" i="4"/>
  <c r="M1753" i="4"/>
  <c r="M1752" i="4"/>
  <c r="M1751" i="4"/>
  <c r="M1750" i="4"/>
  <c r="M1749" i="4"/>
  <c r="M1748" i="4"/>
  <c r="M1747" i="4"/>
  <c r="M1746" i="4"/>
  <c r="M1745" i="4"/>
  <c r="M1744" i="4"/>
  <c r="M1743" i="4"/>
  <c r="M1742" i="4"/>
  <c r="M1741" i="4"/>
  <c r="M1740" i="4"/>
  <c r="M1739" i="4"/>
  <c r="M1738" i="4"/>
  <c r="M1737" i="4"/>
  <c r="M1736" i="4"/>
  <c r="M1735" i="4"/>
  <c r="M1734" i="4"/>
  <c r="M1733" i="4"/>
  <c r="M1732" i="4"/>
  <c r="M1731" i="4"/>
  <c r="M1730" i="4"/>
  <c r="M1729" i="4"/>
  <c r="M1728" i="4"/>
  <c r="M1727" i="4"/>
  <c r="M1726" i="4"/>
  <c r="M1725" i="4"/>
  <c r="M1724" i="4"/>
  <c r="M1723" i="4"/>
  <c r="M1722" i="4"/>
  <c r="M1721" i="4"/>
  <c r="M1720" i="4"/>
  <c r="M1719" i="4"/>
  <c r="M1718" i="4"/>
  <c r="M1717" i="4"/>
  <c r="M1716" i="4"/>
  <c r="M1715" i="4"/>
  <c r="M1714" i="4"/>
  <c r="M1713" i="4"/>
  <c r="M1712" i="4"/>
  <c r="M1711" i="4"/>
  <c r="M1710" i="4"/>
  <c r="M1709" i="4"/>
  <c r="M1708" i="4"/>
  <c r="M1707" i="4"/>
  <c r="M1706" i="4"/>
  <c r="M1705" i="4"/>
  <c r="M1704" i="4"/>
  <c r="M1703" i="4"/>
  <c r="M1702" i="4"/>
  <c r="M1701" i="4"/>
  <c r="M1700" i="4"/>
  <c r="M1699" i="4"/>
  <c r="M1698" i="4"/>
  <c r="M1697" i="4"/>
  <c r="M1696" i="4"/>
  <c r="M1695" i="4"/>
  <c r="M1694" i="4"/>
  <c r="M1693" i="4"/>
  <c r="M1692" i="4"/>
  <c r="M1691" i="4"/>
  <c r="M1690" i="4"/>
  <c r="M1689" i="4"/>
  <c r="M1688" i="4"/>
  <c r="M1687" i="4"/>
  <c r="M1686" i="4"/>
  <c r="M1685" i="4"/>
  <c r="M1684" i="4"/>
  <c r="M1683" i="4"/>
  <c r="M1682" i="4"/>
  <c r="M1681" i="4"/>
  <c r="M1680" i="4"/>
  <c r="M1679" i="4"/>
  <c r="M1678" i="4"/>
  <c r="M1677" i="4"/>
  <c r="M1676" i="4"/>
  <c r="M1675" i="4"/>
  <c r="M1674" i="4"/>
  <c r="M1673" i="4"/>
  <c r="M1672" i="4"/>
  <c r="M1671" i="4"/>
  <c r="M1670" i="4"/>
  <c r="M1669" i="4"/>
  <c r="M1668" i="4"/>
  <c r="M1667" i="4"/>
  <c r="M1666" i="4"/>
  <c r="M1665" i="4"/>
  <c r="M1664" i="4"/>
  <c r="M1663" i="4"/>
  <c r="M1662" i="4"/>
  <c r="M1661" i="4"/>
  <c r="M1660" i="4"/>
  <c r="M1659" i="4"/>
  <c r="M1658" i="4"/>
  <c r="M1657" i="4"/>
  <c r="M1656" i="4"/>
  <c r="M1655" i="4"/>
  <c r="M1654" i="4"/>
  <c r="M1653" i="4"/>
  <c r="M1652" i="4"/>
  <c r="M1651" i="4"/>
  <c r="M1650" i="4"/>
  <c r="M1649" i="4"/>
  <c r="M1648" i="4"/>
  <c r="M1647" i="4"/>
  <c r="M1646" i="4"/>
  <c r="M1645" i="4"/>
  <c r="M1644" i="4"/>
  <c r="M1643" i="4"/>
  <c r="M1642" i="4"/>
  <c r="M1641" i="4"/>
  <c r="M1640" i="4"/>
  <c r="M1639" i="4"/>
  <c r="M1638" i="4"/>
  <c r="M1637" i="4"/>
  <c r="M1636" i="4"/>
  <c r="M1635" i="4"/>
  <c r="M1634" i="4"/>
  <c r="M1633" i="4"/>
  <c r="M1632" i="4"/>
  <c r="M1631" i="4"/>
  <c r="M1630" i="4"/>
  <c r="M1629" i="4"/>
  <c r="M1628" i="4"/>
  <c r="M1627" i="4"/>
  <c r="M1626" i="4"/>
  <c r="M1625" i="4"/>
  <c r="M1624" i="4"/>
  <c r="M1623" i="4"/>
  <c r="M1622" i="4"/>
  <c r="M1621" i="4"/>
  <c r="M1620" i="4"/>
  <c r="M1619" i="4"/>
  <c r="M1618" i="4"/>
  <c r="M1617" i="4"/>
  <c r="M1616" i="4"/>
  <c r="M1615" i="4"/>
  <c r="M1614" i="4"/>
  <c r="M1613" i="4"/>
  <c r="M1612" i="4"/>
  <c r="M1611" i="4"/>
  <c r="M1610" i="4"/>
  <c r="M1609" i="4"/>
  <c r="M1608" i="4"/>
  <c r="M1607" i="4"/>
  <c r="M1606" i="4"/>
  <c r="M1605" i="4"/>
  <c r="M1604" i="4"/>
  <c r="M1603" i="4"/>
  <c r="M1602" i="4"/>
  <c r="M1601" i="4"/>
  <c r="M1600" i="4"/>
  <c r="M1599" i="4"/>
  <c r="M1598" i="4"/>
  <c r="M1597" i="4"/>
  <c r="M1596" i="4"/>
  <c r="M1595" i="4"/>
  <c r="M1594" i="4"/>
  <c r="M1593" i="4"/>
  <c r="M1592" i="4"/>
  <c r="M1591" i="4"/>
  <c r="M1590" i="4"/>
  <c r="M1589" i="4"/>
  <c r="M1588" i="4"/>
  <c r="M1587" i="4"/>
  <c r="M1586" i="4"/>
  <c r="M1585" i="4"/>
  <c r="M1584" i="4"/>
  <c r="M1583" i="4"/>
  <c r="M1582" i="4"/>
  <c r="M1581" i="4"/>
  <c r="M1580" i="4"/>
  <c r="M1579" i="4"/>
  <c r="M1578" i="4"/>
  <c r="M1577" i="4"/>
  <c r="M1576" i="4"/>
  <c r="M1575" i="4"/>
  <c r="M1574" i="4"/>
  <c r="M1573" i="4"/>
  <c r="M1572" i="4"/>
  <c r="M1571" i="4"/>
  <c r="M1570" i="4"/>
  <c r="M1569" i="4"/>
  <c r="M1568" i="4"/>
  <c r="M1567" i="4"/>
  <c r="M1566" i="4"/>
  <c r="M1565" i="4"/>
  <c r="M1564" i="4"/>
  <c r="M1563" i="4"/>
  <c r="M1562" i="4"/>
  <c r="M1561" i="4"/>
  <c r="M1560" i="4"/>
  <c r="M1559" i="4"/>
  <c r="M1558" i="4"/>
  <c r="M1557" i="4"/>
  <c r="M1556" i="4"/>
  <c r="M1555" i="4"/>
  <c r="M1554" i="4"/>
  <c r="M1553" i="4"/>
  <c r="M1552" i="4"/>
  <c r="M1551" i="4"/>
  <c r="M1550" i="4"/>
  <c r="M1549" i="4"/>
  <c r="M1548" i="4"/>
  <c r="M1547" i="4"/>
  <c r="M1546" i="4"/>
  <c r="M1545" i="4"/>
  <c r="M1544" i="4"/>
  <c r="M1543" i="4"/>
  <c r="M1542" i="4"/>
  <c r="M1541" i="4"/>
  <c r="M1540" i="4"/>
  <c r="M1539" i="4"/>
  <c r="M1538" i="4"/>
  <c r="M1537" i="4"/>
  <c r="M1536" i="4"/>
  <c r="M1535" i="4"/>
  <c r="M1534" i="4"/>
  <c r="M1533" i="4"/>
  <c r="M1532" i="4"/>
  <c r="K1531" i="4"/>
  <c r="M1531" i="4" s="1"/>
  <c r="M1530" i="4"/>
  <c r="K1530" i="4"/>
  <c r="M1529" i="4"/>
  <c r="M1528" i="4"/>
  <c r="M1527" i="4"/>
  <c r="M1526" i="4"/>
  <c r="M1525" i="4"/>
  <c r="M1524" i="4"/>
  <c r="M1523" i="4"/>
  <c r="M1522" i="4"/>
  <c r="M1521" i="4"/>
  <c r="M1520" i="4"/>
  <c r="M1519" i="4"/>
  <c r="M1518" i="4"/>
  <c r="M1517" i="4"/>
  <c r="M1516" i="4"/>
  <c r="M1515" i="4"/>
  <c r="M1514" i="4"/>
  <c r="M1513" i="4"/>
  <c r="M1512" i="4"/>
  <c r="M1511" i="4"/>
  <c r="M1510" i="4"/>
  <c r="M1509" i="4"/>
  <c r="M1508" i="4"/>
  <c r="M1507" i="4"/>
  <c r="M1506" i="4"/>
  <c r="M1505" i="4"/>
  <c r="M1504" i="4"/>
  <c r="M1503" i="4"/>
  <c r="M1502" i="4"/>
  <c r="M1501" i="4"/>
  <c r="M1500" i="4"/>
  <c r="M1499" i="4"/>
  <c r="M1498" i="4"/>
  <c r="M1497" i="4"/>
  <c r="M1496" i="4"/>
  <c r="M1495" i="4"/>
  <c r="M1494" i="4"/>
  <c r="M1493" i="4"/>
  <c r="M1492" i="4"/>
  <c r="M1491" i="4"/>
  <c r="M1490" i="4"/>
  <c r="M1489" i="4"/>
  <c r="M1488" i="4"/>
  <c r="M1487" i="4"/>
  <c r="M1486" i="4"/>
  <c r="M1485" i="4"/>
  <c r="M1484" i="4"/>
  <c r="M1483" i="4"/>
  <c r="M1482" i="4"/>
  <c r="M1481" i="4"/>
  <c r="M1480" i="4"/>
  <c r="M1479" i="4"/>
  <c r="M1478" i="4"/>
  <c r="M1477" i="4"/>
  <c r="M1476" i="4"/>
  <c r="M1475" i="4"/>
  <c r="M1474" i="4"/>
  <c r="M1473" i="4"/>
  <c r="M1472" i="4"/>
  <c r="M1471" i="4"/>
  <c r="M1470" i="4"/>
  <c r="M1469" i="4"/>
  <c r="M1468" i="4"/>
  <c r="M1467" i="4"/>
  <c r="M1466" i="4"/>
  <c r="M1465" i="4"/>
  <c r="M1464" i="4"/>
  <c r="M1463" i="4"/>
  <c r="M1462" i="4"/>
  <c r="M1461" i="4"/>
  <c r="M1460" i="4"/>
  <c r="M1459" i="4"/>
  <c r="M1458" i="4"/>
  <c r="M1457" i="4"/>
  <c r="M1456" i="4"/>
  <c r="M1455" i="4"/>
  <c r="M1454" i="4"/>
  <c r="M1453" i="4"/>
  <c r="M1452" i="4"/>
  <c r="M1451" i="4"/>
  <c r="M1450" i="4"/>
  <c r="M1449" i="4"/>
  <c r="M1448" i="4"/>
  <c r="M1447" i="4"/>
  <c r="M1446" i="4"/>
  <c r="M1445" i="4"/>
  <c r="M1444" i="4"/>
  <c r="M1443" i="4"/>
  <c r="M1442" i="4"/>
  <c r="M1441" i="4"/>
  <c r="M1440" i="4"/>
  <c r="M1439" i="4"/>
  <c r="M1438" i="4"/>
  <c r="M1437" i="4"/>
  <c r="M1436" i="4"/>
  <c r="M1435" i="4"/>
  <c r="M1434" i="4"/>
  <c r="M1433" i="4"/>
  <c r="M1432" i="4"/>
  <c r="M1431" i="4"/>
  <c r="M1430" i="4"/>
  <c r="M1429" i="4"/>
  <c r="M1428" i="4"/>
  <c r="M1427" i="4"/>
  <c r="M1426" i="4"/>
  <c r="M1425" i="4"/>
  <c r="M1424" i="4"/>
  <c r="M1423" i="4"/>
  <c r="M1422" i="4"/>
  <c r="M1421" i="4"/>
  <c r="M1420" i="4"/>
  <c r="M1419" i="4"/>
  <c r="M1418" i="4"/>
  <c r="M1417" i="4"/>
  <c r="M1416" i="4"/>
  <c r="M1415" i="4"/>
  <c r="M1414" i="4"/>
  <c r="M1413" i="4"/>
  <c r="M1412" i="4"/>
  <c r="M1411" i="4"/>
  <c r="M1410" i="4"/>
  <c r="M1409" i="4"/>
  <c r="M1408" i="4"/>
  <c r="M1407" i="4"/>
  <c r="M1406" i="4"/>
  <c r="M1405" i="4"/>
  <c r="M1404" i="4"/>
  <c r="M1403" i="4"/>
  <c r="M1402" i="4"/>
  <c r="M1401" i="4"/>
  <c r="M1400" i="4"/>
  <c r="M1399" i="4"/>
  <c r="M1398" i="4"/>
  <c r="M1397" i="4"/>
  <c r="M1396" i="4"/>
  <c r="M1395" i="4"/>
  <c r="M1394" i="4"/>
  <c r="M1393" i="4"/>
  <c r="M1392" i="4"/>
  <c r="M1391" i="4"/>
  <c r="M1390" i="4"/>
  <c r="M1389" i="4"/>
  <c r="M1388" i="4"/>
  <c r="M1387" i="4"/>
  <c r="M1386" i="4"/>
  <c r="M1385" i="4"/>
  <c r="M1384" i="4"/>
  <c r="M1383" i="4"/>
  <c r="M1382" i="4"/>
  <c r="M1381" i="4"/>
  <c r="M1380" i="4"/>
  <c r="M1379" i="4"/>
  <c r="M1378" i="4"/>
  <c r="M1377" i="4"/>
  <c r="M1376" i="4"/>
  <c r="M1375" i="4"/>
  <c r="M1374" i="4"/>
  <c r="M1373" i="4"/>
  <c r="M1372" i="4"/>
  <c r="M1371" i="4"/>
  <c r="M1370" i="4"/>
  <c r="M1369" i="4"/>
  <c r="M1368" i="4"/>
  <c r="M1367" i="4"/>
  <c r="M1366" i="4"/>
  <c r="M1365" i="4"/>
  <c r="M1364" i="4"/>
  <c r="M1363" i="4"/>
  <c r="M1362" i="4"/>
  <c r="M1361" i="4"/>
  <c r="M1360" i="4"/>
  <c r="M1359" i="4"/>
  <c r="M1358" i="4"/>
  <c r="M1357" i="4"/>
  <c r="M1356" i="4"/>
  <c r="M1355" i="4"/>
  <c r="M1354" i="4"/>
  <c r="M1353" i="4"/>
  <c r="M1352" i="4"/>
  <c r="M1351" i="4"/>
  <c r="M1350" i="4"/>
  <c r="M1349" i="4"/>
  <c r="M1348" i="4"/>
  <c r="M1347" i="4"/>
  <c r="M1346" i="4"/>
  <c r="M1345" i="4"/>
  <c r="M1344" i="4"/>
  <c r="M1343" i="4"/>
  <c r="M1342" i="4"/>
  <c r="M1341" i="4"/>
  <c r="M1340" i="4"/>
  <c r="M1339" i="4"/>
  <c r="M1338" i="4"/>
  <c r="M1337" i="4"/>
  <c r="M1336" i="4"/>
  <c r="M1335" i="4"/>
  <c r="M1334" i="4"/>
  <c r="M1333" i="4"/>
  <c r="M1332" i="4"/>
  <c r="M1331" i="4"/>
  <c r="M1330" i="4"/>
  <c r="M1329" i="4"/>
  <c r="M1328" i="4"/>
  <c r="M1327" i="4"/>
  <c r="M1326" i="4"/>
  <c r="M1325" i="4"/>
  <c r="M1324" i="4"/>
  <c r="M1323" i="4"/>
  <c r="M1322" i="4"/>
  <c r="M1321" i="4"/>
  <c r="M1320" i="4"/>
  <c r="M1319" i="4"/>
  <c r="M1318" i="4"/>
  <c r="M1317" i="4"/>
  <c r="M1316" i="4"/>
  <c r="M1315" i="4"/>
  <c r="M1314" i="4"/>
  <c r="M1313" i="4"/>
  <c r="M1312" i="4"/>
  <c r="M1311" i="4"/>
  <c r="M1310" i="4"/>
  <c r="M1309" i="4"/>
  <c r="M1308" i="4"/>
  <c r="M1307" i="4"/>
  <c r="M1306" i="4"/>
  <c r="M1305" i="4"/>
  <c r="M1304" i="4"/>
  <c r="M1303" i="4"/>
  <c r="M1302" i="4"/>
  <c r="M1301" i="4"/>
  <c r="M1300" i="4"/>
  <c r="M1299" i="4"/>
  <c r="M1298" i="4"/>
  <c r="M1297" i="4"/>
  <c r="M1296" i="4"/>
  <c r="M1295" i="4"/>
  <c r="M1294" i="4"/>
  <c r="M1293" i="4"/>
  <c r="M1292" i="4"/>
  <c r="M1291" i="4"/>
  <c r="M1290" i="4"/>
  <c r="M1289" i="4"/>
  <c r="M1288" i="4"/>
  <c r="M1287" i="4"/>
  <c r="M1286" i="4"/>
  <c r="M1285" i="4"/>
  <c r="M1284" i="4"/>
  <c r="M1283" i="4"/>
  <c r="M1282" i="4"/>
  <c r="M1281" i="4"/>
  <c r="M1280" i="4"/>
  <c r="M1279" i="4"/>
  <c r="M1278" i="4"/>
  <c r="M1277" i="4"/>
  <c r="M1276" i="4"/>
  <c r="M1275" i="4"/>
  <c r="M1274" i="4"/>
  <c r="M1273" i="4"/>
  <c r="M1272" i="4"/>
  <c r="M1271" i="4"/>
  <c r="M1270" i="4"/>
  <c r="M1269" i="4"/>
  <c r="M1268" i="4"/>
  <c r="M1267" i="4"/>
  <c r="M1266" i="4"/>
  <c r="M1265" i="4"/>
  <c r="M1264" i="4"/>
  <c r="M1263" i="4"/>
  <c r="M1262" i="4"/>
  <c r="M1261" i="4"/>
  <c r="M1260" i="4"/>
  <c r="M1259" i="4"/>
  <c r="M1258" i="4"/>
  <c r="M1257" i="4"/>
  <c r="M1256" i="4"/>
  <c r="M1255" i="4"/>
  <c r="M1254" i="4"/>
  <c r="M1253" i="4"/>
  <c r="M1252" i="4"/>
  <c r="M1251" i="4"/>
  <c r="M1250" i="4"/>
  <c r="M1249" i="4"/>
  <c r="M1248" i="4"/>
  <c r="M1247" i="4"/>
  <c r="M1246" i="4"/>
  <c r="M1245" i="4"/>
  <c r="M1244" i="4"/>
  <c r="M1243" i="4"/>
  <c r="M1242" i="4"/>
  <c r="M1241" i="4"/>
  <c r="M1240" i="4"/>
  <c r="M1239" i="4"/>
  <c r="M1238" i="4"/>
  <c r="M1237" i="4"/>
  <c r="M1236" i="4"/>
  <c r="M1235" i="4"/>
  <c r="M1234" i="4"/>
  <c r="M1233" i="4"/>
  <c r="M1232" i="4"/>
  <c r="M1231" i="4"/>
  <c r="M1230" i="4"/>
  <c r="M1229" i="4"/>
  <c r="M1228" i="4"/>
  <c r="M1227" i="4"/>
  <c r="M1226" i="4"/>
  <c r="M1225" i="4"/>
  <c r="M1224" i="4"/>
  <c r="M1223" i="4"/>
  <c r="M1222" i="4"/>
  <c r="M1221" i="4"/>
  <c r="M1220" i="4"/>
  <c r="M1219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1204" i="4"/>
  <c r="M1203" i="4"/>
  <c r="M1202" i="4"/>
  <c r="M1201" i="4"/>
  <c r="M1200" i="4"/>
  <c r="M1199" i="4"/>
  <c r="M1198" i="4"/>
  <c r="M1197" i="4"/>
  <c r="M1196" i="4"/>
  <c r="M1195" i="4"/>
  <c r="M1194" i="4"/>
  <c r="M1193" i="4"/>
  <c r="M1192" i="4"/>
  <c r="M1191" i="4"/>
  <c r="M1190" i="4"/>
  <c r="M1189" i="4"/>
  <c r="M1188" i="4"/>
  <c r="M1187" i="4"/>
  <c r="M1186" i="4"/>
  <c r="M1185" i="4"/>
  <c r="M1184" i="4"/>
  <c r="M1183" i="4"/>
  <c r="M1182" i="4"/>
  <c r="M1181" i="4"/>
  <c r="M1180" i="4"/>
  <c r="M1179" i="4"/>
  <c r="M1178" i="4"/>
  <c r="M1177" i="4"/>
  <c r="M1176" i="4"/>
  <c r="M1175" i="4"/>
  <c r="M1174" i="4"/>
  <c r="M1173" i="4"/>
  <c r="M1172" i="4"/>
  <c r="M1171" i="4"/>
  <c r="M1170" i="4"/>
  <c r="M1169" i="4"/>
  <c r="M1168" i="4"/>
  <c r="M1167" i="4"/>
  <c r="M1166" i="4"/>
  <c r="M1165" i="4"/>
  <c r="M1164" i="4"/>
  <c r="M1163" i="4"/>
  <c r="M1162" i="4"/>
  <c r="M1161" i="4"/>
  <c r="M1160" i="4"/>
  <c r="M1159" i="4"/>
  <c r="M1158" i="4"/>
  <c r="M1157" i="4"/>
  <c r="M1156" i="4"/>
  <c r="M1155" i="4"/>
  <c r="M1154" i="4"/>
  <c r="M1153" i="4"/>
  <c r="M1152" i="4"/>
  <c r="M1151" i="4"/>
  <c r="M1150" i="4"/>
  <c r="M1149" i="4"/>
  <c r="M1148" i="4"/>
  <c r="M1147" i="4"/>
  <c r="M1146" i="4"/>
  <c r="M1145" i="4"/>
  <c r="M1144" i="4"/>
  <c r="M1143" i="4"/>
  <c r="M1142" i="4"/>
  <c r="M1141" i="4"/>
  <c r="M1140" i="4"/>
  <c r="M1139" i="4"/>
  <c r="M1138" i="4"/>
  <c r="M1137" i="4"/>
  <c r="M1136" i="4"/>
  <c r="M1135" i="4"/>
  <c r="M1134" i="4"/>
  <c r="M1133" i="4"/>
  <c r="M1132" i="4"/>
  <c r="M1131" i="4"/>
  <c r="M1130" i="4"/>
  <c r="M1129" i="4"/>
  <c r="M1128" i="4"/>
  <c r="M1127" i="4"/>
  <c r="M1126" i="4"/>
  <c r="M1125" i="4"/>
  <c r="M1124" i="4"/>
  <c r="M1123" i="4"/>
  <c r="M1122" i="4"/>
  <c r="M1121" i="4"/>
  <c r="M1120" i="4"/>
  <c r="M1119" i="4"/>
  <c r="M1118" i="4"/>
  <c r="M1117" i="4"/>
  <c r="M1116" i="4"/>
  <c r="M1115" i="4"/>
  <c r="M1114" i="4"/>
  <c r="M1113" i="4"/>
  <c r="M1112" i="4"/>
  <c r="M1111" i="4"/>
  <c r="M1110" i="4"/>
  <c r="M1109" i="4"/>
  <c r="M1108" i="4"/>
  <c r="M1107" i="4"/>
  <c r="M1106" i="4"/>
  <c r="M1105" i="4"/>
  <c r="M1104" i="4"/>
  <c r="M1103" i="4"/>
  <c r="M1102" i="4"/>
  <c r="M1101" i="4"/>
  <c r="M1100" i="4"/>
  <c r="M1099" i="4"/>
  <c r="M1098" i="4"/>
  <c r="M1097" i="4"/>
  <c r="M1096" i="4"/>
  <c r="M1095" i="4"/>
  <c r="M1094" i="4"/>
  <c r="M1093" i="4"/>
  <c r="M1092" i="4"/>
  <c r="M1091" i="4"/>
  <c r="M1090" i="4"/>
  <c r="M1089" i="4"/>
  <c r="M1088" i="4"/>
  <c r="M1087" i="4"/>
  <c r="M1086" i="4"/>
  <c r="M1085" i="4"/>
  <c r="M1084" i="4"/>
  <c r="M1083" i="4"/>
  <c r="M1082" i="4"/>
  <c r="M1081" i="4"/>
  <c r="M1080" i="4"/>
  <c r="M1079" i="4"/>
  <c r="M1078" i="4"/>
  <c r="M1077" i="4"/>
  <c r="M1076" i="4"/>
  <c r="M1075" i="4"/>
  <c r="M1074" i="4"/>
  <c r="M1073" i="4"/>
  <c r="M1072" i="4"/>
  <c r="M1071" i="4"/>
  <c r="M1070" i="4"/>
  <c r="M1069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55" i="4"/>
  <c r="M1054" i="4"/>
  <c r="M1053" i="4"/>
  <c r="M1052" i="4"/>
  <c r="M1051" i="4"/>
  <c r="M1050" i="4"/>
  <c r="M1049" i="4"/>
  <c r="M1048" i="4"/>
  <c r="M1047" i="4"/>
  <c r="M1046" i="4"/>
  <c r="M1045" i="4"/>
  <c r="M1044" i="4"/>
  <c r="M1043" i="4"/>
  <c r="M1042" i="4"/>
  <c r="M1041" i="4"/>
  <c r="M1040" i="4"/>
  <c r="M1039" i="4"/>
  <c r="M1038" i="4"/>
  <c r="M1037" i="4"/>
  <c r="M1036" i="4"/>
  <c r="M1035" i="4"/>
  <c r="M1034" i="4"/>
  <c r="M1033" i="4"/>
  <c r="M1032" i="4"/>
  <c r="M1031" i="4"/>
  <c r="M1030" i="4"/>
  <c r="M1029" i="4"/>
  <c r="M1028" i="4"/>
  <c r="M1027" i="4"/>
  <c r="M1026" i="4"/>
  <c r="M1025" i="4"/>
  <c r="M1024" i="4"/>
  <c r="M1023" i="4"/>
  <c r="M1022" i="4"/>
  <c r="M1021" i="4"/>
  <c r="M1020" i="4"/>
  <c r="M1019" i="4"/>
  <c r="M1018" i="4"/>
  <c r="M1017" i="4"/>
  <c r="M1016" i="4"/>
  <c r="M1015" i="4"/>
  <c r="M1014" i="4"/>
  <c r="M1013" i="4"/>
  <c r="M1012" i="4"/>
  <c r="M1011" i="4"/>
  <c r="M1010" i="4"/>
  <c r="M1009" i="4"/>
  <c r="M1008" i="4"/>
  <c r="M1007" i="4"/>
  <c r="M1006" i="4"/>
  <c r="M1005" i="4"/>
  <c r="M1004" i="4"/>
  <c r="M1003" i="4"/>
  <c r="M100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H976" i="4"/>
  <c r="M975" i="4"/>
  <c r="H975" i="4"/>
  <c r="M974" i="4"/>
  <c r="H974" i="4"/>
  <c r="M973" i="4"/>
  <c r="H973" i="4"/>
  <c r="M972" i="4"/>
  <c r="H972" i="4"/>
  <c r="M971" i="4"/>
  <c r="H971" i="4"/>
  <c r="M970" i="4"/>
  <c r="H970" i="4"/>
  <c r="M969" i="4"/>
  <c r="H969" i="4"/>
  <c r="M968" i="4"/>
  <c r="H968" i="4"/>
  <c r="M967" i="4"/>
  <c r="H967" i="4"/>
  <c r="M966" i="4"/>
  <c r="H966" i="4"/>
  <c r="M965" i="4"/>
  <c r="H965" i="4"/>
  <c r="M964" i="4"/>
  <c r="H964" i="4"/>
  <c r="M963" i="4"/>
  <c r="H963" i="4"/>
  <c r="M962" i="4"/>
  <c r="H962" i="4"/>
  <c r="M961" i="4"/>
  <c r="H961" i="4"/>
  <c r="M960" i="4"/>
  <c r="H960" i="4"/>
  <c r="M959" i="4"/>
  <c r="H959" i="4"/>
  <c r="M958" i="4"/>
  <c r="H958" i="4"/>
  <c r="M957" i="4"/>
  <c r="H957" i="4"/>
  <c r="M956" i="4"/>
  <c r="H956" i="4"/>
  <c r="M955" i="4"/>
  <c r="H955" i="4"/>
  <c r="M954" i="4"/>
  <c r="H954" i="4"/>
  <c r="M953" i="4"/>
  <c r="H953" i="4"/>
  <c r="M952" i="4"/>
  <c r="H952" i="4"/>
  <c r="M951" i="4"/>
  <c r="H951" i="4"/>
  <c r="M950" i="4"/>
  <c r="H950" i="4"/>
  <c r="M949" i="4"/>
  <c r="H949" i="4"/>
  <c r="M948" i="4"/>
  <c r="H948" i="4"/>
  <c r="M947" i="4"/>
  <c r="H947" i="4"/>
  <c r="M946" i="4"/>
  <c r="H946" i="4"/>
  <c r="M945" i="4"/>
  <c r="H945" i="4"/>
  <c r="M944" i="4"/>
  <c r="H944" i="4"/>
  <c r="M943" i="4"/>
  <c r="H943" i="4"/>
  <c r="M942" i="4"/>
  <c r="H942" i="4"/>
  <c r="M941" i="4"/>
  <c r="H941" i="4"/>
  <c r="M940" i="4"/>
  <c r="H940" i="4"/>
  <c r="M939" i="4"/>
  <c r="H939" i="4"/>
  <c r="M938" i="4"/>
  <c r="H938" i="4"/>
  <c r="M937" i="4"/>
  <c r="H937" i="4"/>
  <c r="M936" i="4"/>
  <c r="H936" i="4"/>
  <c r="M935" i="4"/>
  <c r="H935" i="4"/>
  <c r="M934" i="4"/>
  <c r="H934" i="4"/>
  <c r="M933" i="4"/>
  <c r="H933" i="4"/>
  <c r="M932" i="4"/>
  <c r="H932" i="4"/>
  <c r="M931" i="4"/>
  <c r="H931" i="4"/>
  <c r="M930" i="4"/>
  <c r="H930" i="4"/>
  <c r="M929" i="4"/>
  <c r="H929" i="4"/>
  <c r="M928" i="4"/>
  <c r="H928" i="4"/>
  <c r="M927" i="4"/>
  <c r="H927" i="4"/>
  <c r="M926" i="4"/>
  <c r="H926" i="4"/>
  <c r="M925" i="4"/>
  <c r="H925" i="4"/>
  <c r="M924" i="4"/>
  <c r="H924" i="4"/>
  <c r="M923" i="4"/>
  <c r="H923" i="4"/>
  <c r="M922" i="4"/>
  <c r="H922" i="4"/>
  <c r="M921" i="4"/>
  <c r="H921" i="4"/>
  <c r="M920" i="4"/>
  <c r="H920" i="4"/>
  <c r="M919" i="4"/>
  <c r="H919" i="4"/>
  <c r="M918" i="4"/>
  <c r="H918" i="4"/>
  <c r="M917" i="4"/>
  <c r="H917" i="4"/>
  <c r="M916" i="4"/>
  <c r="H916" i="4"/>
  <c r="M915" i="4"/>
  <c r="H915" i="4"/>
  <c r="M914" i="4"/>
  <c r="H914" i="4"/>
  <c r="M913" i="4"/>
  <c r="H913" i="4"/>
  <c r="M912" i="4"/>
  <c r="H912" i="4"/>
  <c r="M911" i="4"/>
  <c r="H911" i="4"/>
  <c r="M910" i="4"/>
  <c r="H910" i="4"/>
  <c r="M909" i="4"/>
  <c r="H909" i="4"/>
  <c r="M908" i="4"/>
  <c r="H908" i="4"/>
  <c r="M907" i="4"/>
  <c r="H907" i="4"/>
  <c r="M906" i="4"/>
  <c r="H906" i="4"/>
  <c r="M905" i="4"/>
  <c r="H905" i="4"/>
  <c r="M904" i="4"/>
  <c r="H904" i="4"/>
  <c r="M903" i="4"/>
  <c r="H903" i="4"/>
  <c r="M902" i="4"/>
  <c r="H902" i="4"/>
  <c r="M901" i="4"/>
  <c r="H901" i="4"/>
  <c r="M900" i="4"/>
  <c r="H900" i="4"/>
  <c r="M899" i="4"/>
  <c r="H899" i="4"/>
  <c r="M898" i="4"/>
  <c r="H898" i="4"/>
  <c r="M897" i="4"/>
  <c r="H897" i="4"/>
  <c r="M896" i="4"/>
  <c r="H896" i="4"/>
  <c r="M895" i="4"/>
  <c r="H895" i="4"/>
  <c r="M894" i="4"/>
  <c r="H894" i="4"/>
  <c r="M893" i="4"/>
  <c r="H893" i="4"/>
  <c r="M892" i="4"/>
  <c r="H892" i="4"/>
  <c r="M891" i="4"/>
  <c r="H891" i="4"/>
  <c r="M890" i="4"/>
  <c r="H890" i="4"/>
  <c r="M889" i="4"/>
  <c r="H889" i="4"/>
  <c r="M888" i="4"/>
  <c r="H888" i="4"/>
  <c r="M887" i="4"/>
  <c r="H887" i="4"/>
  <c r="M886" i="4"/>
  <c r="H886" i="4"/>
  <c r="M885" i="4"/>
  <c r="H885" i="4"/>
  <c r="M884" i="4"/>
  <c r="H884" i="4"/>
  <c r="M883" i="4"/>
  <c r="H883" i="4"/>
  <c r="M882" i="4"/>
  <c r="H882" i="4"/>
  <c r="M881" i="4"/>
  <c r="H881" i="4"/>
  <c r="M880" i="4"/>
  <c r="H880" i="4"/>
  <c r="M879" i="4"/>
  <c r="H879" i="4"/>
  <c r="M878" i="4"/>
  <c r="H878" i="4"/>
  <c r="M877" i="4"/>
  <c r="H877" i="4"/>
  <c r="M876" i="4"/>
  <c r="H876" i="4"/>
  <c r="M875" i="4"/>
  <c r="H875" i="4"/>
  <c r="M874" i="4"/>
  <c r="H874" i="4"/>
  <c r="M873" i="4"/>
  <c r="H873" i="4"/>
  <c r="M872" i="4"/>
  <c r="H872" i="4"/>
  <c r="M871" i="4"/>
  <c r="H871" i="4"/>
  <c r="M870" i="4"/>
  <c r="H870" i="4"/>
  <c r="M869" i="4"/>
  <c r="H869" i="4"/>
  <c r="M868" i="4"/>
  <c r="H868" i="4"/>
  <c r="M867" i="4"/>
  <c r="H867" i="4"/>
  <c r="M866" i="4"/>
  <c r="H866" i="4"/>
  <c r="M865" i="4"/>
  <c r="H865" i="4"/>
  <c r="M864" i="4"/>
  <c r="H864" i="4"/>
  <c r="M863" i="4"/>
  <c r="H863" i="4"/>
  <c r="M862" i="4"/>
  <c r="H862" i="4"/>
  <c r="M861" i="4"/>
  <c r="H861" i="4"/>
  <c r="M860" i="4"/>
  <c r="H860" i="4"/>
  <c r="M859" i="4"/>
  <c r="H859" i="4"/>
  <c r="M858" i="4"/>
  <c r="H858" i="4"/>
  <c r="M857" i="4"/>
  <c r="H857" i="4"/>
  <c r="M856" i="4"/>
  <c r="H856" i="4"/>
  <c r="M855" i="4"/>
  <c r="H855" i="4"/>
  <c r="M854" i="4"/>
  <c r="H854" i="4"/>
  <c r="M853" i="4"/>
  <c r="H853" i="4"/>
  <c r="M852" i="4"/>
  <c r="H852" i="4"/>
  <c r="M851" i="4"/>
  <c r="H851" i="4"/>
  <c r="M850" i="4"/>
  <c r="H850" i="4"/>
  <c r="M849" i="4"/>
  <c r="H849" i="4"/>
  <c r="M848" i="4"/>
  <c r="H848" i="4"/>
  <c r="M847" i="4"/>
  <c r="H847" i="4"/>
  <c r="M846" i="4"/>
  <c r="H846" i="4"/>
  <c r="M845" i="4"/>
  <c r="H845" i="4"/>
  <c r="M844" i="4"/>
  <c r="H844" i="4"/>
  <c r="M843" i="4"/>
  <c r="H843" i="4"/>
  <c r="M842" i="4"/>
  <c r="H842" i="4"/>
  <c r="M841" i="4"/>
  <c r="H841" i="4"/>
  <c r="M840" i="4"/>
  <c r="H840" i="4"/>
  <c r="M839" i="4"/>
  <c r="H839" i="4"/>
  <c r="M838" i="4"/>
  <c r="H838" i="4"/>
  <c r="M837" i="4"/>
  <c r="H837" i="4"/>
  <c r="M836" i="4"/>
  <c r="H836" i="4"/>
  <c r="M835" i="4"/>
  <c r="H835" i="4"/>
  <c r="M834" i="4"/>
  <c r="H834" i="4"/>
  <c r="M833" i="4"/>
  <c r="H833" i="4"/>
  <c r="M832" i="4"/>
  <c r="H832" i="4"/>
  <c r="M831" i="4"/>
  <c r="H831" i="4"/>
  <c r="M830" i="4"/>
  <c r="H830" i="4"/>
  <c r="M829" i="4"/>
  <c r="H829" i="4"/>
  <c r="M828" i="4"/>
  <c r="H828" i="4"/>
  <c r="M827" i="4"/>
  <c r="H827" i="4"/>
  <c r="M826" i="4"/>
  <c r="H826" i="4"/>
  <c r="M825" i="4"/>
  <c r="H825" i="4"/>
  <c r="M824" i="4"/>
  <c r="H824" i="4"/>
  <c r="M823" i="4"/>
  <c r="H823" i="4"/>
  <c r="M822" i="4"/>
  <c r="H822" i="4"/>
  <c r="M821" i="4"/>
  <c r="H821" i="4"/>
  <c r="M820" i="4"/>
  <c r="H820" i="4"/>
  <c r="M819" i="4"/>
  <c r="H819" i="4"/>
  <c r="M818" i="4"/>
  <c r="H818" i="4"/>
  <c r="M817" i="4"/>
  <c r="H817" i="4"/>
  <c r="M816" i="4"/>
  <c r="H816" i="4"/>
  <c r="M815" i="4"/>
  <c r="H815" i="4"/>
  <c r="M814" i="4"/>
  <c r="H814" i="4"/>
  <c r="M813" i="4"/>
  <c r="H813" i="4"/>
  <c r="M812" i="4"/>
  <c r="H812" i="4"/>
  <c r="M811" i="4"/>
  <c r="H811" i="4"/>
  <c r="M810" i="4"/>
  <c r="H810" i="4"/>
  <c r="M809" i="4"/>
  <c r="H809" i="4"/>
  <c r="M808" i="4"/>
  <c r="H808" i="4"/>
  <c r="M807" i="4"/>
  <c r="H807" i="4"/>
  <c r="M806" i="4"/>
  <c r="H806" i="4"/>
  <c r="M805" i="4"/>
  <c r="H805" i="4"/>
  <c r="M804" i="4"/>
  <c r="H804" i="4"/>
  <c r="M803" i="4"/>
  <c r="H803" i="4"/>
  <c r="M802" i="4"/>
  <c r="H802" i="4"/>
  <c r="M801" i="4"/>
  <c r="H801" i="4"/>
  <c r="M800" i="4"/>
  <c r="H800" i="4"/>
  <c r="M799" i="4"/>
  <c r="H799" i="4"/>
  <c r="M798" i="4"/>
  <c r="H798" i="4"/>
  <c r="M797" i="4"/>
  <c r="H797" i="4"/>
  <c r="M796" i="4"/>
  <c r="H796" i="4"/>
  <c r="M795" i="4"/>
  <c r="H795" i="4"/>
  <c r="M794" i="4"/>
  <c r="H794" i="4"/>
  <c r="M793" i="4"/>
  <c r="H793" i="4"/>
  <c r="M792" i="4"/>
  <c r="H792" i="4"/>
  <c r="M791" i="4"/>
  <c r="H791" i="4"/>
  <c r="M790" i="4"/>
  <c r="H790" i="4"/>
  <c r="M789" i="4"/>
  <c r="H789" i="4"/>
  <c r="M788" i="4"/>
  <c r="H788" i="4"/>
  <c r="M787" i="4"/>
  <c r="H787" i="4"/>
  <c r="M786" i="4"/>
  <c r="H786" i="4"/>
  <c r="M785" i="4"/>
  <c r="H785" i="4"/>
  <c r="M784" i="4"/>
  <c r="H784" i="4"/>
  <c r="M783" i="4"/>
  <c r="H783" i="4"/>
  <c r="M782" i="4"/>
  <c r="H782" i="4"/>
  <c r="M781" i="4"/>
  <c r="H781" i="4"/>
  <c r="M780" i="4"/>
  <c r="H780" i="4"/>
  <c r="M779" i="4"/>
  <c r="H779" i="4"/>
  <c r="M778" i="4"/>
  <c r="H778" i="4"/>
  <c r="M777" i="4"/>
  <c r="H777" i="4"/>
  <c r="M776" i="4"/>
  <c r="H776" i="4"/>
  <c r="M775" i="4"/>
  <c r="H775" i="4"/>
  <c r="M774" i="4"/>
  <c r="H774" i="4"/>
  <c r="M773" i="4"/>
  <c r="H773" i="4"/>
  <c r="M772" i="4"/>
  <c r="H772" i="4"/>
  <c r="M771" i="4"/>
  <c r="H771" i="4"/>
  <c r="M770" i="4"/>
  <c r="H770" i="4"/>
  <c r="M769" i="4"/>
  <c r="H769" i="4"/>
  <c r="M768" i="4"/>
  <c r="H768" i="4"/>
  <c r="M767" i="4"/>
  <c r="H767" i="4"/>
  <c r="M766" i="4"/>
  <c r="H766" i="4"/>
  <c r="M765" i="4"/>
  <c r="H765" i="4"/>
  <c r="M764" i="4"/>
  <c r="H764" i="4"/>
  <c r="M763" i="4"/>
  <c r="H763" i="4"/>
  <c r="M762" i="4"/>
  <c r="H762" i="4"/>
  <c r="M761" i="4"/>
  <c r="H761" i="4"/>
  <c r="M760" i="4"/>
  <c r="H760" i="4"/>
  <c r="M759" i="4"/>
  <c r="H759" i="4"/>
  <c r="M758" i="4"/>
  <c r="H758" i="4"/>
  <c r="M757" i="4"/>
  <c r="H757" i="4"/>
  <c r="M756" i="4"/>
  <c r="H756" i="4"/>
  <c r="M755" i="4"/>
  <c r="H755" i="4"/>
  <c r="M754" i="4"/>
  <c r="H754" i="4"/>
  <c r="M753" i="4"/>
  <c r="H753" i="4"/>
  <c r="M752" i="4"/>
  <c r="H752" i="4"/>
  <c r="M751" i="4"/>
  <c r="H751" i="4"/>
  <c r="M750" i="4"/>
  <c r="H750" i="4"/>
  <c r="M749" i="4"/>
  <c r="H749" i="4"/>
  <c r="M748" i="4"/>
  <c r="H748" i="4"/>
  <c r="M747" i="4"/>
  <c r="H747" i="4"/>
  <c r="M746" i="4"/>
  <c r="H746" i="4"/>
  <c r="M745" i="4"/>
  <c r="H745" i="4"/>
  <c r="M744" i="4"/>
  <c r="H744" i="4"/>
  <c r="M743" i="4"/>
  <c r="H743" i="4"/>
  <c r="M742" i="4"/>
  <c r="H742" i="4"/>
  <c r="M741" i="4"/>
  <c r="H741" i="4"/>
  <c r="M740" i="4"/>
  <c r="H740" i="4"/>
  <c r="M739" i="4"/>
  <c r="H739" i="4"/>
  <c r="M738" i="4"/>
  <c r="H738" i="4"/>
  <c r="M737" i="4"/>
  <c r="H737" i="4"/>
  <c r="M736" i="4"/>
  <c r="H736" i="4"/>
  <c r="M735" i="4"/>
  <c r="H735" i="4"/>
  <c r="M734" i="4"/>
  <c r="H734" i="4"/>
  <c r="M733" i="4"/>
  <c r="H733" i="4"/>
  <c r="M732" i="4"/>
  <c r="H732" i="4"/>
  <c r="M731" i="4"/>
  <c r="H731" i="4"/>
  <c r="M730" i="4"/>
  <c r="H730" i="4"/>
  <c r="M729" i="4"/>
  <c r="H729" i="4"/>
  <c r="M728" i="4"/>
  <c r="H728" i="4"/>
  <c r="M727" i="4"/>
  <c r="H727" i="4"/>
  <c r="M726" i="4"/>
  <c r="H726" i="4"/>
  <c r="M725" i="4"/>
  <c r="H725" i="4"/>
  <c r="M724" i="4"/>
  <c r="H724" i="4"/>
  <c r="M723" i="4"/>
  <c r="H723" i="4"/>
  <c r="M722" i="4"/>
  <c r="H722" i="4"/>
  <c r="M721" i="4"/>
  <c r="H721" i="4"/>
  <c r="M720" i="4"/>
  <c r="H720" i="4"/>
  <c r="M719" i="4"/>
  <c r="H719" i="4"/>
  <c r="M718" i="4"/>
  <c r="H718" i="4"/>
  <c r="M717" i="4"/>
  <c r="H717" i="4"/>
  <c r="M716" i="4"/>
  <c r="H716" i="4"/>
  <c r="M715" i="4"/>
  <c r="H715" i="4"/>
  <c r="M714" i="4"/>
  <c r="H714" i="4"/>
  <c r="M713" i="4"/>
  <c r="H713" i="4"/>
  <c r="M712" i="4"/>
  <c r="H712" i="4"/>
  <c r="M711" i="4"/>
  <c r="H711" i="4"/>
  <c r="M710" i="4"/>
  <c r="H710" i="4"/>
  <c r="M709" i="4"/>
  <c r="H709" i="4"/>
  <c r="M708" i="4"/>
  <c r="H708" i="4"/>
  <c r="M707" i="4"/>
  <c r="H707" i="4"/>
  <c r="M706" i="4"/>
  <c r="H706" i="4"/>
  <c r="M705" i="4"/>
  <c r="H705" i="4"/>
  <c r="M704" i="4"/>
  <c r="H704" i="4"/>
  <c r="M703" i="4"/>
  <c r="H703" i="4"/>
  <c r="M702" i="4"/>
  <c r="H702" i="4"/>
  <c r="M701" i="4"/>
  <c r="H701" i="4"/>
  <c r="M700" i="4"/>
  <c r="H700" i="4"/>
  <c r="M699" i="4"/>
  <c r="H699" i="4"/>
  <c r="M698" i="4"/>
  <c r="H698" i="4"/>
  <c r="M697" i="4"/>
  <c r="H697" i="4"/>
  <c r="M696" i="4"/>
  <c r="H696" i="4"/>
  <c r="M695" i="4"/>
  <c r="H695" i="4"/>
  <c r="M694" i="4"/>
  <c r="H694" i="4"/>
  <c r="M693" i="4"/>
  <c r="H693" i="4"/>
  <c r="M692" i="4"/>
  <c r="H692" i="4"/>
  <c r="M691" i="4"/>
  <c r="H691" i="4"/>
  <c r="M690" i="4"/>
  <c r="H690" i="4"/>
  <c r="M689" i="4"/>
  <c r="H689" i="4"/>
  <c r="M688" i="4"/>
  <c r="H688" i="4"/>
  <c r="M687" i="4"/>
  <c r="H687" i="4"/>
  <c r="M686" i="4"/>
  <c r="H686" i="4"/>
  <c r="M685" i="4"/>
  <c r="H685" i="4"/>
  <c r="M684" i="4"/>
  <c r="H684" i="4"/>
  <c r="M683" i="4"/>
  <c r="H683" i="4"/>
  <c r="M682" i="4"/>
  <c r="H682" i="4"/>
  <c r="M681" i="4"/>
  <c r="H681" i="4"/>
  <c r="M680" i="4"/>
  <c r="H680" i="4"/>
  <c r="M679" i="4"/>
  <c r="H679" i="4"/>
  <c r="M678" i="4"/>
  <c r="H678" i="4"/>
  <c r="M677" i="4"/>
  <c r="H677" i="4"/>
  <c r="M676" i="4"/>
  <c r="H676" i="4"/>
  <c r="M675" i="4"/>
  <c r="H675" i="4"/>
  <c r="M674" i="4"/>
  <c r="H674" i="4"/>
  <c r="M673" i="4"/>
  <c r="H673" i="4"/>
  <c r="M672" i="4"/>
  <c r="H672" i="4"/>
  <c r="M671" i="4"/>
  <c r="H671" i="4"/>
  <c r="M670" i="4"/>
  <c r="H670" i="4"/>
  <c r="M669" i="4"/>
  <c r="H669" i="4"/>
  <c r="M668" i="4"/>
  <c r="H668" i="4"/>
  <c r="M667" i="4"/>
  <c r="H667" i="4"/>
  <c r="M666" i="4"/>
  <c r="H666" i="4"/>
  <c r="M665" i="4"/>
  <c r="H665" i="4"/>
  <c r="M664" i="4"/>
  <c r="H664" i="4"/>
  <c r="M663" i="4"/>
  <c r="H663" i="4"/>
  <c r="M662" i="4"/>
  <c r="H662" i="4"/>
  <c r="M661" i="4"/>
  <c r="H661" i="4"/>
  <c r="M660" i="4"/>
  <c r="H660" i="4"/>
  <c r="M659" i="4"/>
  <c r="H659" i="4"/>
  <c r="M658" i="4"/>
  <c r="H658" i="4"/>
  <c r="M657" i="4"/>
  <c r="H657" i="4"/>
  <c r="M656" i="4"/>
  <c r="H656" i="4"/>
  <c r="M655" i="4"/>
  <c r="H655" i="4"/>
  <c r="M654" i="4"/>
  <c r="H654" i="4"/>
  <c r="M653" i="4"/>
  <c r="H653" i="4"/>
  <c r="M652" i="4"/>
  <c r="H652" i="4"/>
  <c r="M651" i="4"/>
  <c r="H651" i="4"/>
  <c r="M650" i="4"/>
  <c r="H650" i="4"/>
  <c r="M649" i="4"/>
  <c r="H649" i="4"/>
  <c r="M648" i="4"/>
  <c r="H648" i="4"/>
  <c r="M647" i="4"/>
  <c r="H647" i="4"/>
  <c r="M646" i="4"/>
  <c r="H646" i="4"/>
  <c r="M645" i="4"/>
  <c r="H645" i="4"/>
  <c r="M644" i="4"/>
  <c r="H644" i="4"/>
  <c r="M643" i="4"/>
  <c r="H643" i="4"/>
  <c r="M642" i="4"/>
  <c r="H642" i="4"/>
  <c r="M641" i="4"/>
  <c r="H641" i="4"/>
  <c r="M640" i="4"/>
  <c r="H640" i="4"/>
  <c r="M639" i="4"/>
  <c r="H639" i="4"/>
  <c r="M638" i="4"/>
  <c r="H638" i="4"/>
  <c r="M637" i="4"/>
  <c r="H637" i="4"/>
  <c r="M636" i="4"/>
  <c r="H636" i="4"/>
  <c r="M635" i="4"/>
  <c r="H635" i="4"/>
  <c r="M634" i="4"/>
  <c r="H634" i="4"/>
  <c r="M633" i="4"/>
  <c r="H633" i="4"/>
  <c r="M632" i="4"/>
  <c r="H632" i="4"/>
  <c r="M631" i="4"/>
  <c r="H631" i="4"/>
  <c r="M630" i="4"/>
  <c r="H630" i="4"/>
  <c r="M629" i="4"/>
  <c r="H629" i="4"/>
  <c r="M628" i="4"/>
  <c r="H628" i="4"/>
  <c r="M627" i="4"/>
  <c r="H627" i="4"/>
  <c r="M626" i="4"/>
  <c r="H626" i="4"/>
  <c r="M625" i="4"/>
  <c r="H625" i="4"/>
  <c r="M624" i="4"/>
  <c r="H624" i="4"/>
  <c r="M623" i="4"/>
  <c r="H623" i="4"/>
  <c r="M622" i="4"/>
  <c r="H622" i="4"/>
  <c r="M621" i="4"/>
  <c r="H621" i="4"/>
  <c r="M620" i="4"/>
  <c r="H620" i="4"/>
  <c r="M619" i="4"/>
  <c r="H619" i="4"/>
  <c r="M618" i="4"/>
  <c r="H618" i="4"/>
  <c r="M617" i="4"/>
  <c r="H617" i="4"/>
  <c r="M616" i="4"/>
  <c r="H616" i="4"/>
  <c r="M615" i="4"/>
  <c r="H615" i="4"/>
  <c r="M614" i="4"/>
  <c r="H614" i="4"/>
  <c r="M613" i="4"/>
  <c r="H613" i="4"/>
  <c r="M612" i="4"/>
  <c r="H612" i="4"/>
  <c r="M611" i="4"/>
  <c r="H611" i="4"/>
  <c r="M610" i="4"/>
  <c r="H610" i="4"/>
  <c r="M609" i="4"/>
  <c r="H609" i="4"/>
  <c r="M608" i="4"/>
  <c r="H608" i="4"/>
  <c r="M607" i="4"/>
  <c r="H607" i="4"/>
  <c r="M606" i="4"/>
  <c r="H606" i="4"/>
  <c r="M605" i="4"/>
  <c r="H605" i="4"/>
  <c r="M604" i="4"/>
  <c r="H604" i="4"/>
  <c r="M603" i="4"/>
  <c r="H603" i="4"/>
  <c r="M602" i="4"/>
  <c r="H602" i="4"/>
  <c r="M601" i="4"/>
  <c r="H601" i="4"/>
  <c r="M600" i="4"/>
  <c r="H600" i="4"/>
  <c r="M599" i="4"/>
  <c r="H599" i="4"/>
  <c r="M598" i="4"/>
  <c r="H598" i="4"/>
  <c r="M597" i="4"/>
  <c r="H597" i="4"/>
  <c r="M596" i="4"/>
  <c r="H596" i="4"/>
  <c r="M595" i="4"/>
  <c r="H595" i="4"/>
  <c r="M594" i="4"/>
  <c r="H594" i="4"/>
  <c r="M593" i="4"/>
  <c r="H593" i="4"/>
  <c r="M592" i="4"/>
  <c r="H592" i="4"/>
  <c r="M591" i="4"/>
  <c r="H591" i="4"/>
  <c r="M590" i="4"/>
  <c r="H590" i="4"/>
  <c r="M589" i="4"/>
  <c r="H589" i="4"/>
  <c r="M588" i="4"/>
  <c r="H588" i="4"/>
  <c r="M587" i="4"/>
  <c r="H587" i="4"/>
  <c r="M586" i="4"/>
  <c r="H586" i="4"/>
  <c r="M585" i="4"/>
  <c r="H585" i="4"/>
  <c r="M584" i="4"/>
  <c r="H584" i="4"/>
  <c r="M583" i="4"/>
  <c r="H583" i="4"/>
  <c r="M582" i="4"/>
  <c r="H582" i="4"/>
  <c r="M581" i="4"/>
  <c r="H581" i="4"/>
  <c r="M580" i="4"/>
  <c r="H580" i="4"/>
  <c r="M579" i="4"/>
  <c r="H579" i="4"/>
  <c r="M578" i="4"/>
  <c r="H578" i="4"/>
  <c r="M577" i="4"/>
  <c r="H577" i="4"/>
  <c r="M576" i="4"/>
  <c r="H576" i="4"/>
  <c r="M575" i="4"/>
  <c r="H575" i="4"/>
  <c r="M574" i="4"/>
  <c r="H574" i="4"/>
  <c r="M573" i="4"/>
  <c r="H573" i="4"/>
  <c r="M572" i="4"/>
  <c r="H572" i="4"/>
  <c r="M571" i="4"/>
  <c r="H571" i="4"/>
  <c r="M570" i="4"/>
  <c r="H570" i="4"/>
  <c r="M569" i="4"/>
  <c r="H569" i="4"/>
  <c r="M568" i="4"/>
  <c r="H568" i="4"/>
  <c r="M567" i="4"/>
  <c r="H567" i="4"/>
  <c r="M566" i="4"/>
  <c r="H566" i="4"/>
  <c r="M565" i="4"/>
  <c r="H565" i="4"/>
  <c r="M564" i="4"/>
  <c r="H564" i="4"/>
  <c r="M563" i="4"/>
  <c r="H563" i="4"/>
  <c r="M562" i="4"/>
  <c r="H562" i="4"/>
  <c r="M561" i="4"/>
  <c r="H561" i="4"/>
  <c r="M560" i="4"/>
  <c r="H560" i="4"/>
  <c r="M559" i="4"/>
  <c r="H559" i="4"/>
  <c r="M558" i="4"/>
  <c r="H558" i="4"/>
  <c r="M557" i="4"/>
  <c r="H557" i="4"/>
  <c r="M556" i="4"/>
  <c r="H556" i="4"/>
  <c r="M555" i="4"/>
  <c r="H555" i="4"/>
  <c r="M554" i="4"/>
  <c r="H554" i="4"/>
  <c r="M553" i="4"/>
  <c r="H553" i="4"/>
  <c r="M552" i="4"/>
  <c r="H552" i="4"/>
  <c r="M551" i="4"/>
  <c r="H551" i="4"/>
  <c r="M550" i="4"/>
  <c r="H550" i="4"/>
  <c r="M549" i="4"/>
  <c r="H549" i="4"/>
  <c r="M548" i="4"/>
  <c r="H548" i="4"/>
  <c r="M547" i="4"/>
  <c r="H547" i="4"/>
  <c r="M546" i="4"/>
  <c r="H546" i="4"/>
  <c r="M545" i="4"/>
  <c r="H545" i="4"/>
  <c r="M544" i="4"/>
  <c r="H544" i="4"/>
  <c r="M543" i="4"/>
  <c r="H543" i="4"/>
  <c r="M542" i="4"/>
  <c r="H542" i="4"/>
  <c r="M541" i="4"/>
  <c r="H541" i="4"/>
  <c r="M540" i="4"/>
  <c r="H540" i="4"/>
  <c r="M539" i="4"/>
  <c r="H539" i="4"/>
  <c r="M538" i="4"/>
  <c r="H538" i="4"/>
  <c r="M537" i="4"/>
  <c r="H537" i="4"/>
  <c r="M536" i="4"/>
  <c r="H536" i="4"/>
  <c r="M535" i="4"/>
  <c r="H535" i="4"/>
  <c r="M534" i="4"/>
  <c r="H534" i="4"/>
  <c r="M533" i="4"/>
  <c r="H533" i="4"/>
  <c r="M532" i="4"/>
  <c r="H532" i="4"/>
  <c r="M531" i="4"/>
  <c r="H531" i="4"/>
  <c r="M530" i="4"/>
  <c r="H530" i="4"/>
  <c r="M529" i="4"/>
  <c r="H529" i="4"/>
  <c r="M528" i="4"/>
  <c r="H528" i="4"/>
  <c r="M527" i="4"/>
  <c r="H527" i="4"/>
  <c r="M526" i="4"/>
  <c r="H526" i="4"/>
  <c r="M525" i="4"/>
  <c r="H525" i="4"/>
  <c r="M524" i="4"/>
  <c r="H524" i="4"/>
  <c r="M523" i="4"/>
  <c r="H523" i="4"/>
  <c r="M522" i="4"/>
  <c r="H522" i="4"/>
  <c r="M521" i="4"/>
  <c r="H521" i="4"/>
  <c r="M520" i="4"/>
  <c r="H520" i="4"/>
  <c r="M519" i="4"/>
  <c r="H519" i="4"/>
  <c r="M518" i="4"/>
  <c r="H518" i="4"/>
  <c r="M517" i="4"/>
  <c r="H517" i="4"/>
  <c r="M516" i="4"/>
  <c r="H516" i="4"/>
  <c r="M515" i="4"/>
  <c r="H515" i="4"/>
  <c r="M514" i="4"/>
  <c r="H514" i="4"/>
  <c r="M513" i="4"/>
  <c r="H513" i="4"/>
  <c r="M512" i="4"/>
  <c r="H512" i="4"/>
  <c r="M511" i="4"/>
  <c r="H511" i="4"/>
  <c r="M510" i="4"/>
  <c r="H510" i="4"/>
  <c r="M509" i="4"/>
  <c r="H509" i="4"/>
  <c r="M508" i="4"/>
  <c r="H508" i="4"/>
  <c r="M507" i="4"/>
  <c r="H507" i="4"/>
  <c r="M506" i="4"/>
  <c r="H506" i="4"/>
  <c r="M505" i="4"/>
  <c r="H505" i="4"/>
  <c r="M504" i="4"/>
  <c r="H504" i="4"/>
  <c r="M503" i="4"/>
  <c r="H503" i="4"/>
  <c r="M502" i="4"/>
  <c r="H502" i="4"/>
  <c r="M501" i="4"/>
  <c r="H501" i="4"/>
  <c r="M500" i="4"/>
  <c r="H500" i="4"/>
  <c r="M499" i="4"/>
  <c r="H499" i="4"/>
  <c r="M498" i="4"/>
  <c r="H498" i="4"/>
  <c r="M497" i="4"/>
  <c r="H497" i="4"/>
  <c r="M496" i="4"/>
  <c r="H496" i="4"/>
  <c r="M495" i="4"/>
  <c r="H495" i="4"/>
  <c r="M494" i="4"/>
  <c r="H494" i="4"/>
  <c r="M493" i="4"/>
  <c r="H493" i="4"/>
  <c r="M492" i="4"/>
  <c r="H492" i="4"/>
  <c r="M491" i="4"/>
  <c r="H491" i="4"/>
  <c r="M490" i="4"/>
  <c r="H490" i="4"/>
  <c r="M489" i="4"/>
  <c r="H489" i="4"/>
  <c r="M488" i="4"/>
  <c r="H488" i="4"/>
  <c r="M487" i="4"/>
  <c r="H487" i="4"/>
  <c r="M486" i="4"/>
  <c r="H486" i="4"/>
  <c r="M485" i="4"/>
  <c r="H485" i="4"/>
  <c r="M484" i="4"/>
  <c r="H484" i="4"/>
  <c r="M483" i="4"/>
  <c r="H483" i="4"/>
  <c r="M482" i="4"/>
  <c r="H482" i="4"/>
  <c r="M481" i="4"/>
  <c r="H481" i="4"/>
  <c r="M480" i="4"/>
  <c r="H480" i="4"/>
  <c r="M479" i="4"/>
  <c r="H479" i="4"/>
  <c r="M478" i="4"/>
  <c r="H478" i="4"/>
  <c r="M477" i="4"/>
  <c r="H477" i="4"/>
  <c r="M476" i="4"/>
  <c r="H476" i="4"/>
  <c r="M475" i="4"/>
  <c r="H475" i="4"/>
  <c r="M474" i="4"/>
  <c r="H474" i="4"/>
  <c r="M473" i="4"/>
  <c r="H473" i="4"/>
  <c r="M472" i="4"/>
  <c r="H472" i="4"/>
  <c r="M471" i="4"/>
  <c r="H471" i="4"/>
  <c r="M470" i="4"/>
  <c r="H470" i="4"/>
  <c r="M469" i="4"/>
  <c r="H469" i="4"/>
  <c r="M468" i="4"/>
  <c r="H468" i="4"/>
  <c r="M467" i="4"/>
  <c r="H467" i="4"/>
  <c r="M466" i="4"/>
  <c r="H466" i="4"/>
  <c r="M465" i="4"/>
  <c r="H465" i="4"/>
  <c r="M464" i="4"/>
  <c r="H464" i="4"/>
  <c r="M463" i="4"/>
  <c r="H463" i="4"/>
  <c r="M462" i="4"/>
  <c r="H462" i="4"/>
  <c r="M461" i="4"/>
  <c r="H461" i="4"/>
  <c r="M460" i="4"/>
  <c r="H460" i="4"/>
  <c r="M459" i="4"/>
  <c r="H459" i="4"/>
  <c r="M458" i="4"/>
  <c r="H458" i="4"/>
  <c r="M457" i="4"/>
  <c r="H457" i="4"/>
  <c r="M456" i="4"/>
  <c r="H456" i="4"/>
  <c r="M455" i="4"/>
  <c r="H455" i="4"/>
  <c r="M454" i="4"/>
  <c r="H454" i="4"/>
  <c r="M453" i="4"/>
  <c r="H453" i="4"/>
  <c r="M452" i="4"/>
  <c r="H452" i="4"/>
  <c r="M451" i="4"/>
  <c r="H451" i="4"/>
  <c r="M450" i="4"/>
  <c r="H450" i="4"/>
  <c r="M449" i="4"/>
  <c r="H449" i="4"/>
  <c r="M448" i="4"/>
  <c r="H448" i="4"/>
  <c r="M447" i="4"/>
  <c r="H447" i="4"/>
  <c r="M446" i="4"/>
  <c r="H446" i="4"/>
  <c r="M445" i="4"/>
  <c r="H445" i="4"/>
  <c r="M444" i="4"/>
  <c r="H444" i="4"/>
  <c r="M443" i="4"/>
  <c r="H443" i="4"/>
  <c r="M442" i="4"/>
  <c r="H442" i="4"/>
  <c r="M441" i="4"/>
  <c r="H441" i="4"/>
  <c r="M440" i="4"/>
  <c r="H440" i="4"/>
  <c r="M439" i="4"/>
  <c r="H439" i="4"/>
  <c r="M438" i="4"/>
  <c r="H438" i="4"/>
  <c r="M437" i="4"/>
  <c r="H437" i="4"/>
  <c r="M436" i="4"/>
  <c r="H436" i="4"/>
  <c r="M435" i="4"/>
  <c r="H435" i="4"/>
  <c r="M434" i="4"/>
  <c r="H434" i="4"/>
  <c r="M433" i="4"/>
  <c r="H433" i="4"/>
  <c r="M432" i="4"/>
  <c r="H432" i="4"/>
  <c r="M431" i="4"/>
  <c r="H431" i="4"/>
  <c r="M430" i="4"/>
  <c r="H430" i="4"/>
  <c r="M429" i="4"/>
  <c r="H429" i="4"/>
  <c r="M428" i="4"/>
  <c r="H428" i="4"/>
  <c r="M427" i="4"/>
  <c r="H427" i="4"/>
  <c r="M426" i="4"/>
  <c r="H426" i="4"/>
  <c r="M425" i="4"/>
  <c r="H425" i="4"/>
  <c r="M424" i="4"/>
  <c r="H424" i="4"/>
  <c r="M423" i="4"/>
  <c r="H423" i="4"/>
  <c r="M422" i="4"/>
  <c r="H422" i="4"/>
  <c r="M421" i="4"/>
  <c r="H421" i="4"/>
  <c r="M420" i="4"/>
  <c r="H420" i="4"/>
  <c r="M419" i="4"/>
  <c r="H419" i="4"/>
  <c r="M418" i="4"/>
  <c r="H418" i="4"/>
  <c r="M417" i="4"/>
  <c r="H417" i="4"/>
  <c r="M416" i="4"/>
  <c r="H416" i="4"/>
  <c r="M415" i="4"/>
  <c r="H415" i="4"/>
  <c r="M414" i="4"/>
  <c r="H414" i="4"/>
  <c r="M413" i="4"/>
  <c r="H413" i="4"/>
  <c r="M412" i="4"/>
  <c r="H412" i="4"/>
  <c r="M411" i="4"/>
  <c r="H411" i="4"/>
  <c r="M410" i="4"/>
  <c r="H410" i="4"/>
  <c r="M409" i="4"/>
  <c r="H409" i="4"/>
  <c r="M408" i="4"/>
  <c r="H408" i="4"/>
  <c r="M407" i="4"/>
  <c r="H407" i="4"/>
  <c r="M406" i="4"/>
  <c r="H406" i="4"/>
  <c r="M405" i="4"/>
  <c r="H405" i="4"/>
  <c r="M404" i="4"/>
  <c r="H404" i="4"/>
  <c r="M403" i="4"/>
  <c r="H403" i="4"/>
  <c r="M402" i="4"/>
  <c r="H402" i="4"/>
  <c r="M401" i="4"/>
  <c r="H401" i="4"/>
  <c r="M400" i="4"/>
  <c r="H400" i="4"/>
  <c r="M399" i="4"/>
  <c r="H399" i="4"/>
  <c r="M398" i="4"/>
  <c r="H398" i="4"/>
  <c r="M397" i="4"/>
  <c r="H397" i="4"/>
  <c r="M396" i="4"/>
  <c r="H396" i="4"/>
  <c r="M395" i="4"/>
  <c r="H395" i="4"/>
  <c r="M394" i="4"/>
  <c r="H394" i="4"/>
  <c r="M393" i="4"/>
  <c r="H393" i="4"/>
  <c r="M392" i="4"/>
  <c r="H392" i="4"/>
  <c r="M391" i="4"/>
  <c r="H391" i="4"/>
  <c r="M390" i="4"/>
  <c r="H390" i="4"/>
  <c r="M389" i="4"/>
  <c r="H389" i="4"/>
  <c r="M388" i="4"/>
  <c r="H388" i="4"/>
  <c r="M387" i="4"/>
  <c r="H387" i="4"/>
  <c r="M386" i="4"/>
  <c r="H386" i="4"/>
  <c r="M385" i="4"/>
  <c r="H385" i="4"/>
  <c r="M384" i="4"/>
  <c r="H384" i="4"/>
  <c r="M383" i="4"/>
  <c r="H383" i="4"/>
  <c r="M382" i="4"/>
  <c r="H382" i="4"/>
  <c r="M381" i="4"/>
  <c r="H381" i="4"/>
  <c r="M380" i="4"/>
  <c r="H380" i="4"/>
  <c r="M379" i="4"/>
  <c r="H379" i="4"/>
  <c r="M378" i="4"/>
  <c r="H378" i="4"/>
  <c r="M377" i="4"/>
  <c r="H377" i="4"/>
  <c r="M376" i="4"/>
  <c r="H376" i="4"/>
  <c r="M375" i="4"/>
  <c r="H375" i="4"/>
  <c r="M374" i="4"/>
  <c r="H374" i="4"/>
  <c r="M373" i="4"/>
  <c r="H373" i="4"/>
  <c r="M372" i="4"/>
  <c r="H372" i="4"/>
  <c r="M371" i="4"/>
  <c r="H371" i="4"/>
  <c r="M370" i="4"/>
  <c r="H370" i="4"/>
  <c r="M369" i="4"/>
  <c r="H369" i="4"/>
  <c r="M368" i="4"/>
  <c r="H368" i="4"/>
  <c r="M367" i="4"/>
  <c r="H367" i="4"/>
  <c r="M366" i="4"/>
  <c r="H366" i="4"/>
  <c r="M365" i="4"/>
  <c r="H365" i="4"/>
  <c r="M364" i="4"/>
  <c r="H364" i="4"/>
  <c r="M363" i="4"/>
  <c r="H363" i="4"/>
  <c r="M362" i="4"/>
  <c r="H362" i="4"/>
  <c r="M361" i="4"/>
  <c r="H361" i="4"/>
  <c r="M360" i="4"/>
  <c r="H360" i="4"/>
  <c r="M359" i="4"/>
  <c r="H359" i="4"/>
  <c r="M358" i="4"/>
  <c r="H358" i="4"/>
  <c r="M357" i="4"/>
  <c r="H357" i="4"/>
  <c r="M356" i="4"/>
  <c r="H356" i="4"/>
  <c r="M355" i="4"/>
  <c r="H355" i="4"/>
  <c r="M354" i="4"/>
  <c r="H354" i="4"/>
  <c r="M353" i="4"/>
  <c r="H353" i="4"/>
  <c r="M352" i="4"/>
  <c r="H352" i="4"/>
  <c r="M351" i="4"/>
  <c r="H351" i="4"/>
  <c r="M350" i="4"/>
  <c r="H350" i="4"/>
  <c r="M349" i="4"/>
  <c r="H349" i="4"/>
  <c r="M348" i="4"/>
  <c r="H348" i="4"/>
  <c r="M347" i="4"/>
  <c r="H347" i="4"/>
  <c r="M346" i="4"/>
  <c r="H346" i="4"/>
  <c r="M345" i="4"/>
  <c r="H345" i="4"/>
  <c r="M344" i="4"/>
  <c r="H344" i="4"/>
  <c r="M343" i="4"/>
  <c r="H343" i="4"/>
  <c r="M342" i="4"/>
  <c r="H342" i="4"/>
  <c r="M341" i="4"/>
  <c r="H341" i="4"/>
  <c r="M340" i="4"/>
  <c r="H340" i="4"/>
  <c r="M339" i="4"/>
  <c r="H339" i="4"/>
  <c r="M338" i="4"/>
  <c r="H338" i="4"/>
  <c r="M337" i="4"/>
  <c r="H337" i="4"/>
  <c r="M336" i="4"/>
  <c r="H336" i="4"/>
  <c r="M335" i="4"/>
  <c r="H335" i="4"/>
  <c r="M334" i="4"/>
  <c r="H334" i="4"/>
  <c r="M333" i="4"/>
  <c r="H333" i="4"/>
  <c r="M332" i="4"/>
  <c r="H332" i="4"/>
  <c r="M331" i="4"/>
  <c r="H331" i="4"/>
  <c r="M330" i="4"/>
  <c r="H330" i="4"/>
  <c r="M329" i="4"/>
  <c r="H329" i="4"/>
  <c r="M328" i="4"/>
  <c r="H328" i="4"/>
  <c r="M327" i="4"/>
  <c r="H327" i="4"/>
  <c r="M326" i="4"/>
  <c r="H326" i="4"/>
  <c r="M325" i="4"/>
  <c r="H325" i="4"/>
  <c r="M324" i="4"/>
  <c r="H324" i="4"/>
  <c r="M323" i="4"/>
  <c r="H323" i="4"/>
  <c r="M322" i="4"/>
  <c r="H322" i="4"/>
  <c r="M321" i="4"/>
  <c r="H321" i="4"/>
  <c r="M320" i="4"/>
  <c r="H320" i="4"/>
  <c r="M319" i="4"/>
  <c r="H319" i="4"/>
  <c r="M318" i="4"/>
  <c r="H318" i="4"/>
  <c r="M317" i="4"/>
  <c r="H317" i="4"/>
  <c r="M316" i="4"/>
  <c r="H316" i="4"/>
  <c r="M315" i="4"/>
  <c r="H315" i="4"/>
  <c r="M314" i="4"/>
  <c r="H314" i="4"/>
  <c r="M313" i="4"/>
  <c r="H313" i="4"/>
  <c r="M312" i="4"/>
  <c r="H312" i="4"/>
  <c r="M311" i="4"/>
  <c r="H311" i="4"/>
  <c r="M310" i="4"/>
  <c r="H310" i="4"/>
  <c r="M309" i="4"/>
  <c r="H309" i="4"/>
  <c r="M308" i="4"/>
  <c r="H308" i="4"/>
  <c r="M307" i="4"/>
  <c r="H307" i="4"/>
  <c r="M306" i="4"/>
  <c r="H306" i="4"/>
  <c r="M305" i="4"/>
  <c r="H305" i="4"/>
  <c r="M304" i="4"/>
  <c r="H304" i="4"/>
  <c r="M303" i="4"/>
  <c r="H303" i="4"/>
  <c r="M302" i="4"/>
  <c r="H302" i="4"/>
  <c r="M301" i="4"/>
  <c r="H301" i="4"/>
  <c r="M300" i="4"/>
  <c r="H300" i="4"/>
  <c r="M299" i="4"/>
  <c r="H299" i="4"/>
  <c r="M298" i="4"/>
  <c r="H298" i="4"/>
  <c r="M297" i="4"/>
  <c r="H297" i="4"/>
  <c r="M296" i="4"/>
  <c r="H296" i="4"/>
  <c r="M295" i="4"/>
  <c r="H295" i="4"/>
  <c r="M294" i="4"/>
  <c r="H294" i="4"/>
  <c r="M293" i="4"/>
  <c r="H293" i="4"/>
  <c r="M292" i="4"/>
  <c r="H292" i="4"/>
  <c r="M291" i="4"/>
  <c r="H291" i="4"/>
  <c r="M290" i="4"/>
  <c r="H290" i="4"/>
  <c r="M289" i="4"/>
  <c r="H289" i="4"/>
  <c r="M288" i="4"/>
  <c r="H288" i="4"/>
  <c r="M287" i="4"/>
  <c r="H287" i="4"/>
  <c r="M286" i="4"/>
  <c r="H286" i="4"/>
  <c r="M285" i="4"/>
  <c r="H285" i="4"/>
  <c r="M284" i="4"/>
  <c r="H284" i="4"/>
  <c r="M283" i="4"/>
  <c r="H283" i="4"/>
  <c r="M282" i="4"/>
  <c r="H282" i="4"/>
  <c r="M281" i="4"/>
  <c r="H281" i="4"/>
  <c r="M280" i="4"/>
  <c r="H280" i="4"/>
  <c r="M279" i="4"/>
  <c r="H279" i="4"/>
  <c r="M278" i="4"/>
  <c r="H278" i="4"/>
  <c r="M277" i="4"/>
  <c r="H277" i="4"/>
  <c r="M276" i="4"/>
  <c r="H276" i="4"/>
  <c r="M275" i="4"/>
  <c r="H275" i="4"/>
  <c r="M274" i="4"/>
  <c r="H274" i="4"/>
  <c r="M273" i="4"/>
  <c r="H273" i="4"/>
  <c r="M272" i="4"/>
  <c r="H272" i="4"/>
  <c r="M271" i="4"/>
  <c r="H271" i="4"/>
  <c r="M270" i="4"/>
  <c r="H270" i="4"/>
  <c r="M269" i="4"/>
  <c r="H269" i="4"/>
  <c r="M268" i="4"/>
  <c r="H268" i="4"/>
  <c r="M267" i="4"/>
  <c r="H267" i="4"/>
  <c r="M266" i="4"/>
  <c r="H266" i="4"/>
  <c r="M265" i="4"/>
  <c r="H265" i="4"/>
  <c r="M264" i="4"/>
  <c r="H264" i="4"/>
  <c r="M263" i="4"/>
  <c r="H263" i="4"/>
  <c r="M262" i="4"/>
  <c r="H262" i="4"/>
  <c r="M261" i="4"/>
  <c r="H261" i="4"/>
  <c r="M260" i="4"/>
  <c r="H260" i="4"/>
  <c r="M259" i="4"/>
  <c r="H259" i="4"/>
  <c r="M258" i="4"/>
  <c r="H258" i="4"/>
  <c r="M257" i="4"/>
  <c r="H257" i="4"/>
  <c r="M256" i="4"/>
  <c r="H256" i="4"/>
  <c r="M255" i="4"/>
  <c r="H255" i="4"/>
  <c r="M254" i="4"/>
  <c r="H254" i="4"/>
  <c r="M253" i="4"/>
  <c r="H253" i="4"/>
  <c r="M252" i="4"/>
  <c r="H252" i="4"/>
  <c r="M251" i="4"/>
  <c r="H251" i="4"/>
  <c r="M250" i="4"/>
  <c r="H250" i="4"/>
  <c r="M249" i="4"/>
  <c r="H249" i="4"/>
  <c r="M248" i="4"/>
  <c r="H248" i="4"/>
  <c r="M247" i="4"/>
  <c r="H247" i="4"/>
  <c r="M246" i="4"/>
  <c r="H246" i="4"/>
  <c r="M245" i="4"/>
  <c r="H245" i="4"/>
  <c r="M244" i="4"/>
  <c r="H244" i="4"/>
  <c r="M243" i="4"/>
  <c r="H243" i="4"/>
  <c r="M242" i="4"/>
  <c r="H242" i="4"/>
  <c r="M241" i="4"/>
  <c r="H241" i="4"/>
  <c r="M240" i="4"/>
  <c r="H240" i="4"/>
  <c r="M239" i="4"/>
  <c r="H239" i="4"/>
  <c r="M238" i="4"/>
  <c r="H238" i="4"/>
  <c r="M237" i="4"/>
  <c r="H237" i="4"/>
  <c r="M236" i="4"/>
  <c r="H236" i="4"/>
  <c r="M235" i="4"/>
  <c r="H235" i="4"/>
  <c r="M234" i="4"/>
  <c r="H234" i="4"/>
  <c r="M233" i="4"/>
  <c r="H233" i="4"/>
  <c r="M232" i="4"/>
  <c r="H232" i="4"/>
  <c r="M231" i="4"/>
  <c r="H231" i="4"/>
  <c r="M230" i="4"/>
  <c r="H230" i="4"/>
  <c r="M229" i="4"/>
  <c r="H229" i="4"/>
  <c r="M228" i="4"/>
  <c r="H228" i="4"/>
  <c r="M227" i="4"/>
  <c r="H227" i="4"/>
  <c r="M226" i="4"/>
  <c r="H226" i="4"/>
  <c r="M225" i="4"/>
  <c r="H225" i="4"/>
  <c r="M224" i="4"/>
  <c r="H224" i="4"/>
  <c r="M223" i="4"/>
  <c r="H223" i="4"/>
  <c r="M222" i="4"/>
  <c r="H222" i="4"/>
  <c r="M221" i="4"/>
  <c r="H221" i="4"/>
  <c r="M220" i="4"/>
  <c r="H220" i="4"/>
  <c r="M219" i="4"/>
  <c r="H219" i="4"/>
  <c r="M218" i="4"/>
  <c r="H218" i="4"/>
  <c r="M217" i="4"/>
  <c r="H217" i="4"/>
  <c r="M216" i="4"/>
  <c r="H216" i="4"/>
  <c r="M215" i="4"/>
  <c r="H215" i="4"/>
  <c r="M214" i="4"/>
  <c r="H214" i="4"/>
  <c r="M213" i="4"/>
  <c r="H213" i="4"/>
  <c r="M212" i="4"/>
  <c r="H212" i="4"/>
  <c r="M211" i="4"/>
  <c r="H211" i="4"/>
  <c r="M210" i="4"/>
  <c r="H210" i="4"/>
  <c r="M209" i="4"/>
  <c r="H209" i="4"/>
  <c r="M208" i="4"/>
  <c r="H208" i="4"/>
  <c r="M207" i="4"/>
  <c r="H207" i="4"/>
  <c r="M206" i="4"/>
  <c r="H206" i="4"/>
  <c r="M205" i="4"/>
  <c r="H205" i="4"/>
  <c r="M204" i="4"/>
  <c r="H204" i="4"/>
  <c r="M203" i="4"/>
  <c r="H203" i="4"/>
  <c r="M202" i="4"/>
  <c r="H202" i="4"/>
  <c r="M201" i="4"/>
  <c r="H201" i="4"/>
  <c r="M200" i="4"/>
  <c r="H200" i="4"/>
  <c r="M199" i="4"/>
  <c r="H199" i="4"/>
  <c r="M198" i="4"/>
  <c r="H198" i="4"/>
  <c r="M197" i="4"/>
  <c r="H197" i="4"/>
  <c r="M196" i="4"/>
  <c r="H196" i="4"/>
  <c r="M195" i="4"/>
  <c r="H195" i="4"/>
  <c r="M194" i="4"/>
  <c r="H194" i="4"/>
  <c r="M193" i="4"/>
  <c r="H193" i="4"/>
  <c r="M192" i="4"/>
  <c r="H192" i="4"/>
  <c r="M191" i="4"/>
  <c r="H191" i="4"/>
  <c r="M190" i="4"/>
  <c r="H190" i="4"/>
  <c r="M189" i="4"/>
  <c r="H189" i="4"/>
  <c r="M188" i="4"/>
  <c r="H188" i="4"/>
  <c r="M187" i="4"/>
  <c r="H187" i="4"/>
  <c r="M186" i="4"/>
  <c r="H186" i="4"/>
  <c r="M185" i="4"/>
  <c r="H185" i="4"/>
  <c r="M184" i="4"/>
  <c r="H184" i="4"/>
  <c r="M183" i="4"/>
  <c r="H183" i="4"/>
  <c r="M182" i="4"/>
  <c r="H182" i="4"/>
  <c r="M181" i="4"/>
  <c r="H181" i="4"/>
  <c r="M180" i="4"/>
  <c r="H180" i="4"/>
  <c r="M179" i="4"/>
  <c r="H179" i="4"/>
  <c r="M178" i="4"/>
  <c r="H178" i="4"/>
  <c r="M177" i="4"/>
  <c r="H177" i="4"/>
  <c r="M176" i="4"/>
  <c r="H176" i="4"/>
  <c r="M175" i="4"/>
  <c r="H175" i="4"/>
  <c r="M174" i="4"/>
  <c r="H174" i="4"/>
  <c r="M173" i="4"/>
  <c r="H173" i="4"/>
  <c r="M172" i="4"/>
  <c r="H172" i="4"/>
  <c r="M171" i="4"/>
  <c r="H171" i="4"/>
  <c r="M170" i="4"/>
  <c r="H170" i="4"/>
  <c r="M169" i="4"/>
  <c r="H169" i="4"/>
  <c r="M168" i="4"/>
  <c r="H168" i="4"/>
  <c r="M167" i="4"/>
  <c r="H167" i="4"/>
  <c r="M166" i="4"/>
  <c r="H166" i="4"/>
  <c r="M165" i="4"/>
  <c r="H165" i="4"/>
  <c r="M164" i="4"/>
  <c r="H164" i="4"/>
  <c r="M163" i="4"/>
  <c r="H163" i="4"/>
  <c r="M162" i="4"/>
  <c r="H162" i="4"/>
  <c r="M161" i="4"/>
  <c r="H161" i="4"/>
  <c r="M160" i="4"/>
  <c r="H160" i="4"/>
  <c r="M159" i="4"/>
  <c r="H159" i="4"/>
  <c r="M158" i="4"/>
  <c r="H158" i="4"/>
  <c r="M157" i="4"/>
  <c r="H157" i="4"/>
  <c r="M156" i="4"/>
  <c r="H156" i="4"/>
  <c r="M155" i="4"/>
  <c r="H155" i="4"/>
  <c r="M154" i="4"/>
  <c r="H154" i="4"/>
  <c r="M153" i="4"/>
  <c r="H153" i="4"/>
  <c r="M152" i="4"/>
  <c r="H152" i="4"/>
  <c r="M151" i="4"/>
  <c r="H151" i="4"/>
  <c r="M150" i="4"/>
  <c r="H150" i="4"/>
  <c r="M149" i="4"/>
  <c r="H149" i="4"/>
  <c r="M148" i="4"/>
  <c r="H148" i="4"/>
  <c r="M147" i="4"/>
  <c r="H147" i="4"/>
  <c r="M146" i="4"/>
  <c r="H146" i="4"/>
  <c r="M145" i="4"/>
  <c r="H145" i="4"/>
  <c r="M144" i="4"/>
  <c r="H144" i="4"/>
  <c r="M143" i="4"/>
  <c r="H143" i="4"/>
  <c r="M142" i="4"/>
  <c r="H142" i="4"/>
  <c r="M141" i="4"/>
  <c r="H141" i="4"/>
  <c r="M140" i="4"/>
  <c r="H140" i="4"/>
  <c r="M139" i="4"/>
  <c r="H139" i="4"/>
  <c r="M138" i="4"/>
  <c r="H138" i="4"/>
  <c r="M137" i="4"/>
  <c r="H137" i="4"/>
  <c r="M136" i="4"/>
  <c r="H136" i="4"/>
  <c r="M135" i="4"/>
  <c r="H135" i="4"/>
  <c r="M134" i="4"/>
  <c r="H134" i="4"/>
  <c r="M133" i="4"/>
  <c r="H133" i="4"/>
  <c r="M132" i="4"/>
  <c r="H132" i="4"/>
  <c r="M131" i="4"/>
  <c r="H131" i="4"/>
  <c r="M130" i="4"/>
  <c r="H130" i="4"/>
  <c r="M129" i="4"/>
  <c r="H129" i="4"/>
  <c r="M128" i="4"/>
  <c r="H128" i="4"/>
  <c r="M127" i="4"/>
  <c r="H127" i="4"/>
  <c r="M126" i="4"/>
  <c r="H126" i="4"/>
  <c r="M125" i="4"/>
  <c r="H125" i="4"/>
  <c r="M124" i="4"/>
  <c r="H124" i="4"/>
  <c r="M123" i="4"/>
  <c r="H123" i="4"/>
  <c r="M122" i="4"/>
  <c r="H122" i="4"/>
  <c r="M121" i="4"/>
  <c r="H121" i="4"/>
  <c r="M120" i="4"/>
  <c r="H120" i="4"/>
  <c r="M119" i="4"/>
  <c r="H119" i="4"/>
  <c r="M118" i="4"/>
  <c r="H118" i="4"/>
  <c r="M117" i="4"/>
  <c r="H117" i="4"/>
  <c r="M116" i="4"/>
  <c r="H116" i="4"/>
  <c r="M115" i="4"/>
  <c r="H115" i="4"/>
  <c r="M114" i="4"/>
  <c r="H114" i="4"/>
  <c r="M113" i="4"/>
  <c r="H113" i="4"/>
  <c r="M112" i="4"/>
  <c r="H112" i="4"/>
  <c r="M111" i="4"/>
  <c r="H111" i="4"/>
  <c r="M110" i="4"/>
  <c r="H110" i="4"/>
  <c r="M109" i="4"/>
  <c r="H109" i="4"/>
  <c r="M108" i="4"/>
  <c r="H108" i="4"/>
  <c r="M107" i="4"/>
  <c r="H107" i="4"/>
  <c r="M106" i="4"/>
  <c r="H106" i="4"/>
  <c r="M105" i="4"/>
  <c r="H105" i="4"/>
  <c r="M104" i="4"/>
  <c r="H104" i="4"/>
  <c r="M103" i="4"/>
  <c r="H103" i="4"/>
  <c r="M102" i="4"/>
  <c r="H102" i="4"/>
  <c r="M101" i="4"/>
  <c r="H101" i="4"/>
  <c r="M100" i="4"/>
  <c r="H100" i="4"/>
  <c r="M99" i="4"/>
  <c r="H99" i="4"/>
  <c r="M98" i="4"/>
  <c r="H98" i="4"/>
  <c r="M97" i="4"/>
  <c r="H97" i="4"/>
  <c r="M96" i="4"/>
  <c r="H96" i="4"/>
  <c r="M95" i="4"/>
  <c r="H95" i="4"/>
  <c r="M94" i="4"/>
  <c r="H94" i="4"/>
  <c r="M93" i="4"/>
  <c r="H93" i="4"/>
  <c r="M92" i="4"/>
  <c r="H92" i="4"/>
  <c r="M91" i="4"/>
  <c r="H91" i="4"/>
  <c r="M90" i="4"/>
  <c r="H90" i="4"/>
  <c r="M89" i="4"/>
  <c r="H89" i="4"/>
  <c r="M88" i="4"/>
  <c r="H88" i="4"/>
  <c r="M87" i="4"/>
  <c r="H87" i="4"/>
  <c r="M86" i="4"/>
  <c r="H86" i="4"/>
  <c r="M85" i="4"/>
  <c r="H85" i="4"/>
  <c r="M84" i="4"/>
  <c r="H84" i="4"/>
  <c r="M83" i="4"/>
  <c r="H83" i="4"/>
  <c r="M82" i="4"/>
  <c r="H82" i="4"/>
  <c r="M81" i="4"/>
  <c r="H81" i="4"/>
  <c r="M80" i="4"/>
  <c r="H80" i="4"/>
  <c r="M79" i="4"/>
  <c r="H79" i="4"/>
  <c r="M78" i="4"/>
  <c r="H78" i="4"/>
  <c r="M77" i="4"/>
  <c r="H77" i="4"/>
  <c r="M76" i="4"/>
  <c r="H76" i="4"/>
  <c r="M75" i="4"/>
  <c r="H75" i="4"/>
  <c r="M74" i="4"/>
  <c r="H74" i="4"/>
  <c r="M73" i="4"/>
  <c r="H73" i="4"/>
  <c r="M72" i="4"/>
  <c r="H72" i="4"/>
  <c r="M71" i="4"/>
  <c r="H71" i="4"/>
  <c r="M70" i="4"/>
  <c r="H70" i="4"/>
  <c r="M69" i="4"/>
  <c r="H69" i="4"/>
  <c r="M68" i="4"/>
  <c r="H68" i="4"/>
  <c r="M67" i="4"/>
  <c r="H67" i="4"/>
  <c r="M66" i="4"/>
  <c r="H66" i="4"/>
  <c r="M65" i="4"/>
  <c r="H65" i="4"/>
  <c r="M64" i="4"/>
  <c r="H64" i="4"/>
  <c r="M63" i="4"/>
  <c r="H63" i="4"/>
  <c r="M62" i="4"/>
  <c r="H62" i="4"/>
  <c r="M61" i="4"/>
  <c r="H61" i="4"/>
  <c r="M60" i="4"/>
  <c r="H60" i="4"/>
  <c r="M59" i="4"/>
  <c r="H59" i="4"/>
  <c r="M58" i="4"/>
  <c r="H58" i="4"/>
  <c r="M57" i="4"/>
  <c r="H57" i="4"/>
  <c r="M56" i="4"/>
  <c r="H56" i="4"/>
  <c r="M55" i="4"/>
  <c r="H55" i="4"/>
  <c r="M54" i="4"/>
  <c r="H54" i="4"/>
  <c r="M53" i="4"/>
  <c r="H53" i="4"/>
  <c r="M52" i="4"/>
  <c r="H52" i="4"/>
  <c r="M51" i="4"/>
  <c r="H51" i="4"/>
  <c r="M50" i="4"/>
  <c r="H50" i="4"/>
  <c r="M49" i="4"/>
  <c r="H49" i="4"/>
  <c r="M48" i="4"/>
  <c r="H48" i="4"/>
  <c r="M47" i="4"/>
  <c r="H47" i="4"/>
  <c r="M46" i="4"/>
  <c r="H46" i="4"/>
  <c r="M45" i="4"/>
  <c r="H45" i="4"/>
  <c r="M44" i="4"/>
  <c r="H44" i="4"/>
  <c r="M43" i="4"/>
  <c r="H43" i="4"/>
  <c r="M42" i="4"/>
  <c r="H42" i="4"/>
  <c r="M41" i="4"/>
  <c r="H41" i="4"/>
  <c r="M40" i="4"/>
  <c r="H40" i="4"/>
  <c r="M39" i="4"/>
  <c r="H39" i="4"/>
  <c r="M38" i="4"/>
  <c r="H38" i="4"/>
  <c r="M37" i="4"/>
  <c r="H37" i="4"/>
  <c r="M36" i="4"/>
  <c r="H36" i="4"/>
  <c r="M35" i="4"/>
  <c r="H35" i="4"/>
  <c r="M34" i="4"/>
  <c r="H34" i="4"/>
  <c r="M33" i="4"/>
  <c r="H33" i="4"/>
  <c r="M32" i="4"/>
  <c r="H32" i="4"/>
  <c r="M31" i="4"/>
  <c r="H31" i="4"/>
  <c r="M30" i="4"/>
  <c r="H30" i="4"/>
  <c r="M29" i="4"/>
  <c r="H29" i="4"/>
  <c r="M28" i="4"/>
  <c r="H28" i="4"/>
  <c r="M27" i="4"/>
  <c r="H27" i="4"/>
  <c r="M26" i="4"/>
  <c r="H26" i="4"/>
  <c r="M25" i="4"/>
  <c r="H25" i="4"/>
  <c r="M24" i="4"/>
  <c r="H24" i="4"/>
  <c r="M23" i="4"/>
  <c r="H23" i="4"/>
  <c r="M22" i="4"/>
  <c r="H22" i="4"/>
  <c r="M21" i="4"/>
  <c r="H21" i="4"/>
  <c r="M20" i="4"/>
  <c r="H20" i="4"/>
  <c r="M19" i="4"/>
  <c r="H19" i="4"/>
  <c r="M18" i="4"/>
  <c r="H18" i="4"/>
  <c r="M17" i="4"/>
  <c r="H17" i="4"/>
  <c r="M16" i="4"/>
  <c r="H16" i="4"/>
  <c r="M15" i="4"/>
  <c r="H15" i="4"/>
  <c r="M14" i="4"/>
  <c r="H14" i="4"/>
  <c r="M13" i="4"/>
  <c r="H13" i="4"/>
  <c r="M12" i="4"/>
  <c r="H12" i="4"/>
  <c r="M11" i="4"/>
  <c r="H11" i="4"/>
  <c r="M10" i="4"/>
  <c r="H10" i="4"/>
  <c r="M9" i="4"/>
  <c r="H9" i="4"/>
  <c r="M8" i="4"/>
  <c r="H8" i="4"/>
  <c r="M7" i="4"/>
  <c r="H7" i="4"/>
  <c r="T6" i="1"/>
  <c r="T9" i="1"/>
  <c r="N537" i="1"/>
  <c r="G537" i="1"/>
  <c r="S537" i="1" s="1"/>
  <c r="H475" i="1"/>
  <c r="I475" i="1"/>
  <c r="J475" i="1"/>
  <c r="K475" i="1"/>
  <c r="L475" i="1"/>
  <c r="M475" i="1"/>
  <c r="N475" i="1"/>
  <c r="O475" i="1"/>
  <c r="P475" i="1"/>
  <c r="Q475" i="1"/>
  <c r="R475" i="1"/>
  <c r="S475" i="1"/>
  <c r="G475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H422" i="1"/>
  <c r="I422" i="1"/>
  <c r="J422" i="1"/>
  <c r="K422" i="1"/>
  <c r="L422" i="1"/>
  <c r="M422" i="1"/>
  <c r="N422" i="1"/>
  <c r="O422" i="1"/>
  <c r="P422" i="1"/>
  <c r="Q422" i="1"/>
  <c r="R422" i="1"/>
  <c r="G422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G367" i="1"/>
  <c r="H123" i="1"/>
  <c r="I123" i="1"/>
  <c r="J123" i="1"/>
  <c r="K123" i="1"/>
  <c r="L123" i="1"/>
  <c r="M123" i="1"/>
  <c r="N123" i="1"/>
  <c r="O123" i="1"/>
  <c r="P123" i="1"/>
  <c r="Q123" i="1"/>
  <c r="R123" i="1"/>
  <c r="G123" i="1"/>
  <c r="J67" i="1"/>
  <c r="K67" i="1"/>
  <c r="L67" i="1"/>
  <c r="M67" i="1"/>
  <c r="N67" i="1"/>
  <c r="O67" i="1"/>
  <c r="P67" i="1"/>
  <c r="Q67" i="1"/>
  <c r="R67" i="1"/>
  <c r="I67" i="1"/>
  <c r="I27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G293" i="1"/>
  <c r="S594" i="1"/>
  <c r="S595" i="1"/>
  <c r="S596" i="1"/>
  <c r="S597" i="1"/>
  <c r="S598" i="1"/>
  <c r="S599" i="1"/>
  <c r="S600" i="1"/>
  <c r="S601" i="1"/>
  <c r="S602" i="1"/>
  <c r="S603" i="1"/>
  <c r="S538" i="1"/>
  <c r="S539" i="1"/>
  <c r="S540" i="1"/>
  <c r="S541" i="1"/>
  <c r="S542" i="1"/>
  <c r="S543" i="1"/>
  <c r="S544" i="1"/>
  <c r="S545" i="1"/>
  <c r="S546" i="1"/>
  <c r="S547" i="1"/>
  <c r="S465" i="1"/>
  <c r="S466" i="1"/>
  <c r="S467" i="1"/>
  <c r="S468" i="1"/>
  <c r="S469" i="1"/>
  <c r="S470" i="1"/>
  <c r="S471" i="1"/>
  <c r="S472" i="1"/>
  <c r="S473" i="1"/>
  <c r="S474" i="1"/>
  <c r="S412" i="1"/>
  <c r="S413" i="1"/>
  <c r="S414" i="1"/>
  <c r="S415" i="1"/>
  <c r="S416" i="1"/>
  <c r="S417" i="1"/>
  <c r="S418" i="1"/>
  <c r="S419" i="1"/>
  <c r="S420" i="1"/>
  <c r="S421" i="1"/>
  <c r="S245" i="1"/>
  <c r="S246" i="1"/>
  <c r="S247" i="1"/>
  <c r="S248" i="1"/>
  <c r="S249" i="1"/>
  <c r="S250" i="1"/>
  <c r="S251" i="1"/>
  <c r="S252" i="1"/>
  <c r="S253" i="1"/>
  <c r="S254" i="1"/>
  <c r="S226" i="1"/>
  <c r="S227" i="1"/>
  <c r="S228" i="1"/>
  <c r="S229" i="1"/>
  <c r="S230" i="1"/>
  <c r="S231" i="1"/>
  <c r="S232" i="1"/>
  <c r="S233" i="1"/>
  <c r="S234" i="1"/>
  <c r="S235" i="1"/>
  <c r="S113" i="1"/>
  <c r="S114" i="1"/>
  <c r="S115" i="1"/>
  <c r="S116" i="1"/>
  <c r="S117" i="1"/>
  <c r="S118" i="1"/>
  <c r="S119" i="1"/>
  <c r="S120" i="1"/>
  <c r="S121" i="1"/>
  <c r="S122" i="1"/>
  <c r="S57" i="1"/>
  <c r="S58" i="1"/>
  <c r="S59" i="1"/>
  <c r="S60" i="1"/>
  <c r="S61" i="1"/>
  <c r="S62" i="1"/>
  <c r="S63" i="1"/>
  <c r="S64" i="1"/>
  <c r="S65" i="1"/>
  <c r="S66" i="1"/>
  <c r="S56" i="1"/>
  <c r="S27" i="1"/>
  <c r="S17" i="1"/>
  <c r="S18" i="1"/>
  <c r="S19" i="1"/>
  <c r="S20" i="1"/>
  <c r="S21" i="1"/>
  <c r="S22" i="1"/>
  <c r="S23" i="1"/>
  <c r="S24" i="1"/>
  <c r="S25" i="1"/>
  <c r="S26" i="1"/>
  <c r="S16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S593" i="1"/>
  <c r="S590" i="1"/>
  <c r="S589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S585" i="1"/>
  <c r="S584" i="1"/>
  <c r="S583" i="1"/>
  <c r="S582" i="1"/>
  <c r="S581" i="1"/>
  <c r="S580" i="1"/>
  <c r="S579" i="1"/>
  <c r="S578" i="1"/>
  <c r="S577" i="1"/>
  <c r="S576" i="1"/>
  <c r="S575" i="1"/>
  <c r="S571" i="1"/>
  <c r="S570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S566" i="1"/>
  <c r="S565" i="1"/>
  <c r="S564" i="1"/>
  <c r="S563" i="1"/>
  <c r="S562" i="1"/>
  <c r="S561" i="1"/>
  <c r="S560" i="1"/>
  <c r="S559" i="1"/>
  <c r="S558" i="1"/>
  <c r="S557" i="1"/>
  <c r="S556" i="1"/>
  <c r="S567" i="1" s="1"/>
  <c r="S552" i="1"/>
  <c r="S551" i="1"/>
  <c r="R548" i="1"/>
  <c r="Q548" i="1"/>
  <c r="P548" i="1"/>
  <c r="O548" i="1"/>
  <c r="N548" i="1"/>
  <c r="M548" i="1"/>
  <c r="L548" i="1"/>
  <c r="K548" i="1"/>
  <c r="J548" i="1"/>
  <c r="I548" i="1"/>
  <c r="H548" i="1"/>
  <c r="S534" i="1"/>
  <c r="S533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S529" i="1"/>
  <c r="S528" i="1"/>
  <c r="S527" i="1"/>
  <c r="S526" i="1"/>
  <c r="S525" i="1"/>
  <c r="S524" i="1"/>
  <c r="S523" i="1"/>
  <c r="S522" i="1"/>
  <c r="S521" i="1"/>
  <c r="S520" i="1"/>
  <c r="S519" i="1"/>
  <c r="S530" i="1" s="1"/>
  <c r="S515" i="1"/>
  <c r="S514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S510" i="1"/>
  <c r="S509" i="1"/>
  <c r="S508" i="1"/>
  <c r="S507" i="1"/>
  <c r="S506" i="1"/>
  <c r="S505" i="1"/>
  <c r="S504" i="1"/>
  <c r="S503" i="1"/>
  <c r="S502" i="1"/>
  <c r="S501" i="1"/>
  <c r="S511" i="1" s="1"/>
  <c r="S500" i="1"/>
  <c r="S497" i="1"/>
  <c r="S496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S492" i="1"/>
  <c r="S491" i="1"/>
  <c r="S490" i="1"/>
  <c r="S489" i="1"/>
  <c r="S488" i="1"/>
  <c r="S487" i="1"/>
  <c r="S486" i="1"/>
  <c r="S485" i="1"/>
  <c r="S484" i="1"/>
  <c r="S483" i="1"/>
  <c r="S482" i="1"/>
  <c r="S479" i="1"/>
  <c r="S478" i="1"/>
  <c r="S464" i="1"/>
  <c r="S460" i="1"/>
  <c r="S459" i="1"/>
  <c r="S455" i="1"/>
  <c r="S454" i="1"/>
  <c r="S453" i="1"/>
  <c r="S452" i="1"/>
  <c r="S451" i="1"/>
  <c r="S450" i="1"/>
  <c r="S449" i="1"/>
  <c r="S448" i="1"/>
  <c r="S447" i="1"/>
  <c r="S446" i="1"/>
  <c r="S456" i="1" s="1"/>
  <c r="S445" i="1"/>
  <c r="S442" i="1"/>
  <c r="S441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S437" i="1"/>
  <c r="S436" i="1"/>
  <c r="S435" i="1"/>
  <c r="S434" i="1"/>
  <c r="S433" i="1"/>
  <c r="S432" i="1"/>
  <c r="S431" i="1"/>
  <c r="S430" i="1"/>
  <c r="S429" i="1"/>
  <c r="S426" i="1"/>
  <c r="S425" i="1"/>
  <c r="S411" i="1"/>
  <c r="S422" i="1" s="1"/>
  <c r="S408" i="1"/>
  <c r="S407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S403" i="1"/>
  <c r="S402" i="1"/>
  <c r="S401" i="1"/>
  <c r="S400" i="1"/>
  <c r="S399" i="1"/>
  <c r="S398" i="1"/>
  <c r="S397" i="1"/>
  <c r="S396" i="1"/>
  <c r="S395" i="1"/>
  <c r="S394" i="1"/>
  <c r="S404" i="1" s="1"/>
  <c r="S393" i="1"/>
  <c r="S390" i="1"/>
  <c r="S389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S385" i="1"/>
  <c r="S384" i="1"/>
  <c r="S383" i="1"/>
  <c r="S382" i="1"/>
  <c r="S381" i="1"/>
  <c r="S380" i="1"/>
  <c r="S379" i="1"/>
  <c r="S378" i="1"/>
  <c r="S377" i="1"/>
  <c r="S376" i="1"/>
  <c r="S375" i="1"/>
  <c r="S371" i="1"/>
  <c r="S370" i="1"/>
  <c r="S366" i="1"/>
  <c r="S365" i="1"/>
  <c r="S364" i="1"/>
  <c r="S363" i="1"/>
  <c r="S362" i="1"/>
  <c r="S361" i="1"/>
  <c r="S360" i="1"/>
  <c r="S359" i="1"/>
  <c r="S358" i="1"/>
  <c r="S357" i="1"/>
  <c r="S356" i="1"/>
  <c r="S352" i="1"/>
  <c r="S351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S347" i="1"/>
  <c r="S346" i="1"/>
  <c r="S348" i="1" s="1"/>
  <c r="S345" i="1"/>
  <c r="S344" i="1"/>
  <c r="S343" i="1"/>
  <c r="S342" i="1"/>
  <c r="S341" i="1"/>
  <c r="S340" i="1"/>
  <c r="S339" i="1"/>
  <c r="S338" i="1"/>
  <c r="S337" i="1"/>
  <c r="S333" i="1"/>
  <c r="S332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S328" i="1"/>
  <c r="S327" i="1"/>
  <c r="S326" i="1"/>
  <c r="S325" i="1"/>
  <c r="S324" i="1"/>
  <c r="S323" i="1"/>
  <c r="S322" i="1"/>
  <c r="S321" i="1"/>
  <c r="S320" i="1"/>
  <c r="S319" i="1"/>
  <c r="S318" i="1"/>
  <c r="S315" i="1"/>
  <c r="S314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S310" i="1"/>
  <c r="S309" i="1"/>
  <c r="S308" i="1"/>
  <c r="S307" i="1"/>
  <c r="S306" i="1"/>
  <c r="S305" i="1"/>
  <c r="S304" i="1"/>
  <c r="S303" i="1"/>
  <c r="S302" i="1"/>
  <c r="S301" i="1"/>
  <c r="S300" i="1"/>
  <c r="S297" i="1"/>
  <c r="S296" i="1"/>
  <c r="S292" i="1"/>
  <c r="S291" i="1"/>
  <c r="S290" i="1"/>
  <c r="S289" i="1"/>
  <c r="S288" i="1"/>
  <c r="S287" i="1"/>
  <c r="S286" i="1"/>
  <c r="S285" i="1"/>
  <c r="S284" i="1"/>
  <c r="S283" i="1"/>
  <c r="S282" i="1"/>
  <c r="S278" i="1"/>
  <c r="S277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S273" i="1"/>
  <c r="S272" i="1"/>
  <c r="S271" i="1"/>
  <c r="S270" i="1"/>
  <c r="S269" i="1"/>
  <c r="S268" i="1"/>
  <c r="S267" i="1"/>
  <c r="S266" i="1"/>
  <c r="S265" i="1"/>
  <c r="S264" i="1"/>
  <c r="S263" i="1"/>
  <c r="S259" i="1"/>
  <c r="S258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S244" i="1"/>
  <c r="S240" i="1"/>
  <c r="S239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S225" i="1"/>
  <c r="S221" i="1"/>
  <c r="S220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S216" i="1"/>
  <c r="S215" i="1"/>
  <c r="S214" i="1"/>
  <c r="S213" i="1"/>
  <c r="S212" i="1"/>
  <c r="S211" i="1"/>
  <c r="S210" i="1"/>
  <c r="S209" i="1"/>
  <c r="S208" i="1"/>
  <c r="S207" i="1"/>
  <c r="S206" i="1"/>
  <c r="S203" i="1"/>
  <c r="S202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S198" i="1"/>
  <c r="S197" i="1"/>
  <c r="S196" i="1"/>
  <c r="S195" i="1"/>
  <c r="S194" i="1"/>
  <c r="S193" i="1"/>
  <c r="S192" i="1"/>
  <c r="S191" i="1"/>
  <c r="S190" i="1"/>
  <c r="S189" i="1"/>
  <c r="S188" i="1"/>
  <c r="S185" i="1"/>
  <c r="S184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S180" i="1"/>
  <c r="S179" i="1"/>
  <c r="S178" i="1"/>
  <c r="S177" i="1"/>
  <c r="S176" i="1"/>
  <c r="S175" i="1"/>
  <c r="S174" i="1"/>
  <c r="S173" i="1"/>
  <c r="S172" i="1"/>
  <c r="S171" i="1"/>
  <c r="S181" i="1" s="1"/>
  <c r="S170" i="1"/>
  <c r="S166" i="1"/>
  <c r="S165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S161" i="1"/>
  <c r="S160" i="1"/>
  <c r="S159" i="1"/>
  <c r="S158" i="1"/>
  <c r="S157" i="1"/>
  <c r="S156" i="1"/>
  <c r="S155" i="1"/>
  <c r="S154" i="1"/>
  <c r="S153" i="1"/>
  <c r="S152" i="1"/>
  <c r="S151" i="1"/>
  <c r="S147" i="1"/>
  <c r="S146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S142" i="1"/>
  <c r="S141" i="1"/>
  <c r="S140" i="1"/>
  <c r="S139" i="1"/>
  <c r="S143" i="1" s="1"/>
  <c r="S138" i="1"/>
  <c r="S137" i="1"/>
  <c r="S136" i="1"/>
  <c r="S135" i="1"/>
  <c r="S134" i="1"/>
  <c r="S133" i="1"/>
  <c r="S132" i="1"/>
  <c r="S128" i="1"/>
  <c r="S127" i="1"/>
  <c r="S112" i="1"/>
  <c r="S109" i="1"/>
  <c r="S108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S104" i="1"/>
  <c r="S103" i="1"/>
  <c r="S102" i="1"/>
  <c r="S101" i="1"/>
  <c r="S100" i="1"/>
  <c r="S99" i="1"/>
  <c r="S98" i="1"/>
  <c r="S97" i="1"/>
  <c r="S96" i="1"/>
  <c r="S95" i="1"/>
  <c r="S94" i="1"/>
  <c r="S90" i="1"/>
  <c r="S89" i="1"/>
  <c r="R86" i="1"/>
  <c r="Q86" i="1"/>
  <c r="P86" i="1"/>
  <c r="O86" i="1"/>
  <c r="N86" i="1"/>
  <c r="M86" i="1"/>
  <c r="L86" i="1"/>
  <c r="K86" i="1"/>
  <c r="J86" i="1"/>
  <c r="I86" i="1"/>
  <c r="H86" i="1"/>
  <c r="G86" i="1"/>
  <c r="S85" i="1"/>
  <c r="S84" i="1"/>
  <c r="S83" i="1"/>
  <c r="S82" i="1"/>
  <c r="S81" i="1"/>
  <c r="S80" i="1"/>
  <c r="S79" i="1"/>
  <c r="S78" i="1"/>
  <c r="S77" i="1"/>
  <c r="S76" i="1"/>
  <c r="S86" i="1" s="1"/>
  <c r="S75" i="1"/>
  <c r="S71" i="1"/>
  <c r="S70" i="1"/>
  <c r="H67" i="1"/>
  <c r="G67" i="1"/>
  <c r="S52" i="1"/>
  <c r="S51" i="1"/>
  <c r="R48" i="1"/>
  <c r="Q48" i="1"/>
  <c r="P48" i="1"/>
  <c r="O48" i="1"/>
  <c r="N48" i="1"/>
  <c r="M48" i="1"/>
  <c r="L48" i="1"/>
  <c r="K48" i="1"/>
  <c r="J48" i="1"/>
  <c r="I48" i="1"/>
  <c r="H48" i="1"/>
  <c r="G48" i="1"/>
  <c r="S47" i="1"/>
  <c r="S46" i="1"/>
  <c r="S45" i="1"/>
  <c r="S44" i="1"/>
  <c r="S43" i="1"/>
  <c r="S42" i="1"/>
  <c r="S41" i="1"/>
  <c r="S40" i="1"/>
  <c r="S48" i="1" s="1"/>
  <c r="S39" i="1"/>
  <c r="S38" i="1"/>
  <c r="S37" i="1"/>
  <c r="S32" i="1"/>
  <c r="S31" i="1"/>
  <c r="R27" i="1"/>
  <c r="Q27" i="1"/>
  <c r="P27" i="1"/>
  <c r="O27" i="1"/>
  <c r="N27" i="1"/>
  <c r="M27" i="1"/>
  <c r="K27" i="1"/>
  <c r="J27" i="1"/>
  <c r="H27" i="1"/>
  <c r="G27" i="1"/>
  <c r="S12" i="1"/>
  <c r="S11" i="1"/>
  <c r="R5" i="1"/>
  <c r="Q5" i="1"/>
  <c r="P5" i="1"/>
  <c r="O5" i="1"/>
  <c r="N5" i="1"/>
  <c r="M5" i="1"/>
  <c r="L5" i="1"/>
  <c r="K5" i="1"/>
  <c r="J5" i="1"/>
  <c r="I5" i="1"/>
  <c r="H5" i="1"/>
  <c r="G5" i="1"/>
  <c r="S5" i="1" s="1"/>
  <c r="R4" i="1"/>
  <c r="Q4" i="1"/>
  <c r="P4" i="1"/>
  <c r="O4" i="1"/>
  <c r="N4" i="1"/>
  <c r="M4" i="1"/>
  <c r="L4" i="1"/>
  <c r="K4" i="1"/>
  <c r="J4" i="1"/>
  <c r="I4" i="1"/>
  <c r="H4" i="1"/>
  <c r="G4" i="1"/>
  <c r="S4" i="1" s="1"/>
  <c r="L1974" i="4" l="1"/>
  <c r="M1974" i="4"/>
  <c r="M2310" i="4"/>
  <c r="M2388" i="4"/>
  <c r="L2001" i="4"/>
  <c r="M2001" i="4"/>
  <c r="L2009" i="4"/>
  <c r="M2009" i="4"/>
  <c r="L2053" i="4"/>
  <c r="M2053" i="4" s="1"/>
  <c r="M2176" i="4"/>
  <c r="M2220" i="4"/>
  <c r="L1957" i="4"/>
  <c r="K2232" i="4"/>
  <c r="M1957" i="4"/>
  <c r="L1965" i="4"/>
  <c r="M1965" i="4"/>
  <c r="L1984" i="4"/>
  <c r="M1984" i="4" s="1"/>
  <c r="M2154" i="4"/>
  <c r="M2162" i="4"/>
  <c r="L2177" i="4"/>
  <c r="M2177" i="4" s="1"/>
  <c r="L2312" i="4"/>
  <c r="M2312" i="4"/>
  <c r="M2338" i="4"/>
  <c r="K2439" i="4"/>
  <c r="M2476" i="4"/>
  <c r="M2017" i="4"/>
  <c r="M2002" i="4"/>
  <c r="L2055" i="4"/>
  <c r="M2055" i="4"/>
  <c r="M2215" i="4"/>
  <c r="M2354" i="4"/>
  <c r="M2477" i="4"/>
  <c r="L2435" i="4"/>
  <c r="M2435" i="4" s="1"/>
  <c r="L1963" i="4"/>
  <c r="M1963" i="4" s="1"/>
  <c r="L1967" i="4"/>
  <c r="M1967" i="4" s="1"/>
  <c r="M2003" i="4"/>
  <c r="L2097" i="4"/>
  <c r="M2097" i="4"/>
  <c r="M2156" i="4"/>
  <c r="M2164" i="4"/>
  <c r="L2194" i="4"/>
  <c r="M2194" i="4"/>
  <c r="M2417" i="4"/>
  <c r="L2438" i="4"/>
  <c r="M2438" i="4" s="1"/>
  <c r="M2467" i="4"/>
  <c r="M2478" i="4"/>
  <c r="M1945" i="4"/>
  <c r="L1945" i="4"/>
  <c r="M1968" i="4"/>
  <c r="L1978" i="4"/>
  <c r="M1978" i="4"/>
  <c r="L2215" i="4"/>
  <c r="M2245" i="4"/>
  <c r="L2314" i="4"/>
  <c r="M2314" i="4" s="1"/>
  <c r="M2381" i="4"/>
  <c r="M2405" i="4"/>
  <c r="M2407" i="4" s="1"/>
  <c r="M2441" i="4"/>
  <c r="L2444" i="4"/>
  <c r="M2479" i="4"/>
  <c r="L2479" i="4"/>
  <c r="L2063" i="4"/>
  <c r="M2063" i="4"/>
  <c r="M1903" i="4"/>
  <c r="M1937" i="4"/>
  <c r="L1969" i="4"/>
  <c r="M1969" i="4"/>
  <c r="M1995" i="4"/>
  <c r="L1995" i="4"/>
  <c r="L2014" i="4"/>
  <c r="M2014" i="4"/>
  <c r="L2099" i="4"/>
  <c r="M2099" i="4" s="1"/>
  <c r="L2181" i="4"/>
  <c r="M2181" i="4"/>
  <c r="M2196" i="4"/>
  <c r="L2216" i="4"/>
  <c r="M2216" i="4"/>
  <c r="M2228" i="4"/>
  <c r="L2228" i="4"/>
  <c r="M2419" i="4"/>
  <c r="M2465" i="4"/>
  <c r="L2059" i="4"/>
  <c r="M2059" i="4"/>
  <c r="L2197" i="4"/>
  <c r="M2197" i="4" s="1"/>
  <c r="M2211" i="4"/>
  <c r="M2391" i="4"/>
  <c r="M2466" i="4"/>
  <c r="M2481" i="4"/>
  <c r="L2218" i="4"/>
  <c r="M2218" i="4" s="1"/>
  <c r="M2050" i="4"/>
  <c r="L2078" i="4"/>
  <c r="M2078" i="4"/>
  <c r="L2183" i="4"/>
  <c r="M2183" i="4" s="1"/>
  <c r="L2198" i="4"/>
  <c r="M2198" i="4"/>
  <c r="M2217" i="4"/>
  <c r="L2217" i="4"/>
  <c r="M2236" i="4"/>
  <c r="M2334" i="4"/>
  <c r="M2357" i="4"/>
  <c r="M2270" i="4"/>
  <c r="M2285" i="4"/>
  <c r="M2290" i="4"/>
  <c r="M2311" i="4"/>
  <c r="M2326" i="4"/>
  <c r="K2372" i="4"/>
  <c r="K2307" i="4"/>
  <c r="M2386" i="4"/>
  <c r="L2392" i="4"/>
  <c r="L2393" i="4" s="1"/>
  <c r="L2420" i="4"/>
  <c r="L2423" i="4" s="1"/>
  <c r="L2430" i="4"/>
  <c r="L2439" i="4" s="1"/>
  <c r="L2465" i="4"/>
  <c r="L2476" i="4"/>
  <c r="K2403" i="4"/>
  <c r="M2425" i="4"/>
  <c r="L2443" i="4"/>
  <c r="M2443" i="4" s="1"/>
  <c r="L2457" i="4"/>
  <c r="L2484" i="4" s="1"/>
  <c r="L2006" i="4"/>
  <c r="M2006" i="4" s="1"/>
  <c r="L2011" i="4"/>
  <c r="M2011" i="4" s="1"/>
  <c r="L2049" i="4"/>
  <c r="M2049" i="4" s="1"/>
  <c r="L2150" i="4"/>
  <c r="M2150" i="4" s="1"/>
  <c r="L2154" i="4"/>
  <c r="L2158" i="4"/>
  <c r="M2158" i="4" s="1"/>
  <c r="L2162" i="4"/>
  <c r="L2166" i="4"/>
  <c r="M2166" i="4" s="1"/>
  <c r="L2196" i="4"/>
  <c r="L2219" i="4"/>
  <c r="M2219" i="4" s="1"/>
  <c r="L2223" i="4"/>
  <c r="M2223" i="4" s="1"/>
  <c r="L2227" i="4"/>
  <c r="M2227" i="4" s="1"/>
  <c r="L2236" i="4"/>
  <c r="L2263" i="4"/>
  <c r="M2263" i="4" s="1"/>
  <c r="L2267" i="4"/>
  <c r="M2267" i="4" s="1"/>
  <c r="K2287" i="4"/>
  <c r="L2337" i="4"/>
  <c r="M2337" i="4" s="1"/>
  <c r="L2357" i="4"/>
  <c r="L2462" i="4"/>
  <c r="M2462" i="4" s="1"/>
  <c r="K2332" i="4"/>
  <c r="L2374" i="4"/>
  <c r="L2375" i="4" s="1"/>
  <c r="M2387" i="4"/>
  <c r="L2399" i="4"/>
  <c r="M2409" i="4"/>
  <c r="M2410" i="4" s="1"/>
  <c r="L2421" i="4"/>
  <c r="M2421" i="4" s="1"/>
  <c r="L2426" i="4"/>
  <c r="M2426" i="4" s="1"/>
  <c r="L2431" i="4"/>
  <c r="M2431" i="4" s="1"/>
  <c r="L2466" i="4"/>
  <c r="L2477" i="4"/>
  <c r="L2481" i="4"/>
  <c r="M2416" i="4"/>
  <c r="L2458" i="4"/>
  <c r="M2458" i="4" s="1"/>
  <c r="L1946" i="4"/>
  <c r="M1946" i="4" s="1"/>
  <c r="L1960" i="4"/>
  <c r="M1960" i="4" s="1"/>
  <c r="L1964" i="4"/>
  <c r="M1964" i="4" s="1"/>
  <c r="L1981" i="4"/>
  <c r="M1981" i="4" s="1"/>
  <c r="L1985" i="4"/>
  <c r="M1985" i="4" s="1"/>
  <c r="L2002" i="4"/>
  <c r="L2017" i="4"/>
  <c r="L2050" i="4"/>
  <c r="L2151" i="4"/>
  <c r="M2151" i="4" s="1"/>
  <c r="L2155" i="4"/>
  <c r="M2155" i="4" s="1"/>
  <c r="L2159" i="4"/>
  <c r="M2159" i="4" s="1"/>
  <c r="L2163" i="4"/>
  <c r="M2163" i="4" s="1"/>
  <c r="L2167" i="4"/>
  <c r="M2167" i="4" s="1"/>
  <c r="L2220" i="4"/>
  <c r="L2224" i="4"/>
  <c r="M2224" i="4" s="1"/>
  <c r="L2264" i="4"/>
  <c r="M2264" i="4" s="1"/>
  <c r="L2325" i="4"/>
  <c r="M2325" i="4" s="1"/>
  <c r="L2334" i="4"/>
  <c r="L2338" i="4"/>
  <c r="L2354" i="4"/>
  <c r="L2358" i="4"/>
  <c r="M2358" i="4" s="1"/>
  <c r="L2405" i="4"/>
  <c r="L2407" i="4" s="1"/>
  <c r="L2463" i="4"/>
  <c r="M2463" i="4" s="1"/>
  <c r="L1968" i="4"/>
  <c r="L1977" i="4"/>
  <c r="M1977" i="4" s="1"/>
  <c r="L2054" i="4"/>
  <c r="M2054" i="4" s="1"/>
  <c r="L2058" i="4"/>
  <c r="M2058" i="4" s="1"/>
  <c r="L2062" i="4"/>
  <c r="M2062" i="4" s="1"/>
  <c r="L2077" i="4"/>
  <c r="M2077" i="4" s="1"/>
  <c r="L2176" i="4"/>
  <c r="L2180" i="4"/>
  <c r="M2180" i="4" s="1"/>
  <c r="L2245" i="4"/>
  <c r="L2284" i="4"/>
  <c r="L2287" i="4" s="1"/>
  <c r="L2289" i="4"/>
  <c r="L2293" i="4"/>
  <c r="M2293" i="4" s="1"/>
  <c r="L2310" i="4"/>
  <c r="L2329" i="4"/>
  <c r="M2329" i="4" s="1"/>
  <c r="L2395" i="4"/>
  <c r="L2397" i="4" s="1"/>
  <c r="L2400" i="4"/>
  <c r="M2400" i="4" s="1"/>
  <c r="L2422" i="4"/>
  <c r="M2422" i="4" s="1"/>
  <c r="L2427" i="4"/>
  <c r="M2427" i="4" s="1"/>
  <c r="L2467" i="4"/>
  <c r="L2478" i="4"/>
  <c r="K2423" i="4"/>
  <c r="S123" i="1"/>
  <c r="N6" i="1"/>
  <c r="G548" i="1"/>
  <c r="S329" i="1"/>
  <c r="S67" i="1"/>
  <c r="H6" i="1"/>
  <c r="P6" i="1"/>
  <c r="S604" i="1"/>
  <c r="S586" i="1"/>
  <c r="S548" i="1"/>
  <c r="S493" i="1"/>
  <c r="S438" i="1"/>
  <c r="J6" i="1"/>
  <c r="S386" i="1"/>
  <c r="L6" i="1"/>
  <c r="S311" i="1"/>
  <c r="S274" i="1"/>
  <c r="S255" i="1"/>
  <c r="S236" i="1"/>
  <c r="M6" i="1"/>
  <c r="S199" i="1"/>
  <c r="S162" i="1"/>
  <c r="R6" i="1"/>
  <c r="O6" i="1"/>
  <c r="G6" i="1"/>
  <c r="I6" i="1"/>
  <c r="Q6" i="1"/>
  <c r="K6" i="1"/>
  <c r="M2332" i="4" l="1"/>
  <c r="L2428" i="4"/>
  <c r="L2232" i="4"/>
  <c r="M2444" i="4"/>
  <c r="L2332" i="4"/>
  <c r="L2307" i="4"/>
  <c r="M2428" i="4"/>
  <c r="M2457" i="4"/>
  <c r="M2484" i="4" s="1"/>
  <c r="M2423" i="4"/>
  <c r="M2420" i="4"/>
  <c r="K2446" i="4"/>
  <c r="K1956" i="4" s="1"/>
  <c r="K6" i="4" s="1"/>
  <c r="M2395" i="4"/>
  <c r="M2397" i="4" s="1"/>
  <c r="M2430" i="4"/>
  <c r="M2439" i="4" s="1"/>
  <c r="M2392" i="4"/>
  <c r="M2393" i="4"/>
  <c r="M2284" i="4"/>
  <c r="M2287" i="4" s="1"/>
  <c r="M2289" i="4"/>
  <c r="M2307" i="4" s="1"/>
  <c r="M2232" i="4"/>
  <c r="M2372" i="4"/>
  <c r="L2403" i="4"/>
  <c r="L2446" i="4" s="1"/>
  <c r="M2374" i="4"/>
  <c r="M2375" i="4" s="1"/>
  <c r="L2372" i="4"/>
  <c r="M2399" i="4"/>
  <c r="M2403" i="4" s="1"/>
  <c r="S6" i="1"/>
  <c r="L1956" i="4" l="1"/>
  <c r="L6" i="4" s="1"/>
  <c r="M2446" i="4"/>
  <c r="M1956" i="4" s="1"/>
  <c r="M6" i="4" s="1"/>
  <c r="T10" i="1"/>
  <c r="T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29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======
ID#AAABwpw1-mQ
GM Corcovado    (2025-11-23 14:55:30)
tomando en cuenta renovaciones y mentenimiento de toda la madera en los pisos del hotel</t>
        </r>
      </text>
    </comment>
    <comment ref="F265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ID#AAABwpw1-mU
GM Corcovado    (2025-11-23 15:51:56)
Guadanas y Sierras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geRLD3YGt9EL7yTn4gtSArSvhm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986" authorId="0" shapeId="0" xr:uid="{438E8D71-6EE2-4674-B3BE-68C32543B613}">
      <text>
        <r>
          <rPr>
            <sz val="10"/>
            <color rgb="FF000000"/>
            <rFont val="Aptos Narrow"/>
            <family val="2"/>
            <scheme val="minor"/>
          </rPr>
          <t>de este monto se uso 67.840 como pago para corp supermercados el 29-09-2025
	-Blake Delatte</t>
        </r>
      </text>
    </comment>
    <comment ref="F2017" authorId="0" shapeId="0" xr:uid="{2693B84D-9761-4B20-A23E-DE9175478C7F}">
      <text>
        <r>
          <rPr>
            <sz val="10"/>
            <color rgb="FF000000"/>
            <rFont val="Aptos Narrow"/>
            <family val="2"/>
            <scheme val="minor"/>
          </rPr>
          <t>LOS DATOS DE LAS FACTURA 530 ESTA DESGLOSADA EN OPERACIONES
	-Blake Delatte</t>
        </r>
      </text>
    </comment>
    <comment ref="E2065" authorId="0" shapeId="0" xr:uid="{C255FCBA-9B9A-4E72-8D9F-EFFB43E99004}">
      <text>
        <r>
          <rPr>
            <sz val="10"/>
            <color rgb="FF000000"/>
            <rFont val="Aptos Narrow"/>
            <family val="2"/>
            <scheme val="minor"/>
          </rPr>
          <t>lo agregue como gasto por adelantado para aplicar a facturas
	-Blake Delatte
EL 23-10-2025 SE APLICO ESE GTO POR ADELANT A LA FACT 4948
	-Blake Delatte</t>
        </r>
      </text>
    </comment>
    <comment ref="F2071" authorId="0" shapeId="0" xr:uid="{9D55683F-1659-40B6-A96D-AE2D094E365C}">
      <text>
        <r>
          <rPr>
            <sz val="10"/>
            <color rgb="FF000000"/>
            <rFont val="Aptos Narrow"/>
            <family val="2"/>
            <scheme val="minor"/>
          </rPr>
          <t>No tomar en cuenta en setiembre
	-Blake Delatte</t>
        </r>
      </text>
    </comment>
    <comment ref="F2072" authorId="0" shapeId="0" xr:uid="{507816B8-02D8-4134-AD8B-BACA79C32947}">
      <text>
        <r>
          <rPr>
            <sz val="10"/>
            <color rgb="FF000000"/>
            <rFont val="Aptos Narrow"/>
            <family val="2"/>
            <scheme val="minor"/>
          </rPr>
          <t>No tomar en cuenta en setiembre
	-Blake Delatte</t>
        </r>
      </text>
    </comment>
    <comment ref="E2075" authorId="0" shapeId="0" xr:uid="{1732F49B-ADCE-45C8-8F7B-618EDA5BD185}">
      <text>
        <r>
          <rPr>
            <sz val="10"/>
            <color rgb="FF000000"/>
            <rFont val="Aptos Narrow"/>
            <family val="2"/>
            <scheme val="minor"/>
          </rPr>
          <t>se incluye como gasto pagado por adelnatado
	-Blake Delatte</t>
        </r>
      </text>
    </comment>
    <comment ref="E2103" authorId="0" shapeId="0" xr:uid="{8BD214B7-473A-4C8D-934D-8732B4C9E716}">
      <text>
        <r>
          <rPr>
            <sz val="10"/>
            <color rgb="FF000000"/>
            <rFont val="Aptos Narrow"/>
            <family val="2"/>
            <scheme val="minor"/>
          </rPr>
          <t>FE pagada doble, el saldo se aplicara a facturas futuras de transporte
	-R. David Fallas (rdavidfallas)</t>
        </r>
      </text>
    </comment>
    <comment ref="F2137" authorId="0" shapeId="0" xr:uid="{56F50BEA-8F9A-4CD3-BBE0-2CC968B10F13}">
      <text>
        <r>
          <rPr>
            <sz val="10"/>
            <color rgb="FF000000"/>
            <rFont val="Aptos Narrow"/>
            <family val="2"/>
            <scheme val="minor"/>
          </rPr>
          <t>Esta factura Isaac tambien la reclamo como de el y pidio reintegro por lo que en primera instancia quedo en operaciones y no en capex
	-Blake Delatte</t>
        </r>
      </text>
    </comment>
    <comment ref="A2170" authorId="0" shapeId="0" xr:uid="{C0099A7D-00C9-403E-8CC3-C9D724BBF4AE}">
      <text>
        <r>
          <rPr>
            <sz val="10"/>
            <color rgb="FF000000"/>
            <rFont val="Aptos Narrow"/>
            <family val="2"/>
            <scheme val="minor"/>
          </rPr>
          <t>No encontre en auxiliar
	-R. David Fallas (rdavidfallas)</t>
        </r>
      </text>
    </comment>
    <comment ref="F2235" authorId="0" shapeId="0" xr:uid="{315B9F23-4DF5-4EF2-882F-E2952C6C91D0}">
      <text>
        <r>
          <rPr>
            <sz val="10"/>
            <color rgb="FF000000"/>
            <rFont val="Aptos Narrow"/>
            <family val="2"/>
            <scheme val="minor"/>
          </rPr>
          <t>se incluye como activo sin la factura
	-Blake Delatte</t>
        </r>
      </text>
    </comment>
    <comment ref="F2252" authorId="0" shapeId="0" xr:uid="{7D58AAEB-7B69-4159-AC22-6DD5CBEE4A04}">
      <text>
        <r>
          <rPr>
            <sz val="10"/>
            <color rgb="FF000000"/>
            <rFont val="Aptos Narrow"/>
            <family val="2"/>
            <scheme val="minor"/>
          </rPr>
          <t>esta compra no correspondia pagar a corco por lo q SDG RH le reintegro
	-Blake Delatte</t>
        </r>
      </text>
    </comment>
    <comment ref="F2326" authorId="0" shapeId="0" xr:uid="{34D6348D-14EF-4053-A334-7358003E18C1}">
      <text>
        <r>
          <rPr>
            <sz val="10"/>
            <color rgb="FF000000"/>
            <rFont val="Aptos Narrow"/>
            <family val="2"/>
            <scheme val="minor"/>
          </rPr>
          <t>esta factura debio realizarla seed collaborative por lo que los depositos son a Seed y este se encargara de facturarle a SDG RH
	-Blake Delatte</t>
        </r>
      </text>
    </comment>
    <comment ref="F2327" authorId="0" shapeId="0" xr:uid="{C35EDE16-D916-4E41-A779-25371D3F28E4}">
      <text>
        <r>
          <rPr>
            <sz val="10"/>
            <color rgb="FF000000"/>
            <rFont val="Aptos Narrow"/>
            <family val="2"/>
            <scheme val="minor"/>
          </rPr>
          <t>se le aplico a la factura 144 de sdg rh
	-Blake Delatte</t>
        </r>
      </text>
    </comment>
    <comment ref="O2391" authorId="0" shapeId="0" xr:uid="{2F11B6B3-DC8A-42A5-9AE2-BF572691F8AD}">
      <text>
        <r>
          <rPr>
            <sz val="10"/>
            <color rgb="FF000000"/>
            <rFont val="Aptos Narrow"/>
            <family val="2"/>
            <scheme val="minor"/>
          </rPr>
          <t>SE PASO LOS FONDOS DE CAPEX  A COLONES
	-Blake Delatte</t>
        </r>
      </text>
    </comment>
    <comment ref="F2401" authorId="0" shapeId="0" xr:uid="{3FCE570F-3540-47FA-9401-DDFE9DEE1173}">
      <text>
        <r>
          <rPr>
            <sz val="10"/>
            <color rgb="FF000000"/>
            <rFont val="Aptos Narrow"/>
            <family val="2"/>
            <scheme val="minor"/>
          </rPr>
          <t>contabilizado comno un adelanto a proveedor capex
	-Blake Delatte</t>
        </r>
      </text>
    </comment>
    <comment ref="A2456" authorId="0" shapeId="0" xr:uid="{8AF83DA4-BC42-40F4-9215-2BA6BB97322C}">
      <text>
        <r>
          <rPr>
            <sz val="10"/>
            <color rgb="FF000000"/>
            <rFont val="Aptos Narrow"/>
            <family val="2"/>
            <scheme val="minor"/>
          </rPr>
          <t>Se debe reclasificar fuera del conference center
	-R. David Fallas (rdavidfallas)</t>
        </r>
      </text>
    </comment>
    <comment ref="E2460" authorId="0" shapeId="0" xr:uid="{7E8F1B6E-CE57-434F-99D9-C60F97924DBE}">
      <text>
        <r>
          <rPr>
            <sz val="10"/>
            <color rgb="FF000000"/>
            <rFont val="Aptos Narrow"/>
            <family val="2"/>
            <scheme val="minor"/>
          </rPr>
          <t>SE AGREGO COMO UN GASTO PAGADO POR ADELANTADO MIENTRAS LLEGA LA FACTURA.
	-Blake Delatte</t>
        </r>
      </text>
    </comment>
    <comment ref="E2463" authorId="0" shapeId="0" xr:uid="{1CFAF349-C18C-4E4F-9A67-F4E4F9A1FDAE}">
      <text>
        <r>
          <rPr>
            <sz val="10"/>
            <color rgb="FF000000"/>
            <rFont val="Aptos Narrow"/>
            <family val="2"/>
            <scheme val="minor"/>
          </rPr>
          <t>se agrega como gasto pagado por adelantado
	-Blake Delatte</t>
        </r>
      </text>
    </comment>
    <comment ref="F2471" authorId="0" shapeId="0" xr:uid="{90819504-E241-4660-8616-548AE7F00382}">
      <text>
        <r>
          <rPr>
            <sz val="10"/>
            <color rgb="FF000000"/>
            <rFont val="Aptos Narrow"/>
            <family val="2"/>
            <scheme val="minor"/>
          </rPr>
          <t>contabilizado comno un adelanto a proveedor capex
	-Blake Delatte</t>
        </r>
      </text>
    </comment>
  </commentList>
</comments>
</file>

<file path=xl/sharedStrings.xml><?xml version="1.0" encoding="utf-8"?>
<sst xmlns="http://schemas.openxmlformats.org/spreadsheetml/2006/main" count="15787" uniqueCount="3803">
  <si>
    <t>Gastos Operativos MANTENIMIENTO</t>
  </si>
  <si>
    <t>GRAN TOTAL</t>
  </si>
  <si>
    <t># Cuenta</t>
  </si>
  <si>
    <t>Descripcion de Cuenta</t>
  </si>
  <si>
    <t>Departamento</t>
  </si>
  <si>
    <t>Detalle</t>
  </si>
  <si>
    <t>Detalle Descripción</t>
  </si>
  <si>
    <t>Total</t>
  </si>
  <si>
    <t>Building</t>
  </si>
  <si>
    <t>0200</t>
  </si>
  <si>
    <t>Reparaciones de toldos</t>
  </si>
  <si>
    <t>Reparaciones de edificios</t>
  </si>
  <si>
    <t>Reparaciones de techos, paredes y suelos.</t>
  </si>
  <si>
    <t>reparación EIFS</t>
  </si>
  <si>
    <t>Reparaciones de llaves en bruto, tarjetas de acceso (no de habitaciones) y máquinas de llaves</t>
  </si>
  <si>
    <t>Reparación/servicio de cerraduras</t>
  </si>
  <si>
    <t>Reparación de estacionamiento</t>
  </si>
  <si>
    <t>Reparaciones de letreros</t>
  </si>
  <si>
    <t>Reparación de ventanas (mampara de vidrio, cerradura, mecanismo, marcos, etc.)</t>
  </si>
  <si>
    <t>Reparaciones de cortinas y tratamientos para ventanas.</t>
  </si>
  <si>
    <t>Cluster Services</t>
  </si>
  <si>
    <t>Contract Services</t>
  </si>
  <si>
    <t>Servicios de exterminio</t>
  </si>
  <si>
    <t>Electromecanico (generadores y sistema solar)</t>
  </si>
  <si>
    <t>Servicio mecánico, eléctrico u otro servicio contratado recurrente</t>
  </si>
  <si>
    <t>Corporate Office Reimbursables</t>
  </si>
  <si>
    <t>Dues and Subscriptions</t>
  </si>
  <si>
    <t>Electrical and Mechanical Equipment</t>
  </si>
  <si>
    <t>Suministros electricos</t>
  </si>
  <si>
    <t>Reparaciones electricas</t>
  </si>
  <si>
    <t>Reparaciones de generadores</t>
  </si>
  <si>
    <t>Reparaciones de megafonía</t>
  </si>
  <si>
    <t>Cambio de aceite motores de botes</t>
  </si>
  <si>
    <t>Cambio de acite generadores</t>
  </si>
  <si>
    <t>Elevators and Escalators</t>
  </si>
  <si>
    <t>Reparaciones de ascensores y escaleras mecánicas.</t>
  </si>
  <si>
    <t>Contratos de mantenimiento, ascensores y escaleras mecánicas.</t>
  </si>
  <si>
    <t>Engineering Supplies</t>
  </si>
  <si>
    <t>Herramientas menores</t>
  </si>
  <si>
    <t>Entertainment—In-House</t>
  </si>
  <si>
    <t>Equipment</t>
  </si>
  <si>
    <t>Alquiler de generadores (respaldo de energía de la propiedad)</t>
  </si>
  <si>
    <t>Alquiler de pulverizadores de pintura</t>
  </si>
  <si>
    <t>Alquiler de plataforma elevadora/recogedora para traer o llevar generadores</t>
  </si>
  <si>
    <t>Equipment Rental</t>
  </si>
  <si>
    <t>Alquiler de plataforma elevadora/recogedora</t>
  </si>
  <si>
    <t>Floor Covering</t>
  </si>
  <si>
    <t>Adhesivo para peldaños de escaleras</t>
  </si>
  <si>
    <t>Reparaciones de alfombras</t>
  </si>
  <si>
    <t>acabado de pisos</t>
  </si>
  <si>
    <t>Cinta, alfombra</t>
  </si>
  <si>
    <t>Reparación de azulejos (piso)</t>
  </si>
  <si>
    <t>Furniture and Equipment</t>
  </si>
  <si>
    <t>reacabado de muebles</t>
  </si>
  <si>
    <t>Reparaciones de muebles</t>
  </si>
  <si>
    <t>Reparaciones de televisores</t>
  </si>
  <si>
    <t>Reparaciones de tapizados</t>
  </si>
  <si>
    <t>Reparacion de puertas de mandera</t>
  </si>
  <si>
    <t>Reparacion de marcos de ventanas</t>
  </si>
  <si>
    <t>Grounds Maintenance and Landscaping</t>
  </si>
  <si>
    <t>Fertilizante</t>
  </si>
  <si>
    <t>Compra de plantas y árboles (interior y exterior)</t>
  </si>
  <si>
    <t>Compra de maquinaria para jardineria</t>
  </si>
  <si>
    <t>Mantenimiento de maquinaria</t>
  </si>
  <si>
    <t>Desrrame de arboles</t>
  </si>
  <si>
    <t>Mantenimeinto de canos</t>
  </si>
  <si>
    <t>Heating, Ventilation, and Air Conditioning</t>
  </si>
  <si>
    <t>Reparaciones de ventiladores de techo</t>
  </si>
  <si>
    <t>Reparaciones de equipos de refrigeración.</t>
  </si>
  <si>
    <t>Reparaciones de aire A/C</t>
  </si>
  <si>
    <t>Quimicos para A/C (Gas)</t>
  </si>
  <si>
    <t>Qumicos para limpieza de A/C Y Refrigeracion</t>
  </si>
  <si>
    <t>Reemplazo de unidades A/C</t>
  </si>
  <si>
    <t>Kitchen Equipment</t>
  </si>
  <si>
    <t>Reparacion de cocinas de gas</t>
  </si>
  <si>
    <t>Reparacion de horno</t>
  </si>
  <si>
    <t>Mantenimiento de equipo electrico en general</t>
  </si>
  <si>
    <t>Laundry Equipment</t>
  </si>
  <si>
    <t>Reparacion de secadoras y lavadoras industriales</t>
  </si>
  <si>
    <t>Reparacion de secadoras y lavadoras regulares</t>
  </si>
  <si>
    <t xml:space="preserve">Mantenimeinto preventivo equipos industriales </t>
  </si>
  <si>
    <t>Reemplazo de lavadoras y/o secadores regulares</t>
  </si>
  <si>
    <t>Licenses and Permits</t>
  </si>
  <si>
    <t>Tarifas de inspección: calderas, ascensores, escaleras mecánicas, vida/seguridad</t>
  </si>
  <si>
    <t>Licencias, edificación.</t>
  </si>
  <si>
    <t>Licencias, dosel</t>
  </si>
  <si>
    <t>Licencias, ascensores</t>
  </si>
  <si>
    <t>licencias, ingenieria</t>
  </si>
  <si>
    <t>Licencias, cerrajería.</t>
  </si>
  <si>
    <t>Licencias, acera</t>
  </si>
  <si>
    <t>Life/Safety</t>
  </si>
  <si>
    <t>Productos químicos, extintores.</t>
  </si>
  <si>
    <t>Equipos y suministros de emergencia.</t>
  </si>
  <si>
    <t>Reparación de señales de salida de emergencia.</t>
  </si>
  <si>
    <t>Implementos de seguridad en los botes y vehiculos(chalecos, cuerdas, aros)</t>
  </si>
  <si>
    <t>Light Bulbs</t>
  </si>
  <si>
    <t>Bombillas eléctricas: todas</t>
  </si>
  <si>
    <t>Miscellaneous</t>
  </si>
  <si>
    <t>Formularios de solicitud de mantenimiento</t>
  </si>
  <si>
    <t>Operating Supplies</t>
  </si>
  <si>
    <t>Piezas y suministros de vehículos—no capitalizados</t>
  </si>
  <si>
    <t>Painting and Wallcovering</t>
  </si>
  <si>
    <t>Pinceles/rodillos/pulverizadores y otros suministros</t>
  </si>
  <si>
    <t>Reparaciones de revestimientos de paredes, reemplazos menores.</t>
  </si>
  <si>
    <t>Plumbing</t>
  </si>
  <si>
    <t>Piezas de reparación de sistemas de fontanería.</t>
  </si>
  <si>
    <t>Reemplazo de bombas de agua</t>
  </si>
  <si>
    <t>Piezas de reparación de aparatos de fontanería.</t>
  </si>
  <si>
    <t>Swimming Pool</t>
  </si>
  <si>
    <t>Químicos/mantenimiento de piscina/spa (no club de salud/spa)</t>
  </si>
  <si>
    <t>Filtors y arena silica</t>
  </si>
  <si>
    <t xml:space="preserve">Herramientas menores </t>
  </si>
  <si>
    <t>Training</t>
  </si>
  <si>
    <t>Manejo de sistemas electricos</t>
  </si>
  <si>
    <t>Salud ocupacional</t>
  </si>
  <si>
    <t>Primeros auxilios</t>
  </si>
  <si>
    <t>Travel—Meals and Entertainment</t>
  </si>
  <si>
    <t>Travel—Other</t>
  </si>
  <si>
    <t>Uniform Costs</t>
  </si>
  <si>
    <t>Confeccion de uniformes</t>
  </si>
  <si>
    <t>Uniform Laundry</t>
  </si>
  <si>
    <t>Vehicle Repair</t>
  </si>
  <si>
    <t>Cambios de aceite de vehiculos</t>
  </si>
  <si>
    <t>Cambio de aceite botes</t>
  </si>
  <si>
    <t>Reparacion de botes/partes de motores</t>
  </si>
  <si>
    <t>Reparacion de botes/ estructura/ pintura</t>
  </si>
  <si>
    <t>Waste Removal</t>
  </si>
  <si>
    <t>Cargos por contenedores de basura/compactadores</t>
  </si>
  <si>
    <t>Compra de contenedores</t>
  </si>
  <si>
    <t>1</t>
  </si>
  <si>
    <t>Mantenimiento Sistema de agua (limpieza de pozos)</t>
  </si>
  <si>
    <t>Maquinaria pesada (reparacion de caminos)</t>
  </si>
  <si>
    <t>Mantenimiento preventivo de Sistema Solar (revisar sistema y baterias, production, sistema principal(</t>
  </si>
  <si>
    <t>0</t>
  </si>
  <si>
    <t>Inversores</t>
  </si>
  <si>
    <t>Mantennimiento preveentivo del sisma</t>
  </si>
  <si>
    <t>Bomba de agua-, mantenimiento</t>
  </si>
  <si>
    <t>Reparación de automóviles/camiones: uso de propiedad (chapulin, bongos, mulas, carritos de golf)</t>
  </si>
  <si>
    <t>Basura en Camiones</t>
  </si>
  <si>
    <t>Retiro de residuos, basura, escombros y reciclaje.-(se saca en bote)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</si>
  <si>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</si>
  <si>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</si>
  <si>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</si>
  <si>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</si>
  <si>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</si>
  <si>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</si>
  <si>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</si>
  <si>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</si>
  <si>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</si>
  <si>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</si>
  <si>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</si>
  <si>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</si>
  <si>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Flota Marina</t>
  </si>
  <si>
    <t>Motores fuera de borda (servicio mayor)</t>
  </si>
  <si>
    <t>Reemplazo de hélices</t>
  </si>
  <si>
    <t>Cabos, cuerdas y defensas</t>
  </si>
  <si>
    <t>Chalecos salvavidas</t>
  </si>
  <si>
    <t>Luces de navegación</t>
  </si>
  <si>
    <t>Energía Solar / Generadores</t>
  </si>
  <si>
    <t>Baterías de paneles solares</t>
  </si>
  <si>
    <t>Reguladores de carga</t>
  </si>
  <si>
    <t>Generador principal – servicio</t>
  </si>
  <si>
    <t>Generador backup – filtros</t>
  </si>
  <si>
    <t>Lavandería</t>
  </si>
  <si>
    <t>Lavadoras industriales</t>
  </si>
  <si>
    <t>Secadoras industriales</t>
  </si>
  <si>
    <t>Planchas / vaporizadores</t>
  </si>
  <si>
    <t>Motores / bandas</t>
  </si>
  <si>
    <t>Cocina &amp; Restaurante</t>
  </si>
  <si>
    <t>Refrigeradores verticales</t>
  </si>
  <si>
    <t>Congeladores</t>
  </si>
  <si>
    <t>Estufas / ovens</t>
  </si>
  <si>
    <t>Licuadoras industriales</t>
  </si>
  <si>
    <t>Extractor de grasa</t>
  </si>
  <si>
    <t>Mantenimiento</t>
  </si>
  <si>
    <t>Bombas de agua</t>
  </si>
  <si>
    <t>Pintura de botes</t>
  </si>
  <si>
    <t>Herramientas eléctricas</t>
  </si>
  <si>
    <t>Tanques de agua</t>
  </si>
  <si>
    <t>Vehículos &amp; Mulas</t>
  </si>
  <si>
    <t>Vehículos 4x4 – mantenimiento</t>
  </si>
  <si>
    <t>Cambio de llantas</t>
  </si>
  <si>
    <t>Baterías</t>
  </si>
  <si>
    <t>Mulas eléctricas – baterías</t>
  </si>
  <si>
    <t>IT &amp; WiFi</t>
  </si>
  <si>
    <t>Laptops Front Desk</t>
  </si>
  <si>
    <t>Routers WiFi</t>
  </si>
  <si>
    <t>Antenas externas</t>
  </si>
  <si>
    <t>Radios de comunicación</t>
  </si>
  <si>
    <t>Bodega</t>
  </si>
  <si>
    <t>Estanterías</t>
  </si>
  <si>
    <t>Contenedores herméticos</t>
  </si>
  <si>
    <t>Carretillas</t>
  </si>
  <si>
    <t>Tours</t>
  </si>
  <si>
    <t>Binoculares</t>
  </si>
  <si>
    <t>Equipo hiking</t>
  </si>
  <si>
    <t>Cascos canopy</t>
  </si>
  <si>
    <t>Botas guía</t>
  </si>
  <si>
    <t>Habitaciones</t>
  </si>
  <si>
    <t>Minibares</t>
  </si>
  <si>
    <t>Ventiladores</t>
  </si>
  <si>
    <t>Focos LED</t>
  </si>
  <si>
    <t>Cortinas / blackouts</t>
  </si>
  <si>
    <t>Seguridad</t>
  </si>
  <si>
    <t>Extintores</t>
  </si>
  <si>
    <t>Botiquines</t>
  </si>
  <si>
    <t>Luces de emergencia</t>
  </si>
  <si>
    <t>BERNY</t>
  </si>
  <si>
    <t>Ledger - Color Code</t>
  </si>
  <si>
    <t>Project:</t>
  </si>
  <si>
    <t>Corcovado Wilderness Lodge</t>
  </si>
  <si>
    <t>Estimate/ Quote</t>
  </si>
  <si>
    <t>TC</t>
  </si>
  <si>
    <t>Address:</t>
  </si>
  <si>
    <t>Corcovado Costa Rica</t>
  </si>
  <si>
    <t xml:space="preserve">Department: </t>
  </si>
  <si>
    <t>Capital Expenditures</t>
  </si>
  <si>
    <t>Exchange</t>
  </si>
  <si>
    <t>Budget</t>
  </si>
  <si>
    <t>Amount</t>
  </si>
  <si>
    <t>Amount Paid</t>
  </si>
  <si>
    <t>Amount Due</t>
  </si>
  <si>
    <t>Date</t>
  </si>
  <si>
    <t>Bank Confirmation</t>
  </si>
  <si>
    <t>Funding</t>
  </si>
  <si>
    <t>Project</t>
  </si>
  <si>
    <t>Account</t>
  </si>
  <si>
    <t>Invoice #</t>
  </si>
  <si>
    <t>Payee</t>
  </si>
  <si>
    <t>Description</t>
  </si>
  <si>
    <t>Colones</t>
  </si>
  <si>
    <t>Rate</t>
  </si>
  <si>
    <t>Paid</t>
  </si>
  <si>
    <t>Number</t>
  </si>
  <si>
    <t>Bank Paid From</t>
  </si>
  <si>
    <t>Request</t>
  </si>
  <si>
    <t>Notes</t>
  </si>
  <si>
    <t>G.2</t>
  </si>
  <si>
    <t>COT 367984</t>
  </si>
  <si>
    <t>CORPORACION FONT</t>
  </si>
  <si>
    <t>Generator</t>
  </si>
  <si>
    <t>TF	27637928</t>
  </si>
  <si>
    <t>G.3</t>
  </si>
  <si>
    <t>Back of house, general</t>
  </si>
  <si>
    <t>EL COLONO LA JUNGLA</t>
  </si>
  <si>
    <t>Water Heaters and Lines</t>
  </si>
  <si>
    <t>TF26777452</t>
  </si>
  <si>
    <t>A.2</t>
  </si>
  <si>
    <t>Dinning Furniture and Kitchen Safety Upgrades and Requirements</t>
  </si>
  <si>
    <t>GOLLO</t>
  </si>
  <si>
    <t>Laudry Equipment Renewal</t>
  </si>
  <si>
    <t>D.2</t>
  </si>
  <si>
    <t>Existing Infrastructure</t>
  </si>
  <si>
    <t>PROF 10629</t>
  </si>
  <si>
    <t>LLANTAS DEL PACIFICO</t>
  </si>
  <si>
    <t>TIRES FOR TRACTORS</t>
  </si>
  <si>
    <t>TF26893794</t>
  </si>
  <si>
    <t>Operations</t>
  </si>
  <si>
    <t>INTER 2022027</t>
  </si>
  <si>
    <t>GMG Comercial Costa Rica S.A</t>
  </si>
  <si>
    <t>PAINT (MAINTENANCE OF BUILDINGS)</t>
  </si>
  <si>
    <t>TF26465327</t>
  </si>
  <si>
    <t>H.3</t>
  </si>
  <si>
    <t>Emergency Repairs to Equipment and Material Transport</t>
  </si>
  <si>
    <t>COT 1486</t>
  </si>
  <si>
    <t>PURECO S.A</t>
  </si>
  <si>
    <t>NEW WATER FILTERS FOR ROOMS</t>
  </si>
  <si>
    <t>TF	26384255</t>
  </si>
  <si>
    <t>G.1</t>
  </si>
  <si>
    <t>Upgrade broadband &amp; IT</t>
  </si>
  <si>
    <t>EQUIPMENT PURCHASE - COMPUTERS FOR MANAGERS</t>
  </si>
  <si>
    <t>UNION COMERCIAL</t>
  </si>
  <si>
    <t>COMPUTER</t>
  </si>
  <si>
    <t>INN SOFTWARE S.A</t>
  </si>
  <si>
    <t>SKILL SYSTEM</t>
  </si>
  <si>
    <t>TF	26775111</t>
  </si>
  <si>
    <t>AMAZON.COM</t>
  </si>
  <si>
    <t>TIME CLOCKS FOR STAFF CONTROL</t>
  </si>
  <si>
    <t>BCR TF	22699187</t>
  </si>
  <si>
    <t>Paid from operations account</t>
  </si>
  <si>
    <t>C.1</t>
  </si>
  <si>
    <t>Upgrade Solar</t>
  </si>
  <si>
    <t>MAURICIO NEFTALY SOLERA</t>
  </si>
  <si>
    <t>SOLAR PANEL INSPECTION</t>
  </si>
  <si>
    <t>TF	27315480</t>
  </si>
  <si>
    <t>REFRIGERATOR</t>
  </si>
  <si>
    <t>TF	27317542</t>
  </si>
  <si>
    <t>E.2</t>
  </si>
  <si>
    <t>SCP Core Elements</t>
  </si>
  <si>
    <t>DAGOBERTO MEDINA DIAZ</t>
  </si>
  <si>
    <t>50% MIGRATION OF DOMAIN CORCOVADO WEBSITE</t>
  </si>
  <si>
    <t>TF26583103</t>
  </si>
  <si>
    <t>ITELLUM</t>
  </si>
  <si>
    <t>CONTRACT 1314 SATELITE INTERNET INSTALLATION</t>
  </si>
  <si>
    <t>TF26309646</t>
  </si>
  <si>
    <t>CONTRACT 1314 INTERNET</t>
  </si>
  <si>
    <t>TF27317809</t>
  </si>
  <si>
    <t>G.5</t>
  </si>
  <si>
    <t>Upgrade boat transportation</t>
  </si>
  <si>
    <t>BOAT PURCHASE</t>
  </si>
  <si>
    <t>BOAT PURCHASE PG-009955 01/2023</t>
  </si>
  <si>
    <t>B.1</t>
  </si>
  <si>
    <t>Eco Adventure Upgrades</t>
  </si>
  <si>
    <t>LUIS FERNANDO ZUÑIGA</t>
  </si>
  <si>
    <t>TREE NET SITE VISIT</t>
  </si>
  <si>
    <t>TF	28955304</t>
  </si>
  <si>
    <t>AMAZON</t>
  </si>
  <si>
    <t>TRAIL TRAP CAMERAS</t>
  </si>
  <si>
    <t>TF28953292</t>
  </si>
  <si>
    <t>Almacén de Herramientas Dorkas, S.A</t>
  </si>
  <si>
    <t>Water System - REPLACEMENT PUMP WATER SYSTEM CWL</t>
  </si>
  <si>
    <t>TF	28953862</t>
  </si>
  <si>
    <t>EL COLONO LA JUNGLA S.A</t>
  </si>
  <si>
    <t>MATERIALS FOR RENOVATION OF INFRASTRUCTURE</t>
  </si>
  <si>
    <t>REFURBISHING GENERATORS</t>
  </si>
  <si>
    <t>BCR TF	84831948</t>
  </si>
  <si>
    <t>UPS FOR SERVER</t>
  </si>
  <si>
    <t>INN SOFTWARE</t>
  </si>
  <si>
    <t>SERVER FOR PMS GENERAL SYSTEM</t>
  </si>
  <si>
    <t>BCR TF57588537</t>
  </si>
  <si>
    <t>FV22-1008</t>
  </si>
  <si>
    <t>MATELPA</t>
  </si>
  <si>
    <t>25% ADVANCE PAYMENT 50kWp SOLAR SYSTEM FOR HOTEL</t>
  </si>
  <si>
    <t>Ronald BCR TF46649626 06/01/2023 / TF61894249 14/11/2023</t>
  </si>
  <si>
    <t>F.7</t>
  </si>
  <si>
    <t>Beach House Reno and Interior Desing</t>
  </si>
  <si>
    <t>Beach House - Solar System Repairs</t>
  </si>
  <si>
    <t>BCR TF	34392223</t>
  </si>
  <si>
    <t>COT 22-0197</t>
  </si>
  <si>
    <t>SOLMAGIC</t>
  </si>
  <si>
    <t>Beach House - Solar System Inverters</t>
  </si>
  <si>
    <t>TF27513366</t>
  </si>
  <si>
    <t>GUSTAVO RODRIGUEZ ROJAS</t>
  </si>
  <si>
    <t>IT REVISION ON SITE CWL</t>
  </si>
  <si>
    <t>TF28954479</t>
  </si>
  <si>
    <t>Roludi Sociedad de Responsabilidad</t>
  </si>
  <si>
    <t>Restoration of Existing Boats</t>
  </si>
  <si>
    <t>TF29139357</t>
  </si>
  <si>
    <t>prof 2</t>
  </si>
  <si>
    <t>TF	29477109</t>
  </si>
  <si>
    <t>G.6</t>
  </si>
  <si>
    <t>Add Electric UTVs</t>
  </si>
  <si>
    <t>OTOBAI MOTORS S.A.</t>
  </si>
  <si>
    <t>POLARIS RANGER CREW - MULE OFF ROAD</t>
  </si>
  <si>
    <t>BCRTF36827272</t>
  </si>
  <si>
    <t>PROF 1134</t>
  </si>
  <si>
    <t>ESTEBAN ARROYO QUIROS</t>
  </si>
  <si>
    <t>Safety Equipment - Fire Extinguishers</t>
  </si>
  <si>
    <t>LUMITEC ASTRAL S.A</t>
  </si>
  <si>
    <t>Light Replacement on Existing Units</t>
  </si>
  <si>
    <t>TF20312026</t>
  </si>
  <si>
    <t>CORPORACION DE SUPERMERCADOS UNIDOS SRL</t>
  </si>
  <si>
    <t>Renovation of Computer Equipment</t>
  </si>
  <si>
    <t>TF20168854</t>
  </si>
  <si>
    <t>H.1</t>
  </si>
  <si>
    <t>Design &amp; Planning</t>
  </si>
  <si>
    <t>NAAS INTERIOR CULTURE S.A.</t>
  </si>
  <si>
    <t>INTERIOR DESIGN INITIAL PAYMENT CWL</t>
  </si>
  <si>
    <t>D.1</t>
  </si>
  <si>
    <t>Public Road &amp; Gate</t>
  </si>
  <si>
    <t>QUOTE 80</t>
  </si>
  <si>
    <t>ARAYA SALAS JORGE ARTURO</t>
  </si>
  <si>
    <t>PUBLIC ROAD - 30% PUBLIC ROAD WORKS CWL</t>
  </si>
  <si>
    <t>7/2/2023 &amp; 17/2/2023</t>
  </si>
  <si>
    <t>TF20740615 &amp; BCR TF 58529731</t>
  </si>
  <si>
    <t>#2023-0131</t>
  </si>
  <si>
    <t>ARQUITECTURA MIXTA S.A.</t>
  </si>
  <si>
    <t>ARCHITECTURE - TRAVEL EXPENSES - VISIT TO CR FEB 22-24</t>
  </si>
  <si>
    <t>INTL WIRE BCR</t>
  </si>
  <si>
    <t>INV #01</t>
  </si>
  <si>
    <t>TREENETS S.A.</t>
  </si>
  <si>
    <t>STAGE 1 OF ELEVATED TRAILS, SCAUTING &amp; DESIGNS</t>
  </si>
  <si>
    <t>Tf	56352573</t>
  </si>
  <si>
    <t>BLAKE DELATTE</t>
  </si>
  <si>
    <t>Circulation Consultancy - According Initial Budget</t>
  </si>
  <si>
    <t>TF20711467</t>
  </si>
  <si>
    <t>H.4</t>
  </si>
  <si>
    <t>Project MGMT</t>
  </si>
  <si>
    <t>SDG LATAM SRL</t>
  </si>
  <si>
    <t>3% CAPEX FEE DEC 14 - JAN 29TH + VAT</t>
  </si>
  <si>
    <t>TF20311237</t>
  </si>
  <si>
    <t>D.3</t>
  </si>
  <si>
    <t>Permits for Water &amp; Posession of Land</t>
  </si>
  <si>
    <t>INF</t>
  </si>
  <si>
    <t>HERBERT ANTONIO ULLOA SALAS</t>
  </si>
  <si>
    <t>Permits - Contribution to Municipality For Public Road Works</t>
  </si>
  <si>
    <t>BCR TF	43948777</t>
  </si>
  <si>
    <t>Not on Original Scope</t>
  </si>
  <si>
    <t>#004-H.C.W.L</t>
  </si>
  <si>
    <t>BLUETECH S.A.</t>
  </si>
  <si>
    <t>Renovation of Kitchen Equipment - ICE MACHINE</t>
  </si>
  <si>
    <t>BCR TF	32584768 CAPEX &amp; TF20735479</t>
  </si>
  <si>
    <t>#001-H.C.W.L</t>
  </si>
  <si>
    <t>Renovation of Kitchen Equipment - DISHWASHER CONSERVER XL-LTH - JACKSON</t>
  </si>
  <si>
    <t>*excluded from budget, it wasn't purchasd</t>
  </si>
  <si>
    <t>DISHWASHER CONSERVER XL-LTH - JACKSON</t>
  </si>
  <si>
    <t>COT 52153</t>
  </si>
  <si>
    <t>VEROMATIC</t>
  </si>
  <si>
    <t>Renovation of Kitchen Equipment - Memo Kitchen Equipemtn (Replacement for Broken Kitchen Equipemtn)</t>
  </si>
  <si>
    <t>TF	94859243</t>
  </si>
  <si>
    <t>Renovation of Kitchen Equipment -Memo Kitchen Equipemtn (Replacement for Broken Kitchen Equipemtn)</t>
  </si>
  <si>
    <t>TF50803768</t>
  </si>
  <si>
    <t>Renovation of Kitchen Equipment -GAS FRIER VULCAN LG 300 40LTS</t>
  </si>
  <si>
    <t>Consultancy - PROGRAM DEVELOPMENT FOR SCP CWL (BUDGET 2023)</t>
  </si>
  <si>
    <t>Materials - Renovation of Existing Buildings</t>
  </si>
  <si>
    <t>TF	76801563</t>
  </si>
  <si>
    <t>G.4</t>
  </si>
  <si>
    <t>Relocate Staff Village to Farm</t>
  </si>
  <si>
    <t>MARVIN MATA</t>
  </si>
  <si>
    <t>Topography on Hotel Property and Concession Area</t>
  </si>
  <si>
    <t>TF	20719726</t>
  </si>
  <si>
    <t>Outdoor Supply LLC S.R.L</t>
  </si>
  <si>
    <t>ARBOREAL EXP - TREE NETS EQUIPMENT AND MATERIALS</t>
  </si>
  <si>
    <t>BCR TF6158599</t>
  </si>
  <si>
    <t>3-102-724084 S.R.L (ALTURA &amp; OUTDOOR)</t>
  </si>
  <si>
    <t>BCR TF 49692178</t>
  </si>
  <si>
    <t>La Casa del Arborista SRL</t>
  </si>
  <si>
    <t>BCR TF	85557154</t>
  </si>
  <si>
    <t>01 SIST FACT ELEC</t>
  </si>
  <si>
    <t>TREENETS SOCIEDAD DE RESPONSABILIDAD LIMITADA</t>
  </si>
  <si>
    <t>ARBOREAL EXP - INITIAL PAYMENT FOR CONTRACT PHASE I TREE NETS</t>
  </si>
  <si>
    <t>BCR Tf	94383311</t>
  </si>
  <si>
    <t>pend</t>
  </si>
  <si>
    <t>ARBOREAL EXP - FINAL PAYMENT FOR CONTRACT PHASE I TREE NETS</t>
  </si>
  <si>
    <t>BCR TF 	71327592</t>
  </si>
  <si>
    <t>A.1</t>
  </si>
  <si>
    <t>Upgrade Existing Villas</t>
  </si>
  <si>
    <t>ROGER ALONSO VALVERDE AVILA</t>
  </si>
  <si>
    <t>Contractor's Fee Payables #2 Feb 15</t>
  </si>
  <si>
    <t>TF	69815464</t>
  </si>
  <si>
    <t>A.3</t>
  </si>
  <si>
    <t>10 Glamping Villas</t>
  </si>
  <si>
    <t>B.2</t>
  </si>
  <si>
    <t>Glamping elevated trails</t>
  </si>
  <si>
    <t>3% CAPEX FEE JAN 30TH - FEB 28TH</t>
  </si>
  <si>
    <t>BCR TF37972161</t>
  </si>
  <si>
    <t>RONALDO DE JESUS NAVARRO CORDERO</t>
  </si>
  <si>
    <t>Transportation - Materials to Site</t>
  </si>
  <si>
    <t>TF	17114411</t>
  </si>
  <si>
    <t>H.5</t>
  </si>
  <si>
    <t>Contingency</t>
  </si>
  <si>
    <t>Dagelli Chaves Cordero</t>
  </si>
  <si>
    <t>SUPERVISION - RESIDENT ENGINEER ON SITE - Jan 2023</t>
  </si>
  <si>
    <t>TF	16190217</t>
  </si>
  <si>
    <t>CONSULTANTSCR</t>
  </si>
  <si>
    <t>Payments and Coordination for Expenses related to Capex - Jan 2023</t>
  </si>
  <si>
    <t>TF	22521647</t>
  </si>
  <si>
    <t>67S</t>
  </si>
  <si>
    <t>DHL EXPRESS USA INC</t>
  </si>
  <si>
    <t>Shipping Costs - Equipment for UTVs - Reimburse to BD</t>
  </si>
  <si>
    <t xml:space="preserve"> BCRTF	72545212 REIMBURSEMENT TO BLAKE</t>
  </si>
  <si>
    <t>Possession process Claro Bosque CWL 1st Payment</t>
  </si>
  <si>
    <t>BCR TF	51258764</t>
  </si>
  <si>
    <t>Pablo Monge Valverde</t>
  </si>
  <si>
    <t>CONSTRUCTION DRAWINGS for Glamping Villas</t>
  </si>
  <si>
    <t>TF	39005651</t>
  </si>
  <si>
    <t>COT</t>
  </si>
  <si>
    <t>Giovanni Santamaria</t>
  </si>
  <si>
    <t>Replacement of Windows on Existing Units</t>
  </si>
  <si>
    <t>UNICOMER S.A</t>
  </si>
  <si>
    <t>Renewal of Laundry Equipment</t>
  </si>
  <si>
    <t>TF	20886925</t>
  </si>
  <si>
    <t>NC 894</t>
  </si>
  <si>
    <t>Renovation of Existing Buildings - INV 9467 - CREDIT NOTE</t>
  </si>
  <si>
    <t>TF	93908997</t>
  </si>
  <si>
    <t>ALTECO (ALUMINIOS TECNICOS PARA CONSTRUCCION S.A.)</t>
  </si>
  <si>
    <t>ADVANCE PMT FABRICATION - GLAMPING VILLAS</t>
  </si>
  <si>
    <t>TF	59642683</t>
  </si>
  <si>
    <t>ADVANCE PMT FABRICATION - EXISTING VILLAS</t>
  </si>
  <si>
    <t>FREEZER FOR CONSTRUCTION CAMP</t>
  </si>
  <si>
    <t>TF	23435955</t>
  </si>
  <si>
    <t>GENBAR SOPORTE ELECTRICO</t>
  </si>
  <si>
    <t>UPDATE OF RESTAURANT GAS SYSTEM, ELECTRICAL AND EXHAUST</t>
  </si>
  <si>
    <t>TF	51038651</t>
  </si>
  <si>
    <t>UPDATE OF RESTAURANT GAS SYSTEM, ELECTRICAL AND EXHAUST 60%</t>
  </si>
  <si>
    <t>BCR TF	79666984</t>
  </si>
  <si>
    <t>BLUETECH</t>
  </si>
  <si>
    <t>RACK BASE FOR KITCHEN EXTRACTOR</t>
  </si>
  <si>
    <t>BCR TF	32584768 CAPEX</t>
  </si>
  <si>
    <t>RESTAURANT EQUIMENT RENEWAL</t>
  </si>
  <si>
    <t>3102807646 SRL</t>
  </si>
  <si>
    <t>PUBLIC ROAD -  ADMINISTRATION SERVICES (CONSTRUCTION PAYROLL) 33.33%</t>
  </si>
  <si>
    <t>TF	13072026 TF	23435955</t>
  </si>
  <si>
    <t>F.5</t>
  </si>
  <si>
    <t>Claro del Bosque Villas Reno</t>
  </si>
  <si>
    <t>ADMINISTRATION SERVICES (CONSTRUCTION PAYROLL) 33.33%</t>
  </si>
  <si>
    <t>COMERCIANTES DETALLISTAS DEL SUR CODESUR, S.A.</t>
  </si>
  <si>
    <t>Staff Meals for Construction Crew</t>
  </si>
  <si>
    <t>Mario René Velásquez Vásquez  GRUPO ORGANICO COSTA RICA S.A</t>
  </si>
  <si>
    <t>CONTRACT SERVICES  50% STUDIES FOR ORCHARD ON SITE</t>
  </si>
  <si>
    <t>TF20625004</t>
  </si>
  <si>
    <t>BM DE UVITA</t>
  </si>
  <si>
    <t>FOOD PRODUCTS - FOOD FOR CONSTRUCTION STAFF</t>
  </si>
  <si>
    <t>HARDWARE STORE MATERIALS</t>
  </si>
  <si>
    <t>REPLACEMENT OF MATTRESSES FOR STAFF VILLAGE</t>
  </si>
  <si>
    <t>BCR TF	52926201</t>
  </si>
  <si>
    <t>INGEOTECNIA DE EL GENERAL F Y G S.A</t>
  </si>
  <si>
    <t>SOIL STUDIES FOR LOCATIONS OF VILLAS INITIAL 50%</t>
  </si>
  <si>
    <t>TR 60025763</t>
  </si>
  <si>
    <t>SOIL STUDIES FOR LOCATIONS OF VILLAS FINAL 50%</t>
  </si>
  <si>
    <t>TF66153629 (RONALD)</t>
  </si>
  <si>
    <t>prof 1200</t>
  </si>
  <si>
    <t>Fernando Alberto Hernandez Sancho</t>
  </si>
  <si>
    <t>AC EQUIPMENT  AND INSTALLATION</t>
  </si>
  <si>
    <t>PEND</t>
  </si>
  <si>
    <t>ESQUESA - CRISTIAN ESPINOZA QUESADA</t>
  </si>
  <si>
    <t>A/C EQUIPMENT AND INSTALLATION</t>
  </si>
  <si>
    <t>TF12878732</t>
  </si>
  <si>
    <t>H.2</t>
  </si>
  <si>
    <t>Architect / Third Parties</t>
  </si>
  <si>
    <t>ARCHITECTURE - INITIAL PMT - GLAMPING &amp; GARDEN VILLAS</t>
  </si>
  <si>
    <t>TF INTERNACIONAL</t>
  </si>
  <si>
    <t>BOAT</t>
  </si>
  <si>
    <t>BOAT 2 - EL DENCANSO</t>
  </si>
  <si>
    <t>VEDOBA&amp;OBANDO</t>
  </si>
  <si>
    <t>BOAT RENEWAL - 2 STROKE ENGINES FOR RENEWAL ON BOATS (X2 ENGINES)</t>
  </si>
  <si>
    <t>TF	68235323</t>
  </si>
  <si>
    <t>prof 12</t>
  </si>
  <si>
    <t>INSTRUMENTOS MARINOS ISNTRUMAR S.A</t>
  </si>
  <si>
    <t>BOAT RENEWAL - COMMUNICATION RADIO FOR BOAT (EL DESCANSO I)</t>
  </si>
  <si>
    <t>TF 24412995</t>
  </si>
  <si>
    <t>prof 13</t>
  </si>
  <si>
    <t>BOAT RENEWAL - GPS SYSTEM FOR BOAT (EL DESCANSO)</t>
  </si>
  <si>
    <t>TF 12149764</t>
  </si>
  <si>
    <t>JOSE MAURICIO CONCEPCION VINJETS</t>
  </si>
  <si>
    <t>BOAT RENEWAL - BOAT IMPROVEMENTS (2STROKE BOATS)</t>
  </si>
  <si>
    <t>TF	64473582</t>
  </si>
  <si>
    <t>Contractor's Fee Payables #3 Feb 28</t>
  </si>
  <si>
    <t>TF	59495006</t>
  </si>
  <si>
    <t>Contractor's Fee Payables #4 March 15</t>
  </si>
  <si>
    <t>BCRTF	46857731</t>
  </si>
  <si>
    <t>3% CAPEX FEE Feb 28th - March 20th</t>
  </si>
  <si>
    <t>TF	77734577</t>
  </si>
  <si>
    <t>3-102-807646 S.R.L</t>
  </si>
  <si>
    <t>CONSTRUCTION STAFF ON SITE WEEK FEB 12 - MARCH 15</t>
  </si>
  <si>
    <t>2/3/2023 - 3/3/2023</t>
  </si>
  <si>
    <t>Tf	25127323-TF	74210813</t>
  </si>
  <si>
    <t>TF	74210813</t>
  </si>
  <si>
    <t>EQUIPMENT FOR WORKERS ONSITE - MATTRESSES, FREEZER, BLOWERS</t>
  </si>
  <si>
    <t>CREDIT CARD  759001//759073</t>
  </si>
  <si>
    <t>TRANSPORTES MONCAVEL DEL SUR S.A</t>
  </si>
  <si>
    <t>PUBLIC ROAD - BACK-HOE RENT FOR ROAD REPAIRS AND ASSISTANCE (HEAVY RAINS)</t>
  </si>
  <si>
    <t>BCR TF46508243</t>
  </si>
  <si>
    <t>Payments and Coordination for Expenses related to Capex - Feb 2023</t>
  </si>
  <si>
    <t>TF	56222296</t>
  </si>
  <si>
    <t>3-102-78888 SRL</t>
  </si>
  <si>
    <t>BCRTF	29584733</t>
  </si>
  <si>
    <t>LANPING SITU</t>
  </si>
  <si>
    <t>IMPORTACIONES MORPA SUREÑO S.R.L</t>
  </si>
  <si>
    <t>MAKITA BLOWER AND BATTERIES</t>
  </si>
  <si>
    <t>BNCR TF	26048962</t>
  </si>
  <si>
    <t>SUPERVISION - RESIDENT ENGINEER ON SITE - Feb 2023</t>
  </si>
  <si>
    <t>TF	76490335</t>
  </si>
  <si>
    <t>Papago Group Sociedad Anonima</t>
  </si>
  <si>
    <t>TELESCOPES AND TRIPODS FOR TOUR OPERATIONS</t>
  </si>
  <si>
    <t>TF81226949  (RONALD)</t>
  </si>
  <si>
    <t>OTOBAI MOTORS S.A</t>
  </si>
  <si>
    <t>IMPROVEMENTS ON ATV</t>
  </si>
  <si>
    <t>TF24547897</t>
  </si>
  <si>
    <t>Paid from Operation's account</t>
  </si>
  <si>
    <t>PROSPERITY ABUNDANCE ENTERPRISES LLC</t>
  </si>
  <si>
    <t>OFF ROAD 4X4 PURCHASE EE41187</t>
  </si>
  <si>
    <t>BCR TF 77644540</t>
  </si>
  <si>
    <t>WINDSHIELD FOR 4X4 PURCHASED 03/10/2023</t>
  </si>
  <si>
    <t>coti 140323</t>
  </si>
  <si>
    <t>GRUPO JAMBU</t>
  </si>
  <si>
    <t>Fans - for Restaurant Alto 62" Oiled bronze assembly,ABS</t>
  </si>
  <si>
    <t>Fans - for Existing Rooms Alto 62" Oiled bronze assembly,ABS</t>
  </si>
  <si>
    <t>Fans - for Reception &amp; GS Alto 62" Oiled bronze assembly,ABS</t>
  </si>
  <si>
    <t>F.6</t>
  </si>
  <si>
    <t>Bar renovation - Margarita Sunset</t>
  </si>
  <si>
    <t>Fans - for Bar Alto 62" Oiled bronze assembly,ABS</t>
  </si>
  <si>
    <t>cotizacion</t>
  </si>
  <si>
    <t>LUMEN ILUMINACION</t>
  </si>
  <si>
    <t>Safety Equipment - DRYBAGS FOR EQUIPMENT</t>
  </si>
  <si>
    <t>El Colono la Jungla S.A</t>
  </si>
  <si>
    <t>TF	26440769</t>
  </si>
  <si>
    <t>BRAULIO ANTONIO DE JESUS FERNANDEZ ARIAS</t>
  </si>
  <si>
    <t>WATER SYSTEM - ARTISANAL WELL DRILLING</t>
  </si>
  <si>
    <t>TF26490162</t>
  </si>
  <si>
    <t>YEDIER GUSTAV GAMBOA CERDAS</t>
  </si>
  <si>
    <t>TREE TRIMMING WORKS AT HOTEL - CLARO BOSQUE - HOTEL AND BEACH</t>
  </si>
  <si>
    <t>BCR TF	76103533</t>
  </si>
  <si>
    <t>BCR TF	25454273</t>
  </si>
  <si>
    <t>5264262 </t>
  </si>
  <si>
    <t>COMMUNICATION RADIOS FOR STAFF</t>
  </si>
  <si>
    <t>COMMUNICATION RADIOS FOR CAPITANS</t>
  </si>
  <si>
    <t>EXTERNAL DRIVE FOR BACKUP PMS SYSTEM</t>
  </si>
  <si>
    <t>CONSTRUCTION STAFF ON SITE WEEK FEB 12 - MARCH 15 - SUPPORT TO SOLAR WORKS</t>
  </si>
  <si>
    <t>GENERAL MATERIALS FOR REPAIRS - SUPPORT TO SOLAR WORKS</t>
  </si>
  <si>
    <t>BCRTF	85254766</t>
  </si>
  <si>
    <t>CONSTRUCTION STAFF ON SITE WEEK MARCH 2 - 16</t>
  </si>
  <si>
    <t>BCRTF 30296240</t>
  </si>
  <si>
    <t>GENERAL MATERIALS FOR REPAIRS TO CURRENT STRUCTURES</t>
  </si>
  <si>
    <t>BCRTF	80021373</t>
  </si>
  <si>
    <t>SERTA</t>
  </si>
  <si>
    <t>MATRESSES FOR THE ROOMS</t>
  </si>
  <si>
    <t>CENTRO DE SUEÑOS CR</t>
  </si>
  <si>
    <t>MATRESSES &amp; PROTECTORS FOR ROOMS</t>
  </si>
  <si>
    <t>TF 12574735</t>
  </si>
  <si>
    <t>A.4</t>
  </si>
  <si>
    <t>Glamping and Villa Furniture</t>
  </si>
  <si>
    <t>Purple Bay S.A.</t>
  </si>
  <si>
    <t>BED CLOTHING FOR ROOMS</t>
  </si>
  <si>
    <t>TF	39548123</t>
  </si>
  <si>
    <t>Tf	39548123</t>
  </si>
  <si>
    <t>Beach House - Labor - CONSTRUCTION STAFF ON SITE WEEK FEB 12 - MARCH 15</t>
  </si>
  <si>
    <t>PUBLIC ROAD - CONSTRUCTION STAFF ON SITE WEEK MARCH 2 - 16</t>
  </si>
  <si>
    <t>PUBLIC ROAD WORKS - CONSTRUCTION CREW FROM MARCH 20 TO APRIL 2ND</t>
  </si>
  <si>
    <t>PUBLIC ROAD - GENERAL MATERIALS FOR REPAIRS TO CURRENT STRUCTURES</t>
  </si>
  <si>
    <t>Beach House - Labor -  CONSTRUCTION STAFF ON SITE WEEK FEB 12 - MARCH 15</t>
  </si>
  <si>
    <t>Beach House - Labor - CONSTRUCTION STAFF ON SITE WEEK MARCH 2 - 16</t>
  </si>
  <si>
    <t>Beach House - Materials - Renovation of Existing Buildings</t>
  </si>
  <si>
    <t>VAT ON PAYROLL COSTS</t>
  </si>
  <si>
    <t>CONTRACT SERVICES  FINAL 50% STUDIES FOR ORCHARD ON SITE</t>
  </si>
  <si>
    <t>BCR TF	65603177</t>
  </si>
  <si>
    <t>Staff Village - HARDWARE STORE MATERIALS</t>
  </si>
  <si>
    <t>TREENETS SRL</t>
  </si>
  <si>
    <t>PROFESSIONAL SERVICES IN HOTEL MARCH 20-25</t>
  </si>
  <si>
    <t>Project Management Fee - FEB 28 TO MARCH 20TH</t>
  </si>
  <si>
    <t>TF65993326</t>
  </si>
  <si>
    <t>Contractor's Fee Payables #05 March 30</t>
  </si>
  <si>
    <t>TF	61354772</t>
  </si>
  <si>
    <t>Muebles y Acabados La Magnolia S.R.L.</t>
  </si>
  <si>
    <t>Bed and Matress for Staff</t>
  </si>
  <si>
    <t>CREDIT CARD</t>
  </si>
  <si>
    <t>Randall Mauricio Zamora Zuñiga</t>
  </si>
  <si>
    <t>PROFESSIONAL SERVICES (ARCHITECT)</t>
  </si>
  <si>
    <t>BCRTF	92109783</t>
  </si>
  <si>
    <t>Aerocasillas S.A</t>
  </si>
  <si>
    <t>SHIPPING COSTS FOR GEAR</t>
  </si>
  <si>
    <t>TF	72984131</t>
  </si>
  <si>
    <t>ELIZABETH MONTIEL MORA</t>
  </si>
  <si>
    <t>TRANSPORT OF SCUBA GEAR</t>
  </si>
  <si>
    <t>TF	26048323</t>
  </si>
  <si>
    <t>Llantas del Pacífico S.A.</t>
  </si>
  <si>
    <t>TIRES FOR ATV'S</t>
  </si>
  <si>
    <t>TF	25444792</t>
  </si>
  <si>
    <t>JORGE ALBERTO RODRIGUEZ</t>
  </si>
  <si>
    <t>REPAIRS TO ATVS</t>
  </si>
  <si>
    <t>TF	25329328</t>
  </si>
  <si>
    <t>GMG COMERCIAL DE COSTA RICA SA</t>
  </si>
  <si>
    <t>IRONS FOR LAUNDRY</t>
  </si>
  <si>
    <t>TABLET XIAOMI WIFI REDMI PAD 128GB</t>
  </si>
  <si>
    <t>BATTERIES BACKUPS AND COMPUTER COMPONENTS</t>
  </si>
  <si>
    <t>TF25852193</t>
  </si>
  <si>
    <t>ELECTRICAL MATERIALS FOR IMPROVEMENTS IN SOLAR SYSTEM</t>
  </si>
  <si>
    <t>BCRTF	77075991</t>
  </si>
  <si>
    <t>SOLAR - CONSTRUCTION CREW FROM MARCH 20 TO APRIL 2ND</t>
  </si>
  <si>
    <t>PURPLE BAY S.A</t>
  </si>
  <si>
    <t>LINENS - BED CLOTHING FOR ROOMS</t>
  </si>
  <si>
    <t>TF24975247</t>
  </si>
  <si>
    <t>LUIS FERNANDO CHACON CARVAJAL</t>
  </si>
  <si>
    <t>BURNER REPAIRS IN KITCHEN</t>
  </si>
  <si>
    <t>TF24762210</t>
  </si>
  <si>
    <t>CARLOS AMAYA CASTRO</t>
  </si>
  <si>
    <t>PUBLIC ROAD - BACK HOE SERVICES</t>
  </si>
  <si>
    <t>TF 71152707</t>
  </si>
  <si>
    <t>PUBLIC ROAD - PUBLIC ROAD WORKS CWL - IMPROVEMENTS TO CRITICAL AREAS</t>
  </si>
  <si>
    <t>TF 13731755</t>
  </si>
  <si>
    <t>Soluciones En Ingenieria Acro S.A</t>
  </si>
  <si>
    <t>MEP Drawings Initial Survey</t>
  </si>
  <si>
    <t>Tf	77232204</t>
  </si>
  <si>
    <t>DISTRIBUIDORA TECNICA S.A (DITESA)</t>
  </si>
  <si>
    <t>AC - ELECTRICAL MATERIALS</t>
  </si>
  <si>
    <t>TF 98351024</t>
  </si>
  <si>
    <t>AC - UNITS AND INSTALLATION</t>
  </si>
  <si>
    <t>TF	70277160</t>
  </si>
  <si>
    <t>1251-1108</t>
  </si>
  <si>
    <t>LONESTAR TRACKING</t>
  </si>
  <si>
    <t>GPS TRACKING SYSTEM FOR BOATS</t>
  </si>
  <si>
    <t>Instrumentos Marinos Instrumentar S.A</t>
  </si>
  <si>
    <t>RADIO AND ANTENNA</t>
  </si>
  <si>
    <t>RADAR GARMIN, GPS</t>
  </si>
  <si>
    <t>PAYROLL CONSTRUCTION STAFF MARCH 31 - APRIL 30TH</t>
  </si>
  <si>
    <t>TF 60624758</t>
  </si>
  <si>
    <t>3% CAPEX FEE</t>
  </si>
  <si>
    <t>Contractor's Fee Payables #06 April 15</t>
  </si>
  <si>
    <t>TF	32117257</t>
  </si>
  <si>
    <t>Public Road - Contractor's Fee Payables #06 April 15</t>
  </si>
  <si>
    <t>Payments and Coordination for Expenses related to Capex - Mar 2023</t>
  </si>
  <si>
    <t>Tf	40539829</t>
  </si>
  <si>
    <t>BM DE UVITA S.A.</t>
  </si>
  <si>
    <t>TF	88195273</t>
  </si>
  <si>
    <t>3-102-788888 SRL</t>
  </si>
  <si>
    <t>Paid from Operation's Account</t>
  </si>
  <si>
    <t>Dagelli Chaves Cordero (3-102-864026)</t>
  </si>
  <si>
    <t>SUPERVISION - RESIDENT ENGINEER ON SITE - Mar  2023</t>
  </si>
  <si>
    <t>TF	31612354</t>
  </si>
  <si>
    <t>TRANSPORTE MONCANVEL DEL SUR</t>
  </si>
  <si>
    <t>PUBLIC ROAD - AGGREGATES - CLARO BOSQUE - TO BE REALLOCATED</t>
  </si>
  <si>
    <t>TF18969473</t>
  </si>
  <si>
    <t>RANDALL ZAMORA ZUÑIGA</t>
  </si>
  <si>
    <t>BEACHHOUSE AND CARETAKER HOUSE DRAWINGS</t>
  </si>
  <si>
    <t>TF	33437940</t>
  </si>
  <si>
    <t>ANDRES OBANDO BARRANTES</t>
  </si>
  <si>
    <t>PROFESSIONAL SERVICES - DRAWINGS</t>
  </si>
  <si>
    <t>TF34487640</t>
  </si>
  <si>
    <t>SHIPPING COSTS</t>
  </si>
  <si>
    <t>BAC 25140</t>
  </si>
  <si>
    <t>Tf	13928902</t>
  </si>
  <si>
    <t>581-582</t>
  </si>
  <si>
    <t>SUMINISTROS DE PESCADO DE COSTA RICA S.A</t>
  </si>
  <si>
    <t>FISHING EQUIPMENT</t>
  </si>
  <si>
    <t>TF73103038</t>
  </si>
  <si>
    <t>COT 0423-008</t>
  </si>
  <si>
    <t>SCUBA EQUIP    (AQUAFOTOCR S.A)</t>
  </si>
  <si>
    <t>DIVE TANKS</t>
  </si>
  <si>
    <t>TF6839715</t>
  </si>
  <si>
    <t>COT 0123-001</t>
  </si>
  <si>
    <t>DIVE ACCESSORIES</t>
  </si>
  <si>
    <t>TF	74037366</t>
  </si>
  <si>
    <t>VEHICLE MAINTENANCE</t>
  </si>
  <si>
    <t>EL COLONO LA JUNGLA   (PALMAR NORTE)</t>
  </si>
  <si>
    <t>TF27364110</t>
  </si>
  <si>
    <t>UNION COMERCIAL DE COSTA RICA. UNICOMER</t>
  </si>
  <si>
    <t>Laundry Equipment - WASHING MACHINE</t>
  </si>
  <si>
    <t>CAMARA PRODUCTORES DE CANA SAN RAMON</t>
  </si>
  <si>
    <t>Water System - ALCANTARILLA 36 PULG PERFORAD - WELL</t>
  </si>
  <si>
    <t>Yedier Gustavo Gamboa Cerdas</t>
  </si>
  <si>
    <t>TREE TRIMMING ON PROPERTY</t>
  </si>
  <si>
    <t>TF	34007960</t>
  </si>
  <si>
    <t>AEROCASILLAS S.A</t>
  </si>
  <si>
    <t>TENTS - SHIPPING COSTS FOR TENTS</t>
  </si>
  <si>
    <t>GENERAL MATERIALS</t>
  </si>
  <si>
    <t>TF	48242172</t>
  </si>
  <si>
    <t>TENTS - PEAKTOP OUTDOOR 20'X40' Party Tent Heavy Duty Wedding Tent Outdoor</t>
  </si>
  <si>
    <t>88490-60</t>
  </si>
  <si>
    <t>STARLINK</t>
  </si>
  <si>
    <t>STARLINK KIT</t>
  </si>
  <si>
    <t>TF	59289383</t>
  </si>
  <si>
    <t>19243-51</t>
  </si>
  <si>
    <t>Ethernet Adapter</t>
  </si>
  <si>
    <t>37166-50</t>
  </si>
  <si>
    <t>Solar - GENERAL MATERIALS FOR REPAIRS TO CURRENT STRUCTURES</t>
  </si>
  <si>
    <t>50% PROGRESS PAYMENT 75% / 100%</t>
  </si>
  <si>
    <t>TF94561019 05/07/2023 / TF61894249 14/11/2023</t>
  </si>
  <si>
    <t>LAS VEGAS DEL RIO SIERPE DE OSA S.A.</t>
  </si>
  <si>
    <t>General Materials</t>
  </si>
  <si>
    <t>TF	27182824</t>
  </si>
  <si>
    <t>PUBLIC ROAD - PAYROLL CONSTRUCTION STAFF MARCH 31 - APRIL 30TH</t>
  </si>
  <si>
    <t>TF	26115230</t>
  </si>
  <si>
    <t>NC 22544</t>
  </si>
  <si>
    <t>TF	27364841</t>
  </si>
  <si>
    <t>ELECTRICAL MATERIAL</t>
  </si>
  <si>
    <t>CONTRACT</t>
  </si>
  <si>
    <t>ADELIA ROMERO LORIA (PREFAB STRUCTURES)</t>
  </si>
  <si>
    <t>50% ADVANCE - 8 PREFABRICATED APARMENTS FOR STAFF HOUSING IN CLARO BOSQUE</t>
  </si>
  <si>
    <t>TF 30080627</t>
  </si>
  <si>
    <t>VICTOR MORA RAMIREZ</t>
  </si>
  <si>
    <t>Transportation - Bulk aggregates to Claro del Bosque.</t>
  </si>
  <si>
    <t>TF 16610594</t>
  </si>
  <si>
    <t>HARDWARE SUPPLIES</t>
  </si>
  <si>
    <t>TF	43119922</t>
  </si>
  <si>
    <t>JOHNNY JOSE LOPEZ NUÑEZ</t>
  </si>
  <si>
    <t>AC - ELECTRICAL INSTALLATION SERVICES</t>
  </si>
  <si>
    <t>TF	73146781</t>
  </si>
  <si>
    <t>BATALLA LEGAL LIMITADA</t>
  </si>
  <si>
    <t>CLOSING COSTS FOR BOATS - 4X4 VEH (ALREADY WIRED)</t>
  </si>
  <si>
    <t>JOHNNY LEZAMA JARA</t>
  </si>
  <si>
    <t>PAYROLL 14TH -  27TH APRIL</t>
  </si>
  <si>
    <t>IVA PAYROLL 14- 27 ABRIL 2025</t>
  </si>
  <si>
    <t>CORPORACION SUPERMERCADOS UNIDOS S.R.L</t>
  </si>
  <si>
    <t>Contractor's Fee Payables #07 April 30</t>
  </si>
  <si>
    <t>ADELIA MARIA ROMERO LORIA</t>
  </si>
  <si>
    <t>Plumbing - Fixing of Water System On Claro Bosque</t>
  </si>
  <si>
    <t>BRAULIO FERNANDEZ ARIAS</t>
  </si>
  <si>
    <t>Water System - Drilling Well</t>
  </si>
  <si>
    <t>PLUMBING SUPPLIES - BROKEN PIPELINES</t>
  </si>
  <si>
    <t>ACRO S.A</t>
  </si>
  <si>
    <t>ELECTRICAL DESIGN</t>
  </si>
  <si>
    <t>PROF 449</t>
  </si>
  <si>
    <t>SAFETY EQUIPMENT - LIFE VEST</t>
  </si>
  <si>
    <t>cot 27736</t>
  </si>
  <si>
    <t>INNOVACIONES GIVAN IG SOCIEDAD</t>
  </si>
  <si>
    <t>RAINCOATS 50%</t>
  </si>
  <si>
    <t>BLAKE ADAM DELATTE</t>
  </si>
  <si>
    <t>SHIPPING OF TOUR EQUIPMENT - REIMBURSE BLAKE</t>
  </si>
  <si>
    <t>IVA PAYROLL 14- 27 ABRIL 2024</t>
  </si>
  <si>
    <t>ASOCIACION Cámara de Productores de Caña San Ramón II</t>
  </si>
  <si>
    <t>WATER SYSTEM - CULVERTS FOR WELL</t>
  </si>
  <si>
    <t>REFUND OF AEROPOST INVOICES</t>
  </si>
  <si>
    <t>TF	68141465</t>
  </si>
  <si>
    <t>TRANSPORTATION SERVICES</t>
  </si>
  <si>
    <t>IVA PAYROLL 14- 27 ABRIL 2026</t>
  </si>
  <si>
    <t>Shenzhen Descartes Industrial Co., Limited</t>
  </si>
  <si>
    <t>Purchase of Glamping Tents</t>
  </si>
  <si>
    <t>Reimbursed to Blake</t>
  </si>
  <si>
    <t>SHIPPING COSTS - TENTS - REFUND OF AEROPOST INVOICES</t>
  </si>
  <si>
    <t>IVA PAYROLL 14- 27 ABRIL 2028</t>
  </si>
  <si>
    <t>SHIPPING COST FOR EQUIPMENT - REFUND OF AEROPOST INVOICES</t>
  </si>
  <si>
    <t>TOWELS FOR ROOMS</t>
  </si>
  <si>
    <t>LAS VEGAS DEL RIO SIERPE</t>
  </si>
  <si>
    <t>MATERIALS FOR REPAIRS TO EXISTING ROOMS</t>
  </si>
  <si>
    <t>TF	27749743</t>
  </si>
  <si>
    <t>TF28421479</t>
  </si>
  <si>
    <t>IMPORTADORA LMACEMA S.A</t>
  </si>
  <si>
    <t>CURTAINS AND SHEETS FOR ROOMS</t>
  </si>
  <si>
    <t>UNION COMERCIAL CR S.A</t>
  </si>
  <si>
    <t>REFRIGERATOR - KITCHEN</t>
  </si>
  <si>
    <t>RADIOSHACH - COMM. SYSTEM</t>
  </si>
  <si>
    <t>INGEOTECNIA DE EL GENERAL</t>
  </si>
  <si>
    <t>SOIL TESTS</t>
  </si>
  <si>
    <t>TF15563167</t>
  </si>
  <si>
    <t>TF	61387448</t>
  </si>
  <si>
    <t>PUBLIC ROAD - PAYROLL 14TH -  27TH APRIL</t>
  </si>
  <si>
    <t>PUBLIC ROAD - IVA PAYROLL 14- 27 ABRIL 2027</t>
  </si>
  <si>
    <t>TRANSPORTES MONCAVEL DEL SUR</t>
  </si>
  <si>
    <t>BEACH HOUSE - LABOR - PAYROLL 14TH -  27TH APRIL</t>
  </si>
  <si>
    <t>Payroll from the last two weeks of april</t>
  </si>
  <si>
    <t>BEACH HOUSE - LABOR - IVA PAYROLL 14- 27 ABRIL 2023</t>
  </si>
  <si>
    <t>BEACH HOUSE - LABOR - FOOD - CONSTRUCTION CREW</t>
  </si>
  <si>
    <t>Payroll from the first two weeks of may (this needs paid)</t>
  </si>
  <si>
    <t>BEACH HOUSE - LABOR - HARDWARE SUPPLIES</t>
  </si>
  <si>
    <t>Materials on site, those will be moved from the beachhouse to the main wharehouse and reused in other budget items</t>
  </si>
  <si>
    <t>Staff Meals for Construction Crew - Gas</t>
  </si>
  <si>
    <t>TF	20348995</t>
  </si>
  <si>
    <t>PROF 881</t>
  </si>
  <si>
    <t>Evelyn Gamboa Quesada</t>
  </si>
  <si>
    <t>RENEW OVERALL UNIFORMS INITIAL 50%</t>
  </si>
  <si>
    <t>TF	81962626</t>
  </si>
  <si>
    <t>RENEW OVERALL UNIFORMS FINAL 50%</t>
  </si>
  <si>
    <t>TF	74799886</t>
  </si>
  <si>
    <t>TF	80926965</t>
  </si>
  <si>
    <t>SAW FOR WOOD</t>
  </si>
  <si>
    <t>TF	78710392</t>
  </si>
  <si>
    <t>STAFF VILLAGE INFRA - MATERIAL CONSTRUCTION</t>
  </si>
  <si>
    <t>Hardware Store Purchases</t>
  </si>
  <si>
    <t>PROFESSIONAL SERVICES - TREE NET SYSTEM WORKS</t>
  </si>
  <si>
    <t>Tf	62432298</t>
  </si>
  <si>
    <t>BERNY BERMUDEZ VARGAS</t>
  </si>
  <si>
    <t>PRINTING PLANS</t>
  </si>
  <si>
    <t>TF67539503</t>
  </si>
  <si>
    <t>ROGER VALVERDE AVILA - GCFEE</t>
  </si>
  <si>
    <t>TF	66498460</t>
  </si>
  <si>
    <t>CAPEX MANAGEMENT FEE 3%</t>
  </si>
  <si>
    <t>Payments and Coordination for Expenses related to Capex - Apr 2023</t>
  </si>
  <si>
    <t>TF	66342292</t>
  </si>
  <si>
    <t>SUPERVISION - RESIDENT ENGINEER ON SITE - Apr 2023</t>
  </si>
  <si>
    <t>TF20645879</t>
  </si>
  <si>
    <t>OSA BUILDERS S.A</t>
  </si>
  <si>
    <t>PUBLIC ROAD - BACK HOE HOURS</t>
  </si>
  <si>
    <t>TF 47611850</t>
  </si>
  <si>
    <t>ARCHITECT DRAWING SERVICES</t>
  </si>
  <si>
    <t>TF 96882615</t>
  </si>
  <si>
    <t>TLV MAQUINARIA AGRICOLA S.A.</t>
  </si>
  <si>
    <t>TRACTOR  - HANOMAG 304A</t>
  </si>
  <si>
    <t>TF	31368897</t>
  </si>
  <si>
    <t>CLOSING COSTS</t>
  </si>
  <si>
    <t>Payments and Coordination for Expenses related to Capex - May 2023</t>
  </si>
  <si>
    <t>TF	93155124</t>
  </si>
  <si>
    <t>MUNDO EUROPA S.A</t>
  </si>
  <si>
    <t> “purchase of 2 new electric generators for construction</t>
  </si>
  <si>
    <t>TF71692724</t>
  </si>
  <si>
    <t>TBD</t>
  </si>
  <si>
    <t>DIVE EQUIPMENT - COMPRESSOR</t>
  </si>
  <si>
    <t>IMPREX EN POSITIVO, S.A.</t>
  </si>
  <si>
    <t>PADDLEBOARDS AND LIFEVESTS</t>
  </si>
  <si>
    <t>TF 49130901</t>
  </si>
  <si>
    <t>MANUAL LIFT EQUIPMENT FOR EMERGENCY</t>
  </si>
  <si>
    <t>TF 71893568</t>
  </si>
  <si>
    <t>SHIPPING TOUR EQUIPMENT REIMBURSMENTS (SHIPPING COSTS)</t>
  </si>
  <si>
    <t>TF	71473535</t>
  </si>
  <si>
    <t>NO INV YET</t>
  </si>
  <si>
    <t>INNOCEANA</t>
  </si>
  <si>
    <t>DIVE CENTER SET UP - CWL</t>
  </si>
  <si>
    <t>TF 646728 (INTERNATIONAL)</t>
  </si>
  <si>
    <t>ELECTRICAL - REIMBURSMENT - CREDIT NOTE- INVOICE DIF</t>
  </si>
  <si>
    <t>HARDWARE STORE MATERIALS - EXISTING UNITS</t>
  </si>
  <si>
    <t>FANS FOR ROOMS - Alto 62" Oiled bronze assembly,ABS</t>
  </si>
  <si>
    <t>QUIMICAS UNIDAS LTDA</t>
  </si>
  <si>
    <t>WATER SYSTEM - WATER PUMP</t>
  </si>
  <si>
    <t>TF 29026689</t>
  </si>
  <si>
    <t>WATER SYSTEM - PAYROLL APRIL 27TH- MAY 11TH</t>
  </si>
  <si>
    <t>ROGER VALVERDE AVILA</t>
  </si>
  <si>
    <t>Beach House - IVA REIMBURSMENT FOR PAYROLL INVOICE</t>
  </si>
  <si>
    <t>16/5/2023 &amp; 11/5/2023</t>
  </si>
  <si>
    <t>TF	72397271 -TF	42964416</t>
  </si>
  <si>
    <t>HARDWARE STORE EXPENSES</t>
  </si>
  <si>
    <t>TF	15313722</t>
  </si>
  <si>
    <t>4483/1768</t>
  </si>
  <si>
    <t>CASA DEL COLOR S.A</t>
  </si>
  <si>
    <t>PAINTING MATERIALS</t>
  </si>
  <si>
    <t>tf46438196</t>
  </si>
  <si>
    <t>QT 1623</t>
  </si>
  <si>
    <t>ASERRADERO SAN CRISTOBAL</t>
  </si>
  <si>
    <t>WOOD FOR ELEVATED TRAILS</t>
  </si>
  <si>
    <t>TF	14734060</t>
  </si>
  <si>
    <t>TF	52573337</t>
  </si>
  <si>
    <t>PAYROLL APRIL 27TH- MAY 11TH</t>
  </si>
  <si>
    <t>IVA REIMBURSMENT FOR PAYROLL INVOICE</t>
  </si>
  <si>
    <t>IVA REIMBURSMENT FOR PAYROLL INVOICE - Wharehouse</t>
  </si>
  <si>
    <t>AEROCASILLAS</t>
  </si>
  <si>
    <t>CUSTOM EXPENSES CWL TENTS</t>
  </si>
  <si>
    <t>TF 79749754</t>
  </si>
  <si>
    <t>NC 23229</t>
  </si>
  <si>
    <t>HARDWARE STORE EXPENSES - INV 227818</t>
  </si>
  <si>
    <t>TF	97865650</t>
  </si>
  <si>
    <t>RENOVATION MATERIALS</t>
  </si>
  <si>
    <t>WOOD</t>
  </si>
  <si>
    <t>Tf	52573337</t>
  </si>
  <si>
    <t>PEAKTOP OUTDOOR 20'X40' Party Tent Heavy Duty Wedding Tent Outdoor</t>
  </si>
  <si>
    <t>MATERIAL CONSTRUCTION</t>
  </si>
  <si>
    <t>TF	26736708</t>
  </si>
  <si>
    <t>TF	78710393</t>
  </si>
  <si>
    <t>NC 23767</t>
  </si>
  <si>
    <t>CREDIT NOTE  TO INV 231334</t>
  </si>
  <si>
    <t>OFERTA 23016</t>
  </si>
  <si>
    <t>TF	90261587</t>
  </si>
  <si>
    <t>DISTRIBUIDORA TECNICA S.A</t>
  </si>
  <si>
    <t>ELECTRICAL MATERIALS</t>
  </si>
  <si>
    <t>TF8763398</t>
  </si>
  <si>
    <t>RONALDO NAVARRO CORDERO</t>
  </si>
  <si>
    <t>Material Transport</t>
  </si>
  <si>
    <t>TF	65661469</t>
  </si>
  <si>
    <t>BEACH HOUSE - RENOVATION MATERIALS</t>
  </si>
  <si>
    <t>Beach House - Labor-  IVA REIMBURSMENT FOR PAYROLL INVOICE</t>
  </si>
  <si>
    <t>RQL INVOICE REIMBURSMENT</t>
  </si>
  <si>
    <t>TF:	51132640</t>
  </si>
  <si>
    <t>DIEGO SEGURA ARGUEDAS</t>
  </si>
  <si>
    <t>TF	30935417</t>
  </si>
  <si>
    <t>HARDWARE STORE EXPENSES - Unexpected Repairs</t>
  </si>
  <si>
    <t>RENOVATION MATERIALS - Wharehouse</t>
  </si>
  <si>
    <t>Wharehouse Build</t>
  </si>
  <si>
    <t>BEACH HOUSE - MATERIALS</t>
  </si>
  <si>
    <t>Jorge Luis Hernandez Briceño </t>
  </si>
  <si>
    <t>Beach House - STRUCTURAL ENGINEERING</t>
  </si>
  <si>
    <t>TF	27536622</t>
  </si>
  <si>
    <t>This service was requested before the stop order</t>
  </si>
  <si>
    <t>TF	55804856</t>
  </si>
  <si>
    <t>PAYROLL APRIL 27TH- MAY 11TH - Wharehouse</t>
  </si>
  <si>
    <t>MONITORING CENTER SET UP - CWL</t>
  </si>
  <si>
    <t>ALCIDES GUEVARA BERMUDEZ</t>
  </si>
  <si>
    <t>300 TREES FOR LANDSCAPING AND COCOA EXPERIENCE</t>
  </si>
  <si>
    <t>TF	28613466</t>
  </si>
  <si>
    <t>B.3</t>
  </si>
  <si>
    <t>Beach Facilities &amp; Beach Club Reno</t>
  </si>
  <si>
    <t>PA #09 RVA</t>
  </si>
  <si>
    <t>75% PROGRESS PAYMENT STAFF VILLAGE - VILLA BOSQUE</t>
  </si>
  <si>
    <t>ALFREDO MANUEL NUÑEZ CALDERON</t>
  </si>
  <si>
    <t>Construction Design Services</t>
  </si>
  <si>
    <t>TF	17745129</t>
  </si>
  <si>
    <t>Architectural Draftman</t>
  </si>
  <si>
    <t>TF	32892918</t>
  </si>
  <si>
    <t>Batalla Legal Limitada</t>
  </si>
  <si>
    <t>Legal Services Rendered for May (Registration of 4X4's and Boats) (Already Wired)</t>
  </si>
  <si>
    <t>TF	27503982</t>
  </si>
  <si>
    <t>Construction Staff on site (biweekly payroll)</t>
  </si>
  <si>
    <t>TF73360904 &amp; TF	68594658</t>
  </si>
  <si>
    <t>Hardware Store Purchases (General Construction Materials)</t>
  </si>
  <si>
    <t>Food for construction staff</t>
  </si>
  <si>
    <t>TF	68594658</t>
  </si>
  <si>
    <t>Tree Net Project (Design and Support)</t>
  </si>
  <si>
    <t>TF95253062</t>
  </si>
  <si>
    <t>Contractor's Fee Payables #08 May 15</t>
  </si>
  <si>
    <t>TF	34668727</t>
  </si>
  <si>
    <t>Capex Management Fee (3%)</t>
  </si>
  <si>
    <t>Equipment - 8000 W Gas Generator for Construction Site</t>
  </si>
  <si>
    <t>TF	82230328</t>
  </si>
  <si>
    <t>Equipment - 3000W UGE30005 Electric Generator for Construction Site</t>
  </si>
  <si>
    <t>TF	23274472</t>
  </si>
  <si>
    <t>SUPERVISION - RESIDENT ENGINEER ON SITE - May 2023</t>
  </si>
  <si>
    <t>PROF 460</t>
  </si>
  <si>
    <t>TIENDA DE BUCEO MUNDO ACUATICO</t>
  </si>
  <si>
    <t>Diving Equipment (Snorkeling)</t>
  </si>
  <si>
    <t>TF	27374931</t>
  </si>
  <si>
    <t>CARLOS LUIS RAMIREZ GUIDO</t>
  </si>
  <si>
    <t>New Tires for 4X4's on Site</t>
  </si>
  <si>
    <t>TF	21074562</t>
  </si>
  <si>
    <t>JERUSALEM DE PANAMA S.A</t>
  </si>
  <si>
    <t>Electrical Tools for Contruction (Equipment)</t>
  </si>
  <si>
    <t>TF 86657371</t>
  </si>
  <si>
    <t>Fans for Garden Villas Renovation</t>
  </si>
  <si>
    <t>TF 26900991</t>
  </si>
  <si>
    <t>RAQUEL QUIROS VILLALOBOS</t>
  </si>
  <si>
    <t>Culverts transported to Villas Bosque (well)</t>
  </si>
  <si>
    <t>TF 79966971</t>
  </si>
  <si>
    <t>Concrepal del Pacífico</t>
  </si>
  <si>
    <t>Culverts and Caps for wells.</t>
  </si>
  <si>
    <t>TF 28083276</t>
  </si>
  <si>
    <t>NC 68</t>
  </si>
  <si>
    <t>FERNANDO ALBERTO HERNANDEZ SANCHO</t>
  </si>
  <si>
    <t>Solar Lamps (External illumination)</t>
  </si>
  <si>
    <t>INVOICE 707 12-05-23</t>
  </si>
  <si>
    <t>listo</t>
  </si>
  <si>
    <t>NC 69</t>
  </si>
  <si>
    <t>Solar Lamps (External illumination) Inv 711</t>
  </si>
  <si>
    <t>TF	62453467</t>
  </si>
  <si>
    <t>PROF277504</t>
  </si>
  <si>
    <t>ACABADOS ELMEC DE CENTROAMERICA</t>
  </si>
  <si>
    <t>Bathtubs for Glamping Villas (Advance Payment for Locking Purchases) - Final</t>
  </si>
  <si>
    <t>TF	19936554</t>
  </si>
  <si>
    <t>GERARDO BRAULIO RAMIREZ ROBLES</t>
  </si>
  <si>
    <t>Transportation of Materials to site</t>
  </si>
  <si>
    <t>TF	36534539</t>
  </si>
  <si>
    <t>LAS VEGAS DEL RIO SIERPE DE OSA</t>
  </si>
  <si>
    <t>Nylon Cover</t>
  </si>
  <si>
    <t>TF	40779154</t>
  </si>
  <si>
    <t>LUIS GREYBI FRANCO CASTILLO</t>
  </si>
  <si>
    <t>Palm Trees for Landscaping</t>
  </si>
  <si>
    <t>TF	55250950</t>
  </si>
  <si>
    <t>Bathtubs for Glamping Villas (Advance Payment for Locking Purchases)</t>
  </si>
  <si>
    <t>TF	72516592</t>
  </si>
  <si>
    <t>NC23404</t>
  </si>
  <si>
    <t>Transportation of Materials to site Inv 229120</t>
  </si>
  <si>
    <t>SOLUCIONES ELECTRICAS</t>
  </si>
  <si>
    <t>Materials for Solar System Infrastructure</t>
  </si>
  <si>
    <t>TF	57231100</t>
  </si>
  <si>
    <t>PUBLIC ROAD - Back Hoe Services Hired (Road Maintenance)</t>
  </si>
  <si>
    <t>NC 23527</t>
  </si>
  <si>
    <t>Hardware Store Purchases (General Construction Materials) CN 229107</t>
  </si>
  <si>
    <t>NC 23608</t>
  </si>
  <si>
    <t>Hardware Store Purchases (General Construction Materials) CN 228292</t>
  </si>
  <si>
    <t>SDG RH MANAGEMENT</t>
  </si>
  <si>
    <t>Payroll &amp; Social Security Costs + VAT May</t>
  </si>
  <si>
    <t>TF	49655828</t>
  </si>
  <si>
    <t>Payroll Management May</t>
  </si>
  <si>
    <t>CR - Furniture Initial  50% - Garden Villas Renovation</t>
  </si>
  <si>
    <t>TF 17830305</t>
  </si>
  <si>
    <t>F.1</t>
  </si>
  <si>
    <t>Reception/Giftshop</t>
  </si>
  <si>
    <t>CR - Furniture Initial  50% - Reception &amp; Front Desk</t>
  </si>
  <si>
    <t>F.4</t>
  </si>
  <si>
    <t>Jungle pool reno</t>
  </si>
  <si>
    <t>CR - Furniture Initial  50%- Pool Furniture Renewal (Manantial - El Solar)</t>
  </si>
  <si>
    <t>Indo - Furniture  Initial 60% - Garden Villas Renovation</t>
  </si>
  <si>
    <t>Indo - Furniture  Initial 60% - Reception &amp; Front Desk</t>
  </si>
  <si>
    <t>F.3</t>
  </si>
  <si>
    <t>Main pool reno</t>
  </si>
  <si>
    <t>Indo - Furniture  Initial 60% - Pool Furniture  Renewal (Manantial - El Solar)</t>
  </si>
  <si>
    <t>QUOTE</t>
  </si>
  <si>
    <t>Ignacio Bonilla Hernández</t>
  </si>
  <si>
    <t>WATER SYSTEM - advance payment</t>
  </si>
  <si>
    <t>TF	18694327</t>
  </si>
  <si>
    <t>WATER SYSTEM - accesory materials needed to start</t>
  </si>
  <si>
    <t>MYM TRADING CO S.A (ARTEMATERIA ACABADOS EUROPEOS)</t>
  </si>
  <si>
    <t>Tile for Receptions 50%</t>
  </si>
  <si>
    <t>TF	53847640</t>
  </si>
  <si>
    <t>Tile for Villas 50%</t>
  </si>
  <si>
    <t>Tile for Glamping Villas 50%</t>
  </si>
  <si>
    <t>Tile for Bar 50%</t>
  </si>
  <si>
    <t>Tile for Pools 50%</t>
  </si>
  <si>
    <t>EL COLONO LA JUNGLA (PALMAR)</t>
  </si>
  <si>
    <t>TF	15195315</t>
  </si>
  <si>
    <t>Renovation Materials</t>
  </si>
  <si>
    <t>TF	44391566</t>
  </si>
  <si>
    <t>PA #10 RVA</t>
  </si>
  <si>
    <t>Paint for fans on villas</t>
  </si>
  <si>
    <t>TF46438196</t>
  </si>
  <si>
    <t>Plan prints</t>
  </si>
  <si>
    <t>TF	40536372</t>
  </si>
  <si>
    <t>Transport of Culverts for Well to Claro Bosque</t>
  </si>
  <si>
    <t>TF	85670881</t>
  </si>
  <si>
    <t>TF	28196823</t>
  </si>
  <si>
    <t>E.1</t>
  </si>
  <si>
    <t>Yoga Pavilion</t>
  </si>
  <si>
    <t>E.4</t>
  </si>
  <si>
    <t>Spa Upgrades</t>
  </si>
  <si>
    <t>Payroll for construction workers 05/26 - 06/08</t>
  </si>
  <si>
    <t>8/6/2023-10/6/2023</t>
  </si>
  <si>
    <t>TF	20863994-TF	12014210</t>
  </si>
  <si>
    <t>Contractor's Fee Payables #09 May 30</t>
  </si>
  <si>
    <t>TF	92710370</t>
  </si>
  <si>
    <t>CORPORACION SUPERMERCADOS UNIDOS S.R.L.</t>
  </si>
  <si>
    <t>FOOD PRODUCTS</t>
  </si>
  <si>
    <t>TF	12014210</t>
  </si>
  <si>
    <t>cot 1770</t>
  </si>
  <si>
    <t>RENOVATION MATERIALS 50% ADVANCE#1</t>
  </si>
  <si>
    <t>TF	80393897</t>
  </si>
  <si>
    <t>RENOVATION MATERIALS 50% ADVANCE#2</t>
  </si>
  <si>
    <t>Tf86723072</t>
  </si>
  <si>
    <t>05-135-230606</t>
  </si>
  <si>
    <t>PALMEX</t>
  </si>
  <si>
    <t>PALM STYLE ROOF TILES FOR GLAMPING VILLAS</t>
  </si>
  <si>
    <t>TF	42779422</t>
  </si>
  <si>
    <t>TF	29643759</t>
  </si>
  <si>
    <t>3-102-805532 S.R.L</t>
  </si>
  <si>
    <t>Transport of Glamping Tents from San Jose to Sierpe (x5 tents)</t>
  </si>
  <si>
    <t>TF	15782391</t>
  </si>
  <si>
    <t>Universal de Tornillos y Herramientas SA</t>
  </si>
  <si>
    <t>TF 45873207</t>
  </si>
  <si>
    <t>LAS VEGAS DEL RIO SIERPE DE OSA S.A</t>
  </si>
  <si>
    <t>Tf	21374112</t>
  </si>
  <si>
    <t>TF	21374112</t>
  </si>
  <si>
    <t>Drilling of welll</t>
  </si>
  <si>
    <t>TF	16139893</t>
  </si>
  <si>
    <t>Linens and accessories for rooms</t>
  </si>
  <si>
    <t>TF64731914</t>
  </si>
  <si>
    <t>Materials for the beach club structures</t>
  </si>
  <si>
    <t>TF	37182499</t>
  </si>
  <si>
    <t>COT 537829</t>
  </si>
  <si>
    <t>TRIDENT</t>
  </si>
  <si>
    <t>Diving Equipment for Corcovado-Innoceana Project</t>
  </si>
  <si>
    <t>TF 28781485</t>
  </si>
  <si>
    <t>Zhangzhou Lihan Electronic Commerce Co.,Ltd</t>
  </si>
  <si>
    <t>Palmex Syntetic Palm Roof for Picnic Area</t>
  </si>
  <si>
    <t>TF 646737</t>
  </si>
  <si>
    <t>Adelia María Romero Loría</t>
  </si>
  <si>
    <t>Final 25% Payment for New Staff Village</t>
  </si>
  <si>
    <t>TF 16948633</t>
  </si>
  <si>
    <t>CONSTRUCTION STAFF FOOD</t>
  </si>
  <si>
    <t>TF	70019478</t>
  </si>
  <si>
    <t>MAY LABOR  RELATED TO CAPEX</t>
  </si>
  <si>
    <t>PAYROLL FEE CAPEX WORKERS</t>
  </si>
  <si>
    <t>TF	18737332</t>
  </si>
  <si>
    <t>TF	50850543</t>
  </si>
  <si>
    <t>CULVERTS - WELL</t>
  </si>
  <si>
    <t>Tf	18737332</t>
  </si>
  <si>
    <t>FUNDACION CORCOVADO LON WILLINNG RAMSEY JR</t>
  </si>
  <si>
    <t>DONATION TO CORCOVADO FOUNDATION FOR RESERVATIONS STAFF AT PARK</t>
  </si>
  <si>
    <t>TF 76170399</t>
  </si>
  <si>
    <t>PAINTING SUPPLIES</t>
  </si>
  <si>
    <t>Tf	26153221</t>
  </si>
  <si>
    <t>SAFETY ITEMS FOR BOATS</t>
  </si>
  <si>
    <t>SUPERVISION - RESIDENT ENGINEER ON SITE - Jun 2023</t>
  </si>
  <si>
    <t>JEREMY ARMANDO CHACON SEGURA</t>
  </si>
  <si>
    <t>MURAL ON BEACH CLUB</t>
  </si>
  <si>
    <t>TF	49269551</t>
  </si>
  <si>
    <t>TF	44294549</t>
  </si>
  <si>
    <t>EL COLONO LA JUNGLA S.A (PALMAR NORTE)</t>
  </si>
  <si>
    <t>TOOLS AND PVC MATERIALS</t>
  </si>
  <si>
    <t>Tf	87343792</t>
  </si>
  <si>
    <t>ELECTRICAL MATERIALS AND HARDWARE SUPPLIES</t>
  </si>
  <si>
    <t>EL COLONO LA JUNGLA S.A (LA JUNGLA)</t>
  </si>
  <si>
    <t>Payroll for construction workers #10 june 9th - june 22nd</t>
  </si>
  <si>
    <t>22/8/2023 -23/8/2023</t>
  </si>
  <si>
    <t>TF	47414192 -TF	34326855</t>
  </si>
  <si>
    <t>Contractor's Fee Payables #10 June 1 5</t>
  </si>
  <si>
    <t>TF	21582863</t>
  </si>
  <si>
    <t>Harware store purchases</t>
  </si>
  <si>
    <t>Hardware store purchases</t>
  </si>
  <si>
    <t>COT 560</t>
  </si>
  <si>
    <t>BAMBU TICO DE PARAMO SOCIEDAD ANONIMA</t>
  </si>
  <si>
    <t>Bamboo for Picnic Area Structure</t>
  </si>
  <si>
    <t>4/7/2023-20/7/2023</t>
  </si>
  <si>
    <t>TF	78249525-Tf	23479811</t>
  </si>
  <si>
    <t>PUBLIC ROAD - Materials for Road Repairs and Improvements</t>
  </si>
  <si>
    <t>NC 7</t>
  </si>
  <si>
    <t>PUBLIC ROAD - Materials for Road Repairs and Improvements - CN to inv 62</t>
  </si>
  <si>
    <t>NC 8</t>
  </si>
  <si>
    <t>PUBLIC ROAD - Materials for Road Repairs and Improvements - CN to inv 63</t>
  </si>
  <si>
    <t>TF	19651107</t>
  </si>
  <si>
    <t>Architectural Services - Render Changes on Glamping Villas</t>
  </si>
  <si>
    <t>TF	83676127</t>
  </si>
  <si>
    <t>SOLUCIONES ELECTRICAS V Q DEL SUR S.A</t>
  </si>
  <si>
    <t>Electrical Materials</t>
  </si>
  <si>
    <t>TF	84908810</t>
  </si>
  <si>
    <t>GIOVANNI QUINTERO SANTAMARIA</t>
  </si>
  <si>
    <t>PUBLIC ROAD - Machinery for Road Repairs</t>
  </si>
  <si>
    <t>TF	98929630</t>
  </si>
  <si>
    <t>VIVERO LA FLORA</t>
  </si>
  <si>
    <t>3,608 PLANTS FOR GENERAL LANDSCAPE AND TREE PLANTING</t>
  </si>
  <si>
    <t>INV</t>
  </si>
  <si>
    <t>Payments and Coordination for Expenses related to Capex - June 2023</t>
  </si>
  <si>
    <t>TF	27073581</t>
  </si>
  <si>
    <t>$-</t>
  </si>
  <si>
    <t>ELECTRICAL SUPPLIES</t>
  </si>
  <si>
    <t>MATERIAL TRANSPORTATION</t>
  </si>
  <si>
    <t>TF	11852749</t>
  </si>
  <si>
    <t>RVA PA 11</t>
  </si>
  <si>
    <t>VIVERO LA FLORA S.A</t>
  </si>
  <si>
    <t>PLANTS CWL   70%</t>
  </si>
  <si>
    <t>TF	75475052</t>
  </si>
  <si>
    <t>**para todo el hotel</t>
  </si>
  <si>
    <t>PLANTS CWL   30%</t>
  </si>
  <si>
    <t>SUPERVISION - RESIDENT ENGINEER ON SITE - Jul 2023</t>
  </si>
  <si>
    <t>TF44485155</t>
  </si>
  <si>
    <t>Construction Crew Meal Expenses</t>
  </si>
  <si>
    <t>TF	13405765</t>
  </si>
  <si>
    <t>BCR</t>
  </si>
  <si>
    <t>TF	10592681</t>
  </si>
  <si>
    <t>NC24357</t>
  </si>
  <si>
    <t>TF	58635283</t>
  </si>
  <si>
    <t>TF	75131419</t>
  </si>
  <si>
    <t>CREDICT CARD</t>
  </si>
  <si>
    <t>Construction Payroll June 23 - July 6th</t>
  </si>
  <si>
    <t>10/7/2023 &amp; 8/7/2023</t>
  </si>
  <si>
    <t>TF	46793025 &amp; TF	84576845</t>
  </si>
  <si>
    <t>CONTRACTOR FEE</t>
  </si>
  <si>
    <t>TF	37849236</t>
  </si>
  <si>
    <t>RONALD NAVARRO CORDERO</t>
  </si>
  <si>
    <t>TF	25829545</t>
  </si>
  <si>
    <t>Construction Plan Prints</t>
  </si>
  <si>
    <t>TF	77340621</t>
  </si>
  <si>
    <t>Ready</t>
  </si>
  <si>
    <t>Roof Cover for Glamping Units</t>
  </si>
  <si>
    <t>TF	79173585</t>
  </si>
  <si>
    <t>NAAS INTERIOR CULTURE S.A</t>
  </si>
  <si>
    <t>Interior Design - Glamping Villas</t>
  </si>
  <si>
    <t>TF	93159159</t>
  </si>
  <si>
    <t>Branding &amp; Site Signs</t>
  </si>
  <si>
    <t>TF	38729360</t>
  </si>
  <si>
    <t>ROLANDO BONILLA ULATE</t>
  </si>
  <si>
    <t>Cleaning of Artisanal Well</t>
  </si>
  <si>
    <t>TF12048521</t>
  </si>
  <si>
    <t>PUBLIC ROAD - Works done on Public Road</t>
  </si>
  <si>
    <t>TF 99777411</t>
  </si>
  <si>
    <t>RODRIGO AYALACHINCHILLA</t>
  </si>
  <si>
    <t>Air complressor and filters for diving equipment – Innoceana - CWL</t>
  </si>
  <si>
    <t>TF	43644047</t>
  </si>
  <si>
    <t>TF86597981</t>
  </si>
  <si>
    <t>BLAKE A DELATTE</t>
  </si>
  <si>
    <t>Design &amp; Planning Phase 1</t>
  </si>
  <si>
    <t>TF	62211813</t>
  </si>
  <si>
    <t>TF 18509411</t>
  </si>
  <si>
    <t>Transport of Prefab Modules for Staff Village</t>
  </si>
  <si>
    <t>TF	32328713</t>
  </si>
  <si>
    <t>Industrias Titán S.A.</t>
  </si>
  <si>
    <t>Tent for Wharehouse</t>
  </si>
  <si>
    <t>TF	77573211</t>
  </si>
  <si>
    <t>Possession process Claro Bosque CWL 2nd Payment</t>
  </si>
  <si>
    <t>TF16885881</t>
  </si>
  <si>
    <t>TF	58318893</t>
  </si>
  <si>
    <t>ARQUITECTURA MIXTA</t>
  </si>
  <si>
    <t>Payment #02 Architectural Design</t>
  </si>
  <si>
    <t>TF Interenational</t>
  </si>
  <si>
    <t>PROF A410</t>
  </si>
  <si>
    <t>DISTRIBUIDORA MUNDO PISCINAS SRL.</t>
  </si>
  <si>
    <t>Pool Pump Replacemennt</t>
  </si>
  <si>
    <t>TF	52919297</t>
  </si>
  <si>
    <t>PROF 1895</t>
  </si>
  <si>
    <t>Aserradero San Cristóbal S.A</t>
  </si>
  <si>
    <t>Structure of the Glamping Villas. 50% Walls &amp; Roof Structure</t>
  </si>
  <si>
    <t>TF	26351121</t>
  </si>
  <si>
    <t>TF	70024573</t>
  </si>
  <si>
    <t>PROF 3782</t>
  </si>
  <si>
    <t>ADRIAN LOPEZ ZUNIGA</t>
  </si>
  <si>
    <t>FIRE EXTINGUISHERS - TO COMPLETE EXTINGUISHERS FOR ALL UNITS</t>
  </si>
  <si>
    <t>REIMBURSE OF TRAVEL EXPENSES VISIT FOR CORCOVADO WORKSHOP</t>
  </si>
  <si>
    <t>MM TRADING  COMPANY (ARTEMATERIA)</t>
  </si>
  <si>
    <t>TF88241656</t>
  </si>
  <si>
    <t>Indo - Furniture  Initial 50%  - Garden Villas Renovation</t>
  </si>
  <si>
    <t>Indo - Furniture  Initial 50%  - Glamping Villas</t>
  </si>
  <si>
    <t>Indo - Furniture  Initial  50%  - Bar Renovation (Los Vitrales - El Bosque)</t>
  </si>
  <si>
    <t>Workers from Operations On Capex Activities</t>
  </si>
  <si>
    <t>Payroll Processing Fee</t>
  </si>
  <si>
    <t>COLONO LA JUNGLA (LA JUNGLA)</t>
  </si>
  <si>
    <t>Gas for Construction Worker Meals</t>
  </si>
  <si>
    <t>Credit card</t>
  </si>
  <si>
    <t>COLONO LA JUNGLA (PALMAR NORTE)</t>
  </si>
  <si>
    <t>MANUEL CERDAS MORA</t>
  </si>
  <si>
    <t>Landscape in Property</t>
  </si>
  <si>
    <t>TF 23445796</t>
  </si>
  <si>
    <t>PUBLIC ROAD - Road Maintenance</t>
  </si>
  <si>
    <t>TF58635283</t>
  </si>
  <si>
    <t>TF	44529769</t>
  </si>
  <si>
    <t>TRANSPORTATION MATERIAL SERVICES</t>
  </si>
  <si>
    <t>TF	58138066</t>
  </si>
  <si>
    <t>MATERIALS WOOD</t>
  </si>
  <si>
    <t>TF	77300053</t>
  </si>
  <si>
    <t>TLV Maquinaria Agrícola S.A</t>
  </si>
  <si>
    <t>TRACTOR REPAIR WORKS</t>
  </si>
  <si>
    <t>TF	24006309</t>
  </si>
  <si>
    <t>prof 426</t>
  </si>
  <si>
    <t>RODRIGUEZ VARGAS LEONARDO</t>
  </si>
  <si>
    <t>TRANSPORT OF TRACTOR TO WORKSHOP</t>
  </si>
  <si>
    <t>TF	95719810</t>
  </si>
  <si>
    <t>Labor for Staff Village</t>
  </si>
  <si>
    <t>Beds for Staff Village</t>
  </si>
  <si>
    <t>BAMBU TICO</t>
  </si>
  <si>
    <t>TRANSPORT</t>
  </si>
  <si>
    <t>TF	27071244</t>
  </si>
  <si>
    <t>Capex Management Fee July 1st - July 20th</t>
  </si>
  <si>
    <t>UNIVERSAL DE TORNILLOS Y HERRAMIENTAS</t>
  </si>
  <si>
    <t>TOOLS - DRILL</t>
  </si>
  <si>
    <t>TF	86884553</t>
  </si>
  <si>
    <t>SCREWS AND ACCESSORIES FOR WALLS AND ROOF SYSTEM</t>
  </si>
  <si>
    <t>LIGHTS FOR STAFF VILLAGE - REIMB, BLAKE</t>
  </si>
  <si>
    <t>Hardware Store General Materials</t>
  </si>
  <si>
    <t>PA 13 ROGER</t>
  </si>
  <si>
    <t>TF	86289396</t>
  </si>
  <si>
    <t>NC 24725</t>
  </si>
  <si>
    <t>CREDITI NOTE APPLIED TO INV 242071 - DEVOLUTION</t>
  </si>
  <si>
    <t>EL COLONO LA JUNGLA (LA JUNGLA)</t>
  </si>
  <si>
    <t>TF	29415148</t>
  </si>
  <si>
    <t>credit card (Isaac)</t>
  </si>
  <si>
    <t>NO SE ENCONTRO EN ESTADO DE CUENTA</t>
  </si>
  <si>
    <t>CONTADO CREDIT CARD</t>
  </si>
  <si>
    <t>EL COLONO LA JUNGLA (PALMAR NORTE)</t>
  </si>
  <si>
    <t>BOTICAS ALFARO LIMITADA</t>
  </si>
  <si>
    <t>FIRST AID KIT FOR CONSTRUCTION SITE</t>
  </si>
  <si>
    <t>Tf82089192</t>
  </si>
  <si>
    <t>PA 12 ROGER</t>
  </si>
  <si>
    <t>CONSTRUCTION WORKERS MEALS</t>
  </si>
  <si>
    <t>COT 1923</t>
  </si>
  <si>
    <t>Wood for Roof and Wall Structure</t>
  </si>
  <si>
    <t>TF43748368</t>
  </si>
  <si>
    <t>TF	42007448</t>
  </si>
  <si>
    <t>ROGER VELVERDE AVILA</t>
  </si>
  <si>
    <t>Construction Payroll from July 7th to 20th CWL</t>
  </si>
  <si>
    <t>Construction Management Fee Payables #12</t>
  </si>
  <si>
    <t>TF	50707129</t>
  </si>
  <si>
    <t>Road Repairs - Mahicnery On Site 47 Hours</t>
  </si>
  <si>
    <t>TF	39288533</t>
  </si>
  <si>
    <t>RAFAEL ANGEL MORALES MARIN</t>
  </si>
  <si>
    <t>Tractor Repairs - Engine Fixed - Spares &amp;Labor</t>
  </si>
  <si>
    <t>TF69701394</t>
  </si>
  <si>
    <t>Road Repairs - Grave - Transportl and Compactation</t>
  </si>
  <si>
    <t>Tf69056616</t>
  </si>
  <si>
    <t>Road Repairs - Back Hoe Hours</t>
  </si>
  <si>
    <t>TF69056616</t>
  </si>
  <si>
    <t>BM UVITA</t>
  </si>
  <si>
    <t>TF	35765708</t>
  </si>
  <si>
    <t>Air Compressor Refurbishing - Diiving Equipment</t>
  </si>
  <si>
    <t>GRUPO BERAJAH S.R.L.</t>
  </si>
  <si>
    <t>Fire Extinguishers</t>
  </si>
  <si>
    <t>TF91996119</t>
  </si>
  <si>
    <t>MULTI CENTRO MAX KEY S.A</t>
  </si>
  <si>
    <t>Rent of Industrial Water Pump</t>
  </si>
  <si>
    <t>Ro tf57899047</t>
  </si>
  <si>
    <t>SUPERVISION - RESIDENT ENGINEER ON SITE - Aug 2023</t>
  </si>
  <si>
    <t>TF	95526591</t>
  </si>
  <si>
    <t>LEONARDO RODRIGUEZ VARGAS</t>
  </si>
  <si>
    <t>Transportation of Tractor to Workshop - Reduced from Settlement with Labor Subcontract</t>
  </si>
  <si>
    <t>TF	44729598</t>
  </si>
  <si>
    <t>CORPORACION DE SUPERMERCADOS UNIDOS</t>
  </si>
  <si>
    <t>TF	53879019</t>
  </si>
  <si>
    <t>RONALD DE JESUS NAVARRO CORDERO</t>
  </si>
  <si>
    <t>TRANSPORTATION</t>
  </si>
  <si>
    <t>TF	80407292</t>
  </si>
  <si>
    <t>SOLUCIONES ELECTRICAS DEL SUR S.A</t>
  </si>
  <si>
    <t>LAMP LED</t>
  </si>
  <si>
    <t>Payments and Coordination for Expenses related to Capex - July 2023</t>
  </si>
  <si>
    <t>TF98357305</t>
  </si>
  <si>
    <t>EGUANA CR LLC LIMITADA</t>
  </si>
  <si>
    <t>Golf Cars for Guest Transportation</t>
  </si>
  <si>
    <t>TF 12174889</t>
  </si>
  <si>
    <t>Tf18611079</t>
  </si>
  <si>
    <t>TF	72863368</t>
  </si>
  <si>
    <t>TALLER EBANO</t>
  </si>
  <si>
    <t>Door Works Contract- Existing Villas</t>
  </si>
  <si>
    <t>01-08-2023 / 14/12/2023</t>
  </si>
  <si>
    <t>TF 35779878 - TF55458884</t>
  </si>
  <si>
    <t>Door Works Contract- Glamping Villas</t>
  </si>
  <si>
    <t>Door Works Contract- Reception</t>
  </si>
  <si>
    <t>Door Works Contract- Restaurant</t>
  </si>
  <si>
    <t>ROGER VALVERDE</t>
  </si>
  <si>
    <t>Construction Payroll from July 21st to August 3rd</t>
  </si>
  <si>
    <t>3 y 4-8-23</t>
  </si>
  <si>
    <t>multiple</t>
  </si>
  <si>
    <t>TF61546169</t>
  </si>
  <si>
    <t>General Contractor Fee - Construction Payroll, Purchases and Subs</t>
  </si>
  <si>
    <t>TF	62244363</t>
  </si>
  <si>
    <t>TF	19141874</t>
  </si>
  <si>
    <t>PA 14 ROGER</t>
  </si>
  <si>
    <t>TF	19008847</t>
  </si>
  <si>
    <t>TF	84613414</t>
  </si>
  <si>
    <t>NC 931</t>
  </si>
  <si>
    <t>CR - Furniture  Initial 50%  - Garden Villas Renovation</t>
  </si>
  <si>
    <t>TF	68501556</t>
  </si>
  <si>
    <t>CR - Furniture  Initial 50%  - Glamping Villas</t>
  </si>
  <si>
    <t>TF	75151053</t>
  </si>
  <si>
    <t>CR - Furniture  Initial  50%  - Bar Renovation (Los Vitrales - El Bosque)</t>
  </si>
  <si>
    <t>JOSE IGNACIO BONILLA HERNANDEZ</t>
  </si>
  <si>
    <t>WATER SYSTEM - Drinking water filter for new well system</t>
  </si>
  <si>
    <t>AQUAFOTOCR S.A</t>
  </si>
  <si>
    <t>Weights and dive computers – innoceana</t>
  </si>
  <si>
    <t>TF	52734758</t>
  </si>
  <si>
    <t>FR23002806</t>
  </si>
  <si>
    <t>BUCEO PANAMA, S. A.</t>
  </si>
  <si>
    <t>Weights for Diving Eq. Innoceana</t>
  </si>
  <si>
    <t>ENVIADA 22082023</t>
  </si>
  <si>
    <t>Transportation from Big Truck Delivery to Worksite - Const Materials</t>
  </si>
  <si>
    <t>TF	54292457</t>
  </si>
  <si>
    <t>Papago Group S.A</t>
  </si>
  <si>
    <t>Optical Equipment for Guided Tours</t>
  </si>
  <si>
    <t>TF	42481061</t>
  </si>
  <si>
    <t>WATER SYSTEM - Electrical Installation Services - Water System</t>
  </si>
  <si>
    <t>TF88793977</t>
  </si>
  <si>
    <t>MICHAEL CUBERO MONTERO (GRUAS MAIKOLA)</t>
  </si>
  <si>
    <t>Transportation of 2 Golf Cars for Guest Transportation On Site</t>
  </si>
  <si>
    <t>TF	70200815</t>
  </si>
  <si>
    <t>TF	29888227</t>
  </si>
  <si>
    <t>ACRO</t>
  </si>
  <si>
    <t>MEP Plans for Glamping Villas and Guest Existing Units - Final Pmt</t>
  </si>
  <si>
    <t>TF	28928706</t>
  </si>
  <si>
    <t>SOLMAGIC SOCIEDAD CIVIL</t>
  </si>
  <si>
    <t>Electrical on Solar - Move Solar from Beach House to Staff V.</t>
  </si>
  <si>
    <t>TF	52700633 - 23/8 / TF44545218 - 05/09</t>
  </si>
  <si>
    <t>112-1074033-8305026</t>
  </si>
  <si>
    <t>Tour Equipment  - Underwater TouchScreen Cases</t>
  </si>
  <si>
    <t>TF	20991210</t>
  </si>
  <si>
    <t>112-9521076-7093063</t>
  </si>
  <si>
    <t> Exhaust Fan and fan controller - Restaurant</t>
  </si>
  <si>
    <t>R M &amp; ASOCIADOS LIMITADA</t>
  </si>
  <si>
    <t>Trident - Diving Equipmeent Shipping Costs</t>
  </si>
  <si>
    <t>OFIMATICA CSO</t>
  </si>
  <si>
    <t>Signs for hotel (rebranding)</t>
  </si>
  <si>
    <t>TF	34041223</t>
  </si>
  <si>
    <t>CONSTRUPLAZA</t>
  </si>
  <si>
    <t>Lamps for Glamping Units</t>
  </si>
  <si>
    <t>TF	90207757</t>
  </si>
  <si>
    <t>Electrical General Materials</t>
  </si>
  <si>
    <t>TF	17186278</t>
  </si>
  <si>
    <t>TF68160449</t>
  </si>
  <si>
    <t>ASERRADERO SAN CRISTOBAL S.A</t>
  </si>
  <si>
    <t>GLAMPING MATERIALS</t>
  </si>
  <si>
    <t>TF29888227</t>
  </si>
  <si>
    <t>Transport of Staff Meals</t>
  </si>
  <si>
    <t>TF	59626215</t>
  </si>
  <si>
    <t>ROGER VALVERDE AVILA - REIMB</t>
  </si>
  <si>
    <t>REIMBURSMENT FOR FOOD PURCHASE</t>
  </si>
  <si>
    <t>ROGER VALVERDE AVILA - PAYROLL</t>
  </si>
  <si>
    <t>LABOR TERMINATION ALEJANDRO MARTINEZ</t>
  </si>
  <si>
    <t>17/8/2023 &amp; 22/8/2023</t>
  </si>
  <si>
    <t>TF	41315810 - TF	19008847</t>
  </si>
  <si>
    <t>LABOR TERMINATION FRANCISCO OLIVAS</t>
  </si>
  <si>
    <t>LABOR TERMINATION JOSE ARIAS</t>
  </si>
  <si>
    <t>IVA REIMBURSMENT</t>
  </si>
  <si>
    <t>GAMPLING - August 7th to 20th</t>
  </si>
  <si>
    <t>SECURTY - CLARO DEL BOSQUE - August 7th to 20th</t>
  </si>
  <si>
    <t>IVA REIMBURSMENT - August 7th to 20th</t>
  </si>
  <si>
    <t>IVA REIMBURSMENT CLARO DEL BOSQUE - August 7th to 20th</t>
  </si>
  <si>
    <t>ROGER VALVERDE AVILA - CONT. FEE</t>
  </si>
  <si>
    <t>GENERAL CONSTRUCTION FEE</t>
  </si>
  <si>
    <t>Palmex Payment - Customs &amp; Local Freight (Estimation of Costs)</t>
  </si>
  <si>
    <t>Capex Management Fee July 20th - August 16th</t>
  </si>
  <si>
    <t>LBG LOGISTICS CUSTOMS AND COURIER S.A</t>
  </si>
  <si>
    <t>SHIPPING AND IMPORT COSTS FOR PALMEX - ROOF FOR GLAMPING VILLAS</t>
  </si>
  <si>
    <t>TF	40615920</t>
  </si>
  <si>
    <t>Zhangzhou Lihan Electronic Commerce Co.,Ltd - Palmex China - Order for Glamping Villas</t>
  </si>
  <si>
    <t>INTERNACIONAL</t>
  </si>
  <si>
    <t>TF	41252176</t>
  </si>
  <si>
    <t>Construction Staff Payroll - Glamping Villas - August 21st to Sept 3rd</t>
  </si>
  <si>
    <t>Tf	20842562</t>
  </si>
  <si>
    <t>PA 15 ROGER</t>
  </si>
  <si>
    <t>Construction Staff Payroll - Machine Room Roof - August 21st to Sept 3rd</t>
  </si>
  <si>
    <t>Construction Staff Payroll - Staff Village Works - August 21st to Sept 3rd</t>
  </si>
  <si>
    <t>Construction Staff Payroll - Labor Terminations</t>
  </si>
  <si>
    <t>TF	20842562</t>
  </si>
  <si>
    <t>ROGER ALONSO VARLVERDE AVILA</t>
  </si>
  <si>
    <t>TF	78682153</t>
  </si>
  <si>
    <t>TF	76757425</t>
  </si>
  <si>
    <t>TF	60056327</t>
  </si>
  <si>
    <t>TF	56074712</t>
  </si>
  <si>
    <t>NC 25218</t>
  </si>
  <si>
    <t>Credit Note - INV 246498</t>
  </si>
  <si>
    <t>TF	61957088</t>
  </si>
  <si>
    <t>Transition Ceiling Paint</t>
  </si>
  <si>
    <t>ALTECO (Aluminios Tecnicos para la Construccion S.A)</t>
  </si>
  <si>
    <t>Windows - Garden Villas - Final Pmt.</t>
  </si>
  <si>
    <t>Windows - Glamping Villas - Final Pmt.</t>
  </si>
  <si>
    <t>ANTONIO VALERIO VARELA (FERRETERIA VALERIO)</t>
  </si>
  <si>
    <t>Hardware Store General Materials - Reimb. Roger</t>
  </si>
  <si>
    <t>TF	81314147</t>
  </si>
  <si>
    <t>070-6790-2</t>
  </si>
  <si>
    <t>Aerocasillas S.A.</t>
  </si>
  <si>
    <t>Shipping costs for new extractor on the kitchen</t>
  </si>
  <si>
    <t>TF	20563705</t>
  </si>
  <si>
    <t>reint BLAKE</t>
  </si>
  <si>
    <t>PVC</t>
  </si>
  <si>
    <t>TF	88972435</t>
  </si>
  <si>
    <t>Water Heater</t>
  </si>
  <si>
    <t>TF	97272943</t>
  </si>
  <si>
    <t>NC 2173</t>
  </si>
  <si>
    <t>Credit Note applied to INV 32551</t>
  </si>
  <si>
    <t>SDG LATAM S.R.L</t>
  </si>
  <si>
    <t>Project Management Fee 06/30</t>
  </si>
  <si>
    <t>TF	66936489</t>
  </si>
  <si>
    <t>M&amp;M TRADING COMPANY SOCIEDAD ANONIMA</t>
  </si>
  <si>
    <t>Tile Transportation</t>
  </si>
  <si>
    <t>5 set of plans</t>
  </si>
  <si>
    <t>TF	52366312</t>
  </si>
  <si>
    <t>Plan Printing</t>
  </si>
  <si>
    <t>MICHAEL GUTIERREZ ARCE (MOTORTEK)</t>
  </si>
  <si>
    <t>Water System - Water Pump</t>
  </si>
  <si>
    <t>TF	80135766</t>
  </si>
  <si>
    <t>DIUNYTRA S.A</t>
  </si>
  <si>
    <t>Water System - Breaker</t>
  </si>
  <si>
    <t>Water System - Tech, Services</t>
  </si>
  <si>
    <t>TF	84655924</t>
  </si>
  <si>
    <t>COT 278794</t>
  </si>
  <si>
    <t>ACABADOS ELMEC</t>
  </si>
  <si>
    <t>Plumbing Fixtures - Renovation Villas and Glamping</t>
  </si>
  <si>
    <t>TF	49178931</t>
  </si>
  <si>
    <t>COT 278765</t>
  </si>
  <si>
    <t>OFERTA 6777</t>
  </si>
  <si>
    <t>Transportation of Materials</t>
  </si>
  <si>
    <t>TF	21192383</t>
  </si>
  <si>
    <t>ADDITIONAL SCOPE - SEPTIC &amp; WATER SYSTEM TANKS AND PLUMBING</t>
  </si>
  <si>
    <t>TF74650903</t>
  </si>
  <si>
    <t>Soluciones En Ingenieria Acro Sociedad Anonima</t>
  </si>
  <si>
    <t>VISIT 04-05-2023</t>
  </si>
  <si>
    <t>TF	74880920</t>
  </si>
  <si>
    <t>VISIT 09-05-2023</t>
  </si>
  <si>
    <t>VISIT 23-05-2023</t>
  </si>
  <si>
    <t>VISIT 05-07-2023</t>
  </si>
  <si>
    <t>TF	72974192</t>
  </si>
  <si>
    <t>PROF 2008</t>
  </si>
  <si>
    <t>Wood for Wall System and Structure on Glamping Villas</t>
  </si>
  <si>
    <t>TF	54720723</t>
  </si>
  <si>
    <t>OFERT 2035</t>
  </si>
  <si>
    <t>A/C For Glamping Villas 50% Advance</t>
  </si>
  <si>
    <t>TF	42026608</t>
  </si>
  <si>
    <t>A/C For Glamping Villas 50% Final</t>
  </si>
  <si>
    <t>hold</t>
  </si>
  <si>
    <t>SIPCON-  SERVICIOS INTEG DE PINTURA Y CONSTRUCCIÓN</t>
  </si>
  <si>
    <t>Stucco - Estimation - TBD</t>
  </si>
  <si>
    <t>TF	90726227</t>
  </si>
  <si>
    <t>PA 15 ROGER - HOLD</t>
  </si>
  <si>
    <t>SUPERVISION - RESIDENT ENGINEER ON SITE - Sep 2023</t>
  </si>
  <si>
    <t>TF	95317492</t>
  </si>
  <si>
    <t>SDG RH MANAGEMENT S.R.L</t>
  </si>
  <si>
    <t>Payroll Management Fee - Capex Staff on CWL Payroll</t>
  </si>
  <si>
    <t>TF	28261817</t>
  </si>
  <si>
    <t>Payroll and Social Security Costs for August 2023</t>
  </si>
  <si>
    <t>TF	68250048</t>
  </si>
  <si>
    <t>TF	16259172</t>
  </si>
  <si>
    <t>PA 16 ROGER</t>
  </si>
  <si>
    <t>Payments and Coordination for Expenses related to Capex - August 2023</t>
  </si>
  <si>
    <t>TF	63308019</t>
  </si>
  <si>
    <t>070-6852-2</t>
  </si>
  <si>
    <t>Shipping Costo f Equipment</t>
  </si>
  <si>
    <t>TF	93190733</t>
  </si>
  <si>
    <t>PURPLE BAY S.A.</t>
  </si>
  <si>
    <t>Linens for Glamping and Existing Villas (Split)</t>
  </si>
  <si>
    <t>TF93210922</t>
  </si>
  <si>
    <t>PM FEE From Aug. 16 to  Sept 12</t>
  </si>
  <si>
    <t>TF17157243</t>
  </si>
  <si>
    <t>CONSTRUCTION STAFF MEALS - REIMBURSE ROGER</t>
  </si>
  <si>
    <t>TOOLS FOR CONSTRUCTION</t>
  </si>
  <si>
    <t>STEEL SHEETS</t>
  </si>
  <si>
    <t>ELECTRICAL WIRE TSJ 3 X 12 XMTRS</t>
  </si>
  <si>
    <t>PVC SUPPLIES AND WIRES THHN #12</t>
  </si>
  <si>
    <t>GAS 25LBS</t>
  </si>
  <si>
    <t>CONCRETE BLOCKS 12 X 20 X 40</t>
  </si>
  <si>
    <t>NC 25574</t>
  </si>
  <si>
    <t>IMPORTACIONES MORPA SUREÑO S.A</t>
  </si>
  <si>
    <t>INV250136</t>
  </si>
  <si>
    <t>TF	31291321</t>
  </si>
  <si>
    <t>PLUMBING MATERIALS</t>
  </si>
  <si>
    <t>AC ELECTRICAL INLET - MATERIAL CONSTRUCTION</t>
  </si>
  <si>
    <t>GAS REGULATOR</t>
  </si>
  <si>
    <t>POOL -  MAXISEAL FLEX WHIT</t>
  </si>
  <si>
    <t>SAFETY AND TOOLS - GLOVES, HAMMER, ETC</t>
  </si>
  <si>
    <t>LANCO MAXIMA, INTACO PORCELAIN</t>
  </si>
  <si>
    <t>HARDWARE SUPPLIES - PREPARATION FOR BATHROOM FIXTURES</t>
  </si>
  <si>
    <t>PVC SUPPLIES</t>
  </si>
  <si>
    <t>ELECTRICAL TOOLS</t>
  </si>
  <si>
    <t>BLOWTORCH AND GAS</t>
  </si>
  <si>
    <t>STUD P/GYPSUM</t>
  </si>
  <si>
    <t>TF	87089981</t>
  </si>
  <si>
    <t>RENO VILLAS - MATERIAL CONSTRUCTION</t>
  </si>
  <si>
    <t>TF31291321</t>
  </si>
  <si>
    <t>ELEVATED TRAILS - GENERAL MATERIALS</t>
  </si>
  <si>
    <t>PA 17 ROGER</t>
  </si>
  <si>
    <t>GLAMPING VILLAS - LIGHT LED</t>
  </si>
  <si>
    <t>GLAMPING - GENERAL MATERIALS</t>
  </si>
  <si>
    <t>GLAMPING - MATERIAL CONSTRUCTION - 2'' PIPES FOR WATER SYSTEM</t>
  </si>
  <si>
    <t>GLAMPING VILLAS - GENERAL MATERIALS</t>
  </si>
  <si>
    <t>TOOLS - GLAMPING &amp; RENOS</t>
  </si>
  <si>
    <t>SERV ENCOMIENDAS VARMA</t>
  </si>
  <si>
    <t>TRANSPOR OF PLUMBING FIXTURES SAN JOSE -  UVITA</t>
  </si>
  <si>
    <t>TF78842286</t>
  </si>
  <si>
    <t>TF46953571</t>
  </si>
  <si>
    <t>TLLO TIRAFONDO INOX 3/8 X 4 - WALL SCREWS GV</t>
  </si>
  <si>
    <t>TF60690575</t>
  </si>
  <si>
    <t>PVC SUPPLIES - PLUMBING SYS GARDEN V</t>
  </si>
  <si>
    <t>PAINT</t>
  </si>
  <si>
    <t>FINAL PMT - ADDITIONAL SCOPE - SEPTIC &amp; WATER SYSTEM TANKS AND PLUMBING</t>
  </si>
  <si>
    <t>TF16874066</t>
  </si>
  <si>
    <t>IMPORTACIONES AGLOPEZ S.A (AGROSERVICIOS J Y R)</t>
  </si>
  <si>
    <t>RENT OF SCAFFOLDING</t>
  </si>
  <si>
    <t>TF	15696130</t>
  </si>
  <si>
    <t>WELL MAINTENANCE</t>
  </si>
  <si>
    <t>TF	64494061</t>
  </si>
  <si>
    <t>TF	82382146</t>
  </si>
  <si>
    <t>TF	95845661</t>
  </si>
  <si>
    <t>GENSET -  KOHLER J80U-IV 55KW 240V 1F</t>
  </si>
  <si>
    <t>29-09-2023 - 13/10/2023</t>
  </si>
  <si>
    <t>Tf26686714  - TF13749954</t>
  </si>
  <si>
    <t>COMERCIAL SEYMA</t>
  </si>
  <si>
    <t>SAFE BOXES</t>
  </si>
  <si>
    <t>TF53102139</t>
  </si>
  <si>
    <t>Canvas Rolls for Glamping Walls -  Fortoflex</t>
  </si>
  <si>
    <t>TF	20481102</t>
  </si>
  <si>
    <t>Stucco  - Contract Final Payment</t>
  </si>
  <si>
    <t>TF33718104</t>
  </si>
  <si>
    <t>PA 16 ROGER - HOLD</t>
  </si>
  <si>
    <t>GARDENS - CONTRACTOR'S FEE SEPTEMBER 15TH</t>
  </si>
  <si>
    <t>TF	27856889</t>
  </si>
  <si>
    <t>GLAMPING - CONTRACTOR'S FEE SEPTEMBER 15TH</t>
  </si>
  <si>
    <t>INFORM 1790663</t>
  </si>
  <si>
    <t>TF	32755155</t>
  </si>
  <si>
    <t>INFORM 1790665</t>
  </si>
  <si>
    <t>PROFORMA ESPECIAL PARA CONTABILIZAR</t>
  </si>
  <si>
    <t>Hugo Rodríguez Arguedas</t>
  </si>
  <si>
    <t>TILE INSTALATION</t>
  </si>
  <si>
    <t>TF	34323882</t>
  </si>
  <si>
    <t>PAYROLL FROM SEPT 1ST TO 14TH - CONSTRUCTION</t>
  </si>
  <si>
    <t>TF	22068159</t>
  </si>
  <si>
    <t>ALFREDO  (CONTRUCTORA IAN)</t>
  </si>
  <si>
    <t>CONSTRUCTION LABOR - GLAMPING</t>
  </si>
  <si>
    <t>TF	35959314</t>
  </si>
  <si>
    <t>CONSTRUCTION - GARDENS</t>
  </si>
  <si>
    <t>FREDDY  (CONTRUCTORA SUMMA)</t>
  </si>
  <si>
    <t>ELECTRICAL LABOR</t>
  </si>
  <si>
    <t>TF	52707315</t>
  </si>
  <si>
    <t>ANA CECILIA CHAVES ROBLES</t>
  </si>
  <si>
    <t>CANA BRAVA PURCHASE FOR GLAMPING VILLAS</t>
  </si>
  <si>
    <t>TF	68185073</t>
  </si>
  <si>
    <t>TF	12199019</t>
  </si>
  <si>
    <t>PROF 38636</t>
  </si>
  <si>
    <t>AERIAL ELECTRICAL LINES  - SIGN OFF #18</t>
  </si>
  <si>
    <t>TF94833738</t>
  </si>
  <si>
    <t>ALLAN GABRIEL LAGOS CHAVARRIA</t>
  </si>
  <si>
    <t>TILE INSTALLATION SUBCONTRACT</t>
  </si>
  <si>
    <t>TF	60202488</t>
  </si>
  <si>
    <t>JAVIER LOPEZ MARADIAGA</t>
  </si>
  <si>
    <t>GYPSUM CONTRACT ON GARDEN VILLAS</t>
  </si>
  <si>
    <t>TF	48307863</t>
  </si>
  <si>
    <t>UVITA BEER DISTRIBUTION SRL</t>
  </si>
  <si>
    <t>TRANSPORTS FROM UVITA TO SIERPE X9 TRIPS (PLUMBING FIXTURES AND TUBS)</t>
  </si>
  <si>
    <t>TF	60188055</t>
  </si>
  <si>
    <t>BM DE UVITA S.A</t>
  </si>
  <si>
    <t>TF	68560795</t>
  </si>
  <si>
    <t>SUPERVISION - RESIDENT ENGINEER ON SITE - Oct 2023</t>
  </si>
  <si>
    <t>TF94884927</t>
  </si>
  <si>
    <t>Capex Workers on Payroll - Management Fee</t>
  </si>
  <si>
    <t>TF	23243401</t>
  </si>
  <si>
    <t>Capex Workers on Payroll - Payroll Costs</t>
  </si>
  <si>
    <t>TF	31162479</t>
  </si>
  <si>
    <t>CONSTRUPLAZA S.A</t>
  </si>
  <si>
    <t>Lights and Plumbing Finishes for Garden Villas</t>
  </si>
  <si>
    <t>TF	41689067</t>
  </si>
  <si>
    <t>Lights and Plumbing Finishes for Glamping Villas</t>
  </si>
  <si>
    <t>FERRETERIA EPA S.A</t>
  </si>
  <si>
    <t>Equipment for Cleaning, Emergency Lamps, Curtains for Rooms</t>
  </si>
  <si>
    <t>EL COLONA LA JUNGLA S.A</t>
  </si>
  <si>
    <t>TF	58098978</t>
  </si>
  <si>
    <t>ACRILIC PIECE</t>
  </si>
  <si>
    <t>TF	64026858</t>
  </si>
  <si>
    <t>TF63159776</t>
  </si>
  <si>
    <t>NC 4470</t>
  </si>
  <si>
    <t>INV 39528</t>
  </si>
  <si>
    <t>GARDEN VILLAS - GENERAL MATERIALS</t>
  </si>
  <si>
    <t>TF	60067313</t>
  </si>
  <si>
    <t>PA 18 ROGER</t>
  </si>
  <si>
    <t>TILE INSTALLATION MATERIALS - RENO V</t>
  </si>
  <si>
    <t>ELECTRICAL FOR INTERNET SYSTEM RENO VILLAS</t>
  </si>
  <si>
    <t>WELL - VALVES AND PIPING</t>
  </si>
  <si>
    <t>NC 25806</t>
  </si>
  <si>
    <t>INV 246948 DEL 19-08-2023</t>
  </si>
  <si>
    <t>RENO VILLAS - GENERAL MATERIALS</t>
  </si>
  <si>
    <t>RENO VILLAS - MASKING</t>
  </si>
  <si>
    <t>ELEVATED TRAILS  - GENERAL MATERIALS</t>
  </si>
  <si>
    <t>PVC MATERIALS</t>
  </si>
  <si>
    <t>CONSTRUCTION STAFF MEALS - GAS REFILL</t>
  </si>
  <si>
    <t>RENO VILLAS - PVC MATERIALS</t>
  </si>
  <si>
    <t>MATERIAL COSTRUCTION</t>
  </si>
  <si>
    <t>MATERIAL SERVICES</t>
  </si>
  <si>
    <t>TF	26009139</t>
  </si>
  <si>
    <t>TF16689928</t>
  </si>
  <si>
    <t>MATERIALS TRANSPORTATION</t>
  </si>
  <si>
    <t>TF35185206</t>
  </si>
  <si>
    <t>ALROTEK DE CENTROAMERICA</t>
  </si>
  <si>
    <t>WATER SYSTEM - PUMP EQUIPMENT</t>
  </si>
  <si>
    <t>TF	49440676</t>
  </si>
  <si>
    <t>ASERRADERO SAN CRISTIBAL</t>
  </si>
  <si>
    <t>ELEVATED TRAILS - WOOD</t>
  </si>
  <si>
    <t>TF43717420</t>
  </si>
  <si>
    <t>112-2260950-7764266</t>
  </si>
  <si>
    <t>AMAZON.COM (REIMB. BLAKE)</t>
  </si>
  <si>
    <t>Door Handles and Smart Locks (Glamping and Gardens)</t>
  </si>
  <si>
    <t>TF18697044</t>
  </si>
  <si>
    <t>112-2511280-9541843</t>
  </si>
  <si>
    <t>112-2899918-0005001</t>
  </si>
  <si>
    <t>112-3548845-8224266</t>
  </si>
  <si>
    <t>112-3995153-0780211</t>
  </si>
  <si>
    <t>112-5564631-3053044</t>
  </si>
  <si>
    <t>112-5839245-6247428</t>
  </si>
  <si>
    <t>112-6434829-9578654</t>
  </si>
  <si>
    <t>112-6457670-6892227</t>
  </si>
  <si>
    <t>112-7015992-2565048</t>
  </si>
  <si>
    <t>112-8413726-5074645</t>
  </si>
  <si>
    <t>112-9597992-5923411</t>
  </si>
  <si>
    <t>TF	99492461</t>
  </si>
  <si>
    <t>GYPSUM ON GARDEN VILLAS (Initial Payment)</t>
  </si>
  <si>
    <t>TF10104778</t>
  </si>
  <si>
    <t>GYPSUM ON GARDEN VILLAS (Balance of Subcontract)</t>
  </si>
  <si>
    <t>6/10/2023 &amp; 21-10-2023 &amp;26/10/2023</t>
  </si>
  <si>
    <t>TF	48024422-TF99122288-TF58779518</t>
  </si>
  <si>
    <t>MACHINERY SERVICES</t>
  </si>
  <si>
    <t>TF67588325</t>
  </si>
  <si>
    <t>INFORM 1790666</t>
  </si>
  <si>
    <t>TF	48274222</t>
  </si>
  <si>
    <t>INFORM 1790667</t>
  </si>
  <si>
    <t>GEYNER JOSE CERDAS CAMACHO</t>
  </si>
  <si>
    <t>PLUMBING SERVICES</t>
  </si>
  <si>
    <t>TF14849363</t>
  </si>
  <si>
    <t>ELECTRICAL DEVICE INSTALATION SERVICES</t>
  </si>
  <si>
    <t>TF	94287796</t>
  </si>
  <si>
    <t>RVA-03-2023</t>
  </si>
  <si>
    <t>CONSTRUCTION STAFF ON SITE - PAYROLL SEPT 15TH - 28TH</t>
  </si>
  <si>
    <t>TF91643201</t>
  </si>
  <si>
    <t>RVA-03-2024</t>
  </si>
  <si>
    <t>RVA-03-2025</t>
  </si>
  <si>
    <t>RVA-03-2026</t>
  </si>
  <si>
    <t>RVA-03-2027</t>
  </si>
  <si>
    <t>RVA-03-2028</t>
  </si>
  <si>
    <t>RVA-03-2029</t>
  </si>
  <si>
    <t>CONSTRUCTION STAFF ON SITE - LABOR TERMINATION</t>
  </si>
  <si>
    <t>PROFORMA#2</t>
  </si>
  <si>
    <t>FREDDY GARCIA MORA (SUMMA)</t>
  </si>
  <si>
    <t>SUBCONTRACTED LABOR</t>
  </si>
  <si>
    <t>TF28348413</t>
  </si>
  <si>
    <t>RECIBO #2</t>
  </si>
  <si>
    <t>CONSTRUCTORA IAN</t>
  </si>
  <si>
    <t>TF	14072742</t>
  </si>
  <si>
    <t>CONTRACTOR FEE - GARDEN VILLAS</t>
  </si>
  <si>
    <t>TF17645426</t>
  </si>
  <si>
    <t>CONTRACTOR FEE - GLAMPING VILLAS</t>
  </si>
  <si>
    <t>CONTRACTOR FEE - ELEVATED TRAILS</t>
  </si>
  <si>
    <t>Foreman on Site - July &amp; August</t>
  </si>
  <si>
    <t>TF46148547</t>
  </si>
  <si>
    <t>Soluciones Tecnologicas Ktorce</t>
  </si>
  <si>
    <t>INTERNET SYSTEM ON RAINFOREST VILLAS - INITIAL 50%</t>
  </si>
  <si>
    <t>TF	86942512</t>
  </si>
  <si>
    <t>INTERNET SYSTEM ON RAINFOREST VILLAS - FINAL 50%</t>
  </si>
  <si>
    <t>TF28118754</t>
  </si>
  <si>
    <t>CR - Furniture Initial - Upgrade Villas</t>
  </si>
  <si>
    <t>TF12470512</t>
  </si>
  <si>
    <t>MARIO ALBERTO QUIROS CAMPOS</t>
  </si>
  <si>
    <t>ELECTRICAL SERVICES</t>
  </si>
  <si>
    <t>TF10298759</t>
  </si>
  <si>
    <t>NC 25889</t>
  </si>
  <si>
    <t>INV 252097</t>
  </si>
  <si>
    <t>SDG LATAM S.R,L.</t>
  </si>
  <si>
    <t>PM FEE AUG SEPT 13 - SEPT 30TH</t>
  </si>
  <si>
    <t>TF BCR DIRECT</t>
  </si>
  <si>
    <t>SUPERVISION - RESIDENT ENGINEER ON SITE - Nov 2023</t>
  </si>
  <si>
    <t>TF42926512</t>
  </si>
  <si>
    <t>Payments and Coordination for Expenses related to Capex - September 2023</t>
  </si>
  <si>
    <t>TF12255144</t>
  </si>
  <si>
    <t>GLAMPING VILLAS - WATER</t>
  </si>
  <si>
    <t>TF84264061</t>
  </si>
  <si>
    <t>TF60067313</t>
  </si>
  <si>
    <t>ECO TANKS - GLAMPING VILLAS WS</t>
  </si>
  <si>
    <t>HARDWARE SUPPLIES (PVC)</t>
  </si>
  <si>
    <t>CREDIT NOTE</t>
  </si>
  <si>
    <t>NC 25905</t>
  </si>
  <si>
    <t>INV 254565</t>
  </si>
  <si>
    <t>ELECTRICAL SYSTEM - GARDEN RENOS</t>
  </si>
  <si>
    <t>GLAMPING VILLAS - ANTIRUST PAINT FOR METAL ST</t>
  </si>
  <si>
    <t>GARDEN VILLAS - PAINT</t>
  </si>
  <si>
    <t>WATER SYSTEM OCEAN VIEW VILLAGE (PVC)</t>
  </si>
  <si>
    <t>NC 26026</t>
  </si>
  <si>
    <t>INV 255120 - CREDIT NOTE</t>
  </si>
  <si>
    <t>NC 26043</t>
  </si>
  <si>
    <t>FRAMES FOR ELECTRICAL SYSTEM ON GV</t>
  </si>
  <si>
    <t>HARDWARE SUPPLIES (PVC) - CREDIT NOTE</t>
  </si>
  <si>
    <t>NC 25987</t>
  </si>
  <si>
    <t>INV 255456 - CREDIT NOTE</t>
  </si>
  <si>
    <t>NC 25988</t>
  </si>
  <si>
    <t>INV 255455 - CREDIT NOTE</t>
  </si>
  <si>
    <t>TF31434021</t>
  </si>
  <si>
    <t>PA 19 ROGER</t>
  </si>
  <si>
    <t>RENO VILLAS - ANTIRUST PANT AND PLASTER</t>
  </si>
  <si>
    <t>CREDIT NOTE TOWARDS INVOICE - 25457</t>
  </si>
  <si>
    <t>CONDUIT - ELECTRICAL SYSTM IN GLAMPING</t>
  </si>
  <si>
    <t>CONDUIT - ELECTRICAL SYSTM IN RENO VILLAS</t>
  </si>
  <si>
    <t>RENO VILLAS - WALL PAINT</t>
  </si>
  <si>
    <t>RENO VILLAS - TOILET FLANGER METAL FL</t>
  </si>
  <si>
    <t>RENO VILLAS - FOAM ECO</t>
  </si>
  <si>
    <t>WATER SYSTEM - ECO TANKS FOR OCEAN VILLAGE</t>
  </si>
  <si>
    <t>PERMA COLOR - TILE GROUT FOR RENO VILLAS</t>
  </si>
  <si>
    <t>RENO VILLAS - MORTAR AND DRYWALL MATERIALS</t>
  </si>
  <si>
    <t>RENO VILLAS - ROOFING MATERIALS</t>
  </si>
  <si>
    <t>TOOLS - HEAVY DUTY METAL CUTTER</t>
  </si>
  <si>
    <t>MARGARITA SUNSET BAR - ELECTRICAL SYSTEM</t>
  </si>
  <si>
    <t>RENO VILLAS - FINISH MATERIALS</t>
  </si>
  <si>
    <t>TOOLS - WELDING MACHINE INVERTER</t>
  </si>
  <si>
    <t>GLAMPING VILLAS - TRAILS AND RAILINGS</t>
  </si>
  <si>
    <t>RENO VILLAS - WATER SYSTEM - PLUMBING</t>
  </si>
  <si>
    <t>GENERAL CONTRACTOR CREW - STAFF MEALS - GAS REFILL</t>
  </si>
  <si>
    <t>NC 26116</t>
  </si>
  <si>
    <t>CREDIT NOTE TO INV 256508  (AMANCO PVC) - CREDIT NOTE</t>
  </si>
  <si>
    <t>RENO VILLAS - PAINT</t>
  </si>
  <si>
    <t>RENO VILLAS - PLUMBING MATERIALS</t>
  </si>
  <si>
    <t>TF56415551</t>
  </si>
  <si>
    <t>CARLOS AMAYA  CASTRO</t>
  </si>
  <si>
    <t>PUBLIC ROAD IMPROVEMENTS - BACK HOE SERVICES</t>
  </si>
  <si>
    <t>TF89354285</t>
  </si>
  <si>
    <t>TF14925461</t>
  </si>
  <si>
    <t>PUBLIC ROAD IMPROVEMENTS - GRAVEL</t>
  </si>
  <si>
    <t>TF9997976</t>
  </si>
  <si>
    <t>TF80063801</t>
  </si>
  <si>
    <t>TF	85548721</t>
  </si>
  <si>
    <t>SIGN OFF #18 - ELECTRICAL SYSTEM GARDEN VILLA RENO</t>
  </si>
  <si>
    <t>TF76693355</t>
  </si>
  <si>
    <t>RENO VILLAS - ELECTRICAL SYSTEM</t>
  </si>
  <si>
    <t>TF78113742</t>
  </si>
  <si>
    <t>NC 4495</t>
  </si>
  <si>
    <t>INV 39854 - CREDIT NOTE</t>
  </si>
  <si>
    <t>RENO VILLAS - BREAKER AND SWITCH</t>
  </si>
  <si>
    <t>TF26416302</t>
  </si>
  <si>
    <t>TRANSPORTATION OF ROOF - UVITA TO CWL</t>
  </si>
  <si>
    <t>tf34566081</t>
  </si>
  <si>
    <t>TRANSPORTATION OF KITCHEN EQUIPMENT - (VEROMATIC)</t>
  </si>
  <si>
    <t>TF55618532</t>
  </si>
  <si>
    <t>TF44023752</t>
  </si>
  <si>
    <t>Glamping - (Transom Windows), advance pmt</t>
  </si>
  <si>
    <t>TF	69217052</t>
  </si>
  <si>
    <t>CO#04 Garden Villas (Showers), advance pmt</t>
  </si>
  <si>
    <t>RECEPTION RENO - GLAZING</t>
  </si>
  <si>
    <t>TF73512004</t>
  </si>
  <si>
    <t>MYM TRADING CO S.A (artemaria)</t>
  </si>
  <si>
    <t>EXTRA TILE</t>
  </si>
  <si>
    <t>TF	42605574</t>
  </si>
  <si>
    <t>STREET BEIGE 60X120 AND TRANSPORTATION - CREDIT NOTE</t>
  </si>
  <si>
    <t>SIGN OFF #20 - RAILINGS AND ROOF JOINTS - GLAMPING</t>
  </si>
  <si>
    <t>TF	33175572</t>
  </si>
  <si>
    <t>109 - 110</t>
  </si>
  <si>
    <t>MATTRESS GIAN HOLDING SRL</t>
  </si>
  <si>
    <t>MATTRESSES FOR GARDEN UNITS</t>
  </si>
  <si>
    <t>TF	12243213</t>
  </si>
  <si>
    <t>LOGISTIC SERVICES - PALMEX CHINA ORDER COORDINATION</t>
  </si>
  <si>
    <t>FILOSOFÍA CONSCIENTE SA DE CV (ARQUITECTURA MIXTA)</t>
  </si>
  <si>
    <t>FINAL PAYMENT FOR ARCHITECTURAL CWL - UMA</t>
  </si>
  <si>
    <t>INTERNAT. WIRE SENT</t>
  </si>
  <si>
    <t>3-101-500799 S.A</t>
  </si>
  <si>
    <t>HINGES FOR WHAREHOUSE</t>
  </si>
  <si>
    <t>IMPORTACIONES AGLOPEZ S.A</t>
  </si>
  <si>
    <t>SCAFFOLDING RENT FROM 09/09 - 11/08</t>
  </si>
  <si>
    <t>TF79495757</t>
  </si>
  <si>
    <t>TF79495758</t>
  </si>
  <si>
    <t>ADVANCE 35% ( Glamping Solar System)</t>
  </si>
  <si>
    <t>TF	97660045</t>
  </si>
  <si>
    <t>FINAL PAYMENT OF SOLAR SYSTEM (ORIGINAL SCOPE)</t>
  </si>
  <si>
    <t>TF61894249 14/11/2023</t>
  </si>
  <si>
    <t>SAW WORKS FABRICATING POSTS FOR MARGARITA PAVILION</t>
  </si>
  <si>
    <t>TF	92421875</t>
  </si>
  <si>
    <t>TREE CUTTING ON OCEAN VILLAGE (OPEN UP VIEWS)</t>
  </si>
  <si>
    <t>TF	21801752</t>
  </si>
  <si>
    <t>GMG COMERCIAL</t>
  </si>
  <si>
    <t>BUNK BEDS AND MATRESSES FOR CONSTRUCTION CREWS</t>
  </si>
  <si>
    <t>TF	89220266</t>
  </si>
  <si>
    <t>TF	10021470</t>
  </si>
  <si>
    <t>PUBLIC ROAD - BACK HOE HORUS - REPAIRS ON THE ROAD</t>
  </si>
  <si>
    <t>TF	48445661</t>
  </si>
  <si>
    <t>GENERAL CONTRACTOR FEE - COORDINATION &amp; INSPECTION PA#18</t>
  </si>
  <si>
    <t>TF86845802</t>
  </si>
  <si>
    <t>NC 38</t>
  </si>
  <si>
    <t>INSTALLATION OF NEW GENERATOR SET FOR OCEAN VILLAGE</t>
  </si>
  <si>
    <t>TF	7789113</t>
  </si>
  <si>
    <t>TF15744433</t>
  </si>
  <si>
    <t>PLUMBING SYSTEM - GARDEN RENOS</t>
  </si>
  <si>
    <t>TF	5244075</t>
  </si>
  <si>
    <t>SE INCLUYE CON PROF</t>
  </si>
  <si>
    <t>SUBCONTRACTED LABOR 09/29 - 10/12 RENO VILLAS</t>
  </si>
  <si>
    <t>tf	65150437</t>
  </si>
  <si>
    <t>JAVIER JIMENEZ PRENDAS (CONST IAN)</t>
  </si>
  <si>
    <t>SUBCONTRACTED LABOR - TILE INSTALLATION - RENO VILLAS</t>
  </si>
  <si>
    <t>tf	15419290</t>
  </si>
  <si>
    <t>RVA-04-2023</t>
  </si>
  <si>
    <t>GENERAL CONTRACTOR CREW - 29/09 - 10/12 - GLAMPING</t>
  </si>
  <si>
    <t>TF	2883648</t>
  </si>
  <si>
    <t>GENERAL CONTRACTOR CREW - 29/09 - 10/12 - TRAILS</t>
  </si>
  <si>
    <t>GENERAL CONTRACTOR CREW - 29/09 - 10/12 - RENO VILLAS</t>
  </si>
  <si>
    <t>CR - Furniture - Curtains Garden Villas</t>
  </si>
  <si>
    <t>TF5118130</t>
  </si>
  <si>
    <t>FERREAGUABUENA S.A (MATERIALES AGUA BUENA)</t>
  </si>
  <si>
    <t>TF	87802995</t>
  </si>
  <si>
    <t>BRANDON ROJAS GAMBOA</t>
  </si>
  <si>
    <t>TRANSPORTATION OF FURNITURE</t>
  </si>
  <si>
    <t>TF	93921159</t>
  </si>
  <si>
    <t>Tienda Internacional de Productos Sensacionales S.A</t>
  </si>
  <si>
    <t>KITCHEN EQUIPMENT</t>
  </si>
  <si>
    <t>TF55484586</t>
  </si>
  <si>
    <t>Furniture Final - Villas Reno CR-INDO</t>
  </si>
  <si>
    <t>TF64705125</t>
  </si>
  <si>
    <t>Furniture Final - Glamping Villas CR-INDO</t>
  </si>
  <si>
    <t>Furniture Final - Reception /Gift CR-INDO</t>
  </si>
  <si>
    <t>SDG LATAM S.R.L.</t>
  </si>
  <si>
    <t>PM  FEE SEPT 20TH - OCTOBER 15TH</t>
  </si>
  <si>
    <t>TF84153877</t>
  </si>
  <si>
    <t>Payroll Management Fee</t>
  </si>
  <si>
    <t>TF96827861</t>
  </si>
  <si>
    <t>CWL Workers Used on Capex Works - Bar Reno</t>
  </si>
  <si>
    <t>TFDIRECT BNCR</t>
  </si>
  <si>
    <t>CWL Workers Used on Capex Works - Beach Facilities</t>
  </si>
  <si>
    <t>TRANSPORTATION - NAAS FURNITURE SJ-CLARO BOSQ</t>
  </si>
  <si>
    <t>TF69885430</t>
  </si>
  <si>
    <t>TF57410675</t>
  </si>
  <si>
    <t>TF73877926</t>
  </si>
  <si>
    <t>TOOLS FOR PLUMBING WORKS</t>
  </si>
  <si>
    <t>TF72409586</t>
  </si>
  <si>
    <t>TOOL BOX - PLUMBING TOOLS</t>
  </si>
  <si>
    <t>CEILING FAN 52INCH</t>
  </si>
  <si>
    <t>EL COLONO LA JUNGLA S.A (OJOCHAL)</t>
  </si>
  <si>
    <t>TOOLS - WELDING MASK</t>
  </si>
  <si>
    <t>TOOLS - DRILLS</t>
  </si>
  <si>
    <t>GENERAL MATERIALS - PLUMBING</t>
  </si>
  <si>
    <t>TOOLS - CARPENTER CHISEL</t>
  </si>
  <si>
    <t>ELECTRICAL SYSTEM - GENERAL MATERIALS</t>
  </si>
  <si>
    <t>EQUIPMENT - OIL 10W30CHV</t>
  </si>
  <si>
    <t>TOOLS - GRINDER AND SAFETY GLASSES</t>
  </si>
  <si>
    <t>RENO VILLAS - ELECTRICAL SYSTEM - CONDUIT</t>
  </si>
  <si>
    <t>RENO VILLAS - DRYWALL AND ELECTRICAL SYSTEM</t>
  </si>
  <si>
    <t>NC 26215</t>
  </si>
  <si>
    <t>INV 257755</t>
  </si>
  <si>
    <t>RENO VILLAS - ELECTRICL SYSTEM</t>
  </si>
  <si>
    <t>RENO VILLAS - PLUMBING SYSTEM</t>
  </si>
  <si>
    <t>RENO VILLAS - PAINT - ELECTRICAL SYS</t>
  </si>
  <si>
    <t>PRESSURE WASHER</t>
  </si>
  <si>
    <t>TF17811208</t>
  </si>
  <si>
    <t>RENO VILLAS - AC SYSTEM PREPARATION CO #20</t>
  </si>
  <si>
    <t>GLAMPING VILLAS - ELECTRICAL SYSTEM CO #19</t>
  </si>
  <si>
    <t>GLAMPING VILLAS - ELECTRICAL SYSTEM</t>
  </si>
  <si>
    <t>RECEPTION RENO - ELECTRICAL SYSTEM</t>
  </si>
  <si>
    <t>GLAMPING VILLAS - MORTAR, CONNECTOR</t>
  </si>
  <si>
    <t>AGGREGATES - TRAILS, MARGARITA SUNSET FOUNDATIONS, COMMON AREAS</t>
  </si>
  <si>
    <t>TF60382987</t>
  </si>
  <si>
    <t>PUBLIC ROAD REPAIS - BACK HOE HOURS FIXING ROAD SECTIONS</t>
  </si>
  <si>
    <t>TF32593656</t>
  </si>
  <si>
    <t>AGGREGATES - CONCRETE FOUNDATIONS ONSITE</t>
  </si>
  <si>
    <t>TF66384859</t>
  </si>
  <si>
    <t>REC7033-2</t>
  </si>
  <si>
    <t>REIMBURSE BLAKE - BAR ITEMS MARGARITA SUNSET</t>
  </si>
  <si>
    <t>TF19099657</t>
  </si>
  <si>
    <t>REC6992-2</t>
  </si>
  <si>
    <t>REIMBUSE BLAKE - DOOR HANDLES, ELECT LOCKS, RENO VILLAS</t>
  </si>
  <si>
    <t>SAFETY EQUIPMENT - COATS</t>
  </si>
  <si>
    <t>TF20606866</t>
  </si>
  <si>
    <t>FERRETERIA VALERIO</t>
  </si>
  <si>
    <t>RENO VILLAS - CUTTING DISKS</t>
  </si>
  <si>
    <t>TF84210267</t>
  </si>
  <si>
    <t>TF85548721</t>
  </si>
  <si>
    <t>#112-0182773-1688221</t>
  </si>
  <si>
    <t>KITCHEN EQUIPMENT - INDUSTRIAL BLENDER</t>
  </si>
  <si>
    <t>NC 274</t>
  </si>
  <si>
    <t>ADDITIONAL WORKS IN STAFF VILLAGE - INV 3025//1722</t>
  </si>
  <si>
    <t>ADDITIONAL WORKS IN STAFF VILLAGE - LABOR</t>
  </si>
  <si>
    <t>INTEGRIDAD ESTRUCTURAL IEST S.A</t>
  </si>
  <si>
    <t>STRUCTURAL ENGINEERING - INSPECTION ONSITE</t>
  </si>
  <si>
    <t>TF92781724</t>
  </si>
  <si>
    <t>ELECTRICIANS ONSITE - RENO VILLAS</t>
  </si>
  <si>
    <t>TF15194412</t>
  </si>
  <si>
    <t>DIVING EQUIPMENT SET UP - DIVING COMPRESSORS</t>
  </si>
  <si>
    <t>TF33278991</t>
  </si>
  <si>
    <t>CUTTING TREES ONSITE FOR GLAMPING VILLAS</t>
  </si>
  <si>
    <t>UNION COMERCIAL COSTA RICA S.A</t>
  </si>
  <si>
    <t>MATTRESSES FOR CONSTRUCTION CREW</t>
  </si>
  <si>
    <t>DEBIT CARD CWL</t>
  </si>
  <si>
    <t>**Capex debe reintegrar a Opps BCR</t>
  </si>
  <si>
    <t>ASDRUBAL VILLEGAS SALAZAR</t>
  </si>
  <si>
    <t>TRANSPORTATION (DAVY CREW TO CWL)</t>
  </si>
  <si>
    <t>BCR CAPEX DIRECT</t>
  </si>
  <si>
    <t>2023-170</t>
  </si>
  <si>
    <t>TRACTOR - HONOMAG TR-65 (Improvement from Original Tractor)</t>
  </si>
  <si>
    <t>TF7177040</t>
  </si>
  <si>
    <t>PM FEE OCT 15TH  - OCT 25TH</t>
  </si>
  <si>
    <t>TF30131875</t>
  </si>
  <si>
    <t>PROFORMA</t>
  </si>
  <si>
    <t>RANDALL ALVAREZ PALMA</t>
  </si>
  <si>
    <t>TRANSPOTRTE CAÑA BRAVA</t>
  </si>
  <si>
    <t>TF15425540</t>
  </si>
  <si>
    <t>HENRY JIMENEZ</t>
  </si>
  <si>
    <t>Transportation - Cana Brava for Glamping Units</t>
  </si>
  <si>
    <t>HOLD</t>
  </si>
  <si>
    <t>RVA-05-2023</t>
  </si>
  <si>
    <t>ROGER VALVERDE AVILA-PAYROLL</t>
  </si>
  <si>
    <t>Payroll 10-13 to 10-26 - Glamping</t>
  </si>
  <si>
    <t>TF90444460</t>
  </si>
  <si>
    <t>Payroll 10-13 to 10-26 - Gardens</t>
  </si>
  <si>
    <t>Payroll 10-13 to 10-26 - Terminations</t>
  </si>
  <si>
    <t>SUMMA</t>
  </si>
  <si>
    <t>Payroll 10-13 to 10-26 - Subcontract</t>
  </si>
  <si>
    <t>TF90052856</t>
  </si>
  <si>
    <t>RECIBO#4</t>
  </si>
  <si>
    <t>TF12115044</t>
  </si>
  <si>
    <t>SANTOS LAGO MOYA</t>
  </si>
  <si>
    <t>Payroll 10-13 to 10-26 - Tile Installation</t>
  </si>
  <si>
    <t>TF74134432</t>
  </si>
  <si>
    <t>Electrical Labor - Glampings</t>
  </si>
  <si>
    <t>TF29619941</t>
  </si>
  <si>
    <t>GEINER CERDAS CAMACHO</t>
  </si>
  <si>
    <t>MEP - Reno Villas</t>
  </si>
  <si>
    <t>TF22542991</t>
  </si>
  <si>
    <t>ROGER VALVERDE AVILA FEE</t>
  </si>
  <si>
    <t>General Contractor - Glampings</t>
  </si>
  <si>
    <t>TF19509361</t>
  </si>
  <si>
    <t>General Contractor - Gardens</t>
  </si>
  <si>
    <t>ROGER VALVERDE AVILA-REEMBOLSOS</t>
  </si>
  <si>
    <t>TF24083786</t>
  </si>
  <si>
    <t>PA 20 ROGER</t>
  </si>
  <si>
    <t>General Materials - Glamping</t>
  </si>
  <si>
    <t>TF65608881</t>
  </si>
  <si>
    <t>General Materials - Garden Villas</t>
  </si>
  <si>
    <t>General Materials - Glamping Railings</t>
  </si>
  <si>
    <t>General Materials - Glamping Cana Brava</t>
  </si>
  <si>
    <t>General Materials - Glamping - Credit Note</t>
  </si>
  <si>
    <t>NC 26480</t>
  </si>
  <si>
    <t>INV 259736 - CREDIT NOTE</t>
  </si>
  <si>
    <t>ROGER PA 20</t>
  </si>
  <si>
    <t>SOLUCIONES ELECTRICAS VQ DEL SUR S.A</t>
  </si>
  <si>
    <t>CO #22 Electrical System Glampings</t>
  </si>
  <si>
    <t>TF47874067</t>
  </si>
  <si>
    <t>NO VISIBLE</t>
  </si>
  <si>
    <t>MEP Materials - Glampings</t>
  </si>
  <si>
    <t>PA 21 ROGER</t>
  </si>
  <si>
    <t>TIENDA INTERNACIONAL DE PRODUCTOS</t>
  </si>
  <si>
    <t>Plumbing Fixtures - Kitchen</t>
  </si>
  <si>
    <t>TF77310912</t>
  </si>
  <si>
    <t>Bosque Bar - Drills</t>
  </si>
  <si>
    <t>Margarita Sunset Bar - Steel Frame</t>
  </si>
  <si>
    <t>Gaden Villas - Drywall, PVC</t>
  </si>
  <si>
    <t>Cold Room - PVC Ceiling, Drywall</t>
  </si>
  <si>
    <t>Wharehouse - Roof</t>
  </si>
  <si>
    <t>Bar Reno - Led Lights</t>
  </si>
  <si>
    <t>Green H - Roof</t>
  </si>
  <si>
    <t>Back of House - Electrical System Reno</t>
  </si>
  <si>
    <t>Back of House - Paint Reno</t>
  </si>
  <si>
    <t>FERREBUENA, S.A.</t>
  </si>
  <si>
    <t>ALLAN GABRIEL LAGOS CHAVARRIA (SANTOS LAG)</t>
  </si>
  <si>
    <t>Tile Installation Subcontract - Glampings</t>
  </si>
  <si>
    <t>TF45089442</t>
  </si>
  <si>
    <t>AC Subcontractor  - Reception and Cold Room</t>
  </si>
  <si>
    <t>TF46156501/TF96948232</t>
  </si>
  <si>
    <t>PROF 13775-23</t>
  </si>
  <si>
    <t>Glazing Contractor - Garden Villas</t>
  </si>
  <si>
    <t>TF18190602</t>
  </si>
  <si>
    <t>PROF 13854-23B</t>
  </si>
  <si>
    <t>CO#04 Garden Villas - Shower Doors CO</t>
  </si>
  <si>
    <t>PROF 13780-23</t>
  </si>
  <si>
    <t>Glazing Contractor - Reception Windows</t>
  </si>
  <si>
    <t>SERVICIOS DE ENCOMIENDA VARMA</t>
  </si>
  <si>
    <t>Transportation of Plumbing Fixtures - ELMEC</t>
  </si>
  <si>
    <t>TF23950796</t>
  </si>
  <si>
    <t>Lightning - Gardens</t>
  </si>
  <si>
    <t>Transport of Matresses - Quepos - CWL / Washer Uvita - CWL 2 Trucks</t>
  </si>
  <si>
    <t>pagado</t>
  </si>
  <si>
    <t>Transport of Tubs from Scoronado Wharehouse to CWL 2 Trucks</t>
  </si>
  <si>
    <t>TF17831550</t>
  </si>
  <si>
    <t>Blake Reimburrse - Margarita Sunset - Accessories</t>
  </si>
  <si>
    <t>Foreman Onsite - October 2023</t>
  </si>
  <si>
    <t>TF14981230</t>
  </si>
  <si>
    <t>Kia Bongo Rent - Sept &amp; Oct 2023 CWL</t>
  </si>
  <si>
    <t>NO INV</t>
  </si>
  <si>
    <t>VICTOR EDGARDO MOSQUERA HIDALGO</t>
  </si>
  <si>
    <t>Tractor Assistance - Pulling Trucks to Site CWL</t>
  </si>
  <si>
    <t>TF1907918</t>
  </si>
  <si>
    <t>Payments and Coordination for Expenses related to Capex - October 2023</t>
  </si>
  <si>
    <t>Lanco Paint - Maxima</t>
  </si>
  <si>
    <t>Weld Rods, Electrical Materials, Raincoats - Glamping</t>
  </si>
  <si>
    <t>Concrete Sacks -Transport</t>
  </si>
  <si>
    <t>TF32747096</t>
  </si>
  <si>
    <t>MATERIALS CONTRUCTION</t>
  </si>
  <si>
    <t>TOOLS FOR WORK AND PAITING SUPPLIES</t>
  </si>
  <si>
    <t>Cana Brava Installation materials</t>
  </si>
  <si>
    <t>MEP Materials</t>
  </si>
  <si>
    <t>Sept Tank - Staff Village Septic Repair</t>
  </si>
  <si>
    <t>TF92346065</t>
  </si>
  <si>
    <t>Demarcation of danger areas, Transport</t>
  </si>
  <si>
    <t>NC 26556</t>
  </si>
  <si>
    <t>Gardenv Villas - Painting Supplies</t>
  </si>
  <si>
    <t>Margarita Sunset - Drills</t>
  </si>
  <si>
    <t>Refunded to Dagelle</t>
  </si>
  <si>
    <t>Margarita Sunset - Antirust</t>
  </si>
  <si>
    <t>Margarita Sunset - Cutting Disks</t>
  </si>
  <si>
    <t>NC 26638</t>
  </si>
  <si>
    <t>Credit Note to Inv 262184</t>
  </si>
  <si>
    <t>Credit Notes</t>
  </si>
  <si>
    <t>Null Invoice</t>
  </si>
  <si>
    <t>NC 26639</t>
  </si>
  <si>
    <t>Credit Note to Inv 262186</t>
  </si>
  <si>
    <t>NC 26640</t>
  </si>
  <si>
    <t>Credit Note to Inv  262210</t>
  </si>
  <si>
    <t>NC 26647</t>
  </si>
  <si>
    <t>Credit Note to Inv 252096</t>
  </si>
  <si>
    <t>Wood, Steel, PVC, Mortar - Glamping CO</t>
  </si>
  <si>
    <t>Steel, Drywall Materials- Glamping</t>
  </si>
  <si>
    <t>Sanding Machine Hand Held</t>
  </si>
  <si>
    <t>Glamping Villas - Stapler, Coplings</t>
  </si>
  <si>
    <t>Glamping - Materials</t>
  </si>
  <si>
    <t>VICTRO EDGARDO MOSQUERA HIDALGO</t>
  </si>
  <si>
    <t>Chapulin CWL Capex</t>
  </si>
  <si>
    <t>BCR CAPEX ACCT</t>
  </si>
  <si>
    <t>Electrical Labor - Crew</t>
  </si>
  <si>
    <t>TF56404605</t>
  </si>
  <si>
    <t>PRISCILLA RODRIGUEZ MORA (UVITA PRINT)</t>
  </si>
  <si>
    <t>Signage on Common Areas - Branding</t>
  </si>
  <si>
    <t>REEMBOLSO A OPERACIONES</t>
  </si>
  <si>
    <t>Wheelbarrows &amp; Led Lights</t>
  </si>
  <si>
    <t>tf37477694</t>
  </si>
  <si>
    <t>MEP Materials for Glampings</t>
  </si>
  <si>
    <t>TF68633686</t>
  </si>
  <si>
    <t>Margarita Sunset - Steel Frame</t>
  </si>
  <si>
    <t>Lights - Glampings</t>
  </si>
  <si>
    <t>TF84136741</t>
  </si>
  <si>
    <t>Electrical Fixtures - Glampings</t>
  </si>
  <si>
    <t>Electrical Materials - Glamping - Swtitches</t>
  </si>
  <si>
    <t>TF56365755</t>
  </si>
  <si>
    <t>Electrical Materials - Glamping</t>
  </si>
  <si>
    <t>Electrical Materials - Glamping - CO #23</t>
  </si>
  <si>
    <t>tf	56365755</t>
  </si>
  <si>
    <t>Electrical Materials - Glamping - Electrical Feed</t>
  </si>
  <si>
    <t>YEDIER GUSTAVO GAMBOA CERDAS</t>
  </si>
  <si>
    <t>Landscape Works - Opening Views at New Glamping Village</t>
  </si>
  <si>
    <t>TF94783097</t>
  </si>
  <si>
    <t>devolver a oxygen , ronald ya lo paso</t>
  </si>
  <si>
    <t>ACABADOS E.L.M.E.C DE CENTROAMERICA S.A</t>
  </si>
  <si>
    <t>Glamping - Plumbing Fixtures - Showers</t>
  </si>
  <si>
    <t>3-102-864026 S.R.L</t>
  </si>
  <si>
    <t>Wharehouse Rent Sept - Oct 7 Nov 2023</t>
  </si>
  <si>
    <t>TF36295275</t>
  </si>
  <si>
    <t>TF	84669271</t>
  </si>
  <si>
    <t>Sand for Concrete Slabs - Genset &amp; MEP</t>
  </si>
  <si>
    <t>TF59504125</t>
  </si>
  <si>
    <t>NC 9</t>
  </si>
  <si>
    <t>Credit Note Applied to Inv 83</t>
  </si>
  <si>
    <t>Tractor For Assistance to Trucks</t>
  </si>
  <si>
    <t>Septic Tank Extraction and Excacvation in Staff Village</t>
  </si>
  <si>
    <t>Tf	57992831</t>
  </si>
  <si>
    <t>Gravel 1/4 Stones - Margarita Sunset</t>
  </si>
  <si>
    <t>TF90625919</t>
  </si>
  <si>
    <t>Electrical System for Glampings</t>
  </si>
  <si>
    <t>TF69517185</t>
  </si>
  <si>
    <t>MEP Glamping - Progress Pmt</t>
  </si>
  <si>
    <t>TF	51339315</t>
  </si>
  <si>
    <t>CONSTRUCTOR FEE</t>
  </si>
  <si>
    <t>TF	27928324</t>
  </si>
  <si>
    <t>Social Security from Contractor Workers (Sept-Oct 2023) RVA Engineering</t>
  </si>
  <si>
    <t>TF31447143</t>
  </si>
  <si>
    <t>Margarita Sunset - October 2023 - Capex - Davy Crew Workers</t>
  </si>
  <si>
    <t>Margarita Sunset - October 2023 - Payments and Social Security Coordination</t>
  </si>
  <si>
    <t>PROF 1</t>
  </si>
  <si>
    <t>Margarita Sunset - Capex Salaries from Davy Payroll (paid from CWL Capex Account)</t>
  </si>
  <si>
    <t>MULT. WIRE FRM BCR CAPEX</t>
  </si>
  <si>
    <t>PROF</t>
  </si>
  <si>
    <t>Additionals for Furniture Contract</t>
  </si>
  <si>
    <t>TF90830795</t>
  </si>
  <si>
    <t>PROF 01</t>
  </si>
  <si>
    <t>LUIS GERARDO BARRANTES OBREGON</t>
  </si>
  <si>
    <t>Transportation of Cana Brava</t>
  </si>
  <si>
    <t>PAYROLL 27 OCT -  9 NOV 2023 - Glampings</t>
  </si>
  <si>
    <t>TF14130056</t>
  </si>
  <si>
    <t>PAYROLL 27 OCT -  9 NOV 2023 - Elevated Trails</t>
  </si>
  <si>
    <t>PAYROLL 27 OCT -  9 NOV 2023 - Garden Villas</t>
  </si>
  <si>
    <t>LABOR TERMINATIONS (EVELIO, ARLIN, GIOVANNI, WILMER) - Glampings</t>
  </si>
  <si>
    <t>LABOR TERMINATIONS (EVELIO, ARLIN, GIOVANNI, WILMER) - Garden Villas</t>
  </si>
  <si>
    <t>FREDY GARCIA MORA CONT SUMMA</t>
  </si>
  <si>
    <t>TF57792664</t>
  </si>
  <si>
    <t>JAVIER JIMENEZ PRENDAS (CONT IAN)</t>
  </si>
  <si>
    <t>TF29192257</t>
  </si>
  <si>
    <t>TILE INSTALLATION</t>
  </si>
  <si>
    <t>Oferta 2035 31-08-2023</t>
  </si>
  <si>
    <t>A/C  For Cold Room</t>
  </si>
  <si>
    <t>TF86519470</t>
  </si>
  <si>
    <t>Oferta 2046 06-09-2023</t>
  </si>
  <si>
    <t>CO - Reception AC</t>
  </si>
  <si>
    <t>TF77138777</t>
  </si>
  <si>
    <t>TF44907082</t>
  </si>
  <si>
    <t>MARVIN MARIN MENA</t>
  </si>
  <si>
    <t>TF44593118</t>
  </si>
  <si>
    <t>AudioCinema S.A.</t>
  </si>
  <si>
    <t>Bosque Bar - Audio System</t>
  </si>
  <si>
    <t>TF	83155159</t>
  </si>
  <si>
    <t>REFUND BLAKE</t>
  </si>
  <si>
    <t>Light for Bosque Bar</t>
  </si>
  <si>
    <t>Packs for Guides</t>
  </si>
  <si>
    <t>Rent of Scaffolding Glampings</t>
  </si>
  <si>
    <t>TF77270805</t>
  </si>
  <si>
    <t>SOLUCIONES TECNOLOGICAS KTORCE</t>
  </si>
  <si>
    <t>Glamping Village - Internet System</t>
  </si>
  <si>
    <t>TF31227173</t>
  </si>
  <si>
    <t>Glazing Contract - Garden Villas</t>
  </si>
  <si>
    <t>TF64369945 /TF24588656</t>
  </si>
  <si>
    <t>PROF 1377523</t>
  </si>
  <si>
    <t>prof 140978</t>
  </si>
  <si>
    <t>CASA DEL COLOR L&amp;E SOCIEDAD ANONIMA</t>
  </si>
  <si>
    <t>Fans for Glampings + Paint</t>
  </si>
  <si>
    <t>TF57678037</t>
  </si>
  <si>
    <t>prof 375-112023</t>
  </si>
  <si>
    <t>C &amp; Q POOL SERVICES  (Keny David Castro Solis)</t>
  </si>
  <si>
    <t>Pool Equipment</t>
  </si>
  <si>
    <t>TF	35012222</t>
  </si>
  <si>
    <t>INDUSTRIAS TITAN</t>
  </si>
  <si>
    <t>Lona for Glamping (Wall System)</t>
  </si>
  <si>
    <t>TF78417951</t>
  </si>
  <si>
    <t>PROF 911</t>
  </si>
  <si>
    <t>EVELYN GAMBOA QUESADA</t>
  </si>
  <si>
    <t>Branding Uniftorms for New Staff - 50%</t>
  </si>
  <si>
    <t>TF23084760</t>
  </si>
  <si>
    <t>TF88349703</t>
  </si>
  <si>
    <t>Additional Tile for Glampings</t>
  </si>
  <si>
    <t>TF	73829957</t>
  </si>
  <si>
    <t>Foreman on site September 2023</t>
  </si>
  <si>
    <t>TF	86818394</t>
  </si>
  <si>
    <t>Construction forreman on site - November 2023</t>
  </si>
  <si>
    <t>SOLUCIONES KTORC</t>
  </si>
  <si>
    <t>Internet Sysem on Glampings</t>
  </si>
  <si>
    <t>TF43311204</t>
  </si>
  <si>
    <t>SDG LATAM</t>
  </si>
  <si>
    <t>PM Fee Draw #23 11/15/2023</t>
  </si>
  <si>
    <t>Monthly Site Engineer - December</t>
  </si>
  <si>
    <t>TF</t>
  </si>
  <si>
    <t>Electrical Materials - Glamping - Electrical Finishes</t>
  </si>
  <si>
    <t>Electrical Finishes - Electrical System of Glampings</t>
  </si>
  <si>
    <t>TF21122297</t>
  </si>
  <si>
    <t>TF66534695</t>
  </si>
  <si>
    <t>PA 22 ROGER</t>
  </si>
  <si>
    <t>TF25995986</t>
  </si>
  <si>
    <t>NC 971</t>
  </si>
  <si>
    <t>Credit note to Inv 11062</t>
  </si>
  <si>
    <t>Electrical Labor Subcontractor</t>
  </si>
  <si>
    <t>TF64276493</t>
  </si>
  <si>
    <t>NC 26719</t>
  </si>
  <si>
    <t>Credit Note applied to inv 263037</t>
  </si>
  <si>
    <t>Glamping Materials</t>
  </si>
  <si>
    <t>Locks, PVC Glampings</t>
  </si>
  <si>
    <t>TF23828615</t>
  </si>
  <si>
    <t>Oil, Drill - Equipment</t>
  </si>
  <si>
    <t>Safety Equipment  - Screws, Disk</t>
  </si>
  <si>
    <t>Paint</t>
  </si>
  <si>
    <t>MEP Materials -  Glampings</t>
  </si>
  <si>
    <t>NC29787</t>
  </si>
  <si>
    <t>INV 260052</t>
  </si>
  <si>
    <t>Screws, Paint - Glampings</t>
  </si>
  <si>
    <t>NC 26816</t>
  </si>
  <si>
    <t>Credit note applied to Inv 264207</t>
  </si>
  <si>
    <t>Rope, PVC Materials - Glampiings</t>
  </si>
  <si>
    <t>TF30845590</t>
  </si>
  <si>
    <t>Public Road Works</t>
  </si>
  <si>
    <t>TF29408228</t>
  </si>
  <si>
    <t>Transportation - Food, Trash, Food</t>
  </si>
  <si>
    <t>TF21385169</t>
  </si>
  <si>
    <t>Payroll From 11-10th to 11-23rd - Tile Contractor</t>
  </si>
  <si>
    <t>TF95912516</t>
  </si>
  <si>
    <t>MEP Finishes - Progress Payment #05</t>
  </si>
  <si>
    <t>Tf68633686</t>
  </si>
  <si>
    <t>Payroll From 11-10th to 11-23rd</t>
  </si>
  <si>
    <t>TF39743251</t>
  </si>
  <si>
    <t>TF73950246</t>
  </si>
  <si>
    <t>TF40688957</t>
  </si>
  <si>
    <t>Payroll From 11-10th to 11-23rd - Margarita Rest.</t>
  </si>
  <si>
    <t>Payroll From 11-10th to 11-23rd - Labor Terminations</t>
  </si>
  <si>
    <t>Electrical Finishes - Installation Progress Pmt #04</t>
  </si>
  <si>
    <t>TF36272137</t>
  </si>
  <si>
    <t>MUNDO EUROPA</t>
  </si>
  <si>
    <t>Repair of Generators for Construction</t>
  </si>
  <si>
    <t>TF69469760</t>
  </si>
  <si>
    <t>General Contractor Fee 11-10 to 11-23rd - Garden Villas</t>
  </si>
  <si>
    <t>TF18864924</t>
  </si>
  <si>
    <t>General Contractor Fee 11-10 to 11-23rd - Glamping Villas</t>
  </si>
  <si>
    <t>General Contractor Fee 11-10 to 11-23rd - Elevated Trails</t>
  </si>
  <si>
    <t>FERNANDO HERNANDEZ SANCHO</t>
  </si>
  <si>
    <t>Installation of Transformer Initial 50%</t>
  </si>
  <si>
    <t>TF19078960</t>
  </si>
  <si>
    <t>Installation of Transformer Final 50%</t>
  </si>
  <si>
    <t>TF48981956</t>
  </si>
  <si>
    <t>Generator Purchase Initial 50%</t>
  </si>
  <si>
    <t>Generator Purchase Final 50%</t>
  </si>
  <si>
    <t>TF14559542</t>
  </si>
  <si>
    <t>Installation of Generator Initial 50%</t>
  </si>
  <si>
    <t>TF26594067</t>
  </si>
  <si>
    <t>Installation of Generator Final 50%</t>
  </si>
  <si>
    <t>TF73385515</t>
  </si>
  <si>
    <t>FACT 141-142</t>
  </si>
  <si>
    <t>MATTRESS GIANT HOLDING S.R.L.</t>
  </si>
  <si>
    <t>Glamping Villas - Matresses</t>
  </si>
  <si>
    <t>TF	15851200</t>
  </si>
  <si>
    <t>SIN FACT</t>
  </si>
  <si>
    <t>VICTOR MOSQUERA HIDALGO</t>
  </si>
  <si>
    <t>Tractor Rent for Assisting Trucks on CWL Road</t>
  </si>
  <si>
    <t>TF19291987</t>
  </si>
  <si>
    <t>Landscape - Opening Views for New Glamping Villas</t>
  </si>
  <si>
    <t>TF36648636</t>
  </si>
  <si>
    <t>TRIBOO CR SRL</t>
  </si>
  <si>
    <t>Margarita Sunset Bar - Juliette Tower</t>
  </si>
  <si>
    <t>TF50815029</t>
  </si>
  <si>
    <t>BAC (luis@triboocr.com)</t>
  </si>
  <si>
    <t>Transportation - Glazing, Naas Furniture x4 Trips to CWL</t>
  </si>
  <si>
    <t>TF78145907</t>
  </si>
  <si>
    <t>UNITED</t>
  </si>
  <si>
    <t>Bar stock transport. Ops budget reimbursement to Blake.</t>
  </si>
  <si>
    <t>TF42634900</t>
  </si>
  <si>
    <t>LBG LOGISTIC COSTUMS AND COURIRIER S.A</t>
  </si>
  <si>
    <t>Palmex Import Taxes - Zhseng Zou Purchase - Glampings Roof</t>
  </si>
  <si>
    <t>TF63127196</t>
  </si>
  <si>
    <t>Palmex Import Logistics - Zhseng Zou Purchase - Glampings Roof</t>
  </si>
  <si>
    <t>TF80057696</t>
  </si>
  <si>
    <t>Margarita Sunset Bar - November Payroll Costs (Capex Workers from CWL Proll)</t>
  </si>
  <si>
    <t>Payroll and Social Security Costs for November 2023</t>
  </si>
  <si>
    <t>Margarita Sunset Bar - Payroll Management fee (CWL Capex Workers)</t>
  </si>
  <si>
    <t>Margarita Sunset Bar - Payroll Management fee (Davy Crew Capex Workers)</t>
  </si>
  <si>
    <t>REC 7217-2</t>
  </si>
  <si>
    <t>Margarita Sunset Bar - Blake Reimbursement - Amazon Purchases</t>
  </si>
  <si>
    <t>PM Fee Draw #24 11/30/2023</t>
  </si>
  <si>
    <t>Payments and Coordination for Expenses related to Capex - November  2023</t>
  </si>
  <si>
    <t>TF86846555</t>
  </si>
  <si>
    <t>Staff Meals - Contractor's Crew</t>
  </si>
  <si>
    <t>TF	84897649</t>
  </si>
  <si>
    <t>TF	27797933</t>
  </si>
  <si>
    <t>PA 23 ROGER</t>
  </si>
  <si>
    <t>NC 26931</t>
  </si>
  <si>
    <t>INV 256197</t>
  </si>
  <si>
    <t>TF	23828615</t>
  </si>
  <si>
    <t>NC 26963</t>
  </si>
  <si>
    <t>Credit Note - INV 265686</t>
  </si>
  <si>
    <t>Tools</t>
  </si>
  <si>
    <t>General Materials - Glampings</t>
  </si>
  <si>
    <t>TF	48161719</t>
  </si>
  <si>
    <t>Paint - Glampings</t>
  </si>
  <si>
    <t>SCREWS</t>
  </si>
  <si>
    <t>NC 27044</t>
  </si>
  <si>
    <t>Credit Note - INV 266442 - General Materials - Glampings</t>
  </si>
  <si>
    <t>Equipment - Toos</t>
  </si>
  <si>
    <t>Equipment - Drill</t>
  </si>
  <si>
    <t>Plumbing Materials - Glampings</t>
  </si>
  <si>
    <t>Equipment - Stapler</t>
  </si>
  <si>
    <t>Equipment Rent - Generator</t>
  </si>
  <si>
    <t>REFUND OPERATIONS</t>
  </si>
  <si>
    <t>Transportation</t>
  </si>
  <si>
    <t>TF	78226462</t>
  </si>
  <si>
    <t>TF	78145907</t>
  </si>
  <si>
    <t>SOLICITUD DAGE</t>
  </si>
  <si>
    <t>TF	87640462</t>
  </si>
  <si>
    <t>VICTOR MOSQUERA HIDALFO</t>
  </si>
  <si>
    <t>Tractor Towing Transports</t>
  </si>
  <si>
    <t>TF48119214</t>
  </si>
  <si>
    <t>TF80284662</t>
  </si>
  <si>
    <t>Solar System for Ocean Village</t>
  </si>
  <si>
    <t>TF	73385515</t>
  </si>
  <si>
    <t>MARVIN MATA NARANJO</t>
  </si>
  <si>
    <t>Topographer on Site</t>
  </si>
  <si>
    <t>TF	73923205</t>
  </si>
  <si>
    <t>General Contracotr Fee - Draw#22</t>
  </si>
  <si>
    <t>TF	44860832</t>
  </si>
  <si>
    <t>Subcontractor Payroll from 11/24 - 12/10</t>
  </si>
  <si>
    <t>TF69681270</t>
  </si>
  <si>
    <t>TF	89466903</t>
  </si>
  <si>
    <t>Contractor's Payroll - 11/24 - 12/10</t>
  </si>
  <si>
    <t>TF	38519202</t>
  </si>
  <si>
    <t>Electrical System - Glampings</t>
  </si>
  <si>
    <t>TF96554168</t>
  </si>
  <si>
    <t>TF19518587</t>
  </si>
  <si>
    <t>TF	63948730</t>
  </si>
  <si>
    <t>INTEGRIDAD ESTRUCTURAL</t>
  </si>
  <si>
    <t>Structural Engineering - Inspections on site</t>
  </si>
  <si>
    <t>TF	20937860</t>
  </si>
  <si>
    <t>MAURICIO ROMERO FALLAS</t>
  </si>
  <si>
    <t>Furniture Transportation</t>
  </si>
  <si>
    <t>TF40773693</t>
  </si>
  <si>
    <t>TF	23254189</t>
  </si>
  <si>
    <t>Soluciones Electricas VQ del Sur S.A.</t>
  </si>
  <si>
    <t>CO #25 - Electrical System - Glampings</t>
  </si>
  <si>
    <t>TF	66534692</t>
  </si>
  <si>
    <t>Electrial System - Glampings</t>
  </si>
  <si>
    <t>INV 41045 - Credit Note</t>
  </si>
  <si>
    <t>TF	65372366</t>
  </si>
  <si>
    <t>TF	66534695</t>
  </si>
  <si>
    <t>CO #26 - Electrial System - Glampings</t>
  </si>
  <si>
    <t>TF	25995986</t>
  </si>
  <si>
    <t>General Materials - PVC</t>
  </si>
  <si>
    <t>Bathroom Fixtures</t>
  </si>
  <si>
    <t>881 enero</t>
  </si>
  <si>
    <t>Electrical System - Subcontract</t>
  </si>
  <si>
    <t>TF	60754790</t>
  </si>
  <si>
    <t>SOLICITUD ISAAC</t>
  </si>
  <si>
    <t>INDUSTRIAS TITAN S.A</t>
  </si>
  <si>
    <t>TF	77421105</t>
  </si>
  <si>
    <t>TF	27668300</t>
  </si>
  <si>
    <t>THERMO SOLUTIONS GROUP</t>
  </si>
  <si>
    <t>wáter heaters for 10 glamping units</t>
  </si>
  <si>
    <t>TF84290689</t>
  </si>
  <si>
    <t>Glazing Contract - Additional Shower Door</t>
  </si>
  <si>
    <t>TF	51082907</t>
  </si>
  <si>
    <t>KEYLOR SANCHEZ SANCHEZ</t>
  </si>
  <si>
    <t>TF	92817331</t>
  </si>
  <si>
    <t>55900/55901/55932</t>
  </si>
  <si>
    <t>ALMACEN ELECTROMECANICO ALEMSA S.A.</t>
  </si>
  <si>
    <t>TF	22801363</t>
  </si>
  <si>
    <t>Doors Contract - Additionals</t>
  </si>
  <si>
    <t>TF55458884</t>
  </si>
  <si>
    <t>Faucets and Sinks for Ocean Village</t>
  </si>
  <si>
    <t>TF	20864196</t>
  </si>
  <si>
    <t>wáter heaters for 06 units - Gardens</t>
  </si>
  <si>
    <t>TF	91960172</t>
  </si>
  <si>
    <t>TF46619938</t>
  </si>
  <si>
    <t>FE</t>
  </si>
  <si>
    <t>PM Fee Draw #25 15-12-2023</t>
  </si>
  <si>
    <t>SUPERVISION - RESIDENT ENGINEERS</t>
  </si>
  <si>
    <t>MULTIPLE WIRE - CAPEX BCR</t>
  </si>
  <si>
    <t>Payroll Management Fee - Support Crew</t>
  </si>
  <si>
    <t>Payroll and Social Security Costs for DECEMBER 2023 - Support Crew</t>
  </si>
  <si>
    <t>TF48148650</t>
  </si>
  <si>
    <t>Plumbing System - Glampings</t>
  </si>
  <si>
    <t>TF	73381987</t>
  </si>
  <si>
    <t>TF	69889115</t>
  </si>
  <si>
    <t>Subcontractor Payroll from 12/11 - 12/22</t>
  </si>
  <si>
    <t>TF	31280419</t>
  </si>
  <si>
    <t>Metal Structure - Glampings</t>
  </si>
  <si>
    <t>TF	71434116</t>
  </si>
  <si>
    <t>PA 24 ROGER</t>
  </si>
  <si>
    <t>NC 27146</t>
  </si>
  <si>
    <t>INV 259030 - Credit Note</t>
  </si>
  <si>
    <t>NC 27145</t>
  </si>
  <si>
    <t>INV 267807 - Credit Note</t>
  </si>
  <si>
    <t>TF	46520655</t>
  </si>
  <si>
    <t>TF	76490833</t>
  </si>
  <si>
    <t>TF	32963142</t>
  </si>
  <si>
    <t>NC 64</t>
  </si>
  <si>
    <t>INV 894 - Credit Note</t>
  </si>
  <si>
    <t>TF23506631</t>
  </si>
  <si>
    <t>Contractor's Fee Draw #23</t>
  </si>
  <si>
    <t>TF	40794941</t>
  </si>
  <si>
    <t>TF	39928651</t>
  </si>
  <si>
    <t>Electrical System &amp; Ocean Village Generator&amp; Solar Installation</t>
  </si>
  <si>
    <t>TF24575581</t>
  </si>
  <si>
    <t>NC 76</t>
  </si>
  <si>
    <t>INV 868 - Credit Note</t>
  </si>
  <si>
    <t>Inverters for Solar Ocean Village</t>
  </si>
  <si>
    <t>Tf	80544256</t>
  </si>
  <si>
    <t>solicitud ISAAC</t>
  </si>
  <si>
    <t>New Clinic - Solar System</t>
  </si>
  <si>
    <t>Additional - Solar Panels</t>
  </si>
  <si>
    <t>REFUND A ISAAC</t>
  </si>
  <si>
    <t>Installation - Solar on Ocean Village - Clinic - Margarita</t>
  </si>
  <si>
    <t>TF	76063816</t>
  </si>
  <si>
    <t>Transport</t>
  </si>
  <si>
    <t>TF	79653510</t>
  </si>
  <si>
    <t>INF 2426610</t>
  </si>
  <si>
    <t>TF	40871212</t>
  </si>
  <si>
    <t>LA CASA DEL COLOR S.A</t>
  </si>
  <si>
    <t>TF	75571824</t>
  </si>
  <si>
    <t>solicitud Dage+</t>
  </si>
  <si>
    <t>TF	90721909</t>
  </si>
  <si>
    <t>CORPORACION FOTOGRAFICA E MAGEN</t>
  </si>
  <si>
    <t>Room Decoration - Wall Art</t>
  </si>
  <si>
    <t>TF70985757</t>
  </si>
  <si>
    <t>TF	36664675</t>
  </si>
  <si>
    <t>REFUND A BLAKE</t>
  </si>
  <si>
    <t>PM Fee Draw #26 30/12/2023</t>
  </si>
  <si>
    <t>15/01/20204</t>
  </si>
  <si>
    <t>Payments and Coordination for Expenses related to Capex - December  2023</t>
  </si>
  <si>
    <t>TF	36690831</t>
  </si>
  <si>
    <t>TF	23938768</t>
  </si>
  <si>
    <t>Rope</t>
  </si>
  <si>
    <t>NV 271170</t>
  </si>
  <si>
    <t>INV 271170 - Credit Note</t>
  </si>
  <si>
    <t>NC 27479</t>
  </si>
  <si>
    <t>INV 256197 - Credit Note</t>
  </si>
  <si>
    <t>NC 27486</t>
  </si>
  <si>
    <t>INV 259736 - Credit Note</t>
  </si>
  <si>
    <t>SE INCLUYE LA PROF</t>
  </si>
  <si>
    <t>Contractor's Payroll - 12/23 - 01/04</t>
  </si>
  <si>
    <t>TF	79750497</t>
  </si>
  <si>
    <t>Contractor's Fee Draw #24</t>
  </si>
  <si>
    <t>TF	16625695</t>
  </si>
  <si>
    <t>Contractor's Fee Draw #25</t>
  </si>
  <si>
    <t>TF	75479181</t>
  </si>
  <si>
    <t>PA 25 ROGER</t>
  </si>
  <si>
    <t>ROGER PA 25</t>
  </si>
  <si>
    <t>Contractor's Payroll - 01/03 - 01/11</t>
  </si>
  <si>
    <t>TF64093717</t>
  </si>
  <si>
    <t>TF	55633416</t>
  </si>
  <si>
    <t>Construction Staff Meals</t>
  </si>
  <si>
    <t>Diunytra S.A.</t>
  </si>
  <si>
    <t>TF 26244242</t>
  </si>
  <si>
    <t>SUMINISTRSO COOPEAGRI</t>
  </si>
  <si>
    <t>25-01-2024</t>
  </si>
  <si>
    <t>tf 65248877</t>
  </si>
  <si>
    <t>Plumbing Fixtures - Bathrooms</t>
  </si>
  <si>
    <t>16-03-2024</t>
  </si>
  <si>
    <t>TF26935996</t>
  </si>
  <si>
    <t>REINTEGRO A BLAKE</t>
  </si>
  <si>
    <t>si facturaron</t>
  </si>
  <si>
    <t>NAAS</t>
  </si>
  <si>
    <t>Furniture Order Indo</t>
  </si>
  <si>
    <t>TF92851069</t>
  </si>
  <si>
    <t>TF	63440689</t>
  </si>
  <si>
    <t>Paint for Glampings</t>
  </si>
  <si>
    <t>Tf	41000672</t>
  </si>
  <si>
    <t>TF	15576906</t>
  </si>
  <si>
    <t>CARLOS LUIS DE JESUS CHACON</t>
  </si>
  <si>
    <t>Transportation - Naas Furniture</t>
  </si>
  <si>
    <t>TF	50232014</t>
  </si>
  <si>
    <t>Electrical Lines</t>
  </si>
  <si>
    <t>MATERIALES ELECTROMECANICOS PADILLA S.A.</t>
  </si>
  <si>
    <t>Additionals to Original Contract Solar</t>
  </si>
  <si>
    <t>TF	95487875</t>
  </si>
  <si>
    <t>Foreman on Site December 2023</t>
  </si>
  <si>
    <t>TF25008770</t>
  </si>
  <si>
    <t>31/01/2024</t>
  </si>
  <si>
    <t>CAPEX MONTHLY PM FEE</t>
  </si>
  <si>
    <t>TF61910519</t>
  </si>
  <si>
    <t>Resident Engineer On Site - January-  Capex Phase II</t>
  </si>
  <si>
    <t>Phase II Expense</t>
  </si>
  <si>
    <t>NC 4</t>
  </si>
  <si>
    <t>INV 53 - Credit Note</t>
  </si>
  <si>
    <t>TF25009714</t>
  </si>
  <si>
    <t>TF26203045</t>
  </si>
  <si>
    <t>Payroll and Social Security Costs for DECEMBER 2023</t>
  </si>
  <si>
    <t>General Const. Materials</t>
  </si>
  <si>
    <t>TF	25009866</t>
  </si>
  <si>
    <t>NC 27589</t>
  </si>
  <si>
    <t>NC 259736</t>
  </si>
  <si>
    <t>TF 26064011</t>
  </si>
  <si>
    <t>TF	41177026</t>
  </si>
  <si>
    <t>TF19763065</t>
  </si>
  <si>
    <t>ROGER ALONSO VARELA AVILA</t>
  </si>
  <si>
    <t>General Contractor's Fee  PA 27</t>
  </si>
  <si>
    <t>NC 40</t>
  </si>
  <si>
    <t>INV 219 - Credit Note</t>
  </si>
  <si>
    <t>TF	77433615</t>
  </si>
  <si>
    <t>Contractor's Payroll 01-12 / 01/26</t>
  </si>
  <si>
    <t>TF43632298</t>
  </si>
  <si>
    <t>MEP Inspections on Ocean Village Units</t>
  </si>
  <si>
    <t>Electrical Materiales Glampings</t>
  </si>
  <si>
    <t>Phase II Drawings for Permits</t>
  </si>
  <si>
    <t>TF24533982</t>
  </si>
  <si>
    <t>recibo</t>
  </si>
  <si>
    <t>MUNICIPALIDAD DE OSA</t>
  </si>
  <si>
    <t>Phase II Municipal Building Permits - Beach Concession</t>
  </si>
  <si>
    <t>TF	81181523</t>
  </si>
  <si>
    <t>Yanori Campos Marin</t>
  </si>
  <si>
    <t>HERBERTH ANTONIO ULLOA SALAS</t>
  </si>
  <si>
    <t>Phase II Municipal Building Permits - Hotel</t>
  </si>
  <si>
    <t>TF46110257</t>
  </si>
  <si>
    <t>SOLO LA TF NO HAY FACT</t>
  </si>
  <si>
    <t>TF19470098</t>
  </si>
  <si>
    <t>15/02/2024</t>
  </si>
  <si>
    <t>CONSUTANTS CR</t>
  </si>
  <si>
    <t>Monthly Fee for Asistance with Disbursment Requests</t>
  </si>
  <si>
    <t>TF25010374</t>
  </si>
  <si>
    <t>TF23468150</t>
  </si>
  <si>
    <t>TF	25010284</t>
  </si>
  <si>
    <t>29/02/2024</t>
  </si>
  <si>
    <t>Payroll Management Fee January 2024</t>
  </si>
  <si>
    <t>tF 28815097</t>
  </si>
  <si>
    <t>Payroll and Social Security Costs for JANUARY 2024</t>
  </si>
  <si>
    <t>#N/D</t>
  </si>
  <si>
    <t>PROFESSIONAL SERVICES</t>
  </si>
  <si>
    <t>22/05/2024</t>
  </si>
  <si>
    <t>TFbcr 60185668</t>
  </si>
  <si>
    <t>INSTALATION SERVICES</t>
  </si>
  <si>
    <t>INSTALATION SOLAR SYSTEM</t>
  </si>
  <si>
    <t>16/02/2024</t>
  </si>
  <si>
    <t>ferNANDO ALBERTO HERNANDEZ SANCHO</t>
  </si>
  <si>
    <t>BATTERIES</t>
  </si>
  <si>
    <t>TF 28793943</t>
  </si>
  <si>
    <t>16/02/2025</t>
  </si>
  <si>
    <t>REPARTS FOR EQUIPMENT</t>
  </si>
  <si>
    <t>TFBCR 36067706</t>
  </si>
  <si>
    <t>PLAN DESINGS  PHASE 2</t>
  </si>
  <si>
    <t>TF	26927470</t>
  </si>
  <si>
    <t>Fee for Asistance with Disbursment Requests</t>
  </si>
  <si>
    <t>TF	27177420</t>
  </si>
  <si>
    <t>SOLAR SYSTEM</t>
  </si>
  <si>
    <t>14-6-24</t>
  </si>
  <si>
    <t>TF64455348</t>
  </si>
  <si>
    <t>GENERATOR MAINTENANCE</t>
  </si>
  <si>
    <t>TFBCR	36067706</t>
  </si>
  <si>
    <t>NC85</t>
  </si>
  <si>
    <t>INV 928</t>
  </si>
  <si>
    <t>DENEW BEACH HOUSE DESIGN</t>
  </si>
  <si>
    <t>bcr TF	85812667</t>
  </si>
  <si>
    <t>TF	50495539</t>
  </si>
  <si>
    <t>Capex Management Fee</t>
  </si>
  <si>
    <t>TF	99994453</t>
  </si>
  <si>
    <t>TF	65841527</t>
  </si>
  <si>
    <t>NAAS INTERIOR CULTURE S. A.</t>
  </si>
  <si>
    <t>FORNITURE DESIGN SERVICES</t>
  </si>
  <si>
    <t>PAGADO ANT</t>
  </si>
  <si>
    <t>CORCOVADO FORNITURE PHASE TWO</t>
  </si>
  <si>
    <t>CORCOVADO FORNITURE PHASE ONE</t>
  </si>
  <si>
    <t>INSTALLATION SERVICES</t>
  </si>
  <si>
    <t>AIR CONDITIONER</t>
  </si>
  <si>
    <t>21-01-2025</t>
  </si>
  <si>
    <t>GAT GENERATES ALL TIME SRL</t>
  </si>
  <si>
    <t>TURBINA ELECTRICA 50%</t>
  </si>
  <si>
    <t>TF	65153568</t>
  </si>
  <si>
    <t>Adjustment for CM fees for Capex Draws #26, 27, 28</t>
  </si>
  <si>
    <t>TF76383745</t>
  </si>
  <si>
    <t>Engineers Costs Planning and Estimating Phase II CWL 2024</t>
  </si>
  <si>
    <t>TF48709740</t>
  </si>
  <si>
    <t>ADDITIONAL WORK FURNITURE</t>
  </si>
  <si>
    <t>TF67188918</t>
  </si>
  <si>
    <t>CRISTIAN ESPINOZA QUESADA</t>
  </si>
  <si>
    <t>´2 A/C e INSTALLATION</t>
  </si>
  <si>
    <t>TF88073097</t>
  </si>
  <si>
    <t>BCRtf	69444114</t>
  </si>
  <si>
    <t>ENGINEERS MAY 2024 - CWL PHASE 2</t>
  </si>
  <si>
    <t>PAGADA</t>
  </si>
  <si>
    <t>ENGINEERS SERVICES</t>
  </si>
  <si>
    <t>DEBE LLEGAR NC ya que se elimino</t>
  </si>
  <si>
    <t>RANDALL MAURICIO ZAMORA ZUÑIGA</t>
  </si>
  <si>
    <t>CAPEX PHASE 2 (BEACH HOUSE)</t>
  </si>
  <si>
    <t>TF	28662922</t>
  </si>
  <si>
    <t>JOSE HERRERA GUTIERREZ</t>
  </si>
  <si>
    <t>WINDOWS 50%</t>
  </si>
  <si>
    <t>BCR TF	52322725</t>
  </si>
  <si>
    <t>BCRTF	34448005</t>
  </si>
  <si>
    <t>PABLO VARGAS CHACON</t>
  </si>
  <si>
    <t>KIA MAINTENANCE</t>
  </si>
  <si>
    <t>BCR RONA tf99585351</t>
  </si>
  <si>
    <t>FREDDY CASTRO SEGURA</t>
  </si>
  <si>
    <t>MECHANIC SERVICES</t>
  </si>
  <si>
    <t>BCR RONA tf46402678</t>
  </si>
  <si>
    <t>SITGEO S A</t>
  </si>
  <si>
    <t>TF	89966920</t>
  </si>
  <si>
    <t>NO DED</t>
  </si>
  <si>
    <t>BATALLA LEGAL</t>
  </si>
  <si>
    <t>CLOSING COSTS KIA BONGO (TIMBRES)</t>
  </si>
  <si>
    <t>TF34798428</t>
  </si>
  <si>
    <t>Professional services in regards to: Kia Bongo</t>
  </si>
  <si>
    <t>palmex 2024</t>
  </si>
  <si>
    <t>Zhangzhou Lihan Electronic Commerce (PALMEX)</t>
  </si>
  <si>
    <t>BEACH HOUSE PROYECT</t>
  </si>
  <si>
    <t>INTERNATINAL</t>
  </si>
  <si>
    <t>TF	55575806</t>
  </si>
  <si>
    <t>GRUPO GESTOR 3-102-864026</t>
  </si>
  <si>
    <t>CONSTRUCTION FEE</t>
  </si>
  <si>
    <t>TF	78833818</t>
  </si>
  <si>
    <t>FACT EN JUNIO</t>
  </si>
  <si>
    <t>BAMBU TICO DE PARAMO SA</t>
  </si>
  <si>
    <t>BAMBUSA OLDHAMII</t>
  </si>
  <si>
    <t>TF59758334</t>
  </si>
  <si>
    <t>BCR - USD (Capex) CR92015201001050200422</t>
  </si>
  <si>
    <t>CONSORCIO INTERAMERICANO CARIBE DE EXPORTACION S.A.</t>
  </si>
  <si>
    <t>EQUIPMENT GYM</t>
  </si>
  <si>
    <t>TF23408302</t>
  </si>
  <si>
    <t>21-06-2024</t>
  </si>
  <si>
    <t>BCR tf	74040825</t>
  </si>
  <si>
    <t xml:space="preserve">BCR TF TF82123509 
</t>
  </si>
  <si>
    <t>Packing for Shipping Gym Equipment CWL Capex Phase 2</t>
  </si>
  <si>
    <t xml:space="preserve">"TF	24385686"
</t>
  </si>
  <si>
    <t>14/6/2024</t>
  </si>
  <si>
    <t>CABLE COBRE HILO THHN 3X10 C/ARMADURA</t>
  </si>
  <si>
    <t>Bcr tf	81158328</t>
  </si>
  <si>
    <t>24/06/2024</t>
  </si>
  <si>
    <t>HARDWARE SUPPLIES (MUSEO)</t>
  </si>
  <si>
    <t>BCR TF82123509</t>
  </si>
  <si>
    <t>MINOR BARRANTES FALLAS</t>
  </si>
  <si>
    <t>RADIO AND COMUNICATION (MAINTENANCE)</t>
  </si>
  <si>
    <t>Bcr tf	60454258</t>
  </si>
  <si>
    <t>27-06-24</t>
  </si>
  <si>
    <t>25% CONSTRUCTION FEE CAPEX PHASE 2</t>
  </si>
  <si>
    <t>tf92743444</t>
  </si>
  <si>
    <t>30-06-24</t>
  </si>
  <si>
    <t>Prismar de Costa Rica. S.A.</t>
  </si>
  <si>
    <t>dumbbells</t>
  </si>
  <si>
    <t>19-08-2024</t>
  </si>
  <si>
    <t>TF	42234249</t>
  </si>
  <si>
    <t>Bcr tf	60193564</t>
  </si>
  <si>
    <t>ENGINEER SERVICES</t>
  </si>
  <si>
    <t>30-06-2024</t>
  </si>
  <si>
    <t>TF44910779</t>
  </si>
  <si>
    <t>BATTERIES (CLARO BOSQUE)</t>
  </si>
  <si>
    <t>tf	24412112</t>
  </si>
  <si>
    <t>TF	74754964</t>
  </si>
  <si>
    <t>Alta Batalla Limitada</t>
  </si>
  <si>
    <t>Professional services Corcovado Jungle Lodge Acquisition</t>
  </si>
  <si>
    <t>TF	62581210</t>
  </si>
  <si>
    <t>22-07-24</t>
  </si>
  <si>
    <t>23-07-2024</t>
  </si>
  <si>
    <t>TF	37768969</t>
  </si>
  <si>
    <t>SOLAR SYSTEM REVIEW</t>
  </si>
  <si>
    <t>REPARTS AND DEVICES</t>
  </si>
  <si>
    <t>23-07-24</t>
  </si>
  <si>
    <t>CONSTRUCTION MANAGEMENT FEE</t>
  </si>
  <si>
    <t xml:space="preserve">tf16483936
</t>
  </si>
  <si>
    <t>31-07-2024</t>
  </si>
  <si>
    <t>bcr</t>
  </si>
  <si>
    <t>15-08-2024</t>
  </si>
  <si>
    <t>CONSULTANTS CR</t>
  </si>
  <si>
    <t>Monthly Fee for Asistance with Disbursment Requests, Budget Management and Payments out of Capex Account</t>
  </si>
  <si>
    <t>tf	72562367</t>
  </si>
  <si>
    <t>26-08-2024</t>
  </si>
  <si>
    <t>18-09-2024</t>
  </si>
  <si>
    <t>PASAR A OPERACIONES</t>
  </si>
  <si>
    <t>20-09-2024</t>
  </si>
  <si>
    <t>TF	63074281</t>
  </si>
  <si>
    <t>30-08-2024</t>
  </si>
  <si>
    <t>TF13322983</t>
  </si>
  <si>
    <t>CONSULTANTS</t>
  </si>
  <si>
    <t>TF	57722217</t>
  </si>
  <si>
    <t>GENERATOR INSTALLATION</t>
  </si>
  <si>
    <t>TF	91510768</t>
  </si>
  <si>
    <t>3-102-805532 SRL (UVITA BEER)</t>
  </si>
  <si>
    <t>EQUIPMENT MAINTENANCE</t>
  </si>
  <si>
    <t>27-09-2024</t>
  </si>
  <si>
    <t>TF23521135</t>
  </si>
  <si>
    <t>TF	99895000</t>
  </si>
  <si>
    <t>se devolvio a opp</t>
  </si>
  <si>
    <t>30-09-2024</t>
  </si>
  <si>
    <t>OCT</t>
  </si>
  <si>
    <t>TF58687177</t>
  </si>
  <si>
    <t>15-10-2024</t>
  </si>
  <si>
    <t>21-10-2024</t>
  </si>
  <si>
    <t>TF	52563482</t>
  </si>
  <si>
    <t>17-10-2024</t>
  </si>
  <si>
    <t>BCR TF717047</t>
  </si>
  <si>
    <t>30-10-2024</t>
  </si>
  <si>
    <t>TF	92350767</t>
  </si>
  <si>
    <t>15-11-2024</t>
  </si>
  <si>
    <t>16-11-2024</t>
  </si>
  <si>
    <t>TF	32845962</t>
  </si>
  <si>
    <t>4X4 ATV</t>
  </si>
  <si>
    <t>NINEBOT COSTA RICA S.A</t>
  </si>
  <si>
    <t>Segway Fugleman Crew UT10X</t>
  </si>
  <si>
    <t>TF10782010</t>
  </si>
  <si>
    <t>LEASING</t>
  </si>
  <si>
    <t>se paga en el tiempo de operaciones mensualmente</t>
  </si>
  <si>
    <t>CLOSING COST</t>
  </si>
  <si>
    <t>Palmex Shipping</t>
  </si>
  <si>
    <t>28-11-2024</t>
  </si>
  <si>
    <t>REC-5911</t>
  </si>
  <si>
    <t>MSC MEDITERRANEAN SHIPPING COMPANY</t>
  </si>
  <si>
    <t xml:space="preserve">GUARANTEE DEPOSIT FOR CONTAINER PALMEX CHINA </t>
  </si>
  <si>
    <t>29-11-2024</t>
  </si>
  <si>
    <t>TF47049413</t>
  </si>
  <si>
    <t>**Pagado de Opex y reintegrado desde Capex a Opex</t>
  </si>
  <si>
    <t>27-11-2024</t>
  </si>
  <si>
    <t>FE00200001010000173221</t>
  </si>
  <si>
    <t>TERMINAL HANDLING CONTAINER PALMEX CHINA</t>
  </si>
  <si>
    <t>TF7854824</t>
  </si>
  <si>
    <t>Palmex Customs Txs</t>
  </si>
  <si>
    <t>17-11-2024</t>
  </si>
  <si>
    <t>TASAC 2024-499 (fact 2796)</t>
  </si>
  <si>
    <t>LBG LOGISTIC CUSTOM AND COURIER S.A.</t>
  </si>
  <si>
    <t xml:space="preserve">DRAFT FOR CUSTOM TAXES PALMEX CHINA MEDUX7385016 </t>
  </si>
  <si>
    <t>16-12-2024</t>
  </si>
  <si>
    <t>TF	47763728</t>
  </si>
  <si>
    <t>FE85</t>
  </si>
  <si>
    <t>RANDALL ZAMORA ZUNIGA</t>
  </si>
  <si>
    <t xml:space="preserve">Corcovado Conference Center Modeling and Drawings </t>
  </si>
  <si>
    <t>TF8552917</t>
  </si>
  <si>
    <t>enero 2025</t>
  </si>
  <si>
    <t>LBG LOGISTIC CUSTOM AND COURRIER</t>
  </si>
  <si>
    <t>CUSTOM PALMEX CHINA 1224</t>
  </si>
  <si>
    <t>TF959273</t>
  </si>
  <si>
    <t>13-12-2024</t>
  </si>
  <si>
    <t>Almacén Fiscal Sandal S.A.</t>
  </si>
  <si>
    <t>MSC Mediterranean Shipping Company S.A.</t>
  </si>
  <si>
    <t>RETIRO DE VACIO</t>
  </si>
  <si>
    <t>FE116</t>
  </si>
  <si>
    <t>SIT GEO S.A.</t>
  </si>
  <si>
    <t>50% Design for Permit with NP - 50% For Env. Viability CWL</t>
  </si>
  <si>
    <t>TF78963374</t>
  </si>
  <si>
    <t>FEPEND</t>
  </si>
  <si>
    <t>17-12-2024</t>
  </si>
  <si>
    <t>ENERTEK SOLUTIONS S.R.L.</t>
  </si>
  <si>
    <t>50% Advance payment for New Genset Terra Kitchen</t>
  </si>
  <si>
    <t>TF3856999</t>
  </si>
  <si>
    <t>50% Final payment for New Genset Terra Kitchen</t>
  </si>
  <si>
    <t>23/12/2024</t>
  </si>
  <si>
    <t>TF6719574</t>
  </si>
  <si>
    <t>30-12-2024</t>
  </si>
  <si>
    <t>GENERATOR COMPLEMENTAL</t>
  </si>
  <si>
    <t>TF	78432513</t>
  </si>
  <si>
    <t>27-12-2024</t>
  </si>
  <si>
    <t>GENERATOR TRANSPORTATION</t>
  </si>
  <si>
    <t>31-12-2024</t>
  </si>
  <si>
    <t>TF96062735</t>
  </si>
  <si>
    <t>15-01-2025</t>
  </si>
  <si>
    <t>TF	42450269</t>
  </si>
  <si>
    <t>inform 43965</t>
  </si>
  <si>
    <t>INFORMAL (Carlos Amaya)</t>
  </si>
  <si>
    <t>TF	88843540</t>
  </si>
  <si>
    <t>ELECTRICAL WORKS</t>
  </si>
  <si>
    <t>TF	11022354</t>
  </si>
  <si>
    <t>10523-A CONSTRUCTION IN PROGRESS:Construction in Progress phase 3:Materials &amp; Supplies phase 3</t>
  </si>
  <si>
    <t>CALENTADORES</t>
  </si>
  <si>
    <t>TF	38475203</t>
  </si>
  <si>
    <t>Category</t>
  </si>
  <si>
    <t>Conference Center 2025</t>
  </si>
  <si>
    <t xml:space="preserve">Conference - Air Conditioning </t>
  </si>
  <si>
    <t>Electromechanical - Electrical System Materials</t>
  </si>
  <si>
    <t>27-06-2025</t>
  </si>
  <si>
    <t>RQL INGENIERIA S.A.</t>
  </si>
  <si>
    <t>ELECTRICAL SYSTEM CONF CENTER</t>
  </si>
  <si>
    <t>14/2/2025</t>
  </si>
  <si>
    <t>TF10014134</t>
  </si>
  <si>
    <t>Electromechanical - AC Systems</t>
  </si>
  <si>
    <t>REFRIGERACION INDUSTRIAL BEIRUTE S.A.</t>
  </si>
  <si>
    <t>X2 AC SYSTEMS FOR CONFERENCE CENTER</t>
  </si>
  <si>
    <t>15/1/2025</t>
  </si>
  <si>
    <t>TF35781635</t>
  </si>
  <si>
    <t>Conference - BBQ Area</t>
  </si>
  <si>
    <t>Conference Bathrooms</t>
  </si>
  <si>
    <t>16-07-2025</t>
  </si>
  <si>
    <t>VENECORI, S.A.</t>
  </si>
  <si>
    <t>WALL MIRROR</t>
  </si>
  <si>
    <t>Materials</t>
  </si>
  <si>
    <t>IMPORTACIONES MORPA SUREÑO S.A.</t>
  </si>
  <si>
    <t>TF31378760</t>
  </si>
  <si>
    <t>28/1/2025</t>
  </si>
  <si>
    <t>TF21748138</t>
  </si>
  <si>
    <t>14-08-2025</t>
  </si>
  <si>
    <t>TF	83339152</t>
  </si>
  <si>
    <t>pasar dinero a operaciones</t>
  </si>
  <si>
    <t>Labor</t>
  </si>
  <si>
    <t>28/8/2025</t>
  </si>
  <si>
    <t>SEED COLLABORATIVE COMPANY S.R.L.</t>
  </si>
  <si>
    <t xml:space="preserve">Payroll Aug 07th Conference Center </t>
  </si>
  <si>
    <t>TF83740142</t>
  </si>
  <si>
    <t>Labor Terminations Conference Center</t>
  </si>
  <si>
    <t xml:space="preserve">Payroll Aug 17th Conference Center </t>
  </si>
  <si>
    <t>TF24783929</t>
  </si>
  <si>
    <t>BNCR - USD (Opex) CR180151195200200370191</t>
  </si>
  <si>
    <t>Adjustment for CCSS - Payroll Cost</t>
  </si>
  <si>
    <t>25-02-2025</t>
  </si>
  <si>
    <t>TF	53664780</t>
  </si>
  <si>
    <t>Kitchen</t>
  </si>
  <si>
    <t>TIENDA INTERNACIONAL DE PRODUCTOS SENSACIONALES S.A.</t>
  </si>
  <si>
    <t>KITCHEN EQUIPMENT FOR CONFERENCE CENTER</t>
  </si>
  <si>
    <t>Staff Meals</t>
  </si>
  <si>
    <t>SERVICENTRO LA PALMA S.A</t>
  </si>
  <si>
    <t>FUEL FOR TRANSPORT STAFF MEALS</t>
  </si>
  <si>
    <t>TF	50589729</t>
  </si>
  <si>
    <t>UNION COMERCIAL DE COSTA RICA UNICOMER S.A.</t>
  </si>
  <si>
    <t xml:space="preserve">KITCHEN FOR CONFERENCE CENTER </t>
  </si>
  <si>
    <t>DECORVETRO S.A.</t>
  </si>
  <si>
    <t xml:space="preserve">FAYENZA ROYAL GREEN </t>
  </si>
  <si>
    <t>MOSAGRES (DECORVETRO S.A.)</t>
  </si>
  <si>
    <t>TILE FOR CONFERENCE CENTER KITCHEN</t>
  </si>
  <si>
    <t>18-08-2025</t>
  </si>
  <si>
    <t>TF36935122</t>
  </si>
  <si>
    <t>14-02-2025</t>
  </si>
  <si>
    <t>27-08-2025</t>
  </si>
  <si>
    <t>23/2/2025</t>
  </si>
  <si>
    <t>TF16495055</t>
  </si>
  <si>
    <t>28-08-2025</t>
  </si>
  <si>
    <t>29-08-2025</t>
  </si>
  <si>
    <t>24/2/2025</t>
  </si>
  <si>
    <t>TF61997065</t>
  </si>
  <si>
    <t>21-08-2025</t>
  </si>
  <si>
    <t>3-102-914264 SRL</t>
  </si>
  <si>
    <t>MATERIAL</t>
  </si>
  <si>
    <t>TF5844945</t>
  </si>
  <si>
    <t>26-08-2025</t>
  </si>
  <si>
    <t>SOLUCIONES INDUSTRIALES L F S.R.L</t>
  </si>
  <si>
    <t>14/8/2025</t>
  </si>
  <si>
    <t>SIN FE (FT25224HFVBP)</t>
  </si>
  <si>
    <t xml:space="preserve">GUSTAVO ZAMORA </t>
  </si>
  <si>
    <t>REFUND BANKING FEE</t>
  </si>
  <si>
    <t>FERRETERIA PALMARES S.A.</t>
  </si>
  <si>
    <t>MARIA FLORA NUNEZ NUNEZ</t>
  </si>
  <si>
    <t xml:space="preserve">RENT OF WORKERS HOUSE IN CORTES </t>
  </si>
  <si>
    <t>TF	97007538</t>
  </si>
  <si>
    <t xml:space="preserve">REINT CAJA CHICA </t>
  </si>
  <si>
    <t>TF98242656</t>
  </si>
  <si>
    <t>Conference - Builders Fee</t>
  </si>
  <si>
    <t>Builders Fee - PM</t>
  </si>
  <si>
    <t>FE94</t>
  </si>
  <si>
    <t>5% PM Fee Capex Feb-March 2025 ($62,834.30)</t>
  </si>
  <si>
    <t>TF76670407</t>
  </si>
  <si>
    <t>BCR - CRC (Opex) CR30015201001050148673</t>
  </si>
  <si>
    <t>5% PM Fee Capex Feb-March 2025 ($62,834.30) - VAT</t>
  </si>
  <si>
    <t>27/2/2025</t>
  </si>
  <si>
    <t>TF422514</t>
  </si>
  <si>
    <t>PETTY CASH GUSTAVO</t>
  </si>
  <si>
    <t>26/5/2025</t>
  </si>
  <si>
    <t>FE101</t>
  </si>
  <si>
    <t>5% PM Fee Capex Apr-May 2025 ($92,082.66)</t>
  </si>
  <si>
    <t>5% PM Fee Capex Apr-May 2025 ($92,082.66) - VAT</t>
  </si>
  <si>
    <t>27-03-2025</t>
  </si>
  <si>
    <t>TF	57733076</t>
  </si>
  <si>
    <t>TF11296358</t>
  </si>
  <si>
    <t>Builders Fee</t>
  </si>
  <si>
    <t>31/7/2025</t>
  </si>
  <si>
    <t>FE26</t>
  </si>
  <si>
    <t xml:space="preserve">RC CONSTRUCCIONES </t>
  </si>
  <si>
    <t>IROOF INSTALLATION SUPERVISION CONF CENTER0</t>
  </si>
  <si>
    <t>TF73626902</t>
  </si>
  <si>
    <t>Conference - Ceiling</t>
  </si>
  <si>
    <t>Ceiling - Material</t>
  </si>
  <si>
    <t>19-05-2025</t>
  </si>
  <si>
    <t>FE16085</t>
  </si>
  <si>
    <t>INDUSTRIAS TITAN S.A.</t>
  </si>
  <si>
    <t>FORTOFLEX CANVAS</t>
  </si>
  <si>
    <t>17/03/2025</t>
  </si>
  <si>
    <t>TF93040645</t>
  </si>
  <si>
    <t>23/06/2025</t>
  </si>
  <si>
    <t xml:space="preserve">INDUSTRIAS TITAN S.A. </t>
  </si>
  <si>
    <t>LONA FOR CONFERENCE CENTER X5 ROLLS</t>
  </si>
  <si>
    <t>28-03-2025</t>
  </si>
  <si>
    <t>TF68526140</t>
  </si>
  <si>
    <t>21/06/2025</t>
  </si>
  <si>
    <t>FE524</t>
  </si>
  <si>
    <t>TRANSPORT LONA FOR CONFE CENTERN</t>
  </si>
  <si>
    <t>Conference - Contingency</t>
  </si>
  <si>
    <t>Contingency - Subcontract</t>
  </si>
  <si>
    <t>CONTRACTED SERVICE (ARCHITECT)</t>
  </si>
  <si>
    <t>21/03/2025</t>
  </si>
  <si>
    <t>TF3181460</t>
  </si>
  <si>
    <t>CONSULTANTS COSTA RICA</t>
  </si>
  <si>
    <t>PAYMENT PROCESSING ASSISTANCE</t>
  </si>
  <si>
    <t xml:space="preserve">CONSULTANTS COSTA RICA </t>
  </si>
  <si>
    <t>24/03/2025</t>
  </si>
  <si>
    <t>TF2345276</t>
  </si>
  <si>
    <t>Contingency - Internet System</t>
  </si>
  <si>
    <t>DINA ROCHA GUTIERREZ (SOLUCIONES KTORCE)</t>
  </si>
  <si>
    <t>50% Advance - Internet System on Ocean Villas &amp; Terra Kirchen</t>
  </si>
  <si>
    <t>50% Final - Internet System on Ocean Villas &amp; Terra Kirchen</t>
  </si>
  <si>
    <t>Contingency - Decoration</t>
  </si>
  <si>
    <t>CARLOS EDUARDO MORA BONILLA (VIKINGO)</t>
  </si>
  <si>
    <t>Initial payment Casts for Conference Center Decor. 50%</t>
  </si>
  <si>
    <t>Fiinal payment Casts for Conference Center Decor. 50%</t>
  </si>
  <si>
    <t>TF4894463</t>
  </si>
  <si>
    <t>Monthly Payments Processing Capex</t>
  </si>
  <si>
    <t>TF11481244</t>
  </si>
  <si>
    <t>Contingency - Equipment Rent</t>
  </si>
  <si>
    <t>IMPORTACIONES AGLOPEZ S.A.</t>
  </si>
  <si>
    <t xml:space="preserve">Rent of generator 1 week </t>
  </si>
  <si>
    <t xml:space="preserve">Transportation </t>
  </si>
  <si>
    <t>14/7/2025</t>
  </si>
  <si>
    <t>ASDRUBAL RIVERA VILLANUEVA</t>
  </si>
  <si>
    <t>CRAFTS</t>
  </si>
  <si>
    <t>29/7/2025</t>
  </si>
  <si>
    <t>FE652</t>
  </si>
  <si>
    <t>PAYROLL CONFERENCE CENTER 18-07-2025</t>
  </si>
  <si>
    <t>TF6851070</t>
  </si>
  <si>
    <t>Equipment Rent</t>
  </si>
  <si>
    <t>Rent of Generator</t>
  </si>
  <si>
    <t>NC17</t>
  </si>
  <si>
    <t>FE3700</t>
  </si>
  <si>
    <t>Construction staff meals Crew Confe Center</t>
  </si>
  <si>
    <t>TF87705014</t>
  </si>
  <si>
    <t>FT2521080KC9</t>
  </si>
  <si>
    <t>ELIEL ANTONIO CORTES VENEGAS</t>
  </si>
  <si>
    <t xml:space="preserve">Taxi for Staff Meals Conference </t>
  </si>
  <si>
    <t>Payment processing</t>
  </si>
  <si>
    <t>MONTHLY FEE FOR ASISTANCE WITH DISBURSMENT</t>
  </si>
  <si>
    <t>24-04-2025</t>
  </si>
  <si>
    <t>TF	31472370</t>
  </si>
  <si>
    <t>TRANSPORT OF CULVERTS FOR NEW WELL</t>
  </si>
  <si>
    <t>SE ELIMINAN ENTRE SI</t>
  </si>
  <si>
    <t>28-11-2025</t>
  </si>
  <si>
    <t>ELIECER JOSE ACEVEDO REYES</t>
  </si>
  <si>
    <t>***FACT 84 **MATAR CONTRA GASTO DIFERIDO DEL 18/06/2025 LNEAS 2142-2143-2411</t>
  </si>
  <si>
    <t>Conference - Doors and lock</t>
  </si>
  <si>
    <t>23-07-2025</t>
  </si>
  <si>
    <t>FE25</t>
  </si>
  <si>
    <t xml:space="preserve">MARLON PORRAS MADRIGAL </t>
  </si>
  <si>
    <t>PUERTAS Y LLAVINES</t>
  </si>
  <si>
    <t>23/4/2025</t>
  </si>
  <si>
    <t>TF47707932</t>
  </si>
  <si>
    <t>*PAGADA DE CUENTA OPEX (TF211615) Y REINTEGRADA A CUENTA CAPEX CON (TF47707932)</t>
  </si>
  <si>
    <t>Conference - Drywall</t>
  </si>
  <si>
    <t>Drywall - Material</t>
  </si>
  <si>
    <t>SE APLICO EN JUNIO</t>
  </si>
  <si>
    <t>28/4/2025</t>
  </si>
  <si>
    <t>TF4592966</t>
  </si>
  <si>
    <t>Caja Chica Gustavo</t>
  </si>
  <si>
    <t>NC33625</t>
  </si>
  <si>
    <t>17-06-2025</t>
  </si>
  <si>
    <t>NC33759</t>
  </si>
  <si>
    <t>HARDWARE SUPPLIES  (APPLIED TO INV 335882)</t>
  </si>
  <si>
    <t>15/4/2025</t>
  </si>
  <si>
    <t>TF69645560</t>
  </si>
  <si>
    <t>13-06-2025</t>
  </si>
  <si>
    <t>TF61441112</t>
  </si>
  <si>
    <t>/</t>
  </si>
  <si>
    <t>29/5/2025</t>
  </si>
  <si>
    <t>TF60137842</t>
  </si>
  <si>
    <t>Drywall - Labor - Staff Meals &amp; Lodging</t>
  </si>
  <si>
    <t>Worker Mealls - Conference</t>
  </si>
  <si>
    <t>EL COLONO LA JUNGLA S.A.</t>
  </si>
  <si>
    <t>Workers Camp - Repairs</t>
  </si>
  <si>
    <t>13/05/2025</t>
  </si>
  <si>
    <t>TF50889110</t>
  </si>
  <si>
    <t>CRC 2,475,000.00</t>
  </si>
  <si>
    <t>SERVICENTRO LA PALMA S.A.</t>
  </si>
  <si>
    <t>Gas for Bike Gustavo  - Food Supply</t>
  </si>
  <si>
    <t>13/5/2025</t>
  </si>
  <si>
    <t>FT251571PT6Y</t>
  </si>
  <si>
    <t>Food Supplies Transport CWL Conference</t>
  </si>
  <si>
    <t>SIN FE FT251622RZ2R</t>
  </si>
  <si>
    <t>MAURICIO NUNEZ NUNEZ</t>
  </si>
  <si>
    <t>HOUSE PAYMENT</t>
  </si>
  <si>
    <t>SIN FAC 37371</t>
  </si>
  <si>
    <t>ICELEC</t>
  </si>
  <si>
    <t>16-06-2025</t>
  </si>
  <si>
    <t>FE154741</t>
  </si>
  <si>
    <t>JOSE FRANCISCO GERARDO BARBOZA ALVARADO</t>
  </si>
  <si>
    <t>19-06-2025</t>
  </si>
  <si>
    <t>FT25170WKTRS</t>
  </si>
  <si>
    <t>INFORMAL</t>
  </si>
  <si>
    <t>TAXI FOOD</t>
  </si>
  <si>
    <t>16/5/2025</t>
  </si>
  <si>
    <t>TF14329305</t>
  </si>
  <si>
    <t>Drywall - Materials</t>
  </si>
  <si>
    <t>20-06-2025</t>
  </si>
  <si>
    <t>15/5/2025</t>
  </si>
  <si>
    <t>TF54820026</t>
  </si>
  <si>
    <t>25-06-2025</t>
  </si>
  <si>
    <t>TF63981770</t>
  </si>
  <si>
    <t xml:space="preserve">Drywall - Labor  </t>
  </si>
  <si>
    <t>FE644</t>
  </si>
  <si>
    <t xml:space="preserve">Payroll Capex Conf Center 06-12-2025 </t>
  </si>
  <si>
    <t>27/06/2025</t>
  </si>
  <si>
    <t>Payroll Capex Conf Center 27/06/2025</t>
  </si>
  <si>
    <t>CONSTRUCTION STAFF MEALS</t>
  </si>
  <si>
    <t>28-06-2025</t>
  </si>
  <si>
    <t>30/06/2025</t>
  </si>
  <si>
    <t>SIN FE (FT25181TRX22)</t>
  </si>
  <si>
    <t>28/06/2025</t>
  </si>
  <si>
    <t>SIN FE (FT25179YNX2V)</t>
  </si>
  <si>
    <t>TAXI FOR FOOD WORKERS</t>
  </si>
  <si>
    <t>Conference - Electromechanical</t>
  </si>
  <si>
    <t>21-06-2025</t>
  </si>
  <si>
    <t>30-06-2025</t>
  </si>
  <si>
    <t>Roofing - Labor</t>
  </si>
  <si>
    <t>Admin Payroll May-June  - Social Security &amp; VAT</t>
  </si>
  <si>
    <t>FE71976</t>
  </si>
  <si>
    <t>CONSTRUPLAZA S.A.</t>
  </si>
  <si>
    <t>Lights for Conf Center</t>
  </si>
  <si>
    <t>15-07-2025</t>
  </si>
  <si>
    <t>Electromechanical - Material</t>
  </si>
  <si>
    <t>Initial payment Lamp Bases for Conference Center Decor. 50%</t>
  </si>
  <si>
    <t>Final payment Lamp Bases for Conference Center Decor. 50%</t>
  </si>
  <si>
    <t>Quote 2 - Lamp Bases for Conf Center Decor (materials)</t>
  </si>
  <si>
    <t>Credit Note</t>
  </si>
  <si>
    <t>13/8/2025</t>
  </si>
  <si>
    <t>Quote 2 - Lamp Bases for Conf Center Decor (labor)</t>
  </si>
  <si>
    <t>TF29671107</t>
  </si>
  <si>
    <t>Electromechanical - Lamps</t>
  </si>
  <si>
    <t>LOLA ́S HOMEMADE SRL</t>
  </si>
  <si>
    <t>Handmade Lamps for Conference Center (vanesa bravos)</t>
  </si>
  <si>
    <t>FE PEND (PROF 55004)</t>
  </si>
  <si>
    <t>SOLUCIONES ELECTRICAS VQ DEL SUR S.A.</t>
  </si>
  <si>
    <t>ELECTRICAL MATERIALS FOR CONFERENC CENTER</t>
  </si>
  <si>
    <t>SOLUCIONES ELECTRICAS V Q DEL SUR S.A.</t>
  </si>
  <si>
    <t>LIGHT BULB</t>
  </si>
  <si>
    <t>17-07-2025</t>
  </si>
  <si>
    <t>31-07-2025</t>
  </si>
  <si>
    <t>NC1126</t>
  </si>
  <si>
    <t>19/5/2025</t>
  </si>
  <si>
    <t>TF10952572</t>
  </si>
  <si>
    <t>25/8/2025</t>
  </si>
  <si>
    <t>29/9/2025</t>
  </si>
  <si>
    <t>TF8193876</t>
  </si>
  <si>
    <t>BCR - USD (Opex) CR20015201001050148756</t>
  </si>
  <si>
    <t>*PAGADO DE CUENTA OPERACIONES</t>
  </si>
  <si>
    <t>23-05-2025</t>
  </si>
  <si>
    <t>TF4592515</t>
  </si>
  <si>
    <t>Electromechanical - Subcontract</t>
  </si>
  <si>
    <t>FE01</t>
  </si>
  <si>
    <t>VERONICA PATRICIA MONGE GAMBOA (3-102-942922</t>
  </si>
  <si>
    <t>ADVANCE PAYMENT FOR ELECTRICAL SUBCONTRACTOR</t>
  </si>
  <si>
    <t>23-05-22025</t>
  </si>
  <si>
    <t>FINAL PAYMENT FOR ELECTRICAL SUBCONTRACTOR</t>
  </si>
  <si>
    <t>31-08-2025</t>
  </si>
  <si>
    <t>TOMAS ROBERTO REYES ROJAS</t>
  </si>
  <si>
    <t>Tile Transportation for Conference Center</t>
  </si>
  <si>
    <t>20-05-2025</t>
  </si>
  <si>
    <t>TF	39526781</t>
  </si>
  <si>
    <t>Conference - Floor</t>
  </si>
  <si>
    <t>Floor - Material</t>
  </si>
  <si>
    <t>MADERAS IMPREGNADAS ASC S.A.</t>
  </si>
  <si>
    <t>Wood Pieces for Roof and Wall Structure Conf Center</t>
  </si>
  <si>
    <t>23/05/2025</t>
  </si>
  <si>
    <t>TF16646079</t>
  </si>
  <si>
    <t>16-05-2025</t>
  </si>
  <si>
    <t>TF15649344</t>
  </si>
  <si>
    <t>21/5/2025</t>
  </si>
  <si>
    <t>TF11481513</t>
  </si>
  <si>
    <t>17-05-2025</t>
  </si>
  <si>
    <t>TF7814499</t>
  </si>
  <si>
    <t>21-05-2025</t>
  </si>
  <si>
    <t>29-05-2025</t>
  </si>
  <si>
    <t>TF3966079</t>
  </si>
  <si>
    <t>30-05-2025</t>
  </si>
  <si>
    <t>CAJA CHICA</t>
  </si>
  <si>
    <t>31-05-2025</t>
  </si>
  <si>
    <t>TF4173351</t>
  </si>
  <si>
    <t>CAJA CHICA GUSTAVO</t>
  </si>
  <si>
    <t>Floor - Subcontract</t>
  </si>
  <si>
    <t>FE337</t>
  </si>
  <si>
    <t>MAURICIO MENDEZ CUBILLO</t>
  </si>
  <si>
    <t>WELDING SERVICES</t>
  </si>
  <si>
    <t>Floor - Equipment</t>
  </si>
  <si>
    <t>FE263</t>
  </si>
  <si>
    <t>Rent of Generator for Confe Center</t>
  </si>
  <si>
    <t>TF2125808</t>
  </si>
  <si>
    <t>Floor - Labor - Staff Meals &amp; Lodging</t>
  </si>
  <si>
    <t>TF61350627</t>
  </si>
  <si>
    <t>14-05-2025</t>
  </si>
  <si>
    <t>FT25134YDBT4</t>
  </si>
  <si>
    <t>MAURICIO NUÑEZ NUÑEZ</t>
  </si>
  <si>
    <t>GUSTAVO ROJAS ZAMORA</t>
  </si>
  <si>
    <t>Bank Commision Sinpe (Super JYB)</t>
  </si>
  <si>
    <t>TF32202448</t>
  </si>
  <si>
    <t>SIN FAC 3994</t>
  </si>
  <si>
    <t>TF22313840</t>
  </si>
  <si>
    <t>SUPER</t>
  </si>
  <si>
    <t>27/5/2025</t>
  </si>
  <si>
    <t>TF44976857</t>
  </si>
  <si>
    <t>Floor - Labor</t>
  </si>
  <si>
    <t>FE636</t>
  </si>
  <si>
    <t>Seed Collaborative Company S.R.L.</t>
  </si>
  <si>
    <t>Payroll Capex Conf Center 05-13-2025</t>
  </si>
  <si>
    <t>TF24924585</t>
  </si>
  <si>
    <t>Payroll Capex Conf Center 05-29-2025</t>
  </si>
  <si>
    <t>Floor- Labor - Staff Meals &amp; Lodging</t>
  </si>
  <si>
    <t>26-05-2025</t>
  </si>
  <si>
    <t>FE1367</t>
  </si>
  <si>
    <t>Transport of Workers Conference Center 12-06-2025</t>
  </si>
  <si>
    <t>23/7/2025</t>
  </si>
  <si>
    <t>TF6828549</t>
  </si>
  <si>
    <t>Conference - Foundations</t>
  </si>
  <si>
    <t>Foundations - Material</t>
  </si>
  <si>
    <t>Importaciones Morpa Sureño S.A.</t>
  </si>
  <si>
    <t>Hardware purchase</t>
  </si>
  <si>
    <t>TF2452166</t>
  </si>
  <si>
    <t>TF7960746</t>
  </si>
  <si>
    <t>Foundations - Labor - Staff Meals &amp; Lodging</t>
  </si>
  <si>
    <t>REC25435DDVK</t>
  </si>
  <si>
    <t>Maria Flora Nunez Nunez</t>
  </si>
  <si>
    <t>Payment of Water Service for Workers Cabin (Cortes)</t>
  </si>
  <si>
    <t>TF5552884</t>
  </si>
  <si>
    <t xml:space="preserve">REC25041G6RJG </t>
  </si>
  <si>
    <t>Monthly Rent for Workers Cabin - Cortes</t>
  </si>
  <si>
    <t>14-06-2025</t>
  </si>
  <si>
    <t>TF	35168880</t>
  </si>
  <si>
    <t xml:space="preserve">REC25038XC51F </t>
  </si>
  <si>
    <t>ICE</t>
  </si>
  <si>
    <t>Electrical Service - Workers Cabin - Cortes</t>
  </si>
  <si>
    <t>TF11254090</t>
  </si>
  <si>
    <t>SIN FE</t>
  </si>
  <si>
    <t>3-102-867782 S.R.L.</t>
  </si>
  <si>
    <t>Refund of petty cash funds, from OG to CWL (will be refunded by Gustavo at the end of the project)</t>
  </si>
  <si>
    <t>Foundations - Others - Transport</t>
  </si>
  <si>
    <t>26-02-2025</t>
  </si>
  <si>
    <t xml:space="preserve">TRANSPORTATION SERVICES </t>
  </si>
  <si>
    <t>24-02-2025</t>
  </si>
  <si>
    <t>TF	11588377</t>
  </si>
  <si>
    <t>TF	28515199</t>
  </si>
  <si>
    <t>**pagada doble en mayo</t>
  </si>
  <si>
    <t>TF11317299</t>
  </si>
  <si>
    <t>28-02-2025</t>
  </si>
  <si>
    <t>TF2801933</t>
  </si>
  <si>
    <t>20/06/2025</t>
  </si>
  <si>
    <t>TF15496951</t>
  </si>
  <si>
    <t>Fuel for Foreman - Food and Transport</t>
  </si>
  <si>
    <t>Hardware supplies</t>
  </si>
  <si>
    <t>TF7162862</t>
  </si>
  <si>
    <t>13-03-2025</t>
  </si>
  <si>
    <t>Maderas Impregnadas ASC S.A.</t>
  </si>
  <si>
    <t>Wood Pieces for Structure of Conference Center - Floor - Walls and Roof Structure</t>
  </si>
  <si>
    <t>TF	37712081</t>
  </si>
  <si>
    <t>OIL</t>
  </si>
  <si>
    <t>26-03-2025</t>
  </si>
  <si>
    <t>29-03-2025</t>
  </si>
  <si>
    <t>Conference - Glazing</t>
  </si>
  <si>
    <t>Glazing - Subcontract</t>
  </si>
  <si>
    <t>18/06/2025</t>
  </si>
  <si>
    <t>FE84</t>
  </si>
  <si>
    <t xml:space="preserve">VIDRIOS Y ACABADOS ACEVEDO </t>
  </si>
  <si>
    <t>GLAZING CONTRACT CONF CENTER - 50% ADVANCE</t>
  </si>
  <si>
    <t>GLAZING CONTRACT CONF CENTER - 50% FINAL</t>
  </si>
  <si>
    <t>TF71190191</t>
  </si>
  <si>
    <t>Conference - Main Structure</t>
  </si>
  <si>
    <t>Main Structure - Material</t>
  </si>
  <si>
    <t>TF56238307</t>
  </si>
  <si>
    <t>*conversion de moneda</t>
  </si>
  <si>
    <t>Main Structure - Labor - Staff Meals &amp; Lodging</t>
  </si>
  <si>
    <t>REC099116</t>
  </si>
  <si>
    <t>Carniceria</t>
  </si>
  <si>
    <t>Meats for Construction Staff CWL Capex Conf. Center</t>
  </si>
  <si>
    <t>21/8/2025</t>
  </si>
  <si>
    <t>TF49786174</t>
  </si>
  <si>
    <t>FE189028</t>
  </si>
  <si>
    <t>Staff Meals Capex Conf. Center</t>
  </si>
  <si>
    <t>17/06/2025</t>
  </si>
  <si>
    <t>TF11956496</t>
  </si>
  <si>
    <t>Rent of House for Construction Staff CWL Conf Center</t>
  </si>
  <si>
    <t>TF14689582</t>
  </si>
  <si>
    <t>Electric Service Construction Staff House CWL Conf. Center</t>
  </si>
  <si>
    <t>TF14988547</t>
  </si>
  <si>
    <t xml:space="preserve">Main Structure - Transport </t>
  </si>
  <si>
    <t>FE193</t>
  </si>
  <si>
    <t>Tomas Roberto Reyes Rojas</t>
  </si>
  <si>
    <t>Grounds Transport - Materials for Conf. Center</t>
  </si>
  <si>
    <t>TF4538596</t>
  </si>
  <si>
    <t>30-03-2025</t>
  </si>
  <si>
    <t>Gustavos Petty Cash Refunds - Gas</t>
  </si>
  <si>
    <t>24-06-2025</t>
  </si>
  <si>
    <t>TF16187314</t>
  </si>
  <si>
    <t>SUR QUIMICA S.A.</t>
  </si>
  <si>
    <t xml:space="preserve">Gustavos Petty Cash Refunds - Paint </t>
  </si>
  <si>
    <t>TF25585045</t>
  </si>
  <si>
    <t>Gustavos Petty Cash Refunds - Worker Meals</t>
  </si>
  <si>
    <t>TF48038865</t>
  </si>
  <si>
    <t>25-03-2024</t>
  </si>
  <si>
    <t>TF54101472</t>
  </si>
  <si>
    <t>31-03-2025</t>
  </si>
  <si>
    <t>SERGIO ALBERTO ELIZONDO ANGULO</t>
  </si>
  <si>
    <t xml:space="preserve">FOOD PRODUCTS </t>
  </si>
  <si>
    <t>Main Structure - Labor</t>
  </si>
  <si>
    <t>21-04-2025</t>
  </si>
  <si>
    <t>SEED COLLABORATIVE COMPANY S.R.L</t>
  </si>
  <si>
    <t xml:space="preserve">JANUARY LABOR COSTS VENTANAS </t>
  </si>
  <si>
    <t>NC1121</t>
  </si>
  <si>
    <t>27/6/2025</t>
  </si>
  <si>
    <t>TF21271611</t>
  </si>
  <si>
    <t>25/4/2025</t>
  </si>
  <si>
    <t>FE626</t>
  </si>
  <si>
    <t>Labor termination settlement Exequiel</t>
  </si>
  <si>
    <t>TF63927865</t>
  </si>
  <si>
    <t>30/4/2025</t>
  </si>
  <si>
    <t>Social Security</t>
  </si>
  <si>
    <t>TF38492285</t>
  </si>
  <si>
    <t>Payroll Processing</t>
  </si>
  <si>
    <t>TF10302256</t>
  </si>
  <si>
    <t>VAT Inv 626 Payrll Costs Conf Center Aprl</t>
  </si>
  <si>
    <t>IMPORTACIONES MORPA SUREÑO</t>
  </si>
  <si>
    <t>TF15260656</t>
  </si>
  <si>
    <t>22-04-2025</t>
  </si>
  <si>
    <t>24-07-2025</t>
  </si>
  <si>
    <t>TF33826447</t>
  </si>
  <si>
    <t>TF32334833</t>
  </si>
  <si>
    <t>**CONVERSION DE MONEDA DESDE CAPEX</t>
  </si>
  <si>
    <t>29-04-2025</t>
  </si>
  <si>
    <t>NC33337</t>
  </si>
  <si>
    <t>TF49817</t>
  </si>
  <si>
    <t>TF22467035</t>
  </si>
  <si>
    <t>TF1944622</t>
  </si>
  <si>
    <t>TF8045160</t>
  </si>
  <si>
    <t>13-05-2025</t>
  </si>
  <si>
    <t>TF68216090</t>
  </si>
  <si>
    <t>FE6721</t>
  </si>
  <si>
    <t>Gustavo Cash - ConfCenter - Meals</t>
  </si>
  <si>
    <t>TF	35300585</t>
  </si>
  <si>
    <t>28-05-2025</t>
  </si>
  <si>
    <t>TF10594818</t>
  </si>
  <si>
    <t>15-08-2025</t>
  </si>
  <si>
    <t>TF16184149</t>
  </si>
  <si>
    <t>***PAGADO DE CUENTA OPERACIONES BCR</t>
  </si>
  <si>
    <t>25-05-2025</t>
  </si>
  <si>
    <t>TF	89221929</t>
  </si>
  <si>
    <t>Conference - Roof Structure</t>
  </si>
  <si>
    <t>28-04-2025</t>
  </si>
  <si>
    <t>TF12589487</t>
  </si>
  <si>
    <t>24/4/2025</t>
  </si>
  <si>
    <t>FT25114K5XVR</t>
  </si>
  <si>
    <t>EDITH CAMPOS MARIN</t>
  </si>
  <si>
    <t xml:space="preserve">Staff Meals Conference Center </t>
  </si>
  <si>
    <t>FT25101HWZYS</t>
  </si>
  <si>
    <t>Rent for Construction Workers Coronado</t>
  </si>
  <si>
    <t>TF13644914</t>
  </si>
  <si>
    <t>TF76664728</t>
  </si>
  <si>
    <t>Electricitu Workers Coronado</t>
  </si>
  <si>
    <t xml:space="preserve">TF78322807
</t>
  </si>
  <si>
    <t>FT25101XFZSV</t>
  </si>
  <si>
    <t>Water Bill Workers Conf Center</t>
  </si>
  <si>
    <t>22/4/2025</t>
  </si>
  <si>
    <t>FE223552</t>
  </si>
  <si>
    <t>Estacion de Servicio La Costa (serv la palma)</t>
  </si>
  <si>
    <t>Fuel</t>
  </si>
  <si>
    <t>Payroll Conference Center 02 Apr CWL</t>
  </si>
  <si>
    <t>TF26343583</t>
  </si>
  <si>
    <t>Payroll Conference Center 15 Apr CWL</t>
  </si>
  <si>
    <t>TF11286293</t>
  </si>
  <si>
    <t xml:space="preserve">Payroll Conference Center - Admin Apr 15th </t>
  </si>
  <si>
    <t xml:space="preserve">TF86464934
</t>
  </si>
  <si>
    <t xml:space="preserve">Payroll Conference Center - Admin Apr 30h </t>
  </si>
  <si>
    <t>17/7/2025</t>
  </si>
  <si>
    <t>TF11614860</t>
  </si>
  <si>
    <t>TF93756473</t>
  </si>
  <si>
    <t>Payroll Conference Center 25-30 Apr CWL</t>
  </si>
  <si>
    <t>Roof Structure - Material</t>
  </si>
  <si>
    <t>23-10-2025</t>
  </si>
  <si>
    <t>TF	31395825</t>
  </si>
  <si>
    <t>Conference - Roofing</t>
  </si>
  <si>
    <t>Roof Tiles</t>
  </si>
  <si>
    <t>13/1/2025</t>
  </si>
  <si>
    <t>FE41996</t>
  </si>
  <si>
    <t>PIER SEVENTEEN CR S.A.</t>
  </si>
  <si>
    <t>Shipping Costs Palmex Order #02 China</t>
  </si>
  <si>
    <t>FE41997</t>
  </si>
  <si>
    <t>Roof Cover - Roof Tiles</t>
  </si>
  <si>
    <t>LBG Logistic Customs and Courier S.A.</t>
  </si>
  <si>
    <t>Palmex Order #02 - Shipping Cost - Customs Agent</t>
  </si>
  <si>
    <t>Palmex Order #02 - Shipping Cost - Draft Imp. Taxes 133</t>
  </si>
  <si>
    <t xml:space="preserve">TF40866471
</t>
  </si>
  <si>
    <t>Palmex Order #02 - Shipping Cost - Storage Approx.</t>
  </si>
  <si>
    <t>15/7/2025</t>
  </si>
  <si>
    <t xml:space="preserve">TF23012202
</t>
  </si>
  <si>
    <t>CORPORACION EBBA DE COSTA RICA</t>
  </si>
  <si>
    <t>Palmex Shipping Costs***Revisar***</t>
  </si>
  <si>
    <t>LBG LOGGISTIC CUSTOM AND COURIER S.A.</t>
  </si>
  <si>
    <t xml:space="preserve">SHIPPING COSTS PALMEX </t>
  </si>
  <si>
    <t>TF	94553934</t>
  </si>
  <si>
    <t>SE ELIMINANA ENTRE SI</t>
  </si>
  <si>
    <t>Conference - Sanitary Ware</t>
  </si>
  <si>
    <t>Sanitary Ware - Material</t>
  </si>
  <si>
    <t>16/06/2025</t>
  </si>
  <si>
    <t xml:space="preserve">TILE FOR CONFERENCE CENTER </t>
  </si>
  <si>
    <t>PORCERAMICA S.R.L.</t>
  </si>
  <si>
    <t>Sanitary Ware - Floor Tiles</t>
  </si>
  <si>
    <t>OLIMPIA BEIGE TILE FOR CONFERENCE CENTER</t>
  </si>
  <si>
    <t>Conference - Stairs</t>
  </si>
  <si>
    <t>NC34120</t>
  </si>
  <si>
    <t>18-07-2025</t>
  </si>
  <si>
    <t>19-07-2025</t>
  </si>
  <si>
    <t xml:space="preserve">TF53763400
</t>
  </si>
  <si>
    <t>21-07-2025</t>
  </si>
  <si>
    <t>16/7/2025</t>
  </si>
  <si>
    <t>TF37249855</t>
  </si>
  <si>
    <t>30-07-2025</t>
  </si>
  <si>
    <t>NC34263</t>
  </si>
  <si>
    <t>TF10159427</t>
  </si>
  <si>
    <t>NC34264</t>
  </si>
  <si>
    <t>26/7/2025</t>
  </si>
  <si>
    <t>TF96723153</t>
  </si>
  <si>
    <t>29-07-2025</t>
  </si>
  <si>
    <t>TF62195284</t>
  </si>
  <si>
    <t>CONFERENCE CENTER</t>
  </si>
  <si>
    <t>18/7/2025</t>
  </si>
  <si>
    <t>TF24188827</t>
  </si>
  <si>
    <t>Conference - Transport</t>
  </si>
  <si>
    <t>SOCIAL SECURITY, TAXES AND OTHER COSTS CAPEX JULY ADJUSTMENT</t>
  </si>
  <si>
    <t>TF13263250</t>
  </si>
  <si>
    <t>SE HIZO CONVERSION DESDE DOLARES CAPEX A OPEX COLONES BCR Y DESPUES SE PAGO</t>
  </si>
  <si>
    <t>Conference - Wall Finish</t>
  </si>
  <si>
    <t>Wall Finish - Labor - Staff Meals &amp; Lodging</t>
  </si>
  <si>
    <t>ES CAPEX</t>
  </si>
  <si>
    <t>MACHINERY RENTAL</t>
  </si>
  <si>
    <t>TF34504615</t>
  </si>
  <si>
    <t>SIN FE  (FT251860M2NC)</t>
  </si>
  <si>
    <t>Taxi for Food Workers Conf Center</t>
  </si>
  <si>
    <t>SIN FE (FT25192TJ2CJ)</t>
  </si>
  <si>
    <t>House payment for workers in Cortes July</t>
  </si>
  <si>
    <t>SIN FE (FT25195ZJJ49)</t>
  </si>
  <si>
    <t>Taxi Food Workers Conference Center July</t>
  </si>
  <si>
    <t>TF35243079</t>
  </si>
  <si>
    <t>FE3639</t>
  </si>
  <si>
    <t>TF31525573</t>
  </si>
  <si>
    <t>Wall Finish - Labor</t>
  </si>
  <si>
    <t>Payroll Capex Conf Center 08-07-2025</t>
  </si>
  <si>
    <t>TF14849896</t>
  </si>
  <si>
    <t>TF3578456</t>
  </si>
  <si>
    <t>Off 2025 Budget</t>
  </si>
  <si>
    <t>Awareness House (restor)</t>
  </si>
  <si>
    <t>One time only</t>
  </si>
  <si>
    <t>RESTOR - REBECCA J COLE</t>
  </si>
  <si>
    <t xml:space="preserve">AWARENESS HOUSE </t>
  </si>
  <si>
    <t>14/1/2025</t>
  </si>
  <si>
    <t>VCH910787</t>
  </si>
  <si>
    <t>BNCR CARD XXX6217 USD ACCT</t>
  </si>
  <si>
    <t>Phase II - 2024</t>
  </si>
  <si>
    <t>Off 2024 Budget - Materials</t>
  </si>
  <si>
    <t>capex budget 2024</t>
  </si>
  <si>
    <t>27-01-2025</t>
  </si>
  <si>
    <t>29-01-2025</t>
  </si>
  <si>
    <t>30-01-2025</t>
  </si>
  <si>
    <t>Off 2025 Budget - Q4 2025</t>
  </si>
  <si>
    <t>Off 2025 Budget - Q4 2025 - Contingency</t>
  </si>
  <si>
    <t>TF86435942</t>
  </si>
  <si>
    <t>Q4 - 2025</t>
  </si>
  <si>
    <t>PM Fee New Capex (5%)</t>
  </si>
  <si>
    <t>Tech. Direction</t>
  </si>
  <si>
    <t>14-11-2025</t>
  </si>
  <si>
    <t>PM FEE CAPEX Q4-2025</t>
  </si>
  <si>
    <t>PM Fee New Casa Shebo (5%)</t>
  </si>
  <si>
    <t>3-102-8933339 S.R.L</t>
  </si>
  <si>
    <t>PM FEE (CAPEX BUDGET Q1-3 2025)</t>
  </si>
  <si>
    <t>20/5/2025</t>
  </si>
  <si>
    <t>TF14380798</t>
  </si>
  <si>
    <t>Q4 2025 Budget - Fix Road to the Beach</t>
  </si>
  <si>
    <t>16/10/2025</t>
  </si>
  <si>
    <t>TF12254158</t>
  </si>
  <si>
    <t>APLICAR CON BNCR</t>
  </si>
  <si>
    <t>Q4 2025 Budget - Staining OVV</t>
  </si>
  <si>
    <t>TF63794102</t>
  </si>
  <si>
    <t>Residual Payments from Conference Center &amp; Renovations (Sept - Oct 2025)</t>
  </si>
  <si>
    <t>ADDITIONAL DOOR IN CONFERENCE CENTER</t>
  </si>
  <si>
    <t>22-10-2025</t>
  </si>
  <si>
    <t>CONSTRUCTION MANAGEMENT FEE - ADV. PMT</t>
  </si>
  <si>
    <t>18/11/2025</t>
  </si>
  <si>
    <t>TF9288606</t>
  </si>
  <si>
    <t>RC CONSTRUCCIONES (ROLANDO CORDERO GAMBOA)</t>
  </si>
  <si>
    <t>TECHNICAL DIRECTION OF CONFERENC CENTER 2025</t>
  </si>
  <si>
    <t>24/11/2025</t>
  </si>
  <si>
    <t>TF8336455</t>
  </si>
  <si>
    <t>System Implementation 2025</t>
  </si>
  <si>
    <t>System Implementation - Hardware</t>
  </si>
  <si>
    <t xml:space="preserve">IT Equipment - Replacement </t>
  </si>
  <si>
    <t>17-01-2025</t>
  </si>
  <si>
    <t>J BEST COMPUTER, S.A.</t>
  </si>
  <si>
    <t>Workstations for Departments CWL - New Controls On Site</t>
  </si>
  <si>
    <t>Contingency - Hardware</t>
  </si>
  <si>
    <t>IT CENTER 3-102-843480</t>
  </si>
  <si>
    <t>BIOMECHANICAL READER FOR WORKERS</t>
  </si>
  <si>
    <t>Implementation Systems</t>
  </si>
  <si>
    <t>FE196</t>
  </si>
  <si>
    <t>DINA ROCHA (SOLUCIONES TECNOLOGICAS KTORCE)</t>
  </si>
  <si>
    <t>Time Tracking Clocks for New Systems X4</t>
  </si>
  <si>
    <t>FE197</t>
  </si>
  <si>
    <t>Hardware - Computers and Printers for New Systems</t>
  </si>
  <si>
    <t>FE199</t>
  </si>
  <si>
    <t xml:space="preserve">SOLUCIONES TECNOLOGICAS KTORCE (DINA ROCHA) </t>
  </si>
  <si>
    <t>CABINET AND SOURCE FOR INTERNET EQUIPMENT IN TERRA K</t>
  </si>
  <si>
    <t>NC6</t>
  </si>
  <si>
    <t>FE200</t>
  </si>
  <si>
    <t>FE204</t>
  </si>
  <si>
    <t>Connectors for New Internet System</t>
  </si>
  <si>
    <t>FE208</t>
  </si>
  <si>
    <t>BATTERIES FOR SWITCHES TERRA K FOR POS SYSTEM</t>
  </si>
  <si>
    <t>CONECTOR RL45</t>
  </si>
  <si>
    <t>Implementation - Hardware</t>
  </si>
  <si>
    <t>POSPAN DE COSTA RICA S.A.</t>
  </si>
  <si>
    <t>ADVANCE PMT - POSPAN IMPLEMENTATION - HARDWARE</t>
  </si>
  <si>
    <t>FINAL PMT - POSPAN IMPLEMENTATION - HARDWARE</t>
  </si>
  <si>
    <t>Computer Equipment</t>
  </si>
  <si>
    <t>30130111010000065359</t>
  </si>
  <si>
    <t>Union Comercial De Costa Rica. Unicomer S.A. (P)</t>
  </si>
  <si>
    <t>Computadora Portatil
 Cabys: 4522003000000</t>
  </si>
  <si>
    <t>C.S.R. 36m 28.00%
 Cabys: 8594000000000</t>
  </si>
  <si>
    <t>00100001010000000148</t>
  </si>
  <si>
    <t>Soluciones Tecnologicas Ktorce (P)</t>
  </si>
  <si>
    <t>Desktop Dell Optiplex 7050 i5 8500 - RAM 16 DDR4 SSD 256
 Cabys: 4523000000000</t>
  </si>
  <si>
    <t>Furnishing &amp; Equipment (General)</t>
  </si>
  <si>
    <t>22/04/2025</t>
  </si>
  <si>
    <t>30130102010000006521</t>
  </si>
  <si>
    <t>Kit De Alta Velocidad Starlink
 Cabys: 4722399999900</t>
  </si>
  <si>
    <t>26/05/2025</t>
  </si>
  <si>
    <t>00100001010000000184</t>
  </si>
  <si>
    <t>Impresora de recibos Línea térmica Epson TM T20III
 Cabys: 4526500000000</t>
  </si>
  <si>
    <t>00200009010000147681</t>
  </si>
  <si>
    <t>Prismar de Costa Rica S.A. (P)</t>
  </si>
  <si>
    <t>490489 Kit V4
 Cabys: 4722399029900</t>
  </si>
  <si>
    <t>System Implementation - Systems</t>
  </si>
  <si>
    <t>Implementation - Systems</t>
  </si>
  <si>
    <t>COT CRHT 18022025 CWL</t>
  </si>
  <si>
    <t>ADVANCE PMT - POSPAN IMPLEMENTATION - INVENTORY MGMT</t>
  </si>
  <si>
    <t>FINAL PMT - POSPAN IMPLEMENTATION - INVENTORY MGMT</t>
  </si>
  <si>
    <t>23/5/2025</t>
  </si>
  <si>
    <t>PROGRAMAR G.M.L. S.A.</t>
  </si>
  <si>
    <t>ADVANCE PMT - BACK END SYSTEM &amp; CONCIERGE</t>
  </si>
  <si>
    <t>ADVANCE PMT - 50% IMPLEMENTATION INTEGRITY-CONCIERGE</t>
  </si>
  <si>
    <t>FINAL PMT - 50% IMPLEMENTATION  INTEGRITY-CONCIERGE</t>
  </si>
  <si>
    <t>ADVANCE PMT - POSPAN IMPLEMENTATION - SINPHONY</t>
  </si>
  <si>
    <t>FINAL PMT - POSPAN IMPLEMENTATION - SINPHONY</t>
  </si>
  <si>
    <t>System Implementation 2026</t>
  </si>
  <si>
    <t>19/5/2026</t>
  </si>
  <si>
    <t xml:space="preserve">TRAVEL EXPENSES </t>
  </si>
  <si>
    <t>CORCOVADO WL - CAPITAL EXP</t>
  </si>
  <si>
    <t>GASTOS DE CAPITAL SALIENDO DE CUENTA CAPEX</t>
  </si>
  <si>
    <t>Estado del pago</t>
  </si>
  <si>
    <t>Actitividad</t>
  </si>
  <si>
    <t>Fecha</t>
  </si>
  <si>
    <t>Factura</t>
  </si>
  <si>
    <t xml:space="preserve">Proveedor </t>
  </si>
  <si>
    <t>Descripcion</t>
  </si>
  <si>
    <t>COMPROMETIDO</t>
  </si>
  <si>
    <t xml:space="preserve">PAGADO </t>
  </si>
  <si>
    <t>PENDIENTE</t>
  </si>
  <si>
    <t>FECHA PAG</t>
  </si>
  <si>
    <t>COMPROB</t>
  </si>
  <si>
    <t>CUENTA DEBIT</t>
  </si>
  <si>
    <t>NOTAS</t>
  </si>
  <si>
    <t>Emergency Purchase - Generator Set</t>
  </si>
  <si>
    <t>Activity Equipment Replacement</t>
  </si>
  <si>
    <t>19/05/2025</t>
  </si>
  <si>
    <t>00100001010000003329</t>
  </si>
  <si>
    <t>IMPREX EN POSITIVO, S.A. (P) USD</t>
  </si>
  <si>
    <t>Chaleco para snorkeling Cressi
 Cabys: 3842000009900</t>
  </si>
  <si>
    <t>14/10/2025</t>
  </si>
  <si>
    <t>TF9601706</t>
  </si>
  <si>
    <t>Kayak Doble Amberjack 12 pies
 Cabys: 3842000009900</t>
  </si>
  <si>
    <t>TF7525190</t>
  </si>
  <si>
    <t>*CAJA CHICA GUSTAVO 29/09</t>
  </si>
  <si>
    <t>Kayak Vibe Yellowfin 100
 Cabys: 3842000009900</t>
  </si>
  <si>
    <t>Off 2025 Budget - Boat Engines</t>
  </si>
  <si>
    <t>Annual Road Maintenance</t>
  </si>
  <si>
    <t>TF95640586</t>
  </si>
  <si>
    <t>Off 2025 Budget - Electrical System</t>
  </si>
  <si>
    <t>Off 2025 Budget - Furniture</t>
  </si>
  <si>
    <t>14-10-2025</t>
  </si>
  <si>
    <t>Off 2025 Budget - Hotel Phones</t>
  </si>
  <si>
    <t>FE520</t>
  </si>
  <si>
    <t>3-102-914264 S.R.L.</t>
  </si>
  <si>
    <t>ROAD FIX - MATERIALS SAND</t>
  </si>
  <si>
    <t>21-10-2025</t>
  </si>
  <si>
    <t>Off 2025 Budget - Laundry Equipment</t>
  </si>
  <si>
    <t>24-10-2025</t>
  </si>
  <si>
    <t>Off 2025 Budget - Lawn Equipment</t>
  </si>
  <si>
    <t>NC35126</t>
  </si>
  <si>
    <t>28-10-2025</t>
  </si>
  <si>
    <t>NC35188</t>
  </si>
  <si>
    <t>Off 2025 Budget - Maintenance Equipment</t>
  </si>
  <si>
    <t>22/9/2025</t>
  </si>
  <si>
    <t>QUT - 2025-922</t>
  </si>
  <si>
    <t>DEZHOU HONGLI GEOTECHNICAL MATERIAL CO LTD</t>
  </si>
  <si>
    <t>GEOCELLS MATERIALS FOR ROAD FIX</t>
  </si>
  <si>
    <t>30/10/2025</t>
  </si>
  <si>
    <t>TF30205354</t>
  </si>
  <si>
    <t>Off 2025 Budget - Materials</t>
  </si>
  <si>
    <t>ADDITIONAL SHIPPING COST FOR LATE PAYMETN GEOCELLS FOR ROAD FIX CLW</t>
  </si>
  <si>
    <t>Off 2025 Budget - Peyton Generator</t>
  </si>
  <si>
    <t>Annual Room Renovation - Labor</t>
  </si>
  <si>
    <t>TF42813977</t>
  </si>
  <si>
    <t>Off 2025 Budget - Q4 2025 - Labor</t>
  </si>
  <si>
    <t>23-09-2025</t>
  </si>
  <si>
    <t>15/9/2025</t>
  </si>
  <si>
    <t>TF10652524</t>
  </si>
  <si>
    <t>*SE HIZO CONVERSIN DE MONEDA</t>
  </si>
  <si>
    <t>Off 2025 Budget - Q4 2025 - Rooms Renovation</t>
  </si>
  <si>
    <t>SIN FE (FT25254RMFRT)</t>
  </si>
  <si>
    <t>HOUSE RENT FOR CONSTRUCTION CREW</t>
  </si>
  <si>
    <t>CONTADO</t>
  </si>
  <si>
    <t>28/10/2025</t>
  </si>
  <si>
    <t>TF7192523</t>
  </si>
  <si>
    <t>30/11/2025</t>
  </si>
  <si>
    <t>FE688</t>
  </si>
  <si>
    <t>SALARIES FOR CAPEX Q4 WORKS 12/11 - 17/11 / SOCIAL SEC</t>
  </si>
  <si>
    <t>25-11-2025</t>
  </si>
  <si>
    <t>25/11/2025</t>
  </si>
  <si>
    <t>TF5298454</t>
  </si>
  <si>
    <t>**PAGADO DE CUENTA CAPEX PERO ES GASTO DE LARGE IMPROVEMENTS</t>
  </si>
  <si>
    <t>27-10-2025</t>
  </si>
  <si>
    <t>CAPEX PAYROLL COSTS FOR OCTOBER 2025</t>
  </si>
  <si>
    <t>30-10-2025</t>
  </si>
  <si>
    <t>13/11/2025</t>
  </si>
  <si>
    <t>TF15127322</t>
  </si>
  <si>
    <t>31-10-2025</t>
  </si>
  <si>
    <t>CAPEX COSTS FOR PAYROLL FROM 10-21 TO 10-31</t>
  </si>
  <si>
    <t>17/11/2025</t>
  </si>
  <si>
    <t>TF347594</t>
  </si>
  <si>
    <t>SIN FE (VCH FT25314MK4VV)</t>
  </si>
  <si>
    <t>GUSTAVO ZAMORA FONSECA</t>
  </si>
  <si>
    <t>STAFF LODGING CORTES - CAPEX WORKERS</t>
  </si>
  <si>
    <t>14/11/2025</t>
  </si>
  <si>
    <t>TF5598299</t>
  </si>
  <si>
    <t>**CONVERSION MONEDDA</t>
  </si>
  <si>
    <t>13-11-2025</t>
  </si>
  <si>
    <t>CAPEX STAFF MEALS</t>
  </si>
  <si>
    <t xml:space="preserve">TRANSPORTATION </t>
  </si>
  <si>
    <t>GAS FOR FOREMAN - FOOD PURCHASES</t>
  </si>
  <si>
    <t>TF12222995</t>
  </si>
  <si>
    <t>Off 2025 Budget - Restaurant Equipment</t>
  </si>
  <si>
    <t xml:space="preserve">SALARIES FOR CAPEX Q4 WORKS 11/01 - 11/11 </t>
  </si>
  <si>
    <t>Off 2025 Budget - Tour Equipment &amp; Gear</t>
  </si>
  <si>
    <t>FE670</t>
  </si>
  <si>
    <t>SALARIES FOR CONSTR SEPT 4TH</t>
  </si>
  <si>
    <t>SALARIES FOR CONSTR SEPT 15TH</t>
  </si>
  <si>
    <t>30/9/2025</t>
  </si>
  <si>
    <t>ADJUSTMENT FOR CAPEX LABOR SEPT 30TH</t>
  </si>
  <si>
    <t>Off 2025 Budget - Tree Trimming</t>
  </si>
  <si>
    <t>28/02/2025</t>
  </si>
  <si>
    <t>Conference Center Labor Costs FEB 2025</t>
  </si>
  <si>
    <t>Off 2025 Budget - Water Heaters</t>
  </si>
  <si>
    <t>Conference Center - Funds to Cover Construction Payroll - Feb 6th</t>
  </si>
  <si>
    <t>Q4 2025 Budget - Annual Tree Trimming</t>
  </si>
  <si>
    <t>Salaries Paid on March 7th - 2025 - Conference Center Labor</t>
  </si>
  <si>
    <t>23/10/2025</t>
  </si>
  <si>
    <t>TF5853781</t>
  </si>
  <si>
    <t>Salaries Paid on March 17th - 2025 - Conference Center Labor</t>
  </si>
  <si>
    <t>CONSTRUCTION LABOR</t>
  </si>
  <si>
    <t>TF15164384</t>
  </si>
  <si>
    <t>Q4 2025 Budget - Boat Engines</t>
  </si>
  <si>
    <t>Annual Room Renovation - Linen</t>
  </si>
  <si>
    <t>FE10893</t>
  </si>
  <si>
    <t>NEW LINEN FOR OVV CWL</t>
  </si>
  <si>
    <t>Annual Room Renovation - Material</t>
  </si>
  <si>
    <t>Q4 2025 Budget - F&amp;B Bar</t>
  </si>
  <si>
    <t>TF13836958</t>
  </si>
  <si>
    <t>Q4 2025 Budget - F&amp;B Kitchen Equipment</t>
  </si>
  <si>
    <t>16-09-2025</t>
  </si>
  <si>
    <t>TF	75067403</t>
  </si>
  <si>
    <t>29-09-2025</t>
  </si>
  <si>
    <t>TF97030125</t>
  </si>
  <si>
    <t>TF71519486</t>
  </si>
  <si>
    <t>Q4 2025 Budget - Fix &amp; Paint Large Boats</t>
  </si>
  <si>
    <t>17-10-2025</t>
  </si>
  <si>
    <t xml:space="preserve">LONA </t>
  </si>
  <si>
    <t>18-10-2025</t>
  </si>
  <si>
    <t>NC35073</t>
  </si>
  <si>
    <t>20/10/2025</t>
  </si>
  <si>
    <t>TF1263889</t>
  </si>
  <si>
    <t>NC35074</t>
  </si>
  <si>
    <t>TF13011259</t>
  </si>
  <si>
    <t>31/10/2025</t>
  </si>
  <si>
    <t>COMPENSADO CON CUENT X COBRAR A EMPLEADOS (AJUSTAR)</t>
  </si>
  <si>
    <t>TF16212365 (CRC 114,740)</t>
  </si>
  <si>
    <t>20-10-2025</t>
  </si>
  <si>
    <t>22/10/2025</t>
  </si>
  <si>
    <t>TF35291844</t>
  </si>
  <si>
    <t>27/10/2025</t>
  </si>
  <si>
    <t>TF36726760</t>
  </si>
  <si>
    <t>SE HIZO CONVERSION DE MONEDA DESDE CUENTA CAPEX BCR</t>
  </si>
  <si>
    <t>TF94337922</t>
  </si>
  <si>
    <t>COT240527 SC</t>
  </si>
  <si>
    <t xml:space="preserve">SIERRA CONSTRUCTION </t>
  </si>
  <si>
    <t>TF16334119</t>
  </si>
  <si>
    <t>COT240526</t>
  </si>
  <si>
    <t>COT240616</t>
  </si>
  <si>
    <t>TF80455381</t>
  </si>
  <si>
    <t xml:space="preserve">CONVERSION DESDE CTA CAPEX </t>
  </si>
  <si>
    <t>COT544691</t>
  </si>
  <si>
    <t>TF13008465</t>
  </si>
  <si>
    <t>COT274872</t>
  </si>
  <si>
    <t>TF92959824</t>
  </si>
  <si>
    <t>22-11-2025</t>
  </si>
  <si>
    <t>TF62095630</t>
  </si>
  <si>
    <t>Q4 2025 Budget - Interior Design TK &amp; Tile</t>
  </si>
  <si>
    <t>24-11-2025</t>
  </si>
  <si>
    <t>NC35439</t>
  </si>
  <si>
    <t>TF4482027</t>
  </si>
  <si>
    <t>21/10/2025</t>
  </si>
  <si>
    <t>TF53920677</t>
  </si>
  <si>
    <t>26-11-2025</t>
  </si>
  <si>
    <t>Tf	55478640</t>
  </si>
  <si>
    <t>29-11-2025</t>
  </si>
  <si>
    <t>FE17875</t>
  </si>
  <si>
    <t xml:space="preserve">MORTAR </t>
  </si>
  <si>
    <t>TF18137377</t>
  </si>
  <si>
    <t>TF54171595</t>
  </si>
  <si>
    <t>TF9264231</t>
  </si>
  <si>
    <t>TF64695854</t>
  </si>
  <si>
    <t>TF55863042</t>
  </si>
  <si>
    <t>REFUND GUSTAVO - MORTAR CAPEX TK</t>
  </si>
  <si>
    <t>Annual Room Renovation - Water H Replacement</t>
  </si>
  <si>
    <t>00100001010000052891</t>
  </si>
  <si>
    <t>LA CASA DEL TANQUE SOCIEDAD ANÓNIMA (P)</t>
  </si>
  <si>
    <t>CALENTADOR DE AGUA RHEEM 152 LITROS GAS LP 40 GLS (29V40/393476)
 Cabys: 4482601000000</t>
  </si>
  <si>
    <t>Annual Trimming - Accerrado Madera</t>
  </si>
  <si>
    <t>FE82</t>
  </si>
  <si>
    <t>WOODEN WORKS - WOOD FROM TRIMMED BRANCHES CWL</t>
  </si>
  <si>
    <t xml:space="preserve">Annual Trimming - Road Cleanings </t>
  </si>
  <si>
    <t>OPENING THE NEW ROAD TO TERRA KITCHEN</t>
  </si>
  <si>
    <t xml:space="preserve">Annual Trimming - Safety Pruning </t>
  </si>
  <si>
    <t>ADV. PMT TREE TRIMMING Q4</t>
  </si>
  <si>
    <t>TREE PRUNING</t>
  </si>
  <si>
    <t>Boat Engines - Big Boats</t>
  </si>
  <si>
    <t>MOTOS SUZUKI    (ROLUDI S.R.L.)</t>
  </si>
  <si>
    <t>2 ENGINES 4STROKE DF 300 AX FOR MANTA</t>
  </si>
  <si>
    <t>TF27733760</t>
  </si>
  <si>
    <t>TF39697441</t>
  </si>
  <si>
    <t>Boat Engines - Small Boats</t>
  </si>
  <si>
    <t>27/1/2025</t>
  </si>
  <si>
    <t>JOSE MAURICIO CONCEPCION VINJETS (Lutz Hnos &amp; Cia Ltda)</t>
  </si>
  <si>
    <t xml:space="preserve">Boat Engine FT60GEHDL 4T- YAMAHA </t>
  </si>
  <si>
    <t>TF7914103</t>
  </si>
  <si>
    <t>29/01/2025</t>
  </si>
  <si>
    <t>00100001010000181101</t>
  </si>
  <si>
    <t>Lutz Hnos &amp; Cia Ltda (P) USD</t>
  </si>
  <si>
    <t>Vehic: FT60GEHDL - Y42605 Chasis: 6C61049257 Motor: 6C61049257 Año: 2025 Color: GRIS
 Cabys: 4311001010100</t>
  </si>
  <si>
    <t>TF69817510</t>
  </si>
  <si>
    <t>Boats - General Repairs</t>
  </si>
  <si>
    <t>31-01-2025</t>
  </si>
  <si>
    <t>BOAT BATTERIE AND FILTER</t>
  </si>
  <si>
    <t>16-10-2025</t>
  </si>
  <si>
    <t>NELSON ELI NUÑEZ LEDEZMA</t>
  </si>
  <si>
    <t>MAINTENANCE AND REPAIR OF EQUIPMENT</t>
  </si>
  <si>
    <t>TF	83476696</t>
  </si>
  <si>
    <t>FE008</t>
  </si>
  <si>
    <t>BOAT REPAIRS SECOND PART - CAPEX Q4</t>
  </si>
  <si>
    <t>17/10/2025</t>
  </si>
  <si>
    <t>TF48677298</t>
  </si>
  <si>
    <t xml:space="preserve">Building Maintenance Equipment Replacement </t>
  </si>
  <si>
    <t>00100022010000389305</t>
  </si>
  <si>
    <t>CAPRIS S.A. (P)</t>
  </si>
  <si>
    <t>METABO TKHS 315 M SIERRA CIRCULAR DE MESA 315X30MM 220V/1F/60HZ 3.1KW 0103153100
 Cabys: 4292102019900</t>
  </si>
  <si>
    <t>METABO DKNG 40/50 / 601562500 CLAVADORA / GRAPADORA 1/4 CLAVO 15-50MM (5/8-2") GRAPA 15-40MM (5/8 - 1.1/2")
 Cabys: 4423299009900</t>
  </si>
  <si>
    <t>TF9658943</t>
  </si>
  <si>
    <t>*SE HIZO CONVERSION DE MONEDA</t>
  </si>
  <si>
    <t>Electrical System - Repair Cost</t>
  </si>
  <si>
    <t>04500002010000014284</t>
  </si>
  <si>
    <t>EL COLONO LA JUNGLA S.A (P)</t>
  </si>
  <si>
    <t>CENTRO CARGA 24 1F #CHP24L125X2PF EMPOTRAR CH
 Cabys: 4621300009900</t>
  </si>
  <si>
    <t>19-08-2025</t>
  </si>
  <si>
    <t>TF95571596</t>
  </si>
  <si>
    <t>CENTRO CARGA 24 1F #CHP24L125X2PS PARCHE CH
 Cabys: 4621300009900</t>
  </si>
  <si>
    <t>29/8/2025</t>
  </si>
  <si>
    <t>TF52035861</t>
  </si>
  <si>
    <t>**LA APLICACION DE ARI NO ESTABA FUNCIONANDO</t>
  </si>
  <si>
    <t>Fernando Hernandez Sancho</t>
  </si>
  <si>
    <t>650 mts of electrical cable for inlets on genset and villas - improvements on main electrical sys</t>
  </si>
  <si>
    <t>TF2937476</t>
  </si>
  <si>
    <t>21/01/2025</t>
  </si>
  <si>
    <t>00100001010000000032</t>
  </si>
  <si>
    <t>GAT (P) USD</t>
  </si>
  <si>
    <t>Turbina enegia renovable
 Cabys: 4691001000600</t>
  </si>
  <si>
    <t>TF5869677</t>
  </si>
  <si>
    <t>Q4 2025 Budget - New &amp; Existing Roads</t>
  </si>
  <si>
    <t>Front Desk Phones Renewal</t>
  </si>
  <si>
    <t>00290092010001397217</t>
  </si>
  <si>
    <t>ICE Telecomunicaciones (P)</t>
  </si>
  <si>
    <t>null-IPHONE 15 128GB 
 Descuento aplicado: 884,96 - SIN DESCRIPCION
 Cabys: 4722200000000</t>
  </si>
  <si>
    <t>TF3410509</t>
  </si>
  <si>
    <t>21/04/2025</t>
  </si>
  <si>
    <t>00290092010001439643</t>
  </si>
  <si>
    <t>null-IPHONE 15 128GB 
 Descuento aplicado: 1769,91 - SIN DESCRIPCION
 Cabys: 4722200000000</t>
  </si>
  <si>
    <t>Furniture Renewal Costs</t>
  </si>
  <si>
    <t>00100001010000003615</t>
  </si>
  <si>
    <t>CACTUS DEL OESTE SOCIEDAD ANONIMA (P) USD</t>
  </si>
  <si>
    <t>Cojin para cama de piscina en tela sunbrella tipo canvas, color a escoger por el cliente, en espuma reticulada de 3 pulgadas
 Cabys: 8831900000000</t>
  </si>
  <si>
    <t>TF3579362</t>
  </si>
  <si>
    <t>*CAJA CHICA GUSTAVO</t>
  </si>
  <si>
    <t>General Transportation Costs</t>
  </si>
  <si>
    <t>Generator Replacement</t>
  </si>
  <si>
    <t xml:space="preserve">ENERTEK SOLUTIONS </t>
  </si>
  <si>
    <t>GENERATOR SET NEW 160 KW / 180 KW 6L</t>
  </si>
  <si>
    <t>Q4 2025 Budget - Womans / Guest Bathroom in TK</t>
  </si>
  <si>
    <t>COT-ES111025-12</t>
  </si>
  <si>
    <t>TF8520491</t>
  </si>
  <si>
    <t xml:space="preserve">Grounds Maintenance Equipment Replacement </t>
  </si>
  <si>
    <t>13/01/2025</t>
  </si>
  <si>
    <t>01500001010000133752</t>
  </si>
  <si>
    <t>CoopeAgri R.L. (P)</t>
  </si>
  <si>
    <t>CHAPEADORA MARUYAMA BC420H 2.5 HP 
 Descuento aplicado: 33769,91 - DESCUENTO SOBRE VENTAS
 Cabys: 4412300990000</t>
  </si>
  <si>
    <t>MOTOSIERRA HUSQVARNA HU272XP 28"
 Cabys: 4423199010100</t>
  </si>
  <si>
    <t>01500002010000276538</t>
  </si>
  <si>
    <t>COMBO MARUYAMA CHAPEADORA BC420HE + OLARY MOTOBOMBA TF900
 Cabys: 4412300990000</t>
  </si>
  <si>
    <t>24/06/2025</t>
  </si>
  <si>
    <t>01500001010000146917</t>
  </si>
  <si>
    <t>COMBO MARUYAMA CHAPEADORA BC420HE + OLARY MOTOBOMBA TF900 
 Descuento aplicado: 28792,92 - DESCUENTO SOBRE VENTAS
 Cabys: 4412300990000</t>
  </si>
  <si>
    <t>SOLUCIONES TECNOLOGICAS KTORCE (DINA ROCHA GUTIERREZ)</t>
  </si>
  <si>
    <t>COMPUTER SUPPLIES</t>
  </si>
  <si>
    <t>UNION COMERCIAL DE COSTA RICA. UNICOMER S.A</t>
  </si>
  <si>
    <t>TF15164710</t>
  </si>
  <si>
    <t>TF50800193</t>
  </si>
  <si>
    <t>Kitchen &amp; Bar Equipment Replacement</t>
  </si>
  <si>
    <t>Refrigerador 8pies Frost C/Dis 
 Descuento aplicado: 53096,26 - Descuento comercial
 Cabys: 4481102000000</t>
  </si>
  <si>
    <t>KITCHEN EQUIPMENT FOR TK - CUTTLERY, CHINA, GLAZING AND SMALL APPLIANCES</t>
  </si>
  <si>
    <t>TF39319946</t>
  </si>
  <si>
    <t>*SE HIZ CONVERSION DE MONEDA, PAGADO DESDE CUENTA DE OPERACIONES</t>
  </si>
  <si>
    <t>TF	82706963</t>
  </si>
  <si>
    <t xml:space="preserve">KITCHEN EQUIPMENT FOR TK - KITCHEN WARE, FURNITURE, EQUIPMENT </t>
  </si>
  <si>
    <t>NC952</t>
  </si>
  <si>
    <t>Labor Sent to Large Improvements</t>
  </si>
  <si>
    <t>Sent to P&amp;L - Renovations</t>
  </si>
  <si>
    <t>29/10/2025</t>
  </si>
  <si>
    <t>TF15801053</t>
  </si>
  <si>
    <t>Laundry Equipment Replacement</t>
  </si>
  <si>
    <t>30130111010000065737</t>
  </si>
  <si>
    <t>Lavadora Semiautomatica 25kg
 Cabys: 4481203010000</t>
  </si>
  <si>
    <t>TF12209975</t>
  </si>
  <si>
    <t>16/01/2025</t>
  </si>
  <si>
    <t>30130188010000003412</t>
  </si>
  <si>
    <t>Lavadora Semi Auto 22kg
 Cabys: 4481203010000</t>
  </si>
  <si>
    <t xml:space="preserve">COMPRAS REALIZADAS DE UNA UNICA VEZ (PARA REVISAR CON OPERADOR) </t>
  </si>
  <si>
    <t>Furniture - Material</t>
  </si>
  <si>
    <t>DESINGS BY CF SRL</t>
  </si>
  <si>
    <t>Furniture for Conference Center</t>
  </si>
  <si>
    <t xml:space="preserve">SE ELIMINAN </t>
  </si>
  <si>
    <t>Furniture - Counter chairs</t>
  </si>
  <si>
    <t>DESIGNS BY CF SRL</t>
  </si>
  <si>
    <t>70% COUNTER CHAIRS FOR CONFERENCE CENTER</t>
  </si>
  <si>
    <t>30% COUNTER CHAIRS FOR CONFERENCE CENTER</t>
  </si>
  <si>
    <t>TF8322</t>
  </si>
  <si>
    <t>*SE HIZO CAMBIO DE MONEDA</t>
  </si>
  <si>
    <t>22/05/2025</t>
  </si>
  <si>
    <t>01701711010000009175</t>
  </si>
  <si>
    <t>Alpemusa Sociedad Anonima (P)</t>
  </si>
  <si>
    <t>Silla decorativa polipropileno
 Cabys: 3811100029900</t>
  </si>
  <si>
    <t>TF82040768</t>
  </si>
  <si>
    <t>Off 2025 Budget - Hotel Interior Deisgn Revision</t>
  </si>
  <si>
    <t>Hotel Interior Deisgn Revision</t>
  </si>
  <si>
    <t>60% ADVANCE INTERIOR DESIGN CWL</t>
  </si>
  <si>
    <t>40% ADVANCE INTERIOR DESIGN CWL</t>
  </si>
  <si>
    <t>TF37733153</t>
  </si>
  <si>
    <t xml:space="preserve">Off 2025 Budget - New Well </t>
  </si>
  <si>
    <t xml:space="preserve">Water System - Well </t>
  </si>
  <si>
    <t>ARTISANAL WELL EXCAVATION</t>
  </si>
  <si>
    <t>25-08-2025</t>
  </si>
  <si>
    <t>TF	51366714</t>
  </si>
  <si>
    <t>FE29</t>
  </si>
  <si>
    <t>CULVERTS FOR NEW WELL</t>
  </si>
  <si>
    <t>FE27</t>
  </si>
  <si>
    <t>TF9461166</t>
  </si>
  <si>
    <t>TF	91993633</t>
  </si>
  <si>
    <t>BNCR - CRC (Opex) CR09015119520010077609</t>
  </si>
  <si>
    <t>23-08-2025</t>
  </si>
  <si>
    <t xml:space="preserve">Off 2025 Budget - Terra Kitchen </t>
  </si>
  <si>
    <t>Terra Kitchen - Furniture</t>
  </si>
  <si>
    <t>NALAKALU SOLUTIONS S.A.</t>
  </si>
  <si>
    <t>Initial Payment Quote CTC-002649 - Chairs Terra Kitchen</t>
  </si>
  <si>
    <t>Final Payment Quote CTC-002649 - Chairs Terra Kitchen</t>
  </si>
  <si>
    <t>TF6512004</t>
  </si>
  <si>
    <t>Maglia Ginger Fabrics 15 Mts</t>
  </si>
  <si>
    <t>Furniture &amp; Equipment</t>
  </si>
  <si>
    <t>27-11-2025</t>
  </si>
  <si>
    <t>NALAKALU SOLUTIONS S.A</t>
  </si>
  <si>
    <t>NEW CHAIRS FOR VITRALES REST</t>
  </si>
  <si>
    <t>Q4 2025 Budget - Interior Design x30 Villas</t>
  </si>
  <si>
    <t>FE144</t>
  </si>
  <si>
    <t>INTERIOR DESIGN 60% ADVANCE PAYMENT HOTEL CWL</t>
  </si>
  <si>
    <t>INTERIOR DESIGN 20% ADVANCE PAYMENT HOTEL CWL</t>
  </si>
  <si>
    <t>Q4 2025 Budget - New Tables for Vitrales</t>
  </si>
  <si>
    <t>CAPRIS S.A.</t>
  </si>
  <si>
    <t>PLANNER BRUSH - FOR WOOD WORKS</t>
  </si>
  <si>
    <t>Unit &amp; Amenity Structure Renovations</t>
  </si>
  <si>
    <t>FE31</t>
  </si>
  <si>
    <t>HANDRAIL - ADV PMT - METAL WORKS CAPEX Q4 CWL</t>
  </si>
  <si>
    <t>TF36924948</t>
  </si>
  <si>
    <t>TF2700099</t>
  </si>
  <si>
    <t>MUEBLES DE OFICINA MUGUI S.A.</t>
  </si>
  <si>
    <t>TERRA KITCHEN CHAIRS X24</t>
  </si>
  <si>
    <t>NEW TRACTOR FOR CWL - NON REGISTERED - HONOMAG T65</t>
  </si>
  <si>
    <t>TF	84990387</t>
  </si>
  <si>
    <t>Row Labels</t>
  </si>
  <si>
    <t>(blank)</t>
  </si>
  <si>
    <t>Grand Total</t>
  </si>
  <si>
    <t>Equipment to be renovated as Capital Budget 2026</t>
  </si>
  <si>
    <t>Colchones</t>
  </si>
  <si>
    <t>Camas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</si>
</sst>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(&quot;$&quot;* #,##0.00_);_(&quot;$&quot;* \(#,##0.00\);_(&quot;$&quot;* &quot;-&quot;??_);_(@_)"/>
    <numFmt numFmtId="164" formatCode="[$$-45C]#,##0.00"/>
    <numFmt numFmtId="165" formatCode="[$$-45C]#,##0.00;[Red]\-[$$-45C]#,##0.00"/>
    <numFmt numFmtId="166" formatCode="_-* #,##0.00_-;\-* #,##0.00_-;_-* &quot;-&quot;??_-;_-@"/>
    <numFmt numFmtId="167" formatCode="&quot;$&quot;#,##0.00"/>
    <numFmt numFmtId="168" formatCode="_-[$$-409]* #,##0.00_ ;_-[$$-409]* \-#,##0.00\ ;_-[$$-409]* &quot;-&quot;??_ ;_-@_ "/>
    <numFmt numFmtId="169" formatCode="mm/dd/yyyy"/>
    <numFmt numFmtId="170" formatCode="yyyy\-m"/>
    <numFmt numFmtId="171" formatCode="mm\-dd\-yyyy"/>
    <numFmt numFmtId="172" formatCode="m\-d\-yy"/>
    <numFmt numFmtId="173" formatCode="mm\-dd\-yy"/>
    <numFmt numFmtId="174" formatCode="m\-d\-yyyy"/>
    <numFmt numFmtId="175" formatCode="&quot;$&quot;#,##0"/>
    <numFmt numFmtId="176" formatCode="&quot;$&quot;#,##0.000000"/>
    <numFmt numFmtId="177" formatCode="#,##0.0000"/>
  </numFmts>
  <fonts count="36">
    <font>
      <sz val="11"/>
      <color theme="1"/>
      <name val="Aptos Narrow"/>
      <scheme val="minor"/>
    </font>
    <font>
      <sz val="12"/>
      <color rgb="FF000080"/>
      <name val="Tahoma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2"/>
      <color rgb="FFFF0000"/>
      <name val="Aptos Narrow"/>
      <family val="2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rgb="FF000000"/>
      <name val="Aptos Narrow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rgb="FF000000"/>
      <name val="Arial"/>
      <family val="2"/>
    </font>
    <font>
      <sz val="10"/>
      <color rgb="FF000000"/>
      <name val="Aptos Narrow"/>
      <family val="2"/>
      <scheme val="minor"/>
    </font>
    <font>
      <sz val="10"/>
      <color rgb="FF0000FF"/>
      <name val="Arial"/>
      <family val="2"/>
    </font>
    <font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color theme="1"/>
      <name val="Aptos Narrow"/>
      <family val="2"/>
      <scheme val="minor"/>
    </font>
    <font>
      <u/>
      <sz val="10"/>
      <color rgb="FF0000FF"/>
      <name val="Arial"/>
      <family val="2"/>
    </font>
    <font>
      <sz val="10"/>
      <color theme="1"/>
      <name val="Calibri"/>
      <family val="2"/>
    </font>
    <font>
      <sz val="10"/>
      <color rgb="FF333333"/>
      <name val="&quot;Segoe UI&quot;"/>
    </font>
    <font>
      <sz val="10"/>
      <color rgb="FF000000"/>
      <name val="&quot;Aptos Narrow&quot;"/>
    </font>
    <font>
      <sz val="10"/>
      <color rgb="FF222222"/>
      <name val="Arial"/>
      <family val="2"/>
    </font>
    <font>
      <b/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rgb="FF000000"/>
      <name val="Helvetica"/>
    </font>
    <font>
      <sz val="10"/>
      <color rgb="FF222222"/>
      <name val="Sans-serif"/>
    </font>
    <font>
      <b/>
      <sz val="12"/>
      <color rgb="FF000000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D0D0D0"/>
        <bgColor rgb="FFD0D0D0"/>
      </patternFill>
    </fill>
    <fill>
      <patternFill patternType="solid">
        <fgColor rgb="FFC1E4F5"/>
        <bgColor rgb="FFC1E4F5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FFFF0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0" fontId="15" fillId="0" borderId="1"/>
  </cellStyleXfs>
  <cellXfs count="147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left" wrapText="1"/>
    </xf>
    <xf numFmtId="0" fontId="2" fillId="3" borderId="1" xfId="0" applyFont="1" applyFill="1" applyBorder="1"/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/>
    <xf numFmtId="0" fontId="2" fillId="4" borderId="1" xfId="0" applyFont="1" applyFill="1" applyBorder="1" applyAlignment="1">
      <alignment horizontal="left" wrapText="1"/>
    </xf>
    <xf numFmtId="165" fontId="2" fillId="4" borderId="1" xfId="0" applyNumberFormat="1" applyFont="1" applyFill="1" applyBorder="1"/>
    <xf numFmtId="17" fontId="2" fillId="5" borderId="2" xfId="0" applyNumberFormat="1" applyFont="1" applyFill="1" applyBorder="1"/>
    <xf numFmtId="0" fontId="4" fillId="0" borderId="0" xfId="0" applyFont="1"/>
    <xf numFmtId="0" fontId="5" fillId="2" borderId="1" xfId="0" quotePrefix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166" fontId="7" fillId="2" borderId="2" xfId="0" applyNumberFormat="1" applyFont="1" applyFill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49" fontId="8" fillId="2" borderId="2" xfId="0" applyNumberFormat="1" applyFont="1" applyFill="1" applyBorder="1" applyAlignment="1">
      <alignment horizontal="center"/>
    </xf>
    <xf numFmtId="49" fontId="7" fillId="2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6" fillId="0" borderId="0" xfId="0" applyFont="1" applyAlignment="1">
      <alignment horizontal="left" wrapText="1"/>
    </xf>
    <xf numFmtId="49" fontId="7" fillId="2" borderId="3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0" xfId="0" applyFont="1"/>
    <xf numFmtId="0" fontId="5" fillId="2" borderId="1" xfId="0" applyFont="1" applyFill="1" applyBorder="1" applyAlignment="1">
      <alignment horizontal="left"/>
    </xf>
    <xf numFmtId="49" fontId="7" fillId="6" borderId="5" xfId="0" applyNumberFormat="1" applyFont="1" applyFill="1" applyBorder="1" applyAlignment="1">
      <alignment horizontal="center"/>
    </xf>
    <xf numFmtId="49" fontId="10" fillId="6" borderId="5" xfId="0" applyNumberFormat="1" applyFont="1" applyFill="1" applyBorder="1" applyAlignment="1">
      <alignment horizontal="center"/>
    </xf>
    <xf numFmtId="49" fontId="7" fillId="6" borderId="6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left"/>
    </xf>
    <xf numFmtId="49" fontId="6" fillId="0" borderId="0" xfId="0" applyNumberFormat="1" applyFont="1"/>
    <xf numFmtId="0" fontId="9" fillId="0" borderId="0" xfId="0" applyFont="1" applyAlignment="1">
      <alignment horizontal="left" wrapText="1"/>
    </xf>
    <xf numFmtId="0" fontId="11" fillId="0" borderId="2" xfId="0" applyFont="1" applyBorder="1" applyAlignment="1">
      <alignment horizontal="center"/>
    </xf>
    <xf numFmtId="165" fontId="2" fillId="7" borderId="1" xfId="0" applyNumberFormat="1" applyFont="1" applyFill="1" applyBorder="1"/>
    <xf numFmtId="166" fontId="8" fillId="2" borderId="2" xfId="0" applyNumberFormat="1" applyFont="1" applyFill="1" applyBorder="1" applyAlignment="1">
      <alignment horizontal="center"/>
    </xf>
    <xf numFmtId="0" fontId="11" fillId="0" borderId="0" xfId="0" applyFont="1" applyAlignment="1">
      <alignment horizontal="left" wrapText="1"/>
    </xf>
    <xf numFmtId="0" fontId="12" fillId="0" borderId="0" xfId="0" applyFont="1"/>
    <xf numFmtId="0" fontId="11" fillId="0" borderId="0" xfId="0" applyFont="1" applyAlignment="1">
      <alignment horizontal="left"/>
    </xf>
    <xf numFmtId="49" fontId="11" fillId="0" borderId="2" xfId="0" applyNumberFormat="1" applyFont="1" applyBorder="1" applyAlignment="1">
      <alignment horizont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2" borderId="1" xfId="0" quotePrefix="1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3" fillId="2" borderId="1" xfId="0" applyFont="1" applyFill="1" applyBorder="1"/>
    <xf numFmtId="0" fontId="2" fillId="2" borderId="1" xfId="0" applyFont="1" applyFill="1" applyBorder="1"/>
    <xf numFmtId="0" fontId="2" fillId="0" borderId="0" xfId="0" applyFont="1" applyAlignment="1">
      <alignment horizontal="left"/>
    </xf>
    <xf numFmtId="166" fontId="7" fillId="6" borderId="6" xfId="0" applyNumberFormat="1" applyFont="1" applyFill="1" applyBorder="1" applyAlignment="1">
      <alignment horizontal="center"/>
    </xf>
    <xf numFmtId="164" fontId="0" fillId="0" borderId="0" xfId="0" applyNumberFormat="1"/>
    <xf numFmtId="10" fontId="0" fillId="0" borderId="0" xfId="1" applyNumberFormat="1" applyFont="1"/>
    <xf numFmtId="166" fontId="7" fillId="6" borderId="5" xfId="0" applyNumberFormat="1" applyFont="1" applyFill="1" applyBorder="1" applyAlignment="1">
      <alignment horizontal="center"/>
    </xf>
    <xf numFmtId="0" fontId="4" fillId="8" borderId="0" xfId="0" applyFont="1" applyFill="1"/>
    <xf numFmtId="0" fontId="3" fillId="8" borderId="0" xfId="0" applyFont="1" applyFill="1"/>
    <xf numFmtId="0" fontId="5" fillId="9" borderId="1" xfId="0" quotePrefix="1" applyFont="1" applyFill="1" applyBorder="1" applyAlignment="1">
      <alignment horizontal="left"/>
    </xf>
    <xf numFmtId="0" fontId="6" fillId="8" borderId="0" xfId="0" applyFont="1" applyFill="1" applyAlignment="1">
      <alignment horizontal="left"/>
    </xf>
    <xf numFmtId="0" fontId="9" fillId="8" borderId="0" xfId="0" applyFont="1" applyFill="1" applyAlignment="1">
      <alignment horizontal="left" wrapText="1"/>
    </xf>
    <xf numFmtId="49" fontId="7" fillId="9" borderId="2" xfId="0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49" fontId="6" fillId="8" borderId="2" xfId="0" applyNumberFormat="1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166" fontId="2" fillId="8" borderId="2" xfId="0" applyNumberFormat="1" applyFont="1" applyFill="1" applyBorder="1" applyAlignment="1">
      <alignment horizontal="center"/>
    </xf>
    <xf numFmtId="0" fontId="0" fillId="8" borderId="0" xfId="0" applyFill="1"/>
    <xf numFmtId="0" fontId="2" fillId="10" borderId="1" xfId="0" applyFont="1" applyFill="1" applyBorder="1"/>
    <xf numFmtId="0" fontId="8" fillId="2" borderId="2" xfId="0" applyFont="1" applyFill="1" applyBorder="1" applyAlignment="1">
      <alignment horizontal="center"/>
    </xf>
    <xf numFmtId="49" fontId="8" fillId="9" borderId="2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6" fillId="0" borderId="1" xfId="2" applyFont="1" applyAlignment="1">
      <alignment horizontal="left"/>
    </xf>
    <xf numFmtId="0" fontId="17" fillId="0" borderId="1" xfId="2" applyFont="1" applyAlignment="1">
      <alignment horizontal="left"/>
    </xf>
    <xf numFmtId="0" fontId="16" fillId="0" borderId="1" xfId="2" applyFont="1" applyAlignment="1">
      <alignment horizontal="left"/>
    </xf>
    <xf numFmtId="0" fontId="18" fillId="0" borderId="1" xfId="2" applyFont="1" applyAlignment="1">
      <alignment horizontal="left"/>
    </xf>
    <xf numFmtId="4" fontId="16" fillId="0" borderId="1" xfId="2" applyNumberFormat="1" applyFont="1" applyAlignment="1">
      <alignment horizontal="left"/>
    </xf>
    <xf numFmtId="0" fontId="19" fillId="0" borderId="1" xfId="2" applyFont="1" applyAlignment="1">
      <alignment horizontal="left"/>
    </xf>
    <xf numFmtId="167" fontId="16" fillId="0" borderId="1" xfId="2" applyNumberFormat="1" applyFont="1" applyAlignment="1">
      <alignment horizontal="left"/>
    </xf>
    <xf numFmtId="168" fontId="16" fillId="0" borderId="1" xfId="2" applyNumberFormat="1" applyFont="1" applyAlignment="1">
      <alignment horizontal="left"/>
    </xf>
    <xf numFmtId="168" fontId="19" fillId="0" borderId="1" xfId="2" applyNumberFormat="1" applyFont="1" applyAlignment="1">
      <alignment horizontal="left"/>
    </xf>
    <xf numFmtId="0" fontId="17" fillId="0" borderId="1" xfId="2" applyFont="1" applyAlignment="1">
      <alignment horizontal="left"/>
    </xf>
    <xf numFmtId="0" fontId="19" fillId="0" borderId="1" xfId="2" applyFont="1" applyAlignment="1">
      <alignment horizontal="left"/>
    </xf>
    <xf numFmtId="0" fontId="20" fillId="0" borderId="1" xfId="2" applyFont="1" applyAlignment="1">
      <alignment horizontal="left"/>
    </xf>
    <xf numFmtId="4" fontId="19" fillId="0" borderId="1" xfId="2" applyNumberFormat="1" applyFont="1" applyAlignment="1">
      <alignment horizontal="left"/>
    </xf>
    <xf numFmtId="167" fontId="19" fillId="0" borderId="1" xfId="2" applyNumberFormat="1" applyFont="1" applyAlignment="1">
      <alignment horizontal="left"/>
    </xf>
    <xf numFmtId="4" fontId="20" fillId="0" borderId="1" xfId="2" applyNumberFormat="1" applyFont="1" applyAlignment="1">
      <alignment horizontal="left"/>
    </xf>
    <xf numFmtId="167" fontId="20" fillId="0" borderId="1" xfId="2" applyNumberFormat="1" applyFont="1" applyAlignment="1">
      <alignment horizontal="left"/>
    </xf>
    <xf numFmtId="168" fontId="20" fillId="0" borderId="1" xfId="2" applyNumberFormat="1" applyFont="1" applyAlignment="1">
      <alignment horizontal="left"/>
    </xf>
    <xf numFmtId="0" fontId="21" fillId="0" borderId="1" xfId="2" applyFont="1" applyAlignment="1">
      <alignment horizontal="left"/>
    </xf>
    <xf numFmtId="14" fontId="21" fillId="0" borderId="1" xfId="2" applyNumberFormat="1" applyFont="1" applyAlignment="1">
      <alignment horizontal="left"/>
    </xf>
    <xf numFmtId="4" fontId="21" fillId="0" borderId="1" xfId="2" applyNumberFormat="1" applyFont="1" applyAlignment="1">
      <alignment horizontal="left"/>
    </xf>
    <xf numFmtId="167" fontId="21" fillId="0" borderId="1" xfId="2" applyNumberFormat="1" applyFont="1" applyAlignment="1">
      <alignment horizontal="left"/>
    </xf>
    <xf numFmtId="168" fontId="21" fillId="0" borderId="1" xfId="2" applyNumberFormat="1" applyFont="1" applyAlignment="1">
      <alignment horizontal="left"/>
    </xf>
    <xf numFmtId="0" fontId="22" fillId="0" borderId="1" xfId="2" applyFont="1" applyAlignment="1">
      <alignment horizontal="left"/>
    </xf>
    <xf numFmtId="169" fontId="21" fillId="0" borderId="1" xfId="2" applyNumberFormat="1" applyFont="1" applyAlignment="1">
      <alignment horizontal="left"/>
    </xf>
    <xf numFmtId="170" fontId="21" fillId="0" borderId="1" xfId="2" applyNumberFormat="1" applyFont="1" applyAlignment="1">
      <alignment horizontal="left"/>
    </xf>
    <xf numFmtId="171" fontId="21" fillId="0" borderId="1" xfId="2" applyNumberFormat="1" applyFont="1" applyAlignment="1">
      <alignment horizontal="left"/>
    </xf>
    <xf numFmtId="0" fontId="23" fillId="0" borderId="1" xfId="2" applyFont="1" applyAlignment="1">
      <alignment horizontal="left"/>
    </xf>
    <xf numFmtId="169" fontId="23" fillId="0" borderId="1" xfId="2" applyNumberFormat="1" applyFont="1" applyAlignment="1">
      <alignment horizontal="left"/>
    </xf>
    <xf numFmtId="14" fontId="23" fillId="0" borderId="1" xfId="2" applyNumberFormat="1" applyFont="1" applyAlignment="1">
      <alignment horizontal="left"/>
    </xf>
    <xf numFmtId="14" fontId="16" fillId="0" borderId="1" xfId="2" applyNumberFormat="1" applyFont="1" applyAlignment="1">
      <alignment horizontal="left"/>
    </xf>
    <xf numFmtId="172" fontId="21" fillId="0" borderId="1" xfId="2" applyNumberFormat="1" applyFont="1" applyAlignment="1">
      <alignment horizontal="left"/>
    </xf>
    <xf numFmtId="4" fontId="23" fillId="0" borderId="1" xfId="2" applyNumberFormat="1" applyFont="1" applyAlignment="1">
      <alignment horizontal="left"/>
    </xf>
    <xf numFmtId="167" fontId="23" fillId="0" borderId="1" xfId="2" applyNumberFormat="1" applyFont="1" applyAlignment="1">
      <alignment horizontal="left"/>
    </xf>
    <xf numFmtId="168" fontId="23" fillId="0" borderId="1" xfId="2" applyNumberFormat="1" applyFont="1" applyAlignment="1">
      <alignment horizontal="left"/>
    </xf>
    <xf numFmtId="0" fontId="24" fillId="0" borderId="1" xfId="2" applyFont="1" applyAlignment="1">
      <alignment horizontal="left"/>
    </xf>
    <xf numFmtId="173" fontId="21" fillId="0" borderId="1" xfId="2" applyNumberFormat="1" applyFont="1" applyAlignment="1">
      <alignment horizontal="left"/>
    </xf>
    <xf numFmtId="167" fontId="13" fillId="0" borderId="1" xfId="2" applyNumberFormat="1" applyFont="1" applyAlignment="1">
      <alignment horizontal="left"/>
    </xf>
    <xf numFmtId="168" fontId="13" fillId="0" borderId="1" xfId="2" applyNumberFormat="1" applyFont="1" applyAlignment="1">
      <alignment horizontal="left"/>
    </xf>
    <xf numFmtId="174" fontId="21" fillId="0" borderId="1" xfId="2" applyNumberFormat="1" applyFont="1" applyAlignment="1">
      <alignment horizontal="left"/>
    </xf>
    <xf numFmtId="0" fontId="13" fillId="0" borderId="1" xfId="2" applyFont="1" applyAlignment="1">
      <alignment horizontal="left"/>
    </xf>
    <xf numFmtId="171" fontId="13" fillId="0" borderId="1" xfId="2" applyNumberFormat="1" applyFont="1" applyAlignment="1">
      <alignment horizontal="left"/>
    </xf>
    <xf numFmtId="4" fontId="13" fillId="0" borderId="1" xfId="2" applyNumberFormat="1" applyFont="1" applyAlignment="1">
      <alignment horizontal="left"/>
    </xf>
    <xf numFmtId="44" fontId="21" fillId="0" borderId="1" xfId="2" applyNumberFormat="1" applyFont="1" applyAlignment="1">
      <alignment horizontal="left"/>
    </xf>
    <xf numFmtId="0" fontId="25" fillId="0" borderId="1" xfId="2" applyFont="1" applyAlignment="1">
      <alignment horizontal="left"/>
    </xf>
    <xf numFmtId="14" fontId="13" fillId="0" borderId="1" xfId="2" applyNumberFormat="1" applyFont="1" applyAlignment="1">
      <alignment horizontal="left"/>
    </xf>
    <xf numFmtId="44" fontId="13" fillId="0" borderId="1" xfId="2" applyNumberFormat="1" applyFont="1" applyAlignment="1">
      <alignment horizontal="left"/>
    </xf>
    <xf numFmtId="175" fontId="21" fillId="0" borderId="1" xfId="2" applyNumberFormat="1" applyFont="1" applyAlignment="1">
      <alignment horizontal="left"/>
    </xf>
    <xf numFmtId="0" fontId="26" fillId="0" borderId="1" xfId="2" applyFont="1" applyAlignment="1">
      <alignment horizontal="left"/>
    </xf>
    <xf numFmtId="0" fontId="21" fillId="0" borderId="1" xfId="2" applyFont="1" applyAlignment="1">
      <alignment horizontal="left" vertical="center"/>
    </xf>
    <xf numFmtId="169" fontId="16" fillId="0" borderId="1" xfId="2" applyNumberFormat="1" applyFont="1" applyAlignment="1">
      <alignment horizontal="left"/>
    </xf>
    <xf numFmtId="0" fontId="27" fillId="0" borderId="1" xfId="2" applyFont="1" applyAlignment="1">
      <alignment horizontal="left"/>
    </xf>
    <xf numFmtId="168" fontId="27" fillId="0" borderId="1" xfId="2" applyNumberFormat="1" applyFont="1" applyAlignment="1">
      <alignment horizontal="center"/>
    </xf>
    <xf numFmtId="0" fontId="28" fillId="0" borderId="1" xfId="2" applyFont="1" applyAlignment="1">
      <alignment horizontal="left"/>
    </xf>
    <xf numFmtId="0" fontId="29" fillId="0" borderId="1" xfId="2" applyFont="1" applyAlignment="1">
      <alignment horizontal="left"/>
    </xf>
    <xf numFmtId="4" fontId="28" fillId="0" borderId="1" xfId="2" applyNumberFormat="1" applyFont="1" applyAlignment="1">
      <alignment horizontal="left"/>
    </xf>
    <xf numFmtId="167" fontId="28" fillId="0" borderId="1" xfId="2" applyNumberFormat="1" applyFont="1" applyAlignment="1">
      <alignment horizontal="left"/>
    </xf>
    <xf numFmtId="168" fontId="28" fillId="0" borderId="1" xfId="2" applyNumberFormat="1" applyFont="1" applyAlignment="1">
      <alignment horizontal="left"/>
    </xf>
    <xf numFmtId="168" fontId="27" fillId="0" borderId="1" xfId="2" applyNumberFormat="1" applyFont="1" applyAlignment="1">
      <alignment horizontal="left"/>
    </xf>
    <xf numFmtId="0" fontId="30" fillId="0" borderId="1" xfId="2" applyFont="1" applyAlignment="1">
      <alignment horizontal="left"/>
    </xf>
    <xf numFmtId="176" fontId="21" fillId="0" borderId="1" xfId="2" applyNumberFormat="1" applyFont="1" applyAlignment="1">
      <alignment horizontal="left"/>
    </xf>
    <xf numFmtId="0" fontId="17" fillId="0" borderId="1" xfId="2" applyFont="1" applyAlignment="1">
      <alignment horizontal="left" wrapText="1"/>
    </xf>
    <xf numFmtId="168" fontId="29" fillId="0" borderId="1" xfId="2" applyNumberFormat="1" applyFont="1" applyAlignment="1">
      <alignment horizontal="left"/>
    </xf>
    <xf numFmtId="0" fontId="31" fillId="0" borderId="1" xfId="2" applyFont="1" applyAlignment="1">
      <alignment horizontal="left"/>
    </xf>
    <xf numFmtId="177" fontId="21" fillId="0" borderId="1" xfId="2" applyNumberFormat="1" applyFont="1" applyAlignment="1">
      <alignment horizontal="left"/>
    </xf>
    <xf numFmtId="168" fontId="17" fillId="0" borderId="1" xfId="2" applyNumberFormat="1" applyFont="1" applyAlignment="1">
      <alignment horizontal="left"/>
    </xf>
    <xf numFmtId="0" fontId="15" fillId="0" borderId="8" xfId="2" applyBorder="1"/>
    <xf numFmtId="0" fontId="15" fillId="0" borderId="1" xfId="2"/>
    <xf numFmtId="0" fontId="15" fillId="0" borderId="8" xfId="2" applyBorder="1" applyAlignment="1">
      <alignment horizontal="left"/>
    </xf>
    <xf numFmtId="0" fontId="15" fillId="0" borderId="9" xfId="2" applyBorder="1" applyAlignment="1">
      <alignment horizontal="left"/>
    </xf>
    <xf numFmtId="0" fontId="15" fillId="0" borderId="10" xfId="2" applyBorder="1" applyAlignment="1">
      <alignment horizontal="left"/>
    </xf>
    <xf numFmtId="0" fontId="32" fillId="0" borderId="1" xfId="2" applyFont="1" applyAlignment="1">
      <alignment horizontal="center"/>
    </xf>
    <xf numFmtId="0" fontId="33" fillId="0" borderId="1" xfId="2" applyFont="1"/>
    <xf numFmtId="0" fontId="34" fillId="0" borderId="7" xfId="2" applyFont="1" applyBorder="1" applyAlignment="1">
      <alignment horizontal="center" vertical="top"/>
    </xf>
    <xf numFmtId="0" fontId="35" fillId="0" borderId="1" xfId="2" applyFont="1" applyAlignment="1">
      <alignment horizontal="center"/>
    </xf>
  </cellXfs>
  <cellStyles count="3">
    <cellStyle name="Normal" xfId="0" builtinId="0"/>
    <cellStyle name="Normal 2" xfId="2" xr:uid="{DA38501B-40C8-48DD-8363-F9CDE13FE7D2}"/>
    <cellStyle name="Percent" xfId="1" builtinId="5"/>
  </cellStyles>
  <dxfs count="39"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0</xdr:colOff>
      <xdr:row>15</xdr:row>
      <xdr:rowOff>0</xdr:rowOff>
    </xdr:from>
    <xdr:ext cx="7486650" cy="8191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37</xdr:row>
      <xdr:rowOff>0</xdr:rowOff>
    </xdr:from>
    <xdr:ext cx="7858125" cy="1266825"/>
    <xdr:pic>
      <xdr:nvPicPr>
        <xdr:cNvPr id="3" name="image2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55</xdr:row>
      <xdr:rowOff>0</xdr:rowOff>
    </xdr:from>
    <xdr:ext cx="7800975" cy="1104900"/>
    <xdr:pic>
      <xdr:nvPicPr>
        <xdr:cNvPr id="4" name="image14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74</xdr:row>
      <xdr:rowOff>0</xdr:rowOff>
    </xdr:from>
    <xdr:ext cx="7629525" cy="1866900"/>
    <xdr:pic>
      <xdr:nvPicPr>
        <xdr:cNvPr id="5" name="image19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93</xdr:row>
      <xdr:rowOff>0</xdr:rowOff>
    </xdr:from>
    <xdr:ext cx="7639050" cy="1285875"/>
    <xdr:pic>
      <xdr:nvPicPr>
        <xdr:cNvPr id="6" name="image3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123825</xdr:colOff>
      <xdr:row>112</xdr:row>
      <xdr:rowOff>9525</xdr:rowOff>
    </xdr:from>
    <xdr:ext cx="7467600" cy="638175"/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771525</xdr:colOff>
      <xdr:row>131</xdr:row>
      <xdr:rowOff>57150</xdr:rowOff>
    </xdr:from>
    <xdr:ext cx="8401050" cy="438150"/>
    <xdr:pic>
      <xdr:nvPicPr>
        <xdr:cNvPr id="8" name="image20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171450</xdr:colOff>
      <xdr:row>149</xdr:row>
      <xdr:rowOff>190500</xdr:rowOff>
    </xdr:from>
    <xdr:ext cx="7858125" cy="733425"/>
    <xdr:pic>
      <xdr:nvPicPr>
        <xdr:cNvPr id="9" name="image5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170</xdr:row>
      <xdr:rowOff>0</xdr:rowOff>
    </xdr:from>
    <xdr:ext cx="7591425" cy="657225"/>
    <xdr:pic>
      <xdr:nvPicPr>
        <xdr:cNvPr id="10" name="image1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187</xdr:row>
      <xdr:rowOff>0</xdr:rowOff>
    </xdr:from>
    <xdr:ext cx="7858125" cy="1266825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206</xdr:row>
      <xdr:rowOff>0</xdr:rowOff>
    </xdr:from>
    <xdr:ext cx="7858125" cy="126682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224</xdr:row>
      <xdr:rowOff>0</xdr:rowOff>
    </xdr:from>
    <xdr:ext cx="7515225" cy="504825"/>
    <xdr:pic>
      <xdr:nvPicPr>
        <xdr:cNvPr id="13" name="image6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244</xdr:row>
      <xdr:rowOff>0</xdr:rowOff>
    </xdr:from>
    <xdr:ext cx="7896225" cy="1419225"/>
    <xdr:pic>
      <xdr:nvPicPr>
        <xdr:cNvPr id="14" name="image7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263</xdr:row>
      <xdr:rowOff>0</xdr:rowOff>
    </xdr:from>
    <xdr:ext cx="7934325" cy="1343025"/>
    <xdr:pic>
      <xdr:nvPicPr>
        <xdr:cNvPr id="15" name="image16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288</xdr:row>
      <xdr:rowOff>0</xdr:rowOff>
    </xdr:from>
    <xdr:ext cx="7972425" cy="657225"/>
    <xdr:pic>
      <xdr:nvPicPr>
        <xdr:cNvPr id="16" name="image8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300</xdr:row>
      <xdr:rowOff>0</xdr:rowOff>
    </xdr:from>
    <xdr:ext cx="7896225" cy="447675"/>
    <xdr:pic>
      <xdr:nvPicPr>
        <xdr:cNvPr id="17" name="image17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318</xdr:row>
      <xdr:rowOff>0</xdr:rowOff>
    </xdr:from>
    <xdr:ext cx="7477125" cy="447675"/>
    <xdr:pic>
      <xdr:nvPicPr>
        <xdr:cNvPr id="18" name="image29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337</xdr:row>
      <xdr:rowOff>0</xdr:rowOff>
    </xdr:from>
    <xdr:ext cx="8048625" cy="657225"/>
    <xdr:pic>
      <xdr:nvPicPr>
        <xdr:cNvPr id="19" name="image9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361</xdr:row>
      <xdr:rowOff>0</xdr:rowOff>
    </xdr:from>
    <xdr:ext cx="7486650" cy="657225"/>
    <xdr:pic>
      <xdr:nvPicPr>
        <xdr:cNvPr id="20" name="image4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375</xdr:row>
      <xdr:rowOff>0</xdr:rowOff>
    </xdr:from>
    <xdr:ext cx="7448550" cy="266700"/>
    <xdr:pic>
      <xdr:nvPicPr>
        <xdr:cNvPr id="21" name="image13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393</xdr:row>
      <xdr:rowOff>0</xdr:rowOff>
    </xdr:from>
    <xdr:ext cx="7639050" cy="657225"/>
    <xdr:pic>
      <xdr:nvPicPr>
        <xdr:cNvPr id="22" name="image11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411</xdr:row>
      <xdr:rowOff>0</xdr:rowOff>
    </xdr:from>
    <xdr:ext cx="8086725" cy="619125"/>
    <xdr:pic>
      <xdr:nvPicPr>
        <xdr:cNvPr id="23" name="image15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428</xdr:row>
      <xdr:rowOff>0</xdr:rowOff>
    </xdr:from>
    <xdr:ext cx="7934325" cy="400050"/>
    <xdr:pic>
      <xdr:nvPicPr>
        <xdr:cNvPr id="24" name="image18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447</xdr:row>
      <xdr:rowOff>0</xdr:rowOff>
    </xdr:from>
    <xdr:ext cx="7896225" cy="657225"/>
    <xdr:pic>
      <xdr:nvPicPr>
        <xdr:cNvPr id="25" name="image21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464</xdr:row>
      <xdr:rowOff>0</xdr:rowOff>
    </xdr:from>
    <xdr:ext cx="7858125" cy="657225"/>
    <xdr:pic>
      <xdr:nvPicPr>
        <xdr:cNvPr id="26" name="image10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482</xdr:row>
      <xdr:rowOff>0</xdr:rowOff>
    </xdr:from>
    <xdr:ext cx="7600950" cy="1028700"/>
    <xdr:pic>
      <xdr:nvPicPr>
        <xdr:cNvPr id="27" name="image25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500</xdr:row>
      <xdr:rowOff>0</xdr:rowOff>
    </xdr:from>
    <xdr:ext cx="7820025" cy="809625"/>
    <xdr:pic>
      <xdr:nvPicPr>
        <xdr:cNvPr id="28" name="image28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520</xdr:row>
      <xdr:rowOff>0</xdr:rowOff>
    </xdr:from>
    <xdr:ext cx="7372350" cy="914400"/>
    <xdr:pic>
      <xdr:nvPicPr>
        <xdr:cNvPr id="29" name="image30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537</xdr:row>
      <xdr:rowOff>0</xdr:rowOff>
    </xdr:from>
    <xdr:ext cx="8124825" cy="885825"/>
    <xdr:pic>
      <xdr:nvPicPr>
        <xdr:cNvPr id="30" name="image27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557</xdr:row>
      <xdr:rowOff>0</xdr:rowOff>
    </xdr:from>
    <xdr:ext cx="7639050" cy="733425"/>
    <xdr:pic>
      <xdr:nvPicPr>
        <xdr:cNvPr id="31" name="image26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575</xdr:row>
      <xdr:rowOff>0</xdr:rowOff>
    </xdr:from>
    <xdr:ext cx="7600950" cy="619125"/>
    <xdr:pic>
      <xdr:nvPicPr>
        <xdr:cNvPr id="32" name="image23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595</xdr:row>
      <xdr:rowOff>0</xdr:rowOff>
    </xdr:from>
    <xdr:ext cx="7553325" cy="933450"/>
    <xdr:pic>
      <xdr:nvPicPr>
        <xdr:cNvPr id="33" name="image24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esupuesto%202020\ARCHIVOS%20FINALES%20BG%202020\PL%20Definitivo%20(00B)%20%2029_01%20(VERSION)%2011%20PC%20F(VERSION%20ULTIMA)%20(1)%20(FLUJO%20DE%20CAJ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Updated9_3_20"/>
      <sheetName val="Sales Budget 2020"/>
      <sheetName val="P&amp;L MASTER"/>
      <sheetName val="COMISIONES"/>
      <sheetName val="FLUJO DE EFECTIVO"/>
      <sheetName val="Productivity Report"/>
      <sheetName val="Hoja2"/>
      <sheetName val="Ingresos A&amp;B"/>
      <sheetName val="Vacaciones"/>
      <sheetName val="HOJA CONGE"/>
      <sheetName val="Master Sheet"/>
      <sheetName val="Gasto de Cafetería"/>
      <sheetName val="Riesgo de Trabajo"/>
      <sheetName val="Otros Gastos Below GOP"/>
      <sheetName val="Hoja5"/>
      <sheetName val="Movimientos Contables según Cue"/>
      <sheetName val="Growings"/>
      <sheetName val="Stats"/>
      <sheetName val="HOLIDAY"/>
      <sheetName val="ANALISIS Ventas"/>
      <sheetName val="Tendencias Ventas"/>
      <sheetName val="analisis Gastos MantenimientoBu"/>
      <sheetName val="PRESTAMO"/>
      <sheetName val="COSTOS DE MASAJES"/>
      <sheetName val="Hoja1"/>
    </sheetNames>
    <sheetDataSet>
      <sheetData sheetId="0"/>
      <sheetData sheetId="1"/>
      <sheetData sheetId="2"/>
      <sheetData sheetId="3"/>
      <sheetData sheetId="4">
        <row r="7">
          <cell r="B7">
            <v>43831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inco/Downloads/Gastos%20de%20Renovacion%20y%20Mante%20en%20Capex%20(1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nald Fallas" refreshedDate="45994.647233680553" createdVersion="8" refreshedVersion="8" minRefreshableVersion="3" recordCount="469" xr:uid="{E6629C84-10AE-46CC-BABC-B9233D05A34E}">
  <cacheSource type="worksheet">
    <worksheetSource ref="A1956:P2444" sheet="Capex" r:id="rId2"/>
  </cacheSource>
  <cacheFields count="16">
    <cacheField name="Project" numFmtId="0">
      <sharedItems containsBlank="1"/>
    </cacheField>
    <cacheField name="Account" numFmtId="0">
      <sharedItems containsBlank="1" count="59">
        <s v="Awareness House (restor)"/>
        <s v="Conference - Air Conditioning "/>
        <s v="Conference - BBQ Area"/>
        <s v="Conference - Builders Fee"/>
        <s v="Conference - Ceiling"/>
        <s v="Conference - Contingency"/>
        <s v="Conference - Doors and lock"/>
        <s v="Conference - Drywall"/>
        <s v="Conference - Electromechanical"/>
        <s v="Conference - Floor"/>
        <s v="Conference - Foundations"/>
        <s v="Conference - Glazing"/>
        <s v="Conference - Main Structure"/>
        <s v="Conference - Roof Structure"/>
        <s v="Conference - Roofing"/>
        <s v="Conference - Sanitary Ware"/>
        <s v="Conference - Stairs"/>
        <s v="Conference - Transport"/>
        <s v="Conference - Wall Finish"/>
        <s v="Emergency Purchase - Generator Set"/>
        <s v="Off 2024 Budget - Materials"/>
        <s v="Off 2025 Budget - Boat Engines"/>
        <s v="Off 2025 Budget - Electrical System"/>
        <s v="Off 2025 Budget - Furniture"/>
        <s v="Off 2025 Budget - Hotel Interior Deisgn Revision"/>
        <s v="Off 2025 Budget - Hotel Phones"/>
        <s v="Off 2025 Budget - Laundry Equipment"/>
        <s v="Off 2025 Budget - Lawn Equipment"/>
        <s v="Off 2025 Budget - Maintenance Equipment"/>
        <s v="Off 2025 Budget - Materials"/>
        <s v="Off 2025 Budget - New Well "/>
        <s v="Off 2025 Budget - Peyton Generator"/>
        <s v="Off 2025 Budget - Q4 2025 - Contingency"/>
        <s v="Off 2025 Budget - Q4 2025 - Labor"/>
        <s v="Off 2025 Budget - Q4 2025 - Rooms Renovation"/>
        <s v="Off 2025 Budget - Restaurant Equipment"/>
        <s v="Off 2025 Budget - Terra Kitchen "/>
        <s v="Off 2025 Budget - Tour Equipment &amp; Gear"/>
        <s v="Off 2025 Budget - Tree Trimming"/>
        <s v="Off 2025 Budget - Water Heaters"/>
        <s v="PM Fee New Capex (5%)"/>
        <s v="PM Fee New Casa Shebo (5%)"/>
        <s v="Q4 2025 Budget - Annual Tree Trimming"/>
        <s v="Q4 2025 Budget - Boat Engines"/>
        <s v="Q4 2025 Budget - F&amp;B Bar"/>
        <s v="Q4 2025 Budget - F&amp;B Kitchen Equipment"/>
        <s v="Q4 2025 Budget - Fix &amp; Paint Large Boats"/>
        <s v="Q4 2025 Budget - Fix Road to the Beach"/>
        <s v="Q4 2025 Budget - Interior Design TK &amp; Tile"/>
        <s v="Q4 2025 Budget - Interior Design x30 Villas"/>
        <s v="Q4 2025 Budget - New &amp; Existing Roads"/>
        <s v="Q4 2025 Budget - New Tables for Vitrales"/>
        <s v="Q4 2025 Budget - Staining OVV"/>
        <s v="Q4 2025 Budget - Womans / Guest Bathroom in TK"/>
        <s v="Residual Payments from Conference Center &amp; Renovations (Sept - Oct 2025)"/>
        <s v="Sent to P&amp;L - Renovations"/>
        <s v="System Implementation - Hardware"/>
        <s v="System Implementation - Systems"/>
        <m/>
      </sharedItems>
    </cacheField>
    <cacheField name="Category" numFmtId="0">
      <sharedItems containsBlank="1"/>
    </cacheField>
    <cacheField name="Date" numFmtId="0">
      <sharedItems containsDate="1" containsBlank="1" containsMixedTypes="1" minDate="2025-01-02T00:00:00" maxDate="2025-12-12T00:00:00" count="224">
        <s v="31/7/2025"/>
        <s v="27-06-2025"/>
        <d v="2025-08-07T00:00:00"/>
        <s v="16-07-2025"/>
        <d v="2025-05-08T00:00:00"/>
        <d v="2025-09-08T00:00:00"/>
        <s v="14-08-2025"/>
        <s v="28/8/2025"/>
        <d v="2025-07-08T00:00:00"/>
        <d v="2025-10-08T00:00:00"/>
        <d v="2025-11-08T00:00:00"/>
        <d v="2025-12-08T00:00:00"/>
        <d v="2025-04-08T00:00:00"/>
        <s v="18-08-2025"/>
        <s v="27-08-2025"/>
        <s v="28-08-2025"/>
        <s v="29-08-2025"/>
        <s v="21-08-2025"/>
        <s v="26-08-2025"/>
        <s v="14/8/2025"/>
        <d v="2025-03-04T00:00:00"/>
        <s v="26/5/2025"/>
        <s v="19-05-2025"/>
        <s v="23/06/2025"/>
        <s v="21/06/2025"/>
        <d v="2025-01-02T00:00:00"/>
        <d v="2025-01-03T00:00:00"/>
        <d v="2025-05-03T00:00:00"/>
        <d v="2025-01-04T00:00:00"/>
        <d v="2025-01-05T00:00:00"/>
        <d v="2025-02-06T00:00:00"/>
        <d v="2025-09-06T00:00:00"/>
        <d v="2025-01-06T00:00:00"/>
        <d v="2025-12-06T00:00:00"/>
        <d v="2025-01-07T00:00:00"/>
        <s v="14/7/2025"/>
        <s v="29/7/2025"/>
        <d v="2025-09-07T00:00:00"/>
        <d v="2025-01-08T00:00:00"/>
        <s v="28-11-2025"/>
        <s v="23-07-2025"/>
        <d v="2025-04-06T00:00:00"/>
        <d v="2025-05-06T00:00:00"/>
        <d v="2025-11-06T00:00:00"/>
        <s v="17-06-2025"/>
        <s v="13-06-2025"/>
        <d v="2025-06-06T00:00:00"/>
        <d v="2025-07-06T00:00:00"/>
        <s v="16-06-2025"/>
        <s v="19-06-2025"/>
        <s v="20-06-2025"/>
        <s v="25-06-2025"/>
        <s v="27/06/2025"/>
        <s v="28-06-2025"/>
        <s v="30/06/2025"/>
        <s v="28/06/2025"/>
        <s v="21-06-2025"/>
        <s v="30-06-2025"/>
        <d v="2025-04-07T00:00:00"/>
        <d v="2025-11-07T00:00:00"/>
        <s v="15-07-2025"/>
        <d v="2025-03-07T00:00:00"/>
        <s v="13/8/2025"/>
        <s v="17-07-2025"/>
        <s v="31-07-2025"/>
        <d v="2025-03-09T00:00:00"/>
        <s v="25/8/2025"/>
        <d v="2025-09-09T00:00:00"/>
        <s v="31-08-2025"/>
        <s v="15/5/2025"/>
        <s v="16-05-2025"/>
        <s v="17-05-2025"/>
        <s v="21-05-2025"/>
        <s v="29-05-2025"/>
        <s v="30-05-2025"/>
        <s v="31-05-2025"/>
        <s v="14-05-2025"/>
        <d v="2025-08-05T00:00:00"/>
        <s v="13/05/2025"/>
        <s v="29/5/2025"/>
        <s v="26-05-2025"/>
        <d v="2025-03-02T00:00:00"/>
        <d v="2025-05-02T00:00:00"/>
        <d v="2025-06-02T00:00:00"/>
        <d v="2025-10-02T00:00:00"/>
        <d v="2025-12-02T00:00:00"/>
        <d v="2025-07-02T00:00:00"/>
        <s v="24/2/2025"/>
        <s v="26-02-2025"/>
        <s v="24-02-2025"/>
        <s v="28-02-2025"/>
        <d v="2025-08-03T00:00:00"/>
        <d v="2025-11-03T00:00:00"/>
        <s v="13-03-2025"/>
        <s v="21/03/2025"/>
        <d v="2025-07-03T00:00:00"/>
        <s v="26-03-2025"/>
        <s v="29-03-2025"/>
        <s v="18/06/2025"/>
        <d v="2025-09-03T00:00:00"/>
        <d v="2025-12-03T00:00:00"/>
        <s v="30-03-2025"/>
        <s v="25-03-2024"/>
        <s v="31-03-2025"/>
        <s v="21-04-2025"/>
        <s v="24-04-2025"/>
        <s v="25/4/2025"/>
        <s v="30/4/2025"/>
        <d v="2025-07-04T00:00:00"/>
        <s v="22-04-2025"/>
        <s v="29-04-2025"/>
        <d v="2025-02-05T00:00:00"/>
        <d v="2025-05-05T00:00:00"/>
        <d v="2025-06-05T00:00:00"/>
        <d v="2025-07-05T00:00:00"/>
        <s v="13-05-2025"/>
        <s v="28-05-2025"/>
        <s v="25-05-2025"/>
        <s v="28-04-2025"/>
        <s v="24/4/2025"/>
        <d v="2025-11-04T00:00:00"/>
        <s v="22/4/2025"/>
        <d v="2025-02-04T00:00:00"/>
        <s v="15/4/2025"/>
        <s v="13/1/2025"/>
        <s v="24/03/2025"/>
        <s v="23/4/2025"/>
        <s v="16/06/2025"/>
        <s v="18-07-2025"/>
        <s v="19-07-2025"/>
        <s v="21-07-2025"/>
        <s v="30-07-2025"/>
        <s v="29-07-2025"/>
        <d v="2025-02-07T00:00:00"/>
        <d v="2025-05-07T00:00:00"/>
        <d v="2025-11-11T00:00:00"/>
        <d v="2025-02-12T00:00:00"/>
        <s v="15-01-2025"/>
        <s v="27-01-2025"/>
        <s v="29-01-2025"/>
        <s v="30-01-2025"/>
        <s v="27/1/2025"/>
        <s v="31-01-2025"/>
        <s v="29/01/2025"/>
        <d v="2025-11-02T00:00:00"/>
        <s v="24-06-2025"/>
        <s v="22/05/2025"/>
        <d v="2025-10-06T00:00:00"/>
        <s v="23/7/2025"/>
        <s v="21/04/2025"/>
        <d v="2025-10-01T00:00:00"/>
        <s v="16/01/2025"/>
        <s v="13/01/2025"/>
        <d v="2025-03-03T00:00:00"/>
        <s v="24/06/2025"/>
        <s v="19/05/2025"/>
        <d v="2025-10-07T00:00:00"/>
        <d v="2025-03-08T00:00:00"/>
        <s v="23-08-2025"/>
        <s v="21/01/2025"/>
        <d v="2025-04-09T00:00:00"/>
        <d v="2025-02-09T00:00:00"/>
        <d v="2025-06-09T00:00:00"/>
        <d v="2025-08-09T00:00:00"/>
        <d v="2025-12-09T00:00:00"/>
        <s v="16-09-2025"/>
        <s v="29-09-2025"/>
        <s v="23-09-2025"/>
        <d v="2025-11-09T00:00:00"/>
        <s v="22/04/2025"/>
        <s v="14/1/2025"/>
        <s v="14/2/2025"/>
        <d v="2025-12-05T00:00:00"/>
        <s v="14-11-2025"/>
        <d v="2025-03-11T00:00:00"/>
        <s v="31-10-2025"/>
        <d v="2025-05-11T00:00:00"/>
        <d v="2025-10-11T00:00:00"/>
        <s v="27-11-2025"/>
        <s v="16-10-2025"/>
        <d v="2025-01-10T00:00:00"/>
        <d v="2025-02-10T00:00:00"/>
        <d v="2025-04-10T00:00:00"/>
        <d v="2025-06-10T00:00:00"/>
        <d v="2025-07-10T00:00:00"/>
        <s v="14-10-2025"/>
        <s v="14/10/2025"/>
        <s v="21-10-2025"/>
        <s v="22-10-2025"/>
        <s v="24-10-2025"/>
        <s v="28-10-2025"/>
        <s v="17-10-2025"/>
        <s v="18-10-2025"/>
        <s v="20-10-2025"/>
        <s v="30-10-2025"/>
        <s v="22-11-2025"/>
        <s v="24-11-2025"/>
        <s v="25-11-2025"/>
        <s v="29-11-2025"/>
        <s v="30/11/2025"/>
        <d v="2025-12-11T00:00:00"/>
        <d v="2025-03-12T00:00:00"/>
        <s v="30/10/2025"/>
        <s v="22/9/2025"/>
        <d v="2025-06-11T00:00:00"/>
        <s v="27-10-2025"/>
        <d v="2025-01-11T00:00:00"/>
        <s v="13-11-2025"/>
        <s v="13/11/2025"/>
        <s v="15/9/2025"/>
        <s v="30/9/2025"/>
        <d v="2025-07-11T00:00:00"/>
        <s v="28/02/2025"/>
        <s v="17/03/2025"/>
        <s v="28-03-2025"/>
        <s v="17-01-2025"/>
        <s v="27/6/2025"/>
        <s v="19/5/2025"/>
        <d v="2025-03-01T00:00:00"/>
        <d v="2025-06-01T00:00:00"/>
        <s v="26/05/2025"/>
        <s v="23/5/2025"/>
        <s v="19/5/2026"/>
        <m/>
      </sharedItems>
    </cacheField>
    <cacheField name="Invoice #" numFmtId="0">
      <sharedItems containsBlank="1" containsMixedTypes="1" containsNumber="1" containsInteger="1" minValue="6" maxValue="418827"/>
    </cacheField>
    <cacheField name="Payee" numFmtId="0">
      <sharedItems containsBlank="1"/>
    </cacheField>
    <cacheField name="Description" numFmtId="0">
      <sharedItems containsBlank="1"/>
    </cacheField>
    <cacheField name="Colones" numFmtId="4">
      <sharedItems containsString="0" containsBlank="1" containsNumber="1" minValue="-10846181.539999999" maxValue="10846181.539999999"/>
    </cacheField>
    <cacheField name="Rate" numFmtId="0">
      <sharedItems containsString="0" containsBlank="1" containsNumber="1" minValue="488" maxValue="510.66"/>
    </cacheField>
    <cacheField name="$0.00" numFmtId="0">
      <sharedItems containsNonDate="0" containsString="0" containsBlank="1"/>
    </cacheField>
    <cacheField name=" $-   " numFmtId="0">
      <sharedItems containsString="0" containsBlank="1" containsNumber="1" minValue="-10846181.539999999" maxValue="10846181.539999999"/>
    </cacheField>
    <cacheField name=" $851,681.03 " numFmtId="0">
      <sharedItems containsString="0" containsBlank="1" containsNumber="1" minValue="-10846181.539999999" maxValue="10846181.539999999"/>
    </cacheField>
    <cacheField name=" $81,811.66 " numFmtId="44">
      <sharedItems containsString="0" containsBlank="1" containsNumber="1" minValue="-6150" maxValue="23000"/>
    </cacheField>
    <cacheField name="Paid" numFmtId="0">
      <sharedItems containsDate="1" containsBlank="1" containsMixedTypes="1" minDate="2025-01-04T00:00:00" maxDate="2025-12-09T00:00:00"/>
    </cacheField>
    <cacheField name="Number" numFmtId="0">
      <sharedItems containsBlank="1"/>
    </cacheField>
    <cacheField name="Bank Paid Fro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9">
  <r>
    <s v="Off 2025 Budget"/>
    <x v="0"/>
    <s v="Equipment "/>
    <x v="0"/>
    <s v="SIN FE"/>
    <s v="RESTOR - REBECCA J COLE"/>
    <s v="AWARENESS HOUSE "/>
    <m/>
    <m/>
    <m/>
    <n v="3811.82"/>
    <n v="3811.82"/>
    <n v="0"/>
    <s v="14/1/2025"/>
    <s v="VCH910787"/>
    <s v="BNCR - USD (Opex) CR180151195200200370191"/>
  </r>
  <r>
    <s v="Conference Center 2025"/>
    <x v="1"/>
    <s v="Electromechanical - Electrical System Materials"/>
    <x v="1"/>
    <n v="23319"/>
    <s v="RQL INGENIERIA S.A."/>
    <s v="ELECTRICAL SYSTEM CONF CENTER"/>
    <n v="716888.89"/>
    <n v="496"/>
    <m/>
    <n v="1445.3405040322582"/>
    <n v="1445.3405040322582"/>
    <n v="0"/>
    <s v="14/2/2025"/>
    <s v="TF10014134"/>
    <s v="BCR - USD (Capex) CR92015201001050200422"/>
  </r>
  <r>
    <s v="Conference Center 2025"/>
    <x v="1"/>
    <s v="Electromechanical - AC Systems"/>
    <x v="2"/>
    <n v="3449"/>
    <s v="REFRIGERACION INDUSTRIAL BEIRUTE S.A."/>
    <s v="X2 AC SYSTEMS FOR CONFERENCE CENTER"/>
    <n v="831877.75"/>
    <n v="496"/>
    <m/>
    <n v="1677.1728830645161"/>
    <n v="1677.1728830645161"/>
    <n v="0"/>
    <s v="15/1/2025"/>
    <s v="TF35781635"/>
    <s v="BCR - USD (Capex) CR92015201001050200422"/>
  </r>
  <r>
    <s v="Conference Center 2025"/>
    <x v="2"/>
    <s v="Conference Bathrooms"/>
    <x v="3"/>
    <n v="32918"/>
    <s v="VENECORI, S.A."/>
    <s v="WALL MIRROR"/>
    <n v="70500"/>
    <n v="496"/>
    <m/>
    <n v="142.13"/>
    <n v="142.13"/>
    <n v="0"/>
    <s v="15/1/2025"/>
    <s v="TF35781635"/>
    <s v="BCR - USD (Capex) CR92015201001050200422"/>
  </r>
  <r>
    <s v="Conference Center 2025"/>
    <x v="2"/>
    <s v="Materials"/>
    <x v="4"/>
    <n v="341246"/>
    <s v="IMPORTACIONES MORPA SUREÑO S.A."/>
    <s v="HARDWARE SUPPLIES"/>
    <n v="213515"/>
    <n v="500"/>
    <m/>
    <n v="427.03"/>
    <n v="427.03"/>
    <n v="0"/>
    <d v="2025-09-01T00:00:00"/>
    <s v="TF31378760"/>
    <s v="BCR - USD (Capex) CR92015201001050200422"/>
  </r>
  <r>
    <s v="Conference Center 2025"/>
    <x v="2"/>
    <s v="Materials"/>
    <x v="4"/>
    <n v="341342"/>
    <s v="IMPORTACIONES MORPA SUREÑO S.A."/>
    <s v="HARDWARE SUPPLIES"/>
    <n v="1412286.79"/>
    <n v="500"/>
    <m/>
    <n v="2824.5735800000002"/>
    <n v="2824.5735800000002"/>
    <n v="0"/>
    <s v="28/1/2025"/>
    <s v="TF21748138"/>
    <s v="BCR - USD (Capex) CR92015201001050200422"/>
  </r>
  <r>
    <s v="Conference Center 2025"/>
    <x v="2"/>
    <s v="Materials"/>
    <x v="5"/>
    <n v="341735"/>
    <s v="IMPORTACIONES MORPA SUREÑO S.A."/>
    <s v="HARDWARE SUPPLIES"/>
    <n v="158637.29999999999"/>
    <n v="500"/>
    <m/>
    <n v="317.27459999999996"/>
    <n v="317.27459999999996"/>
    <n v="0"/>
    <s v="28/1/2025"/>
    <s v="TF21748138"/>
    <s v="BCR - USD (Capex) CR92015201001050200422"/>
  </r>
  <r>
    <s v="Conference Center 2025"/>
    <x v="2"/>
    <s v="Materials"/>
    <x v="6"/>
    <n v="342279"/>
    <s v="IMPORTACIONES MORPA SUREÑO S.A."/>
    <s v="HARDWARE SUPPLIES"/>
    <n v="138895.64000000001"/>
    <n v="500"/>
    <m/>
    <n v="277.79128000000003"/>
    <n v="277.79128000000003"/>
    <n v="0"/>
    <d v="2025-07-03T00:00:00"/>
    <s v="TF_x0009_83339152"/>
    <s v="BCR - USD (Capex) CR92015201001050200422"/>
  </r>
  <r>
    <s v="Conference Center 2025"/>
    <x v="2"/>
    <s v="Labor"/>
    <x v="7"/>
    <n v="662"/>
    <s v="SEED COLLABORATIVE COMPANY S.R.L."/>
    <s v="Payroll Aug 07th Conference Center "/>
    <n v="2223250"/>
    <n v="499"/>
    <m/>
    <n v="4455.4108216432869"/>
    <n v="4455.4108216432869"/>
    <n v="0"/>
    <d v="2025-07-03T00:00:00"/>
    <s v="TF83740142"/>
    <s v="BCR - USD (Capex) CR92015201001050200422"/>
  </r>
  <r>
    <s v="Conference Center 2025"/>
    <x v="2"/>
    <s v="Labor"/>
    <x v="7"/>
    <n v="662"/>
    <s v="SEED COLLABORATIVE COMPANY S.R.L."/>
    <s v="Labor Terminations Conference Center"/>
    <n v="402591"/>
    <n v="499"/>
    <m/>
    <n v="806.79559118236477"/>
    <n v="806.79559118236477"/>
    <n v="0"/>
    <d v="2025-07-03T00:00:00"/>
    <s v="TF83740142"/>
    <s v="BCR - USD (Capex) CR92015201001050200422"/>
  </r>
  <r>
    <s v="Conference Center 2025"/>
    <x v="2"/>
    <s v="Labor"/>
    <x v="7"/>
    <n v="662"/>
    <s v="SEED COLLABORATIVE COMPANY S.R.L."/>
    <s v="Payroll Aug 17th Conference Center "/>
    <n v="2169500"/>
    <n v="501.74"/>
    <m/>
    <n v="4323.9526447961098"/>
    <n v="4323.9555499999997"/>
    <n v="-2.9052038898953469E-3"/>
    <d v="2025-05-02T00:00:00"/>
    <s v="TF24783929"/>
    <s v="BNCR - USD (Opex) CR180151195200200370191"/>
  </r>
  <r>
    <s v="Conference Center 2025"/>
    <x v="2"/>
    <s v="Labor"/>
    <x v="7"/>
    <n v="662"/>
    <s v="SEED COLLABORATIVE COMPANY S.R.L."/>
    <s v="Adjustment for CCSS - Payroll Cost"/>
    <n v="6050840.5899999999"/>
    <n v="499"/>
    <m/>
    <n v="12125.933046092185"/>
    <n v="12125.933046092185"/>
    <n v="0"/>
    <s v="25-02-2025"/>
    <s v="TF_x0009_53664780"/>
    <s v="BCR - USD (Capex) CR92015201001050200422"/>
  </r>
  <r>
    <s v="Conference Center 2025"/>
    <x v="2"/>
    <s v="Kitchen"/>
    <x v="8"/>
    <n v="15654"/>
    <s v="TIENDA INTERNACIONAL DE PRODUCTOS SENSACIONALES S.A."/>
    <s v="KITCHEN EQUIPMENT FOR CONFERENCE CENTER"/>
    <n v="747363.02"/>
    <n v="500"/>
    <m/>
    <n v="1494.72604"/>
    <n v="1494.72604"/>
    <n v="0"/>
    <d v="2025-07-03T00:00:00"/>
    <s v="TF83740142"/>
    <s v="BCR - USD (Capex) CR92015201001050200422"/>
  </r>
  <r>
    <s v="Conference Center 2025"/>
    <x v="2"/>
    <s v="Staff Meals"/>
    <x v="9"/>
    <n v="3747"/>
    <s v="CORPORACION SUPERMERCADOS UNIDOS S.R.L"/>
    <s v="FOOD PRODUCTS"/>
    <n v="210182"/>
    <n v="499"/>
    <m/>
    <n v="421.20641282565128"/>
    <n v="421.20641282565128"/>
    <n v="0"/>
    <d v="2025-07-03T00:00:00"/>
    <s v="TF83740142"/>
    <s v="BCR - USD (Capex) CR92015201001050200422"/>
  </r>
  <r>
    <s v="Conference Center 2025"/>
    <x v="2"/>
    <s v="Staff Meals"/>
    <x v="10"/>
    <n v="237927"/>
    <s v="SERVICENTRO LA PALMA S.A"/>
    <s v="FUEL FOR TRANSPORT STAFF MEALS"/>
    <n v="10001"/>
    <n v="499"/>
    <m/>
    <n v="20.042084168336672"/>
    <n v="20.042084168336672"/>
    <n v="0"/>
    <d v="2025-01-04T00:00:00"/>
    <s v="TF_x0009_50589729"/>
    <s v="BCR - USD (Capex) CR92015201001050200422"/>
  </r>
  <r>
    <s v="Conference Center 2025"/>
    <x v="2"/>
    <s v="Kitchen"/>
    <x v="11"/>
    <n v="44551"/>
    <s v="UNION COMERCIAL DE COSTA RICA UNICOMER S.A."/>
    <s v="KITCHEN FOR CONFERENCE CENTER "/>
    <n v="179900"/>
    <n v="499"/>
    <m/>
    <n v="360.52104208416836"/>
    <n v="360.52104208416836"/>
    <n v="0"/>
    <d v="2025-01-04T00:00:00"/>
    <s v="TF_x0009_50589729"/>
    <s v="BCR - USD (Capex) CR92015201001050200422"/>
  </r>
  <r>
    <s v="Conference Center 2025"/>
    <x v="2"/>
    <m/>
    <x v="12"/>
    <n v="34208"/>
    <s v="DECORVETRO S.A."/>
    <s v="FAYENZA ROYAL GREEN "/>
    <m/>
    <m/>
    <m/>
    <n v="199.22"/>
    <m/>
    <n v="199.22"/>
    <d v="2025-01-04T00:00:00"/>
    <s v="TF_x0009_50589729"/>
    <s v="BCR - USD (Capex) CR92015201001050200422"/>
  </r>
  <r>
    <s v="Conference Center 2025"/>
    <x v="2"/>
    <s v="Materials"/>
    <x v="10"/>
    <n v="34316"/>
    <s v="MOSAGRES (DECORVETRO S.A.)"/>
    <s v="TILE FOR CONFERENCE CENTER KITCHEN"/>
    <m/>
    <m/>
    <m/>
    <n v="104.85"/>
    <n v="104.85"/>
    <n v="0"/>
    <d v="2025-01-04T00:00:00"/>
    <s v="TF_x0009_50589729"/>
    <s v="BCR - USD (Capex) CR92015201001050200422"/>
  </r>
  <r>
    <s v="Conference Center 2025"/>
    <x v="2"/>
    <s v="Materials"/>
    <x v="13"/>
    <n v="342550"/>
    <s v="IMPORTACIONES MORPA SUREÑO S.A."/>
    <s v="HARDWARE SUPPLIES"/>
    <n v="373369.05"/>
    <n v="500"/>
    <m/>
    <n v="746.73810000000003"/>
    <n v="746.73810000000003"/>
    <n v="0"/>
    <d v="2025-03-02T00:00:00"/>
    <s v="TF36935122"/>
    <s v="BCR - USD (Capex) CR92015201001050200422"/>
  </r>
  <r>
    <s v="Conference Center 2025"/>
    <x v="2"/>
    <s v="Materials"/>
    <x v="13"/>
    <n v="342550"/>
    <s v="IMPORTACIONES MORPA SUREÑO S.A."/>
    <s v="HARDWARE SUPPLIES"/>
    <n v="63705.31"/>
    <n v="500.03"/>
    <m/>
    <n v="127.40297582145071"/>
    <n v="127.40297582145071"/>
    <n v="0"/>
    <s v="14-02-2025"/>
    <s v="TF"/>
    <s v="BCR - USD (Capex) CR92015201001050200422"/>
  </r>
  <r>
    <s v="Conference Center 2025"/>
    <x v="2"/>
    <s v="Materials"/>
    <x v="14"/>
    <n v="343386"/>
    <s v="IMPORTACIONES MORPA SUREÑO S.A."/>
    <s v="HARDWARE SUPPLIES"/>
    <n v="318344.01"/>
    <n v="500"/>
    <m/>
    <n v="636.68802000000005"/>
    <n v="636.68802000000005"/>
    <n v="0"/>
    <s v="23/2/2025"/>
    <s v="TF16495055"/>
    <s v="BCR - USD (Capex) CR92015201001050200422"/>
  </r>
  <r>
    <s v="Conference Center 2025"/>
    <x v="2"/>
    <s v="Materials"/>
    <x v="15"/>
    <n v="343516"/>
    <s v="IMPORTACIONES MORPA SUREÑO S.A."/>
    <s v="HARDWARE SUPPLIES"/>
    <n v="29994.53"/>
    <n v="500"/>
    <m/>
    <n v="59.989059999999995"/>
    <n v="59.989059999999995"/>
    <n v="0"/>
    <s v="23/2/2025"/>
    <s v="TF16495055"/>
    <s v="BCR - USD (Capex) CR92015201001050200422"/>
  </r>
  <r>
    <s v="Conference Center 2025"/>
    <x v="2"/>
    <s v="Materials"/>
    <x v="15"/>
    <n v="343531"/>
    <s v="IMPORTACIONES MORPA SUREÑO S.A."/>
    <s v="HARDWARE SUPPLIES"/>
    <n v="7200"/>
    <n v="500"/>
    <m/>
    <n v="14.4"/>
    <n v="14.4"/>
    <n v="0"/>
    <s v="23/2/2025"/>
    <s v="TF16495055"/>
    <s v="BCR - USD (Capex) CR92015201001050200422"/>
  </r>
  <r>
    <s v="Conference Center 2025"/>
    <x v="2"/>
    <s v="Materials"/>
    <x v="16"/>
    <n v="343621"/>
    <s v="IMPORTACIONES MORPA SUREÑO S.A."/>
    <s v="HARDWARE SUPPLIES"/>
    <n v="25391.87"/>
    <n v="500"/>
    <m/>
    <n v="50.783739999999995"/>
    <n v="50.783739999999995"/>
    <n v="0"/>
    <s v="24/2/2025"/>
    <s v="TF61997065"/>
    <s v="BCR - USD (Capex) CR92015201001050200422"/>
  </r>
  <r>
    <s v="Conference Center 2025"/>
    <x v="2"/>
    <s v="Materials"/>
    <x v="17"/>
    <n v="461"/>
    <s v="3-102-914264 SRL"/>
    <s v="MATERIAL"/>
    <n v="610200"/>
    <n v="500.16"/>
    <m/>
    <n v="1220.0095969289828"/>
    <n v="1220.01"/>
    <n v="-4.0307101721737126E-4"/>
    <d v="2025-11-03T00:00:00"/>
    <s v="TF5844945"/>
    <s v="BCR - USD (Capex) CR92015201001050200422"/>
  </r>
  <r>
    <s v="Conference Center 2025"/>
    <x v="2"/>
    <s v="Labor"/>
    <x v="18"/>
    <n v="6124"/>
    <s v="CORPORACION SUPERMERCADOS UNIDOS S.R.L"/>
    <s v="FOOD PRODUCTS"/>
    <n v="157522"/>
    <n v="500"/>
    <m/>
    <n v="315.04399999999998"/>
    <n v="315.04399999999998"/>
    <n v="0"/>
    <d v="2025-01-04T00:00:00"/>
    <s v="TF_x0009_50589729"/>
    <s v="BCR - USD (Capex) CR92015201001050200422"/>
  </r>
  <r>
    <s v="Conference Center 2025"/>
    <x v="2"/>
    <m/>
    <x v="6"/>
    <n v="1318"/>
    <s v="SOLUCIONES INDUSTRIALES L F S.R.L"/>
    <s v="PRESSURE WASHER"/>
    <n v="14000"/>
    <n v="500"/>
    <m/>
    <n v="28"/>
    <n v="28"/>
    <n v="0"/>
    <d v="2025-01-04T00:00:00"/>
    <s v="TF_x0009_50589729"/>
    <s v="BCR - USD (Capex) CR92015201001050200422"/>
  </r>
  <r>
    <s v="Conference Center 2025"/>
    <x v="2"/>
    <m/>
    <x v="19"/>
    <s v="SIN FE (FT25224HFVBP)"/>
    <s v="GUSTAVO ZAMORA "/>
    <s v="REFUND BANKING FEE"/>
    <n v="1020"/>
    <n v="500"/>
    <m/>
    <n v="2.04"/>
    <n v="2.04"/>
    <n v="0"/>
    <d v="2025-01-04T00:00:00"/>
    <s v="TF_x0009_50589729"/>
    <s v="BCR - USD (Capex) CR92015201001050200422"/>
  </r>
  <r>
    <s v="Conference Center 2025"/>
    <x v="2"/>
    <m/>
    <x v="6"/>
    <n v="15955"/>
    <s v="FERRETERIA PALMARES S.A."/>
    <s v="HARDWARE SUPPLIES"/>
    <n v="6660"/>
    <n v="500"/>
    <m/>
    <n v="13.32"/>
    <n v="13.32"/>
    <n v="0"/>
    <d v="2025-01-04T00:00:00"/>
    <s v="TF_x0009_50589729"/>
    <s v="BCR - USD (Capex) CR92015201001050200422"/>
  </r>
  <r>
    <s v="Conference Center 2025"/>
    <x v="2"/>
    <m/>
    <x v="11"/>
    <s v="SIN FE (FT25224HFVBP)"/>
    <s v="MARIA FLORA NUNEZ NUNEZ"/>
    <s v="RENT OF WORKERS HOUSE IN CORTES "/>
    <n v="100000"/>
    <n v="500"/>
    <m/>
    <n v="200"/>
    <n v="200"/>
    <n v="0"/>
    <d v="2025-07-03T00:00:00"/>
    <s v="TF_x0009_97007538"/>
    <s v="BCR - USD (Capex) CR92015201001050200422"/>
  </r>
  <r>
    <s v="Conference Center 2025"/>
    <x v="2"/>
    <m/>
    <x v="13"/>
    <s v="PEND"/>
    <s v="GUSTAVO ZAMORA "/>
    <s v="REINT CAJA CHICA "/>
    <n v="135680"/>
    <n v="500"/>
    <m/>
    <n v="271.36"/>
    <n v="271.36"/>
    <n v="0"/>
    <d v="2025-11-03T00:00:00"/>
    <s v="TF98242656"/>
    <s v="BCR - USD (Capex) CR92015201001050200422"/>
  </r>
  <r>
    <s v="Conference Center 2025"/>
    <x v="3"/>
    <s v="Builders Fee - PM"/>
    <x v="20"/>
    <s v="FE94"/>
    <s v="SDG LATAM S.R.L."/>
    <s v="5% PM Fee Capex Feb-March 2025 ($62,834.30)"/>
    <m/>
    <m/>
    <m/>
    <n v="3141.72"/>
    <n v="3141.72"/>
    <n v="0"/>
    <d v="2025-06-02T00:00:00"/>
    <s v="TF76670407"/>
    <s v="BCR - CRC (Opex) CR30015201001050148673"/>
  </r>
  <r>
    <s v="Conference Center 2025"/>
    <x v="3"/>
    <s v="Builders Fee - PM"/>
    <x v="20"/>
    <s v="FE94"/>
    <s v="SDG LATAM S.R.L."/>
    <s v="5% PM Fee Capex Feb-March 2025 ($62,834.30) - VAT"/>
    <m/>
    <m/>
    <m/>
    <n v="408.42"/>
    <n v="408.42"/>
    <n v="0"/>
    <s v="27/2/2025"/>
    <s v="TF422514"/>
    <s v="BCR - USD (Capex) CR92015201001050200422"/>
  </r>
  <r>
    <s v="Conference Center 2025"/>
    <x v="3"/>
    <s v="Builders Fee - PM"/>
    <x v="21"/>
    <s v="FE101"/>
    <s v="SDG LATAM S.R.L."/>
    <s v="5% PM Fee Capex Apr-May 2025 ($92,082.66)"/>
    <m/>
    <m/>
    <m/>
    <n v="4604.13"/>
    <n v="4604.13"/>
    <n v="0"/>
    <s v="27/2/2025"/>
    <s v="TF422514"/>
    <s v="BCR - USD (Capex) CR92015201001050200422"/>
  </r>
  <r>
    <s v="Conference Center 2025"/>
    <x v="3"/>
    <s v="Builders Fee - PM"/>
    <x v="21"/>
    <s v="FE101"/>
    <s v="SDG LATAM S.R.L."/>
    <s v="5% PM Fee Capex Apr-May 2025 ($92,082.66) - VAT"/>
    <m/>
    <m/>
    <m/>
    <n v="395.87"/>
    <n v="395.87"/>
    <n v="0"/>
    <s v="27-03-2025"/>
    <s v="TF_x0009_57733076"/>
    <s v="BCR - USD (Capex) CR92015201001050200422"/>
  </r>
  <r>
    <s v="Conference Center 2025"/>
    <x v="3"/>
    <s v="Builders Fee - PM"/>
    <x v="21"/>
    <s v="FE101"/>
    <s v="SDG LATAM S.R.L."/>
    <s v="5% PM Fee Capex Apr-May 2025 ($92,082.66) - VAT"/>
    <m/>
    <m/>
    <m/>
    <n v="202.67"/>
    <n v="202.67"/>
    <n v="0"/>
    <d v="2025-07-03T00:00:00"/>
    <s v="TF11296358"/>
    <s v="BCR - USD (Capex) CR92015201001050200422"/>
  </r>
  <r>
    <s v="Conference Center 2025"/>
    <x v="3"/>
    <s v="Builders Fee"/>
    <x v="0"/>
    <s v="FE26"/>
    <s v="RC CONSTRUCCIONES "/>
    <s v="IROOF INSTALLATION SUPERVISION CONF CENTER0"/>
    <m/>
    <m/>
    <m/>
    <n v="2271.3000000000002"/>
    <n v="2271.3000000000002"/>
    <n v="0"/>
    <d v="2025-07-03T00:00:00"/>
    <s v="TF73626902"/>
    <s v="BCR - USD (Capex) CR92015201001050200422"/>
  </r>
  <r>
    <s v="Conference Center 2025"/>
    <x v="4"/>
    <s v="Ceiling - Material"/>
    <x v="22"/>
    <s v="FE16085"/>
    <s v="INDUSTRIAS TITAN S.A."/>
    <s v="FORTOFLEX CANVAS"/>
    <n v="1000000"/>
    <n v="494"/>
    <m/>
    <n v="2024.2914979757086"/>
    <n v="2024.2914979757086"/>
    <n v="0"/>
    <s v="17/03/2025"/>
    <s v="TF93040645"/>
    <s v="BCR - USD (Capex) CR92015201001050200422"/>
  </r>
  <r>
    <s v="Conference Center 2025"/>
    <x v="4"/>
    <s v="Ceiling - Material"/>
    <x v="23"/>
    <n v="16368"/>
    <s v="INDUSTRIAS TITAN S.A. "/>
    <s v="LONA FOR CONFERENCE CENTER X5 ROLLS"/>
    <n v="1260515"/>
    <n v="496"/>
    <m/>
    <n v="2541.3608870967741"/>
    <n v="2541.3608870967741"/>
    <n v="0"/>
    <s v="28-03-2025"/>
    <s v="TF68526140"/>
    <s v="BCR - USD (Capex) CR92015201001050200422"/>
  </r>
  <r>
    <s v="Conference Center 2025"/>
    <x v="4"/>
    <s v="Ceiling - Material"/>
    <x v="24"/>
    <s v="FE524"/>
    <s v="RONALDO NAVARRO CORDERO"/>
    <s v="TRANSPORT LONA FOR CONFE CENTERN"/>
    <n v="372900"/>
    <n v="496"/>
    <m/>
    <n v="751.81451612903231"/>
    <n v="751.81451612903231"/>
    <n v="0"/>
    <d v="2025-01-04T00:00:00"/>
    <s v="TF_x0009_50589729"/>
    <s v="BCR - USD (Capex) CR92015201001050200422"/>
  </r>
  <r>
    <s v="Conference Center 2025"/>
    <x v="5"/>
    <s v="Contingency"/>
    <x v="25"/>
    <n v="1468"/>
    <s v="CONSULTANTS"/>
    <s v="Monthly Fee for Asistance with Disbursment Requests, Budget Management and Payments out of Capex Account"/>
    <m/>
    <m/>
    <m/>
    <n v="565"/>
    <n v="565"/>
    <n v="0"/>
    <d v="2025-01-04T00:00:00"/>
    <s v="TF_x0009_50589729"/>
    <s v="BCR - USD (Capex) CR92015201001050200422"/>
  </r>
  <r>
    <s v="Conference Center 2025"/>
    <x v="5"/>
    <s v="Contingency - Subcontract"/>
    <x v="26"/>
    <n v="1517"/>
    <s v="CONSULTANTS"/>
    <s v="Monthly Fee for Asistance with Disbursment Requests, Budget Management and Payments out of Capex Account"/>
    <m/>
    <m/>
    <m/>
    <n v="565"/>
    <n v="565"/>
    <n v="0"/>
    <d v="2025-01-04T00:00:00"/>
    <s v="TF_x0009_50589729"/>
    <s v="BCR - USD (Capex) CR92015201001050200422"/>
  </r>
  <r>
    <s v="Conference Center 2025"/>
    <x v="5"/>
    <s v="Contingency - Subcontract"/>
    <x v="27"/>
    <n v="93"/>
    <s v="RANDALL MAURICIO ZAMORA ZUÑIGA"/>
    <s v="CONTRACTED SERVICE (ARCHITECT)"/>
    <n v="185862.39999999999"/>
    <n v="498"/>
    <m/>
    <n v="373.2176706827309"/>
    <n v="373.2176706827309"/>
    <n v="0"/>
    <s v="21/03/2025"/>
    <s v="TF3181460"/>
    <s v="BCR - USD (Capex) CR92015201001050200422"/>
  </r>
  <r>
    <s v="Conference Center 2025"/>
    <x v="5"/>
    <s v="Contingency - Subcontract"/>
    <x v="28"/>
    <n v="1579"/>
    <s v="CONSULTANTS COSTA RICA"/>
    <s v="PAYMENT PROCESSING ASSISTANCE"/>
    <m/>
    <m/>
    <m/>
    <n v="565"/>
    <n v="565"/>
    <n v="0"/>
    <s v="21/03/2025"/>
    <s v="TF3181460"/>
    <s v="BCR - USD (Capex) CR92015201001050200422"/>
  </r>
  <r>
    <s v="Conference Center 2025"/>
    <x v="5"/>
    <s v="Contingency - Subcontract"/>
    <x v="29"/>
    <n v="1636"/>
    <s v="CONSULTANTS COSTA RICA "/>
    <s v="Monthly Fee for Asistance with Disbursment Requests, Budget Management and Payments out of Capex Account"/>
    <m/>
    <m/>
    <m/>
    <n v="565"/>
    <n v="565"/>
    <n v="0"/>
    <s v="24/03/2025"/>
    <s v="TF2345276"/>
    <s v="BCR - USD (Capex) CR92015201001050200422"/>
  </r>
  <r>
    <s v="Conference Center 2025"/>
    <x v="5"/>
    <s v="Contingency - Internet System"/>
    <x v="30"/>
    <n v="193"/>
    <s v="DINA ROCHA GUTIERREZ (SOLUCIONES KTORCE)"/>
    <s v="50% Advance - Internet System on Ocean Villas &amp; Terra Kirchen"/>
    <n v="976250"/>
    <n v="501"/>
    <m/>
    <n v="1948.6027944111777"/>
    <n v="1948.6027944111777"/>
    <n v="0"/>
    <s v="24/03/2025"/>
    <s v="TF2345276"/>
    <s v="BCR - USD (Capex) CR92015201001050200422"/>
  </r>
  <r>
    <s v="Conference Center 2025"/>
    <x v="5"/>
    <s v="Contingency - Internet System"/>
    <x v="30"/>
    <n v="193"/>
    <s v="DINA ROCHA GUTIERREZ (SOLUCIONES KTORCE)"/>
    <s v="50% Final - Internet System on Ocean Villas &amp; Terra Kirchen"/>
    <n v="1001250"/>
    <n v="501"/>
    <m/>
    <n v="1998.5029940119759"/>
    <n v="1998.5029940119759"/>
    <n v="0"/>
    <s v="24/03/2025"/>
    <s v="TF2345276"/>
    <s v="BCR - USD (Capex) CR92015201001050200422"/>
  </r>
  <r>
    <s v="Conference Center 2025"/>
    <x v="5"/>
    <s v="Contingency - Decoration"/>
    <x v="31"/>
    <n v="26"/>
    <s v="CARLOS EDUARDO MORA BONILLA (VIKINGO)"/>
    <s v="Initial payment Casts for Conference Center Decor. 50%"/>
    <n v="242061.5"/>
    <n v="498"/>
    <m/>
    <n v="486.06726907630519"/>
    <n v="486.06726907630519"/>
    <n v="0"/>
    <s v="24/03/2025"/>
    <s v="TF2345276"/>
    <s v="BCR - USD (Capex) CR92015201001050200422"/>
  </r>
  <r>
    <s v="Conference Center 2025"/>
    <x v="5"/>
    <s v="Contingency - Decoration"/>
    <x v="31"/>
    <n v="26"/>
    <s v="CARLOS EDUARDO MORA BONILLA (VIKINGO)"/>
    <s v="Fiinal payment Casts for Conference Center Decor. 50%"/>
    <n v="242061.5"/>
    <n v="491"/>
    <m/>
    <n v="492.99694501018331"/>
    <n v="493"/>
    <n v="-3.0549898166896128E-3"/>
    <s v="24/03/2025"/>
    <s v="TF4894463"/>
    <s v="BCR - USD (Capex) CR92015201001050200422"/>
  </r>
  <r>
    <s v="Conference Center 2025"/>
    <x v="5"/>
    <s v="Contingency - Subcontract"/>
    <x v="32"/>
    <n v="1697"/>
    <s v="CONSULTANTS COSTA RICA"/>
    <s v="Monthly Payments Processing Capex"/>
    <m/>
    <m/>
    <m/>
    <n v="565"/>
    <n v="565"/>
    <n v="0"/>
    <s v="24/03/2025"/>
    <s v="TF11481244"/>
    <s v="BCR - USD (Capex) CR92015201001050200422"/>
  </r>
  <r>
    <s v="Conference Center 2025"/>
    <x v="5"/>
    <s v="Contingency - Equipment Rent"/>
    <x v="33"/>
    <n v="284"/>
    <s v="IMPORTACIONES AGLOPEZ S.A."/>
    <s v="Rent of generator 1 week "/>
    <n v="101700"/>
    <n v="496"/>
    <m/>
    <n v="205.04032258064515"/>
    <n v="205.04032258064515"/>
    <n v="0"/>
    <s v="24/03/2025"/>
    <s v="TF11481244"/>
    <s v="BCR - USD (Capex) CR92015201001050200422"/>
  </r>
  <r>
    <s v="Conference Center 2025"/>
    <x v="5"/>
    <s v="Contingency - Subcontract"/>
    <x v="34"/>
    <n v="1751"/>
    <s v="CONSULTANTS COSTA RICA "/>
    <s v="Monthly Fee for Asistance with Disbursment Requests, Budget Management and Payments out of Capex Account"/>
    <m/>
    <m/>
    <m/>
    <n v="565"/>
    <n v="565"/>
    <n v="0"/>
    <s v="24/03/2025"/>
    <s v="TF11481244"/>
    <s v="BCR - USD (Capex) CR92015201001050200422"/>
  </r>
  <r>
    <s v="Conference Center 2025"/>
    <x v="5"/>
    <s v="Transportation "/>
    <x v="35"/>
    <n v="11"/>
    <s v="ASDRUBAL RIVERA VILLANUEVA"/>
    <s v="CRAFTS"/>
    <n v="1844160"/>
    <n v="496"/>
    <m/>
    <n v="3718.0645161290322"/>
    <n v="3718.0648999999999"/>
    <n v="-3.8387096765291062E-4"/>
    <m/>
    <m/>
    <m/>
  </r>
  <r>
    <s v="Conference Center 2025"/>
    <x v="5"/>
    <s v="Labor"/>
    <x v="36"/>
    <s v="FE652"/>
    <s v="SEED COLLABORATIVE COMPANY S.R.L."/>
    <s v="PAYROLL CONFERENCE CENTER 18-07-2025"/>
    <n v="1330236"/>
    <n v="495"/>
    <m/>
    <n v="2687.3454545454547"/>
    <n v="2687.3454545454547"/>
    <n v="0"/>
    <d v="2025-11-04T00:00:00"/>
    <s v="TF6851070"/>
    <s v="BCR - USD (Capex) CR92015201001050200422"/>
  </r>
  <r>
    <s v="Conference Center 2025"/>
    <x v="5"/>
    <s v="Equipment Rent"/>
    <x v="37"/>
    <n v="295"/>
    <s v="IMPORTACIONES AGLOPEZ S.A."/>
    <s v="Rent of Generator"/>
    <n v="141250"/>
    <n v="495"/>
    <m/>
    <n v="285.35353535353534"/>
    <m/>
    <n v="285.35353535353534"/>
    <d v="2025-11-04T00:00:00"/>
    <s v="TF6851070"/>
    <s v="BCR - USD (Capex) CR92015201001050200422"/>
  </r>
  <r>
    <s v="Conference Center 2025"/>
    <x v="5"/>
    <s v="Equipment Rent"/>
    <x v="37"/>
    <n v="296"/>
    <s v="IMPORTACIONES AGLOPEZ S.A."/>
    <s v="Rent of Generator"/>
    <n v="101700"/>
    <n v="495"/>
    <m/>
    <n v="205.45454545454547"/>
    <n v="205.45454545454547"/>
    <n v="0"/>
    <d v="2025-11-04T00:00:00"/>
    <s v="TF6851070"/>
    <s v="BCR - USD (Capex) CR92015201001050200422"/>
  </r>
  <r>
    <s v="Conference Center 2025"/>
    <x v="5"/>
    <s v="Equipment Rent"/>
    <x v="37"/>
    <n v="294"/>
    <s v="IMPORTACIONES AGLOPEZ S.A."/>
    <s v="Rent of Generator"/>
    <n v="163850"/>
    <n v="500"/>
    <m/>
    <n v="327.7"/>
    <n v="327.7"/>
    <n v="0"/>
    <m/>
    <m/>
    <m/>
  </r>
  <r>
    <s v="Conference Center 2025"/>
    <x v="5"/>
    <s v="Equipment Rent"/>
    <x v="37"/>
    <s v="NC17"/>
    <s v="IMPORTACIONES AGLOPEZ S.A."/>
    <s v="Rent of Generator"/>
    <n v="-163850"/>
    <n v="500"/>
    <m/>
    <n v="-327.7"/>
    <n v="-327.7"/>
    <n v="0"/>
    <m/>
    <m/>
    <m/>
  </r>
  <r>
    <s v="Conference Center 2025"/>
    <x v="5"/>
    <s v="Staff Meals"/>
    <x v="36"/>
    <s v="FE3700"/>
    <s v="CORPORACION SUPERMERCADOS UNIDOS S.R.L"/>
    <s v="Construction staff meals Crew Confe Center"/>
    <n v="240850"/>
    <n v="499"/>
    <m/>
    <n v="482.66533066132263"/>
    <n v="482.66533066132263"/>
    <n v="0"/>
    <d v="2025-03-04T00:00:00"/>
    <s v="TF87705014"/>
    <s v="BCR - USD (Capex) CR92015201001050200422"/>
  </r>
  <r>
    <s v="Conference Center 2025"/>
    <x v="5"/>
    <s v="Staff Meals"/>
    <x v="36"/>
    <s v="FT2521080KC9"/>
    <s v="ELIEL ANTONIO CORTES VENEGAS"/>
    <s v="Taxi for Staff Meals Conference "/>
    <n v="7000"/>
    <n v="499"/>
    <m/>
    <n v="14.02805611222445"/>
    <n v="14.02805611222445"/>
    <n v="0"/>
    <d v="2025-03-04T00:00:00"/>
    <s v="TF87705014"/>
    <s v="BCR - USD (Capex) CR92015201001050200422"/>
  </r>
  <r>
    <s v="Conference Center 2025"/>
    <x v="5"/>
    <s v="Payment processing"/>
    <x v="38"/>
    <n v="1809"/>
    <s v="CONSULTANTS COSTA RICA"/>
    <s v="MONTHLY FEE FOR ASISTANCE WITH DISBURSMENT"/>
    <m/>
    <m/>
    <m/>
    <n v="565"/>
    <n v="565"/>
    <n v="0"/>
    <s v="24-04-2025"/>
    <s v="TF_x0009_31472370"/>
    <s v="BCR - USD (Capex) CR92015201001050200422"/>
  </r>
  <r>
    <s v="Conference Center 2025"/>
    <x v="5"/>
    <s v="Transport"/>
    <x v="38"/>
    <n v="530"/>
    <s v="RONALDO DE JESUS NAVARRO CORDERO"/>
    <s v="TRANSPORT OF CULVERTS FOR NEW WELL"/>
    <n v="225999.99999999997"/>
    <n v="500"/>
    <m/>
    <n v="451.99999999999994"/>
    <n v="451.99999999999994"/>
    <n v="0"/>
    <m/>
    <s v="SE ELIMINAN ENTRE SI"/>
    <m/>
  </r>
  <r>
    <s v="Conference Center 2025"/>
    <x v="5"/>
    <s v="Contingency - Subcontract"/>
    <x v="39"/>
    <n v="84"/>
    <s v="ELIECER JOSE ACEVEDO REYES"/>
    <s v="***FACT 84 **MATAR CONTRA GASTO DIFERIDO DEL 18/06/2025 LNEAS 2142-2143-2411"/>
    <m/>
    <n v="500"/>
    <m/>
    <n v="0"/>
    <m/>
    <n v="0"/>
    <m/>
    <s v="SE ELIMINAN ENTRE SI"/>
    <m/>
  </r>
  <r>
    <s v="Conference Center 2025"/>
    <x v="6"/>
    <s v="Materials"/>
    <x v="40"/>
    <s v="FE25"/>
    <s v="MARLON PORRAS MADRIGAL "/>
    <s v="PUERTAS Y LLAVINES"/>
    <n v="2853250"/>
    <n v="495"/>
    <m/>
    <n v="5764.1414141414143"/>
    <n v="5764.1414141414143"/>
    <n v="0"/>
    <s v="23/4/2025"/>
    <s v="TF47707932"/>
    <s v="BCR - USD (Capex) CR92015201001050200422"/>
  </r>
  <r>
    <s v="Conference Center 2025"/>
    <x v="7"/>
    <s v="Drywall - Material"/>
    <x v="41"/>
    <n v="335132"/>
    <s v="IMPORTACIONES MORPA SUREÑO S.A."/>
    <s v="HARDWARE SUPPLIES"/>
    <n v="651907.83999999997"/>
    <n v="495"/>
    <m/>
    <n v="1316.9855353535354"/>
    <n v="1316.9855353535354"/>
    <n v="0"/>
    <d v="2025-01-06T00:00:00"/>
    <s v="SE APLICO EN JUNIO"/>
    <m/>
  </r>
  <r>
    <s v="Conference Center 2025"/>
    <x v="7"/>
    <s v="Drywall - Material"/>
    <x v="41"/>
    <n v="335160"/>
    <s v="IMPORTACIONES MORPA SUREÑO S.A."/>
    <s v="HARDWARE SUPPLIES"/>
    <n v="47131.66"/>
    <n v="495"/>
    <m/>
    <n v="95.215474747474758"/>
    <n v="95.215474747474758"/>
    <n v="0"/>
    <s v="28/4/2025"/>
    <s v="TF4592966"/>
    <s v="BCR - USD (Capex) CR92015201001050200422"/>
  </r>
  <r>
    <s v="Conference Center 2025"/>
    <x v="7"/>
    <s v="Drywall - Material"/>
    <x v="41"/>
    <s v="NC33625"/>
    <s v="IMPORTACIONES MORPA SUREÑO S.A."/>
    <s v="HARDWARE SUPPLIES"/>
    <n v="-1680"/>
    <n v="495"/>
    <m/>
    <n v="-3.393939393939394"/>
    <n v="-3.393939393939394"/>
    <n v="0"/>
    <s v="28/4/2025"/>
    <s v="TF4592966"/>
    <s v="BCR - USD (Capex) CR92015201001050200422"/>
  </r>
  <r>
    <s v="Conference Center 2025"/>
    <x v="7"/>
    <s v="Drywall - Material"/>
    <x v="42"/>
    <n v="335361"/>
    <s v="IMPORTACIONES MORPA SUREÑO S.A."/>
    <s v="HARDWARE SUPPLIES"/>
    <n v="3133766.32"/>
    <n v="497"/>
    <m/>
    <n v="6305.364828973843"/>
    <n v="6305.364828973843"/>
    <n v="0"/>
    <s v="28/4/2025"/>
    <s v="TF4592966"/>
    <s v="BCR - USD (Capex) CR92015201001050200422"/>
  </r>
  <r>
    <s v="Conference Center 2025"/>
    <x v="7"/>
    <s v="Drywall - Material"/>
    <x v="42"/>
    <n v="335371"/>
    <s v="IMPORTACIONES MORPA SUREÑO S.A."/>
    <s v="HARDWARE SUPPLIES"/>
    <n v="284553.07"/>
    <n v="497"/>
    <m/>
    <n v="572.5413883299799"/>
    <n v="572.5413883299799"/>
    <n v="0"/>
    <s v="28/4/2025"/>
    <s v="TF4592966"/>
    <s v="BCR - USD (Capex) CR92015201001050200422"/>
  </r>
  <r>
    <s v="Conference Center 2025"/>
    <x v="7"/>
    <s v="Drywall - Material"/>
    <x v="43"/>
    <n v="335882"/>
    <s v="IMPORTACIONES MORPA SUREÑO S.A."/>
    <s v="HARDWARE SUPPLIES"/>
    <n v="1086014.3799999999"/>
    <n v="497"/>
    <m/>
    <n v="2185.139597585513"/>
    <n v="2185.139597585513"/>
    <n v="0"/>
    <s v="28/4/2025"/>
    <s v="TF4592966"/>
    <s v="BCR - USD (Capex) CR92015201001050200422"/>
  </r>
  <r>
    <s v="Conference Center 2025"/>
    <x v="7"/>
    <s v="Drywall - Material"/>
    <x v="44"/>
    <s v="NC33759"/>
    <s v="IMPORTACIONES MORPA SUREÑO S.A."/>
    <s v="HARDWARE SUPPLIES  (APPLIED TO INV 335882)"/>
    <n v="-82240"/>
    <n v="497"/>
    <m/>
    <n v="-165.47283702213281"/>
    <n v="-165.47283702213281"/>
    <n v="0"/>
    <s v="15/4/2025"/>
    <s v="TF69645560"/>
    <s v="BCR - USD (Capex) CR92015201001050200422"/>
  </r>
  <r>
    <s v="Conference Center 2025"/>
    <x v="7"/>
    <s v="Drywall - Material"/>
    <x v="45"/>
    <n v="336125"/>
    <s v="IMPORTACIONES MORPA SUREÑO S.A."/>
    <s v="HARDWARE SUPPLIES"/>
    <n v="65216.25"/>
    <n v="497"/>
    <m/>
    <n v="131.21981891348088"/>
    <n v="131.21981891348088"/>
    <n v="0"/>
    <s v="15/4/2025"/>
    <s v="TF61441112"/>
    <s v="BCR - USD (Capex) CR92015201001050200422"/>
  </r>
  <r>
    <s v="Conference Center 2025"/>
    <x v="7"/>
    <s v="Drywall - Material"/>
    <x v="45"/>
    <n v="336146"/>
    <s v="IMPORTACIONES MORPA SUREÑO S.A."/>
    <s v="HARDWARE SUPPLIES"/>
    <n v="419691.34"/>
    <n v="494"/>
    <m/>
    <n v="849.57761133603242"/>
    <n v="849.57761133603242"/>
    <n v="0"/>
    <s v="29/5/2025"/>
    <s v="TF60137842"/>
    <s v="BCR - USD (Capex) CR92015201001050200422"/>
  </r>
  <r>
    <s v="Conference Center 2025"/>
    <x v="7"/>
    <s v="Drywall - Labor - Staff Meals &amp; Lodging"/>
    <x v="46"/>
    <n v="3472"/>
    <s v="CORPORACION SUPERMERCADOS UNIDOS S.R.L."/>
    <s v="Worker Mealls - Conference"/>
    <n v="153377"/>
    <n v="501"/>
    <m/>
    <n v="306.14171656686625"/>
    <n v="306.14171656686625"/>
    <n v="0"/>
    <s v="29/5/2025"/>
    <s v="TF60137842"/>
    <s v="BCR - USD (Capex) CR92015201001050200422"/>
  </r>
  <r>
    <s v="Conference Center 2025"/>
    <x v="7"/>
    <s v="Drywall - Labor - Staff Meals &amp; Lodging"/>
    <x v="46"/>
    <n v="157689"/>
    <s v="EL COLONO LA JUNGLA S.A."/>
    <s v="Workers Camp - Repairs"/>
    <n v="14970"/>
    <n v="500"/>
    <m/>
    <n v="29.94"/>
    <n v="29.94"/>
    <n v="0"/>
    <s v="13/05/2025"/>
    <s v="TF50889110"/>
    <s v="BCR - USD (Capex) CR92015201001050200422"/>
  </r>
  <r>
    <s v="Conference Center 2025"/>
    <x v="7"/>
    <s v="Drywall - Labor - Staff Meals &amp; Lodging"/>
    <x v="47"/>
    <n v="140135"/>
    <s v="SERVICENTRO LA PALMA S.A."/>
    <s v="Gas for Bike Gustavo  - Food Supply"/>
    <n v="3801.32"/>
    <n v="494"/>
    <m/>
    <n v="7.6949797570850205"/>
    <n v="7.6949797570850205"/>
    <n v="0"/>
    <s v="13/5/2025"/>
    <s v="TF50889110"/>
    <s v="BCR - USD (Capex) CR92015201001050200422"/>
  </r>
  <r>
    <s v="Conference Center 2025"/>
    <x v="7"/>
    <s v="Drywall - Labor - Staff Meals &amp; Lodging"/>
    <x v="46"/>
    <s v="FT251571PT6Y"/>
    <s v="ELIEL ANTONIO CORTES VENEGAS"/>
    <s v="Food Supplies Transport CWL Conference"/>
    <n v="7000"/>
    <n v="498"/>
    <m/>
    <n v="14.056224899598394"/>
    <n v="14.056224899598394"/>
    <n v="0"/>
    <s v="29/5/2025"/>
    <s v="TF60137842"/>
    <s v="BCR - USD (Capex) CR92015201001050200422"/>
  </r>
  <r>
    <s v="Conference Center 2025"/>
    <x v="7"/>
    <s v="Drywall - Labor - Staff Meals &amp; Lodging"/>
    <x v="43"/>
    <s v="SIN FE FT251622RZ2R"/>
    <s v="MAURICIO NUNEZ NUNEZ"/>
    <s v="HOUSE PAYMENT"/>
    <n v="100000"/>
    <n v="499"/>
    <m/>
    <n v="200.40080160320642"/>
    <n v="200.40080160320642"/>
    <n v="0"/>
    <s v="29/5/2025"/>
    <s v="TF60137842"/>
    <s v="BCR - USD (Capex) CR92015201001050200422"/>
  </r>
  <r>
    <s v="Conference Center 2025"/>
    <x v="7"/>
    <s v="Drywall - Labor - Staff Meals &amp; Lodging"/>
    <x v="43"/>
    <s v="SIN FAC 37371"/>
    <s v="ICELEC"/>
    <s v="ELECTRICAL SERVICES"/>
    <n v="2515"/>
    <n v="499"/>
    <m/>
    <n v="5.0400801603206409"/>
    <n v="5.0400801603206409"/>
    <n v="0"/>
    <s v="29/5/2025"/>
    <s v="TF60137842"/>
    <s v="BCR - USD (Capex) CR92015201001050200422"/>
  </r>
  <r>
    <s v="Conference Center 2025"/>
    <x v="7"/>
    <s v="Drywall - Labor - Staff Meals &amp; Lodging"/>
    <x v="48"/>
    <s v="FE154741"/>
    <s v="JOSE FRANCISCO GERARDO BARBOZA ALVARADO"/>
    <s v="FOOD PRODUCTS"/>
    <n v="18550"/>
    <n v="499"/>
    <m/>
    <n v="37.174348697394791"/>
    <n v="37.174348697394791"/>
    <n v="0"/>
    <s v="29/5/2025"/>
    <s v="TF60137842"/>
    <s v="BCR - USD (Capex) CR92015201001050200422"/>
  </r>
  <r>
    <s v="Conference Center 2025"/>
    <x v="7"/>
    <s v="Drywall - Labor - Staff Meals &amp; Lodging"/>
    <x v="49"/>
    <s v="FT25170WKTRS"/>
    <s v="INFORMAL"/>
    <s v="TAXI FOOD"/>
    <n v="9000"/>
    <n v="499"/>
    <m/>
    <n v="18.036072144288578"/>
    <n v="18.036072144288578"/>
    <n v="0"/>
    <s v="16/5/2025"/>
    <s v="TF14329305"/>
    <s v="BCR - USD (Capex) CR92015201001050200422"/>
  </r>
  <r>
    <s v="Conference Center 2025"/>
    <x v="7"/>
    <s v="Drywall - Materials"/>
    <x v="50"/>
    <n v="336806"/>
    <s v="IMPORTACIONES MORPA SUREÑO S.A."/>
    <s v="HARDWARE SUPPLIES"/>
    <n v="52906.25"/>
    <n v="497"/>
    <m/>
    <n v="106.45120724346077"/>
    <n v="106.45120724346077"/>
    <n v="0"/>
    <s v="16/5/2025"/>
    <s v="TF14329305"/>
    <s v="BCR - USD (Capex) CR92015201001050200422"/>
  </r>
  <r>
    <s v="Conference Center 2025"/>
    <x v="7"/>
    <s v="Drywall - Materials"/>
    <x v="50"/>
    <n v="336813"/>
    <s v="IMPORTACIONES MORPA SUREÑO S.A."/>
    <s v="HARDWARE SUPPLIES"/>
    <n v="540686.9"/>
    <n v="497"/>
    <m/>
    <n v="1087.9012072434607"/>
    <n v="1087.9012072434607"/>
    <n v="0"/>
    <s v="15/5/2025"/>
    <s v="TF54820026"/>
    <s v="BCR - USD (Capex) CR92015201001050200422"/>
  </r>
  <r>
    <s v="Conference Center 2025"/>
    <x v="7"/>
    <s v="Drywall - Materials"/>
    <x v="51"/>
    <n v="337397"/>
    <s v="IMPORTACIONES MORPA SUREÑO S.A."/>
    <s v="HARDWARE SUPPLIES"/>
    <n v="20165"/>
    <n v="497"/>
    <m/>
    <n v="40.573440643863179"/>
    <n v="40.573440643863179"/>
    <n v="0"/>
    <s v="15/5/2025"/>
    <s v="TF54820026"/>
    <s v="BCR - USD (Capex) CR92015201001050200422"/>
  </r>
  <r>
    <s v="Conference Center 2025"/>
    <x v="7"/>
    <s v="Drywall - Materials"/>
    <x v="1"/>
    <n v="337654"/>
    <s v="IMPORTACIONES MORPA SUREÑO S.A."/>
    <s v="HARDWARE SUPPLIES"/>
    <n v="3710907.79"/>
    <n v="496"/>
    <m/>
    <n v="7481.6689314516134"/>
    <n v="7481.6689314516134"/>
    <n v="0"/>
    <s v="16/5/2025"/>
    <s v="TF63981770"/>
    <s v="BCR - USD (Capex) CR92015201001050200422"/>
  </r>
  <r>
    <s v="Conference Center 2025"/>
    <x v="7"/>
    <s v="Drywall - Labor  "/>
    <x v="33"/>
    <s v="FE644"/>
    <s v="SEED COLLABORATIVE COMPANY S.R.L."/>
    <s v="Payroll Capex Conf Center 06-12-2025 "/>
    <n v="2987500"/>
    <n v="496"/>
    <m/>
    <n v="6023.1854838709678"/>
    <n v="6023.1854838709678"/>
    <n v="0"/>
    <s v="16/5/2025"/>
    <s v="TF63981770"/>
    <s v="BCR - USD (Capex) CR92015201001050200422"/>
  </r>
  <r>
    <s v="Conference Center 2025"/>
    <x v="7"/>
    <s v="Drywall - Labor  "/>
    <x v="52"/>
    <s v="FE644"/>
    <s v="SEED COLLABORATIVE COMPANY S.R.L."/>
    <s v="Payroll Capex Conf Center 27/06/2025"/>
    <n v="2137800"/>
    <n v="496"/>
    <m/>
    <n v="4310.0806451612907"/>
    <n v="4310.0806451612907"/>
    <n v="0"/>
    <s v="16/5/2025"/>
    <s v="TF63981770"/>
    <s v="BCR - USD (Capex) CR92015201001050200422"/>
  </r>
  <r>
    <s v="Conference Center 2025"/>
    <x v="7"/>
    <s v="Drywall - Labor - Staff Meals &amp; Lodging"/>
    <x v="50"/>
    <n v="4391"/>
    <s v="3-102-78888 SRL"/>
    <s v="CONSTRUCTION STAFF MEALS"/>
    <n v="2875"/>
    <n v="496"/>
    <m/>
    <n v="5.7963709677419351"/>
    <n v="5.7963709677419351"/>
    <n v="0"/>
    <s v="16/5/2025"/>
    <s v="TF63981770"/>
    <s v="BCR - USD (Capex) CR92015201001050200422"/>
  </r>
  <r>
    <s v="Conference Center 2025"/>
    <x v="7"/>
    <s v="Drywall - Labor - Staff Meals &amp; Lodging"/>
    <x v="53"/>
    <n v="5880"/>
    <s v="CORPORACION SUPERMERCADOS UNIDOS S.R.L"/>
    <s v="CONSTRUCTION STAFF MEALS"/>
    <n v="140452"/>
    <n v="496"/>
    <m/>
    <n v="283.16935483870969"/>
    <n v="283.16935483870969"/>
    <n v="0"/>
    <s v="16/5/2025"/>
    <s v="TF63981770"/>
    <s v="BCR - USD (Capex) CR92015201001050200422"/>
  </r>
  <r>
    <s v="Conference Center 2025"/>
    <x v="7"/>
    <s v="Drywall - Labor - Staff Meals &amp; Lodging"/>
    <x v="54"/>
    <s v="SIN FE (FT25181TRX22)"/>
    <s v="MARIA FLORA NUNEZ NUNEZ"/>
    <s v="CONSTRUCTION STAFF MEALS"/>
    <n v="10000"/>
    <n v="496"/>
    <m/>
    <n v="20.161290322580644"/>
    <n v="20.161290322580644"/>
    <n v="0"/>
    <s v="16/5/2025"/>
    <s v="TF63981770"/>
    <s v="BCR - USD (Capex) CR92015201001050200422"/>
  </r>
  <r>
    <s v="Conference Center 2025"/>
    <x v="7"/>
    <s v="Drywall - Labor - Staff Meals &amp; Lodging"/>
    <x v="55"/>
    <s v="SIN FE (FT25179YNX2V)"/>
    <s v="ELIEL ANTONIO CORTES VENEGAS"/>
    <s v="TAXI FOR FOOD WORKERS"/>
    <n v="7000"/>
    <n v="496"/>
    <m/>
    <n v="14.112903225806452"/>
    <n v="14.112903225806452"/>
    <n v="0"/>
    <s v="16/5/2025"/>
    <s v="TF63981770"/>
    <s v="BCR - USD (Capex) CR92015201001050200422"/>
  </r>
  <r>
    <s v="Conference Center 2025"/>
    <x v="7"/>
    <s v="Drywall - Material"/>
    <x v="2"/>
    <n v="338604"/>
    <s v="IMPORTACIONES MORPA SUREÑO S.A."/>
    <s v="HARDWARE SUPPLIES"/>
    <n v="2126230.2999999998"/>
    <n v="496"/>
    <m/>
    <n v="4286.7546370967739"/>
    <n v="4286.7546370967739"/>
    <n v="0"/>
    <s v="16/5/2025"/>
    <s v="TF63981770"/>
    <s v="BCR - USD (Capex) CR92015201001050200422"/>
  </r>
  <r>
    <s v="Conference Center 2025"/>
    <x v="7"/>
    <s v="Labor"/>
    <x v="36"/>
    <s v="FE652"/>
    <s v="SEED COLLABORATIVE COMPANY S.R.L."/>
    <s v="PAYROLL CONFERENCE CENTER 18-07-2025"/>
    <n v="997677"/>
    <n v="495"/>
    <m/>
    <n v="2015.5090909090909"/>
    <n v="2015.5090909090909"/>
    <n v="0"/>
    <s v="16/5/2025"/>
    <s v="TF63981770"/>
    <s v="BCR - USD (Capex) CR92015201001050200422"/>
  </r>
  <r>
    <s v="Conference Center 2025"/>
    <x v="8"/>
    <s v="Drywall - Labor - Staff Meals &amp; Lodging"/>
    <x v="49"/>
    <n v="3529"/>
    <s v="CORPORACION SUPERMERCADOS UNIDOS S.R.L"/>
    <s v="FOOD PRODUCTS"/>
    <n v="200497"/>
    <n v="499"/>
    <m/>
    <n v="401.79759519038078"/>
    <n v="401.79759519038078"/>
    <n v="0"/>
    <s v="16/5/2025"/>
    <s v="TF63981770"/>
    <s v="BCR - USD (Capex) CR92015201001050200422"/>
  </r>
  <r>
    <s v="Conference Center 2025"/>
    <x v="8"/>
    <s v="Drywall - Materials"/>
    <x v="56"/>
    <n v="336929"/>
    <s v="IMPORTACIONES MORPA SUREÑO S.A."/>
    <s v="HARDWARE SUPPLIES"/>
    <n v="315571"/>
    <n v="497"/>
    <m/>
    <n v="634.95171026156936"/>
    <n v="634.95171026156936"/>
    <n v="0"/>
    <s v="16/5/2025"/>
    <s v="TF63981770"/>
    <s v="BCR - USD (Capex) CR92015201001050200422"/>
  </r>
  <r>
    <s v="Conference Center 2025"/>
    <x v="8"/>
    <s v="Drywall - Materials"/>
    <x v="1"/>
    <n v="337579"/>
    <s v="IMPORTACIONES MORPA SUREÑO S.A."/>
    <s v="HARDWARE SUPPLIES"/>
    <n v="103176.98"/>
    <n v="497"/>
    <m/>
    <n v="207.59955734406438"/>
    <n v="207.59955734406438"/>
    <n v="0"/>
    <s v="16/5/2025"/>
    <s v="TF63981770"/>
    <s v="BCR - USD (Capex) CR92015201001050200422"/>
  </r>
  <r>
    <s v="Conference Center 2025"/>
    <x v="8"/>
    <s v="Drywall - Materials"/>
    <x v="57"/>
    <n v="337782"/>
    <s v="IMPORTACIONES MORPA SUREÑO S.A."/>
    <s v="HARDWARE SUPPLIES"/>
    <n v="16021.26"/>
    <n v="496"/>
    <m/>
    <n v="32.300927419354842"/>
    <n v="32.300927419354842"/>
    <n v="0"/>
    <s v="16/5/2025"/>
    <s v="TF63981770"/>
    <s v="BCR - USD (Capex) CR92015201001050200422"/>
  </r>
  <r>
    <s v="Conference Center 2025"/>
    <x v="8"/>
    <s v="Roofing - Labor"/>
    <x v="52"/>
    <s v="FE644"/>
    <s v="SEED COLLABORATIVE COMPANY S.R.L."/>
    <s v="Admin Payroll May-June  - Social Security &amp; VAT"/>
    <n v="2516329.9440000001"/>
    <n v="496"/>
    <m/>
    <n v="5073.2458548387103"/>
    <n v="5073.2458548387103"/>
    <n v="0"/>
    <s v="16/5/2025"/>
    <s v="TF63981770"/>
    <s v="BCR - USD (Capex) CR92015201001050200422"/>
  </r>
  <r>
    <s v="Conference Center 2025"/>
    <x v="8"/>
    <s v="Electromechanical - Electrical System Materials"/>
    <x v="57"/>
    <s v="FE71976"/>
    <s v="CONSTRUPLAZA S.A."/>
    <s v="Lights for Conf Center"/>
    <n v="300000"/>
    <n v="497"/>
    <m/>
    <n v="603.62173038229378"/>
    <n v="603.62173038229378"/>
    <n v="0"/>
    <s v="16/5/2025"/>
    <s v="TF63981770"/>
    <s v="BCR - USD (Capex) CR92015201001050200422"/>
  </r>
  <r>
    <s v="Conference Center 2025"/>
    <x v="8"/>
    <s v="Electromechanical - Electrical System Materials"/>
    <x v="57"/>
    <s v="FE71976"/>
    <s v="CONSTRUPLAZA S.A."/>
    <s v="Lights for Conf Center"/>
    <n v="1494488"/>
    <n v="496"/>
    <m/>
    <n v="3013.0806451612902"/>
    <n v="3013.0806451612902"/>
    <n v="0"/>
    <s v="16/5/2025"/>
    <s v="TF63981770"/>
    <s v="BCR - USD (Capex) CR92015201001050200422"/>
  </r>
  <r>
    <s v="Conference Center 2025"/>
    <x v="8"/>
    <s v="Drywall - Material"/>
    <x v="58"/>
    <n v="338324"/>
    <s v="IMPORTACIONES MORPA SUREÑO S.A."/>
    <s v="HARDWARE SUPPLIES"/>
    <n v="97310.53"/>
    <n v="496"/>
    <m/>
    <n v="196.19058467741937"/>
    <n v="196.19058467741937"/>
    <n v="0"/>
    <s v="16/5/2025"/>
    <s v="TF63981770"/>
    <s v="BCR - USD (Capex) CR92015201001050200422"/>
  </r>
  <r>
    <s v="Conference Center 2025"/>
    <x v="8"/>
    <s v="Drywall - Material"/>
    <x v="2"/>
    <n v="338667"/>
    <s v="IMPORTACIONES MORPA SUREÑO S.A."/>
    <s v="HARDWARE SUPPLIES"/>
    <n v="16901"/>
    <n v="496"/>
    <m/>
    <n v="34.074596774193552"/>
    <n v="34.074596774193552"/>
    <n v="0"/>
    <s v="16/5/2025"/>
    <s v="TF63981770"/>
    <s v="BCR - USD (Capex) CR92015201001050200422"/>
  </r>
  <r>
    <s v="Conference Center 2025"/>
    <x v="8"/>
    <s v="Drywall - Material"/>
    <x v="59"/>
    <n v="339004"/>
    <s v="IMPORTACIONES MORPA SUREÑO S.A."/>
    <s v="HARDWARE SUPPLIES"/>
    <n v="174065.59"/>
    <n v="496"/>
    <m/>
    <n v="350.93868951612905"/>
    <n v="350.93868951612905"/>
    <n v="0"/>
    <s v="16/5/2025"/>
    <s v="TF63981770"/>
    <s v="BCR - USD (Capex) CR92015201001050200422"/>
  </r>
  <r>
    <s v="Conference Center 2025"/>
    <x v="8"/>
    <s v="Drywall - Material"/>
    <x v="60"/>
    <n v="339414"/>
    <s v="IMPORTACIONES MORPA SUREÑO S.A."/>
    <s v="HARDWARE SUPPLIES"/>
    <n v="10144.52"/>
    <n v="496"/>
    <m/>
    <n v="20.452661290322581"/>
    <n v="20.452661290322581"/>
    <n v="0"/>
    <s v="16/5/2025"/>
    <s v="TF63981770"/>
    <s v="BCR - USD (Capex) CR92015201001050200422"/>
  </r>
  <r>
    <s v="Conference Center 2025"/>
    <x v="8"/>
    <s v="Electromechanical - Material"/>
    <x v="61"/>
    <n v="27"/>
    <s v="CARLOS EDUARDO MORA BONILLA (VIKINGO)"/>
    <s v="Initial payment Lamp Bases for Conference Center Decor. 50%"/>
    <n v="603988"/>
    <n v="497"/>
    <m/>
    <n v="1215.2676056338028"/>
    <n v="1215.2676056338028"/>
    <n v="0"/>
    <s v="16/5/2025"/>
    <s v="TF63981770"/>
    <s v="BCR - USD (Capex) CR92015201001050200422"/>
  </r>
  <r>
    <s v="Conference Center 2025"/>
    <x v="8"/>
    <s v="Electromechanical - Material"/>
    <x v="61"/>
    <n v="27"/>
    <s v="CARLOS EDUARDO MORA BONILLA (VIKINGO)"/>
    <s v="Final payment Lamp Bases for Conference Center Decor. 50%"/>
    <n v="310168"/>
    <n v="501.74"/>
    <m/>
    <n v="618.18471718419903"/>
    <n v="618.18089999999995"/>
    <n v="3.817184199078838E-3"/>
    <s v="16/5/2025"/>
    <s v="TF63981770"/>
    <s v="BCR - USD (Capex) CR92015201001050200422"/>
  </r>
  <r>
    <s v="Conference Center 2025"/>
    <x v="8"/>
    <s v="Electromechanical - Material"/>
    <x v="61"/>
    <n v="29"/>
    <s v="CARLOS EDUARDO MORA BONILLA (VIKINGO)"/>
    <s v="Quote 2 - Lamp Bases for Conf Center Decor (materials)"/>
    <n v="125000"/>
    <n v="497"/>
    <m/>
    <n v="251.50905432595573"/>
    <n v="251.50905432595573"/>
    <n v="0"/>
    <m/>
    <s v="Credit Note"/>
    <m/>
  </r>
  <r>
    <s v="Conference Center 2025"/>
    <x v="8"/>
    <s v="Electromechanical - Material"/>
    <x v="62"/>
    <n v="28"/>
    <s v="CARLOS EDUARDO MORA BONILLA (VIKINGO)"/>
    <s v="Quote 2 - Lamp Bases for Conf Center Decor (labor)"/>
    <n v="320323"/>
    <n v="495"/>
    <m/>
    <n v="647.11717171717169"/>
    <n v="647.11717171717169"/>
    <n v="0"/>
    <s v="14/7/2025"/>
    <s v="TF29671107"/>
    <s v="BCR - USD (Capex) CR92015201001050200422"/>
  </r>
  <r>
    <s v="Conference Center 2025"/>
    <x v="8"/>
    <s v="Electromechanical - Lamps"/>
    <x v="61"/>
    <n v="969"/>
    <s v="LOLA ́S HOMEMADE SRL"/>
    <s v="Handmade Lamps for Conference Center (vanesa bravos)"/>
    <m/>
    <m/>
    <m/>
    <n v="10000"/>
    <n v="10000"/>
    <n v="0"/>
    <s v="14/7/2025"/>
    <s v="TF29671107"/>
    <s v="BCR - USD (Capex) CR92015201001050200422"/>
  </r>
  <r>
    <s v="Conference Center 2025"/>
    <x v="8"/>
    <s v="Electromechanical - Material"/>
    <x v="37"/>
    <s v="FE PEND (PROF 55004)"/>
    <s v="SOLUCIONES ELECTRICAS VQ DEL SUR S.A."/>
    <s v="ELECTRICAL MATERIALS FOR CONFERENC CENTER"/>
    <n v="581403.74"/>
    <n v="498"/>
    <m/>
    <n v="1167.477389558233"/>
    <n v="1167.477389558233"/>
    <n v="0"/>
    <s v="14/7/2025"/>
    <s v="TF29671107"/>
    <s v="BCR - USD (Capex) CR92015201001050200422"/>
  </r>
  <r>
    <s v="Conference Center 2025"/>
    <x v="8"/>
    <s v="Electromechanical - Material"/>
    <x v="59"/>
    <n v="4919"/>
    <s v="SOLUCIONES ELECTRICAS VQ DEL SUR S.A."/>
    <s v="ELECTRICAL MATERIALS FOR CONFERENC CENTER"/>
    <n v="513018.88"/>
    <n v="498"/>
    <m/>
    <n v="1030.1583935742972"/>
    <n v="1030.1583935742972"/>
    <n v="0"/>
    <s v="14/7/2025"/>
    <s v="TF29671107"/>
    <s v="BCR - USD (Capex) CR92015201001050200422"/>
  </r>
  <r>
    <s v="Conference Center 2025"/>
    <x v="8"/>
    <s v="Materials"/>
    <x v="60"/>
    <n v="4948"/>
    <s v="SOLUCIONES ELECTRICAS V Q DEL SUR S.A."/>
    <s v="ELECTRICAL SUPPLIES"/>
    <n v="597910.87"/>
    <n v="500"/>
    <m/>
    <n v="1195.8217400000001"/>
    <n v="1195.8217400000001"/>
    <n v="0"/>
    <m/>
    <s v="Credit Note"/>
    <m/>
  </r>
  <r>
    <s v="Conference Center 2025"/>
    <x v="8"/>
    <s v="Materials"/>
    <x v="3"/>
    <n v="4959"/>
    <s v="SOLUCIONES ELECTRICAS V Q DEL SUR S.A"/>
    <s v="LIGHT BULB"/>
    <n v="33125.339999999997"/>
    <n v="500"/>
    <m/>
    <n v="66.250679999999988"/>
    <n v="66.250679999999988"/>
    <n v="0"/>
    <s v="14/7/2025"/>
    <s v="TF29671107"/>
    <s v="BCR - USD (Capex) CR92015201001050200422"/>
  </r>
  <r>
    <s v="Conference Center 2025"/>
    <x v="8"/>
    <s v="Materials"/>
    <x v="63"/>
    <n v="4982"/>
    <s v="SOLUCIONES ELECTRICAS V Q DEL SUR S.A"/>
    <s v="LIGHT BULB"/>
    <n v="14700.06"/>
    <n v="500"/>
    <m/>
    <n v="29.400119999999998"/>
    <n v="29.400119999999998"/>
    <n v="0"/>
    <s v="14/7/2025"/>
    <s v="TF29671107"/>
    <s v="BCR - USD (Capex) CR92015201001050200422"/>
  </r>
  <r>
    <s v="Conference Center 2025"/>
    <x v="8"/>
    <s v="Materials"/>
    <x v="64"/>
    <n v="5095"/>
    <s v="SOLUCIONES ELECTRICAS V Q DEL SUR S.A"/>
    <s v="ELECTRICAL SUPPLIES"/>
    <n v="132209.73000000001"/>
    <n v="500"/>
    <m/>
    <n v="264.41946000000002"/>
    <n v="264.41946000000002"/>
    <n v="0"/>
    <s v="14/7/2025"/>
    <s v="TF29671107"/>
    <s v="BCR - USD (Capex) CR92015201001050200422"/>
  </r>
  <r>
    <s v="Conference Center 2025"/>
    <x v="8"/>
    <m/>
    <x v="15"/>
    <n v="661"/>
    <s v="SEED COLLABORATIVE COMPANY S.R.L."/>
    <s v="Payroll Aug 07th Conference Center "/>
    <n v="10846181.539999999"/>
    <n v="500"/>
    <m/>
    <n v="10846181.539999999"/>
    <n v="10846181.539999999"/>
    <n v="0"/>
    <s v="14/7/2025"/>
    <s v="TF29671107"/>
    <s v="BCR - USD (Capex) CR92015201001050200422"/>
  </r>
  <r>
    <s v="Conference Center 2025"/>
    <x v="8"/>
    <m/>
    <x v="65"/>
    <s v="NC1126"/>
    <s v="SEED COLLABORATIVE COMPANY S.R.L."/>
    <s v="Payroll Aug 07th Conference Center "/>
    <n v="-10846181.539999999"/>
    <m/>
    <m/>
    <n v="-10846181.539999999"/>
    <n v="-10846181.539999999"/>
    <n v="0"/>
    <s v="19/5/2025"/>
    <s v="TF10952572"/>
    <s v="BCR - USD (Capex) CR92015201001050200422"/>
  </r>
  <r>
    <s v="Conference Center 2025"/>
    <x v="8"/>
    <s v="Materials"/>
    <x v="66"/>
    <n v="29"/>
    <s v="CARLOS EDUARDO MORA BONILLA (VIKINGO)"/>
    <s v="Final payment Lamp Bases for Conference Center Decor. 50%"/>
    <n v="541700"/>
    <n v="500"/>
    <m/>
    <n v="1083.4000000000001"/>
    <n v="1083.4000000000001"/>
    <n v="0"/>
    <s v="29/9/2025"/>
    <s v="TF8193876"/>
    <s v="BCR - USD (Opex) CR20015201001050148756"/>
  </r>
  <r>
    <s v="Conference Center 2025"/>
    <x v="8"/>
    <s v="Materials"/>
    <x v="15"/>
    <n v="15937"/>
    <s v="TIENDA INTERNACIONAL DE PRODUCTOS SENSACIONALES S.A."/>
    <s v="KITCHEN EQUIPMENT FOR CONFERENCE CENTER"/>
    <n v="102110.51"/>
    <n v="498"/>
    <m/>
    <n v="205.04118473895582"/>
    <n v="205.04560000000001"/>
    <n v="-4.4152610441869911E-3"/>
    <s v="23-05-2025"/>
    <s v="TF4592515"/>
    <s v="BCR - USD (Capex) CR92015201001050200422"/>
  </r>
  <r>
    <s v="Conference Center 2025"/>
    <x v="8"/>
    <s v="Electromechanical - Subcontract"/>
    <x v="67"/>
    <s v="FE01"/>
    <s v="VERONICA PATRICIA MONGE GAMBOA (3-102-942922"/>
    <s v="ADVANCE PAYMENT FOR ELECTRICAL SUBCONTRACTOR"/>
    <n v="800000"/>
    <n v="498"/>
    <m/>
    <n v="1606.4257028112449"/>
    <n v="1606.4257028112449"/>
    <n v="0"/>
    <s v="23-05-22025"/>
    <s v="TF4592515"/>
    <s v="BCR - USD (Capex) CR92015201001050200422"/>
  </r>
  <r>
    <s v="Conference Center 2025"/>
    <x v="8"/>
    <s v="Electromechanical - Subcontract"/>
    <x v="67"/>
    <s v="FE01"/>
    <s v="VERONICA PATRICIA MONGE GAMBOA (3-102-942922"/>
    <s v="FINAL PAYMENT FOR ELECTRICAL SUBCONTRACTOR"/>
    <n v="1900700"/>
    <n v="498"/>
    <m/>
    <n v="3816.6666666666665"/>
    <n v="3816.6666666666665"/>
    <n v="0"/>
    <m/>
    <m/>
    <m/>
  </r>
  <r>
    <s v="Conference Center 2025"/>
    <x v="8"/>
    <m/>
    <x v="68"/>
    <n v="269"/>
    <s v="TOMAS ROBERTO REYES ROJAS"/>
    <s v="Tile Transportation for Conference Center"/>
    <n v="33900"/>
    <n v="498"/>
    <m/>
    <n v="68.07228915662651"/>
    <n v="68.07228915662651"/>
    <n v="0"/>
    <s v="20-05-2025"/>
    <s v="TF_x0009_39526781"/>
    <s v="BCR - USD (Capex) CR92015201001050200422"/>
  </r>
  <r>
    <s v="Conference Center 2025"/>
    <x v="9"/>
    <s v="Floor - Material"/>
    <x v="69"/>
    <n v="5959"/>
    <s v="MADERAS IMPREGNADAS ASC S.A."/>
    <s v="Wood Pieces for Roof and Wall Structure Conf Center"/>
    <n v="2542701.48"/>
    <n v="496"/>
    <m/>
    <n v="5126.4142741935484"/>
    <n v="5126.4142741935484"/>
    <n v="0"/>
    <s v="23/05/2025"/>
    <s v="TF16646079"/>
    <s v="BCR - USD (Capex) CR92015201001050200422"/>
  </r>
  <r>
    <s v="Conference Center 2025"/>
    <x v="9"/>
    <s v="Floor - Material"/>
    <x v="70"/>
    <n v="333239"/>
    <s v="IMPORTACIONES MORPA SUREÑO S.A."/>
    <s v="HARDWARE SUPPLIES"/>
    <n v="68003"/>
    <n v="495"/>
    <m/>
    <n v="137.37979797979798"/>
    <n v="137.37979797979798"/>
    <n v="0"/>
    <s v="19/5/2025"/>
    <s v="TF15649344"/>
    <s v="BCR - USD (Capex) CR92015201001050200422"/>
  </r>
  <r>
    <s v="Conference Center 2025"/>
    <x v="9"/>
    <s v="Floor - Material"/>
    <x v="70"/>
    <n v="333239"/>
    <s v="IMPORTACIONES MORPA SUREÑO S.A."/>
    <s v="HARDWARE SUPPLIES"/>
    <n v="1287647.8999999999"/>
    <n v="495"/>
    <m/>
    <n v="2601.3088888888888"/>
    <n v="2601.3088888888888"/>
    <n v="0"/>
    <s v="21/5/2025"/>
    <s v="TF11481513"/>
    <s v="BCR - USD (Capex) CR92015201001050200422"/>
  </r>
  <r>
    <s v="Conference Center 2025"/>
    <x v="9"/>
    <s v="Floor - Material"/>
    <x v="71"/>
    <n v="333308"/>
    <s v="IMPORTACIONES MORPA SUREÑO S.A."/>
    <s v="HARDWARE SUPPLIES"/>
    <n v="88850"/>
    <n v="495"/>
    <m/>
    <n v="179.49494949494951"/>
    <n v="179.49494949494951"/>
    <n v="0"/>
    <s v="21/5/2025"/>
    <s v="TF7814499"/>
    <s v="BCR - USD (Capex) CR92015201001050200422"/>
  </r>
  <r>
    <s v="Conference Center 2025"/>
    <x v="9"/>
    <s v="Floor - Material"/>
    <x v="72"/>
    <n v="333725"/>
    <s v="IMPORTACIONES MORPA SUREÑO S.A."/>
    <s v="HARDWARE SUPPLIES"/>
    <n v="339000"/>
    <n v="495"/>
    <m/>
    <n v="684.84848484848487"/>
    <n v="684.84848484848487"/>
    <n v="0"/>
    <s v="21/5/2025"/>
    <s v="TF7814499"/>
    <s v="BCR - USD (Capex) CR92015201001050200422"/>
  </r>
  <r>
    <s v="Conference Center 2025"/>
    <x v="9"/>
    <s v="Floor - Material"/>
    <x v="73"/>
    <n v="334542"/>
    <s v="IMPORTACIONES MORPA SUREÑO S.A."/>
    <s v="HARDWARE SUPPLIES"/>
    <n v="51525"/>
    <n v="495"/>
    <m/>
    <n v="104.09090909090909"/>
    <n v="104.09090909090909"/>
    <n v="0"/>
    <s v="21/5/2025"/>
    <s v="TF3966079"/>
    <s v="BCR - USD (Capex) CR92015201001050200422"/>
  </r>
  <r>
    <s v="Conference Center 2025"/>
    <x v="9"/>
    <s v="Floor - Material"/>
    <x v="74"/>
    <n v="334728"/>
    <s v="IMPORTACIONES MORPA SUREÑO S.A."/>
    <s v="HARDWARE SUPPLIES"/>
    <n v="1680.1000000000931"/>
    <n v="495"/>
    <m/>
    <n v="3.3941414141416022"/>
    <n v="3.3941414141416022"/>
    <n v="0"/>
    <s v="21/5/2025"/>
    <s v="TF3966079"/>
    <s v="BCR - USD (Capex) CR92015201001050200422"/>
  </r>
  <r>
    <s v="Conference Center 2025"/>
    <x v="9"/>
    <s v="Floor - Material"/>
    <x v="74"/>
    <n v="334728"/>
    <s v="IMPORTACIONES MORPA SUREÑO S.A."/>
    <s v="HARDWARE SUPPLIES"/>
    <n v="2723255"/>
    <n v="495"/>
    <m/>
    <n v="5501.5252525252527"/>
    <n v="5501.5252525252527"/>
    <n v="0"/>
    <s v="21/5/2025"/>
    <s v="TF3966079"/>
    <s v="BCR - USD (Capex) CR92015201001050200422"/>
  </r>
  <r>
    <s v="Conference Center 2025"/>
    <x v="9"/>
    <s v="Floor - Material"/>
    <x v="74"/>
    <n v="334734"/>
    <s v="IMPORTACIONES MORPA SUREÑO S.A."/>
    <s v="HARDWARE SUPPLIES"/>
    <n v="148368.76999999999"/>
    <n v="495"/>
    <m/>
    <n v="299.73488888888886"/>
    <n v="299.73488888888886"/>
    <n v="0"/>
    <s v="CAJA CHICA"/>
    <m/>
    <m/>
  </r>
  <r>
    <s v="Conference Center 2025"/>
    <x v="9"/>
    <s v="Floor - Material"/>
    <x v="74"/>
    <n v="334744"/>
    <s v="IMPORTACIONES MORPA SUREÑO S.A."/>
    <s v="HARDWARE SUPPLIES"/>
    <n v="312605.89"/>
    <n v="495"/>
    <m/>
    <n v="631.52705050505051"/>
    <n v="631.52705050505051"/>
    <n v="0"/>
    <d v="2025-01-06T00:00:00"/>
    <s v="SE APLICO EN JUNIO"/>
    <m/>
  </r>
  <r>
    <s v="Conference Center 2025"/>
    <x v="9"/>
    <s v="Floor - Material"/>
    <x v="75"/>
    <n v="334771"/>
    <s v="IMPORTACIONES MORPA SUREÑO S.A."/>
    <s v="HARDWARE SUPPLIES"/>
    <n v="245506.34"/>
    <n v="495"/>
    <m/>
    <n v="495.97240404040406"/>
    <n v="495.97240404040406"/>
    <n v="0"/>
    <s v="29/5/2025"/>
    <s v="TF4173351"/>
    <s v="BCR - USD (Capex) CR92015201001050200422"/>
  </r>
  <r>
    <s v="Conference Center 2025"/>
    <x v="9"/>
    <s v="Floor - Subcontract"/>
    <x v="72"/>
    <s v="FE337"/>
    <s v="MAURICIO MENDEZ CUBILLO"/>
    <s v="WELDING SERVICES"/>
    <n v="564435"/>
    <n v="494"/>
    <m/>
    <n v="1142.580971659919"/>
    <n v="1142.580971659919"/>
    <n v="0"/>
    <s v="29/5/2025"/>
    <s v="TF4173351"/>
    <s v="BCR - USD (Capex) CR92015201001050200422"/>
  </r>
  <r>
    <s v="Conference Center 2025"/>
    <x v="9"/>
    <s v="Floor - Equipment"/>
    <x v="72"/>
    <s v="FE263"/>
    <s v="IMPORTACIONES AGLOPEZ S.A"/>
    <s v="Rent of Generator for Confe Center"/>
    <n v="101700"/>
    <n v="494"/>
    <m/>
    <n v="205.87044534412956"/>
    <n v="205.87044534412956"/>
    <n v="0"/>
    <s v="29/5/2025"/>
    <s v="TF2125808"/>
    <s v="BCR - USD (Capex) CR92015201001050200422"/>
  </r>
  <r>
    <s v="Conference Center 2025"/>
    <x v="9"/>
    <s v="Floor - Labor - Staff Meals &amp; Lodging"/>
    <x v="22"/>
    <n v="3387"/>
    <s v="CORPORACION SUPERMERCADOS UNIDOS S.R.L."/>
    <s v="FOOD PRODUCTS"/>
    <n v="209012"/>
    <n v="496"/>
    <m/>
    <n v="421.39516129032256"/>
    <n v="421.39516129032256"/>
    <n v="0"/>
    <s v="29/5/2025"/>
    <s v="TF61350627"/>
    <s v="BCR - USD (Capex) CR92015201001050200422"/>
  </r>
  <r>
    <s v="Conference Center 2025"/>
    <x v="9"/>
    <s v="Floor - Labor - Staff Meals &amp; Lodging"/>
    <x v="76"/>
    <n v="154678"/>
    <s v="JOSE FRANCISCO GERARDO BARBOZA ALVARADO"/>
    <s v="FOOD PRODUCTS"/>
    <n v="13300"/>
    <n v="496"/>
    <m/>
    <n v="26.81451612903226"/>
    <n v="26.81451612903226"/>
    <n v="0"/>
    <s v="29/5/2025"/>
    <s v="TF61350627"/>
    <s v="BCR - USD (Capex) CR92015201001050200422"/>
  </r>
  <r>
    <s v="Conference Center 2025"/>
    <x v="9"/>
    <s v="Floor - Labor - Staff Meals &amp; Lodging"/>
    <x v="76"/>
    <s v="FT25134YDBT4"/>
    <s v="MAURICIO NUÑEZ NUÑEZ"/>
    <s v="HOUSE PAYMENT"/>
    <n v="100000"/>
    <n v="496"/>
    <m/>
    <n v="201.61290322580646"/>
    <n v="201.61290322580646"/>
    <n v="0"/>
    <s v="29/5/2025"/>
    <s v="TF61350627"/>
    <s v="BCR - USD (Capex) CR92015201001050200422"/>
  </r>
  <r>
    <s v="Conference Center 2025"/>
    <x v="9"/>
    <s v="Floor - Labor - Staff Meals &amp; Lodging"/>
    <x v="76"/>
    <n v="154678"/>
    <s v="GUSTAVO ROJAS ZAMORA"/>
    <s v="Bank Commision Sinpe (Super JYB)"/>
    <n v="1024"/>
    <n v="496"/>
    <m/>
    <n v="2.064516129032258"/>
    <n v="2.064516129032258"/>
    <n v="0"/>
    <s v="29/5/2025"/>
    <s v="TF32202448"/>
    <s v="BCR - USD (Capex) CR92015201001050200422"/>
  </r>
  <r>
    <s v="Conference Center 2025"/>
    <x v="9"/>
    <s v="Floor - Labor - Staff Meals &amp; Lodging"/>
    <x v="76"/>
    <s v="SIN FAC 3994"/>
    <s v="ICELEC"/>
    <s v="ELECTRICAL SERVICES"/>
    <n v="1580"/>
    <n v="496"/>
    <m/>
    <n v="3.185483870967742"/>
    <n v="3.185483870967742"/>
    <n v="0"/>
    <s v="29/5/2025"/>
    <s v="TF22313840"/>
    <s v="BCR - USD (Capex) CR92015201001050200422"/>
  </r>
  <r>
    <s v="Conference Center 2025"/>
    <x v="9"/>
    <s v="Floor - Labor - Staff Meals &amp; Lodging"/>
    <x v="77"/>
    <n v="225387"/>
    <s v="SERVICENTRO LA PALMA S.A."/>
    <s v="SUPER"/>
    <n v="18999"/>
    <n v="496"/>
    <m/>
    <n v="38.304435483870968"/>
    <m/>
    <n v="38.304435483870968"/>
    <s v="27/5/2025"/>
    <s v="TF44976857"/>
    <s v="BCR - USD (Capex) CR92015201001050200422"/>
  </r>
  <r>
    <s v="Conference Center 2025"/>
    <x v="9"/>
    <s v="Floor - Labor"/>
    <x v="78"/>
    <s v="FE636"/>
    <s v="Seed Collaborative Company S.R.L."/>
    <s v="Payroll Capex Conf Center 05-13-2025"/>
    <n v="1230312"/>
    <n v="495"/>
    <m/>
    <n v="2485.4787878787879"/>
    <n v="2485.4787878787879"/>
    <n v="0"/>
    <s v="27/5/2025"/>
    <s v="TF44976857"/>
    <s v="BCR - USD (Capex) CR92015201001050200422"/>
  </r>
  <r>
    <s v="Conference Center 2025"/>
    <x v="9"/>
    <s v="Floor - Labor"/>
    <x v="78"/>
    <s v="FE636"/>
    <s v="Seed Collaborative Company S.R.L."/>
    <s v="Payroll Capex Conf Center 05-13-2025"/>
    <n v="719800"/>
    <n v="495"/>
    <m/>
    <n v="1454.1414141414141"/>
    <n v="1454.1414141414141"/>
    <n v="0"/>
    <s v="29/5/2025"/>
    <s v="TF24924585"/>
    <s v="BCR - USD (Capex) CR92015201001050200422"/>
  </r>
  <r>
    <s v="Conference Center 2025"/>
    <x v="9"/>
    <s v="Floor - Labor"/>
    <x v="78"/>
    <s v="FE636"/>
    <s v="Seed Collaborative Company S.R.L."/>
    <s v="Payroll Capex Conf Center 05-13-2025"/>
    <n v="524888"/>
    <n v="495"/>
    <m/>
    <n v="1060.379797979798"/>
    <n v="1060.379797979798"/>
    <n v="0"/>
    <s v="14/7/2025"/>
    <s v="TF29671107"/>
    <s v="BCR - USD (Capex) CR92015201001050200422"/>
  </r>
  <r>
    <s v="Conference Center 2025"/>
    <x v="9"/>
    <s v="Floor - Labor"/>
    <x v="79"/>
    <s v="FE636"/>
    <s v="Seed Collaborative Company S.R.L."/>
    <s v="Payroll Capex Conf Center 05-29-2025"/>
    <n v="2358800"/>
    <n v="500"/>
    <m/>
    <n v="4717.6000000000004"/>
    <n v="4717.6000000000004"/>
    <n v="0"/>
    <s v="14/7/2025"/>
    <s v="TF29671107"/>
    <s v="BCR - USD (Capex) CR92015201001050200422"/>
  </r>
  <r>
    <s v="Conference Center 2025"/>
    <x v="9"/>
    <s v="Floor - Labor"/>
    <x v="79"/>
    <s v="FE636"/>
    <s v="Seed Collaborative Company S.R.L."/>
    <s v="Payroll Capex Conf Center 05-29-2025"/>
    <n v="3067458.82"/>
    <n v="500"/>
    <m/>
    <n v="6134.9176399999997"/>
    <n v="6134.9176399999997"/>
    <n v="0"/>
    <m/>
    <s v="CREDIT NOTE"/>
    <m/>
  </r>
  <r>
    <s v="Conference Center 2025"/>
    <x v="9"/>
    <s v="Floor- Labor - Staff Meals &amp; Lodging"/>
    <x v="80"/>
    <s v="FE1367"/>
    <s v="ASDRUBAL VILLEGAS SALAZAR"/>
    <s v="Transport of Workers Conference Center 12-06-2025"/>
    <m/>
    <m/>
    <m/>
    <n v="113"/>
    <n v="113"/>
    <n v="0"/>
    <s v="23/7/2025"/>
    <s v="TF6828549"/>
    <s v="BCR - USD (Capex) CR92015201001050200422"/>
  </r>
  <r>
    <s v="Conference Center 2025"/>
    <x v="9"/>
    <s v="Floor- Labor - Staff Meals &amp; Lodging"/>
    <x v="21"/>
    <s v="FE1367"/>
    <s v="ASDRUBAL VILLEGAS SALAZAR"/>
    <s v="Transport of Workers Conference Center 12-06-2025"/>
    <m/>
    <m/>
    <m/>
    <n v="113"/>
    <n v="113"/>
    <n v="0"/>
    <s v="23/7/2025"/>
    <s v="TF6828549"/>
    <s v="BCR - USD (Capex) CR92015201001050200422"/>
  </r>
  <r>
    <s v="Conference Center 2025"/>
    <x v="10"/>
    <s v="Foundations - Material"/>
    <x v="25"/>
    <n v="322784"/>
    <s v="Importaciones Morpa Sureño S.A."/>
    <s v="Hardware purchase"/>
    <n v="1639153.07"/>
    <n v="497"/>
    <m/>
    <n v="3298.0947082494972"/>
    <n v="3298.0947082494972"/>
    <n v="0"/>
    <s v="23/7/2025"/>
    <s v="TF6828549"/>
    <s v="BCR - USD (Capex) CR92015201001050200422"/>
  </r>
  <r>
    <s v="Conference Center 2025"/>
    <x v="10"/>
    <s v="Foundations - Material"/>
    <x v="81"/>
    <n v="32296"/>
    <s v="Importaciones Morpa Sureño S.A."/>
    <s v="Hardware purchase"/>
    <n v="526474.51"/>
    <n v="497"/>
    <m/>
    <n v="1059.3048490945673"/>
    <n v="1059.3048490945673"/>
    <n v="0"/>
    <s v="23/7/2025"/>
    <s v="TF6828549"/>
    <s v="BCR - USD (Capex) CR92015201001050200422"/>
  </r>
  <r>
    <s v="Conference Center 2025"/>
    <x v="10"/>
    <s v="Foundations - Material"/>
    <x v="82"/>
    <n v="323199"/>
    <s v="Importaciones Morpa Sureño S.A."/>
    <s v="Hardware purchase"/>
    <n v="76864.19"/>
    <n v="492"/>
    <m/>
    <n v="156.22802845528454"/>
    <n v="156.22802845528454"/>
    <n v="0"/>
    <s v="23/7/2025"/>
    <s v="TF6828549"/>
    <s v="BCR - USD (Capex) CR92015201001050200422"/>
  </r>
  <r>
    <s v="Conference Center 2025"/>
    <x v="10"/>
    <s v="Foundations - Material"/>
    <x v="83"/>
    <n v="323357"/>
    <s v="Importaciones Morpa Sureño S.A."/>
    <s v="Hardware purchase"/>
    <n v="285937.5"/>
    <n v="492"/>
    <m/>
    <n v="581.17378048780483"/>
    <n v="581.17378048780483"/>
    <n v="0"/>
    <s v="23/7/2025"/>
    <s v="TF6828549"/>
    <s v="BCR - USD (Capex) CR92015201001050200422"/>
  </r>
  <r>
    <s v="Conference Center 2025"/>
    <x v="10"/>
    <s v="Foundations - Material"/>
    <x v="84"/>
    <n v="323701"/>
    <s v="Importaciones Morpa Sureño S.A."/>
    <s v="Hardware purchase"/>
    <n v="229012.25"/>
    <n v="492"/>
    <m/>
    <n v="465.47205284552848"/>
    <n v="465.47205284552848"/>
    <n v="0"/>
    <d v="2025-04-06T00:00:00"/>
    <s v="TF2452166"/>
    <s v="BCR - USD (Capex) CR92015201001050200422"/>
  </r>
  <r>
    <s v="Conference Center 2025"/>
    <x v="10"/>
    <s v="Foundations - Material"/>
    <x v="85"/>
    <n v="323913"/>
    <s v="Importaciones Morpa Sureño S.A."/>
    <s v="Hardware purchase"/>
    <n v="17408.75"/>
    <n v="492"/>
    <m/>
    <n v="35.383638211382113"/>
    <n v="35.383638211382113"/>
    <n v="0"/>
    <s v="23/06/2025"/>
    <s v="TF7960746"/>
    <s v="BCR - USD (Capex) CR92015201001050200422"/>
  </r>
  <r>
    <s v="Conference Center 2025"/>
    <x v="10"/>
    <s v="Foundations - Labor - Staff Meals &amp; Lodging"/>
    <x v="85"/>
    <s v="REC25435DDVK"/>
    <s v="Maria Flora Nunez Nunez"/>
    <s v="Payment of Water Service for Workers Cabin (Cortes)"/>
    <n v="18000"/>
    <n v="496"/>
    <m/>
    <n v="36.29032258064516"/>
    <n v="36.29032258064516"/>
    <n v="0"/>
    <d v="2025-09-06T00:00:00"/>
    <s v="TF5552884"/>
    <s v="BCR - USD (Capex) CR92015201001050200422"/>
  </r>
  <r>
    <s v="Conference Center 2025"/>
    <x v="10"/>
    <s v="Foundations - Labor - Staff Meals &amp; Lodging"/>
    <x v="84"/>
    <s v="REC25041G6RJG "/>
    <s v="Maria Flora Nunez Nunez"/>
    <s v="Monthly Rent for Workers Cabin - Cortes"/>
    <n v="100000"/>
    <n v="496"/>
    <m/>
    <n v="201.61290322580646"/>
    <n v="201.61290322580646"/>
    <n v="0"/>
    <s v="14-06-2025"/>
    <s v="TF_x0009_35168880"/>
    <s v="BCR - USD (Capex) CR92015201001050200422"/>
  </r>
  <r>
    <s v="Conference Center 2025"/>
    <x v="10"/>
    <s v="Foundations - Labor - Staff Meals &amp; Lodging"/>
    <x v="86"/>
    <s v="REC25038XC51F "/>
    <s v="ICE"/>
    <s v="Electrical Service - Workers Cabin - Cortes"/>
    <n v="11485"/>
    <n v="496"/>
    <m/>
    <n v="23.155241935483872"/>
    <n v="23.155241935483872"/>
    <n v="0"/>
    <d v="2025-09-06T00:00:00"/>
    <s v="TF11254090"/>
    <s v="BCR - USD (Capex) CR92015201001050200422"/>
  </r>
  <r>
    <s v="Conference Center 2025"/>
    <x v="10"/>
    <s v="Foundations - Labor - Staff Meals &amp; Lodging"/>
    <x v="87"/>
    <s v="SIN FE"/>
    <s v="3-102-867782 S.R.L."/>
    <s v="Refund of petty cash funds, from OG to CWL (will be refunded by Gustavo at the end of the project)"/>
    <n v="200000"/>
    <n v="496"/>
    <m/>
    <n v="403.22580645161293"/>
    <n v="403.22580645161293"/>
    <n v="0"/>
    <d v="2025-09-06T00:00:00"/>
    <s v="TF11254090"/>
    <s v="BCR - USD (Capex) CR92015201001050200422"/>
  </r>
  <r>
    <s v="Conference Center 2025"/>
    <x v="10"/>
    <s v="Foundations - Others - Transport"/>
    <x v="88"/>
    <n v="503"/>
    <s v="RONALDO DE JESUS NAVARRO CORDERO"/>
    <s v="TRANSPORTATION SERVICES "/>
    <n v="395500"/>
    <n v="497"/>
    <m/>
    <n v="795.77464788732391"/>
    <n v="795.77464788732391"/>
    <n v="0"/>
    <d v="2025-09-06T00:00:00"/>
    <s v="TF11254090"/>
    <s v="BCR - USD (Capex) CR92015201001050200422"/>
  </r>
  <r>
    <s v="Conference Center 2025"/>
    <x v="10"/>
    <s v="Foundations - Material"/>
    <x v="89"/>
    <n v="325121"/>
    <s v="Importaciones Morpa Sureño S.A."/>
    <s v="Hardware purchase"/>
    <n v="1207205.8"/>
    <n v="492"/>
    <m/>
    <n v="2453.6703252032521"/>
    <n v="2453.6703252032521"/>
    <n v="0"/>
    <d v="2025-09-06T00:00:00"/>
    <s v="TF11254090"/>
    <s v="BCR - USD (Capex) CR92015201001050200422"/>
  </r>
  <r>
    <s v="Conference Center 2025"/>
    <x v="10"/>
    <s v="Foundations - Material"/>
    <x v="89"/>
    <n v="325122"/>
    <s v="Importaciones Morpa Sureño S.A."/>
    <s v="Hardware purchase"/>
    <n v="58861.38"/>
    <n v="492"/>
    <m/>
    <n v="119.63695121951218"/>
    <n v="119.63695121951218"/>
    <n v="0"/>
    <d v="2025-11-06T00:00:00"/>
    <s v="TF_x0009_11588377"/>
    <s v="BCR - USD (Capex) CR92015201001050200422"/>
  </r>
  <r>
    <s v="Conference Center 2025"/>
    <x v="10"/>
    <s v="Foundations - Material"/>
    <x v="89"/>
    <n v="325144"/>
    <s v="Importaciones Morpa Sureño S.A."/>
    <s v="Hardware purchase"/>
    <n v="96150"/>
    <n v="492"/>
    <m/>
    <n v="195.42682926829269"/>
    <n v="195.42682926829269"/>
    <n v="0"/>
    <d v="2025-05-06T00:00:00"/>
    <s v="TF_x0009_28515199"/>
    <s v="BNCR - USD (Opex) CR180151195200200370191"/>
  </r>
  <r>
    <s v="Conference Center 2025"/>
    <x v="10"/>
    <s v="Foundations - Material"/>
    <x v="88"/>
    <n v="325386"/>
    <s v="Importaciones Morpa Sureño S.A."/>
    <s v="Hardware purchase"/>
    <n v="57973.75"/>
    <n v="492"/>
    <m/>
    <n v="117.83282520325203"/>
    <n v="117.83282520325203"/>
    <n v="0"/>
    <d v="2025-12-06T00:00:00"/>
    <s v="TF11317299"/>
    <s v="BCR - USD (Capex) CR92015201001050200422"/>
  </r>
  <r>
    <s v="Conference Center 2025"/>
    <x v="10"/>
    <s v="Foundations - Others - Transport"/>
    <x v="90"/>
    <n v="1311"/>
    <s v="ASDRUBAL VILLEGAS SALAZAR"/>
    <s v="TRANSPORTATION SERVICES "/>
    <m/>
    <m/>
    <m/>
    <n v="113"/>
    <n v="113"/>
    <n v="0"/>
    <d v="2025-12-06T00:00:00"/>
    <s v="TF2801933"/>
    <s v="BCR - USD (Capex) CR92015201001050200422"/>
  </r>
  <r>
    <s v="Conference Center 2025"/>
    <x v="10"/>
    <s v="Foundations - Labor - Staff Meals &amp; Lodging"/>
    <x v="89"/>
    <n v="5308"/>
    <s v="CORPORACION SUPERMERCADOS UNIDOS S.R.L."/>
    <s v="Construction Staff Meals"/>
    <n v="176775"/>
    <n v="497"/>
    <m/>
    <n v="355.6841046277666"/>
    <n v="355.6841046277666"/>
    <n v="0"/>
    <s v="20/06/2025"/>
    <s v="TF15496951"/>
    <s v="BCR - USD (Capex) CR92015201001050200422"/>
  </r>
  <r>
    <s v="Conference Center 2025"/>
    <x v="10"/>
    <s v="Foundations - Labor - Staff Meals &amp; Lodging"/>
    <x v="89"/>
    <n v="123985"/>
    <s v="SERVICENTRO LA PALMA S.A."/>
    <s v="Fuel for Foreman - Food and Transport"/>
    <n v="15000"/>
    <n v="505"/>
    <m/>
    <n v="29.702970297029704"/>
    <n v="29.702970297029704"/>
    <n v="0"/>
    <s v="20/06/2025"/>
    <s v="TF15496951"/>
    <s v="BCR - USD (Capex) CR92015201001050200422"/>
  </r>
  <r>
    <s v="Conference Center 2025"/>
    <x v="10"/>
    <s v="Foundations - Material"/>
    <x v="91"/>
    <n v="326563"/>
    <s v="Importaciones Morpa Sureño S.A."/>
    <s v="Hardware supplies"/>
    <n v="453099.9"/>
    <n v="492"/>
    <m/>
    <n v="920.93475609756103"/>
    <n v="920.93475609756103"/>
    <n v="0"/>
    <s v="20/06/2025"/>
    <s v="TF15496951"/>
    <s v="BCR - USD (Capex) CR92015201001050200422"/>
  </r>
  <r>
    <s v="Conference Center 2025"/>
    <x v="10"/>
    <s v="Foundations - Material"/>
    <x v="92"/>
    <n v="326754"/>
    <s v="Importaciones Morpa Sureño S.A."/>
    <s v="Hardware supplies"/>
    <n v="105257.84"/>
    <n v="492"/>
    <m/>
    <n v="213.93869918699187"/>
    <n v="213.93869918699187"/>
    <n v="0"/>
    <s v="20/06/2025"/>
    <s v="TF7162862"/>
    <s v="BCR - USD (Capex) CR92015201001050200422"/>
  </r>
  <r>
    <s v="Conference Center 2025"/>
    <x v="10"/>
    <s v="Foundations - Material"/>
    <x v="93"/>
    <n v="327081"/>
    <s v="Importaciones Morpa Sureño S.A."/>
    <s v="Hardware supplies"/>
    <n v="576279.25"/>
    <n v="492"/>
    <m/>
    <n v="1171.2992886178861"/>
    <n v="1171.2992886178861"/>
    <n v="0"/>
    <s v="20/06/2025"/>
    <s v="TF7162862"/>
    <s v="BCR - USD (Capex) CR92015201001050200422"/>
  </r>
  <r>
    <s v="Conference Center 2025"/>
    <x v="10"/>
    <s v="Foundations - Material"/>
    <x v="94"/>
    <n v="319"/>
    <s v="Maderas Impregnadas ASC S.A."/>
    <s v="Wood Pieces for Structure of Conference Center - Floor - Walls and Roof Structure"/>
    <n v="3055171.01"/>
    <n v="490"/>
    <m/>
    <n v="6235.04287755102"/>
    <n v="6235.04287755102"/>
    <n v="0"/>
    <s v="19-06-2025"/>
    <s v="TF_x0009_37712081"/>
    <s v="BCR - USD (Capex) CR92015201001050200422"/>
  </r>
  <r>
    <s v="Conference Center 2025"/>
    <x v="10"/>
    <s v="Foundations - Material"/>
    <x v="95"/>
    <n v="12106"/>
    <s v="FERRETERIA PALMARES S.A."/>
    <s v="Hardware supplies"/>
    <n v="1737087.09"/>
    <n v="498"/>
    <m/>
    <n v="3488.1266867469881"/>
    <n v="3488.1266867469881"/>
    <n v="0"/>
    <m/>
    <m/>
    <m/>
  </r>
  <r>
    <s v="Conference Center 2025"/>
    <x v="10"/>
    <s v="Foundations - Material"/>
    <x v="91"/>
    <n v="12124"/>
    <s v="FERRETERIA PALMARES S.A."/>
    <s v="OIL"/>
    <n v="11140"/>
    <n v="498"/>
    <m/>
    <n v="22.369477911646587"/>
    <n v="22.369477911646587"/>
    <n v="0"/>
    <s v="23/7/2025"/>
    <s v="TF6828549"/>
    <s v="BCR - USD (Capex) CR92015201001050200422"/>
  </r>
  <r>
    <s v="Conference Center 2025"/>
    <x v="10"/>
    <s v="Foundations - Material"/>
    <x v="96"/>
    <n v="328346"/>
    <s v="Importaciones Morpa Sureño S.A."/>
    <s v="Hardware supplies"/>
    <n v="2352027.2000000002"/>
    <n v="492"/>
    <m/>
    <n v="4780.5430894308947"/>
    <n v="4780.5430894308947"/>
    <n v="0"/>
    <s v="23/7/2025"/>
    <s v="TF6828549"/>
    <s v="BCR - USD (Capex) CR92015201001050200422"/>
  </r>
  <r>
    <s v="Conference Center 2025"/>
    <x v="10"/>
    <s v="Foundations - Material"/>
    <x v="96"/>
    <n v="328366"/>
    <s v="Importaciones Morpa Sureño S.A."/>
    <s v="Hardware supplies"/>
    <n v="77389.42"/>
    <n v="492"/>
    <m/>
    <n v="157.29556910569104"/>
    <n v="157.29556910569104"/>
    <n v="0"/>
    <s v="23/7/2025"/>
    <s v="TF6828549"/>
    <s v="BCR - USD (Capex) CR92015201001050200422"/>
  </r>
  <r>
    <s v="Conference Center 2025"/>
    <x v="10"/>
    <s v="Foundations - Material"/>
    <x v="97"/>
    <n v="328778"/>
    <s v="Importaciones Morpa Sureño S.A."/>
    <s v="Hardware supplies"/>
    <n v="42255"/>
    <n v="492"/>
    <m/>
    <n v="85.884146341463421"/>
    <n v="85.884146341463421"/>
    <n v="0"/>
    <s v="23/7/2025"/>
    <s v="TF6828549"/>
    <s v="BCR - USD (Capex) CR92015201001050200422"/>
  </r>
  <r>
    <s v="Conference Center 2025"/>
    <x v="10"/>
    <s v="Foundations - Material"/>
    <x v="97"/>
    <n v="328779"/>
    <s v="Importaciones Morpa Sureño S.A."/>
    <s v="Hardware supplies"/>
    <n v="121647.5"/>
    <n v="492"/>
    <m/>
    <n v="247.2510162601626"/>
    <n v="247.2510162601626"/>
    <n v="0"/>
    <s v="23/7/2025"/>
    <s v="TF6828549"/>
    <s v="BCR - USD (Capex) CR92015201001050200422"/>
  </r>
  <r>
    <s v="Conference Center 2025"/>
    <x v="11"/>
    <s v="Glazing - Subcontract"/>
    <x v="98"/>
    <s v="FE84"/>
    <s v="VIDRIOS Y ACABADOS ACEVEDO "/>
    <s v="GLAZING CONTRACT CONF CENTER - 50% ADVANCE"/>
    <n v="8500000"/>
    <n v="499"/>
    <m/>
    <n v="17034.068136272545"/>
    <n v="17034.068136272545"/>
    <n v="0"/>
    <s v="23/7/2025"/>
    <s v="TF6828549"/>
    <s v="BCR - USD (Capex) CR92015201001050200422"/>
  </r>
  <r>
    <s v="Conference Center 2025"/>
    <x v="11"/>
    <s v="Glazing - Subcontract"/>
    <x v="98"/>
    <s v="FE84"/>
    <s v="VIDRIOS Y ACABADOS ACEVEDO "/>
    <s v="GLAZING CONTRACT CONF CENTER - 50% FINAL"/>
    <n v="7000000"/>
    <n v="499"/>
    <m/>
    <n v="14028.056112224449"/>
    <n v="14028.056112224449"/>
    <n v="0"/>
    <s v="23/7/2025"/>
    <s v="TF6828549"/>
    <s v="BCR - USD (Capex) CR92015201001050200422"/>
  </r>
  <r>
    <s v="Conference Center 2025"/>
    <x v="11"/>
    <s v="Glazing - Subcontract"/>
    <x v="98"/>
    <s v="FE84"/>
    <s v="VIDRIOS Y ACABADOS ACEVEDO "/>
    <s v="GLAZING CONTRACT CONF CENTER - 50% FINAL"/>
    <n v="1500000"/>
    <n v="499"/>
    <m/>
    <n v="3006.012024048096"/>
    <n v="3006.012024048096"/>
    <n v="0"/>
    <s v="20/06/2025"/>
    <s v="TF71190191"/>
    <s v="BCR - USD (Capex) CR92015201001050200422"/>
  </r>
  <r>
    <s v="Conference Center 2025"/>
    <x v="12"/>
    <s v="Main Structure - Material"/>
    <x v="94"/>
    <n v="319"/>
    <s v="Maderas Impregnadas ASC S.A."/>
    <s v="Wood Pieces for Structure of Conference Center - Floor - Walls and Roof Structure"/>
    <n v="1309358.3999999999"/>
    <n v="490"/>
    <m/>
    <n v="2672.16"/>
    <n v="2672.16"/>
    <n v="0"/>
    <d v="2025-12-08T00:00:00"/>
    <s v="TF56238307"/>
    <s v="BCR - CRC (Opex) CR30015201001050148673"/>
  </r>
  <r>
    <s v="Conference Center 2025"/>
    <x v="12"/>
    <s v="Main Structure - Labor - Staff Meals &amp; Lodging"/>
    <x v="92"/>
    <s v="REC099116"/>
    <s v="Carniceria"/>
    <s v="Meats for Construction Staff CWL Capex Conf. Center"/>
    <n v="106900"/>
    <n v="490"/>
    <m/>
    <n v="218.16326530612244"/>
    <n v="218.16326530612244"/>
    <n v="0"/>
    <s v="21/8/2025"/>
    <s v="TF49786174"/>
    <s v="BCR - CRC (Opex) CR30015201001050148673"/>
  </r>
  <r>
    <s v="Conference Center 2025"/>
    <x v="12"/>
    <s v="Main Structure - Labor - Staff Meals &amp; Lodging"/>
    <x v="92"/>
    <s v="FE189028"/>
    <s v="BM DE UVITA"/>
    <s v="Staff Meals Capex Conf. Center"/>
    <n v="4740"/>
    <n v="490"/>
    <m/>
    <n v="9.6734693877551017"/>
    <n v="9.6734693877551017"/>
    <n v="0"/>
    <s v="17/06/2025"/>
    <s v="TF11956496"/>
    <s v="BCR - USD (Capex) CR92015201001050200422"/>
  </r>
  <r>
    <s v="Conference Center 2025"/>
    <x v="12"/>
    <s v="Main Structure - Labor - Staff Meals &amp; Lodging"/>
    <x v="99"/>
    <s v="SIN FE"/>
    <s v="Maria Flora Nunez Nunez"/>
    <s v="Rent of House for Construction Staff CWL Conf Center"/>
    <n v="100000"/>
    <n v="490"/>
    <m/>
    <n v="204.08163265306123"/>
    <n v="204.08163265306123"/>
    <n v="0"/>
    <s v="17/06/2025"/>
    <s v="TF14689582"/>
    <s v="BCR - USD (Capex) CR92015201001050200422"/>
  </r>
  <r>
    <s v="Conference Center 2025"/>
    <x v="12"/>
    <s v="Main Structure - Labor - Staff Meals &amp; Lodging"/>
    <x v="99"/>
    <s v="SIN FE"/>
    <s v="ICE"/>
    <s v="Electric Service Construction Staff House CWL Conf. Center"/>
    <n v="7665"/>
    <n v="490"/>
    <m/>
    <n v="15.642857142857142"/>
    <n v="15.642857142857142"/>
    <n v="0"/>
    <s v="23/06/2025"/>
    <s v="TF14988547"/>
    <s v="BCR - USD (Capex) CR92015201001050200422"/>
  </r>
  <r>
    <s v="Conference Center 2025"/>
    <x v="12"/>
    <s v="Main Structure - Transport "/>
    <x v="100"/>
    <s v="FE193"/>
    <s v="Tomas Roberto Reyes Rojas"/>
    <s v="Grounds Transport - Materials for Conf. Center"/>
    <n v="271200"/>
    <n v="490"/>
    <m/>
    <n v="553.46938775510205"/>
    <n v="553.46938775510205"/>
    <n v="0"/>
    <s v="23/06/2025"/>
    <s v="TF4538596"/>
    <s v="BCR - USD (Capex) CR92015201001050200422"/>
  </r>
  <r>
    <s v="Conference Center 2025"/>
    <x v="12"/>
    <s v="Main Structure - Labor - Staff Meals &amp; Lodging"/>
    <x v="101"/>
    <n v="221140"/>
    <s v="SERVICENTRO LA PALMA S.A."/>
    <s v="Gustavos Petty Cash Refunds - Gas"/>
    <n v="20000"/>
    <n v="498"/>
    <m/>
    <n v="40.160642570281126"/>
    <n v="40.160642570281126"/>
    <n v="0"/>
    <s v="24-06-2025"/>
    <s v="TF16187314"/>
    <s v="BCR - USD (Capex) CR92015201001050200422"/>
  </r>
  <r>
    <s v="Conference Center 2025"/>
    <x v="12"/>
    <s v="Main Structure - Labor - Staff Meals &amp; Lodging"/>
    <x v="97"/>
    <n v="15821"/>
    <s v="SUR QUIMICA S.A."/>
    <s v="Gustavos Petty Cash Refunds - Paint "/>
    <n v="49919.99"/>
    <n v="498"/>
    <m/>
    <n v="100.24094377510039"/>
    <n v="100.24094377510039"/>
    <n v="0"/>
    <d v="2025-12-06T00:00:00"/>
    <s v="TF25585045"/>
    <s v="BCR - USD (Capex) CR92015201001050200422"/>
  </r>
  <r>
    <s v="Conference Center 2025"/>
    <x v="12"/>
    <s v="Main Structure - Labor - Staff Meals &amp; Lodging"/>
    <x v="97"/>
    <n v="1958"/>
    <s v="CORPORACION SUPERMERCADOS UNIDOS S.R.L"/>
    <s v="Gustavos Petty Cash Refunds - Worker Meals"/>
    <n v="210069"/>
    <n v="498"/>
    <m/>
    <n v="421.82530120481925"/>
    <n v="421.82530120481925"/>
    <n v="0"/>
    <s v="27/06/2025"/>
    <s v="TF48038865"/>
    <s v="BCR - USD (Capex) CR92015201001050200422"/>
  </r>
  <r>
    <s v="Conference Center 2025"/>
    <x v="12"/>
    <s v="Main Structure - Labor - Staff Meals &amp; Lodging"/>
    <x v="102"/>
    <n v="154515"/>
    <s v="JOSE FRANCISCO GERARDO BARBOZA ALVARADO"/>
    <s v="Gustavos Petty Cash Refunds - Worker Meals"/>
    <n v="14800"/>
    <n v="498"/>
    <m/>
    <n v="29.718875502008032"/>
    <m/>
    <n v="29.718875502008032"/>
    <s v="27/06/2025"/>
    <s v="TF54101472"/>
    <s v="BCR - USD (Capex) CR92015201001050200422"/>
  </r>
  <r>
    <s v="Conference Center 2025"/>
    <x v="12"/>
    <s v="Main Structure - Labor - Staff Meals &amp; Lodging"/>
    <x v="103"/>
    <n v="9579"/>
    <s v="SERGIO ALBERTO ELIZONDO ANGULO"/>
    <s v="FOOD PRODUCTS "/>
    <n v="615073.4"/>
    <n v="498"/>
    <m/>
    <n v="1235.0871485943776"/>
    <m/>
    <n v="1235.0871485943776"/>
    <s v="27/06/2025"/>
    <s v="TF54101472"/>
    <s v="BCR - USD (Capex) CR92015201001050200422"/>
  </r>
  <r>
    <s v="Conference Center 2025"/>
    <x v="12"/>
    <s v="Main Structure - Labor"/>
    <x v="104"/>
    <n v="622"/>
    <s v="SEED COLLABORATIVE COMPANY S.R.L"/>
    <s v="JANUARY LABOR COSTS VENTANAS "/>
    <m/>
    <m/>
    <m/>
    <n v="6150"/>
    <m/>
    <n v="6150"/>
    <s v="27/06/2025"/>
    <s v="TF54101472"/>
    <s v="BCR - USD (Capex) CR92015201001050200422"/>
  </r>
  <r>
    <s v="Conference Center 2025"/>
    <x v="12"/>
    <s v="Main Structure - Labor"/>
    <x v="105"/>
    <s v="NC1121"/>
    <s v="SEED COLLABORATIVE COMPANY S.R.L"/>
    <s v="JANUARY LABOR COSTS VENTANAS "/>
    <m/>
    <m/>
    <m/>
    <n v="-6150"/>
    <m/>
    <n v="-6150"/>
    <s v="27/6/2025"/>
    <s v="TF21271611"/>
    <s v="BCR - USD (Capex) CR92015201001050200422"/>
  </r>
  <r>
    <s v="Conference Center 2025"/>
    <x v="12"/>
    <s v="Main Structure - Labor"/>
    <x v="106"/>
    <s v="FE626"/>
    <s v="Seed Collaborative Company S.R.L."/>
    <s v="Labor termination settlement Exequiel"/>
    <n v="140600"/>
    <n v="498"/>
    <m/>
    <n v="282.32931726907628"/>
    <n v="282.32931726907628"/>
    <n v="0"/>
    <s v="30/06/2025"/>
    <s v="TF63927865"/>
    <s v="BCR - USD (Capex) CR92015201001050200422"/>
  </r>
  <r>
    <s v="Conference Center 2025"/>
    <x v="12"/>
    <s v="Main Structure - Labor"/>
    <x v="107"/>
    <s v="FE626"/>
    <s v="Seed Collaborative Company S.R.L."/>
    <s v="Social Security"/>
    <n v="3426595.74"/>
    <n v="498"/>
    <m/>
    <n v="6880.7143373493982"/>
    <n v="6880.7143373493982"/>
    <n v="0"/>
    <s v="30/06/2025"/>
    <s v="TF38492285"/>
    <s v="BCR - USD (Capex) CR92015201001050200422"/>
  </r>
  <r>
    <s v="Conference Center 2025"/>
    <x v="12"/>
    <s v="Main Structure - Labor"/>
    <x v="107"/>
    <s v="FE626"/>
    <s v="Seed Collaborative Company S.R.L."/>
    <s v="Payroll Processing"/>
    <n v="326336.07999999996"/>
    <n v="498"/>
    <m/>
    <n v="655.29333333333329"/>
    <n v="655.29333333333329"/>
    <n v="0"/>
    <s v="27/6/2025"/>
    <s v="TF10302256"/>
    <s v="BCR - USD (Capex) CR92015201001050200422"/>
  </r>
  <r>
    <s v="Conference Center 2025"/>
    <x v="12"/>
    <s v="Main Structure - Labor"/>
    <x v="107"/>
    <s v="FE626"/>
    <s v="Seed Collaborative Company S.R.L."/>
    <s v="VAT Inv 626 Payrll Costs Conf Center Aprl"/>
    <n v="1535344.71"/>
    <n v="498"/>
    <m/>
    <n v="3083.0215060240962"/>
    <n v="3083.0215060240962"/>
    <n v="0"/>
    <s v="27/6/2025"/>
    <s v="TF10302256"/>
    <s v="BCR - USD (Capex) CR92015201001050200422"/>
  </r>
  <r>
    <s v="Conference Center 2025"/>
    <x v="12"/>
    <s v="Main Structure - Material"/>
    <x v="108"/>
    <n v="329579"/>
    <s v="IMPORTACIONES MORPA SUREÑO"/>
    <s v="HARDWARE SUPPLIES"/>
    <n v="401919.04"/>
    <n v="498"/>
    <m/>
    <n v="807.06634538152605"/>
    <n v="807.06634538152605"/>
    <n v="0"/>
    <d v="2025-04-07T00:00:00"/>
    <s v="TF15260656"/>
    <s v="BCR - USD (Capex) CR92015201001050200422"/>
  </r>
  <r>
    <s v="Conference Center 2025"/>
    <x v="12"/>
    <s v="Main Structure - Material"/>
    <x v="109"/>
    <n v="330754"/>
    <s v="IMPORTACIONES MORPA SUREÑO S.A."/>
    <s v="HARDWARE SUPPLIES"/>
    <n v="2932410"/>
    <n v="497"/>
    <m/>
    <n v="5900.2213279678072"/>
    <n v="5900.2213279678072"/>
    <n v="0"/>
    <d v="2025-04-07T00:00:00"/>
    <s v="TF15260656"/>
    <s v="BCR - USD (Capex) CR92015201001050200422"/>
  </r>
  <r>
    <s v="Conference Center 2025"/>
    <x v="12"/>
    <s v="Main Structure - Material"/>
    <x v="109"/>
    <n v="330755"/>
    <s v="IMPORTACIONES MORPA SUREÑO S.A."/>
    <s v="HARDWARE SUPPLIES"/>
    <n v="142299.09"/>
    <n v="497"/>
    <m/>
    <n v="286.31607645875249"/>
    <n v="286.31607645875249"/>
    <n v="0"/>
    <d v="2025-04-07T00:00:00"/>
    <s v="TF15260656"/>
    <s v="BCR - USD (Capex) CR92015201001050200422"/>
  </r>
  <r>
    <s v="Conference Center 2025"/>
    <x v="12"/>
    <s v="Main Structure - Material"/>
    <x v="109"/>
    <n v="330756"/>
    <s v="IMPORTACIONES MORPA SUREÑO S.A."/>
    <s v="HARDWARE SUPPLIES"/>
    <n v="121144.73"/>
    <n v="497"/>
    <m/>
    <n v="243.75197183098589"/>
    <n v="243.75197183098589"/>
    <n v="0"/>
    <d v="2025-04-07T00:00:00"/>
    <s v="TF15260656"/>
    <s v="BCR - USD (Capex) CR92015201001050200422"/>
  </r>
  <r>
    <s v="Conference Center 2025"/>
    <x v="12"/>
    <s v="Main Structure - Material"/>
    <x v="105"/>
    <n v="331026"/>
    <s v="IMPORTACIONES MORPA SUREÑO S.A."/>
    <s v="HARDWARE SUPPLIES"/>
    <n v="139501"/>
    <n v="497"/>
    <m/>
    <n v="280.68611670020118"/>
    <n v="280.68611670020118"/>
    <n v="0"/>
    <s v="24-07-2025"/>
    <s v="TF33826447"/>
    <s v="BCR - USD (Capex) CR92015201001050200422"/>
  </r>
  <r>
    <s v="Conference Center 2025"/>
    <x v="12"/>
    <s v="Main Structure - Material"/>
    <x v="105"/>
    <n v="331024"/>
    <s v="IMPORTACIONES MORPA SUREÑO S.A."/>
    <s v="HARDWARE SUPPLIES"/>
    <n v="1557260.12"/>
    <n v="497"/>
    <m/>
    <n v="3133.3201609657949"/>
    <n v="3133.3201609657949"/>
    <n v="0"/>
    <s v="25/8/2025"/>
    <s v="TF32334833"/>
    <s v="BCR - CRC (Opex) CR30015201001050148673"/>
  </r>
  <r>
    <s v="Conference Center 2025"/>
    <x v="12"/>
    <s v="Main Structure - Material"/>
    <x v="110"/>
    <n v="331433"/>
    <s v="IMPORTACIONES MORPA SUREÑO S.A."/>
    <s v="HARDWARE SUPPLIES"/>
    <n v="531600"/>
    <n v="497"/>
    <m/>
    <n v="1069.6177062374245"/>
    <n v="1069.6177062374245"/>
    <n v="0"/>
    <s v="25/8/2025"/>
    <s v="TF32334833"/>
    <s v="BCR - CRC (Opex) CR30015201001050148673"/>
  </r>
  <r>
    <s v="Conference Center 2025"/>
    <x v="12"/>
    <s v="Main Structure - Material"/>
    <x v="110"/>
    <n v="331503"/>
    <s v="IMPORTACIONES MORPA SUREÑO S.A."/>
    <s v="HARDWARE SUPPLIES"/>
    <n v="7525"/>
    <n v="497"/>
    <m/>
    <n v="15.140845070422536"/>
    <n v="15.140845070422536"/>
    <n v="0"/>
    <s v="25/8/2025"/>
    <s v="TF32334833"/>
    <s v="BCR - CRC (Opex) CR30015201001050148673"/>
  </r>
  <r>
    <s v="Conference Center 2025"/>
    <x v="12"/>
    <s v="Main Structure - Material"/>
    <x v="111"/>
    <n v="331792"/>
    <s v="IMPORTACIONES MORPA SUREÑO S.A."/>
    <s v="HARDWARE SUPPLIES"/>
    <n v="2013383.17"/>
    <n v="498"/>
    <m/>
    <n v="4042.9380923694775"/>
    <n v="4042.9380923694775"/>
    <n v="0"/>
    <s v="25/8/2025"/>
    <s v="TF32334833"/>
    <s v="BCR - CRC (Opex) CR30015201001050148673"/>
  </r>
  <r>
    <s v="Conference Center 2025"/>
    <x v="12"/>
    <s v="Main Structure - Material"/>
    <x v="111"/>
    <n v="331834"/>
    <s v="IMPORTACIONES MORPA SUREÑO S.A."/>
    <s v="HARDWARE SUPPLIES"/>
    <n v="17051"/>
    <n v="498"/>
    <m/>
    <n v="34.238955823293175"/>
    <n v="34.238955823293175"/>
    <n v="0"/>
    <s v="25/8/2025"/>
    <s v="TF32334833"/>
    <s v="BCR - CRC (Opex) CR30015201001050148673"/>
  </r>
  <r>
    <s v="Conference Center 2025"/>
    <x v="12"/>
    <s v="Main Structure - Material"/>
    <x v="112"/>
    <n v="331950"/>
    <s v="IMPORTACIONES MORPA SUREÑO S.A."/>
    <s v="HARDWARE SUPPLIES"/>
    <n v="7425"/>
    <n v="498"/>
    <m/>
    <n v="14.909638554216867"/>
    <n v="14.909638554216867"/>
    <n v="0"/>
    <s v="25/8/2025"/>
    <s v="TF32334833"/>
    <s v="BCR - CRC (Opex) CR30015201001050148673"/>
  </r>
  <r>
    <s v="Conference Center 2025"/>
    <x v="12"/>
    <s v="Main Structure - Material"/>
    <x v="113"/>
    <n v="332161"/>
    <s v="IMPORTACIONES MORPA SUREÑO S.A."/>
    <s v="HARDWARE SUPPLIES"/>
    <n v="834155.31"/>
    <n v="498"/>
    <m/>
    <n v="1675.0106626506026"/>
    <n v="1675.0106626506026"/>
    <n v="0"/>
    <s v="25/8/2025"/>
    <s v="TF32334833"/>
    <s v="BCR - CRC (Opex) CR30015201001050148673"/>
  </r>
  <r>
    <s v="Conference Center 2025"/>
    <x v="12"/>
    <s v="Main Structure - Material"/>
    <x v="114"/>
    <s v="NC33337"/>
    <s v="IMPORTACIONES MORPA SUREÑO S.A."/>
    <s v="HARDWARE SUPPLIES"/>
    <n v="-46059.72"/>
    <n v="498"/>
    <m/>
    <n v="-92.489397590361449"/>
    <n v="-92.489397590361449"/>
    <n v="0"/>
    <d v="2025-02-07T00:00:00"/>
    <s v="TF49817"/>
    <s v="BCR - USD (Capex) CR92015201001050200422"/>
  </r>
  <r>
    <s v="Conference Center 2025"/>
    <x v="12"/>
    <s v="Main Structure - Material"/>
    <x v="77"/>
    <n v="332364"/>
    <s v="IMPORTACIONES MORPA SUREÑO S.A."/>
    <s v="HARDWARE SUPPLIES"/>
    <n v="73238.5"/>
    <n v="498"/>
    <m/>
    <n v="147.06526104417671"/>
    <n v="147.06526104417671"/>
    <n v="0"/>
    <m/>
    <m/>
    <m/>
  </r>
  <r>
    <s v="Conference Center 2025"/>
    <x v="12"/>
    <s v="Main Structure - Material"/>
    <x v="77"/>
    <n v="332398"/>
    <s v="IMPORTACIONES MORPA SUREÑO S.A."/>
    <s v="HARDWARE SUPPLIES"/>
    <n v="634118.6"/>
    <n v="498"/>
    <m/>
    <n v="1273.3305220883533"/>
    <n v="1273.3305220883533"/>
    <n v="0"/>
    <d v="2025-03-07T00:00:00"/>
    <s v="TF22467035"/>
    <s v="BCR - USD (Capex) CR92015201001050200422"/>
  </r>
  <r>
    <s v="Conference Center 2025"/>
    <x v="12"/>
    <s v="Main Structure - Material"/>
    <x v="77"/>
    <n v="332399"/>
    <s v="IMPORTACIONES MORPA SUREÑO S.A."/>
    <s v="HARDWARE SUPPLIES"/>
    <n v="3780"/>
    <n v="498"/>
    <m/>
    <n v="7.5903614457831328"/>
    <n v="7.5903614457831328"/>
    <n v="0"/>
    <d v="2025-04-07T00:00:00"/>
    <s v="TF1944622"/>
    <s v="BCR - USD (Capex) CR92015201001050200422"/>
  </r>
  <r>
    <s v="Conference Center 2025"/>
    <x v="12"/>
    <s v="Main Structure - Material"/>
    <x v="77"/>
    <n v="332401"/>
    <s v="IMPORTACIONES MORPA SUREÑO S.A."/>
    <s v="HARDWARE SUPPLIES"/>
    <n v="8596.51"/>
    <n v="498"/>
    <m/>
    <n v="17.262068273092371"/>
    <n v="17.262068273092371"/>
    <n v="0"/>
    <s v="14/7/2025"/>
    <s v="TF8045160"/>
    <s v="BCR - USD (Capex) CR92015201001050200422"/>
  </r>
  <r>
    <s v="Conference Center 2025"/>
    <x v="12"/>
    <s v="Main Structure - Material"/>
    <x v="115"/>
    <n v="332886"/>
    <s v="IMPORTACIONES MORPA SUREÑO S.A."/>
    <s v="HARDWARE SUPPLIES"/>
    <n v="698000"/>
    <n v="498"/>
    <m/>
    <n v="1401.6064257028113"/>
    <n v="1401.6064257028113"/>
    <n v="0"/>
    <d v="2025-04-07T00:00:00"/>
    <s v="TF68216090"/>
    <s v="BCR - USD (Capex) CR92015201001050200422"/>
  </r>
  <r>
    <s v="Conference Center 2025"/>
    <x v="12"/>
    <s v="Main Structure - Labor - Staff Meals &amp; Lodging"/>
    <x v="77"/>
    <s v="FE6721"/>
    <s v="CORPORACION SUPERMERCADOS UNIDOS S.R.L."/>
    <s v="Gustavo Cash - ConfCenter - Meals"/>
    <n v="114199"/>
    <n v="496"/>
    <m/>
    <n v="230.23991935483872"/>
    <n v="230.24"/>
    <n v="-8.0645161290249234E-5"/>
    <s v="18-08-2025"/>
    <s v="TF_x0009_35300585"/>
    <s v="BCR - CRC (Opex) CR30015201001050148673"/>
  </r>
  <r>
    <s v="Conference Center 2025"/>
    <x v="12"/>
    <s v="Main Structure - Labor - Staff Meals &amp; Lodging"/>
    <x v="116"/>
    <n v="3433"/>
    <s v="CORPORACION SUPERMERCADOS UNIDOS S.R.L."/>
    <s v="FOOD PRODUCTS"/>
    <n v="155778"/>
    <n v="496"/>
    <m/>
    <n v="314.06854838709677"/>
    <n v="314.06854838709677"/>
    <n v="0"/>
    <d v="2025-07-08T00:00:00"/>
    <s v="TF10594818"/>
    <s v="BCR - USD (Capex) CR92015201001050200422"/>
  </r>
  <r>
    <s v="Conference Center 2025"/>
    <x v="12"/>
    <s v="Main Structure - Labor - Staff Meals &amp; Lodging"/>
    <x v="116"/>
    <n v="25148"/>
    <s v="INFORMAL"/>
    <s v="TAXI FOOD"/>
    <n v="7000"/>
    <n v="496"/>
    <m/>
    <n v="14.112903225806452"/>
    <n v="14.112903225806452"/>
    <n v="0"/>
    <s v="15-08-2025"/>
    <s v="TF16184149"/>
    <s v="BCR - USD (Opex) CR20015201001050148756"/>
  </r>
  <r>
    <s v="Conference Center 2025"/>
    <x v="12"/>
    <s v="Main Structure - Labor - Staff Meals &amp; Lodging"/>
    <x v="117"/>
    <n v="3434"/>
    <s v="CORPORACION SUPERMERCADOS UNIDOS S.R.L."/>
    <s v="FOOD PRODUCTS"/>
    <n v="8060"/>
    <n v="496"/>
    <m/>
    <n v="16.25"/>
    <n v="16.25"/>
    <n v="0"/>
    <d v="2025-05-07T00:00:00"/>
    <s v="TF_x0009_89221929"/>
    <s v="BCR - USD (Capex) CR92015201001050200422"/>
  </r>
  <r>
    <s v="Conference Center 2025"/>
    <x v="13"/>
    <s v="Main Structure - Labor - Staff Meals &amp; Lodging"/>
    <x v="118"/>
    <n v="5590"/>
    <s v="CORPORACION SUPERMERCADOS UNIDOS S.R.L"/>
    <s v="FOOD PRODUCTS"/>
    <n v="164376"/>
    <n v="497"/>
    <m/>
    <n v="330.7364185110664"/>
    <n v="330.74"/>
    <n v="-3.5814889336052147E-3"/>
    <d v="2025-08-07T00:00:00"/>
    <s v="TF12589487"/>
    <s v="BCR - CRC (Opex) CR30015201001050148673"/>
  </r>
  <r>
    <s v="Conference Center 2025"/>
    <x v="13"/>
    <s v="Main Structure - Labor - Staff Meals &amp; Lodging"/>
    <x v="119"/>
    <s v="FT25114K5XVR"/>
    <s v="EDITH CAMPOS MARIN"/>
    <s v="Staff Meals Conference Center "/>
    <n v="34400"/>
    <n v="498"/>
    <m/>
    <n v="69.07630522088354"/>
    <n v="69.07630522088354"/>
    <n v="0"/>
    <d v="2025-08-07T00:00:00"/>
    <s v="TF12589487"/>
    <s v="BCR - CRC (Opex) CR30015201001050148673"/>
  </r>
  <r>
    <s v="Conference Center 2025"/>
    <x v="13"/>
    <s v="Main Structure - Labor - Staff Meals &amp; Lodging"/>
    <x v="120"/>
    <s v="FT25101HWZYS"/>
    <s v="MARIA FLORA NUNEZ NUNEZ"/>
    <s v="Rent for Construction Workers Coronado"/>
    <n v="101028"/>
    <n v="498"/>
    <m/>
    <n v="202.86746987951807"/>
    <n v="202.86746987951807"/>
    <n v="0"/>
    <d v="2025-09-07T00:00:00"/>
    <s v="TF13644914"/>
    <s v="BCR - CRC (Opex) CR30015201001050148673"/>
  </r>
  <r>
    <s v="Conference Center 2025"/>
    <x v="13"/>
    <s v="Main Structure - Labor - Staff Meals &amp; Lodging"/>
    <x v="120"/>
    <s v="TF76664728"/>
    <s v="ICE"/>
    <s v="Electricitu Workers Coronado"/>
    <n v="3310"/>
    <n v="498"/>
    <m/>
    <n v="6.6465863453815262"/>
    <n v="6.6465863453815262"/>
    <n v="0"/>
    <d v="2025-09-07T00:00:00"/>
    <s v="TF78322807_x000a_"/>
    <s v="BCR - USD (Capex) CR92015201001050200422"/>
  </r>
  <r>
    <s v="Conference Center 2025"/>
    <x v="13"/>
    <s v="Main Structure - Labor - Staff Meals &amp; Lodging"/>
    <x v="120"/>
    <s v="FT25101XFZSV"/>
    <s v="MARIA FLORA NUNEZ NUNEZ"/>
    <s v="Water Bill Workers Conf Center"/>
    <n v="6528"/>
    <n v="498"/>
    <m/>
    <n v="13.108433734939759"/>
    <n v="13.108433734939759"/>
    <n v="0"/>
    <d v="2025-09-07T00:00:00"/>
    <s v="TF78322807_x000a_"/>
    <s v="BCR - USD (Capex) CR92015201001050200422"/>
  </r>
  <r>
    <s v="Conference Center 2025"/>
    <x v="13"/>
    <s v="Main Structure - Labor - Staff Meals &amp; Lodging"/>
    <x v="121"/>
    <s v="FE223552"/>
    <s v="Estacion de Servicio La Costa (serv la palma)"/>
    <s v="Fuel"/>
    <n v="20000"/>
    <n v="498"/>
    <m/>
    <n v="40.160642570281126"/>
    <n v="40.160642570281126"/>
    <n v="0"/>
    <d v="2025-09-07T00:00:00"/>
    <s v="TF78322807_x000a_"/>
    <s v="BCR - USD (Capex) CR92015201001050200422"/>
  </r>
  <r>
    <s v="Conference Center 2025"/>
    <x v="13"/>
    <s v="Main Structure - Labor"/>
    <x v="122"/>
    <s v="FE626"/>
    <s v="Seed Collaborative Company S.R.L."/>
    <s v="Payroll Conference Center 02 Apr CWL"/>
    <n v="2133700"/>
    <n v="497"/>
    <m/>
    <n v="4293.1589537223344"/>
    <n v="4293.1589537223344"/>
    <n v="0"/>
    <d v="2025-09-07T00:00:00"/>
    <s v="TF26343583"/>
    <s v="BCR - USD (Capex) CR92015201001050200422"/>
  </r>
  <r>
    <s v="Conference Center 2025"/>
    <x v="13"/>
    <s v="Main Structure - Labor"/>
    <x v="123"/>
    <s v="FE626"/>
    <s v="Seed Collaborative Company S.R.L."/>
    <s v="Payroll Conference Center 15 Apr CWL"/>
    <n v="2230450"/>
    <n v="497"/>
    <m/>
    <n v="4487.8269617706237"/>
    <n v="4487.8269617706237"/>
    <n v="0"/>
    <d v="2025-11-07T00:00:00"/>
    <s v="TF11286293"/>
    <s v="BCR - USD (Capex) CR92015201001050200422"/>
  </r>
  <r>
    <s v="Conference Center 2025"/>
    <x v="13"/>
    <s v="Main Structure - Labor"/>
    <x v="123"/>
    <s v="FE626"/>
    <s v="Seed Collaborative Company S.R.L."/>
    <s v="Payroll Conference Center - Admin Apr 15th "/>
    <n v="533597.87"/>
    <n v="498"/>
    <m/>
    <n v="1071.4816666666666"/>
    <n v="1071.4816666666666"/>
    <n v="0"/>
    <d v="2025-11-07T00:00:00"/>
    <s v="TF86464934_x000a_"/>
    <s v="BCR - USD (Capex) CR92015201001050200422"/>
  </r>
  <r>
    <s v="Conference Center 2025"/>
    <x v="13"/>
    <s v="Main Structure - Labor"/>
    <x v="107"/>
    <s v="FE626"/>
    <s v="Seed Collaborative Company S.R.L."/>
    <s v="Payroll Conference Center - Admin Apr 30h "/>
    <n v="544064.27"/>
    <n v="498"/>
    <m/>
    <n v="1092.4985341365461"/>
    <n v="1092.4985341365461"/>
    <n v="0"/>
    <s v="17/7/2025"/>
    <s v="TF11614860"/>
    <s v="BCR - USD (Capex) CR92015201001050200422"/>
  </r>
  <r>
    <s v="Conference Center 2025"/>
    <x v="13"/>
    <s v="Main Structure - Labor"/>
    <x v="107"/>
    <s v="FE626"/>
    <s v="Seed Collaborative Company S.R.L."/>
    <s v="Payroll Conference Center - Admin Apr 30h "/>
    <n v="52500"/>
    <n v="498"/>
    <m/>
    <n v="105.42168674698796"/>
    <n v="105.42168674698796"/>
    <n v="0"/>
    <d v="2025-11-07T00:00:00"/>
    <s v="TF93756473"/>
    <s v="BCR - USD (Capex) CR92015201001050200422"/>
  </r>
  <r>
    <s v="Conference Center 2025"/>
    <x v="13"/>
    <s v="Main Structure - Labor"/>
    <x v="107"/>
    <s v="FE626"/>
    <s v="Seed Collaborative Company S.R.L."/>
    <s v="Payroll Conference Center 25-30 Apr CWL"/>
    <n v="2422500"/>
    <n v="498"/>
    <m/>
    <n v="4864.4578313253014"/>
    <n v="4864.4578313253014"/>
    <n v="0"/>
    <d v="2025-11-07T00:00:00"/>
    <s v="TF93756473"/>
    <s v="BCR - USD (Capex) CR92015201001050200422"/>
  </r>
  <r>
    <s v="Conference Center 2025"/>
    <x v="13"/>
    <s v="Roof Structure - Material"/>
    <x v="69"/>
    <n v="5959"/>
    <s v="MADERAS IMPREGNADAS ASC S.A."/>
    <s v="Wood Pieces for Roof and Wall Structure Conf Center"/>
    <n v="2542701.48"/>
    <n v="496"/>
    <m/>
    <n v="5126.4142741935484"/>
    <n v="5126.4142741935484"/>
    <n v="0"/>
    <s v="23-10-2025"/>
    <s v="TF_x0009_31395825"/>
    <s v="BCR - CRC (Opex) CR30015201001050148673"/>
  </r>
  <r>
    <s v="Conference Center 2025"/>
    <x v="14"/>
    <s v="Roof Tiles"/>
    <x v="124"/>
    <s v="FE41996"/>
    <s v="PIER SEVENTEEN CR S.A."/>
    <s v="Shipping Costs Palmex Order #02 China"/>
    <m/>
    <m/>
    <m/>
    <n v="763.1"/>
    <n v="763.1"/>
    <n v="0"/>
    <s v="23-10-2025"/>
    <s v="TF_x0009_31395825"/>
    <s v="BCR - CRC (Opex) CR30015201001050148673"/>
  </r>
  <r>
    <s v="Conference Center 2025"/>
    <x v="14"/>
    <s v="Roof Tiles"/>
    <x v="124"/>
    <s v="FE41997"/>
    <s v="PIER SEVENTEEN CR S.A."/>
    <s v="Shipping Costs Palmex Order #02 China"/>
    <m/>
    <m/>
    <m/>
    <n v="535.09"/>
    <n v="535.09"/>
    <n v="0"/>
    <s v="23-10-2025"/>
    <s v="TF_x0009_31395825"/>
    <s v="BCR - CRC (Opex) CR30015201001050148673"/>
  </r>
  <r>
    <s v="Conference Center 2025"/>
    <x v="14"/>
    <s v="Roof Cover - Roof Tiles"/>
    <x v="125"/>
    <n v="2885"/>
    <s v="LBG Logistic Customs and Courier S.A."/>
    <s v="Palmex Order #02 - Shipping Cost - Customs Agent"/>
    <m/>
    <m/>
    <m/>
    <n v="514.15"/>
    <n v="514.15"/>
    <n v="0"/>
    <s v="23-10-2025"/>
    <s v="TF_x0009_31395825"/>
    <s v="BCR - CRC (Opex) CR30015201001050148673"/>
  </r>
  <r>
    <s v="Conference Center 2025"/>
    <x v="14"/>
    <s v="Roof Cover - Roof Tiles"/>
    <x v="125"/>
    <n v="2885"/>
    <s v="LBG Logistic Customs and Courier S.A."/>
    <s v="Palmex Order #02 - Shipping Cost - Draft Imp. Taxes 133"/>
    <n v="697181.7"/>
    <n v="491"/>
    <m/>
    <n v="1419.9219959266802"/>
    <n v="1419.9219959266802"/>
    <n v="0"/>
    <s v="14/7/2025"/>
    <s v="TF40866471_x000a_"/>
    <s v="BCR - USD (Capex) CR92015201001050200422"/>
  </r>
  <r>
    <s v="Conference Center 2025"/>
    <x v="14"/>
    <s v="Roof Cover - Roof Tiles"/>
    <x v="125"/>
    <n v="2885"/>
    <s v="LBG Logistic Customs and Courier S.A."/>
    <s v="Palmex Order #02 - Shipping Cost - Storage Approx."/>
    <m/>
    <m/>
    <m/>
    <n v="700"/>
    <n v="700"/>
    <n v="0"/>
    <s v="15/7/2025"/>
    <s v="TF23012202_x000a_"/>
    <s v="BCR - USD (Capex) CR92015201001050200422"/>
  </r>
  <r>
    <s v="Conference Center 2025"/>
    <x v="14"/>
    <s v="Roof Cover - Roof Tiles"/>
    <x v="96"/>
    <n v="56326"/>
    <s v="CORPORACION EBBA DE COSTA RICA"/>
    <s v="Palmex Shipping Costs***Revisar***"/>
    <n v="476334.8"/>
    <n v="498"/>
    <m/>
    <n v="956.49558232931724"/>
    <m/>
    <n v="956.49558232931724"/>
    <s v="15/7/2025"/>
    <s v="TF23012202_x000a_"/>
    <s v="BCR - USD (Capex) CR92015201001050200422"/>
  </r>
  <r>
    <s v="Conference Center 2025"/>
    <x v="14"/>
    <s v="Roof Cover - Roof Tiles"/>
    <x v="126"/>
    <n v="2885"/>
    <s v="LBG LOGGISTIC CUSTOM AND COURIER S.A."/>
    <s v="SHIPPING COSTS PALMEX "/>
    <m/>
    <m/>
    <m/>
    <n v="1005.12"/>
    <n v="1005.12"/>
    <n v="0"/>
    <s v="17-07-2025"/>
    <s v="TF_x0009_94553934"/>
    <s v="BCR - USD (Capex) CR92015201001050200422"/>
  </r>
  <r>
    <s v="Conference Center 2025"/>
    <x v="14"/>
    <s v="Roofing - Labor"/>
    <x v="52"/>
    <s v="FE644"/>
    <s v="SEED COLLABORATIVE COMPANY S.R.L."/>
    <s v="Admin Payroll May-June  - Social Security &amp; VAT"/>
    <n v="1887247.4580000001"/>
    <n v="496"/>
    <m/>
    <n v="3804.9343911290325"/>
    <n v="3804.9343911290325"/>
    <n v="0"/>
    <m/>
    <s v="SE ELIMINANA ENTRE SI"/>
    <m/>
  </r>
  <r>
    <s v="Conference Center 2025"/>
    <x v="15"/>
    <s v="Sanitary Ware - Material"/>
    <x v="127"/>
    <n v="33649"/>
    <s v="MOSAGRES (DECORVETRO S.A.)"/>
    <s v="TILE FOR CONFERENCE CENTER "/>
    <m/>
    <m/>
    <m/>
    <n v="3091.15"/>
    <n v="3091.15"/>
    <n v="0"/>
    <m/>
    <s v="SE ELIMINANA ENTRE SI"/>
    <m/>
  </r>
  <r>
    <s v="Conference Center 2025"/>
    <x v="15"/>
    <s v="Sanitary Ware - Material"/>
    <x v="127"/>
    <n v="271758"/>
    <s v="PORCERAMICA S.R.L."/>
    <s v="TILE FOR CONFERENCE CENTER "/>
    <n v="402998.36"/>
    <n v="494"/>
    <m/>
    <n v="815.78615384615387"/>
    <n v="815.78615384615387"/>
    <n v="0"/>
    <s v="25/8/2025"/>
    <s v="TF32334833"/>
    <s v="BCR - CRC (Opex) CR30015201001050148673"/>
  </r>
  <r>
    <s v="Conference Center 2025"/>
    <x v="15"/>
    <s v="Roofing - Labor"/>
    <x v="52"/>
    <s v="FE644"/>
    <s v="SEED COLLABORATIVE COMPANY S.R.L."/>
    <s v="Admin Payroll May-June  - Social Security &amp; VAT"/>
    <n v="1887247.4580000001"/>
    <n v="496"/>
    <m/>
    <n v="3804.9343911290325"/>
    <n v="3804.9343911290325"/>
    <n v="0"/>
    <s v="25/8/2025"/>
    <s v="TF32334833"/>
    <s v="BCR - CRC (Opex) CR30015201001050148673"/>
  </r>
  <r>
    <s v="Conference Center 2025"/>
    <x v="15"/>
    <s v="Sanitary Ware - Floor Tiles"/>
    <x v="127"/>
    <n v="274540"/>
    <s v="PORCERAMICA S.R.L."/>
    <s v="OLIMPIA BEIGE TILE FOR CONFERENCE CENTER"/>
    <n v="158320.79"/>
    <n v="498"/>
    <m/>
    <n v="317.91323293172695"/>
    <n v="317.91323293172695"/>
    <n v="0"/>
    <s v="25/8/2025"/>
    <s v="TF32334833"/>
    <s v="BCR - CRC (Opex) CR30015201001050148673"/>
  </r>
  <r>
    <s v="Conference Center 2025"/>
    <x v="15"/>
    <s v="Sanitary Ware - Floor Tiles"/>
    <x v="63"/>
    <n v="274611"/>
    <s v="PORCERAMICA S.R.L."/>
    <s v="OLIMPIA BEIGE TILE FOR CONFERENCE CENTER"/>
    <n v="158320.79"/>
    <n v="496"/>
    <m/>
    <n v="319.19514112903227"/>
    <n v="319.19514112903227"/>
    <n v="0"/>
    <s v="25/8/2025"/>
    <s v="TF32334833"/>
    <s v="BCR - CRC (Opex) CR30015201001050148673"/>
  </r>
  <r>
    <s v="Conference Center 2025"/>
    <x v="16"/>
    <s v="Materials"/>
    <x v="3"/>
    <n v="339443"/>
    <s v="IMPORTACIONES MORPA SUREÑO S.A."/>
    <s v="HARDWARE SUPPLIES"/>
    <n v="298874.86"/>
    <n v="500"/>
    <m/>
    <n v="597.74972000000002"/>
    <n v="597.74972000000002"/>
    <n v="0"/>
    <s v="25/8/2025"/>
    <s v="TF32334833"/>
    <s v="BCR - CRC (Opex) CR30015201001050148673"/>
  </r>
  <r>
    <s v="Conference Center 2025"/>
    <x v="16"/>
    <s v="Materials"/>
    <x v="3"/>
    <s v="NC34120"/>
    <s v="IMPORTACIONES MORPA SUREÑO S.A."/>
    <s v="HARDWARE SUPPLIES"/>
    <n v="-298874.86"/>
    <n v="500"/>
    <m/>
    <n v="-597.74972000000002"/>
    <n v="-597.74972000000002"/>
    <n v="0"/>
    <s v="25/8/2025"/>
    <s v="TF32334833"/>
    <s v="BCR - CRC (Opex) CR30015201001050148673"/>
  </r>
  <r>
    <s v="Conference Center 2025"/>
    <x v="16"/>
    <s v="Materials"/>
    <x v="3"/>
    <n v="339454"/>
    <s v="IMPORTACIONES MORPA SUREÑO S.A."/>
    <s v="HARDWARE SUPPLIES"/>
    <n v="302711.74"/>
    <n v="500"/>
    <m/>
    <n v="605.42347999999993"/>
    <n v="605.42347999999993"/>
    <n v="0"/>
    <s v="25/8/2025"/>
    <s v="TF32334833"/>
    <s v="BCR - CRC (Opex) CR30015201001050148673"/>
  </r>
  <r>
    <s v="Conference Center 2025"/>
    <x v="16"/>
    <s v="Materials"/>
    <x v="63"/>
    <n v="339568"/>
    <s v="IMPORTACIONES MORPA SUREÑO S.A."/>
    <s v="HARDWARE SUPPLIES"/>
    <n v="107266.95"/>
    <n v="500"/>
    <m/>
    <n v="214.53389999999999"/>
    <n v="214.53389999999999"/>
    <n v="0"/>
    <m/>
    <s v="SE ELIMINAN ENTRE SI"/>
    <m/>
  </r>
  <r>
    <s v="Conference Center 2025"/>
    <x v="16"/>
    <s v="Materials"/>
    <x v="63"/>
    <n v="339570"/>
    <s v="IMPORTACIONES MORPA SUREÑO S.A."/>
    <s v="HARDWARE SUPPLIES"/>
    <n v="5711.31"/>
    <n v="500"/>
    <m/>
    <n v="11.42262"/>
    <n v="11.42262"/>
    <n v="0"/>
    <m/>
    <s v="SE ELIMINAN ENTRE SI"/>
    <m/>
  </r>
  <r>
    <s v="Conference Center 2025"/>
    <x v="16"/>
    <s v="Materials"/>
    <x v="128"/>
    <n v="339650"/>
    <s v="IMPORTACIONES MORPA SUREÑO S.A."/>
    <s v="HARDWARE SUPPLIES"/>
    <n v="91651.25"/>
    <n v="500"/>
    <m/>
    <n v="183.30250000000001"/>
    <n v="183.30250000000001"/>
    <n v="0"/>
    <s v="25/8/2025"/>
    <s v="TF32334833"/>
    <s v="BCR - CRC (Opex) CR30015201001050148673"/>
  </r>
  <r>
    <s v="Conference Center 2025"/>
    <x v="16"/>
    <s v="Materials"/>
    <x v="128"/>
    <n v="339655"/>
    <s v="IMPORTACIONES MORPA SUREÑO S.A."/>
    <s v="HARDWARE SUPPLIES"/>
    <n v="13453.03"/>
    <n v="500"/>
    <m/>
    <n v="26.90606"/>
    <n v="26.90606"/>
    <n v="0"/>
    <m/>
    <m/>
    <m/>
  </r>
  <r>
    <s v="Conference Center 2025"/>
    <x v="16"/>
    <s v="Materials"/>
    <x v="128"/>
    <n v="339692"/>
    <s v="IMPORTACIONES MORPA SUREÑO S.A."/>
    <s v="HARDWARE SUPPLIES"/>
    <n v="69825"/>
    <n v="500"/>
    <m/>
    <n v="139.65"/>
    <n v="139.65"/>
    <n v="0"/>
    <s v="25/8/2025"/>
    <s v="TF32334833"/>
    <s v="BCR - CRC (Opex) CR30015201001050148673"/>
  </r>
  <r>
    <s v="Conference Center 2025"/>
    <x v="16"/>
    <s v="Materials"/>
    <x v="129"/>
    <n v="339751"/>
    <s v="IMPORTACIONES MORPA SUREÑO S.A."/>
    <s v="HARDWARE SUPPLIES"/>
    <n v="93020.7"/>
    <n v="500"/>
    <m/>
    <n v="186.04139999999998"/>
    <n v="186.04139999999998"/>
    <n v="0"/>
    <s v="17-07-2025"/>
    <s v="TF53763400_x000a_"/>
    <s v="BCR - USD (Capex) CR92015201001050200422"/>
  </r>
  <r>
    <s v="Conference Center 2025"/>
    <x v="16"/>
    <s v="Materials"/>
    <x v="130"/>
    <n v="339934"/>
    <s v="IMPORTACIONES MORPA SUREÑO S.A."/>
    <s v="HARDWARE SUPPLIES"/>
    <n v="5006.25"/>
    <n v="500"/>
    <m/>
    <n v="10.012499999999999"/>
    <n v="10.012499999999999"/>
    <n v="0"/>
    <s v="16/7/2025"/>
    <s v="TF37249855"/>
    <s v="BCR - USD (Capex) CR92015201001050200422"/>
  </r>
  <r>
    <s v="Conference Center 2025"/>
    <x v="16"/>
    <s v="Materials"/>
    <x v="131"/>
    <s v="NC34263"/>
    <s v="IMPORTACIONES MORPA SUREÑO S.A."/>
    <s v="HARDWARE SUPPLIES"/>
    <n v="-5006.25"/>
    <n v="500"/>
    <m/>
    <n v="-10.012499999999999"/>
    <n v="-10.012499999999999"/>
    <n v="0"/>
    <d v="2025-02-08T00:00:00"/>
    <s v="TF10159427"/>
    <s v="BCR - USD (Capex) CR92015201001050200422"/>
  </r>
  <r>
    <s v="Conference Center 2025"/>
    <x v="16"/>
    <s v="Materials"/>
    <x v="130"/>
    <n v="339937"/>
    <s v="IMPORTACIONES MORPA SUREÑO S.A."/>
    <s v="HARDWARE SUPPLIES"/>
    <n v="170171.25"/>
    <n v="500"/>
    <m/>
    <n v="340.34249999999997"/>
    <n v="340.34249999999997"/>
    <n v="0"/>
    <d v="2025-02-08T00:00:00"/>
    <s v="TF10159427"/>
    <s v="BCR - USD (Capex) CR92015201001050200422"/>
  </r>
  <r>
    <s v="Conference Center 2025"/>
    <x v="16"/>
    <s v="Materials"/>
    <x v="131"/>
    <s v="NC34264"/>
    <s v="IMPORTACIONES MORPA SUREÑO S.A."/>
    <s v="HARDWARE SUPPLIES"/>
    <n v="-9881.25"/>
    <n v="500"/>
    <m/>
    <n v="-19.762499999999999"/>
    <m/>
    <n v="-19.762499999999999"/>
    <s v="26/7/2025"/>
    <s v="TF96723153"/>
    <s v="BCR - USD (Capex) CR92015201001050200422"/>
  </r>
  <r>
    <s v="Conference Center 2025"/>
    <x v="16"/>
    <s v="Materials"/>
    <x v="132"/>
    <n v="340599"/>
    <s v="IMPORTACIONES MORPA SUREÑO S.A."/>
    <s v="HARDWARE SUPPLIES"/>
    <n v="28620"/>
    <n v="500"/>
    <m/>
    <n v="57.24"/>
    <n v="57.24"/>
    <n v="0"/>
    <d v="2025-08-07T00:00:00"/>
    <s v="TF62195284"/>
    <s v="BCR - USD (Capex) CR92015201001050200422"/>
  </r>
  <r>
    <s v="Conference Center 2025"/>
    <x v="16"/>
    <s v="Materials"/>
    <x v="63"/>
    <n v="3481"/>
    <s v="REFRIGERACION INDUSTRIAL BEIRUTE S.A."/>
    <s v="CONFERENCE CENTER"/>
    <n v="75794.75"/>
    <n v="496"/>
    <m/>
    <n v="152.81199596774192"/>
    <n v="152.81299999999999"/>
    <n v="-1.0040322580664451E-3"/>
    <s v="18/7/2025"/>
    <s v="TF24188827"/>
    <s v="BCR - USD (Capex) CR92015201001050200422"/>
  </r>
  <r>
    <s v="Conference Center 2025"/>
    <x v="17"/>
    <s v="Labor"/>
    <x v="36"/>
    <s v="FE652"/>
    <s v="SEED COLLABORATIVE COMPANY S.R.L."/>
    <s v="SOCIAL SECURITY, TAXES AND OTHER COSTS CAPEX JULY ADJUSTMENT"/>
    <n v="1107088.7150000001"/>
    <n v="502.85987141082444"/>
    <m/>
    <n v="2201.5849303981054"/>
    <n v="2201.5849303981054"/>
    <n v="0"/>
    <s v="18/7/2025"/>
    <s v="TF24188827"/>
    <s v="BCR - USD (Capex) CR92015201001050200422"/>
  </r>
  <r>
    <s v="Conference Center 2025"/>
    <x v="17"/>
    <s v="Labor"/>
    <x v="36"/>
    <s v="FE652"/>
    <s v="SEED COLLABORATIVE COMPANY S.R.L."/>
    <s v="SOCIAL SECURITY, TAXES AND OTHER COSTS CAPEX JULY ADJUSTMENT"/>
    <n v="1107088.7150000001"/>
    <n v="502.85987141082444"/>
    <m/>
    <n v="2201.5849303981054"/>
    <n v="2201.5849303981054"/>
    <n v="0"/>
    <s v="18/7/2025"/>
    <s v="TF24188827"/>
    <s v="BCR - USD (Capex) CR92015201001050200422"/>
  </r>
  <r>
    <s v="Conference Center 2025"/>
    <x v="17"/>
    <s v="Labor"/>
    <x v="36"/>
    <s v="FE652"/>
    <s v="SEED COLLABORATIVE COMPANY S.R.L."/>
    <s v="SOCIAL SECURITY, TAXES AND OTHER COSTS CAPEX JULY ADJUSTMENT"/>
    <n v="1107088.7150000001"/>
    <n v="502.85987141082444"/>
    <m/>
    <n v="2201.5849303981054"/>
    <n v="2201.5849303981054"/>
    <n v="0"/>
    <s v="29/7/2025"/>
    <s v="TF13263250"/>
    <s v="BCR - CRC (Opex) CR30015201001050148673"/>
  </r>
  <r>
    <s v="Conference Center 2025"/>
    <x v="17"/>
    <s v="Labor"/>
    <x v="36"/>
    <s v="FE652"/>
    <s v="SEED COLLABORATIVE COMPANY S.R.L."/>
    <s v="SOCIAL SECURITY, TAXES AND OTHER COSTS CAPEX JULY ADJUSTMENT"/>
    <n v="1107088.7150000001"/>
    <n v="502.85987141082444"/>
    <m/>
    <n v="2201.5849303981054"/>
    <n v="2201.5849303981054"/>
    <n v="0"/>
    <s v="29/7/2025"/>
    <s v="TF13263250"/>
    <s v="BCR - CRC (Opex) CR30015201001050148673"/>
  </r>
  <r>
    <s v="Conference Center 2025"/>
    <x v="18"/>
    <s v="Drywall - Material"/>
    <x v="133"/>
    <n v="338030"/>
    <s v="IMPORTACIONES MORPA SUREÑO S.A."/>
    <s v="HARDWARE SUPPLIES"/>
    <n v="293336.52"/>
    <n v="496"/>
    <m/>
    <n v="591.40427419354842"/>
    <n v="591.40427419354842"/>
    <n v="0"/>
    <s v="29/7/2025"/>
    <s v="TF13263250"/>
    <s v="BCR - CRC (Opex) CR30015201001050148673"/>
  </r>
  <r>
    <s v="Conference Center 2025"/>
    <x v="18"/>
    <s v="Drywall - Material"/>
    <x v="133"/>
    <n v="338100"/>
    <s v="IMPORTACIONES MORPA SUREÑO S.A."/>
    <s v="HARDWARE SUPPLIES"/>
    <n v="101591.66"/>
    <n v="496"/>
    <m/>
    <n v="204.82189516129034"/>
    <n v="204.82189516129034"/>
    <n v="0"/>
    <s v="29/7/2025"/>
    <s v="TF13263250"/>
    <s v="BCR - CRC (Opex) CR30015201001050148673"/>
  </r>
  <r>
    <s v="Conference Center 2025"/>
    <x v="18"/>
    <s v="Wall Finish - Labor - Staff Meals &amp; Lodging"/>
    <x v="134"/>
    <n v="3603"/>
    <s v="CORPORACION SUPERMERCADOS UNIDOS S.R.L"/>
    <s v="FOOD PRODUCTS"/>
    <n v="195544"/>
    <n v="496"/>
    <m/>
    <n v="394.24193548387098"/>
    <n v="394.24193548387098"/>
    <n v="0"/>
    <m/>
    <m/>
    <m/>
  </r>
  <r>
    <s v="Conference Center 2025"/>
    <x v="18"/>
    <s v="Wall Finish - Labor - Staff Meals &amp; Lodging"/>
    <x v="58"/>
    <n v="233028"/>
    <s v="SERVICENTRO LA PALMA S.A."/>
    <s v="SUPER"/>
    <n v="5201"/>
    <n v="500"/>
    <m/>
    <n v="10.401999999999999"/>
    <n v="10.401999999999999"/>
    <n v="0"/>
    <s v="18/7/2025"/>
    <s v="TF34504615"/>
    <s v="BCR - USD (Capex) CR92015201001050200422"/>
  </r>
  <r>
    <s v="Conference Center 2025"/>
    <x v="18"/>
    <s v="Wall Finish - Labor - Staff Meals &amp; Lodging"/>
    <x v="134"/>
    <s v="SIN FE  (FT251860M2NC)"/>
    <s v="ELIEL ANTONIO CORTES VENEGAS"/>
    <s v="Taxi for Food Workers Conf Center"/>
    <n v="7000"/>
    <n v="495"/>
    <m/>
    <n v="14.141414141414142"/>
    <n v="14.141414141414142"/>
    <n v="0"/>
    <m/>
    <s v="SE ELIMINAN ENTRE SI"/>
    <m/>
  </r>
  <r>
    <s v="Conference Center 2025"/>
    <x v="18"/>
    <s v="Wall Finish - Labor - Staff Meals &amp; Lodging"/>
    <x v="59"/>
    <s v="SIN FE (FT25192TJ2CJ)"/>
    <s v="MARIA FLORA NUNEZ NUNEZ"/>
    <s v="House payment for workers in Cortes July"/>
    <n v="100000"/>
    <n v="495"/>
    <m/>
    <n v="202.02020202020202"/>
    <n v="202.02020202020202"/>
    <n v="0"/>
    <m/>
    <s v="SE ELIMINAN ENTRE SI"/>
    <m/>
  </r>
  <r>
    <s v="Conference Center 2025"/>
    <x v="18"/>
    <s v="Wall Finish - Labor - Staff Meals &amp; Lodging"/>
    <x v="59"/>
    <s v="SIN FE (FT25195ZJJ49)"/>
    <s v="ELIEL ANTONIO CORTES VENEGAS"/>
    <s v="Taxi Food Workers Conference Center July"/>
    <n v="7000"/>
    <n v="496"/>
    <m/>
    <n v="14.112903225806452"/>
    <n v="14.112903225806452"/>
    <n v="0"/>
    <s v="16/7/2025"/>
    <s v="TF35243079"/>
    <s v="BCR - USD (Capex) CR92015201001050200422"/>
  </r>
  <r>
    <s v="Conference Center 2025"/>
    <x v="18"/>
    <s v="Wall Finish - Labor - Staff Meals &amp; Lodging"/>
    <x v="35"/>
    <s v="FE3639"/>
    <s v="CORPORACION SUPERMERCADOS UNIDOS S.R.L"/>
    <s v="CONSTRUCTION STAFF MEALS"/>
    <n v="140611"/>
    <n v="496"/>
    <m/>
    <n v="283.48991935483872"/>
    <n v="283.48991935483872"/>
    <n v="0"/>
    <d v="2025-06-08T00:00:00"/>
    <s v="TF31525573"/>
    <s v="BCR - USD (Capex) CR92015201001050200422"/>
  </r>
  <r>
    <s v="Conference Center 2025"/>
    <x v="18"/>
    <s v="Wall Finish - Labor"/>
    <x v="36"/>
    <s v="FE652"/>
    <s v="SEED COLLABORATIVE COMPANY S.R.L."/>
    <s v="Payroll Capex Conf Center 08-07-2025"/>
    <n v="2732500"/>
    <n v="495"/>
    <m/>
    <n v="5520.2020202020203"/>
    <n v="5520.2020202020203"/>
    <n v="0"/>
    <d v="2025-06-08T00:00:00"/>
    <s v="TF14849896"/>
    <s v="BCR - USD (Capex) CR92015201001050200422"/>
  </r>
  <r>
    <s v="Conference Center 2025"/>
    <x v="18"/>
    <s v="Labor"/>
    <x v="36"/>
    <s v="FE652"/>
    <s v="SEED COLLABORATIVE COMPANY S.R.L."/>
    <s v="PAYROLL CONFERENCE CENTER 18-07-2025"/>
    <n v="997677"/>
    <n v="495"/>
    <m/>
    <n v="2015.5090909090909"/>
    <n v="2015.5090909090909"/>
    <n v="0"/>
    <d v="2025-07-08T00:00:00"/>
    <s v="TF3578456"/>
    <s v="BCR - CRC (Opex) CR30015201001050148673"/>
  </r>
  <r>
    <s v="Q4 - 2025"/>
    <x v="19"/>
    <s v="Contingency"/>
    <x v="135"/>
    <n v="679"/>
    <s v="ENERTEK SOLUTIONS "/>
    <s v="GENERATOR SET NEW 160 KW / 180 KW 6L"/>
    <m/>
    <m/>
    <m/>
    <n v="14577"/>
    <n v="14577"/>
    <n v="0"/>
    <d v="2025-07-08T00:00:00"/>
    <s v="TF3578456"/>
    <s v="BCR - CRC (Opex) CR30015201001050148673"/>
  </r>
  <r>
    <s v="Q4 - 2025"/>
    <x v="19"/>
    <s v="Contingency"/>
    <x v="135"/>
    <s v="COT-ES111025-12"/>
    <s v="ENERTEK SOLUTIONS "/>
    <s v="GENERATOR SET NEW 160 KW / 180 KW 6L"/>
    <m/>
    <m/>
    <m/>
    <n v="14577"/>
    <m/>
    <n v="14577"/>
    <s v="25/8/2025"/>
    <s v="TF8520491"/>
    <s v="BCR - CRC (Opex) CR30015201001050148673"/>
  </r>
  <r>
    <s v="Q4 - 2025"/>
    <x v="19"/>
    <s v="Contingency"/>
    <x v="136"/>
    <n v="2128"/>
    <s v="TLV MAQUINARIA AGRICOLA S.A."/>
    <s v="NEW TRACTOR FOR CWL - NON REGISTERED - HONOMAG T65"/>
    <m/>
    <m/>
    <m/>
    <n v="28250"/>
    <n v="28250"/>
    <n v="0"/>
    <s v="25-08-2025"/>
    <s v="TF_x0009_84990387"/>
    <s v="BCR - USD (Capex) CR92015201001050200422"/>
  </r>
  <r>
    <s v="Phase II - 2024"/>
    <x v="20"/>
    <s v="Materials"/>
    <x v="137"/>
    <n v="127539"/>
    <s v="EL COLONO LA JUNGLA S.A"/>
    <s v="HARDWARE SUPPLIES"/>
    <n v="1500388.14"/>
    <n v="500"/>
    <m/>
    <n v="3000.7762799999996"/>
    <n v="3000.7762799999996"/>
    <n v="0"/>
    <s v="25/8/2025"/>
    <s v="TF32334833"/>
    <s v="BCR - CRC (Opex) CR30015201001050148673"/>
  </r>
  <r>
    <s v="Phase II - 2024"/>
    <x v="20"/>
    <s v="Materials"/>
    <x v="138"/>
    <n v="322213"/>
    <s v="Importaciones Morpa Sureño S.A."/>
    <s v="Hardware purchase"/>
    <n v="1743908.08"/>
    <n v="497"/>
    <m/>
    <n v="3508.8693762575454"/>
    <n v="3508.8693762575454"/>
    <n v="0"/>
    <s v="25/8/2025"/>
    <s v="TF32334833"/>
    <s v="BCR - CRC (Opex) CR30015201001050148673"/>
  </r>
  <r>
    <s v="Phase II - 2024"/>
    <x v="20"/>
    <s v="Materials"/>
    <x v="139"/>
    <n v="322370"/>
    <s v="Importaciones Morpa Sureño S.A."/>
    <s v="Hardware purchase"/>
    <n v="124378.71"/>
    <n v="497"/>
    <m/>
    <n v="250.25897384305836"/>
    <n v="250.25897384305836"/>
    <n v="0"/>
    <s v="25/8/2025"/>
    <s v="TF32334833"/>
    <s v="BCR - CRC (Opex) CR30015201001050148673"/>
  </r>
  <r>
    <s v="Phase II - 2024"/>
    <x v="20"/>
    <s v="Materials"/>
    <x v="140"/>
    <n v="495"/>
    <s v="RONALDO DE JESUS NAVARRO CORDERO"/>
    <s v="TRANSPORT"/>
    <n v="395500"/>
    <n v="500"/>
    <m/>
    <n v="791"/>
    <n v="791"/>
    <n v="0"/>
    <s v="25/8/2025"/>
    <s v="TF32334833"/>
    <s v="BCR - CRC (Opex) CR30015201001050148673"/>
  </r>
  <r>
    <s v="Off 2025 Budget"/>
    <x v="21"/>
    <s v="Boats - Engines"/>
    <x v="141"/>
    <n v="181101"/>
    <s v="JOSE MAURICIO CONCEPCION VINJETS (Lutz Hnos &amp; Cia Ltda)"/>
    <s v="Boat Engine FT60GEHDL 4T- YAMAHA "/>
    <m/>
    <m/>
    <m/>
    <n v="9360"/>
    <n v="9360"/>
    <n v="0"/>
    <d v="2025-07-08T00:00:00"/>
    <s v="TF7914103"/>
    <s v="BCR - USD (Capex) CR92015201001050200422"/>
  </r>
  <r>
    <s v="Off 2025 Budget"/>
    <x v="21"/>
    <s v="Boats - Engines"/>
    <x v="142"/>
    <n v="813"/>
    <s v="JOSE MAURICIO CONCEPCION VINJETS"/>
    <s v="BOAT BATTERIE AND FILTER"/>
    <m/>
    <m/>
    <m/>
    <n v="334.7"/>
    <n v="334.7"/>
    <n v="0"/>
    <d v="2025-07-08T00:00:00"/>
    <s v="TF69817510"/>
    <s v="BCR - CRC (Opex) CR30015201001050148673"/>
  </r>
  <r>
    <s v="Off 2025 Budget"/>
    <x v="21"/>
    <s v="Boat Fleet"/>
    <x v="143"/>
    <s v="00100001010000181101"/>
    <s v="Lutz Hnos &amp; Cia Ltda (P) USD"/>
    <s v="Vehic: FT60GEHDL - Y42605 Chasis: 6C61049257 Motor: 6C61049257 Año: 2025 Color: GRIS_x000a_ Cabys: 4311001010100"/>
    <n v="4218297.34"/>
    <n v="510.66"/>
    <m/>
    <n v="8260.4812203814672"/>
    <n v="8260.4812203814672"/>
    <n v="0"/>
    <d v="2025-07-08T00:00:00"/>
    <s v="TF69817510"/>
    <s v="BCR - CRC (Opex) CR30015201001050148673"/>
  </r>
  <r>
    <s v="Off 2025 Budget"/>
    <x v="22"/>
    <s v="Furnishing &amp; Equipment (General)"/>
    <x v="144"/>
    <s v="04500002010000014284"/>
    <s v="EL COLONO LA JUNGLA S.A (P)"/>
    <s v="CENTRO CARGA 24 1F #CHP24L125X2PF EMPOTRAR CH_x000a_ Cabys: 4621300009900"/>
    <n v="233221.34"/>
    <n v="508.72"/>
    <m/>
    <n v="458.44735807516901"/>
    <n v="458.44735807516901"/>
    <n v="0"/>
    <s v="19-08-2025"/>
    <s v="TF95571596"/>
    <s v="BCR - CRC (Opex) CR30015201001050148673"/>
  </r>
  <r>
    <s v="Off 2025 Budget"/>
    <x v="22"/>
    <s v="Furnishing &amp; Equipment (General)"/>
    <x v="144"/>
    <s v="04500002010000014284"/>
    <s v="EL COLONO LA JUNGLA S.A (P)"/>
    <s v="CENTRO CARGA 24 1F #CHP24L125X2PS PARCHE CH_x000a_ Cabys: 4621300009900"/>
    <n v="116610.67"/>
    <n v="508.72"/>
    <m/>
    <n v="229.2236790375845"/>
    <n v="229.2236790375845"/>
    <n v="0"/>
    <s v="29/8/2025"/>
    <s v="TF52035861"/>
    <s v="BCR - USD (Capex) CR92015201001050200422"/>
  </r>
  <r>
    <s v="Off 2025 Budget"/>
    <x v="23"/>
    <s v="Furniture - Material"/>
    <x v="145"/>
    <n v="124"/>
    <s v="DESINGS BY CF SRL"/>
    <s v="Furniture for Conference Center"/>
    <n v="1596000"/>
    <n v="496"/>
    <m/>
    <n v="3217.7419354838707"/>
    <n v="3217.7419354838707"/>
    <n v="0"/>
    <m/>
    <s v="SE ELIMINAN "/>
    <m/>
  </r>
  <r>
    <s v="Off 2025 Budget"/>
    <x v="23"/>
    <s v="Furniture - Counter chairs"/>
    <x v="34"/>
    <n v="134"/>
    <s v="DESIGNS BY CF SRL"/>
    <s v="70% COUNTER CHAIRS FOR CONFERENCE CENTER"/>
    <m/>
    <m/>
    <m/>
    <n v="2855.9509999999996"/>
    <n v="2855.9509999999996"/>
    <n v="0"/>
    <m/>
    <s v="SE ELIMINAN "/>
    <m/>
  </r>
  <r>
    <s v="Off 2025 Budget"/>
    <x v="23"/>
    <s v="Furniture - Counter chairs"/>
    <x v="34"/>
    <n v="134"/>
    <s v="DESIGNS BY CF SRL"/>
    <s v="30% COUNTER CHAIRS FOR CONFERENCE CENTER"/>
    <m/>
    <m/>
    <m/>
    <n v="1223.9789999999998"/>
    <n v="1223.9789999999998"/>
    <n v="0"/>
    <d v="2025-02-08T00:00:00"/>
    <s v="TF8322"/>
    <s v="BCR - CRC (Opex) CR30015201001050148673"/>
  </r>
  <r>
    <s v="Off 2025 Budget"/>
    <x v="23"/>
    <s v="Furnishing &amp; Equipment (General)"/>
    <x v="146"/>
    <s v="01701711010000009175"/>
    <s v="Alpemusa Sociedad Anonima (P)"/>
    <s v="Silla decorativa polipropileno_x000a_ Cabys: 3811100029900"/>
    <n v="610619.47"/>
    <n v="509.94"/>
    <m/>
    <n v="1197.4339530140801"/>
    <n v="1197.4339530140801"/>
    <n v="0"/>
    <d v="2025-02-08T00:00:00"/>
    <s v="TF82040768"/>
    <s v="BCR - CRC (Opex) CR30015201001050148673"/>
  </r>
  <r>
    <s v="Off 2025 Budget"/>
    <x v="23"/>
    <s v="Furnishing &amp; Equipment (General)"/>
    <x v="147"/>
    <s v="00100001010000003615"/>
    <s v="CACTUS DEL OESTE SOCIEDAD ANONIMA (P) USD"/>
    <s v="Cojin para cama de piscina en tela sunbrella tipo canvas, color a escoger por el cliente, en espuma reticulada de 3 pulgadas_x000a_ Cabys: 8831900000000"/>
    <n v="1451562"/>
    <n v="508.28"/>
    <m/>
    <n v="2855.8314314944519"/>
    <n v="2855.8314314944519"/>
    <n v="0"/>
    <d v="2025-11-08T00:00:00"/>
    <s v="TF3579362"/>
    <s v="BCR - CRC (Opex) CR30015201001050148673"/>
  </r>
  <r>
    <s v="Off 2025 Budget"/>
    <x v="24"/>
    <s v="Hotel Interior Deisgn Revision"/>
    <x v="148"/>
    <s v="QUOTE"/>
    <s v="DESINGS BY CF SRL"/>
    <s v="60% ADVANCE INTERIOR DESIGN CWL"/>
    <m/>
    <m/>
    <m/>
    <n v="2760"/>
    <n v="2760"/>
    <n v="0"/>
    <d v="2025-11-08T00:00:00"/>
    <s v="TF3579362"/>
    <s v="BCR - CRC (Opex) CR30015201001050148673"/>
  </r>
  <r>
    <s v="Off 2025 Budget"/>
    <x v="24"/>
    <s v="Hotel Interior Deisgn Revision"/>
    <x v="148"/>
    <s v="QUOTE"/>
    <s v="DESINGS BY CF SRL"/>
    <s v="40% ADVANCE INTERIOR DESIGN CWL"/>
    <m/>
    <m/>
    <m/>
    <n v="1840"/>
    <m/>
    <n v="1840"/>
    <d v="2025-12-08T00:00:00"/>
    <s v="TF37733153"/>
    <s v="BCR - CRC (Opex) CR30015201001050148673"/>
  </r>
  <r>
    <s v="Off 2025 Budget"/>
    <x v="25"/>
    <s v="Computer Equipment"/>
    <x v="143"/>
    <s v="00290092010001397217"/>
    <s v="ICE Telecomunicaciones (P)"/>
    <s v="null-IPHONE 15 128GB _x000a_ Descuento aplicado: 884,96 - SIN DESCRIPCION_x000a_ Cabys: 4722200000000"/>
    <n v="473451.33"/>
    <n v="510.66"/>
    <m/>
    <n v="927.13611796498651"/>
    <n v="927.13611796498651"/>
    <n v="0"/>
    <d v="2025-12-08T00:00:00"/>
    <s v="TF3410509"/>
    <s v="BCR - CRC (Opex) CR30015201001050148673"/>
  </r>
  <r>
    <s v="Off 2025 Budget"/>
    <x v="25"/>
    <s v="Computer Equipment"/>
    <x v="149"/>
    <s v="00290092010001439643"/>
    <s v="ICE Telecomunicaciones (P)"/>
    <s v="null-IPHONE 15 128GB _x000a_ Descuento aplicado: 1769,91 - SIN DESCRIPCION_x000a_ Cabys: 4722200000000"/>
    <n v="428318.58"/>
    <n v="508"/>
    <m/>
    <n v="843.14681102362204"/>
    <n v="843.14681102362204"/>
    <n v="0"/>
    <m/>
    <m/>
    <m/>
  </r>
  <r>
    <s v="Off 2025 Budget"/>
    <x v="26"/>
    <s v="Furnishing &amp; Equipment (General)"/>
    <x v="150"/>
    <s v="30130111010000065737"/>
    <s v="Union Comercial De Costa Rica. Unicomer S.A. (P)"/>
    <s v="Lavadora Semiautomatica 25kg_x000a_ Cabys: 4481203010000"/>
    <n v="176814.16"/>
    <n v="510.66"/>
    <m/>
    <n v="346.24634786354915"/>
    <n v="346.24634786354915"/>
    <n v="0"/>
    <d v="2025-12-08T00:00:00"/>
    <s v="TF12209975"/>
    <s v="BCR - CRC (Opex) CR30015201001050148673"/>
  </r>
  <r>
    <s v="Off 2025 Budget"/>
    <x v="26"/>
    <s v="Furnishing &amp; Equipment (General)"/>
    <x v="150"/>
    <s v="30130111010000065737"/>
    <s v="Union Comercial De Costa Rica. Unicomer S.A. (P)"/>
    <s v="Lavadora Semiautomatica 25kg_x000a_ Cabys: 4481203010000"/>
    <n v="176814.16"/>
    <n v="510.66"/>
    <m/>
    <n v="346.24634786354915"/>
    <n v="346.24634786354915"/>
    <n v="0"/>
    <s v="25/8/2025"/>
    <s v="TF32334833"/>
    <s v="BCR - CRC (Opex) CR30015201001050148673"/>
  </r>
  <r>
    <s v="Off 2025 Budget"/>
    <x v="26"/>
    <s v="Furnishing &amp; Equipment (General)"/>
    <x v="151"/>
    <s v="30130188010000003412"/>
    <s v="Union Comercial De Costa Rica. Unicomer S.A. (P)"/>
    <s v="Lavadora Semi Auto 22kg_x000a_ Cabys: 4481203010000"/>
    <n v="194674.92"/>
    <n v="510.66"/>
    <m/>
    <n v="381.22218305722009"/>
    <n v="381.22218305722009"/>
    <n v="0"/>
    <s v="25/8/2025"/>
    <s v="TF32334833"/>
    <s v="BCR - CRC (Opex) CR30015201001050148673"/>
  </r>
  <r>
    <s v="Off 2025 Budget"/>
    <x v="27"/>
    <s v="Furnishing &amp; Equipment (General)"/>
    <x v="152"/>
    <s v="01500001010000133752"/>
    <s v="CoopeAgri R.L. (P)"/>
    <s v="CHAPEADORA MARUYAMA BC420H 2.5 HP _x000a_ Descuento aplicado: 33769,91 - DESCUENTO SOBRE VENTAS_x000a_ Cabys: 4412300990000"/>
    <n v="641628.31999999995"/>
    <n v="510.66"/>
    <m/>
    <n v="1256.4687267457798"/>
    <n v="1256.4687267457798"/>
    <n v="0"/>
    <s v="16/10/2025"/>
    <s v="TF42813977"/>
    <s v="BCR - CRC (Opex) CR30015201001050148673"/>
  </r>
  <r>
    <s v="Off 2025 Budget"/>
    <x v="27"/>
    <s v="Furnishing &amp; Equipment (General)"/>
    <x v="152"/>
    <s v="01500001010000133752"/>
    <s v="CoopeAgri R.L. (P)"/>
    <s v="MOTOSIERRA HUSQVARNA HU272XP 28&quot;_x000a_ Cabys: 4423199010100"/>
    <n v="496792.04"/>
    <n v="510.66"/>
    <m/>
    <n v="972.84306583636851"/>
    <n v="972.84306583636851"/>
    <n v="0"/>
    <s v="16/10/2025"/>
    <s v="TF42813977"/>
    <s v="BCR - CRC (Opex) CR30015201001050148673"/>
  </r>
  <r>
    <s v="Off 2025 Budget"/>
    <x v="27"/>
    <s v="Furnishing &amp; Equipment (General)"/>
    <x v="153"/>
    <s v="01500002010000276538"/>
    <s v="CoopeAgri R.L. (P)"/>
    <s v="COMBO MARUYAMA CHAPEADORA BC420HE + OLARY MOTOBOMBA TF900_x000a_ Cabys: 4412300990000"/>
    <n v="345132.74"/>
    <n v="504.21"/>
    <m/>
    <n v="684.5019733841059"/>
    <n v="684.5019733841059"/>
    <n v="0"/>
    <s v="16/10/2025"/>
    <s v="TF42813977"/>
    <s v="BCR - CRC (Opex) CR30015201001050148673"/>
  </r>
  <r>
    <s v="Off 2025 Budget"/>
    <x v="27"/>
    <s v="Furnishing &amp; Equipment (General)"/>
    <x v="154"/>
    <s v="01500001010000146917"/>
    <s v="CoopeAgri R.L. (P)"/>
    <s v="COMBO MARUYAMA CHAPEADORA BC420HE + OLARY MOTOBOMBA TF900 _x000a_ Descuento aplicado: 28792,92 - DESCUENTO SOBRE VENTAS_x000a_ Cabys: 4412300990000"/>
    <n v="331118.58"/>
    <n v="508.28"/>
    <m/>
    <n v="651.44916187927925"/>
    <n v="651.44916187927925"/>
    <n v="0"/>
    <s v="16/10/2025"/>
    <s v="TF42813977"/>
    <s v="BCR - CRC (Opex) CR30015201001050148673"/>
  </r>
  <r>
    <s v="Off 2025 Budget"/>
    <x v="28"/>
    <s v="Furnishing &amp; Equipment (General)"/>
    <x v="155"/>
    <s v="00100022010000389305"/>
    <s v="CAPRIS S.A. (P)"/>
    <s v="METABO TKHS 315 M SIERRA CIRCULAR DE MESA 315X30MM 220V/1F/60HZ 3.1KW 0103153100_x000a_ Cabys: 4292102019900"/>
    <n v="472990"/>
    <n v="509.94"/>
    <m/>
    <n v="927.54049496019138"/>
    <n v="927.54049496019138"/>
    <n v="0"/>
    <s v="16/10/2025"/>
    <s v="TF42813977"/>
    <s v="BCR - CRC (Opex) CR30015201001050148673"/>
  </r>
  <r>
    <s v="Off 2025 Budget"/>
    <x v="28"/>
    <s v="Furnishing &amp; Equipment (General)"/>
    <x v="155"/>
    <s v="00100022010000389305"/>
    <s v="CAPRIS S.A. (P)"/>
    <s v="METABO DKNG 40/50 / 601562500 CLAVADORA / GRAPADORA 1/4 CLAVO 15-50MM (5/8-2&quot;) GRAPA 15-40MM (5/8 - 1.1/2&quot;)_x000a_ Cabys: 4423299009900"/>
    <n v="131010"/>
    <n v="509.94"/>
    <m/>
    <n v="256.9125779503471"/>
    <n v="256.9125779503471"/>
    <n v="0"/>
    <s v="25/8/2025"/>
    <s v="TF9658943"/>
    <s v="BCR - CRC (Opex) CR30015201001050148673"/>
  </r>
  <r>
    <s v="Off 2025 Budget"/>
    <x v="29"/>
    <s v="Materials - Main Electrical Lines "/>
    <x v="81"/>
    <n v="1238"/>
    <s v="Fernando Hernandez Sancho"/>
    <s v="650 mts of electrical cable for inlets on genset and villas - improvements on main electrical sys"/>
    <m/>
    <m/>
    <m/>
    <n v="9873.94"/>
    <n v="9873.94"/>
    <n v="0"/>
    <s v="25/8/2025"/>
    <s v="TF2937476"/>
    <s v="BCR - CRC (Opex) CR30015201001050148673"/>
  </r>
  <r>
    <s v="Off 2025 Budget"/>
    <x v="30"/>
    <s v="Water System - Well "/>
    <x v="156"/>
    <n v="26"/>
    <s v="BRAULIO ANTONIO DE JESUS FERNANDEZ ARIAS"/>
    <s v="ARTISANAL WELL EXCAVATION"/>
    <n v="2542500"/>
    <n v="498"/>
    <m/>
    <n v="5105.4216867469877"/>
    <n v="5105.4216867469877"/>
    <n v="0"/>
    <s v="25-08-2025"/>
    <s v="TF_x0009_51366714"/>
    <s v="BCR - CRC (Opex) CR30015201001050148673"/>
  </r>
  <r>
    <s v="Off 2025 Budget"/>
    <x v="30"/>
    <s v="Water System - Well "/>
    <x v="9"/>
    <s v="FE29"/>
    <s v="BRAULIO ANTONIO DE JESUS FERNANDEZ ARIAS"/>
    <s v="CULVERTS FOR NEW WELL"/>
    <n v="616403"/>
    <n v="496"/>
    <m/>
    <n v="1242.7479838709678"/>
    <n v="1242.7479838709678"/>
    <n v="0"/>
    <d v="2025-02-09T00:00:00"/>
    <s v="TF5869677"/>
    <s v="BCR - USD (Capex) CR92015201001050200422"/>
  </r>
  <r>
    <s v="Off 2025 Budget"/>
    <x v="30"/>
    <s v="Water System - Well "/>
    <x v="130"/>
    <s v="FE27"/>
    <s v="BRAULIO ANTONIO DE JESUS FERNANDEZ ARIAS"/>
    <s v="ARTISANAL WELL EXCAVATION"/>
    <n v="739597"/>
    <n v="496"/>
    <m/>
    <n v="1491.1229838709678"/>
    <n v="1491.1229838709678"/>
    <n v="0"/>
    <s v="25/8/2025"/>
    <s v="TF9461166"/>
    <s v="BCR - CRC (Opex) CR30015201001050148673"/>
  </r>
  <r>
    <s v="Off 2025 Budget"/>
    <x v="30"/>
    <s v="Water System - Well "/>
    <x v="130"/>
    <s v="FE27"/>
    <s v="BRAULIO ANTONIO DE JESUS FERNANDEZ ARIAS"/>
    <s v="ARTISANAL WELL EXCAVATION"/>
    <n v="616403"/>
    <n v="496"/>
    <m/>
    <n v="1242.7479838709678"/>
    <n v="1242.7479838709678"/>
    <n v="0"/>
    <s v="28-08-2025"/>
    <s v="TF_x0009_91993633"/>
    <s v="BNCR - CRC (Opex) CR09015119520010077609"/>
  </r>
  <r>
    <s v="Off 2025 Budget"/>
    <x v="30"/>
    <s v="Materials"/>
    <x v="157"/>
    <n v="28"/>
    <s v="BRAULIO ANTONIO DE JESUS FERNANDEZ ARIAS"/>
    <s v="ARTISANAL WELL EXCAVATION"/>
    <n v="1186500"/>
    <n v="500"/>
    <m/>
    <n v="2373"/>
    <n v="2373"/>
    <n v="0"/>
    <d v="2025-02-09T00:00:00"/>
    <s v="TF5869677"/>
    <s v="BCR - USD (Capex) CR92015201001050200422"/>
  </r>
  <r>
    <s v="Off 2025 Budget"/>
    <x v="30"/>
    <s v="Materials"/>
    <x v="13"/>
    <n v="342456"/>
    <s v="IMPORTACIONES MORPA SUREÑO S.A."/>
    <s v="HARDWARE SUPPLIES"/>
    <n v="1106430"/>
    <n v="500"/>
    <m/>
    <n v="2212.86"/>
    <n v="2212.86"/>
    <n v="0"/>
    <d v="2025-02-09T00:00:00"/>
    <s v="TF5869677"/>
    <s v="BCR - USD (Capex) CR92015201001050200422"/>
  </r>
  <r>
    <s v="Off 2025 Budget"/>
    <x v="30"/>
    <s v="Materials"/>
    <x v="158"/>
    <n v="30"/>
    <s v="BRAULIO ANTONIO DE JESUS FERNANDEZ ARIAS"/>
    <s v="ARTISANAL WELL EXCAVATION"/>
    <n v="1186500"/>
    <n v="500"/>
    <m/>
    <n v="2373"/>
    <n v="2373"/>
    <n v="0"/>
    <d v="2025-02-09T00:00:00"/>
    <s v="TF5869677"/>
    <s v="BCR - USD (Capex) CR92015201001050200422"/>
  </r>
  <r>
    <s v="Off 2025 Budget"/>
    <x v="31"/>
    <s v="Materials &amp; Supplies phase 2"/>
    <x v="159"/>
    <s v="00100001010000000032"/>
    <s v="GAT (P) USD"/>
    <s v="Turbina enegia renovable_x000a_ Cabys: 4691001000600"/>
    <n v="1443753"/>
    <n v="510.66"/>
    <m/>
    <n v="2827.2294677476207"/>
    <n v="2827.2294677476207"/>
    <n v="0"/>
    <d v="2025-02-09T00:00:00"/>
    <s v="TF5869677"/>
    <s v="BCR - USD (Capex) CR92015201001050200422"/>
  </r>
  <r>
    <s v="Off 2025 Budget - Q4 2025"/>
    <x v="32"/>
    <m/>
    <x v="160"/>
    <n v="1851"/>
    <s v="CONSULTANTS COSTA RICA"/>
    <s v="MONTHLY FEE FOR ASISTANCE WITH DISBURSMENT"/>
    <m/>
    <m/>
    <m/>
    <n v="565"/>
    <n v="565"/>
    <n v="0"/>
    <s v="18-08-2025"/>
    <s v="TF86435942"/>
    <s v="BCR - USD (Opex) CR20015201001050148756"/>
  </r>
  <r>
    <s v="Off 2025 Budget - Q4 2025"/>
    <x v="33"/>
    <m/>
    <x v="161"/>
    <n v="3812"/>
    <s v="CORPORACION SUPERMERCADOS UNIDOS S.R.L"/>
    <s v="FOOD PRODUCTS"/>
    <n v="170253"/>
    <n v="498"/>
    <m/>
    <n v="341.87349397590361"/>
    <n v="341.87400000000002"/>
    <n v="-5.0602409640987389E-4"/>
    <s v="16/10/2025"/>
    <s v="TF42813977"/>
    <s v="BCR - CRC (Opex) CR30015201001050148673"/>
  </r>
  <r>
    <s v="Off 2025 Budget - Q4 2025"/>
    <x v="34"/>
    <m/>
    <x v="161"/>
    <n v="343901"/>
    <s v="IMPORTACIONES MORPA SUREÑO S.A."/>
    <s v="HARDWARE SUPPLIES"/>
    <n v="128581.08"/>
    <n v="500"/>
    <m/>
    <n v="257.16216000000003"/>
    <n v="257.16216000000003"/>
    <n v="0"/>
    <s v="16/10/2025"/>
    <s v="TF42813977"/>
    <s v="BCR - CRC (Opex) CR30015201001050148673"/>
  </r>
  <r>
    <s v="Off 2025 Budget - Q4 2025"/>
    <x v="34"/>
    <m/>
    <x v="162"/>
    <n v="344365"/>
    <s v="IMPORTACIONES MORPA SUREÑO S.A."/>
    <s v="HARDWARE SUPPLIES"/>
    <n v="146374.32"/>
    <n v="500"/>
    <m/>
    <n v="292.74864000000002"/>
    <n v="292.74864000000002"/>
    <n v="0"/>
    <s v="16/10/2025"/>
    <s v="TF42813977"/>
    <s v="BCR - CRC (Opex) CR30015201001050148673"/>
  </r>
  <r>
    <s v="Off 2025 Budget - Q4 2025"/>
    <x v="34"/>
    <m/>
    <x v="163"/>
    <n v="344381"/>
    <s v="IMPORTACIONES MORPA SUREÑO S.A."/>
    <s v="HARDWARE SUPPLIES"/>
    <n v="711640.65"/>
    <n v="500"/>
    <m/>
    <n v="1423.2813000000001"/>
    <n v="1423.2813000000001"/>
    <n v="0"/>
    <s v="16/10/2025"/>
    <s v="TF42813977"/>
    <s v="BCR - CRC (Opex) CR30015201001050148673"/>
  </r>
  <r>
    <s v="Off 2025 Budget - Q4 2025"/>
    <x v="34"/>
    <m/>
    <x v="164"/>
    <n v="344944"/>
    <s v="IMPORTACIONES MORPA SUREÑO S.A."/>
    <s v="HARDWARE SUPPLIES"/>
    <n v="414795"/>
    <n v="500"/>
    <m/>
    <n v="829.59"/>
    <n v="829.59"/>
    <n v="0"/>
    <s v="16/10/2025"/>
    <s v="TF42813977"/>
    <s v="BCR - CRC (Opex) CR30015201001050148673"/>
  </r>
  <r>
    <s v="Off 2025 Budget - Q4 2025"/>
    <x v="34"/>
    <m/>
    <x v="164"/>
    <n v="344962"/>
    <s v="IMPORTACIONES MORPA SUREÑO S.A."/>
    <s v="HARDWARE SUPPLIES"/>
    <n v="7625"/>
    <n v="500"/>
    <m/>
    <n v="15.25"/>
    <n v="15.25"/>
    <n v="0"/>
    <s v="16/10/2025"/>
    <s v="TF42813977"/>
    <s v="BCR - CRC (Opex) CR30015201001050148673"/>
  </r>
  <r>
    <s v="Off 2025 Budget - Q4 2025"/>
    <x v="34"/>
    <m/>
    <x v="164"/>
    <n v="344993"/>
    <s v="IMPORTACIONES MORPA SUREÑO S.A."/>
    <s v="HARDWARE SUPPLIES"/>
    <n v="4644.55"/>
    <n v="500"/>
    <m/>
    <n v="9.2891000000000012"/>
    <n v="9.2891000000000012"/>
    <n v="0"/>
    <d v="2025-10-09T00:00:00"/>
    <s v="TF13836958"/>
    <s v="BCR - USD (Capex) CR92015201001050200422"/>
  </r>
  <r>
    <s v="Off 2025 Budget - Q4 2025"/>
    <x v="34"/>
    <m/>
    <x v="165"/>
    <n v="345168"/>
    <s v="IMPORTACIONES MORPA SUREÑO S.A."/>
    <s v="HARDWARE SUPPLIES"/>
    <n v="2200"/>
    <n v="500"/>
    <m/>
    <n v="4.4000000000000004"/>
    <m/>
    <n v="4.4000000000000004"/>
    <d v="2025-04-09T00:00:00"/>
    <s v="TF_x0009_75067403"/>
    <s v="BCR - USD (Capex) CR92015201001050200422"/>
  </r>
  <r>
    <s v="Off 2025 Budget - Q4 2025"/>
    <x v="34"/>
    <m/>
    <x v="166"/>
    <n v="346468"/>
    <s v="IMPORTACIONES MORPA SUREÑO S.A."/>
    <s v="HARDWARE SUPPLIES"/>
    <n v="118800"/>
    <n v="500"/>
    <m/>
    <n v="237.6"/>
    <n v="237.6"/>
    <n v="0"/>
    <d v="2025-11-07T00:00:00"/>
    <s v="TF97030125"/>
    <s v="BCR - USD (Capex) CR92015201001050200422"/>
  </r>
  <r>
    <s v="Off 2025 Budget - Q4 2025"/>
    <x v="34"/>
    <m/>
    <x v="166"/>
    <n v="346507"/>
    <s v="IMPORTACIONES MORPA SUREÑO S.A."/>
    <s v="HARDWARE SUPPLIES"/>
    <n v="5491.41"/>
    <n v="500"/>
    <m/>
    <n v="10.98282"/>
    <n v="10.98282"/>
    <n v="0"/>
    <s v="15/9/2025"/>
    <s v="TF71519486"/>
    <s v="BCR - CRC (Opex) CR30015201001050148673"/>
  </r>
  <r>
    <s v="Off 2025 Budget - Q4 2025"/>
    <x v="34"/>
    <s v="Labor"/>
    <x v="167"/>
    <n v="6249"/>
    <s v="CORPORACION SUPERMERCADOS UNIDOS S.R.L"/>
    <s v="CONSTRUCTION WORKERS MEALS"/>
    <n v="159011"/>
    <n v="500"/>
    <m/>
    <n v="318.02199999999999"/>
    <n v="318.02199999999999"/>
    <n v="0"/>
    <s v="15/9/2025"/>
    <s v="TF10652524"/>
    <s v="BCR - CRC (Opex) CR30015201001050148673"/>
  </r>
  <r>
    <s v="Off 2025 Budget - Q4 2025"/>
    <x v="34"/>
    <s v="Labor"/>
    <x v="168"/>
    <s v="SIN FE (FT25254RMFRT)"/>
    <s v="MARIA FLORA NUNEZ NUNEZ"/>
    <s v="HOUSE RENT FOR CONSTRUCTION CREW"/>
    <n v="100000"/>
    <n v="500"/>
    <m/>
    <n v="200"/>
    <n v="200"/>
    <n v="0"/>
    <m/>
    <s v="CONTADO"/>
    <m/>
  </r>
  <r>
    <s v="Off 2025 Budget"/>
    <x v="35"/>
    <s v="Furnishing &amp; Equipment (General)"/>
    <x v="169"/>
    <s v="30130102010000006521"/>
    <s v="Union Comercial De Costa Rica. Unicomer S.A. (P)"/>
    <s v="Refrigerador 8pies Frost C/Dis _x000a_ Descuento aplicado: 53096,26 - Descuento comercial_x000a_ Cabys: 4481102000000"/>
    <n v="185753.3"/>
    <n v="508"/>
    <m/>
    <n v="365.65610236220471"/>
    <n v="365.65610236220471"/>
    <n v="0"/>
    <s v="16/10/2025"/>
    <s v="TF42813977"/>
    <s v="BCR - CRC (Opex) CR30015201001050148673"/>
  </r>
  <r>
    <s v="Off 2025 Budget"/>
    <x v="36"/>
    <s v="Terra Kitchen - Furniture"/>
    <x v="170"/>
    <n v="10536"/>
    <s v="NALAKALU SOLUTIONS S.A."/>
    <s v="Initial Payment Quote CTC-002649 - Chairs Terra Kitchen"/>
    <m/>
    <m/>
    <m/>
    <n v="3726"/>
    <n v="3726"/>
    <n v="0"/>
    <s v="16/10/2025"/>
    <s v="TF42813977"/>
    <s v="BCR - CRC (Opex) CR30015201001050148673"/>
  </r>
  <r>
    <s v="Off 2025 Budget"/>
    <x v="36"/>
    <s v="Terra Kitchen - Furniture"/>
    <x v="170"/>
    <n v="10536"/>
    <s v="NALAKALU SOLUTIONS S.A."/>
    <s v="Final Payment Quote CTC-002649 - Chairs Terra Kitchen"/>
    <m/>
    <m/>
    <m/>
    <n v="3726"/>
    <n v="3726"/>
    <n v="0"/>
    <s v="22/9/2025"/>
    <s v="TF6512004"/>
    <s v="BCR - USD (Capex) CR92015201001050200422"/>
  </r>
  <r>
    <s v="Off 2025 Budget"/>
    <x v="36"/>
    <s v="Terra Kitchen - Furniture"/>
    <x v="171"/>
    <n v="10761"/>
    <s v="NALAKALU SOLUTIONS S.A."/>
    <s v="Maglia Ginger Fabrics 15 Mts"/>
    <m/>
    <m/>
    <m/>
    <n v="975"/>
    <n v="975"/>
    <n v="0"/>
    <s v="14/10/2025"/>
    <s v="TF9601706"/>
    <s v="BCR - USD (Opex) CR20015201001050148756"/>
  </r>
  <r>
    <s v="Off 2025 Budget"/>
    <x v="37"/>
    <s v="Furnishing &amp; Equipment (General)"/>
    <x v="155"/>
    <s v="00100001010000003329"/>
    <s v="IMPREX EN POSITIVO, S.A. (P) USD"/>
    <s v="Chaleco para snorkeling Cressi_x000a_ Cabys: 3842000009900"/>
    <n v="262845"/>
    <n v="509.94"/>
    <m/>
    <n v="515.44299329332864"/>
    <n v="515.44299329332864"/>
    <n v="0"/>
    <s v="14/10/2025"/>
    <s v="TF9601706"/>
    <s v="BCR - USD (Opex) CR20015201001050148756"/>
  </r>
  <r>
    <s v="Off 2025 Budget"/>
    <x v="37"/>
    <s v="Furnishing &amp; Equipment (General)"/>
    <x v="155"/>
    <s v="00100001010000003329"/>
    <s v="IMPREX EN POSITIVO, S.A. (P) USD"/>
    <s v="Kayak Doble Amberjack 12 pies_x000a_ Cabys: 3842000009900"/>
    <n v="1708403.4"/>
    <n v="509.94"/>
    <m/>
    <n v="3350.2047299682313"/>
    <n v="3350.2047299682313"/>
    <n v="0"/>
    <s v="29/9/2025"/>
    <s v="TF7525190"/>
    <s v="BCR - USD (Capex) CR92015201001050200422"/>
  </r>
  <r>
    <s v="Off 2025 Budget"/>
    <x v="37"/>
    <s v="Furnishing &amp; Equipment (General)"/>
    <x v="155"/>
    <s v="00100001010000003329"/>
    <s v="IMPREX EN POSITIVO, S.A. (P) USD"/>
    <s v="Kayak Vibe Yellowfin 100_x000a_ Cabys: 3842000009900"/>
    <n v="525660.30000000005"/>
    <n v="509.94"/>
    <m/>
    <n v="1030.8277444405226"/>
    <n v="1030.8277444405226"/>
    <n v="0"/>
    <s v="29/9/2025"/>
    <s v="TF7525190"/>
    <s v="BCR - USD (Capex) CR92015201001050200422"/>
  </r>
  <r>
    <s v="Off 2025 Budget"/>
    <x v="38"/>
    <s v="Wood Works from trees trimmed"/>
    <x v="61"/>
    <s v="FE82"/>
    <s v="YEDIER GUSTAVO GAMBOA CERDAS"/>
    <s v="WOODEN WORKS - WOOD FROM TRIMMED BRANCHES CWL"/>
    <m/>
    <m/>
    <m/>
    <n v="3529"/>
    <n v="3529"/>
    <n v="0"/>
    <s v="19/5/2025"/>
    <s v="TF10952572"/>
    <s v="BCR - USD (Capex) CR92015201001050200422"/>
  </r>
  <r>
    <s v="Off 2025 Budget"/>
    <x v="39"/>
    <s v="Furnishing &amp; Equipment (General)"/>
    <x v="172"/>
    <s v="00100001010000052891"/>
    <s v="LA CASA DEL TANQUE SOCIEDAD ANÓNIMA (P)"/>
    <s v="CALENTADOR DE AGUA RHEEM 152 LITROS GAS LP 40 GLS (29V40/393476)_x000a_ Cabys: 4482601000000"/>
    <n v="293565.68"/>
    <n v="509.94"/>
    <m/>
    <n v="575.68670824018511"/>
    <n v="575.68670824018511"/>
    <n v="0"/>
    <s v="29/9/2025"/>
    <s v="TF8193876"/>
    <s v="BCR - USD (Opex) CR20015201001050148756"/>
  </r>
  <r>
    <s v="Q4 - 2025"/>
    <x v="40"/>
    <s v="Tech. Direction"/>
    <x v="173"/>
    <n v="111"/>
    <s v="BLAKE ADAM DELATTE"/>
    <s v="PM FEE CAPEX Q4-2025"/>
    <m/>
    <m/>
    <m/>
    <n v="16100"/>
    <n v="16100"/>
    <n v="0"/>
    <s v="19/5/2025"/>
    <s v="TF10952572"/>
    <s v="BCR - USD (Capex) CR92015201001050200422"/>
  </r>
  <r>
    <s v="Q4 - 2025"/>
    <x v="41"/>
    <s v="Tech. Direction"/>
    <x v="173"/>
    <n v="12"/>
    <s v="3-102-8933339 S.R.L"/>
    <s v="PM FEE (CAPEX BUDGET Q1-3 2025)"/>
    <m/>
    <m/>
    <m/>
    <n v="17565.64"/>
    <n v="17565.64"/>
    <n v="0"/>
    <s v="20/5/2025"/>
    <s v="TF14380798"/>
    <s v="BCR - USD (Capex) CR92015201001050200422"/>
  </r>
  <r>
    <s v="Q4 - 2025"/>
    <x v="42"/>
    <m/>
    <x v="174"/>
    <n v="133"/>
    <s v="YEDIER GUSTAVO GAMBOA CERDAS"/>
    <s v="OPENING THE NEW ROAD TO TERRA KITCHEN"/>
    <m/>
    <m/>
    <m/>
    <n v="8600"/>
    <n v="8600"/>
    <n v="0"/>
    <s v="20/5/2025"/>
    <s v="TF14380798"/>
    <s v="BCR - USD (Capex) CR92015201001050200422"/>
  </r>
  <r>
    <s v="Q4 - 2025"/>
    <x v="42"/>
    <s v="**CONTABILIZAR EN OPERACIONES PO&amp;M / LARGE IMPROVEMENTS / TREE TRIMMING"/>
    <x v="174"/>
    <n v="132"/>
    <s v="YEDIER GUSTAVO GAMBOA CERDAS"/>
    <s v="ADV. PMT TREE TRIMMING Q4"/>
    <m/>
    <m/>
    <m/>
    <n v="2800"/>
    <n v="2800"/>
    <n v="0"/>
    <s v="29/9/2025"/>
    <s v="TF8193876"/>
    <s v="BCR - USD (Opex) CR20015201001050148756"/>
  </r>
  <r>
    <s v="Q4 - 2025"/>
    <x v="42"/>
    <s v="**CONTABILIZAR EN OPERACIONES PO&amp;M / LARGE IMPROVEMENTS / TREE TRIMMING"/>
    <x v="174"/>
    <n v="132"/>
    <s v="YEDIER GUSTAVO GAMBOA CERDAS"/>
    <s v="TREE PRUNING"/>
    <m/>
    <m/>
    <m/>
    <n v="4400"/>
    <n v="4400"/>
    <n v="0"/>
    <m/>
    <m/>
    <m/>
  </r>
  <r>
    <s v="Q4 - 2025"/>
    <x v="43"/>
    <m/>
    <x v="175"/>
    <n v="47958"/>
    <s v="MOTOS SUZUKI    (ROLUDI S.R.L.)"/>
    <s v="2 ENGINES 4STROKE DF 300 AX FOR MANTA"/>
    <m/>
    <m/>
    <m/>
    <n v="13500"/>
    <n v="13500"/>
    <n v="0"/>
    <m/>
    <m/>
    <m/>
  </r>
  <r>
    <s v="Q4 - 2025"/>
    <x v="43"/>
    <m/>
    <x v="175"/>
    <n v="47958"/>
    <s v="MOTOS SUZUKI    (ROLUDI S.R.L.)"/>
    <s v="2 ENGINES 4STROKE DF 300 AX FOR MANTA"/>
    <m/>
    <m/>
    <m/>
    <n v="9500"/>
    <m/>
    <n v="9500"/>
    <d v="2025-04-09T00:00:00"/>
    <s v="TF27733760"/>
    <s v="BCR - CRC (Opex) CR30015201001050148673"/>
  </r>
  <r>
    <s v="Q4 - 2025"/>
    <x v="43"/>
    <m/>
    <x v="175"/>
    <n v="47957"/>
    <s v="MOTOS SUZUKI    (ROLUDI S.R.L.)"/>
    <s v="2 ENGINES 4STROKE DF 300 AX FOR MANTA"/>
    <m/>
    <m/>
    <m/>
    <n v="23000"/>
    <m/>
    <n v="23000"/>
    <s v="15/9/2025"/>
    <s v="TF39697441"/>
    <s v="BCR - CRC (Opex) CR30015201001050148673"/>
  </r>
  <r>
    <s v="Q4 - 2025"/>
    <x v="44"/>
    <m/>
    <x v="176"/>
    <n v="16386"/>
    <s v="TIENDA INTERNACIONAL DE PRODUCTOS SENSACIONALES S.A."/>
    <s v="KITCHEN EQUIPMENT FOR TK - CUTTLERY, CHINA, GLAZING AND SMALL APPLIANCES"/>
    <n v="2984302.87"/>
    <n v="495"/>
    <m/>
    <n v="6028.8946868686871"/>
    <n v="6028.8946868686871"/>
    <n v="0"/>
    <s v="30/9/2025"/>
    <s v="TF39319946"/>
    <s v="BCR - CRC (Opex) CR30015201001050148673"/>
  </r>
  <r>
    <s v="Q4 - 2025"/>
    <x v="44"/>
    <m/>
    <x v="176"/>
    <n v="16424"/>
    <s v="TIENDA INTERNACIONAL DE PRODUCTOS SENSACIONALES S.A."/>
    <s v="KITCHEN EQUIPMENT FOR TK - CUTTLERY, CHINA, GLAZING AND SMALL APPLIANCES"/>
    <n v="247409.53"/>
    <n v="495"/>
    <m/>
    <n v="499.8172323232323"/>
    <n v="499.82"/>
    <n v="-2.7676767676894087E-3"/>
    <d v="2025-03-10T00:00:00"/>
    <s v="TF_x0009_82706963"/>
    <s v="BCR - USD (Capex) CR92015201001050200422"/>
  </r>
  <r>
    <s v="Q4 - 2025"/>
    <x v="44"/>
    <m/>
    <x v="177"/>
    <n v="16424"/>
    <s v="TIENDA INTERNACIONAL DE PRODUCTOS SENSACIONALES S.A."/>
    <s v="KITCHEN EQUIPMENT FOR TK - KITCHEN WARE, FURNITURE, EQUIPMENT "/>
    <n v="558819.9"/>
    <n v="495"/>
    <m/>
    <n v="1128.929090909091"/>
    <n v="1128.93"/>
    <n v="-9.0909090909008228E-4"/>
    <s v="16/10/2025"/>
    <s v="TF42813977"/>
    <s v="BCR - CRC (Opex) CR30015201001050148673"/>
  </r>
  <r>
    <s v="Q4 - 2025"/>
    <x v="44"/>
    <m/>
    <x v="176"/>
    <n v="16415"/>
    <s v="TIENDA INTERNACIONAL DE PRODUCTOS SENSACIONALES S.A."/>
    <s v="KITCHEN EQUIPMENT FOR TK - KITCHEN WARE, FURNITURE, EQUIPMENT "/>
    <n v="240000.0675"/>
    <n v="495"/>
    <m/>
    <n v="484.8486212121212"/>
    <n v="484.8486212121212"/>
    <n v="0"/>
    <s v="16/10/2025"/>
    <s v="TF42813977"/>
    <s v="BCR - CRC (Opex) CR30015201001050148673"/>
  </r>
  <r>
    <s v="Q4 - 2025"/>
    <x v="45"/>
    <m/>
    <x v="176"/>
    <n v="16387"/>
    <s v="TIENDA INTERNACIONAL DE PRODUCTOS SENSACIONALES S.A."/>
    <s v="KITCHEN EQUIPMENT FOR TK - KITCHEN WARE, FURNITURE, EQUIPMENT "/>
    <n v="4086166.9800000004"/>
    <n v="495"/>
    <m/>
    <n v="8254.8827878787888"/>
    <n v="8254.8827878787888"/>
    <n v="0"/>
    <s v="16/10/2025"/>
    <s v="TF42813977"/>
    <s v="BCR - CRC (Opex) CR30015201001050148673"/>
  </r>
  <r>
    <s v="Q4 - 2025"/>
    <x v="45"/>
    <m/>
    <x v="135"/>
    <s v="NC952"/>
    <s v="TIENDA INTERNACIONAL DE PRODUCTOS SENSACIONALES S.A."/>
    <s v="KITCHEN EQUIPMENT FOR TK - KITCHEN WARE, FURNITURE, EQUIPMENT "/>
    <n v="-290624.90999999997"/>
    <n v="495"/>
    <m/>
    <n v="-587.12103030303024"/>
    <m/>
    <n v="-587.12103030303024"/>
    <s v="16/10/2025"/>
    <s v="TF42813977"/>
    <s v="BCR - CRC (Opex) CR30015201001050148673"/>
  </r>
  <r>
    <s v="Q4 - 2025"/>
    <x v="45"/>
    <m/>
    <x v="176"/>
    <n v="16415"/>
    <s v="TIENDA INTERNACIONAL DE PRODUCTOS SENSACIONALES S.A."/>
    <s v="KITCHEN EQUIPMENT FOR TK - KITCHEN WARE, FURNITURE, EQUIPMENT "/>
    <n v="720000.20250000001"/>
    <n v="495"/>
    <m/>
    <n v="1454.5458636363637"/>
    <n v="1454.5458636363637"/>
    <n v="0"/>
    <s v="16/10/2025"/>
    <s v="TF42813977"/>
    <s v="BCR - CRC (Opex) CR30015201001050148673"/>
  </r>
  <r>
    <s v="Q4 - 2025"/>
    <x v="45"/>
    <s v="Furniture &amp; Equipment"/>
    <x v="178"/>
    <n v="11927"/>
    <s v="NALAKALU SOLUTIONS S.A"/>
    <s v="NEW CHAIRS FOR VITRALES REST"/>
    <m/>
    <m/>
    <m/>
    <n v="5149.6000000000004"/>
    <n v="5149.6000000000004"/>
    <n v="0"/>
    <m/>
    <m/>
    <m/>
  </r>
  <r>
    <s v="Q4 - 2025"/>
    <x v="46"/>
    <m/>
    <x v="179"/>
    <n v="6"/>
    <s v="NELSON ELI NUÑEZ LEDEZMA"/>
    <s v="MAINTENANCE AND REPAIR OF EQUIPMENT"/>
    <n v="2260000"/>
    <n v="500"/>
    <m/>
    <n v="4520"/>
    <n v="4520"/>
    <n v="0"/>
    <s v="16/10/2025"/>
    <s v="TF_x0009_83476696"/>
    <s v="BCR - CRC (Opex) CR30015201001050148673"/>
  </r>
  <r>
    <s v="Q4 - 2025"/>
    <x v="46"/>
    <s v="Boats &amp; Vehicles"/>
    <x v="174"/>
    <s v="FE008"/>
    <s v="NELSON ELI NUÑEZ LEDEZMA"/>
    <s v="BOAT REPAIRS SECOND PART - CAPEX Q4"/>
    <n v="1469000"/>
    <n v="495"/>
    <m/>
    <n v="2967.6767676767677"/>
    <n v="2967.6767676767677"/>
    <n v="0"/>
    <s v="17/10/2025"/>
    <s v="TF48677298"/>
    <s v="BCR - USD (Capex) CR92015201001050200422"/>
  </r>
  <r>
    <s v="Q4 - 2025"/>
    <x v="47"/>
    <m/>
    <x v="180"/>
    <n v="1890"/>
    <s v="CONSULTANTS COSTA RICA "/>
    <s v="MONTHLY FEE FOR ASISTANCE WITH DISBURSMENT"/>
    <m/>
    <m/>
    <m/>
    <n v="565"/>
    <n v="565"/>
    <n v="0"/>
    <s v="16/10/2025"/>
    <s v="TF12254158"/>
    <s v="BCR - USD (Capex) CR92015201001050200422"/>
  </r>
  <r>
    <s v="Q4 - 2025"/>
    <x v="47"/>
    <m/>
    <x v="181"/>
    <n v="346892"/>
    <s v="IMPORTACIONES MORPA SUREÑO S.A."/>
    <s v="HARDWARE SUPPLIES"/>
    <n v="90063.8"/>
    <n v="500"/>
    <m/>
    <n v="180.1276"/>
    <n v="180.1276"/>
    <n v="0"/>
    <s v="14/10/2025"/>
    <s v="TF95640586"/>
    <s v="BCR - USD (Opex) CR20015201001050148756"/>
  </r>
  <r>
    <s v="Q4 - 2025"/>
    <x v="47"/>
    <m/>
    <x v="182"/>
    <n v="347049"/>
    <s v="IMPORTACIONES MORPA SUREÑO S.A."/>
    <s v="HARDWARE SUPPLIES"/>
    <n v="33345.5"/>
    <n v="500"/>
    <m/>
    <n v="66.691000000000003"/>
    <n v="66.691000000000003"/>
    <n v="0"/>
    <m/>
    <s v="SE ELIMINAN ENTRE SI"/>
    <m/>
  </r>
  <r>
    <s v="Q4 - 2025"/>
    <x v="47"/>
    <m/>
    <x v="182"/>
    <n v="347051"/>
    <s v="IMPORTACIONES MORPA SUREÑO S.A."/>
    <s v="HARDWARE SUPPLIES"/>
    <n v="99953.5"/>
    <n v="500"/>
    <m/>
    <n v="199.90700000000001"/>
    <n v="199.90700000000001"/>
    <n v="0"/>
    <m/>
    <s v="SE ELIMINAN ENTRE SI"/>
    <m/>
  </r>
  <r>
    <s v="Q4 - 2025"/>
    <x v="47"/>
    <m/>
    <x v="183"/>
    <n v="347268"/>
    <s v="IMPORTACIONES MORPA SUREÑO S.A."/>
    <s v="HARDWARE SUPPLIES"/>
    <n v="128334.87"/>
    <n v="500"/>
    <m/>
    <n v="256.66973999999999"/>
    <n v="256.66973999999999"/>
    <n v="0"/>
    <m/>
    <m/>
    <m/>
  </r>
  <r>
    <s v="Q4 - 2025"/>
    <x v="47"/>
    <m/>
    <x v="184"/>
    <n v="347285"/>
    <s v="IMPORTACIONES MORPA SUREÑO S.A."/>
    <s v="HARDWARE SUPPLIES"/>
    <n v="124000"/>
    <n v="500"/>
    <m/>
    <n v="248"/>
    <n v="248"/>
    <n v="0"/>
    <m/>
    <s v="SE ELIMINAN ENTRE SI"/>
    <m/>
  </r>
  <r>
    <s v="Q4 - 2025"/>
    <x v="47"/>
    <m/>
    <x v="185"/>
    <n v="348060"/>
    <s v="IMPORTACIONES MORPA SUREÑO S.A."/>
    <s v="HARDWARE SUPPLIES"/>
    <n v="1577100"/>
    <n v="500"/>
    <m/>
    <n v="3154.2"/>
    <m/>
    <n v="3154.2"/>
    <m/>
    <s v="SE ELIMINAN ENTRE SI"/>
    <m/>
  </r>
  <r>
    <s v="Q4 - 2025"/>
    <x v="47"/>
    <m/>
    <x v="186"/>
    <s v="FE520"/>
    <s v="3-102-914264 S.R.L."/>
    <s v="ROAD FIX - MATERIALS SAND"/>
    <n v="2373000"/>
    <n v="498"/>
    <m/>
    <n v="4765.060240963855"/>
    <n v="4765.060240963855"/>
    <n v="0"/>
    <m/>
    <m/>
    <m/>
  </r>
  <r>
    <s v="Q4 - 2025"/>
    <x v="47"/>
    <m/>
    <x v="187"/>
    <n v="348644"/>
    <s v="IMPORTACIONES MORPA SUREÑO S.A."/>
    <s v="HARDWARE SUPPLIES"/>
    <n v="15960"/>
    <n v="500"/>
    <m/>
    <n v="31.92"/>
    <m/>
    <n v="31.92"/>
    <m/>
    <m/>
    <m/>
  </r>
  <r>
    <s v="Q4 - 2025"/>
    <x v="47"/>
    <m/>
    <x v="188"/>
    <n v="348903"/>
    <s v="IMPORTACIONES MORPA SUREÑO S.A."/>
    <s v="HARDWARE SUPPLIES"/>
    <n v="305187.86"/>
    <n v="500"/>
    <m/>
    <n v="610.37572"/>
    <m/>
    <n v="610.37572"/>
    <m/>
    <m/>
    <m/>
  </r>
  <r>
    <s v="Q4 - 2025"/>
    <x v="47"/>
    <m/>
    <x v="188"/>
    <n v="348904"/>
    <s v="IMPORTACIONES MORPA SUREÑO S.A."/>
    <s v="HARDWARE SUPPLIES"/>
    <n v="300000"/>
    <n v="500"/>
    <m/>
    <n v="600"/>
    <m/>
    <n v="600"/>
    <m/>
    <m/>
    <m/>
  </r>
  <r>
    <s v="Q4 - 2025"/>
    <x v="47"/>
    <m/>
    <x v="189"/>
    <n v="349108"/>
    <s v="IMPORTACIONES MORPA SUREÑO S.A."/>
    <s v="HARDWARE SUPPLIES"/>
    <n v="161387.5"/>
    <n v="500"/>
    <m/>
    <n v="322.77499999999998"/>
    <m/>
    <n v="322.77499999999998"/>
    <m/>
    <m/>
    <m/>
  </r>
  <r>
    <s v="Q4 - 2025"/>
    <x v="47"/>
    <m/>
    <x v="189"/>
    <s v="NC35126"/>
    <s v="IMPORTACIONES MORPA SUREÑO S.A."/>
    <s v="HARDWARE SUPPLIES"/>
    <n v="-161387.5"/>
    <n v="500"/>
    <m/>
    <n v="-322.77499999999998"/>
    <m/>
    <n v="-322.77499999999998"/>
    <m/>
    <m/>
    <m/>
  </r>
  <r>
    <s v="Q4 - 2025"/>
    <x v="47"/>
    <m/>
    <x v="189"/>
    <n v="349112"/>
    <s v="IMPORTACIONES MORPA SUREÑO S.A."/>
    <s v="HARDWARE SUPPLIES"/>
    <n v="130512.5"/>
    <n v="500"/>
    <m/>
    <n v="261.02499999999998"/>
    <m/>
    <n v="261.02499999999998"/>
    <m/>
    <m/>
    <m/>
  </r>
  <r>
    <s v="Q4 - 2025"/>
    <x v="47"/>
    <m/>
    <x v="190"/>
    <n v="349466"/>
    <s v="IMPORTACIONES MORPA SUREÑO S.A."/>
    <s v="HARDWARE SUPPLIES"/>
    <n v="165050"/>
    <n v="500"/>
    <m/>
    <n v="330.1"/>
    <m/>
    <n v="330.1"/>
    <m/>
    <s v="SE ELIMINAN ENTRE SI"/>
    <m/>
  </r>
  <r>
    <s v="Q4 - 2025"/>
    <x v="47"/>
    <m/>
    <x v="190"/>
    <s v="NC35188"/>
    <s v="IMPORTACIONES MORPA SUREÑO S.A."/>
    <s v="HARDWARE SUPPLIES"/>
    <n v="-165050"/>
    <n v="500"/>
    <m/>
    <n v="-330.1"/>
    <m/>
    <n v="-330.1"/>
    <m/>
    <s v="SE ELIMINAN ENTRE SI"/>
    <m/>
  </r>
  <r>
    <s v="Q4 - 2025"/>
    <x v="48"/>
    <m/>
    <x v="191"/>
    <n v="17173"/>
    <s v="INDUSTRIAS TITAN S.A. "/>
    <s v="LONA "/>
    <n v="2239212.5"/>
    <n v="500.03"/>
    <m/>
    <n v="4478.1563106213625"/>
    <n v="4478.16"/>
    <n v="-3.6893786373184412E-3"/>
    <m/>
    <m/>
    <m/>
  </r>
  <r>
    <s v="Q4 - 2025"/>
    <x v="48"/>
    <m/>
    <x v="192"/>
    <n v="348460"/>
    <s v="IMPORTACIONES MORPA SUREÑO S.A."/>
    <s v="HARDWARE SUPPLIES"/>
    <n v="150600"/>
    <n v="500"/>
    <m/>
    <n v="301.2"/>
    <m/>
    <n v="301.2"/>
    <m/>
    <s v="SE ELIMINAN ENTRE SI"/>
    <m/>
  </r>
  <r>
    <s v="Q4 - 2025"/>
    <x v="48"/>
    <m/>
    <x v="192"/>
    <s v="NC35073"/>
    <s v="IMPORTACIONES MORPA SUREÑO S.A."/>
    <s v="HARDWARE SUPPLIES"/>
    <n v="-150600"/>
    <n v="500"/>
    <m/>
    <n v="-301.2"/>
    <m/>
    <n v="-301.2"/>
    <m/>
    <s v="SE ELIMINAN ENTRE SI"/>
    <m/>
  </r>
  <r>
    <s v="Q4 - 2025"/>
    <x v="48"/>
    <m/>
    <x v="192"/>
    <n v="348462"/>
    <s v="IMPORTACIONES MORPA SUREÑO S.A."/>
    <s v="HARDWARE SUPPLIES"/>
    <n v="163935"/>
    <n v="500"/>
    <m/>
    <n v="327.87"/>
    <m/>
    <n v="327.87"/>
    <m/>
    <m/>
    <m/>
  </r>
  <r>
    <s v="Q4 - 2025"/>
    <x v="48"/>
    <m/>
    <x v="192"/>
    <n v="348474"/>
    <s v="IMPORTACIONES MORPA SUREÑO S.A."/>
    <s v="HARDWARE SUPPLIES"/>
    <n v="622988.79"/>
    <n v="500"/>
    <m/>
    <n v="1245.97758"/>
    <m/>
    <n v="1245.97758"/>
    <s v="20/10/2025"/>
    <s v="TF1263889"/>
    <s v="BCR - USD (Capex) CR92015201001050200422"/>
  </r>
  <r>
    <s v="Q4 - 2025"/>
    <x v="48"/>
    <m/>
    <x v="192"/>
    <s v="NC35074"/>
    <s v="IMPORTACIONES MORPA SUREÑO S.A."/>
    <s v="HARDWARE SUPPLIES"/>
    <n v="-622988.79"/>
    <n v="500"/>
    <m/>
    <n v="-1245.97758"/>
    <m/>
    <n v="-1245.97758"/>
    <s v="20/10/2025"/>
    <s v="TF13011259"/>
    <s v="BCR - USD (Capex) CR92015201001050200422"/>
  </r>
  <r>
    <s v="Q4 - 2025"/>
    <x v="48"/>
    <m/>
    <x v="192"/>
    <n v="348475"/>
    <s v="IMPORTACIONES MORPA SUREÑO S.A."/>
    <s v="HARDWARE SUPPLIES"/>
    <n v="648550"/>
    <n v="500"/>
    <m/>
    <n v="1297.0999999999999"/>
    <m/>
    <n v="1297.0999999999999"/>
    <s v="31/10/2025"/>
    <s v="COMPENSADO CON CUENT X COBRAR A EMPLEADOS (AJUSTAR)"/>
    <s v="BCR - USD (Capex) CR92015201001050200422"/>
  </r>
  <r>
    <s v="Q4 - 2025"/>
    <x v="48"/>
    <m/>
    <x v="192"/>
    <n v="348479"/>
    <s v="IMPORTACIONES MORPA SUREÑO S.A."/>
    <s v="HARDWARE SUPPLIES"/>
    <n v="620806.03"/>
    <n v="500"/>
    <m/>
    <n v="1241.6120600000002"/>
    <m/>
    <n v="1241.6120600000002"/>
    <s v="31/10/2025"/>
    <s v="TF16212365 (CRC 114,740)"/>
    <s v="BCR - USD (Capex) CR92015201001050200422"/>
  </r>
  <r>
    <s v="Q4 - 2025"/>
    <x v="48"/>
    <m/>
    <x v="193"/>
    <n v="348511"/>
    <s v="IMPORTACIONES MORPA SUREÑO S.A."/>
    <s v="HARDWARE SUPPLIES"/>
    <n v="85382.34"/>
    <n v="500"/>
    <m/>
    <n v="170.76468"/>
    <m/>
    <n v="170.76468"/>
    <s v="22/10/2025"/>
    <s v="TF35291844"/>
    <s v="BCR - USD (Capex) CR92015201001050200422"/>
  </r>
  <r>
    <s v="Q4 - 2025"/>
    <x v="48"/>
    <m/>
    <x v="193"/>
    <n v="348513"/>
    <s v="IMPORTACIONES MORPA SUREÑO S.A."/>
    <s v="HARDWARE SUPPLIES"/>
    <n v="4845"/>
    <n v="500"/>
    <m/>
    <n v="9.69"/>
    <m/>
    <n v="9.69"/>
    <s v="27/10/2025"/>
    <s v="TF36726760"/>
    <s v="BCR - CRC (Opex) CR30015201001050148673"/>
  </r>
  <r>
    <s v="Q4 - 2025"/>
    <x v="48"/>
    <m/>
    <x v="190"/>
    <n v="349473"/>
    <s v="IMPORTACIONES MORPA SUREÑO S.A."/>
    <s v="HARDWARE SUPPLIES"/>
    <n v="242150"/>
    <n v="500"/>
    <m/>
    <n v="484.3"/>
    <m/>
    <n v="484.3"/>
    <s v="27/10/2025"/>
    <s v="TF94337922"/>
    <s v="BCR - CRC (Opex) CR30015201001050148673"/>
  </r>
  <r>
    <s v="Q4 - 2025"/>
    <x v="48"/>
    <m/>
    <x v="187"/>
    <n v="3966"/>
    <s v="CORPORACION SUPERMERCADOS UNIDOS S.R.L"/>
    <s v="FOOD PRODUCTS"/>
    <n v="67840"/>
    <n v="500"/>
    <m/>
    <n v="135.68"/>
    <n v="135.68"/>
    <n v="0"/>
    <s v="28/10/2025"/>
    <s v="TF7192523"/>
    <s v="BCR - USD (Capex) CR92015201001050200422"/>
  </r>
  <r>
    <s v="Q4 - 2025"/>
    <x v="48"/>
    <m/>
    <x v="187"/>
    <n v="3966"/>
    <s v="CORPORACION SUPERMERCADOS UNIDOS S.R.L"/>
    <s v="FOOD PRODUCTS"/>
    <n v="114740"/>
    <n v="495.01704128737219"/>
    <m/>
    <n v="231.79"/>
    <n v="231.79"/>
    <n v="0"/>
    <m/>
    <m/>
    <m/>
  </r>
  <r>
    <s v="Q4 - 2025"/>
    <x v="48"/>
    <m/>
    <x v="194"/>
    <n v="546"/>
    <s v="RONALDO DE JESUS NAVARRO CORDERO"/>
    <s v="TRANSPORTATION SERVICES"/>
    <n v="395500"/>
    <n v="500"/>
    <m/>
    <n v="791"/>
    <n v="791"/>
    <n v="0"/>
    <m/>
    <m/>
    <m/>
  </r>
  <r>
    <s v="Q4 - 2025"/>
    <x v="48"/>
    <m/>
    <x v="176"/>
    <n v="16387"/>
    <s v="TIENDA INTERNACIONAL DE PRODUCTOS SENSACIONALES S.A."/>
    <s v="KITCHEN EQUIPMENT FOR TK - KITCHEN WARE, FURNITURE, EQUIPMENT "/>
    <n v="3000000"/>
    <n v="495"/>
    <m/>
    <n v="6060.606060606061"/>
    <n v="6060.606060606061"/>
    <n v="0"/>
    <s v="29/10/2025"/>
    <s v="TF15801053"/>
    <s v="BCR - USD (Capex) CR92015201001050200422"/>
  </r>
  <r>
    <s v="Q4 - 2025"/>
    <x v="48"/>
    <m/>
    <x v="173"/>
    <s v="COT240527 SC"/>
    <s v="SIERRA CONSTRUCTION "/>
    <m/>
    <n v="8527900"/>
    <n v="495"/>
    <m/>
    <n v="17228.080808080809"/>
    <n v="17228.080808080809"/>
    <n v="0"/>
    <s v="30/10/2025"/>
    <s v="TF16334119"/>
    <s v="BCR - USD (Capex) CR92015201001050200422"/>
  </r>
  <r>
    <s v="Q4 - 2025"/>
    <x v="48"/>
    <m/>
    <x v="173"/>
    <s v="COT240526"/>
    <s v="SIERRA CONSTRUCTION "/>
    <m/>
    <n v="3262000"/>
    <n v="495"/>
    <m/>
    <n v="6589.8989898989903"/>
    <n v="6589.8989898989903"/>
    <n v="0"/>
    <m/>
    <m/>
    <m/>
  </r>
  <r>
    <s v="Q4 - 2025"/>
    <x v="48"/>
    <m/>
    <x v="173"/>
    <s v="COT240616"/>
    <s v="SIERRA CONSTRUCTION "/>
    <m/>
    <n v="220326.68"/>
    <n v="495"/>
    <m/>
    <n v="445.10440404040401"/>
    <n v="445.10440404040401"/>
    <n v="0"/>
    <s v="31/10/2025"/>
    <s v="TF80455381"/>
    <s v="BCR - CRC (Opex) CR30015201001050148673"/>
  </r>
  <r>
    <s v="Q4 - 2025"/>
    <x v="48"/>
    <m/>
    <x v="173"/>
    <s v="COT544691"/>
    <s v="SIERRA CONSTRUCTION "/>
    <m/>
    <n v="27048"/>
    <n v="495"/>
    <m/>
    <n v="54.642424242424241"/>
    <n v="54.642424242424241"/>
    <n v="0"/>
    <d v="2025-03-11T00:00:00"/>
    <s v="TF13008465"/>
    <s v="BCR - CRC (Opex) CR30015201001050148673"/>
  </r>
  <r>
    <s v="Q4 - 2025"/>
    <x v="48"/>
    <m/>
    <x v="173"/>
    <s v="COT274872"/>
    <s v="SIERRA CONSTRUCTION "/>
    <m/>
    <n v="749595.3"/>
    <n v="495"/>
    <m/>
    <n v="1514.3339393939395"/>
    <n v="1514.3339393939395"/>
    <n v="0"/>
    <s v="31/10/2025"/>
    <s v="TF92959824"/>
    <s v="BCR - USD (Capex) CR92015201001050200422"/>
  </r>
  <r>
    <s v="Q4 - 2025"/>
    <x v="48"/>
    <m/>
    <x v="195"/>
    <n v="351923"/>
    <s v="IMPORTACIONES MORPA SUREÑO S.A."/>
    <s v="HARDWARE SUPPLIES"/>
    <n v="20740.88"/>
    <n v="500"/>
    <m/>
    <n v="41.481760000000001"/>
    <m/>
    <n v="41.481760000000001"/>
    <s v="31/10/2025"/>
    <s v="TF62095630"/>
    <s v="BCR - USD (Capex) CR92015201001050200422"/>
  </r>
  <r>
    <s v="Q4 - 2025"/>
    <x v="48"/>
    <m/>
    <x v="196"/>
    <s v="NC35439"/>
    <s v="IMPORTACIONES MORPA SUREÑO S.A."/>
    <s v="HARDWARE SUPPLIES"/>
    <n v="-12160"/>
    <n v="500"/>
    <m/>
    <n v="-24.32"/>
    <m/>
    <n v="-24.32"/>
    <s v="31/10/2025"/>
    <s v="TF4482027"/>
    <s v="BCR - USD (Capex) CR92015201001050200422"/>
  </r>
  <r>
    <s v="Q4 - 2025"/>
    <x v="48"/>
    <m/>
    <x v="196"/>
    <n v="351968"/>
    <s v="IMPORTACIONES MORPA SUREÑO S.A."/>
    <s v="HARDWARE SUPPLIES"/>
    <n v="63460"/>
    <n v="500"/>
    <m/>
    <n v="126.92"/>
    <m/>
    <n v="126.92"/>
    <s v="21/10/2025"/>
    <s v="TF53920677"/>
    <s v="BCR - USD (Capex) CR92015201001050200422"/>
  </r>
  <r>
    <s v="Q4 - 2025"/>
    <x v="48"/>
    <m/>
    <x v="197"/>
    <n v="352071"/>
    <s v="IMPORTACIONES MORPA SUREÑO S.A."/>
    <s v="HARDWARE SUPPLIES"/>
    <n v="71402.5"/>
    <n v="500"/>
    <m/>
    <n v="142.80500000000001"/>
    <m/>
    <n v="142.80500000000001"/>
    <s v="26-11-2025"/>
    <s v="Tf_x0009_55478640"/>
    <s v="BCR - USD (Capex) CR92015201001050200422"/>
  </r>
  <r>
    <s v="Q4 - 2025"/>
    <x v="48"/>
    <m/>
    <x v="198"/>
    <n v="352574"/>
    <s v="IMPORTACIONES MORPA SUREÑO S.A."/>
    <s v="HARDWARE SUPPLIES"/>
    <n v="91912.5"/>
    <n v="500"/>
    <m/>
    <n v="183.82499999999999"/>
    <m/>
    <n v="183.82499999999999"/>
    <m/>
    <m/>
    <m/>
  </r>
  <r>
    <s v="Q4 - 2025"/>
    <x v="48"/>
    <m/>
    <x v="198"/>
    <n v="352576"/>
    <s v="IMPORTACIONES MORPA SUREÑO S.A."/>
    <s v="HARDWARE SUPPLIES"/>
    <n v="140762.91"/>
    <n v="500"/>
    <m/>
    <n v="281.52582000000001"/>
    <m/>
    <n v="281.52582000000001"/>
    <m/>
    <m/>
    <m/>
  </r>
  <r>
    <s v="Q4 - 2025"/>
    <x v="48"/>
    <m/>
    <x v="199"/>
    <s v="FE688"/>
    <s v="SEED COLLABORATIVE COMPANY S.R.L."/>
    <s v="SALARIES FOR CAPEX Q4 WORKS 12/11 - 17/11 / SOCIAL SEC"/>
    <n v="4131842.7199999997"/>
    <n v="495"/>
    <m/>
    <n v="8347.1570101010093"/>
    <n v="8347.1570101010093"/>
    <n v="0"/>
    <m/>
    <m/>
    <m/>
  </r>
  <r>
    <s v="Q4 - 2025"/>
    <x v="48"/>
    <m/>
    <x v="197"/>
    <n v="6507"/>
    <s v="CORPORACION SUPERMERCADOS UNIDOS S.R.L"/>
    <s v="FOOD PRODUCTS"/>
    <n v="180250"/>
    <n v="500"/>
    <m/>
    <n v="360.5"/>
    <m/>
    <n v="360.5"/>
    <s v="25/11/2025"/>
    <s v="TF5298454"/>
    <s v="BCR - USD (Capex) CR92015201001050200422"/>
  </r>
  <r>
    <s v="Q4 - 2025"/>
    <x v="48"/>
    <m/>
    <x v="200"/>
    <s v="FE17875"/>
    <s v="SUR QUIMICA S.A."/>
    <s v="MORTAR "/>
    <n v="24299.97"/>
    <n v="488"/>
    <m/>
    <n v="49.795020491803278"/>
    <n v="49.795020491803278"/>
    <n v="0"/>
    <s v="22/10/2025"/>
    <s v="TF18137377"/>
    <s v="BCR - USD (Capex) CR92015201001050200422"/>
  </r>
  <r>
    <s v="Q4 - 2025"/>
    <x v="48"/>
    <m/>
    <x v="201"/>
    <n v="352887"/>
    <s v="IMPORTACIONES MORPA SUREÑO S.A."/>
    <s v="HARDWARE SUPPLIES"/>
    <n v="559405.81000000006"/>
    <n v="500"/>
    <m/>
    <n v="1118.8116200000002"/>
    <m/>
    <n v="1118.8116200000002"/>
    <d v="2025-03-11T00:00:00"/>
    <s v="TF54171595"/>
    <s v="BCR - USD (Capex) CR92015201001050200422"/>
  </r>
  <r>
    <s v="Q4 - 2025"/>
    <x v="48"/>
    <m/>
    <x v="201"/>
    <n v="352896"/>
    <s v="IMPORTACIONES MORPA SUREÑO S.A."/>
    <s v="HARDWARE SUPPLIES"/>
    <n v="18620"/>
    <n v="500"/>
    <m/>
    <n v="37.24"/>
    <m/>
    <n v="37.24"/>
    <d v="2025-03-11T00:00:00"/>
    <s v="TF9264231"/>
    <s v="BCR - CRC (Opex) CR30015201001050148673"/>
  </r>
  <r>
    <s v="Q4 - 2025"/>
    <x v="49"/>
    <m/>
    <x v="202"/>
    <s v="FE144"/>
    <s v="DESIGNS BY CF SRL"/>
    <s v="INTERIOR DESIGN 60% ADVANCE PAYMENT HOTEL CWL"/>
    <m/>
    <m/>
    <m/>
    <n v="40628.82"/>
    <n v="40628.82"/>
    <n v="0"/>
    <s v="30/10/2025"/>
    <s v="TF30205354"/>
    <s v="BCR - CRC (Opex) CR30015201001050148673"/>
  </r>
  <r>
    <s v="Q4 - 2025"/>
    <x v="49"/>
    <m/>
    <x v="202"/>
    <s v="PEND"/>
    <s v="DESIGNS BY CF SRL"/>
    <s v="INTERIOR DESIGN 20% ADVANCE PAYMENT HOTEL CWL"/>
    <m/>
    <m/>
    <m/>
    <n v="13542.94"/>
    <m/>
    <n v="13542.94"/>
    <s v="30-10-2025"/>
    <s v="TF30205354"/>
    <s v="BCR - CRC (Opex) CR30015201001050148673"/>
  </r>
  <r>
    <s v="Q4 - 2025"/>
    <x v="49"/>
    <m/>
    <x v="135"/>
    <n v="148"/>
    <s v="DESIGNS BY CF SRL"/>
    <s v="INTERIOR DESIGN 20% ADVANCE PAYMENT HOTEL CWL"/>
    <m/>
    <m/>
    <m/>
    <n v="13542.94"/>
    <n v="13542.94"/>
    <n v="0"/>
    <s v="30-10-2025"/>
    <s v="TF30205354"/>
    <s v="BCR - CRC (Opex) CR30015201001050148673"/>
  </r>
  <r>
    <s v="Q4 - 2025"/>
    <x v="50"/>
    <s v="Roads"/>
    <x v="203"/>
    <s v="QUT - 2025-922"/>
    <s v="DEZHOU HONGLI GEOTECHNICAL MATERIAL CO LTD"/>
    <s v="GEOCELLS MATERIALS FOR ROAD FIX"/>
    <m/>
    <m/>
    <m/>
    <n v="4821.8999999999996"/>
    <n v="4821.8999999999996"/>
    <n v="0"/>
    <s v="30/10/2025"/>
    <s v="TF30205354"/>
    <s v="BCR - CRC (Opex) CR30015201001050148673"/>
  </r>
  <r>
    <s v="Q4 - 2025"/>
    <x v="50"/>
    <s v="Roads"/>
    <x v="203"/>
    <s v="QUT - 2025-922"/>
    <s v="DEZHOU HONGLI GEOTECHNICAL MATERIAL CO LTD"/>
    <s v="GEOCELLS MATERIALS FOR ROAD FIX"/>
    <m/>
    <m/>
    <m/>
    <n v="11251.1"/>
    <n v="11251.1"/>
    <n v="0"/>
    <s v="30/10/2025"/>
    <s v="TF30205354"/>
    <s v="BCR - CRC (Opex) CR30015201001050148673"/>
  </r>
  <r>
    <s v="Q4 - 2025"/>
    <x v="50"/>
    <s v="Roads"/>
    <x v="203"/>
    <s v="QUT - 2025-922"/>
    <s v="DEZHOU HONGLI GEOTECHNICAL MATERIAL CO LTD"/>
    <s v="ADDITIONAL SHIPPING COST FOR LATE PAYMETN GEOCELLS FOR ROAD FIX CLW"/>
    <m/>
    <m/>
    <m/>
    <n v="600"/>
    <n v="600"/>
    <n v="0"/>
    <m/>
    <m/>
    <m/>
  </r>
  <r>
    <s v="Q4 - 2025"/>
    <x v="51"/>
    <s v="Furniture &amp; Equipment"/>
    <x v="204"/>
    <n v="418827"/>
    <s v="CAPRIS S.A."/>
    <s v="PLANNER BRUSH - FOR WOOD WORKS"/>
    <n v="1500000"/>
    <n v="495"/>
    <m/>
    <n v="3030.3030303030305"/>
    <n v="3030.3030303030305"/>
    <n v="0"/>
    <s v="30-10-2025"/>
    <s v="TF30205354"/>
    <s v="BCR - CRC (Opex) CR30015201001050148673"/>
  </r>
  <r>
    <s v="Q4 - 2025"/>
    <x v="52"/>
    <m/>
    <x v="205"/>
    <n v="678"/>
    <s v="SEED COLLABORATIVE COMPANY S.R.L"/>
    <s v="CAPEX PAYROLL COSTS FOR OCTOBER 2025"/>
    <n v="4268158.53"/>
    <n v="500.53986989999999"/>
    <m/>
    <n v="8527.1099999540729"/>
    <n v="8527.1099999540729"/>
    <n v="0"/>
    <s v="30-10-2025"/>
    <s v="TF30205354"/>
    <s v="BCR - CRC (Opex) CR30015201001050148673"/>
  </r>
  <r>
    <s v="Q4 - 2025"/>
    <x v="52"/>
    <m/>
    <x v="206"/>
    <n v="1952"/>
    <s v="CONSULTANTS COSTA RICA"/>
    <s v="MONTHLY FEE FOR ASISTANCE WITH DISBURSMENT"/>
    <m/>
    <m/>
    <m/>
    <n v="565"/>
    <n v="565"/>
    <n v="0"/>
    <d v="2025-07-11T00:00:00"/>
    <s v="TF63794102"/>
    <s v="BCR - USD (Capex) CR92015201001050200422"/>
  </r>
  <r>
    <s v="Q4 - 2025"/>
    <x v="52"/>
    <m/>
    <x v="206"/>
    <n v="349871"/>
    <s v="IMPORTACIONES MORPA SUREÑO S.A."/>
    <s v="HARDWARE SUPPLIES"/>
    <n v="213775.06"/>
    <n v="500"/>
    <m/>
    <n v="427.55011999999999"/>
    <m/>
    <n v="427.55011999999999"/>
    <d v="2025-07-11T00:00:00"/>
    <s v="TF63794102"/>
    <s v="BCR - USD (Capex) CR92015201001050200422"/>
  </r>
  <r>
    <s v="Q4 - 2025"/>
    <x v="53"/>
    <s v="Unit &amp; Amenity Structure Renovations"/>
    <x v="207"/>
    <s v="FE31"/>
    <s v="CARLOS EDUARDO MORA BONILLA (VIKINGO)"/>
    <s v="HANDRAIL - ADV PMT - METAL WORKS CAPEX Q4 CWL"/>
    <n v="297000"/>
    <n v="495"/>
    <m/>
    <n v="600"/>
    <n v="600"/>
    <n v="0"/>
    <d v="2025-07-11T00:00:00"/>
    <s v="TF36924948"/>
    <s v="BCR - USD (Capex) CR92015201001050200422"/>
  </r>
  <r>
    <s v="Q4 - 2025"/>
    <x v="53"/>
    <s v="Unit &amp; Amenity Structure Renovations"/>
    <x v="207"/>
    <s v="FE31"/>
    <s v="CARLOS EDUARDO MORA BONILLA (VIKINGO)"/>
    <s v="HANDRAIL - ADV PMT - METAL WORKS CAPEX Q4 CWL"/>
    <n v="303000"/>
    <n v="495"/>
    <m/>
    <n v="612.12121212121212"/>
    <n v="612.12121212121212"/>
    <n v="0"/>
    <d v="2025-11-11T00:00:00"/>
    <s v="TF2700099"/>
    <s v="BCR - CRC (Opex) CR30015201001050148673"/>
  </r>
  <r>
    <s v="Q4 - 2025"/>
    <x v="53"/>
    <m/>
    <x v="205"/>
    <n v="679"/>
    <s v="SEED COLLABORATIVE COMPANY S.R.L"/>
    <s v="CAPEX PAYROLL COSTS FOR OCTOBER 2025"/>
    <n v="1673229.51"/>
    <n v="500"/>
    <m/>
    <n v="3346.4590200000002"/>
    <n v="3346.4590200000002"/>
    <n v="0"/>
    <s v="13/11/2025"/>
    <s v="TF15127322"/>
    <s v="BCR - CRC (Opex) CR30015201001050148673"/>
  </r>
  <r>
    <s v="Q4 - 2025"/>
    <x v="53"/>
    <s v="Unit &amp; Amenity Structure Renovations"/>
    <x v="175"/>
    <n v="680"/>
    <s v="SEED COLLABORATIVE COMPANY S.R.L"/>
    <s v="CAPEX COSTS FOR PAYROLL FROM 10-21 TO 10-31"/>
    <n v="1761189.75"/>
    <n v="500"/>
    <m/>
    <n v="3522.3795"/>
    <n v="3522.3795"/>
    <n v="0"/>
    <s v="17/11/2025"/>
    <s v="TF347594"/>
    <s v="BCR - CRC (Opex) CR30015201001050148673"/>
  </r>
  <r>
    <s v="Q4 - 2025"/>
    <x v="53"/>
    <s v="Unit &amp; Amenity Structure Renovations"/>
    <x v="175"/>
    <s v="FE10893"/>
    <s v="PURPLE BAY S.A"/>
    <s v="NEW LINEN FOR OVV CWL"/>
    <m/>
    <m/>
    <m/>
    <n v="8765.99"/>
    <n v="8765.99"/>
    <n v="0"/>
    <s v="17/11/2025"/>
    <s v="TF347594"/>
    <s v="BCR - CRC (Opex) CR30015201001050148673"/>
  </r>
  <r>
    <s v="Q4 - 2025"/>
    <x v="53"/>
    <s v="Unit &amp; Amenity Structure Renovations"/>
    <x v="204"/>
    <n v="350336"/>
    <s v="IMPORTACIONES MORPA SUREÑO S.A."/>
    <s v="HARDWARE SUPPLIES"/>
    <n v="211000"/>
    <n v="500"/>
    <m/>
    <n v="422"/>
    <m/>
    <n v="422"/>
    <s v="14/11/2025"/>
    <s v="TF64695854"/>
    <s v="BCR - USD (Capex) CR92015201001050200422"/>
  </r>
  <r>
    <s v="Q4 - 2025"/>
    <x v="53"/>
    <s v="Unit &amp; Amenity Structure Renovations"/>
    <x v="204"/>
    <n v="350337"/>
    <s v="IMPORTACIONES MORPA SUREÑO S.A."/>
    <s v="HARDWARE SUPPLIES"/>
    <n v="5808.75"/>
    <n v="500"/>
    <m/>
    <n v="11.6175"/>
    <m/>
    <n v="11.6175"/>
    <s v="14/11/2025"/>
    <s v="TF55863042"/>
    <s v="BCR - USD (Capex) CR92015201001050200422"/>
  </r>
  <r>
    <s v="Q4 - 2025"/>
    <x v="53"/>
    <s v="Unit &amp; Amenity Structure Renovations"/>
    <x v="204"/>
    <n v="418827"/>
    <s v="CAPRIS S.A."/>
    <s v="PLANNER BRUSH - FOR WOOD WORKS"/>
    <n v="545300"/>
    <n v="495"/>
    <m/>
    <n v="1101.6161616161617"/>
    <n v="1101.6161616161617"/>
    <n v="0"/>
    <s v="14/11/2025"/>
    <s v="TF5598299"/>
    <s v="BCR - CRC (Opex) CR30015201001050148673"/>
  </r>
  <r>
    <s v="Q4 - 2025"/>
    <x v="53"/>
    <s v="Unit &amp; Amenity Structure Renovations"/>
    <x v="204"/>
    <n v="4037"/>
    <s v="MUEBLES DE OFICINA MUGUI S.A."/>
    <s v="TERRA KITCHEN CHAIRS X24"/>
    <m/>
    <m/>
    <m/>
    <n v="2640"/>
    <n v="2640"/>
    <n v="0"/>
    <s v="14/11/2025"/>
    <s v="TF5598299"/>
    <s v="BCR - CRC (Opex) CR30015201001050148673"/>
  </r>
  <r>
    <s v="Q4 - 2025"/>
    <x v="53"/>
    <m/>
    <x v="135"/>
    <s v="SIN FE (VCH FT25314MK4VV)"/>
    <s v="GUSTAVO ZAMORA FONSECA"/>
    <s v="STAFF LODGING CORTES - CAPEX WORKERS"/>
    <n v="100000"/>
    <n v="495"/>
    <m/>
    <n v="202.02020202020202"/>
    <n v="202.02020202020202"/>
    <n v="0"/>
    <s v="14/11/2025"/>
    <s v="TF5598299"/>
    <s v="BCR - CRC (Opex) CR30015201001050148673"/>
  </r>
  <r>
    <s v="Q4 - 2025"/>
    <x v="53"/>
    <m/>
    <x v="208"/>
    <s v="FE31"/>
    <s v="CARLOS EDUARDO MORA BONILLA (VIKINGO)"/>
    <s v="HANDRAIL - ADV PMT - METAL WORKS CAPEX Q4 CWL"/>
    <n v="537521.28"/>
    <n v="495"/>
    <m/>
    <n v="1085.9015757575758"/>
    <n v="1085.9015757575758"/>
    <n v="0"/>
    <s v="14/11/2025"/>
    <s v="TF5598299"/>
    <s v="BCR - CRC (Opex) CR30015201001050148673"/>
  </r>
  <r>
    <s v="Q4 - 2025"/>
    <x v="53"/>
    <m/>
    <x v="207"/>
    <n v="6448"/>
    <s v="CORPORACION SUPERMERCADOS UNIDOS S.R.L"/>
    <s v="CAPEX STAFF MEALS"/>
    <n v="67010"/>
    <n v="495"/>
    <m/>
    <n v="135.37373737373738"/>
    <n v="135.37373737373738"/>
    <n v="0"/>
    <s v="14/11/2025"/>
    <s v="TF5598299"/>
    <s v="BCR - CRC (Opex) CR30015201001050148673"/>
  </r>
  <r>
    <s v="Q4 - 2025"/>
    <x v="53"/>
    <m/>
    <x v="207"/>
    <n v="248098"/>
    <s v="SERVICENTRO LA PALMA S.A"/>
    <s v="GAS FOR FOREMAN - FOOD PURCHASES"/>
    <n v="10001"/>
    <n v="500"/>
    <m/>
    <n v="20.001999999999999"/>
    <n v="20.001999999999999"/>
    <n v="0"/>
    <s v="18/11/2025"/>
    <s v="TF12222995"/>
    <s v="BCR - USD (Capex) CR92015201001050200422"/>
  </r>
  <r>
    <s v="Q4 - 2025"/>
    <x v="53"/>
    <m/>
    <x v="199"/>
    <s v="FE688"/>
    <s v="SEED COLLABORATIVE COMPANY S.R.L."/>
    <s v="SALARIES FOR CAPEX Q4 WORKS 11/01 - 11/11 "/>
    <n v="1451650"/>
    <n v="495"/>
    <m/>
    <n v="2932.6262626262628"/>
    <n v="2932.6262626262628"/>
    <n v="0"/>
    <m/>
    <m/>
    <m/>
  </r>
  <r>
    <s v="Q4 - 2025"/>
    <x v="53"/>
    <m/>
    <x v="200"/>
    <n v="17875"/>
    <s v="SUR QUIMICA S.A."/>
    <s v="REFUND GUSTAVO - MORTAR CAPEX TK"/>
    <n v="24299.97"/>
    <n v="495"/>
    <m/>
    <n v="49.090848484848486"/>
    <n v="49.090848484848486"/>
    <n v="0"/>
    <m/>
    <m/>
    <m/>
  </r>
  <r>
    <s v="Q4 - 2025"/>
    <x v="54"/>
    <s v="Contingency"/>
    <x v="160"/>
    <s v="FE670"/>
    <s v="SEED COLLABORATIVE COMPANY S.R.L."/>
    <s v="SALARIES FOR CONSTR SEPT 4TH"/>
    <n v="1957750"/>
    <n v="500"/>
    <m/>
    <n v="3915.5"/>
    <n v="3915.5"/>
    <n v="0"/>
    <m/>
    <m/>
    <m/>
  </r>
  <r>
    <s v="Q4 - 2025"/>
    <x v="54"/>
    <s v="Contingency"/>
    <x v="209"/>
    <s v="FE670"/>
    <s v="SEED COLLABORATIVE COMPANY S.R.L."/>
    <s v="SALARIES FOR CONSTR SEPT 15TH"/>
    <n v="1759750"/>
    <n v="498"/>
    <m/>
    <n v="3533.6345381526103"/>
    <n v="3533.6345381526103"/>
    <n v="0"/>
    <m/>
    <m/>
    <m/>
  </r>
  <r>
    <s v="Q4 - 2025"/>
    <x v="54"/>
    <s v="Contingency"/>
    <x v="210"/>
    <s v="FE670"/>
    <s v="SEED COLLABORATIVE COMPANY S.R.L."/>
    <s v="ADJUSTMENT FOR CAPEX LABOR SEPT 30TH"/>
    <n v="5096065.3800000008"/>
    <n v="497"/>
    <m/>
    <n v="10253.652676056339"/>
    <n v="10253.652676056339"/>
    <n v="0"/>
    <m/>
    <m/>
    <m/>
  </r>
  <r>
    <s v="Q4 - 2025"/>
    <x v="54"/>
    <s v="Contingency"/>
    <x v="164"/>
    <s v="FE26"/>
    <s v="MARLON PORRAS MADRIGAL "/>
    <s v="ADDITIONAL DOOR IN CONFERENCE CENTER"/>
    <n v="1084800"/>
    <n v="500"/>
    <m/>
    <n v="2169.6"/>
    <n v="2169.6"/>
    <n v="0"/>
    <m/>
    <m/>
    <m/>
  </r>
  <r>
    <s v="Q4 - 2025"/>
    <x v="54"/>
    <s v="Contingency"/>
    <x v="188"/>
    <n v="119"/>
    <s v="SDG LATAM S.R.L"/>
    <s v="CONSTRUCTION MANAGEMENT FEE - ADV. PMT"/>
    <m/>
    <m/>
    <m/>
    <n v="5650"/>
    <n v="5650"/>
    <n v="0"/>
    <s v="18/11/2025"/>
    <s v="TF9288606"/>
    <s v="BCR - USD (Capex) CR92015201001050200422"/>
  </r>
  <r>
    <s v="Q4 - 2025"/>
    <x v="54"/>
    <s v="Contingency"/>
    <x v="184"/>
    <n v="221"/>
    <s v="SOLUCIONES TECNOLOGICAS KTORCE (DINA ROCHA GUTIERREZ)"/>
    <s v="COMPUTER SUPPLIES"/>
    <n v="213570"/>
    <n v="494.00906735751295"/>
    <m/>
    <n v="432.32"/>
    <n v="432.32"/>
    <n v="0"/>
    <m/>
    <m/>
    <m/>
  </r>
  <r>
    <s v="Q4 - 2025"/>
    <x v="54"/>
    <s v="Contingency"/>
    <x v="175"/>
    <n v="4289"/>
    <s v="UNION COMERCIAL DE COSTA RICA. UNICOMER S.A"/>
    <s v="STARLINK"/>
    <n v="359720"/>
    <n v="495"/>
    <m/>
    <n v="726.70707070000003"/>
    <n v="726.70707070000003"/>
    <n v="0"/>
    <d v="2025-11-11T00:00:00"/>
    <s v="TF15164710"/>
    <s v="BCR - CRC (Opex) CR30015201001050148673"/>
  </r>
  <r>
    <s v="Q4 - 2025"/>
    <x v="54"/>
    <s v="Contingency"/>
    <x v="175"/>
    <n v="4289"/>
    <s v="UNION COMERCIAL DE COSTA RICA. UNICOMER S.A"/>
    <s v="STARLINK"/>
    <n v="100"/>
    <n v="495"/>
    <m/>
    <n v="0.20202020200000001"/>
    <n v="0.20202020200000001"/>
    <n v="0"/>
    <s v="30/11/2025"/>
    <s v="TF50800193"/>
    <s v="BCR - CRC (Opex) CR30015201001050148673"/>
  </r>
  <r>
    <s v="Q4 - 2025"/>
    <x v="54"/>
    <s v="Contingency"/>
    <x v="211"/>
    <n v="27"/>
    <s v="RC CONSTRUCCIONES (ROLANDO CORDERO GAMBOA)"/>
    <s v="TECHNICAL DIRECTION OF CONFERENC CENTER 2025"/>
    <m/>
    <m/>
    <m/>
    <n v="11900"/>
    <n v="11900"/>
    <n v="0"/>
    <s v="24/11/2025"/>
    <s v="TF8336455"/>
    <s v="BCR - CRC (Opex) CR30015201001050148673"/>
  </r>
  <r>
    <s v="Labor Sent to Large Improvements"/>
    <x v="55"/>
    <s v="Renovations - Labor"/>
    <x v="212"/>
    <n v="144"/>
    <s v="SDG RH MANAGEMENT S.R.L"/>
    <s v="Conference Center Labor Costs FEB 2025"/>
    <n v="6209074.1200000001"/>
    <n v="498"/>
    <m/>
    <n v="12468.020321285141"/>
    <n v="12468.020321285141"/>
    <n v="0"/>
    <m/>
    <m/>
    <m/>
  </r>
  <r>
    <s v="Labor Sent to Large Improvements"/>
    <x v="55"/>
    <s v="Renovations - Labor"/>
    <x v="83"/>
    <n v="144"/>
    <s v="SEED COLLABORATIVE COMPANY S.R.L."/>
    <s v="Conference Center - Funds to Cover Construction Payroll - Feb 6th"/>
    <n v="1451400"/>
    <n v="500"/>
    <m/>
    <n v="2902.8"/>
    <n v="2902.8"/>
    <n v="0"/>
    <s v="24/11/2025"/>
    <s v="TF8336455"/>
    <s v="BCR - CRC (Opex) CR30015201001050148673"/>
  </r>
  <r>
    <s v="Labor Sent to Large Improvements"/>
    <x v="55"/>
    <s v="Renovations - Labor"/>
    <x v="95"/>
    <n v="613"/>
    <s v="SEED COLLABORATIVE COMPANY S.R.L."/>
    <s v="Salaries Paid on March 7th - 2025 - Conference Center Labor"/>
    <n v="2066400"/>
    <n v="497"/>
    <m/>
    <n v="4157.7464788732395"/>
    <n v="4157.7464788732395"/>
    <n v="0"/>
    <s v="23/10/2025"/>
    <s v="TF5853781"/>
    <s v="BCR - USD (Capex) CR92015201001050200422"/>
  </r>
  <r>
    <s v="Labor Sent to Large Improvements"/>
    <x v="55"/>
    <s v="Renovations - Labor"/>
    <x v="213"/>
    <n v="613"/>
    <s v="SEED COLLABORATIVE COMPANY S.R.L."/>
    <s v="Salaries Paid on March 17th - 2025 - Conference Center Labor"/>
    <n v="2002650"/>
    <n v="490"/>
    <m/>
    <n v="4087.0408163265306"/>
    <n v="4087.0408163265306"/>
    <n v="0"/>
    <m/>
    <m/>
    <m/>
  </r>
  <r>
    <s v="Labor Sent to Large Improvements"/>
    <x v="55"/>
    <s v="Renovations - Labor"/>
    <x v="214"/>
    <n v="613"/>
    <s v="SEED COLLABORATIVE COMPANY S.R.L."/>
    <s v="CONSTRUCTION LABOR"/>
    <n v="4409258.7300000004"/>
    <n v="493"/>
    <m/>
    <n v="8943.7296754563904"/>
    <n v="8943.73"/>
    <n v="-3.2454360916744918E-4"/>
    <d v="2025-02-12T00:00:00"/>
    <s v="TF15164384"/>
    <s v="BCR - USD (Capex) CR92015201001050200422"/>
  </r>
  <r>
    <s v="System Implementation 2025"/>
    <x v="56"/>
    <s v="Hardware - Computer Equipment"/>
    <x v="215"/>
    <n v="721"/>
    <s v="J BEST COMPUTER, S.A."/>
    <s v="Workstations for Departments CWL - New Controls On Site"/>
    <n v="1325000"/>
    <n v="496"/>
    <m/>
    <n v="2671.3709677419356"/>
    <n v="2671.3709677419356"/>
    <n v="0"/>
    <m/>
    <m/>
    <m/>
  </r>
  <r>
    <s v="System Implementation 2025"/>
    <x v="56"/>
    <s v="Contingency - Hardware"/>
    <x v="49"/>
    <s v="PEND"/>
    <s v="IT CENTER 3-102-843480"/>
    <s v="BIOMECHANICAL READER FOR WORKERS"/>
    <m/>
    <m/>
    <m/>
    <n v="891.23"/>
    <n v="891.23"/>
    <n v="0"/>
    <m/>
    <m/>
    <m/>
  </r>
  <r>
    <s v="System Implementation 2025"/>
    <x v="56"/>
    <s v="Contingency - Hardware"/>
    <x v="49"/>
    <s v="PEND"/>
    <s v="IT CENTER 3-102-843480"/>
    <s v="BIOMECHANICAL READER FOR WORKERS"/>
    <m/>
    <m/>
    <m/>
    <n v="891.23"/>
    <m/>
    <n v="891.23"/>
    <m/>
    <m/>
    <m/>
  </r>
  <r>
    <s v="System Implementation 2025"/>
    <x v="56"/>
    <s v="Implementation Systems"/>
    <x v="216"/>
    <s v="FE196"/>
    <s v="DINA ROCHA (SOLUCIONES TECNOLOGICAS KTORCE)"/>
    <s v="Time Tracking Clocks for New Systems X4"/>
    <n v="500000"/>
    <n v="497"/>
    <m/>
    <n v="1006.0362173038229"/>
    <n v="1006.0362173038229"/>
    <n v="0"/>
    <m/>
    <m/>
    <m/>
  </r>
  <r>
    <s v="System Implementation 2025"/>
    <x v="56"/>
    <s v="Implementation Systems"/>
    <x v="216"/>
    <s v="FE197"/>
    <s v="DINA ROCHA (SOLUCIONES TECNOLOGICAS KTORCE)"/>
    <s v="Hardware - Computers and Printers for New Systems"/>
    <n v="1335000"/>
    <n v="497"/>
    <m/>
    <n v="2686.1167002012071"/>
    <n v="2686.1167002012071"/>
    <n v="0"/>
    <m/>
    <m/>
    <m/>
  </r>
  <r>
    <s v="System Implementation 2025"/>
    <x v="56"/>
    <s v="Implementation Systems"/>
    <x v="2"/>
    <s v="FE199"/>
    <s v="SOLUCIONES TECNOLOGICAS KTORCE (DINA ROCHA) "/>
    <s v="CABINET AND SOURCE FOR INTERNET EQUIPMENT IN TERRA K"/>
    <n v="235000"/>
    <n v="496"/>
    <m/>
    <n v="473.79032258064518"/>
    <n v="473.79032258064518"/>
    <n v="0"/>
    <m/>
    <m/>
    <m/>
  </r>
  <r>
    <s v="System Implementation 2025"/>
    <x v="56"/>
    <s v="Implementation Systems"/>
    <x v="37"/>
    <s v="NC6"/>
    <s v="SOLUCIONES TECNOLOGICAS KTORCE (DINA ROCHA) "/>
    <s v="CABINET AND SOURCE FOR INTERNET EQUIPMENT IN TERRA K"/>
    <n v="-235000"/>
    <n v="496"/>
    <m/>
    <n v="-473.79032258064518"/>
    <n v="-473.79032258064518"/>
    <n v="0"/>
    <m/>
    <m/>
    <m/>
  </r>
  <r>
    <s v="System Implementation 2025"/>
    <x v="56"/>
    <s v="Implementation Systems"/>
    <x v="37"/>
    <s v="FE200"/>
    <s v="SOLUCIONES TECNOLOGICAS KTORCE (DINA ROCHA) "/>
    <s v="CABINET AND SOURCE FOR INTERNET EQUIPMENT IN TERRA K"/>
    <n v="112500"/>
    <n v="496"/>
    <m/>
    <n v="226.81451612903226"/>
    <n v="226.81451612903226"/>
    <n v="0"/>
    <m/>
    <m/>
    <m/>
  </r>
  <r>
    <s v="System Implementation 2025"/>
    <x v="56"/>
    <s v="Materials"/>
    <x v="4"/>
    <s v="FE204"/>
    <s v="SOLUCIONES TECNOLOGICAS KTORCE (DINA ROCHA) "/>
    <s v="Connectors for New Internet System"/>
    <n v="64500"/>
    <n v="499"/>
    <m/>
    <n v="129.25851703406815"/>
    <n v="129.25851703406815"/>
    <n v="0"/>
    <m/>
    <m/>
    <m/>
  </r>
  <r>
    <s v="System Implementation 2025"/>
    <x v="56"/>
    <s v="Equipment"/>
    <x v="11"/>
    <s v="FE208"/>
    <s v="SOLUCIONES TECNOLOGICAS KTORCE (DINA ROCHA) "/>
    <s v="BATTERIES FOR SWITCHES TERRA K FOR POS SYSTEM"/>
    <n v="131000"/>
    <n v="499"/>
    <m/>
    <n v="262.52505010020042"/>
    <n v="262.52505010020042"/>
    <n v="0"/>
    <m/>
    <m/>
    <m/>
  </r>
  <r>
    <s v="System Implementation 2025"/>
    <x v="56"/>
    <s v="Equipment"/>
    <x v="13"/>
    <n v="211"/>
    <s v="SOLUCIONES TECNOLOGICAS KTORCE (DINA ROCHA) "/>
    <s v="CONECTOR RL45"/>
    <n v="79070"/>
    <n v="500"/>
    <m/>
    <n v="158.13999999999999"/>
    <n v="158.13999999999999"/>
    <n v="0"/>
    <m/>
    <m/>
    <m/>
  </r>
  <r>
    <s v="System Implementation 2025"/>
    <x v="56"/>
    <s v="Implementation - Hardware"/>
    <x v="217"/>
    <n v="9087"/>
    <s v="POSPAN DE COSTA RICA S.A."/>
    <s v="ADVANCE PMT - POSPAN IMPLEMENTATION - HARDWARE"/>
    <m/>
    <m/>
    <m/>
    <n v="7237.05"/>
    <n v="7237.05"/>
    <n v="0"/>
    <m/>
    <m/>
    <m/>
  </r>
  <r>
    <s v="System Implementation 2025"/>
    <x v="56"/>
    <s v="Implementation - Hardware"/>
    <x v="217"/>
    <n v="9087"/>
    <s v="POSPAN DE COSTA RICA S.A."/>
    <s v="FINAL PMT - POSPAN IMPLEMENTATION - HARDWARE"/>
    <m/>
    <m/>
    <m/>
    <n v="7237.05"/>
    <n v="7237.05"/>
    <n v="0"/>
    <m/>
    <m/>
    <m/>
  </r>
  <r>
    <s v="System Implementation 2025"/>
    <x v="56"/>
    <s v="Computer Equipment"/>
    <x v="218"/>
    <s v="30130111010000065359"/>
    <s v="Union Comercial De Costa Rica. Unicomer S.A. (P)"/>
    <s v="Computadora Portatil_x000a_ Cabys: 4522003000000"/>
    <n v="309646.02"/>
    <n v="510.66"/>
    <m/>
    <n v="606.36435201503934"/>
    <n v="606.36435201503934"/>
    <n v="0"/>
    <m/>
    <m/>
    <m/>
  </r>
  <r>
    <s v="System Implementation 2025"/>
    <x v="56"/>
    <s v="Computer Equipment"/>
    <x v="218"/>
    <s v="30130111010000065359"/>
    <s v="Union Comercial De Costa Rica. Unicomer S.A. (P)"/>
    <s v="C.S.R. 36m 28.00%_x000a_ Cabys: 8594000000000"/>
    <n v="86700.89"/>
    <n v="510.66"/>
    <m/>
    <n v="169.78202718051148"/>
    <n v="169.78202718051148"/>
    <n v="0"/>
    <m/>
    <m/>
    <m/>
  </r>
  <r>
    <s v="System Implementation 2025"/>
    <x v="56"/>
    <s v="Computer Equipment"/>
    <x v="219"/>
    <s v="00100001010000000148"/>
    <s v="Soluciones Tecnologicas Ktorce (P)"/>
    <s v="Desktop Dell Optiplex 7050 i5 8500 - RAM 16 DDR4 SSD 256_x000a_ Cabys: 4523000000000"/>
    <n v="230088.5"/>
    <n v="510.66"/>
    <m/>
    <n v="450.5708299063956"/>
    <n v="450.5708299063956"/>
    <n v="0"/>
    <m/>
    <m/>
    <m/>
  </r>
  <r>
    <s v="System Implementation 2025"/>
    <x v="56"/>
    <s v="Furnishing &amp; Equipment (General)"/>
    <x v="169"/>
    <s v="30130102010000006521"/>
    <s v="Union Comercial De Costa Rica. Unicomer S.A. (P)"/>
    <s v="Kit De Alta Velocidad Starlink_x000a_ Cabys: 4722399999900"/>
    <n v="176902.65"/>
    <n v="508"/>
    <m/>
    <n v="348.233562992126"/>
    <n v="348.233562992126"/>
    <n v="0"/>
    <m/>
    <m/>
    <m/>
  </r>
  <r>
    <s v="System Implementation 2025"/>
    <x v="56"/>
    <s v="Computer Equipment"/>
    <x v="220"/>
    <s v="00100001010000000184"/>
    <s v="Soluciones Tecnologicas Ktorce (P)"/>
    <s v="Impresora de recibos Línea térmica Epson TM T20III_x000a_ Cabys: 4526500000000"/>
    <n v="221238.94"/>
    <n v="509.94"/>
    <m/>
    <n v="433.85288465309645"/>
    <n v="433.85288465309645"/>
    <n v="0"/>
    <m/>
    <m/>
    <m/>
  </r>
  <r>
    <s v="System Implementation 2025"/>
    <x v="56"/>
    <s v="Computer Equipment"/>
    <x v="55"/>
    <s v="00200009010000147681"/>
    <s v="Prismar de Costa Rica S.A. (P)"/>
    <s v="490489 Kit V4_x000a_ Cabys: 4722399029900"/>
    <n v="176101.77"/>
    <n v="508.28"/>
    <m/>
    <n v="346.46606201306366"/>
    <n v="346.46606201306366"/>
    <n v="0"/>
    <m/>
    <m/>
    <m/>
  </r>
  <r>
    <s v="System Implementation 2025"/>
    <x v="57"/>
    <s v="Implementation - Systems"/>
    <x v="217"/>
    <s v="COT CRHT 18022025 CWL"/>
    <s v="POSPAN DE COSTA RICA S.A."/>
    <s v="ADVANCE PMT - POSPAN IMPLEMENTATION - INVENTORY MGMT"/>
    <m/>
    <m/>
    <m/>
    <n v="1779.75"/>
    <n v="1779.75"/>
    <n v="0"/>
    <m/>
    <m/>
    <m/>
  </r>
  <r>
    <s v="System Implementation 2025"/>
    <x v="57"/>
    <s v="Implementation - Systems"/>
    <x v="217"/>
    <s v="COT CRHT 18022025 CWL"/>
    <s v="POSPAN DE COSTA RICA S.A."/>
    <s v="FINAL PMT - POSPAN IMPLEMENTATION - INVENTORY MGMT"/>
    <m/>
    <m/>
    <m/>
    <n v="1779.75"/>
    <n v="1779.75"/>
    <n v="0"/>
    <m/>
    <m/>
    <m/>
  </r>
  <r>
    <s v="System Implementation 2025"/>
    <x v="57"/>
    <s v="Implementation - Systems"/>
    <x v="221"/>
    <s v="FEPEND"/>
    <s v="PROGRAMAR G.M.L. S.A."/>
    <s v="ADVANCE PMT - BACK END SYSTEM &amp; CONCIERGE"/>
    <m/>
    <m/>
    <m/>
    <n v="6779.9999999999991"/>
    <n v="6779.9999999999991"/>
    <n v="0"/>
    <m/>
    <m/>
    <m/>
  </r>
  <r>
    <s v="System Implementation 2025"/>
    <x v="57"/>
    <s v="Implementation - Systems"/>
    <x v="221"/>
    <s v="FEPEND"/>
    <s v="PROGRAMAR G.M.L. S.A."/>
    <s v="ADVANCE PMT - 50% IMPLEMENTATION INTEGRITY-CONCIERGE"/>
    <m/>
    <m/>
    <m/>
    <n v="3954.9999999999995"/>
    <n v="3954.9999999999995"/>
    <n v="0"/>
    <m/>
    <m/>
    <m/>
  </r>
  <r>
    <s v="System Implementation 2025"/>
    <x v="57"/>
    <s v="Implementation - Systems"/>
    <x v="221"/>
    <s v="FEPEND"/>
    <s v="PROGRAMAR G.M.L. S.A."/>
    <s v="FINAL PMT - 50% IMPLEMENTATION  INTEGRITY-CONCIERGE"/>
    <m/>
    <m/>
    <m/>
    <n v="3954.9999999999995"/>
    <m/>
    <n v="3954.9999999999995"/>
    <m/>
    <m/>
    <m/>
  </r>
  <r>
    <s v="System Implementation 2025"/>
    <x v="57"/>
    <s v="Implementation - Systems"/>
    <x v="217"/>
    <n v="9088"/>
    <s v="POSPAN DE COSTA RICA S.A."/>
    <s v="ADVANCE PMT - POSPAN IMPLEMENTATION - SINPHONY"/>
    <m/>
    <m/>
    <m/>
    <n v="889.88"/>
    <n v="889.88"/>
    <n v="0"/>
    <m/>
    <m/>
    <m/>
  </r>
  <r>
    <s v="System Implementation 2025"/>
    <x v="57"/>
    <s v="Implementation - Systems"/>
    <x v="217"/>
    <n v="9088"/>
    <s v="POSPAN DE COSTA RICA S.A."/>
    <s v="ADVANCE PMT - POSPAN IMPLEMENTATION - SINPHONY"/>
    <m/>
    <m/>
    <m/>
    <n v="2260.12"/>
    <n v="2260.12"/>
    <n v="0"/>
    <m/>
    <m/>
    <m/>
  </r>
  <r>
    <s v="System Implementation 2025"/>
    <x v="57"/>
    <s v="Implementation - Systems"/>
    <x v="217"/>
    <n v="9088"/>
    <s v="POSPAN DE COSTA RICA S.A."/>
    <s v="ADVANCE PMT - POSPAN IMPLEMENTATION - SINPHONY"/>
    <m/>
    <m/>
    <m/>
    <n v="480.37"/>
    <n v="480.37"/>
    <n v="0"/>
    <m/>
    <m/>
    <m/>
  </r>
  <r>
    <s v="System Implementation 2025"/>
    <x v="57"/>
    <s v="Implementation - Systems"/>
    <x v="217"/>
    <n v="9088"/>
    <s v="POSPAN DE COSTA RICA S.A."/>
    <s v="FINAL PMT - POSPAN IMPLEMENTATION - SINPHONY"/>
    <m/>
    <m/>
    <m/>
    <n v="2669.63"/>
    <n v="2669.63"/>
    <n v="0"/>
    <m/>
    <m/>
    <m/>
  </r>
  <r>
    <s v="System Implementation 2026"/>
    <x v="57"/>
    <s v="Implementation - Systems"/>
    <x v="222"/>
    <n v="9088"/>
    <s v="POSPAN DE COSTA RICA S.A."/>
    <s v="FINAL PMT - POSPAN IMPLEMENTATION - SINPHONY"/>
    <m/>
    <m/>
    <m/>
    <n v="819"/>
    <m/>
    <n v="819"/>
    <m/>
    <m/>
    <m/>
  </r>
  <r>
    <s v="System Implementation 2026"/>
    <x v="57"/>
    <s v="Implementation - Systems"/>
    <x v="67"/>
    <n v="9089"/>
    <s v="POSPAN DE COSTA RICA S.A."/>
    <s v="TRAVEL EXPENSES "/>
    <m/>
    <m/>
    <m/>
    <n v="226"/>
    <m/>
    <n v="226"/>
    <m/>
    <m/>
    <m/>
  </r>
  <r>
    <m/>
    <x v="58"/>
    <m/>
    <x v="223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7471C-B5E8-4826-8895-88929B409E5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63" firstHeaderRow="1" firstDataRow="1" firstDataCol="1"/>
  <pivotFields count="16">
    <pivotField showAll="0"/>
    <pivotField axis="axisRow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showAll="0"/>
    <pivotField showAll="0">
      <items count="225">
        <item x="152"/>
        <item x="78"/>
        <item x="124"/>
        <item x="208"/>
        <item x="62"/>
        <item x="93"/>
        <item x="115"/>
        <item x="45"/>
        <item x="207"/>
        <item x="170"/>
        <item x="186"/>
        <item x="171"/>
        <item x="35"/>
        <item x="19"/>
        <item x="76"/>
        <item x="6"/>
        <item x="185"/>
        <item x="173"/>
        <item x="123"/>
        <item x="69"/>
        <item x="209"/>
        <item x="137"/>
        <item x="60"/>
        <item x="151"/>
        <item x="127"/>
        <item x="70"/>
        <item x="48"/>
        <item x="3"/>
        <item x="165"/>
        <item x="179"/>
        <item x="213"/>
        <item x="215"/>
        <item x="71"/>
        <item x="44"/>
        <item x="63"/>
        <item x="191"/>
        <item x="98"/>
        <item x="128"/>
        <item x="13"/>
        <item x="192"/>
        <item x="155"/>
        <item x="217"/>
        <item x="222"/>
        <item x="22"/>
        <item x="49"/>
        <item x="129"/>
        <item x="50"/>
        <item x="193"/>
        <item x="159"/>
        <item x="94"/>
        <item x="149"/>
        <item x="24"/>
        <item x="104"/>
        <item x="72"/>
        <item x="56"/>
        <item x="130"/>
        <item x="17"/>
        <item x="187"/>
        <item x="169"/>
        <item x="146"/>
        <item x="121"/>
        <item x="203"/>
        <item x="109"/>
        <item x="188"/>
        <item x="195"/>
        <item x="23"/>
        <item x="126"/>
        <item x="221"/>
        <item x="148"/>
        <item x="40"/>
        <item x="158"/>
        <item x="167"/>
        <item x="125"/>
        <item x="154"/>
        <item x="87"/>
        <item x="119"/>
        <item x="89"/>
        <item x="105"/>
        <item x="145"/>
        <item x="189"/>
        <item x="196"/>
        <item x="106"/>
        <item x="66"/>
        <item x="102"/>
        <item x="117"/>
        <item x="51"/>
        <item x="197"/>
        <item x="220"/>
        <item x="21"/>
        <item x="88"/>
        <item x="96"/>
        <item x="80"/>
        <item x="18"/>
        <item x="52"/>
        <item x="141"/>
        <item x="216"/>
        <item x="138"/>
        <item x="1"/>
        <item x="14"/>
        <item x="205"/>
        <item x="178"/>
        <item x="212"/>
        <item x="55"/>
        <item x="7"/>
        <item x="90"/>
        <item x="214"/>
        <item x="118"/>
        <item x="116"/>
        <item x="53"/>
        <item x="15"/>
        <item x="190"/>
        <item x="39"/>
        <item x="143"/>
        <item x="79"/>
        <item x="36"/>
        <item x="139"/>
        <item x="97"/>
        <item x="110"/>
        <item x="73"/>
        <item x="132"/>
        <item x="16"/>
        <item x="166"/>
        <item x="198"/>
        <item x="54"/>
        <item x="202"/>
        <item x="199"/>
        <item x="107"/>
        <item x="210"/>
        <item x="140"/>
        <item x="101"/>
        <item x="74"/>
        <item x="57"/>
        <item x="131"/>
        <item x="194"/>
        <item x="0"/>
        <item x="142"/>
        <item x="103"/>
        <item x="75"/>
        <item x="64"/>
        <item x="68"/>
        <item x="175"/>
        <item x="25"/>
        <item x="26"/>
        <item x="28"/>
        <item x="29"/>
        <item x="32"/>
        <item x="34"/>
        <item x="38"/>
        <item x="180"/>
        <item x="206"/>
        <item x="122"/>
        <item x="111"/>
        <item x="30"/>
        <item x="133"/>
        <item x="161"/>
        <item x="181"/>
        <item x="136"/>
        <item x="218"/>
        <item x="81"/>
        <item x="153"/>
        <item x="20"/>
        <item x="61"/>
        <item x="157"/>
        <item x="65"/>
        <item x="174"/>
        <item x="201"/>
        <item x="41"/>
        <item x="58"/>
        <item x="12"/>
        <item x="160"/>
        <item x="182"/>
        <item x="82"/>
        <item x="27"/>
        <item x="112"/>
        <item x="42"/>
        <item x="134"/>
        <item x="4"/>
        <item x="176"/>
        <item x="219"/>
        <item x="83"/>
        <item x="113"/>
        <item x="46"/>
        <item x="162"/>
        <item x="183"/>
        <item x="204"/>
        <item x="86"/>
        <item x="95"/>
        <item x="108"/>
        <item x="114"/>
        <item x="47"/>
        <item x="8"/>
        <item x="184"/>
        <item x="211"/>
        <item x="91"/>
        <item x="77"/>
        <item x="2"/>
        <item x="163"/>
        <item x="99"/>
        <item x="31"/>
        <item x="37"/>
        <item x="5"/>
        <item x="67"/>
        <item x="150"/>
        <item x="84"/>
        <item x="147"/>
        <item x="156"/>
        <item x="9"/>
        <item x="177"/>
        <item x="144"/>
        <item x="92"/>
        <item x="120"/>
        <item x="43"/>
        <item x="59"/>
        <item x="10"/>
        <item x="168"/>
        <item x="135"/>
        <item x="85"/>
        <item x="100"/>
        <item x="172"/>
        <item x="33"/>
        <item x="11"/>
        <item x="164"/>
        <item x="200"/>
        <item x="2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amazon.com/" TargetMode="External"/><Relationship Id="rId13" Type="http://schemas.openxmlformats.org/officeDocument/2006/relationships/hyperlink" Target="http://amazon.com/" TargetMode="External"/><Relationship Id="rId3" Type="http://schemas.openxmlformats.org/officeDocument/2006/relationships/hyperlink" Target="http://amazon.com/" TargetMode="External"/><Relationship Id="rId7" Type="http://schemas.openxmlformats.org/officeDocument/2006/relationships/hyperlink" Target="http://amazon.com/" TargetMode="External"/><Relationship Id="rId12" Type="http://schemas.openxmlformats.org/officeDocument/2006/relationships/hyperlink" Target="http://amazon.com/" TargetMode="External"/><Relationship Id="rId2" Type="http://schemas.openxmlformats.org/officeDocument/2006/relationships/hyperlink" Target="http://amazon.com/" TargetMode="External"/><Relationship Id="rId1" Type="http://schemas.openxmlformats.org/officeDocument/2006/relationships/hyperlink" Target="http://amazon.com/" TargetMode="External"/><Relationship Id="rId6" Type="http://schemas.openxmlformats.org/officeDocument/2006/relationships/hyperlink" Target="http://amazon.com/" TargetMode="External"/><Relationship Id="rId11" Type="http://schemas.openxmlformats.org/officeDocument/2006/relationships/hyperlink" Target="http://amazon.com/" TargetMode="External"/><Relationship Id="rId5" Type="http://schemas.openxmlformats.org/officeDocument/2006/relationships/hyperlink" Target="http://amazon.com/" TargetMode="External"/><Relationship Id="rId15" Type="http://schemas.openxmlformats.org/officeDocument/2006/relationships/comments" Target="../comments2.xml"/><Relationship Id="rId10" Type="http://schemas.openxmlformats.org/officeDocument/2006/relationships/hyperlink" Target="http://amazon.com/" TargetMode="External"/><Relationship Id="rId4" Type="http://schemas.openxmlformats.org/officeDocument/2006/relationships/hyperlink" Target="http://amazon.com/" TargetMode="External"/><Relationship Id="rId9" Type="http://schemas.openxmlformats.org/officeDocument/2006/relationships/hyperlink" Target="http://amazon.com/" TargetMode="External"/><Relationship Id="rId1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4"/>
  <sheetViews>
    <sheetView tabSelected="1" zoomScaleNormal="100" workbookViewId="0">
      <pane xSplit="6" ySplit="6" topLeftCell="K7" activePane="bottomRight" state="frozen"/>
      <selection pane="topRight" activeCell="G1" sqref="G1"/>
      <selection pane="bottomLeft" activeCell="A7" sqref="A7"/>
      <selection pane="bottomRight" activeCell="T14" sqref="T14"/>
    </sheetView>
  </sheetViews>
  <sheetFormatPr defaultColWidth="12.5703125" defaultRowHeight="15" customHeight="1"/>
  <cols>
    <col min="1" max="1" width="2.85546875" customWidth="1"/>
    <col min="2" max="2" width="11.42578125" customWidth="1"/>
    <col min="3" max="3" width="12.42578125" customWidth="1"/>
    <col min="4" max="4" width="7" customWidth="1"/>
    <col min="5" max="5" width="4.5703125" customWidth="1"/>
    <col min="6" max="6" width="10.140625" customWidth="1"/>
    <col min="7" max="18" width="15.85546875" customWidth="1"/>
    <col min="19" max="19" width="24.28515625" customWidth="1"/>
    <col min="20" max="33" width="11.42578125" customWidth="1"/>
  </cols>
  <sheetData>
    <row r="1" spans="2:22" ht="15.75">
      <c r="B1" s="1" t="s">
        <v>0</v>
      </c>
      <c r="F1" s="2"/>
      <c r="V1" s="3"/>
    </row>
    <row r="2" spans="2:22" ht="15.75">
      <c r="B2" s="1"/>
      <c r="F2" s="2"/>
      <c r="V2" s="3"/>
    </row>
    <row r="3" spans="2:22" ht="15.75">
      <c r="B3" s="1"/>
      <c r="F3" s="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V3" s="3"/>
    </row>
    <row r="4" spans="2:22" ht="15.75">
      <c r="B4" s="1"/>
      <c r="E4" s="5" t="s">
        <v>1</v>
      </c>
      <c r="F4" s="2">
        <v>2024</v>
      </c>
      <c r="G4" s="4">
        <f t="shared" ref="G4:R4" si="0">+G11+G31+G51+G70+G89+G108+G127+G146+G165+G184+G202+G220+G239+G258+G277+G296+G314+G332+G351+G370+G389+G407+G425+G441+G459+G478+G496+G514+G533+G551+G570+G589</f>
        <v>22389.100528744853</v>
      </c>
      <c r="H4" s="4">
        <f t="shared" si="0"/>
        <v>15470.463071525948</v>
      </c>
      <c r="I4" s="4">
        <f t="shared" si="0"/>
        <v>19918.509547574376</v>
      </c>
      <c r="J4" s="4">
        <f t="shared" si="0"/>
        <v>22150.33940208807</v>
      </c>
      <c r="K4" s="4">
        <f t="shared" si="0"/>
        <v>9841.4380378265778</v>
      </c>
      <c r="L4" s="4">
        <f t="shared" si="0"/>
        <v>13223.101514888665</v>
      </c>
      <c r="M4" s="4">
        <f t="shared" si="0"/>
        <v>14254.284493812802</v>
      </c>
      <c r="N4" s="4">
        <f t="shared" si="0"/>
        <v>23077.711848054922</v>
      </c>
      <c r="O4" s="4">
        <f t="shared" si="0"/>
        <v>16912.187317610373</v>
      </c>
      <c r="P4" s="4">
        <f t="shared" si="0"/>
        <v>19971.989211324417</v>
      </c>
      <c r="Q4" s="4">
        <f t="shared" si="0"/>
        <v>20152.098321720321</v>
      </c>
      <c r="R4" s="4">
        <f t="shared" si="0"/>
        <v>24880.832571794406</v>
      </c>
      <c r="S4" s="4">
        <f t="shared" ref="S4:S6" si="1">SUM(G4:R4)</f>
        <v>222242.0558669657</v>
      </c>
      <c r="V4" s="3"/>
    </row>
    <row r="5" spans="2:22" ht="15.75">
      <c r="B5" s="1"/>
      <c r="E5" s="5" t="s">
        <v>1</v>
      </c>
      <c r="F5" s="2">
        <v>2025</v>
      </c>
      <c r="G5" s="4">
        <f t="shared" ref="G5:R5" si="2">+G12+G32+G52+G71+G90+G109+G128+G147+G166+G185+G203+G221+G240+G259+G278+G297+G315+G333+G352+G371+G390+G408+G426+G442+G460+G479+G497+G515+G534+G552+G571+G590</f>
        <v>8986.0910586300088</v>
      </c>
      <c r="H5" s="4">
        <f t="shared" si="2"/>
        <v>10440.488933008333</v>
      </c>
      <c r="I5" s="4">
        <f t="shared" si="2"/>
        <v>12830.838717994484</v>
      </c>
      <c r="J5" s="4">
        <f t="shared" si="2"/>
        <v>7255.0098228346451</v>
      </c>
      <c r="K5" s="4">
        <f t="shared" si="2"/>
        <v>11456.324155783032</v>
      </c>
      <c r="L5" s="4">
        <f t="shared" si="2"/>
        <v>6989.2057527347133</v>
      </c>
      <c r="M5" s="4">
        <f t="shared" si="2"/>
        <v>11003.983239893771</v>
      </c>
      <c r="N5" s="4">
        <f t="shared" si="2"/>
        <v>7675.9067844869905</v>
      </c>
      <c r="O5" s="4">
        <f t="shared" si="2"/>
        <v>16446.776875265881</v>
      </c>
      <c r="P5" s="4">
        <f t="shared" si="2"/>
        <v>11173.640668762273</v>
      </c>
      <c r="Q5" s="4">
        <f t="shared" si="2"/>
        <v>16446.776875265881</v>
      </c>
      <c r="R5" s="4">
        <f t="shared" si="2"/>
        <v>16446.776875265881</v>
      </c>
      <c r="S5" s="4">
        <f t="shared" si="1"/>
        <v>137151.81975992586</v>
      </c>
      <c r="V5" s="3"/>
    </row>
    <row r="6" spans="2:22" ht="15.75">
      <c r="B6" s="1"/>
      <c r="E6" s="5" t="s">
        <v>1</v>
      </c>
      <c r="F6" s="2">
        <v>2026</v>
      </c>
      <c r="G6" s="4">
        <f t="shared" ref="G6:R6" si="3">+G27+G48+G67+G86+G105+G123+G143+G162+G181+G199+G217+G236+G255+G274+G293+G311+G329+G348+G367+G386+G404+G422+G438+G456+G475+G493+G511+G530+G548+G567+G586+G604</f>
        <v>18925</v>
      </c>
      <c r="H6" s="4">
        <f t="shared" si="3"/>
        <v>13225</v>
      </c>
      <c r="I6" s="4">
        <f t="shared" si="3"/>
        <v>15975</v>
      </c>
      <c r="J6" s="4">
        <f t="shared" si="3"/>
        <v>18675</v>
      </c>
      <c r="K6" s="4">
        <f t="shared" si="3"/>
        <v>19325</v>
      </c>
      <c r="L6" s="4">
        <f t="shared" si="3"/>
        <v>8225</v>
      </c>
      <c r="M6" s="4">
        <f t="shared" si="3"/>
        <v>9025</v>
      </c>
      <c r="N6" s="4">
        <f t="shared" si="3"/>
        <v>11125</v>
      </c>
      <c r="O6" s="4">
        <f t="shared" si="3"/>
        <v>13325</v>
      </c>
      <c r="P6" s="4">
        <f t="shared" si="3"/>
        <v>71475</v>
      </c>
      <c r="Q6" s="4">
        <f t="shared" si="3"/>
        <v>20325</v>
      </c>
      <c r="R6" s="4">
        <f t="shared" si="3"/>
        <v>11025</v>
      </c>
      <c r="S6" s="4">
        <f t="shared" si="1"/>
        <v>230650</v>
      </c>
      <c r="T6" s="53">
        <f>+S6-S5</f>
        <v>93498.180240074144</v>
      </c>
      <c r="V6" s="3"/>
    </row>
    <row r="7" spans="2:22" ht="15.75">
      <c r="B7" s="1"/>
      <c r="F7" s="2"/>
      <c r="T7" s="54">
        <f>+T6/S5</f>
        <v>0.68171301265805884</v>
      </c>
      <c r="V7" s="3"/>
    </row>
    <row r="8" spans="2:22" ht="15.75">
      <c r="B8" s="1"/>
      <c r="F8" s="2"/>
      <c r="V8" s="3"/>
    </row>
    <row r="9" spans="2:22" ht="15.75">
      <c r="B9" s="1"/>
      <c r="F9" s="2"/>
      <c r="T9" s="53">
        <f>+S6-S4</f>
        <v>8407.9441330342961</v>
      </c>
      <c r="V9" s="3"/>
    </row>
    <row r="10" spans="2:22" ht="15.75">
      <c r="B10" s="1"/>
      <c r="F10" s="2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54">
        <f>+T9/S4</f>
        <v>3.7832372006436528E-2</v>
      </c>
      <c r="V10" s="3"/>
    </row>
    <row r="11" spans="2:22" ht="15.75">
      <c r="B11" s="1"/>
      <c r="F11" s="7">
        <v>2024</v>
      </c>
      <c r="G11" s="8">
        <v>17.95138115179223</v>
      </c>
      <c r="H11" s="8">
        <v>1148.7463284122189</v>
      </c>
      <c r="I11" s="8">
        <v>6453.9075913409742</v>
      </c>
      <c r="J11" s="8">
        <v>8944.5557932263819</v>
      </c>
      <c r="K11" s="8">
        <v>1037.7503117935928</v>
      </c>
      <c r="L11" s="8">
        <v>293.0731970063502</v>
      </c>
      <c r="M11" s="8">
        <v>213.51714480357276</v>
      </c>
      <c r="N11" s="8">
        <v>957.94692176548597</v>
      </c>
      <c r="O11" s="8">
        <v>0</v>
      </c>
      <c r="P11" s="8">
        <v>703.33202490525173</v>
      </c>
      <c r="Q11" s="8">
        <v>3315.7593066827594</v>
      </c>
      <c r="R11" s="8">
        <v>4096.7579695659642</v>
      </c>
      <c r="S11" s="8">
        <f t="shared" ref="S11:S12" si="4">SUM(G11:R11)</f>
        <v>27183.297970654341</v>
      </c>
      <c r="V11" s="3"/>
    </row>
    <row r="12" spans="2:22" ht="15.75">
      <c r="B12" s="1"/>
      <c r="F12" s="7">
        <v>2025</v>
      </c>
      <c r="G12" s="8">
        <v>268.28026475541458</v>
      </c>
      <c r="H12" s="8">
        <v>1878.584054096556</v>
      </c>
      <c r="I12" s="8">
        <v>2110.8825291049366</v>
      </c>
      <c r="J12" s="8">
        <v>797.31490157480312</v>
      </c>
      <c r="K12" s="8">
        <v>1686.9801349178335</v>
      </c>
      <c r="L12" s="8">
        <v>52.058333989139847</v>
      </c>
      <c r="M12" s="8">
        <v>869.47968919051834</v>
      </c>
      <c r="N12" s="8">
        <v>0</v>
      </c>
      <c r="O12" s="8">
        <v>1294.4151085635449</v>
      </c>
      <c r="P12" s="8">
        <v>1100</v>
      </c>
      <c r="Q12" s="8">
        <v>1294.4151085635449</v>
      </c>
      <c r="R12" s="8">
        <v>1294.4151085635449</v>
      </c>
      <c r="S12" s="8">
        <f t="shared" si="4"/>
        <v>12646.825233319836</v>
      </c>
      <c r="V12" s="3"/>
    </row>
    <row r="13" spans="2:22" ht="15.75">
      <c r="B13" s="1"/>
      <c r="F13" s="2"/>
      <c r="V13" s="3"/>
    </row>
    <row r="14" spans="2:22" ht="45">
      <c r="B14" s="1" t="s">
        <v>2</v>
      </c>
      <c r="C14" s="1" t="s">
        <v>3</v>
      </c>
      <c r="D14" s="5" t="s">
        <v>4</v>
      </c>
      <c r="E14" s="5" t="s">
        <v>5</v>
      </c>
      <c r="F14" s="2" t="s">
        <v>6</v>
      </c>
      <c r="V14" s="3"/>
    </row>
    <row r="15" spans="2:22" ht="15.75">
      <c r="B15" s="1"/>
      <c r="F15" s="2"/>
      <c r="G15" s="9">
        <v>46023</v>
      </c>
      <c r="H15" s="9">
        <v>46054</v>
      </c>
      <c r="I15" s="9">
        <v>46082</v>
      </c>
      <c r="J15" s="9">
        <v>46113</v>
      </c>
      <c r="K15" s="9">
        <v>46143</v>
      </c>
      <c r="L15" s="9">
        <v>46174</v>
      </c>
      <c r="M15" s="9">
        <v>46204</v>
      </c>
      <c r="N15" s="9">
        <v>46235</v>
      </c>
      <c r="O15" s="9">
        <v>46266</v>
      </c>
      <c r="P15" s="9">
        <v>46296</v>
      </c>
      <c r="Q15" s="9">
        <v>46327</v>
      </c>
      <c r="R15" s="9">
        <v>46357</v>
      </c>
      <c r="S15" s="9" t="s">
        <v>7</v>
      </c>
      <c r="V15" s="3"/>
    </row>
    <row r="16" spans="2:22" ht="45">
      <c r="B16" s="10">
        <v>7030</v>
      </c>
      <c r="C16" s="5" t="s">
        <v>8</v>
      </c>
      <c r="D16" s="11" t="s">
        <v>9</v>
      </c>
      <c r="E16" s="12">
        <v>800</v>
      </c>
      <c r="F16" s="2" t="s">
        <v>10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4">
        <f>SUM(G16:R16)</f>
        <v>0</v>
      </c>
      <c r="V16" s="3"/>
    </row>
    <row r="17" spans="2:22" ht="45">
      <c r="B17" s="10">
        <v>7030</v>
      </c>
      <c r="C17" s="5" t="s">
        <v>8</v>
      </c>
      <c r="D17" s="11" t="s">
        <v>9</v>
      </c>
      <c r="E17" s="12">
        <v>801</v>
      </c>
      <c r="F17" s="2" t="s">
        <v>11</v>
      </c>
      <c r="G17" s="15">
        <v>500</v>
      </c>
      <c r="H17" s="15">
        <v>500</v>
      </c>
      <c r="I17" s="15">
        <v>500</v>
      </c>
      <c r="J17" s="15">
        <v>500</v>
      </c>
      <c r="K17" s="15">
        <v>500</v>
      </c>
      <c r="L17" s="15">
        <v>500</v>
      </c>
      <c r="M17" s="15">
        <v>500</v>
      </c>
      <c r="N17" s="15">
        <v>500</v>
      </c>
      <c r="O17" s="15">
        <v>500</v>
      </c>
      <c r="P17" s="15">
        <v>500</v>
      </c>
      <c r="Q17" s="15">
        <v>500</v>
      </c>
      <c r="R17" s="15">
        <v>500</v>
      </c>
      <c r="S17" s="14">
        <f t="shared" ref="S17:S26" si="5">SUM(G17:R17)</f>
        <v>6000</v>
      </c>
      <c r="V17" s="3"/>
    </row>
    <row r="18" spans="2:22" ht="75">
      <c r="B18" s="10">
        <v>7030</v>
      </c>
      <c r="C18" s="5" t="s">
        <v>8</v>
      </c>
      <c r="D18" s="11" t="s">
        <v>9</v>
      </c>
      <c r="E18" s="12">
        <v>802</v>
      </c>
      <c r="F18" s="2" t="s">
        <v>12</v>
      </c>
      <c r="G18" s="15">
        <v>500</v>
      </c>
      <c r="H18" s="15">
        <v>500</v>
      </c>
      <c r="I18" s="15">
        <v>500</v>
      </c>
      <c r="J18" s="15">
        <v>500</v>
      </c>
      <c r="K18" s="15">
        <v>500</v>
      </c>
      <c r="L18" s="15">
        <v>500</v>
      </c>
      <c r="M18" s="15">
        <v>500</v>
      </c>
      <c r="N18" s="15">
        <v>500</v>
      </c>
      <c r="O18" s="15">
        <v>500</v>
      </c>
      <c r="P18" s="15">
        <v>500</v>
      </c>
      <c r="Q18" s="15">
        <v>500</v>
      </c>
      <c r="R18" s="15">
        <v>500</v>
      </c>
      <c r="S18" s="14">
        <f t="shared" si="5"/>
        <v>6000</v>
      </c>
      <c r="V18" s="3"/>
    </row>
    <row r="19" spans="2:22" ht="30">
      <c r="B19" s="10">
        <v>7030</v>
      </c>
      <c r="C19" s="5" t="s">
        <v>8</v>
      </c>
      <c r="D19" s="11" t="s">
        <v>9</v>
      </c>
      <c r="E19" s="12">
        <v>803</v>
      </c>
      <c r="F19" s="2" t="s">
        <v>13</v>
      </c>
      <c r="G19" s="16">
        <v>0</v>
      </c>
      <c r="H19" s="16">
        <v>0</v>
      </c>
      <c r="I19" s="16">
        <v>0</v>
      </c>
      <c r="J19" s="17">
        <v>0</v>
      </c>
      <c r="K19" s="18">
        <v>0</v>
      </c>
      <c r="L19" s="19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14">
        <f t="shared" si="5"/>
        <v>0</v>
      </c>
      <c r="V19" s="3"/>
    </row>
    <row r="20" spans="2:22" ht="165">
      <c r="B20" s="10">
        <v>7030</v>
      </c>
      <c r="C20" s="5" t="s">
        <v>8</v>
      </c>
      <c r="D20" s="11" t="s">
        <v>9</v>
      </c>
      <c r="E20" s="12">
        <v>804</v>
      </c>
      <c r="F20" s="2" t="s">
        <v>14</v>
      </c>
      <c r="G20" s="15">
        <v>100</v>
      </c>
      <c r="H20" s="15">
        <v>100</v>
      </c>
      <c r="I20" s="15">
        <v>100</v>
      </c>
      <c r="J20" s="15">
        <v>100</v>
      </c>
      <c r="K20" s="15">
        <v>100</v>
      </c>
      <c r="L20" s="15">
        <v>100</v>
      </c>
      <c r="M20" s="15">
        <v>100</v>
      </c>
      <c r="N20" s="15">
        <v>100</v>
      </c>
      <c r="O20" s="15">
        <v>100</v>
      </c>
      <c r="P20" s="15">
        <v>100</v>
      </c>
      <c r="Q20" s="15">
        <v>100</v>
      </c>
      <c r="R20" s="15">
        <v>100</v>
      </c>
      <c r="S20" s="14">
        <f t="shared" si="5"/>
        <v>1200</v>
      </c>
      <c r="V20" s="3"/>
    </row>
    <row r="21" spans="2:22" ht="15.75" customHeight="1">
      <c r="B21" s="10">
        <v>7030</v>
      </c>
      <c r="C21" s="5" t="s">
        <v>8</v>
      </c>
      <c r="D21" s="11" t="s">
        <v>9</v>
      </c>
      <c r="E21" s="12">
        <v>805</v>
      </c>
      <c r="F21" s="2" t="s">
        <v>15</v>
      </c>
      <c r="G21" s="15">
        <v>100</v>
      </c>
      <c r="H21" s="15">
        <v>100</v>
      </c>
      <c r="I21" s="15">
        <v>100</v>
      </c>
      <c r="J21" s="15">
        <v>100</v>
      </c>
      <c r="K21" s="15">
        <v>100</v>
      </c>
      <c r="L21" s="15">
        <v>100</v>
      </c>
      <c r="M21" s="15">
        <v>100</v>
      </c>
      <c r="N21" s="15">
        <v>100</v>
      </c>
      <c r="O21" s="15">
        <v>100</v>
      </c>
      <c r="P21" s="15">
        <v>100</v>
      </c>
      <c r="Q21" s="15">
        <v>100</v>
      </c>
      <c r="R21" s="15">
        <v>100</v>
      </c>
      <c r="S21" s="14">
        <f t="shared" si="5"/>
        <v>1200</v>
      </c>
      <c r="V21" s="3"/>
    </row>
    <row r="22" spans="2:22" ht="15.75" customHeight="1">
      <c r="B22" s="10">
        <v>7030</v>
      </c>
      <c r="C22" s="5" t="s">
        <v>8</v>
      </c>
      <c r="D22" s="11" t="s">
        <v>9</v>
      </c>
      <c r="E22" s="12">
        <v>806</v>
      </c>
      <c r="F22" s="2" t="s">
        <v>16</v>
      </c>
      <c r="G22" s="16">
        <v>0</v>
      </c>
      <c r="H22" s="16">
        <v>0</v>
      </c>
      <c r="I22" s="16">
        <v>0</v>
      </c>
      <c r="J22" s="17">
        <v>0</v>
      </c>
      <c r="K22" s="18">
        <v>0</v>
      </c>
      <c r="L22" s="19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14">
        <f t="shared" si="5"/>
        <v>0</v>
      </c>
      <c r="V22" s="3"/>
    </row>
    <row r="23" spans="2:22" ht="15.75" customHeight="1">
      <c r="B23" s="10">
        <v>7030</v>
      </c>
      <c r="C23" s="5" t="s">
        <v>8</v>
      </c>
      <c r="D23" s="11" t="s">
        <v>9</v>
      </c>
      <c r="E23" s="12">
        <v>807</v>
      </c>
      <c r="F23" s="2" t="s">
        <v>17</v>
      </c>
      <c r="G23" s="15">
        <v>100</v>
      </c>
      <c r="H23" s="15">
        <v>100</v>
      </c>
      <c r="I23" s="15">
        <v>100</v>
      </c>
      <c r="J23" s="15">
        <v>100</v>
      </c>
      <c r="K23" s="15">
        <v>100</v>
      </c>
      <c r="L23" s="15">
        <v>100</v>
      </c>
      <c r="M23" s="15">
        <v>100</v>
      </c>
      <c r="N23" s="15">
        <v>100</v>
      </c>
      <c r="O23" s="15">
        <v>100</v>
      </c>
      <c r="P23" s="15">
        <v>100</v>
      </c>
      <c r="Q23" s="15">
        <v>100</v>
      </c>
      <c r="R23" s="15">
        <v>100</v>
      </c>
      <c r="S23" s="14">
        <f t="shared" si="5"/>
        <v>1200</v>
      </c>
      <c r="V23" s="3"/>
    </row>
    <row r="24" spans="2:22" ht="15.75" customHeight="1">
      <c r="B24" s="10">
        <v>7030</v>
      </c>
      <c r="C24" s="5" t="s">
        <v>8</v>
      </c>
      <c r="D24" s="11" t="s">
        <v>9</v>
      </c>
      <c r="E24" s="12">
        <v>808</v>
      </c>
      <c r="F24" s="2" t="s">
        <v>18</v>
      </c>
      <c r="G24" s="21">
        <v>200</v>
      </c>
      <c r="H24" s="21">
        <v>200</v>
      </c>
      <c r="I24" s="21">
        <v>200</v>
      </c>
      <c r="J24" s="21">
        <v>200</v>
      </c>
      <c r="K24" s="21">
        <v>200</v>
      </c>
      <c r="L24" s="21">
        <v>200</v>
      </c>
      <c r="M24" s="21">
        <v>200</v>
      </c>
      <c r="N24" s="21">
        <v>200</v>
      </c>
      <c r="O24" s="21">
        <v>200</v>
      </c>
      <c r="P24" s="21">
        <v>200</v>
      </c>
      <c r="Q24" s="21">
        <v>200</v>
      </c>
      <c r="R24" s="21">
        <v>200</v>
      </c>
      <c r="S24" s="14">
        <f t="shared" si="5"/>
        <v>2400</v>
      </c>
      <c r="V24" s="3"/>
    </row>
    <row r="25" spans="2:22" ht="15.75" customHeight="1">
      <c r="B25" s="10">
        <v>7030</v>
      </c>
      <c r="C25" s="5" t="s">
        <v>8</v>
      </c>
      <c r="D25" s="11" t="s">
        <v>9</v>
      </c>
      <c r="E25" s="12">
        <v>809</v>
      </c>
      <c r="F25" s="2" t="s">
        <v>19</v>
      </c>
      <c r="G25" s="15">
        <v>100</v>
      </c>
      <c r="H25" s="15">
        <v>100</v>
      </c>
      <c r="I25" s="15">
        <v>100</v>
      </c>
      <c r="J25" s="15">
        <v>100</v>
      </c>
      <c r="K25" s="15">
        <v>100</v>
      </c>
      <c r="L25" s="15">
        <v>100</v>
      </c>
      <c r="M25" s="15">
        <v>100</v>
      </c>
      <c r="N25" s="15">
        <v>100</v>
      </c>
      <c r="O25" s="15">
        <v>100</v>
      </c>
      <c r="P25" s="15">
        <v>100</v>
      </c>
      <c r="Q25" s="15">
        <v>100</v>
      </c>
      <c r="R25" s="15">
        <v>100</v>
      </c>
      <c r="S25" s="14">
        <f t="shared" si="5"/>
        <v>1200</v>
      </c>
      <c r="V25" s="3"/>
    </row>
    <row r="26" spans="2:22" ht="15.75" customHeight="1">
      <c r="B26" s="10">
        <v>7030</v>
      </c>
      <c r="C26" s="5" t="s">
        <v>8</v>
      </c>
      <c r="D26" s="11" t="s">
        <v>9</v>
      </c>
      <c r="E26" s="12">
        <v>810</v>
      </c>
      <c r="F26" s="22"/>
      <c r="G26" s="23">
        <v>0</v>
      </c>
      <c r="H26" s="23">
        <v>0</v>
      </c>
      <c r="I26" s="23">
        <v>0</v>
      </c>
      <c r="J26" s="24">
        <v>0</v>
      </c>
      <c r="K26" s="25">
        <v>0</v>
      </c>
      <c r="L26" s="26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14">
        <f t="shared" si="5"/>
        <v>0</v>
      </c>
      <c r="V26" s="3"/>
    </row>
    <row r="27" spans="2:22" ht="15.75" customHeight="1">
      <c r="B27" s="12"/>
      <c r="C27" s="28"/>
      <c r="D27" s="29"/>
      <c r="E27" s="12"/>
      <c r="F27" s="22"/>
      <c r="G27" s="30">
        <f>SUM(G16:G25)</f>
        <v>1600</v>
      </c>
      <c r="H27" s="30">
        <f t="shared" ref="H27:K27" si="6">SUM(H16:H26)</f>
        <v>1600</v>
      </c>
      <c r="I27" s="55">
        <f>SUM(I16:I26)</f>
        <v>1600</v>
      </c>
      <c r="J27" s="30">
        <f t="shared" si="6"/>
        <v>1600</v>
      </c>
      <c r="K27" s="30">
        <f t="shared" si="6"/>
        <v>1600</v>
      </c>
      <c r="L27" s="31"/>
      <c r="M27" s="30">
        <f t="shared" ref="M27:R27" si="7">SUM(M16:M26)</f>
        <v>1600</v>
      </c>
      <c r="N27" s="30">
        <f t="shared" si="7"/>
        <v>1600</v>
      </c>
      <c r="O27" s="30">
        <f t="shared" si="7"/>
        <v>1600</v>
      </c>
      <c r="P27" s="30">
        <f t="shared" si="7"/>
        <v>1600</v>
      </c>
      <c r="Q27" s="30">
        <f t="shared" si="7"/>
        <v>1600</v>
      </c>
      <c r="R27" s="30">
        <f t="shared" si="7"/>
        <v>1600</v>
      </c>
      <c r="S27" s="52">
        <f>SUM(S16:S26)</f>
        <v>19200</v>
      </c>
      <c r="V27" s="3"/>
    </row>
    <row r="28" spans="2:22" ht="15.75" customHeight="1">
      <c r="B28" s="12"/>
      <c r="C28" s="28"/>
      <c r="D28" s="29"/>
      <c r="E28" s="12"/>
      <c r="F28" s="22"/>
      <c r="G28" s="33"/>
      <c r="H28" s="33"/>
      <c r="I28" s="33"/>
      <c r="J28" s="33"/>
      <c r="K28" s="28"/>
      <c r="L28" s="1"/>
      <c r="M28" s="34"/>
      <c r="V28" s="3"/>
    </row>
    <row r="29" spans="2:22" ht="15.75" customHeight="1">
      <c r="B29" s="12"/>
      <c r="C29" s="28"/>
      <c r="D29" s="29"/>
      <c r="E29" s="12"/>
      <c r="F29" s="22"/>
      <c r="G29" s="33"/>
      <c r="H29" s="33"/>
      <c r="I29" s="33"/>
      <c r="J29" s="33"/>
      <c r="K29" s="28"/>
      <c r="L29" s="1"/>
      <c r="M29" s="34"/>
      <c r="V29" s="3"/>
    </row>
    <row r="30" spans="2:22" ht="15.75" customHeight="1">
      <c r="B30" s="12"/>
      <c r="C30" s="28"/>
      <c r="D30" s="29"/>
      <c r="E30" s="12"/>
      <c r="F30" s="2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V30" s="3"/>
    </row>
    <row r="31" spans="2:22" ht="15.75" customHeight="1">
      <c r="B31" s="12"/>
      <c r="C31" s="28"/>
      <c r="D31" s="29"/>
      <c r="E31" s="12"/>
      <c r="F31" s="7">
        <v>2024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f t="shared" ref="S31:S32" si="8">SUM(G31:R31)</f>
        <v>0</v>
      </c>
      <c r="V31" s="3"/>
    </row>
    <row r="32" spans="2:22" ht="15.75" customHeight="1">
      <c r="B32" s="12"/>
      <c r="C32" s="28"/>
      <c r="D32" s="29"/>
      <c r="E32" s="12"/>
      <c r="F32" s="7">
        <v>2025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f t="shared" si="8"/>
        <v>0</v>
      </c>
      <c r="V32" s="3"/>
    </row>
    <row r="33" spans="2:22" ht="15.75" customHeight="1">
      <c r="B33" s="12"/>
      <c r="C33" s="28"/>
      <c r="D33" s="29"/>
      <c r="E33" s="12"/>
      <c r="F33" s="22"/>
      <c r="G33" s="33"/>
      <c r="H33" s="33"/>
      <c r="I33" s="33"/>
      <c r="J33" s="33"/>
      <c r="K33" s="28"/>
      <c r="L33" s="1"/>
      <c r="M33" s="34"/>
      <c r="V33" s="3"/>
    </row>
    <row r="34" spans="2:22" ht="15.75" customHeight="1">
      <c r="B34" s="12"/>
      <c r="C34" s="28"/>
      <c r="D34" s="29"/>
      <c r="E34" s="12"/>
      <c r="F34" s="22"/>
      <c r="G34" s="33"/>
      <c r="H34" s="33"/>
      <c r="I34" s="33"/>
      <c r="J34" s="33"/>
      <c r="K34" s="28"/>
      <c r="L34" s="1"/>
      <c r="M34" s="34"/>
      <c r="V34" s="3"/>
    </row>
    <row r="35" spans="2:22" ht="15.75" customHeight="1">
      <c r="B35" s="12"/>
      <c r="C35" s="28"/>
      <c r="D35" s="29"/>
      <c r="E35" s="12"/>
      <c r="F35" s="22"/>
      <c r="G35" s="33"/>
      <c r="H35" s="33"/>
      <c r="I35" s="33"/>
      <c r="J35" s="33"/>
      <c r="K35" s="28"/>
      <c r="L35" s="1"/>
      <c r="M35" s="34"/>
      <c r="V35" s="3"/>
    </row>
    <row r="36" spans="2:22" ht="15.75" customHeight="1">
      <c r="B36" s="12"/>
      <c r="C36" s="28"/>
      <c r="D36" s="29"/>
      <c r="E36" s="12"/>
      <c r="F36" s="22"/>
      <c r="G36" s="9">
        <v>46023</v>
      </c>
      <c r="H36" s="9">
        <v>46054</v>
      </c>
      <c r="I36" s="9">
        <v>46082</v>
      </c>
      <c r="J36" s="9">
        <v>46113</v>
      </c>
      <c r="K36" s="9">
        <v>46143</v>
      </c>
      <c r="L36" s="9">
        <v>46174</v>
      </c>
      <c r="M36" s="9">
        <v>46204</v>
      </c>
      <c r="N36" s="9">
        <v>46235</v>
      </c>
      <c r="O36" s="9">
        <v>46266</v>
      </c>
      <c r="P36" s="9">
        <v>46296</v>
      </c>
      <c r="Q36" s="9">
        <v>46327</v>
      </c>
      <c r="R36" s="9">
        <v>46357</v>
      </c>
      <c r="S36" s="9" t="s">
        <v>7</v>
      </c>
      <c r="V36" s="3"/>
    </row>
    <row r="37" spans="2:22" ht="15.75" customHeight="1">
      <c r="B37" s="10">
        <v>7070</v>
      </c>
      <c r="C37" s="5" t="s">
        <v>20</v>
      </c>
      <c r="D37" s="11" t="s">
        <v>9</v>
      </c>
      <c r="E37" s="12">
        <v>800</v>
      </c>
      <c r="F37" s="22"/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4">
        <f t="shared" ref="S37:S47" si="9">SUM(G37:R37)</f>
        <v>0</v>
      </c>
      <c r="V37" s="3"/>
    </row>
    <row r="38" spans="2:22" ht="15.75" customHeight="1">
      <c r="B38" s="10">
        <v>7070</v>
      </c>
      <c r="C38" s="5" t="s">
        <v>20</v>
      </c>
      <c r="D38" s="11" t="s">
        <v>9</v>
      </c>
      <c r="E38" s="12">
        <v>801</v>
      </c>
      <c r="F38" s="22"/>
      <c r="G38" s="16"/>
      <c r="H38" s="16"/>
      <c r="I38" s="16"/>
      <c r="J38" s="17"/>
      <c r="K38" s="18"/>
      <c r="L38" s="19"/>
      <c r="M38" s="20"/>
      <c r="N38" s="20"/>
      <c r="O38" s="20"/>
      <c r="P38" s="20"/>
      <c r="Q38" s="20"/>
      <c r="R38" s="20"/>
      <c r="S38" s="14">
        <f t="shared" si="9"/>
        <v>0</v>
      </c>
      <c r="V38" s="3"/>
    </row>
    <row r="39" spans="2:22" ht="15.75" customHeight="1">
      <c r="B39" s="10">
        <v>7070</v>
      </c>
      <c r="C39" s="5" t="s">
        <v>20</v>
      </c>
      <c r="D39" s="11" t="s">
        <v>9</v>
      </c>
      <c r="E39" s="12">
        <v>802</v>
      </c>
      <c r="F39" s="22"/>
      <c r="G39" s="16"/>
      <c r="H39" s="16"/>
      <c r="I39" s="16"/>
      <c r="J39" s="17"/>
      <c r="K39" s="18"/>
      <c r="L39" s="19"/>
      <c r="M39" s="20"/>
      <c r="N39" s="20"/>
      <c r="O39" s="20"/>
      <c r="P39" s="20"/>
      <c r="Q39" s="20"/>
      <c r="R39" s="20"/>
      <c r="S39" s="14">
        <f t="shared" si="9"/>
        <v>0</v>
      </c>
      <c r="V39" s="3"/>
    </row>
    <row r="40" spans="2:22" ht="15.75" customHeight="1">
      <c r="B40" s="10">
        <v>7070</v>
      </c>
      <c r="C40" s="5" t="s">
        <v>20</v>
      </c>
      <c r="D40" s="11" t="s">
        <v>9</v>
      </c>
      <c r="E40" s="12">
        <v>803</v>
      </c>
      <c r="F40" s="22"/>
      <c r="G40" s="16"/>
      <c r="H40" s="16"/>
      <c r="I40" s="16"/>
      <c r="J40" s="17"/>
      <c r="K40" s="18"/>
      <c r="L40" s="19"/>
      <c r="M40" s="20"/>
      <c r="N40" s="20"/>
      <c r="O40" s="20"/>
      <c r="P40" s="20"/>
      <c r="Q40" s="20"/>
      <c r="R40" s="20"/>
      <c r="S40" s="14">
        <f t="shared" si="9"/>
        <v>0</v>
      </c>
      <c r="V40" s="3"/>
    </row>
    <row r="41" spans="2:22" ht="15.75" customHeight="1">
      <c r="B41" s="10">
        <v>7070</v>
      </c>
      <c r="C41" s="5" t="s">
        <v>20</v>
      </c>
      <c r="D41" s="11" t="s">
        <v>9</v>
      </c>
      <c r="E41" s="12">
        <v>804</v>
      </c>
      <c r="F41" s="22"/>
      <c r="G41" s="16"/>
      <c r="H41" s="16"/>
      <c r="I41" s="16"/>
      <c r="J41" s="17"/>
      <c r="K41" s="18"/>
      <c r="L41" s="19"/>
      <c r="M41" s="20"/>
      <c r="N41" s="20"/>
      <c r="O41" s="20"/>
      <c r="P41" s="20"/>
      <c r="Q41" s="20"/>
      <c r="R41" s="20"/>
      <c r="S41" s="14">
        <f t="shared" si="9"/>
        <v>0</v>
      </c>
      <c r="V41" s="3"/>
    </row>
    <row r="42" spans="2:22" ht="15.75" customHeight="1">
      <c r="B42" s="10">
        <v>7070</v>
      </c>
      <c r="C42" s="5" t="s">
        <v>20</v>
      </c>
      <c r="D42" s="11" t="s">
        <v>9</v>
      </c>
      <c r="E42" s="12">
        <v>805</v>
      </c>
      <c r="F42" s="22"/>
      <c r="G42" s="16"/>
      <c r="H42" s="16"/>
      <c r="I42" s="16"/>
      <c r="J42" s="17"/>
      <c r="K42" s="18"/>
      <c r="L42" s="19"/>
      <c r="M42" s="20"/>
      <c r="N42" s="20"/>
      <c r="O42" s="20"/>
      <c r="P42" s="20"/>
      <c r="Q42" s="20"/>
      <c r="R42" s="20"/>
      <c r="S42" s="14">
        <f t="shared" si="9"/>
        <v>0</v>
      </c>
      <c r="V42" s="3"/>
    </row>
    <row r="43" spans="2:22" ht="15.75" customHeight="1">
      <c r="B43" s="10">
        <v>7070</v>
      </c>
      <c r="C43" s="5" t="s">
        <v>20</v>
      </c>
      <c r="D43" s="11" t="s">
        <v>9</v>
      </c>
      <c r="E43" s="12">
        <v>806</v>
      </c>
      <c r="F43" s="22"/>
      <c r="G43" s="16"/>
      <c r="H43" s="16"/>
      <c r="I43" s="16"/>
      <c r="J43" s="17"/>
      <c r="K43" s="18"/>
      <c r="L43" s="19"/>
      <c r="M43" s="20"/>
      <c r="N43" s="20"/>
      <c r="O43" s="20"/>
      <c r="P43" s="20"/>
      <c r="Q43" s="20"/>
      <c r="R43" s="20"/>
      <c r="S43" s="14">
        <f t="shared" si="9"/>
        <v>0</v>
      </c>
      <c r="V43" s="3"/>
    </row>
    <row r="44" spans="2:22" ht="15.75" customHeight="1">
      <c r="B44" s="10">
        <v>7070</v>
      </c>
      <c r="C44" s="5" t="s">
        <v>20</v>
      </c>
      <c r="D44" s="11" t="s">
        <v>9</v>
      </c>
      <c r="E44" s="12">
        <v>807</v>
      </c>
      <c r="F44" s="22"/>
      <c r="G44" s="16"/>
      <c r="H44" s="16"/>
      <c r="I44" s="16"/>
      <c r="J44" s="17"/>
      <c r="K44" s="18"/>
      <c r="L44" s="19"/>
      <c r="M44" s="20"/>
      <c r="N44" s="20"/>
      <c r="O44" s="20"/>
      <c r="P44" s="20"/>
      <c r="Q44" s="20"/>
      <c r="R44" s="20"/>
      <c r="S44" s="14">
        <f t="shared" si="9"/>
        <v>0</v>
      </c>
      <c r="V44" s="3"/>
    </row>
    <row r="45" spans="2:22" ht="15.75" customHeight="1">
      <c r="B45" s="10">
        <v>7070</v>
      </c>
      <c r="C45" s="5" t="s">
        <v>20</v>
      </c>
      <c r="D45" s="11" t="s">
        <v>9</v>
      </c>
      <c r="E45" s="12">
        <v>808</v>
      </c>
      <c r="F45" s="22"/>
      <c r="G45" s="16"/>
      <c r="H45" s="16"/>
      <c r="I45" s="16"/>
      <c r="J45" s="17"/>
      <c r="K45" s="18"/>
      <c r="L45" s="19"/>
      <c r="M45" s="20"/>
      <c r="N45" s="20"/>
      <c r="O45" s="20"/>
      <c r="P45" s="20"/>
      <c r="Q45" s="20"/>
      <c r="R45" s="20"/>
      <c r="S45" s="14">
        <f t="shared" si="9"/>
        <v>0</v>
      </c>
      <c r="V45" s="3"/>
    </row>
    <row r="46" spans="2:22" ht="15.75" customHeight="1">
      <c r="B46" s="10">
        <v>7070</v>
      </c>
      <c r="C46" s="5" t="s">
        <v>20</v>
      </c>
      <c r="D46" s="11" t="s">
        <v>9</v>
      </c>
      <c r="E46" s="12">
        <v>809</v>
      </c>
      <c r="F46" s="22"/>
      <c r="G46" s="16"/>
      <c r="H46" s="16"/>
      <c r="I46" s="16"/>
      <c r="J46" s="17"/>
      <c r="K46" s="18"/>
      <c r="L46" s="19"/>
      <c r="M46" s="20"/>
      <c r="N46" s="20"/>
      <c r="O46" s="20"/>
      <c r="P46" s="20"/>
      <c r="Q46" s="20"/>
      <c r="R46" s="20"/>
      <c r="S46" s="14">
        <f t="shared" si="9"/>
        <v>0</v>
      </c>
      <c r="V46" s="3"/>
    </row>
    <row r="47" spans="2:22" ht="15.75" customHeight="1">
      <c r="B47" s="10">
        <v>7070</v>
      </c>
      <c r="C47" s="5" t="s">
        <v>20</v>
      </c>
      <c r="D47" s="11" t="s">
        <v>9</v>
      </c>
      <c r="E47" s="12">
        <v>810</v>
      </c>
      <c r="F47" s="22"/>
      <c r="G47" s="23"/>
      <c r="H47" s="23"/>
      <c r="I47" s="23"/>
      <c r="J47" s="24"/>
      <c r="K47" s="25"/>
      <c r="L47" s="26"/>
      <c r="M47" s="27"/>
      <c r="N47" s="27"/>
      <c r="O47" s="27"/>
      <c r="P47" s="27"/>
      <c r="Q47" s="27"/>
      <c r="R47" s="27"/>
      <c r="S47" s="14">
        <f t="shared" si="9"/>
        <v>0</v>
      </c>
      <c r="V47" s="3"/>
    </row>
    <row r="48" spans="2:22" ht="15.75" customHeight="1">
      <c r="B48" s="12"/>
      <c r="C48" s="28"/>
      <c r="D48" s="29"/>
      <c r="E48" s="12"/>
      <c r="F48" s="22"/>
      <c r="G48" s="30">
        <f t="shared" ref="G48:S48" si="10">SUM(G37:G47)</f>
        <v>0</v>
      </c>
      <c r="H48" s="30">
        <f t="shared" si="10"/>
        <v>0</v>
      </c>
      <c r="I48" s="30">
        <f t="shared" si="10"/>
        <v>0</v>
      </c>
      <c r="J48" s="30">
        <f t="shared" si="10"/>
        <v>0</v>
      </c>
      <c r="K48" s="30">
        <f t="shared" si="10"/>
        <v>0</v>
      </c>
      <c r="L48" s="30">
        <f t="shared" si="10"/>
        <v>0</v>
      </c>
      <c r="M48" s="30">
        <f t="shared" si="10"/>
        <v>0</v>
      </c>
      <c r="N48" s="30">
        <f t="shared" si="10"/>
        <v>0</v>
      </c>
      <c r="O48" s="30">
        <f t="shared" si="10"/>
        <v>0</v>
      </c>
      <c r="P48" s="30">
        <f t="shared" si="10"/>
        <v>0</v>
      </c>
      <c r="Q48" s="30">
        <f t="shared" si="10"/>
        <v>0</v>
      </c>
      <c r="R48" s="30">
        <f t="shared" si="10"/>
        <v>0</v>
      </c>
      <c r="S48" s="32">
        <f t="shared" si="10"/>
        <v>0</v>
      </c>
      <c r="V48" s="3"/>
    </row>
    <row r="49" spans="2:22" ht="15.75" customHeight="1">
      <c r="B49" s="12"/>
      <c r="C49" s="28"/>
      <c r="D49" s="29"/>
      <c r="E49" s="12"/>
      <c r="F49" s="22"/>
      <c r="G49" s="33"/>
      <c r="H49" s="33"/>
      <c r="I49" s="33"/>
      <c r="J49" s="33"/>
      <c r="K49" s="28"/>
      <c r="L49" s="1"/>
      <c r="M49" s="34"/>
      <c r="V49" s="3"/>
    </row>
    <row r="50" spans="2:22" ht="15.75" customHeight="1">
      <c r="B50" s="12"/>
      <c r="C50" s="28"/>
      <c r="D50" s="29"/>
      <c r="E50" s="12"/>
      <c r="F50" s="2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V50" s="3"/>
    </row>
    <row r="51" spans="2:22" ht="15.75" customHeight="1">
      <c r="B51" s="12"/>
      <c r="C51" s="28"/>
      <c r="D51" s="29"/>
      <c r="E51" s="12"/>
      <c r="F51" s="7">
        <v>2024</v>
      </c>
      <c r="G51" s="8">
        <v>0</v>
      </c>
      <c r="H51" s="8">
        <v>896.44871326006205</v>
      </c>
      <c r="I51" s="8">
        <v>2971.9659124302088</v>
      </c>
      <c r="J51" s="8">
        <v>990.29510794216685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1487.2900396880807</v>
      </c>
      <c r="R51" s="8">
        <v>1837.608450911358</v>
      </c>
      <c r="S51" s="8">
        <f t="shared" ref="S51:S52" si="11">SUM(G51:R51)</f>
        <v>8183.6082242318762</v>
      </c>
      <c r="V51" s="3"/>
    </row>
    <row r="52" spans="2:22" ht="15.75" customHeight="1">
      <c r="B52" s="12"/>
      <c r="C52" s="28"/>
      <c r="D52" s="29"/>
      <c r="E52" s="12"/>
      <c r="F52" s="7">
        <v>2025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1666.666666666667</v>
      </c>
      <c r="P52" s="8">
        <v>1300</v>
      </c>
      <c r="Q52" s="8">
        <v>1666.666666666667</v>
      </c>
      <c r="R52" s="8">
        <v>1666.666666666667</v>
      </c>
      <c r="S52" s="8">
        <f t="shared" si="11"/>
        <v>6300.0000000000009</v>
      </c>
      <c r="V52" s="3"/>
    </row>
    <row r="53" spans="2:22" ht="15.75" customHeight="1">
      <c r="B53" s="12"/>
      <c r="C53" s="28"/>
      <c r="D53" s="29"/>
      <c r="E53" s="12"/>
      <c r="F53" s="22"/>
      <c r="G53" s="33"/>
      <c r="H53" s="33"/>
      <c r="I53" s="33"/>
      <c r="J53" s="33"/>
      <c r="K53" s="28"/>
      <c r="L53" s="1"/>
      <c r="M53" s="34"/>
      <c r="V53" s="3"/>
    </row>
    <row r="54" spans="2:22" ht="15.75" customHeight="1">
      <c r="B54" s="12"/>
      <c r="C54" s="28"/>
      <c r="D54" s="29"/>
      <c r="E54" s="12"/>
      <c r="F54" s="22"/>
      <c r="G54" s="33"/>
      <c r="H54" s="33"/>
      <c r="I54" s="33"/>
      <c r="J54" s="33"/>
      <c r="K54" s="28"/>
      <c r="L54" s="1"/>
      <c r="M54" s="34"/>
      <c r="V54" s="3"/>
    </row>
    <row r="55" spans="2:22" ht="15.75" customHeight="1">
      <c r="B55" s="12"/>
      <c r="C55" s="28"/>
      <c r="D55" s="29"/>
      <c r="E55" s="12"/>
      <c r="F55" s="22"/>
      <c r="G55" s="9">
        <v>46023</v>
      </c>
      <c r="H55" s="9">
        <v>46054</v>
      </c>
      <c r="I55" s="9">
        <v>46082</v>
      </c>
      <c r="J55" s="9">
        <v>46113</v>
      </c>
      <c r="K55" s="9">
        <v>46143</v>
      </c>
      <c r="L55" s="9">
        <v>46174</v>
      </c>
      <c r="M55" s="9">
        <v>46204</v>
      </c>
      <c r="N55" s="9">
        <v>46235</v>
      </c>
      <c r="O55" s="9">
        <v>46266</v>
      </c>
      <c r="P55" s="9">
        <v>46296</v>
      </c>
      <c r="Q55" s="9">
        <v>46327</v>
      </c>
      <c r="R55" s="9">
        <v>46357</v>
      </c>
      <c r="S55" s="9" t="s">
        <v>7</v>
      </c>
      <c r="V55" s="3"/>
    </row>
    <row r="56" spans="2:22" ht="15.75" customHeight="1">
      <c r="B56" s="10">
        <v>7105</v>
      </c>
      <c r="C56" s="5" t="s">
        <v>21</v>
      </c>
      <c r="D56" s="11" t="s">
        <v>9</v>
      </c>
      <c r="E56" s="12">
        <v>800</v>
      </c>
      <c r="F56" s="2" t="s">
        <v>22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4">
        <f>SUM(G56:R56)</f>
        <v>0</v>
      </c>
      <c r="V56" s="3"/>
    </row>
    <row r="57" spans="2:22" ht="15.75" customHeight="1">
      <c r="B57" s="10">
        <v>7105</v>
      </c>
      <c r="C57" s="5" t="s">
        <v>21</v>
      </c>
      <c r="D57" s="11" t="s">
        <v>9</v>
      </c>
      <c r="E57" s="12">
        <v>801</v>
      </c>
      <c r="F57" s="35" t="s">
        <v>23</v>
      </c>
      <c r="G57" s="16">
        <v>0</v>
      </c>
      <c r="H57" s="16">
        <v>0</v>
      </c>
      <c r="I57" s="16">
        <v>0</v>
      </c>
      <c r="J57" s="36">
        <v>5000</v>
      </c>
      <c r="K57" s="18">
        <v>0</v>
      </c>
      <c r="L57" s="19">
        <v>0</v>
      </c>
      <c r="M57" s="21">
        <v>0</v>
      </c>
      <c r="N57" s="20">
        <v>0</v>
      </c>
      <c r="O57" s="20">
        <v>0</v>
      </c>
      <c r="P57" s="21">
        <v>5000</v>
      </c>
      <c r="Q57" s="20">
        <v>0</v>
      </c>
      <c r="R57" s="21">
        <v>0</v>
      </c>
      <c r="S57" s="14">
        <f t="shared" ref="S57:S66" si="12">SUM(G57:R57)</f>
        <v>10000</v>
      </c>
      <c r="V57" s="3"/>
    </row>
    <row r="58" spans="2:22" ht="15.75" customHeight="1">
      <c r="B58" s="10">
        <v>7105</v>
      </c>
      <c r="C58" s="5" t="s">
        <v>21</v>
      </c>
      <c r="D58" s="11" t="s">
        <v>9</v>
      </c>
      <c r="E58" s="12">
        <v>802</v>
      </c>
      <c r="F58" s="2" t="s">
        <v>24</v>
      </c>
      <c r="G58" s="15">
        <v>300</v>
      </c>
      <c r="H58" s="15">
        <v>300</v>
      </c>
      <c r="I58" s="15">
        <v>300</v>
      </c>
      <c r="J58" s="15">
        <v>300</v>
      </c>
      <c r="K58" s="15">
        <v>300</v>
      </c>
      <c r="L58" s="15">
        <v>300</v>
      </c>
      <c r="M58" s="15">
        <v>300</v>
      </c>
      <c r="N58" s="15">
        <v>300</v>
      </c>
      <c r="O58" s="15">
        <v>300</v>
      </c>
      <c r="P58" s="15">
        <v>300</v>
      </c>
      <c r="Q58" s="15">
        <v>300</v>
      </c>
      <c r="R58" s="15">
        <v>300</v>
      </c>
      <c r="S58" s="14">
        <f t="shared" si="12"/>
        <v>3600</v>
      </c>
      <c r="V58" s="3"/>
    </row>
    <row r="59" spans="2:22" s="68" customFormat="1" ht="15.75" customHeight="1">
      <c r="B59" s="56">
        <v>7105</v>
      </c>
      <c r="C59" s="57" t="s">
        <v>21</v>
      </c>
      <c r="D59" s="58" t="s">
        <v>9</v>
      </c>
      <c r="E59" s="59">
        <v>803</v>
      </c>
      <c r="F59" s="60" t="s">
        <v>130</v>
      </c>
      <c r="G59" s="61">
        <v>0</v>
      </c>
      <c r="H59" s="61">
        <v>0</v>
      </c>
      <c r="I59" s="61">
        <v>0</v>
      </c>
      <c r="J59" s="62">
        <v>0</v>
      </c>
      <c r="K59" s="63">
        <v>1000</v>
      </c>
      <c r="L59" s="64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6">
        <v>2000</v>
      </c>
      <c r="S59" s="67">
        <f t="shared" si="12"/>
        <v>3000</v>
      </c>
      <c r="V59" s="69"/>
    </row>
    <row r="60" spans="2:22" ht="15.75" customHeight="1">
      <c r="B60" s="10">
        <v>7105</v>
      </c>
      <c r="C60" s="5" t="s">
        <v>21</v>
      </c>
      <c r="D60" s="11" t="s">
        <v>9</v>
      </c>
      <c r="E60" s="12">
        <v>804</v>
      </c>
      <c r="F60" s="35" t="s">
        <v>131</v>
      </c>
      <c r="G60" s="16">
        <v>0</v>
      </c>
      <c r="H60" s="15">
        <v>3000</v>
      </c>
      <c r="I60" s="16">
        <v>0</v>
      </c>
      <c r="J60" s="17">
        <v>0</v>
      </c>
      <c r="K60" s="18">
        <v>0</v>
      </c>
      <c r="L60" s="19">
        <v>0</v>
      </c>
      <c r="M60" s="20">
        <v>0</v>
      </c>
      <c r="N60" s="20">
        <v>0</v>
      </c>
      <c r="O60" s="20">
        <v>0</v>
      </c>
      <c r="P60" s="21">
        <v>3000</v>
      </c>
      <c r="Q60" s="20">
        <v>0</v>
      </c>
      <c r="R60" s="20">
        <v>0</v>
      </c>
      <c r="S60" s="14">
        <f t="shared" si="12"/>
        <v>6000</v>
      </c>
      <c r="V60" s="3"/>
    </row>
    <row r="61" spans="2:22" ht="15.75" customHeight="1">
      <c r="B61" s="10">
        <v>7105</v>
      </c>
      <c r="C61" s="5" t="s">
        <v>21</v>
      </c>
      <c r="D61" s="11" t="s">
        <v>9</v>
      </c>
      <c r="E61" s="12">
        <v>805</v>
      </c>
      <c r="F61" s="22"/>
      <c r="G61" s="16">
        <v>0</v>
      </c>
      <c r="H61" s="16">
        <v>0</v>
      </c>
      <c r="I61" s="16">
        <v>0</v>
      </c>
      <c r="J61" s="17">
        <v>0</v>
      </c>
      <c r="K61" s="18">
        <v>0</v>
      </c>
      <c r="L61" s="19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14">
        <f t="shared" si="12"/>
        <v>0</v>
      </c>
      <c r="V61" s="3"/>
    </row>
    <row r="62" spans="2:22" ht="15.75" customHeight="1">
      <c r="B62" s="10">
        <v>7105</v>
      </c>
      <c r="C62" s="5" t="s">
        <v>21</v>
      </c>
      <c r="D62" s="11" t="s">
        <v>9</v>
      </c>
      <c r="E62" s="12">
        <v>806</v>
      </c>
      <c r="F62" s="22"/>
      <c r="G62" s="16">
        <v>0</v>
      </c>
      <c r="H62" s="16">
        <v>0</v>
      </c>
      <c r="I62" s="16">
        <v>0</v>
      </c>
      <c r="J62" s="17">
        <v>0</v>
      </c>
      <c r="K62" s="18">
        <v>0</v>
      </c>
      <c r="L62" s="19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14">
        <f t="shared" si="12"/>
        <v>0</v>
      </c>
      <c r="V62" s="3"/>
    </row>
    <row r="63" spans="2:22" ht="15.75" customHeight="1">
      <c r="B63" s="10">
        <v>7105</v>
      </c>
      <c r="C63" s="5" t="s">
        <v>21</v>
      </c>
      <c r="D63" s="11" t="s">
        <v>9</v>
      </c>
      <c r="E63" s="12">
        <v>807</v>
      </c>
      <c r="F63" s="22"/>
      <c r="G63" s="16">
        <v>0</v>
      </c>
      <c r="H63" s="16">
        <v>0</v>
      </c>
      <c r="I63" s="16">
        <v>0</v>
      </c>
      <c r="J63" s="17">
        <v>0</v>
      </c>
      <c r="K63" s="18">
        <v>0</v>
      </c>
      <c r="L63" s="19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14">
        <f t="shared" si="12"/>
        <v>0</v>
      </c>
      <c r="V63" s="3"/>
    </row>
    <row r="64" spans="2:22" ht="15.75" customHeight="1">
      <c r="B64" s="10">
        <v>7105</v>
      </c>
      <c r="C64" s="5" t="s">
        <v>21</v>
      </c>
      <c r="D64" s="11" t="s">
        <v>9</v>
      </c>
      <c r="E64" s="12">
        <v>808</v>
      </c>
      <c r="F64" s="22"/>
      <c r="G64" s="16">
        <v>0</v>
      </c>
      <c r="H64" s="16">
        <v>0</v>
      </c>
      <c r="I64" s="16">
        <v>0</v>
      </c>
      <c r="J64" s="17">
        <v>0</v>
      </c>
      <c r="K64" s="18">
        <v>0</v>
      </c>
      <c r="L64" s="19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14">
        <f t="shared" si="12"/>
        <v>0</v>
      </c>
      <c r="V64" s="3"/>
    </row>
    <row r="65" spans="2:22" ht="15.75" customHeight="1">
      <c r="B65" s="10">
        <v>7105</v>
      </c>
      <c r="C65" s="5" t="s">
        <v>21</v>
      </c>
      <c r="D65" s="11" t="s">
        <v>9</v>
      </c>
      <c r="E65" s="12">
        <v>809</v>
      </c>
      <c r="F65" s="22"/>
      <c r="G65" s="16">
        <v>0</v>
      </c>
      <c r="H65" s="16">
        <v>0</v>
      </c>
      <c r="I65" s="16">
        <v>0</v>
      </c>
      <c r="J65" s="17">
        <v>0</v>
      </c>
      <c r="K65" s="18">
        <v>0</v>
      </c>
      <c r="L65" s="19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14">
        <f t="shared" si="12"/>
        <v>0</v>
      </c>
      <c r="V65" s="3"/>
    </row>
    <row r="66" spans="2:22" ht="15.75" customHeight="1">
      <c r="B66" s="10">
        <v>7105</v>
      </c>
      <c r="C66" s="5" t="s">
        <v>21</v>
      </c>
      <c r="D66" s="11" t="s">
        <v>9</v>
      </c>
      <c r="E66" s="12">
        <v>810</v>
      </c>
      <c r="F66" s="22"/>
      <c r="G66" s="23">
        <v>0</v>
      </c>
      <c r="H66" s="23">
        <v>0</v>
      </c>
      <c r="I66" s="23">
        <v>0</v>
      </c>
      <c r="J66" s="24">
        <v>0</v>
      </c>
      <c r="K66" s="25">
        <v>0</v>
      </c>
      <c r="L66" s="26">
        <v>0</v>
      </c>
      <c r="M66" s="27">
        <v>0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14">
        <f t="shared" si="12"/>
        <v>0</v>
      </c>
      <c r="V66" s="3"/>
    </row>
    <row r="67" spans="2:22" ht="15.75" customHeight="1">
      <c r="B67" s="12"/>
      <c r="C67" s="28"/>
      <c r="D67" s="29"/>
      <c r="E67" s="12"/>
      <c r="F67" s="22"/>
      <c r="G67" s="30">
        <f t="shared" ref="G67:H67" si="13">SUM(G56:G66)</f>
        <v>300</v>
      </c>
      <c r="H67" s="30">
        <f t="shared" si="13"/>
        <v>3300</v>
      </c>
      <c r="I67" s="55">
        <f>SUM(I56:I66)</f>
        <v>300</v>
      </c>
      <c r="J67" s="55">
        <f t="shared" ref="J67:S67" si="14">SUM(J56:J66)</f>
        <v>5300</v>
      </c>
      <c r="K67" s="55">
        <f t="shared" si="14"/>
        <v>1300</v>
      </c>
      <c r="L67" s="55">
        <f t="shared" si="14"/>
        <v>300</v>
      </c>
      <c r="M67" s="55">
        <f t="shared" si="14"/>
        <v>300</v>
      </c>
      <c r="N67" s="55">
        <f t="shared" si="14"/>
        <v>300</v>
      </c>
      <c r="O67" s="55">
        <f t="shared" si="14"/>
        <v>300</v>
      </c>
      <c r="P67" s="55">
        <f t="shared" si="14"/>
        <v>8300</v>
      </c>
      <c r="Q67" s="55">
        <f t="shared" si="14"/>
        <v>300</v>
      </c>
      <c r="R67" s="55">
        <f t="shared" si="14"/>
        <v>2300</v>
      </c>
      <c r="S67" s="55">
        <f t="shared" si="14"/>
        <v>22600</v>
      </c>
      <c r="V67" s="3"/>
    </row>
    <row r="68" spans="2:22" ht="15.75" customHeight="1">
      <c r="B68" s="12"/>
      <c r="C68" s="28"/>
      <c r="D68" s="29"/>
      <c r="E68" s="12"/>
      <c r="F68" s="22"/>
      <c r="G68" s="33"/>
      <c r="H68" s="33"/>
      <c r="I68" s="33"/>
      <c r="J68" s="33"/>
      <c r="K68" s="28"/>
      <c r="L68" s="1"/>
      <c r="M68" s="34"/>
      <c r="V68" s="3"/>
    </row>
    <row r="69" spans="2:22" ht="15.75" customHeight="1">
      <c r="B69" s="12"/>
      <c r="C69" s="28"/>
      <c r="D69" s="29"/>
      <c r="E69" s="12"/>
      <c r="F69" s="2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V69" s="3"/>
    </row>
    <row r="70" spans="2:22" ht="15.75" customHeight="1">
      <c r="B70" s="12"/>
      <c r="C70" s="28"/>
      <c r="D70" s="29"/>
      <c r="E70" s="12"/>
      <c r="F70" s="7">
        <v>2024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f t="shared" ref="S70:S71" si="15">SUM(G70:R70)</f>
        <v>0</v>
      </c>
      <c r="V70" s="3"/>
    </row>
    <row r="71" spans="2:22" ht="15.75" customHeight="1">
      <c r="B71" s="12"/>
      <c r="C71" s="28"/>
      <c r="D71" s="29"/>
      <c r="E71" s="12"/>
      <c r="F71" s="7">
        <v>2025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f t="shared" si="15"/>
        <v>0</v>
      </c>
      <c r="V71" s="3"/>
    </row>
    <row r="72" spans="2:22" ht="15.75" customHeight="1">
      <c r="B72" s="12"/>
      <c r="C72" s="28"/>
      <c r="D72" s="29"/>
      <c r="E72" s="12"/>
      <c r="F72" s="22"/>
      <c r="G72" s="33"/>
      <c r="H72" s="33"/>
      <c r="I72" s="33"/>
      <c r="J72" s="33"/>
      <c r="K72" s="28"/>
      <c r="L72" s="1"/>
      <c r="M72" s="34"/>
      <c r="V72" s="3"/>
    </row>
    <row r="73" spans="2:22" ht="15.75" customHeight="1">
      <c r="B73" s="12"/>
      <c r="C73" s="28"/>
      <c r="D73" s="29"/>
      <c r="E73" s="12"/>
      <c r="F73" s="22"/>
      <c r="G73" s="33"/>
      <c r="H73" s="33"/>
      <c r="I73" s="33"/>
      <c r="J73" s="33"/>
      <c r="K73" s="28"/>
      <c r="L73" s="1"/>
      <c r="M73" s="34"/>
      <c r="V73" s="3"/>
    </row>
    <row r="74" spans="2:22" ht="15.75" customHeight="1">
      <c r="B74" s="12"/>
      <c r="C74" s="28"/>
      <c r="D74" s="29"/>
      <c r="E74" s="12"/>
      <c r="F74" s="22"/>
      <c r="G74" s="9">
        <v>46023</v>
      </c>
      <c r="H74" s="9">
        <v>46054</v>
      </c>
      <c r="I74" s="9">
        <v>46082</v>
      </c>
      <c r="J74" s="9">
        <v>46113</v>
      </c>
      <c r="K74" s="9">
        <v>46143</v>
      </c>
      <c r="L74" s="9">
        <v>46174</v>
      </c>
      <c r="M74" s="9">
        <v>46204</v>
      </c>
      <c r="N74" s="9">
        <v>46235</v>
      </c>
      <c r="O74" s="9">
        <v>46266</v>
      </c>
      <c r="P74" s="9">
        <v>46296</v>
      </c>
      <c r="Q74" s="9">
        <v>46327</v>
      </c>
      <c r="R74" s="9">
        <v>46357</v>
      </c>
      <c r="S74" s="9" t="s">
        <v>7</v>
      </c>
      <c r="V74" s="3"/>
    </row>
    <row r="75" spans="2:22" ht="15.75" customHeight="1">
      <c r="B75" s="10">
        <v>7110</v>
      </c>
      <c r="C75" s="5" t="s">
        <v>25</v>
      </c>
      <c r="D75" s="11" t="s">
        <v>9</v>
      </c>
      <c r="E75" s="12">
        <v>800</v>
      </c>
      <c r="F75" s="22"/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4">
        <f t="shared" ref="S75:S85" si="16">SUM(G75:R75)</f>
        <v>0</v>
      </c>
      <c r="V75" s="3"/>
    </row>
    <row r="76" spans="2:22" ht="15.75" customHeight="1">
      <c r="B76" s="10">
        <v>7110</v>
      </c>
      <c r="C76" s="5" t="s">
        <v>25</v>
      </c>
      <c r="D76" s="11" t="s">
        <v>9</v>
      </c>
      <c r="E76" s="12">
        <v>801</v>
      </c>
      <c r="F76" s="22"/>
      <c r="G76" s="16"/>
      <c r="H76" s="16"/>
      <c r="I76" s="16"/>
      <c r="J76" s="17"/>
      <c r="K76" s="18"/>
      <c r="L76" s="19"/>
      <c r="M76" s="20"/>
      <c r="N76" s="20"/>
      <c r="O76" s="20"/>
      <c r="P76" s="20"/>
      <c r="Q76" s="20"/>
      <c r="R76" s="20"/>
      <c r="S76" s="14">
        <f t="shared" si="16"/>
        <v>0</v>
      </c>
      <c r="V76" s="3"/>
    </row>
    <row r="77" spans="2:22" ht="15.75" customHeight="1">
      <c r="B77" s="10">
        <v>7110</v>
      </c>
      <c r="C77" s="5" t="s">
        <v>25</v>
      </c>
      <c r="D77" s="11" t="s">
        <v>9</v>
      </c>
      <c r="E77" s="12">
        <v>802</v>
      </c>
      <c r="F77" s="22"/>
      <c r="G77" s="16"/>
      <c r="H77" s="16"/>
      <c r="I77" s="16"/>
      <c r="J77" s="17"/>
      <c r="K77" s="18"/>
      <c r="L77" s="19"/>
      <c r="M77" s="20"/>
      <c r="N77" s="20"/>
      <c r="O77" s="20"/>
      <c r="P77" s="20"/>
      <c r="Q77" s="20"/>
      <c r="R77" s="20"/>
      <c r="S77" s="14">
        <f t="shared" si="16"/>
        <v>0</v>
      </c>
      <c r="V77" s="3"/>
    </row>
    <row r="78" spans="2:22" ht="15.75" customHeight="1">
      <c r="B78" s="10">
        <v>7110</v>
      </c>
      <c r="C78" s="5" t="s">
        <v>25</v>
      </c>
      <c r="D78" s="11" t="s">
        <v>9</v>
      </c>
      <c r="E78" s="12">
        <v>803</v>
      </c>
      <c r="F78" s="22"/>
      <c r="G78" s="16"/>
      <c r="H78" s="16"/>
      <c r="I78" s="16"/>
      <c r="J78" s="17"/>
      <c r="K78" s="18"/>
      <c r="L78" s="19"/>
      <c r="M78" s="20"/>
      <c r="N78" s="20"/>
      <c r="O78" s="20"/>
      <c r="P78" s="20"/>
      <c r="Q78" s="20"/>
      <c r="R78" s="20"/>
      <c r="S78" s="14">
        <f t="shared" si="16"/>
        <v>0</v>
      </c>
      <c r="V78" s="3"/>
    </row>
    <row r="79" spans="2:22" ht="15.75" customHeight="1">
      <c r="B79" s="10">
        <v>7110</v>
      </c>
      <c r="C79" s="5" t="s">
        <v>25</v>
      </c>
      <c r="D79" s="11" t="s">
        <v>9</v>
      </c>
      <c r="E79" s="12">
        <v>804</v>
      </c>
      <c r="F79" s="22"/>
      <c r="G79" s="16"/>
      <c r="H79" s="16"/>
      <c r="I79" s="16"/>
      <c r="J79" s="17"/>
      <c r="K79" s="18"/>
      <c r="L79" s="19"/>
      <c r="M79" s="20"/>
      <c r="N79" s="20"/>
      <c r="O79" s="20"/>
      <c r="P79" s="20"/>
      <c r="Q79" s="20"/>
      <c r="R79" s="20"/>
      <c r="S79" s="14">
        <f t="shared" si="16"/>
        <v>0</v>
      </c>
      <c r="V79" s="3"/>
    </row>
    <row r="80" spans="2:22" ht="15.75" customHeight="1">
      <c r="B80" s="10">
        <v>7110</v>
      </c>
      <c r="C80" s="5" t="s">
        <v>25</v>
      </c>
      <c r="D80" s="11" t="s">
        <v>9</v>
      </c>
      <c r="E80" s="12">
        <v>805</v>
      </c>
      <c r="F80" s="22"/>
      <c r="G80" s="16"/>
      <c r="H80" s="16"/>
      <c r="I80" s="16"/>
      <c r="J80" s="17"/>
      <c r="K80" s="18"/>
      <c r="L80" s="19"/>
      <c r="M80" s="20"/>
      <c r="N80" s="20"/>
      <c r="O80" s="20"/>
      <c r="P80" s="20"/>
      <c r="Q80" s="20"/>
      <c r="R80" s="20"/>
      <c r="S80" s="14">
        <f t="shared" si="16"/>
        <v>0</v>
      </c>
      <c r="V80" s="3"/>
    </row>
    <row r="81" spans="2:22" ht="15.75" customHeight="1">
      <c r="B81" s="10">
        <v>7110</v>
      </c>
      <c r="C81" s="5" t="s">
        <v>25</v>
      </c>
      <c r="D81" s="11" t="s">
        <v>9</v>
      </c>
      <c r="E81" s="12">
        <v>806</v>
      </c>
      <c r="F81" s="22"/>
      <c r="G81" s="16"/>
      <c r="H81" s="16"/>
      <c r="I81" s="16"/>
      <c r="J81" s="17"/>
      <c r="K81" s="18"/>
      <c r="L81" s="19"/>
      <c r="M81" s="20"/>
      <c r="N81" s="20"/>
      <c r="O81" s="20"/>
      <c r="P81" s="20"/>
      <c r="Q81" s="20"/>
      <c r="R81" s="20"/>
      <c r="S81" s="14">
        <f t="shared" si="16"/>
        <v>0</v>
      </c>
      <c r="V81" s="3"/>
    </row>
    <row r="82" spans="2:22" ht="15.75" customHeight="1">
      <c r="B82" s="10">
        <v>7110</v>
      </c>
      <c r="C82" s="5" t="s">
        <v>25</v>
      </c>
      <c r="D82" s="11" t="s">
        <v>9</v>
      </c>
      <c r="E82" s="12">
        <v>807</v>
      </c>
      <c r="F82" s="22"/>
      <c r="G82" s="16"/>
      <c r="H82" s="16"/>
      <c r="I82" s="16"/>
      <c r="J82" s="17"/>
      <c r="K82" s="18"/>
      <c r="L82" s="19"/>
      <c r="M82" s="20"/>
      <c r="N82" s="20"/>
      <c r="O82" s="20"/>
      <c r="P82" s="20"/>
      <c r="Q82" s="20"/>
      <c r="R82" s="20"/>
      <c r="S82" s="14">
        <f t="shared" si="16"/>
        <v>0</v>
      </c>
      <c r="V82" s="3"/>
    </row>
    <row r="83" spans="2:22" ht="15.75" customHeight="1">
      <c r="B83" s="10">
        <v>7110</v>
      </c>
      <c r="C83" s="5" t="s">
        <v>25</v>
      </c>
      <c r="D83" s="11" t="s">
        <v>9</v>
      </c>
      <c r="E83" s="12">
        <v>808</v>
      </c>
      <c r="F83" s="22"/>
      <c r="G83" s="16"/>
      <c r="H83" s="16"/>
      <c r="I83" s="16"/>
      <c r="J83" s="17"/>
      <c r="K83" s="18"/>
      <c r="L83" s="19"/>
      <c r="M83" s="20"/>
      <c r="N83" s="20"/>
      <c r="O83" s="20"/>
      <c r="P83" s="20"/>
      <c r="Q83" s="20"/>
      <c r="R83" s="20"/>
      <c r="S83" s="14">
        <f t="shared" si="16"/>
        <v>0</v>
      </c>
      <c r="V83" s="3"/>
    </row>
    <row r="84" spans="2:22" ht="15.75" customHeight="1">
      <c r="B84" s="10">
        <v>7110</v>
      </c>
      <c r="C84" s="5" t="s">
        <v>25</v>
      </c>
      <c r="D84" s="11" t="s">
        <v>9</v>
      </c>
      <c r="E84" s="12">
        <v>809</v>
      </c>
      <c r="F84" s="22"/>
      <c r="G84" s="16"/>
      <c r="H84" s="16"/>
      <c r="I84" s="16"/>
      <c r="J84" s="17"/>
      <c r="K84" s="18"/>
      <c r="L84" s="19"/>
      <c r="M84" s="20"/>
      <c r="N84" s="20"/>
      <c r="O84" s="20"/>
      <c r="P84" s="20"/>
      <c r="Q84" s="20"/>
      <c r="R84" s="20"/>
      <c r="S84" s="14">
        <f t="shared" si="16"/>
        <v>0</v>
      </c>
      <c r="V84" s="3"/>
    </row>
    <row r="85" spans="2:22" ht="15.75" customHeight="1">
      <c r="B85" s="10">
        <v>7110</v>
      </c>
      <c r="C85" s="5" t="s">
        <v>25</v>
      </c>
      <c r="D85" s="11" t="s">
        <v>9</v>
      </c>
      <c r="E85" s="12">
        <v>810</v>
      </c>
      <c r="F85" s="22"/>
      <c r="G85" s="23"/>
      <c r="H85" s="23"/>
      <c r="I85" s="23"/>
      <c r="J85" s="24"/>
      <c r="K85" s="25"/>
      <c r="L85" s="26"/>
      <c r="M85" s="27"/>
      <c r="N85" s="27"/>
      <c r="O85" s="27"/>
      <c r="P85" s="27"/>
      <c r="Q85" s="27"/>
      <c r="R85" s="27"/>
      <c r="S85" s="14">
        <f t="shared" si="16"/>
        <v>0</v>
      </c>
      <c r="V85" s="3"/>
    </row>
    <row r="86" spans="2:22" ht="15.75" customHeight="1">
      <c r="B86" s="12"/>
      <c r="C86" s="28"/>
      <c r="D86" s="29"/>
      <c r="E86" s="12"/>
      <c r="F86" s="22"/>
      <c r="G86" s="30">
        <f t="shared" ref="G86:S86" si="17">SUM(G75:G85)</f>
        <v>0</v>
      </c>
      <c r="H86" s="30">
        <f t="shared" si="17"/>
        <v>0</v>
      </c>
      <c r="I86" s="30">
        <f t="shared" si="17"/>
        <v>0</v>
      </c>
      <c r="J86" s="30">
        <f t="shared" si="17"/>
        <v>0</v>
      </c>
      <c r="K86" s="30">
        <f t="shared" si="17"/>
        <v>0</v>
      </c>
      <c r="L86" s="30">
        <f t="shared" si="17"/>
        <v>0</v>
      </c>
      <c r="M86" s="30">
        <f t="shared" si="17"/>
        <v>0</v>
      </c>
      <c r="N86" s="30">
        <f t="shared" si="17"/>
        <v>0</v>
      </c>
      <c r="O86" s="30">
        <f t="shared" si="17"/>
        <v>0</v>
      </c>
      <c r="P86" s="30">
        <f t="shared" si="17"/>
        <v>0</v>
      </c>
      <c r="Q86" s="30">
        <f t="shared" si="17"/>
        <v>0</v>
      </c>
      <c r="R86" s="30">
        <f t="shared" si="17"/>
        <v>0</v>
      </c>
      <c r="S86" s="32">
        <f t="shared" si="17"/>
        <v>0</v>
      </c>
      <c r="V86" s="3"/>
    </row>
    <row r="87" spans="2:22" ht="15.75" customHeight="1">
      <c r="B87" s="12"/>
      <c r="C87" s="28"/>
      <c r="D87" s="29"/>
      <c r="E87" s="12"/>
      <c r="F87" s="22"/>
      <c r="G87" s="33"/>
      <c r="H87" s="33"/>
      <c r="I87" s="33"/>
      <c r="J87" s="33"/>
      <c r="K87" s="28"/>
      <c r="L87" s="1"/>
      <c r="M87" s="34"/>
      <c r="V87" s="3"/>
    </row>
    <row r="88" spans="2:22" ht="15.75" customHeight="1">
      <c r="B88" s="12"/>
      <c r="C88" s="28"/>
      <c r="D88" s="29"/>
      <c r="E88" s="12"/>
      <c r="F88" s="2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V88" s="3"/>
    </row>
    <row r="89" spans="2:22" ht="15.75" customHeight="1">
      <c r="B89" s="12"/>
      <c r="C89" s="28"/>
      <c r="D89" s="29"/>
      <c r="E89" s="12"/>
      <c r="F89" s="7">
        <v>2024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f t="shared" ref="S89:S90" si="18">SUM(G89:R89)</f>
        <v>0</v>
      </c>
      <c r="V89" s="3"/>
    </row>
    <row r="90" spans="2:22" ht="15.75" customHeight="1">
      <c r="B90" s="12"/>
      <c r="C90" s="28"/>
      <c r="D90" s="29"/>
      <c r="E90" s="12"/>
      <c r="F90" s="7">
        <v>2025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f t="shared" si="18"/>
        <v>0</v>
      </c>
      <c r="V90" s="3"/>
    </row>
    <row r="91" spans="2:22" ht="15.75" customHeight="1">
      <c r="B91" s="12"/>
      <c r="C91" s="28"/>
      <c r="D91" s="29"/>
      <c r="E91" s="12"/>
      <c r="F91" s="22"/>
      <c r="G91" s="33"/>
      <c r="H91" s="33"/>
      <c r="I91" s="33"/>
      <c r="J91" s="33"/>
      <c r="K91" s="28"/>
      <c r="L91" s="1"/>
      <c r="M91" s="34"/>
      <c r="V91" s="3"/>
    </row>
    <row r="92" spans="2:22" ht="15.75" customHeight="1">
      <c r="B92" s="12"/>
      <c r="C92" s="28"/>
      <c r="D92" s="29"/>
      <c r="E92" s="12"/>
      <c r="F92" s="22"/>
      <c r="G92" s="33"/>
      <c r="H92" s="33"/>
      <c r="I92" s="33"/>
      <c r="J92" s="33"/>
      <c r="K92" s="28"/>
      <c r="L92" s="1"/>
      <c r="M92" s="34"/>
      <c r="V92" s="3"/>
    </row>
    <row r="93" spans="2:22" ht="15.75" customHeight="1">
      <c r="B93" s="12"/>
      <c r="C93" s="28"/>
      <c r="D93" s="29"/>
      <c r="E93" s="12"/>
      <c r="F93" s="22"/>
      <c r="G93" s="9">
        <v>46023</v>
      </c>
      <c r="H93" s="9">
        <v>46054</v>
      </c>
      <c r="I93" s="9">
        <v>46082</v>
      </c>
      <c r="J93" s="9">
        <v>46113</v>
      </c>
      <c r="K93" s="9">
        <v>46143</v>
      </c>
      <c r="L93" s="9">
        <v>46174</v>
      </c>
      <c r="M93" s="9">
        <v>46204</v>
      </c>
      <c r="N93" s="9">
        <v>46235</v>
      </c>
      <c r="O93" s="9">
        <v>46266</v>
      </c>
      <c r="P93" s="9">
        <v>46296</v>
      </c>
      <c r="Q93" s="9">
        <v>46327</v>
      </c>
      <c r="R93" s="9">
        <v>46357</v>
      </c>
      <c r="S93" s="9" t="s">
        <v>7</v>
      </c>
      <c r="V93" s="3"/>
    </row>
    <row r="94" spans="2:22" ht="15.75" customHeight="1">
      <c r="B94" s="10">
        <v>7150</v>
      </c>
      <c r="C94" s="5" t="s">
        <v>26</v>
      </c>
      <c r="D94" s="11" t="s">
        <v>9</v>
      </c>
      <c r="E94" s="12">
        <v>800</v>
      </c>
      <c r="F94" s="22"/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4">
        <f t="shared" ref="S94:S104" si="19">SUM(G94:R94)</f>
        <v>0</v>
      </c>
      <c r="V94" s="3"/>
    </row>
    <row r="95" spans="2:22" ht="15.75" customHeight="1">
      <c r="B95" s="10">
        <v>7150</v>
      </c>
      <c r="C95" s="5" t="s">
        <v>26</v>
      </c>
      <c r="D95" s="11" t="s">
        <v>9</v>
      </c>
      <c r="E95" s="12">
        <v>801</v>
      </c>
      <c r="F95" s="22"/>
      <c r="G95" s="16"/>
      <c r="H95" s="16"/>
      <c r="I95" s="16"/>
      <c r="J95" s="17"/>
      <c r="K95" s="18"/>
      <c r="L95" s="19"/>
      <c r="M95" s="20"/>
      <c r="N95" s="20"/>
      <c r="O95" s="20"/>
      <c r="P95" s="20"/>
      <c r="Q95" s="20"/>
      <c r="R95" s="20"/>
      <c r="S95" s="14">
        <f t="shared" si="19"/>
        <v>0</v>
      </c>
      <c r="V95" s="3"/>
    </row>
    <row r="96" spans="2:22" ht="15.75" customHeight="1">
      <c r="B96" s="10">
        <v>7150</v>
      </c>
      <c r="C96" s="5" t="s">
        <v>26</v>
      </c>
      <c r="D96" s="11" t="s">
        <v>9</v>
      </c>
      <c r="E96" s="12">
        <v>802</v>
      </c>
      <c r="F96" s="22"/>
      <c r="G96" s="16"/>
      <c r="H96" s="16"/>
      <c r="I96" s="16"/>
      <c r="J96" s="17"/>
      <c r="K96" s="18"/>
      <c r="L96" s="19"/>
      <c r="M96" s="20"/>
      <c r="N96" s="20"/>
      <c r="O96" s="20"/>
      <c r="P96" s="20"/>
      <c r="Q96" s="20"/>
      <c r="R96" s="20"/>
      <c r="S96" s="14">
        <f t="shared" si="19"/>
        <v>0</v>
      </c>
      <c r="V96" s="3"/>
    </row>
    <row r="97" spans="2:22" ht="15.75" customHeight="1">
      <c r="B97" s="10">
        <v>7150</v>
      </c>
      <c r="C97" s="5" t="s">
        <v>26</v>
      </c>
      <c r="D97" s="11" t="s">
        <v>9</v>
      </c>
      <c r="E97" s="12">
        <v>803</v>
      </c>
      <c r="F97" s="22"/>
      <c r="G97" s="16"/>
      <c r="H97" s="16"/>
      <c r="I97" s="16"/>
      <c r="J97" s="17"/>
      <c r="K97" s="18"/>
      <c r="L97" s="19"/>
      <c r="M97" s="20"/>
      <c r="N97" s="20"/>
      <c r="O97" s="20"/>
      <c r="P97" s="20"/>
      <c r="Q97" s="20"/>
      <c r="R97" s="20"/>
      <c r="S97" s="14">
        <f t="shared" si="19"/>
        <v>0</v>
      </c>
      <c r="V97" s="3"/>
    </row>
    <row r="98" spans="2:22" ht="15.75" customHeight="1">
      <c r="B98" s="10">
        <v>7150</v>
      </c>
      <c r="C98" s="5" t="s">
        <v>26</v>
      </c>
      <c r="D98" s="11" t="s">
        <v>9</v>
      </c>
      <c r="E98" s="12">
        <v>804</v>
      </c>
      <c r="F98" s="22"/>
      <c r="G98" s="16"/>
      <c r="H98" s="16"/>
      <c r="I98" s="16"/>
      <c r="J98" s="17"/>
      <c r="K98" s="18"/>
      <c r="L98" s="19"/>
      <c r="M98" s="20"/>
      <c r="N98" s="20"/>
      <c r="O98" s="20"/>
      <c r="P98" s="20"/>
      <c r="Q98" s="20"/>
      <c r="R98" s="20"/>
      <c r="S98" s="14">
        <f t="shared" si="19"/>
        <v>0</v>
      </c>
      <c r="V98" s="3"/>
    </row>
    <row r="99" spans="2:22" ht="15.75" customHeight="1">
      <c r="B99" s="10">
        <v>7150</v>
      </c>
      <c r="C99" s="5" t="s">
        <v>26</v>
      </c>
      <c r="D99" s="11" t="s">
        <v>9</v>
      </c>
      <c r="E99" s="12">
        <v>805</v>
      </c>
      <c r="F99" s="22"/>
      <c r="G99" s="16"/>
      <c r="H99" s="16"/>
      <c r="I99" s="16"/>
      <c r="J99" s="17"/>
      <c r="K99" s="18"/>
      <c r="L99" s="19"/>
      <c r="M99" s="20"/>
      <c r="N99" s="20"/>
      <c r="O99" s="20"/>
      <c r="P99" s="20"/>
      <c r="Q99" s="20"/>
      <c r="R99" s="20"/>
      <c r="S99" s="14">
        <f t="shared" si="19"/>
        <v>0</v>
      </c>
      <c r="V99" s="3"/>
    </row>
    <row r="100" spans="2:22" ht="15.75" customHeight="1">
      <c r="B100" s="10">
        <v>7150</v>
      </c>
      <c r="C100" s="5" t="s">
        <v>26</v>
      </c>
      <c r="D100" s="11" t="s">
        <v>9</v>
      </c>
      <c r="E100" s="12">
        <v>806</v>
      </c>
      <c r="F100" s="22"/>
      <c r="G100" s="16"/>
      <c r="H100" s="16"/>
      <c r="I100" s="16"/>
      <c r="J100" s="17"/>
      <c r="K100" s="18"/>
      <c r="L100" s="19"/>
      <c r="M100" s="20"/>
      <c r="N100" s="20"/>
      <c r="O100" s="20"/>
      <c r="P100" s="20"/>
      <c r="Q100" s="20"/>
      <c r="R100" s="20"/>
      <c r="S100" s="14">
        <f t="shared" si="19"/>
        <v>0</v>
      </c>
      <c r="V100" s="3"/>
    </row>
    <row r="101" spans="2:22" ht="15.75" customHeight="1">
      <c r="B101" s="10">
        <v>7150</v>
      </c>
      <c r="C101" s="5" t="s">
        <v>26</v>
      </c>
      <c r="D101" s="11" t="s">
        <v>9</v>
      </c>
      <c r="E101" s="12">
        <v>807</v>
      </c>
      <c r="F101" s="22"/>
      <c r="G101" s="16"/>
      <c r="H101" s="16"/>
      <c r="I101" s="16"/>
      <c r="J101" s="17"/>
      <c r="K101" s="18"/>
      <c r="L101" s="19"/>
      <c r="M101" s="20"/>
      <c r="N101" s="20"/>
      <c r="O101" s="20"/>
      <c r="P101" s="20"/>
      <c r="Q101" s="20"/>
      <c r="R101" s="20"/>
      <c r="S101" s="14">
        <f t="shared" si="19"/>
        <v>0</v>
      </c>
      <c r="V101" s="3"/>
    </row>
    <row r="102" spans="2:22" ht="15.75" customHeight="1">
      <c r="B102" s="10">
        <v>7150</v>
      </c>
      <c r="C102" s="5" t="s">
        <v>26</v>
      </c>
      <c r="D102" s="11" t="s">
        <v>9</v>
      </c>
      <c r="E102" s="12">
        <v>808</v>
      </c>
      <c r="F102" s="22"/>
      <c r="G102" s="16"/>
      <c r="H102" s="16"/>
      <c r="I102" s="16"/>
      <c r="J102" s="17"/>
      <c r="K102" s="18"/>
      <c r="L102" s="19"/>
      <c r="M102" s="20"/>
      <c r="N102" s="20"/>
      <c r="O102" s="20"/>
      <c r="P102" s="20"/>
      <c r="Q102" s="20"/>
      <c r="R102" s="20"/>
      <c r="S102" s="14">
        <f t="shared" si="19"/>
        <v>0</v>
      </c>
      <c r="V102" s="3"/>
    </row>
    <row r="103" spans="2:22" ht="15.75" customHeight="1">
      <c r="B103" s="10">
        <v>7150</v>
      </c>
      <c r="C103" s="5" t="s">
        <v>26</v>
      </c>
      <c r="D103" s="11" t="s">
        <v>9</v>
      </c>
      <c r="E103" s="12">
        <v>809</v>
      </c>
      <c r="F103" s="22"/>
      <c r="G103" s="16"/>
      <c r="H103" s="16"/>
      <c r="I103" s="16"/>
      <c r="J103" s="17"/>
      <c r="K103" s="18"/>
      <c r="L103" s="19"/>
      <c r="M103" s="20"/>
      <c r="N103" s="20"/>
      <c r="O103" s="20"/>
      <c r="P103" s="20"/>
      <c r="Q103" s="20"/>
      <c r="R103" s="20"/>
      <c r="S103" s="14">
        <f t="shared" si="19"/>
        <v>0</v>
      </c>
      <c r="V103" s="3"/>
    </row>
    <row r="104" spans="2:22" ht="15.75" customHeight="1">
      <c r="B104" s="10">
        <v>7150</v>
      </c>
      <c r="C104" s="5" t="s">
        <v>26</v>
      </c>
      <c r="D104" s="11" t="s">
        <v>9</v>
      </c>
      <c r="E104" s="12">
        <v>810</v>
      </c>
      <c r="F104" s="22"/>
      <c r="G104" s="23"/>
      <c r="H104" s="23"/>
      <c r="I104" s="23"/>
      <c r="J104" s="24"/>
      <c r="K104" s="25"/>
      <c r="L104" s="26"/>
      <c r="M104" s="27"/>
      <c r="N104" s="27"/>
      <c r="O104" s="27"/>
      <c r="P104" s="27"/>
      <c r="Q104" s="27"/>
      <c r="R104" s="27"/>
      <c r="S104" s="14">
        <f t="shared" si="19"/>
        <v>0</v>
      </c>
      <c r="V104" s="3"/>
    </row>
    <row r="105" spans="2:22" ht="15.75" customHeight="1">
      <c r="B105" s="12"/>
      <c r="C105" s="28"/>
      <c r="D105" s="29"/>
      <c r="E105" s="12"/>
      <c r="F105" s="22"/>
      <c r="G105" s="30">
        <f t="shared" ref="G105:S105" si="20">SUM(G94:G104)</f>
        <v>0</v>
      </c>
      <c r="H105" s="30">
        <f t="shared" si="20"/>
        <v>0</v>
      </c>
      <c r="I105" s="30">
        <f t="shared" si="20"/>
        <v>0</v>
      </c>
      <c r="J105" s="30">
        <f t="shared" si="20"/>
        <v>0</v>
      </c>
      <c r="K105" s="30">
        <f t="shared" si="20"/>
        <v>0</v>
      </c>
      <c r="L105" s="30">
        <f t="shared" si="20"/>
        <v>0</v>
      </c>
      <c r="M105" s="30">
        <f t="shared" si="20"/>
        <v>0</v>
      </c>
      <c r="N105" s="30">
        <f t="shared" si="20"/>
        <v>0</v>
      </c>
      <c r="O105" s="30">
        <f t="shared" si="20"/>
        <v>0</v>
      </c>
      <c r="P105" s="30">
        <f t="shared" si="20"/>
        <v>0</v>
      </c>
      <c r="Q105" s="30">
        <f t="shared" si="20"/>
        <v>0</v>
      </c>
      <c r="R105" s="30">
        <f t="shared" si="20"/>
        <v>0</v>
      </c>
      <c r="S105" s="32">
        <f t="shared" si="20"/>
        <v>0</v>
      </c>
      <c r="V105" s="3"/>
    </row>
    <row r="106" spans="2:22" ht="15.75" customHeight="1">
      <c r="B106" s="12"/>
      <c r="C106" s="28"/>
      <c r="D106" s="29"/>
      <c r="E106" s="12"/>
      <c r="F106" s="22"/>
      <c r="G106" s="33"/>
      <c r="H106" s="33"/>
      <c r="I106" s="33"/>
      <c r="J106" s="33"/>
      <c r="K106" s="28"/>
      <c r="L106" s="1"/>
      <c r="M106" s="34"/>
      <c r="V106" s="3"/>
    </row>
    <row r="107" spans="2:22" ht="15.75" customHeight="1">
      <c r="B107" s="12"/>
      <c r="C107" s="28"/>
      <c r="D107" s="29"/>
      <c r="E107" s="12"/>
      <c r="F107" s="2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V107" s="3"/>
    </row>
    <row r="108" spans="2:22" ht="15.75" customHeight="1">
      <c r="B108" s="12"/>
      <c r="C108" s="28"/>
      <c r="D108" s="29"/>
      <c r="E108" s="12"/>
      <c r="F108" s="7">
        <v>2024</v>
      </c>
      <c r="G108" s="37">
        <v>10550.655960659264</v>
      </c>
      <c r="H108" s="37">
        <v>4826.6812696090701</v>
      </c>
      <c r="I108" s="37">
        <v>8080.5326672543833</v>
      </c>
      <c r="J108" s="37">
        <v>3720.4976629035455</v>
      </c>
      <c r="K108" s="37">
        <v>4325.797431600281</v>
      </c>
      <c r="L108" s="37">
        <v>5140.8510167825816</v>
      </c>
      <c r="M108" s="37">
        <v>5896.0105404587084</v>
      </c>
      <c r="N108" s="37">
        <v>14379.898105701839</v>
      </c>
      <c r="O108" s="37">
        <v>7120.1460071399933</v>
      </c>
      <c r="P108" s="37">
        <v>9748.3385025910757</v>
      </c>
      <c r="Q108" s="37">
        <v>6516.1580343009009</v>
      </c>
      <c r="R108" s="37">
        <v>8050.9831652046378</v>
      </c>
      <c r="S108" s="37">
        <f t="shared" ref="S108:S109" si="21">SUM(G108:R108)</f>
        <v>88356.550364206283</v>
      </c>
      <c r="V108" s="3"/>
    </row>
    <row r="109" spans="2:22" ht="15.75" customHeight="1">
      <c r="B109" s="12"/>
      <c r="C109" s="28"/>
      <c r="D109" s="29"/>
      <c r="E109" s="12"/>
      <c r="F109" s="7">
        <v>2025</v>
      </c>
      <c r="G109" s="37">
        <v>1002.3425175263384</v>
      </c>
      <c r="H109" s="37">
        <v>2898.555688787545</v>
      </c>
      <c r="I109" s="37">
        <v>3672.8295154796606</v>
      </c>
      <c r="J109" s="37">
        <v>2575.8975590551181</v>
      </c>
      <c r="K109" s="37">
        <v>4564.8071733929482</v>
      </c>
      <c r="L109" s="37">
        <v>4108.1330762571815</v>
      </c>
      <c r="M109" s="37">
        <v>4987.1749188551184</v>
      </c>
      <c r="N109" s="37">
        <v>2665.7509867452131</v>
      </c>
      <c r="O109" s="37">
        <v>6276.0544312733973</v>
      </c>
      <c r="P109" s="37">
        <v>3500</v>
      </c>
      <c r="Q109" s="37">
        <v>6276.0544312733973</v>
      </c>
      <c r="R109" s="37">
        <v>6276.0544312733973</v>
      </c>
      <c r="S109" s="37">
        <f t="shared" si="21"/>
        <v>48803.654729919319</v>
      </c>
      <c r="V109" s="3"/>
    </row>
    <row r="110" spans="2:22" ht="15.75" customHeight="1">
      <c r="B110" s="12"/>
      <c r="C110" s="28"/>
      <c r="D110" s="29"/>
      <c r="E110" s="12"/>
      <c r="F110" s="22"/>
      <c r="G110" s="33"/>
      <c r="H110" s="33"/>
      <c r="I110" s="33"/>
      <c r="J110" s="33"/>
      <c r="K110" s="28"/>
      <c r="L110" s="1"/>
      <c r="M110" s="34"/>
      <c r="V110" s="3"/>
    </row>
    <row r="111" spans="2:22" ht="15.75" customHeight="1">
      <c r="B111" s="12"/>
      <c r="C111" s="28"/>
      <c r="D111" s="29"/>
      <c r="E111" s="12"/>
      <c r="F111" s="22"/>
      <c r="G111" s="9">
        <v>46023</v>
      </c>
      <c r="H111" s="9">
        <v>46054</v>
      </c>
      <c r="I111" s="9">
        <v>46082</v>
      </c>
      <c r="J111" s="9">
        <v>46113</v>
      </c>
      <c r="K111" s="9">
        <v>46143</v>
      </c>
      <c r="L111" s="9">
        <v>46174</v>
      </c>
      <c r="M111" s="9">
        <v>46204</v>
      </c>
      <c r="N111" s="9">
        <v>46235</v>
      </c>
      <c r="O111" s="9">
        <v>46266</v>
      </c>
      <c r="P111" s="9">
        <v>46296</v>
      </c>
      <c r="Q111" s="9">
        <v>46327</v>
      </c>
      <c r="R111" s="9">
        <v>46357</v>
      </c>
      <c r="S111" s="9" t="s">
        <v>7</v>
      </c>
      <c r="V111" s="3"/>
    </row>
    <row r="112" spans="2:22" ht="15.75" customHeight="1">
      <c r="B112" s="10">
        <v>7155</v>
      </c>
      <c r="C112" s="5" t="s">
        <v>27</v>
      </c>
      <c r="D112" s="11" t="s">
        <v>9</v>
      </c>
      <c r="E112" s="12">
        <v>800</v>
      </c>
      <c r="F112" s="35" t="s">
        <v>132</v>
      </c>
      <c r="G112" s="38">
        <v>2000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38">
        <v>1000</v>
      </c>
      <c r="R112" s="13">
        <v>0</v>
      </c>
      <c r="S112" s="14">
        <f t="shared" ref="S112:S122" si="22">SUM(G112:R112)</f>
        <v>3000</v>
      </c>
      <c r="V112" s="3"/>
    </row>
    <row r="113" spans="2:22" ht="15.75" customHeight="1">
      <c r="B113" s="10">
        <v>7155</v>
      </c>
      <c r="C113" s="5" t="s">
        <v>27</v>
      </c>
      <c r="D113" s="11" t="s">
        <v>9</v>
      </c>
      <c r="E113" s="12">
        <v>801</v>
      </c>
      <c r="F113" s="35" t="s">
        <v>28</v>
      </c>
      <c r="G113" s="15">
        <v>300</v>
      </c>
      <c r="H113" s="15">
        <v>300</v>
      </c>
      <c r="I113" s="15">
        <v>300</v>
      </c>
      <c r="J113" s="15">
        <v>300</v>
      </c>
      <c r="K113" s="15">
        <v>300</v>
      </c>
      <c r="L113" s="15">
        <v>300</v>
      </c>
      <c r="M113" s="15">
        <v>300</v>
      </c>
      <c r="N113" s="15">
        <v>300</v>
      </c>
      <c r="O113" s="15">
        <v>300</v>
      </c>
      <c r="P113" s="15">
        <v>300</v>
      </c>
      <c r="Q113" s="15">
        <v>300</v>
      </c>
      <c r="R113" s="15">
        <v>300</v>
      </c>
      <c r="S113" s="14">
        <f t="shared" si="22"/>
        <v>3600</v>
      </c>
      <c r="V113" s="3"/>
    </row>
    <row r="114" spans="2:22" ht="15.75" customHeight="1">
      <c r="B114" s="10">
        <v>7155</v>
      </c>
      <c r="C114" s="5" t="s">
        <v>27</v>
      </c>
      <c r="D114" s="11" t="s">
        <v>9</v>
      </c>
      <c r="E114" s="12">
        <v>802</v>
      </c>
      <c r="F114" s="2" t="s">
        <v>29</v>
      </c>
      <c r="G114" s="16">
        <v>0</v>
      </c>
      <c r="H114" s="16">
        <v>0</v>
      </c>
      <c r="I114" s="16">
        <v>0</v>
      </c>
      <c r="J114" s="17">
        <v>0</v>
      </c>
      <c r="K114" s="18">
        <v>0</v>
      </c>
      <c r="L114" s="19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14">
        <f t="shared" si="22"/>
        <v>0</v>
      </c>
      <c r="V114" s="3"/>
    </row>
    <row r="115" spans="2:22" ht="15.75" customHeight="1">
      <c r="B115" s="10">
        <v>7155</v>
      </c>
      <c r="C115" s="5" t="s">
        <v>27</v>
      </c>
      <c r="D115" s="11" t="s">
        <v>9</v>
      </c>
      <c r="E115" s="12">
        <v>803</v>
      </c>
      <c r="F115" s="2" t="s">
        <v>30</v>
      </c>
      <c r="G115" s="15">
        <v>5000</v>
      </c>
      <c r="H115" s="16">
        <v>0</v>
      </c>
      <c r="I115" s="16">
        <v>0</v>
      </c>
      <c r="J115" s="17">
        <v>0</v>
      </c>
      <c r="K115" s="18">
        <v>0</v>
      </c>
      <c r="L115" s="19">
        <v>0</v>
      </c>
      <c r="M115" s="20">
        <v>0</v>
      </c>
      <c r="N115" s="20">
        <v>0</v>
      </c>
      <c r="O115" s="20">
        <v>0</v>
      </c>
      <c r="P115" s="20">
        <v>0</v>
      </c>
      <c r="Q115" s="15">
        <v>5000</v>
      </c>
      <c r="R115" s="20">
        <v>0</v>
      </c>
      <c r="S115" s="14">
        <f t="shared" si="22"/>
        <v>10000</v>
      </c>
      <c r="V115" s="3"/>
    </row>
    <row r="116" spans="2:22" ht="15.75" customHeight="1">
      <c r="B116" s="10">
        <v>7155</v>
      </c>
      <c r="C116" s="5" t="s">
        <v>27</v>
      </c>
      <c r="D116" s="11" t="s">
        <v>9</v>
      </c>
      <c r="E116" s="12">
        <v>804</v>
      </c>
      <c r="F116" s="2"/>
      <c r="G116" s="16">
        <v>0</v>
      </c>
      <c r="H116" s="16">
        <v>0</v>
      </c>
      <c r="I116" s="16">
        <v>0</v>
      </c>
      <c r="J116" s="17">
        <v>0</v>
      </c>
      <c r="K116" s="18">
        <v>0</v>
      </c>
      <c r="L116" s="19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14">
        <f t="shared" si="22"/>
        <v>0</v>
      </c>
      <c r="V116" s="3"/>
    </row>
    <row r="117" spans="2:22" ht="15.75" customHeight="1">
      <c r="B117" s="10">
        <v>7155</v>
      </c>
      <c r="C117" s="5" t="s">
        <v>27</v>
      </c>
      <c r="D117" s="11" t="s">
        <v>9</v>
      </c>
      <c r="E117" s="12">
        <v>805</v>
      </c>
      <c r="F117" s="2" t="s">
        <v>31</v>
      </c>
      <c r="G117" s="16">
        <v>0</v>
      </c>
      <c r="H117" s="16">
        <v>0</v>
      </c>
      <c r="I117" s="16">
        <v>0</v>
      </c>
      <c r="J117" s="17">
        <v>0</v>
      </c>
      <c r="K117" s="18">
        <v>0</v>
      </c>
      <c r="L117" s="19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14">
        <f t="shared" si="22"/>
        <v>0</v>
      </c>
      <c r="V117" s="3"/>
    </row>
    <row r="118" spans="2:22" ht="15.75" customHeight="1">
      <c r="B118" s="10">
        <v>7155</v>
      </c>
      <c r="C118" s="5" t="s">
        <v>27</v>
      </c>
      <c r="D118" s="11" t="s">
        <v>9</v>
      </c>
      <c r="E118" s="12">
        <v>806</v>
      </c>
      <c r="F118" s="35" t="s">
        <v>32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4">
        <f t="shared" si="22"/>
        <v>0</v>
      </c>
      <c r="V118" s="3"/>
    </row>
    <row r="119" spans="2:22" ht="15.75" customHeight="1">
      <c r="B119" s="10">
        <v>7155</v>
      </c>
      <c r="C119" s="5" t="s">
        <v>27</v>
      </c>
      <c r="D119" s="11" t="s">
        <v>9</v>
      </c>
      <c r="E119" s="12">
        <v>807</v>
      </c>
      <c r="F119" s="39" t="s">
        <v>33</v>
      </c>
      <c r="G119" s="15">
        <v>1200</v>
      </c>
      <c r="H119" s="15">
        <v>1200</v>
      </c>
      <c r="I119" s="15">
        <v>1200</v>
      </c>
      <c r="J119" s="15">
        <v>1200</v>
      </c>
      <c r="K119" s="15">
        <v>1200</v>
      </c>
      <c r="L119" s="15">
        <v>1200</v>
      </c>
      <c r="M119" s="15">
        <v>1200</v>
      </c>
      <c r="N119" s="15">
        <v>1200</v>
      </c>
      <c r="O119" s="15">
        <v>1200</v>
      </c>
      <c r="P119" s="15">
        <v>1200</v>
      </c>
      <c r="Q119" s="15">
        <v>1200</v>
      </c>
      <c r="R119" s="15">
        <v>1200</v>
      </c>
      <c r="S119" s="14">
        <f t="shared" si="22"/>
        <v>14400</v>
      </c>
      <c r="V119" s="3"/>
    </row>
    <row r="120" spans="2:22" ht="15.75" customHeight="1">
      <c r="B120" s="10">
        <v>7155</v>
      </c>
      <c r="C120" s="5" t="s">
        <v>27</v>
      </c>
      <c r="D120" s="11" t="s">
        <v>9</v>
      </c>
      <c r="E120" s="12">
        <v>808</v>
      </c>
      <c r="F120" s="39"/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4">
        <f t="shared" si="22"/>
        <v>0</v>
      </c>
      <c r="V120" s="3"/>
    </row>
    <row r="121" spans="2:22" ht="15.75" customHeight="1">
      <c r="B121" s="10">
        <v>7155</v>
      </c>
      <c r="C121" s="5" t="s">
        <v>27</v>
      </c>
      <c r="D121" s="11" t="s">
        <v>9</v>
      </c>
      <c r="E121" s="12">
        <v>809</v>
      </c>
      <c r="F121" s="22"/>
      <c r="G121" s="16">
        <v>0</v>
      </c>
      <c r="H121" s="16">
        <v>0</v>
      </c>
      <c r="I121" s="16">
        <v>0</v>
      </c>
      <c r="J121" s="17">
        <v>0</v>
      </c>
      <c r="K121" s="18">
        <v>0</v>
      </c>
      <c r="L121" s="19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14">
        <f t="shared" si="22"/>
        <v>0</v>
      </c>
      <c r="V121" s="3"/>
    </row>
    <row r="122" spans="2:22" ht="15.75" customHeight="1">
      <c r="B122" s="10">
        <v>7155</v>
      </c>
      <c r="C122" s="5" t="s">
        <v>27</v>
      </c>
      <c r="D122" s="11" t="s">
        <v>9</v>
      </c>
      <c r="E122" s="12">
        <v>810</v>
      </c>
      <c r="F122" s="22"/>
      <c r="G122" s="23">
        <v>0</v>
      </c>
      <c r="H122" s="23">
        <v>0</v>
      </c>
      <c r="I122" s="23">
        <v>0</v>
      </c>
      <c r="J122" s="24">
        <v>0</v>
      </c>
      <c r="K122" s="25">
        <v>0</v>
      </c>
      <c r="L122" s="26">
        <v>0</v>
      </c>
      <c r="M122" s="27">
        <v>0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14">
        <f t="shared" si="22"/>
        <v>0</v>
      </c>
      <c r="V122" s="3"/>
    </row>
    <row r="123" spans="2:22" ht="15.75" customHeight="1">
      <c r="B123" s="12"/>
      <c r="C123" s="28"/>
      <c r="D123" s="29"/>
      <c r="E123" s="12"/>
      <c r="F123" s="22"/>
      <c r="G123" s="55">
        <f>SUM(G112:G122)</f>
        <v>8500</v>
      </c>
      <c r="H123" s="55">
        <f t="shared" ref="H123:S123" si="23">SUM(H112:H122)</f>
        <v>1500</v>
      </c>
      <c r="I123" s="55">
        <f t="shared" si="23"/>
        <v>1500</v>
      </c>
      <c r="J123" s="55">
        <f t="shared" si="23"/>
        <v>1500</v>
      </c>
      <c r="K123" s="55">
        <f t="shared" si="23"/>
        <v>1500</v>
      </c>
      <c r="L123" s="55">
        <f t="shared" si="23"/>
        <v>1500</v>
      </c>
      <c r="M123" s="55">
        <f t="shared" si="23"/>
        <v>1500</v>
      </c>
      <c r="N123" s="55">
        <f t="shared" si="23"/>
        <v>1500</v>
      </c>
      <c r="O123" s="55">
        <f t="shared" si="23"/>
        <v>1500</v>
      </c>
      <c r="P123" s="55">
        <f t="shared" si="23"/>
        <v>1500</v>
      </c>
      <c r="Q123" s="55">
        <f t="shared" si="23"/>
        <v>7500</v>
      </c>
      <c r="R123" s="55">
        <f t="shared" si="23"/>
        <v>1500</v>
      </c>
      <c r="S123" s="55">
        <f t="shared" si="23"/>
        <v>31000</v>
      </c>
      <c r="V123" s="3"/>
    </row>
    <row r="124" spans="2:22" ht="15.75" customHeight="1">
      <c r="B124" s="12"/>
      <c r="C124" s="28"/>
      <c r="D124" s="29"/>
      <c r="E124" s="12"/>
      <c r="F124" s="22"/>
      <c r="G124" s="33" t="s">
        <v>129</v>
      </c>
      <c r="H124" s="33"/>
      <c r="I124" s="33"/>
      <c r="J124" s="33"/>
      <c r="K124" s="28"/>
      <c r="L124" s="1"/>
      <c r="M124" s="34"/>
      <c r="V124" s="3"/>
    </row>
    <row r="125" spans="2:22" ht="15.75" customHeight="1">
      <c r="B125" s="12"/>
      <c r="C125" s="28"/>
      <c r="D125" s="29"/>
      <c r="E125" s="12"/>
      <c r="F125" s="22"/>
      <c r="G125" s="33"/>
      <c r="H125" s="33"/>
      <c r="I125" s="33"/>
      <c r="J125" s="33"/>
      <c r="K125" s="28"/>
      <c r="L125" s="1"/>
      <c r="M125" s="34"/>
      <c r="V125" s="3"/>
    </row>
    <row r="126" spans="2:22" ht="15.75" customHeight="1">
      <c r="B126" s="12"/>
      <c r="C126" s="28"/>
      <c r="D126" s="29"/>
      <c r="E126" s="12"/>
      <c r="F126" s="2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V126" s="3"/>
    </row>
    <row r="127" spans="2:22" ht="15.75" customHeight="1">
      <c r="B127" s="12"/>
      <c r="C127" s="28"/>
      <c r="D127" s="29"/>
      <c r="E127" s="12"/>
      <c r="F127" s="7">
        <v>2024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f t="shared" ref="S127:S128" si="24">SUM(G127:R127)</f>
        <v>0</v>
      </c>
      <c r="V127" s="3"/>
    </row>
    <row r="128" spans="2:22" ht="15.75" customHeight="1">
      <c r="B128" s="12"/>
      <c r="C128" s="28"/>
      <c r="D128" s="29"/>
      <c r="E128" s="12"/>
      <c r="F128" s="7">
        <v>2025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f t="shared" si="24"/>
        <v>0</v>
      </c>
      <c r="V128" s="3"/>
    </row>
    <row r="129" spans="2:22" ht="15.75" customHeight="1">
      <c r="B129" s="12"/>
      <c r="C129" s="28"/>
      <c r="D129" s="29"/>
      <c r="E129" s="12"/>
      <c r="F129" s="22"/>
      <c r="G129" s="33"/>
      <c r="H129" s="33"/>
      <c r="I129" s="33"/>
      <c r="J129" s="33"/>
      <c r="K129" s="28"/>
      <c r="L129" s="1"/>
      <c r="M129" s="34"/>
      <c r="V129" s="3"/>
    </row>
    <row r="130" spans="2:22" ht="15.75" customHeight="1">
      <c r="B130" s="12"/>
      <c r="C130" s="28"/>
      <c r="D130" s="29"/>
      <c r="E130" s="12"/>
      <c r="F130" s="22"/>
      <c r="G130" s="33"/>
      <c r="H130" s="33"/>
      <c r="I130" s="33"/>
      <c r="J130" s="33"/>
      <c r="K130" s="28"/>
      <c r="L130" s="1"/>
      <c r="M130" s="34"/>
      <c r="V130" s="3"/>
    </row>
    <row r="131" spans="2:22" ht="15.75" customHeight="1">
      <c r="B131" s="12"/>
      <c r="C131" s="28"/>
      <c r="D131" s="29"/>
      <c r="E131" s="12"/>
      <c r="F131" s="22"/>
      <c r="G131" s="9">
        <v>46023</v>
      </c>
      <c r="H131" s="9">
        <v>46054</v>
      </c>
      <c r="I131" s="9">
        <v>46082</v>
      </c>
      <c r="J131" s="9">
        <v>46113</v>
      </c>
      <c r="K131" s="9">
        <v>46143</v>
      </c>
      <c r="L131" s="9">
        <v>46174</v>
      </c>
      <c r="M131" s="9">
        <v>46204</v>
      </c>
      <c r="N131" s="9">
        <v>46235</v>
      </c>
      <c r="O131" s="9">
        <v>46266</v>
      </c>
      <c r="P131" s="9">
        <v>46296</v>
      </c>
      <c r="Q131" s="9">
        <v>46327</v>
      </c>
      <c r="R131" s="9">
        <v>46357</v>
      </c>
      <c r="S131" s="9" t="s">
        <v>7</v>
      </c>
      <c r="V131" s="3"/>
    </row>
    <row r="132" spans="2:22" ht="15.75" customHeight="1">
      <c r="B132" s="10">
        <v>7165</v>
      </c>
      <c r="C132" s="5" t="s">
        <v>34</v>
      </c>
      <c r="D132" s="11" t="s">
        <v>9</v>
      </c>
      <c r="E132" s="12">
        <v>800</v>
      </c>
      <c r="F132" s="2" t="s">
        <v>35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4">
        <f t="shared" ref="S132:S142" si="25">SUM(G132:R132)</f>
        <v>0</v>
      </c>
      <c r="V132" s="3"/>
    </row>
    <row r="133" spans="2:22" ht="15.75" customHeight="1">
      <c r="B133" s="10">
        <v>7165</v>
      </c>
      <c r="C133" s="5" t="s">
        <v>34</v>
      </c>
      <c r="D133" s="11" t="s">
        <v>9</v>
      </c>
      <c r="E133" s="12">
        <v>801</v>
      </c>
      <c r="F133" s="2" t="s">
        <v>36</v>
      </c>
      <c r="G133" s="16"/>
      <c r="H133" s="16"/>
      <c r="I133" s="16"/>
      <c r="J133" s="17"/>
      <c r="K133" s="18"/>
      <c r="L133" s="19"/>
      <c r="M133" s="20"/>
      <c r="N133" s="20"/>
      <c r="O133" s="20"/>
      <c r="P133" s="20"/>
      <c r="Q133" s="20"/>
      <c r="R133" s="20"/>
      <c r="S133" s="14">
        <f t="shared" si="25"/>
        <v>0</v>
      </c>
      <c r="V133" s="3"/>
    </row>
    <row r="134" spans="2:22" ht="15.75" customHeight="1">
      <c r="B134" s="10">
        <v>7165</v>
      </c>
      <c r="C134" s="5" t="s">
        <v>34</v>
      </c>
      <c r="D134" s="11" t="s">
        <v>9</v>
      </c>
      <c r="E134" s="12">
        <v>802</v>
      </c>
      <c r="F134" s="22"/>
      <c r="G134" s="16"/>
      <c r="H134" s="16"/>
      <c r="I134" s="16"/>
      <c r="J134" s="17"/>
      <c r="K134" s="18"/>
      <c r="L134" s="19"/>
      <c r="M134" s="20"/>
      <c r="N134" s="20"/>
      <c r="O134" s="20"/>
      <c r="P134" s="20"/>
      <c r="Q134" s="20"/>
      <c r="R134" s="20"/>
      <c r="S134" s="14">
        <f t="shared" si="25"/>
        <v>0</v>
      </c>
      <c r="V134" s="3"/>
    </row>
    <row r="135" spans="2:22" ht="15.75" customHeight="1">
      <c r="B135" s="10">
        <v>7165</v>
      </c>
      <c r="C135" s="5" t="s">
        <v>34</v>
      </c>
      <c r="D135" s="11" t="s">
        <v>9</v>
      </c>
      <c r="E135" s="12">
        <v>803</v>
      </c>
      <c r="F135" s="22"/>
      <c r="G135" s="16"/>
      <c r="H135" s="16"/>
      <c r="I135" s="16"/>
      <c r="J135" s="17"/>
      <c r="K135" s="18"/>
      <c r="L135" s="19"/>
      <c r="M135" s="20"/>
      <c r="N135" s="20"/>
      <c r="O135" s="20"/>
      <c r="P135" s="20"/>
      <c r="Q135" s="20"/>
      <c r="R135" s="20"/>
      <c r="S135" s="14">
        <f t="shared" si="25"/>
        <v>0</v>
      </c>
      <c r="V135" s="3"/>
    </row>
    <row r="136" spans="2:22" ht="15.75" customHeight="1">
      <c r="B136" s="10">
        <v>7165</v>
      </c>
      <c r="C136" s="5" t="s">
        <v>34</v>
      </c>
      <c r="D136" s="11" t="s">
        <v>9</v>
      </c>
      <c r="E136" s="12">
        <v>804</v>
      </c>
      <c r="F136" s="22"/>
      <c r="G136" s="16"/>
      <c r="H136" s="16"/>
      <c r="I136" s="16"/>
      <c r="J136" s="17"/>
      <c r="K136" s="18"/>
      <c r="L136" s="19"/>
      <c r="M136" s="20"/>
      <c r="N136" s="20"/>
      <c r="O136" s="20"/>
      <c r="P136" s="20"/>
      <c r="Q136" s="20"/>
      <c r="R136" s="20"/>
      <c r="S136" s="14">
        <f t="shared" si="25"/>
        <v>0</v>
      </c>
      <c r="V136" s="3"/>
    </row>
    <row r="137" spans="2:22" ht="15.75" customHeight="1">
      <c r="B137" s="10">
        <v>7165</v>
      </c>
      <c r="C137" s="5" t="s">
        <v>34</v>
      </c>
      <c r="D137" s="11" t="s">
        <v>9</v>
      </c>
      <c r="E137" s="12">
        <v>805</v>
      </c>
      <c r="F137" s="22"/>
      <c r="G137" s="16"/>
      <c r="H137" s="16"/>
      <c r="I137" s="16"/>
      <c r="J137" s="17"/>
      <c r="K137" s="18"/>
      <c r="L137" s="19"/>
      <c r="M137" s="20"/>
      <c r="N137" s="20"/>
      <c r="O137" s="20"/>
      <c r="P137" s="20"/>
      <c r="Q137" s="20"/>
      <c r="R137" s="20"/>
      <c r="S137" s="14">
        <f t="shared" si="25"/>
        <v>0</v>
      </c>
      <c r="V137" s="3"/>
    </row>
    <row r="138" spans="2:22" ht="15.75" customHeight="1">
      <c r="B138" s="10">
        <v>7165</v>
      </c>
      <c r="C138" s="5" t="s">
        <v>34</v>
      </c>
      <c r="D138" s="11" t="s">
        <v>9</v>
      </c>
      <c r="E138" s="12">
        <v>806</v>
      </c>
      <c r="F138" s="22"/>
      <c r="G138" s="16"/>
      <c r="H138" s="16"/>
      <c r="I138" s="16"/>
      <c r="J138" s="17"/>
      <c r="K138" s="18"/>
      <c r="L138" s="19"/>
      <c r="M138" s="20"/>
      <c r="N138" s="20"/>
      <c r="O138" s="20"/>
      <c r="P138" s="20"/>
      <c r="Q138" s="20"/>
      <c r="R138" s="20"/>
      <c r="S138" s="14">
        <f t="shared" si="25"/>
        <v>0</v>
      </c>
      <c r="V138" s="3"/>
    </row>
    <row r="139" spans="2:22" ht="15.75" customHeight="1">
      <c r="B139" s="10">
        <v>7165</v>
      </c>
      <c r="C139" s="5" t="s">
        <v>34</v>
      </c>
      <c r="D139" s="11" t="s">
        <v>9</v>
      </c>
      <c r="E139" s="12">
        <v>807</v>
      </c>
      <c r="F139" s="22"/>
      <c r="G139" s="16"/>
      <c r="H139" s="16"/>
      <c r="I139" s="16"/>
      <c r="J139" s="17"/>
      <c r="K139" s="18"/>
      <c r="L139" s="19"/>
      <c r="M139" s="20"/>
      <c r="N139" s="20"/>
      <c r="O139" s="20"/>
      <c r="P139" s="20"/>
      <c r="Q139" s="20"/>
      <c r="R139" s="20"/>
      <c r="S139" s="14">
        <f t="shared" si="25"/>
        <v>0</v>
      </c>
      <c r="V139" s="3"/>
    </row>
    <row r="140" spans="2:22" ht="15.75" customHeight="1">
      <c r="B140" s="10">
        <v>7165</v>
      </c>
      <c r="C140" s="5" t="s">
        <v>34</v>
      </c>
      <c r="D140" s="11" t="s">
        <v>9</v>
      </c>
      <c r="E140" s="12">
        <v>808</v>
      </c>
      <c r="F140" s="22"/>
      <c r="G140" s="16"/>
      <c r="H140" s="16"/>
      <c r="I140" s="16"/>
      <c r="J140" s="17"/>
      <c r="K140" s="18"/>
      <c r="L140" s="19"/>
      <c r="M140" s="20"/>
      <c r="N140" s="20"/>
      <c r="O140" s="20"/>
      <c r="P140" s="20"/>
      <c r="Q140" s="20"/>
      <c r="R140" s="20"/>
      <c r="S140" s="14">
        <f t="shared" si="25"/>
        <v>0</v>
      </c>
      <c r="V140" s="3"/>
    </row>
    <row r="141" spans="2:22" ht="15.75" customHeight="1">
      <c r="B141" s="10">
        <v>7165</v>
      </c>
      <c r="C141" s="5" t="s">
        <v>34</v>
      </c>
      <c r="D141" s="11" t="s">
        <v>9</v>
      </c>
      <c r="E141" s="12">
        <v>809</v>
      </c>
      <c r="F141" s="22"/>
      <c r="G141" s="16"/>
      <c r="H141" s="16"/>
      <c r="I141" s="16"/>
      <c r="J141" s="17"/>
      <c r="K141" s="18"/>
      <c r="L141" s="19"/>
      <c r="M141" s="20"/>
      <c r="N141" s="20"/>
      <c r="O141" s="20"/>
      <c r="P141" s="20"/>
      <c r="Q141" s="20"/>
      <c r="R141" s="20"/>
      <c r="S141" s="14">
        <f t="shared" si="25"/>
        <v>0</v>
      </c>
      <c r="V141" s="3"/>
    </row>
    <row r="142" spans="2:22" ht="15.75" customHeight="1">
      <c r="B142" s="10">
        <v>7165</v>
      </c>
      <c r="C142" s="5" t="s">
        <v>34</v>
      </c>
      <c r="D142" s="11" t="s">
        <v>9</v>
      </c>
      <c r="E142" s="12">
        <v>810</v>
      </c>
      <c r="F142" s="22"/>
      <c r="G142" s="23"/>
      <c r="H142" s="23"/>
      <c r="I142" s="23"/>
      <c r="J142" s="24"/>
      <c r="K142" s="25"/>
      <c r="L142" s="26"/>
      <c r="M142" s="27"/>
      <c r="N142" s="27"/>
      <c r="O142" s="27"/>
      <c r="P142" s="27"/>
      <c r="Q142" s="27"/>
      <c r="R142" s="27"/>
      <c r="S142" s="14">
        <f t="shared" si="25"/>
        <v>0</v>
      </c>
      <c r="V142" s="3"/>
    </row>
    <row r="143" spans="2:22" ht="15.75" customHeight="1">
      <c r="B143" s="12"/>
      <c r="C143" s="28"/>
      <c r="D143" s="29"/>
      <c r="E143" s="12"/>
      <c r="F143" s="22"/>
      <c r="G143" s="30">
        <f t="shared" ref="G143:S143" si="26">SUM(G132:G142)</f>
        <v>0</v>
      </c>
      <c r="H143" s="30">
        <f t="shared" si="26"/>
        <v>0</v>
      </c>
      <c r="I143" s="30">
        <f t="shared" si="26"/>
        <v>0</v>
      </c>
      <c r="J143" s="30">
        <f t="shared" si="26"/>
        <v>0</v>
      </c>
      <c r="K143" s="30">
        <f t="shared" si="26"/>
        <v>0</v>
      </c>
      <c r="L143" s="30">
        <f t="shared" si="26"/>
        <v>0</v>
      </c>
      <c r="M143" s="30">
        <f t="shared" si="26"/>
        <v>0</v>
      </c>
      <c r="N143" s="30">
        <f t="shared" si="26"/>
        <v>0</v>
      </c>
      <c r="O143" s="30">
        <f t="shared" si="26"/>
        <v>0</v>
      </c>
      <c r="P143" s="30">
        <f t="shared" si="26"/>
        <v>0</v>
      </c>
      <c r="Q143" s="30">
        <f t="shared" si="26"/>
        <v>0</v>
      </c>
      <c r="R143" s="30">
        <f t="shared" si="26"/>
        <v>0</v>
      </c>
      <c r="S143" s="32">
        <f t="shared" si="26"/>
        <v>0</v>
      </c>
      <c r="V143" s="3"/>
    </row>
    <row r="144" spans="2:22" ht="15.75" customHeight="1">
      <c r="B144" s="12"/>
      <c r="C144" s="28"/>
      <c r="D144" s="29"/>
      <c r="E144" s="12"/>
      <c r="F144" s="22"/>
      <c r="G144" s="33"/>
      <c r="H144" s="33"/>
      <c r="I144" s="33"/>
      <c r="J144" s="33"/>
      <c r="K144" s="28"/>
      <c r="L144" s="1"/>
      <c r="M144" s="34"/>
      <c r="V144" s="3"/>
    </row>
    <row r="145" spans="2:22" ht="15.75" customHeight="1">
      <c r="B145" s="12"/>
      <c r="C145" s="28"/>
      <c r="D145" s="29"/>
      <c r="E145" s="12"/>
      <c r="F145" s="2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V145" s="3"/>
    </row>
    <row r="146" spans="2:22" ht="15.75" customHeight="1">
      <c r="B146" s="12"/>
      <c r="C146" s="28"/>
      <c r="D146" s="29"/>
      <c r="E146" s="12"/>
      <c r="F146" s="7">
        <v>2024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f t="shared" ref="S146:S147" si="27">SUM(G146:R146)</f>
        <v>0</v>
      </c>
      <c r="V146" s="3"/>
    </row>
    <row r="147" spans="2:22" ht="15.75" customHeight="1">
      <c r="B147" s="12"/>
      <c r="C147" s="28"/>
      <c r="D147" s="29"/>
      <c r="E147" s="12"/>
      <c r="F147" s="7">
        <v>2025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f t="shared" si="27"/>
        <v>0</v>
      </c>
      <c r="V147" s="3"/>
    </row>
    <row r="148" spans="2:22" ht="15.75" customHeight="1">
      <c r="B148" s="12"/>
      <c r="C148" s="28"/>
      <c r="D148" s="29"/>
      <c r="E148" s="12"/>
      <c r="F148" s="22"/>
      <c r="G148" s="33"/>
      <c r="H148" s="33"/>
      <c r="I148" s="33"/>
      <c r="J148" s="33"/>
      <c r="K148" s="28"/>
      <c r="L148" s="1"/>
      <c r="M148" s="34"/>
      <c r="V148" s="3"/>
    </row>
    <row r="149" spans="2:22" ht="15.75" customHeight="1">
      <c r="B149" s="12"/>
      <c r="C149" s="28"/>
      <c r="D149" s="29"/>
      <c r="E149" s="12"/>
      <c r="F149" s="22"/>
      <c r="G149" s="33"/>
      <c r="H149" s="33"/>
      <c r="I149" s="33"/>
      <c r="J149" s="33"/>
      <c r="K149" s="28"/>
      <c r="L149" s="1"/>
      <c r="M149" s="34"/>
      <c r="V149" s="3"/>
    </row>
    <row r="150" spans="2:22" ht="15.75" customHeight="1">
      <c r="B150" s="12"/>
      <c r="C150" s="28"/>
      <c r="D150" s="29"/>
      <c r="E150" s="12"/>
      <c r="F150" s="22"/>
      <c r="G150" s="9">
        <v>46023</v>
      </c>
      <c r="H150" s="9">
        <v>46054</v>
      </c>
      <c r="I150" s="9">
        <v>46082</v>
      </c>
      <c r="J150" s="9">
        <v>46113</v>
      </c>
      <c r="K150" s="9">
        <v>46143</v>
      </c>
      <c r="L150" s="9">
        <v>46174</v>
      </c>
      <c r="M150" s="9">
        <v>46204</v>
      </c>
      <c r="N150" s="9">
        <v>46235</v>
      </c>
      <c r="O150" s="9">
        <v>46266</v>
      </c>
      <c r="P150" s="9">
        <v>46296</v>
      </c>
      <c r="Q150" s="9">
        <v>46327</v>
      </c>
      <c r="R150" s="9">
        <v>46357</v>
      </c>
      <c r="S150" s="9" t="s">
        <v>7</v>
      </c>
      <c r="V150" s="3"/>
    </row>
    <row r="151" spans="2:22" ht="15.75" customHeight="1">
      <c r="B151" s="10">
        <v>7170</v>
      </c>
      <c r="C151" s="5" t="s">
        <v>37</v>
      </c>
      <c r="D151" s="11" t="s">
        <v>9</v>
      </c>
      <c r="E151" s="12">
        <v>800</v>
      </c>
      <c r="F151" s="2"/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4">
        <f t="shared" ref="S151:S161" si="28">SUM(G151:R151)</f>
        <v>0</v>
      </c>
      <c r="V151" s="3"/>
    </row>
    <row r="152" spans="2:22" ht="15.75" customHeight="1">
      <c r="B152" s="10">
        <v>7170</v>
      </c>
      <c r="C152" s="5" t="s">
        <v>37</v>
      </c>
      <c r="D152" s="11" t="s">
        <v>9</v>
      </c>
      <c r="E152" s="12">
        <v>801</v>
      </c>
      <c r="F152" s="35" t="s">
        <v>38</v>
      </c>
      <c r="G152" s="15" t="s">
        <v>133</v>
      </c>
      <c r="H152" s="16">
        <v>0</v>
      </c>
      <c r="I152" s="16">
        <v>0</v>
      </c>
      <c r="J152" s="17">
        <v>0</v>
      </c>
      <c r="K152" s="18">
        <v>0</v>
      </c>
      <c r="L152" s="19">
        <v>0</v>
      </c>
      <c r="M152" s="20">
        <v>0</v>
      </c>
      <c r="N152" s="20">
        <v>0</v>
      </c>
      <c r="O152" s="70">
        <v>1000</v>
      </c>
      <c r="P152" s="20">
        <v>0</v>
      </c>
      <c r="Q152" s="20">
        <v>0</v>
      </c>
      <c r="R152" s="20">
        <v>0</v>
      </c>
      <c r="S152" s="14">
        <f t="shared" si="28"/>
        <v>1000</v>
      </c>
      <c r="V152" s="3"/>
    </row>
    <row r="153" spans="2:22" ht="15.75" customHeight="1">
      <c r="B153" s="10">
        <v>7170</v>
      </c>
      <c r="C153" s="5" t="s">
        <v>37</v>
      </c>
      <c r="D153" s="11" t="s">
        <v>9</v>
      </c>
      <c r="E153" s="12">
        <v>802</v>
      </c>
      <c r="F153" s="22"/>
      <c r="G153" s="16">
        <v>0</v>
      </c>
      <c r="H153" s="16">
        <v>0</v>
      </c>
      <c r="I153" s="16">
        <v>0</v>
      </c>
      <c r="J153" s="17">
        <v>0</v>
      </c>
      <c r="K153" s="18">
        <v>0</v>
      </c>
      <c r="L153" s="19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14">
        <f t="shared" si="28"/>
        <v>0</v>
      </c>
      <c r="V153" s="3"/>
    </row>
    <row r="154" spans="2:22" ht="15.75" customHeight="1">
      <c r="B154" s="10">
        <v>7170</v>
      </c>
      <c r="C154" s="5" t="s">
        <v>37</v>
      </c>
      <c r="D154" s="11" t="s">
        <v>9</v>
      </c>
      <c r="E154" s="12">
        <v>803</v>
      </c>
      <c r="F154" s="22"/>
      <c r="G154" s="16">
        <v>0</v>
      </c>
      <c r="H154" s="16">
        <v>0</v>
      </c>
      <c r="I154" s="16">
        <v>0</v>
      </c>
      <c r="J154" s="17">
        <v>0</v>
      </c>
      <c r="K154" s="18">
        <v>0</v>
      </c>
      <c r="L154" s="19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14">
        <f t="shared" si="28"/>
        <v>0</v>
      </c>
      <c r="V154" s="3"/>
    </row>
    <row r="155" spans="2:22" ht="15.75" customHeight="1">
      <c r="B155" s="10">
        <v>7170</v>
      </c>
      <c r="C155" s="5" t="s">
        <v>37</v>
      </c>
      <c r="D155" s="11" t="s">
        <v>9</v>
      </c>
      <c r="E155" s="12">
        <v>804</v>
      </c>
      <c r="F155" s="22"/>
      <c r="G155" s="16">
        <v>0</v>
      </c>
      <c r="H155" s="16">
        <v>0</v>
      </c>
      <c r="I155" s="16">
        <v>0</v>
      </c>
      <c r="J155" s="17">
        <v>0</v>
      </c>
      <c r="K155" s="18">
        <v>0</v>
      </c>
      <c r="L155" s="19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14">
        <f t="shared" si="28"/>
        <v>0</v>
      </c>
      <c r="V155" s="3"/>
    </row>
    <row r="156" spans="2:22" ht="15.75" customHeight="1">
      <c r="B156" s="10">
        <v>7170</v>
      </c>
      <c r="C156" s="5" t="s">
        <v>37</v>
      </c>
      <c r="D156" s="11" t="s">
        <v>9</v>
      </c>
      <c r="E156" s="12">
        <v>805</v>
      </c>
      <c r="F156" s="22"/>
      <c r="G156" s="16">
        <v>0</v>
      </c>
      <c r="H156" s="16">
        <v>0</v>
      </c>
      <c r="I156" s="16">
        <v>0</v>
      </c>
      <c r="J156" s="17">
        <v>0</v>
      </c>
      <c r="K156" s="18">
        <v>0</v>
      </c>
      <c r="L156" s="19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14">
        <f t="shared" si="28"/>
        <v>0</v>
      </c>
      <c r="V156" s="3"/>
    </row>
    <row r="157" spans="2:22" ht="15.75" customHeight="1">
      <c r="B157" s="10">
        <v>7170</v>
      </c>
      <c r="C157" s="5" t="s">
        <v>37</v>
      </c>
      <c r="D157" s="11" t="s">
        <v>9</v>
      </c>
      <c r="E157" s="12">
        <v>806</v>
      </c>
      <c r="F157" s="22"/>
      <c r="G157" s="16">
        <v>0</v>
      </c>
      <c r="H157" s="16">
        <v>0</v>
      </c>
      <c r="I157" s="16">
        <v>0</v>
      </c>
      <c r="J157" s="17">
        <v>0</v>
      </c>
      <c r="K157" s="18">
        <v>0</v>
      </c>
      <c r="L157" s="19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14">
        <f t="shared" si="28"/>
        <v>0</v>
      </c>
      <c r="V157" s="3"/>
    </row>
    <row r="158" spans="2:22" ht="15.75" customHeight="1">
      <c r="B158" s="10">
        <v>7170</v>
      </c>
      <c r="C158" s="5" t="s">
        <v>37</v>
      </c>
      <c r="D158" s="11" t="s">
        <v>9</v>
      </c>
      <c r="E158" s="12">
        <v>807</v>
      </c>
      <c r="F158" s="22"/>
      <c r="G158" s="16">
        <v>0</v>
      </c>
      <c r="H158" s="16">
        <v>0</v>
      </c>
      <c r="I158" s="16">
        <v>0</v>
      </c>
      <c r="J158" s="17">
        <v>0</v>
      </c>
      <c r="K158" s="18">
        <v>0</v>
      </c>
      <c r="L158" s="19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14">
        <f t="shared" si="28"/>
        <v>0</v>
      </c>
      <c r="V158" s="3"/>
    </row>
    <row r="159" spans="2:22" ht="15.75" customHeight="1">
      <c r="B159" s="10">
        <v>7170</v>
      </c>
      <c r="C159" s="5" t="s">
        <v>37</v>
      </c>
      <c r="D159" s="11" t="s">
        <v>9</v>
      </c>
      <c r="E159" s="12">
        <v>808</v>
      </c>
      <c r="F159" s="22"/>
      <c r="G159" s="16">
        <v>0</v>
      </c>
      <c r="H159" s="16">
        <v>0</v>
      </c>
      <c r="I159" s="16">
        <v>0</v>
      </c>
      <c r="J159" s="17">
        <v>0</v>
      </c>
      <c r="K159" s="18">
        <v>0</v>
      </c>
      <c r="L159" s="19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14">
        <f t="shared" si="28"/>
        <v>0</v>
      </c>
      <c r="V159" s="3"/>
    </row>
    <row r="160" spans="2:22" ht="15.75" customHeight="1">
      <c r="B160" s="10">
        <v>7170</v>
      </c>
      <c r="C160" s="5" t="s">
        <v>37</v>
      </c>
      <c r="D160" s="11" t="s">
        <v>9</v>
      </c>
      <c r="E160" s="12">
        <v>809</v>
      </c>
      <c r="F160" s="22"/>
      <c r="G160" s="16">
        <v>0</v>
      </c>
      <c r="H160" s="16">
        <v>0</v>
      </c>
      <c r="I160" s="16">
        <v>0</v>
      </c>
      <c r="J160" s="17">
        <v>0</v>
      </c>
      <c r="K160" s="18">
        <v>0</v>
      </c>
      <c r="L160" s="19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14">
        <f t="shared" si="28"/>
        <v>0</v>
      </c>
      <c r="V160" s="3"/>
    </row>
    <row r="161" spans="2:22" ht="15.75" customHeight="1">
      <c r="B161" s="10">
        <v>7170</v>
      </c>
      <c r="C161" s="5" t="s">
        <v>37</v>
      </c>
      <c r="D161" s="11" t="s">
        <v>9</v>
      </c>
      <c r="E161" s="12">
        <v>810</v>
      </c>
      <c r="F161" s="22"/>
      <c r="G161" s="23">
        <v>0</v>
      </c>
      <c r="H161" s="23">
        <v>0</v>
      </c>
      <c r="I161" s="23">
        <v>0</v>
      </c>
      <c r="J161" s="24">
        <v>0</v>
      </c>
      <c r="K161" s="25">
        <v>0</v>
      </c>
      <c r="L161" s="26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14">
        <f t="shared" si="28"/>
        <v>0</v>
      </c>
      <c r="V161" s="3"/>
    </row>
    <row r="162" spans="2:22" ht="15.75" customHeight="1">
      <c r="B162" s="12"/>
      <c r="C162" s="28"/>
      <c r="D162" s="29"/>
      <c r="E162" s="12"/>
      <c r="F162" s="22"/>
      <c r="G162" s="30">
        <f t="shared" ref="G162:S162" si="29">SUM(G151:G161)</f>
        <v>0</v>
      </c>
      <c r="H162" s="30">
        <f t="shared" si="29"/>
        <v>0</v>
      </c>
      <c r="I162" s="30">
        <f t="shared" si="29"/>
        <v>0</v>
      </c>
      <c r="J162" s="30">
        <f t="shared" si="29"/>
        <v>0</v>
      </c>
      <c r="K162" s="30">
        <f t="shared" si="29"/>
        <v>0</v>
      </c>
      <c r="L162" s="30">
        <f t="shared" si="29"/>
        <v>0</v>
      </c>
      <c r="M162" s="30">
        <f t="shared" si="29"/>
        <v>0</v>
      </c>
      <c r="N162" s="30">
        <f t="shared" si="29"/>
        <v>0</v>
      </c>
      <c r="O162" s="30">
        <f t="shared" si="29"/>
        <v>1000</v>
      </c>
      <c r="P162" s="30">
        <f t="shared" si="29"/>
        <v>0</v>
      </c>
      <c r="Q162" s="30">
        <f t="shared" si="29"/>
        <v>0</v>
      </c>
      <c r="R162" s="30">
        <f t="shared" si="29"/>
        <v>0</v>
      </c>
      <c r="S162" s="32">
        <f t="shared" si="29"/>
        <v>1000</v>
      </c>
      <c r="V162" s="3"/>
    </row>
    <row r="163" spans="2:22" ht="15.75" customHeight="1">
      <c r="B163" s="12"/>
      <c r="C163" s="28"/>
      <c r="D163" s="29"/>
      <c r="E163" s="12"/>
      <c r="F163" s="22"/>
      <c r="G163" s="33"/>
      <c r="H163" s="33"/>
      <c r="I163" s="33"/>
      <c r="J163" s="33"/>
      <c r="K163" s="28"/>
      <c r="L163" s="1"/>
      <c r="M163" s="34"/>
      <c r="V163" s="3"/>
    </row>
    <row r="164" spans="2:22" ht="15.75" customHeight="1">
      <c r="B164" s="12"/>
      <c r="C164" s="28"/>
      <c r="D164" s="29"/>
      <c r="E164" s="12"/>
      <c r="F164" s="2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V164" s="3"/>
    </row>
    <row r="165" spans="2:22" ht="15.75" customHeight="1">
      <c r="B165" s="12"/>
      <c r="C165" s="28"/>
      <c r="D165" s="29"/>
      <c r="E165" s="12"/>
      <c r="F165" s="7">
        <v>2024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f t="shared" ref="S165:S166" si="30">SUM(G165:R165)</f>
        <v>0</v>
      </c>
      <c r="V165" s="3"/>
    </row>
    <row r="166" spans="2:22" ht="15.75" customHeight="1">
      <c r="B166" s="12"/>
      <c r="C166" s="28"/>
      <c r="D166" s="29"/>
      <c r="E166" s="12"/>
      <c r="F166" s="7">
        <v>2025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f t="shared" si="30"/>
        <v>0</v>
      </c>
      <c r="V166" s="3"/>
    </row>
    <row r="167" spans="2:22" ht="15.75" customHeight="1">
      <c r="B167" s="12"/>
      <c r="C167" s="28"/>
      <c r="D167" s="29"/>
      <c r="E167" s="12"/>
      <c r="F167" s="22"/>
      <c r="G167" s="33"/>
      <c r="H167" s="33"/>
      <c r="I167" s="33"/>
      <c r="J167" s="33"/>
      <c r="K167" s="28"/>
      <c r="L167" s="1"/>
      <c r="M167" s="34"/>
      <c r="V167" s="3"/>
    </row>
    <row r="168" spans="2:22" ht="15.75" customHeight="1">
      <c r="B168" s="12"/>
      <c r="C168" s="28"/>
      <c r="D168" s="29"/>
      <c r="E168" s="12"/>
      <c r="F168" s="22"/>
      <c r="G168" s="33"/>
      <c r="H168" s="33"/>
      <c r="I168" s="33"/>
      <c r="J168" s="33"/>
      <c r="K168" s="28"/>
      <c r="L168" s="1"/>
      <c r="M168" s="34"/>
      <c r="V168" s="3"/>
    </row>
    <row r="169" spans="2:22" ht="15.75" customHeight="1">
      <c r="B169" s="12"/>
      <c r="C169" s="28"/>
      <c r="D169" s="29"/>
      <c r="E169" s="12"/>
      <c r="F169" s="22"/>
      <c r="G169" s="9">
        <v>46023</v>
      </c>
      <c r="H169" s="9">
        <v>46054</v>
      </c>
      <c r="I169" s="9">
        <v>46082</v>
      </c>
      <c r="J169" s="9">
        <v>46113</v>
      </c>
      <c r="K169" s="9">
        <v>46143</v>
      </c>
      <c r="L169" s="9">
        <v>46174</v>
      </c>
      <c r="M169" s="9">
        <v>46204</v>
      </c>
      <c r="N169" s="9">
        <v>46235</v>
      </c>
      <c r="O169" s="9">
        <v>46266</v>
      </c>
      <c r="P169" s="9">
        <v>46296</v>
      </c>
      <c r="Q169" s="9">
        <v>46327</v>
      </c>
      <c r="R169" s="9">
        <v>46357</v>
      </c>
      <c r="S169" s="9" t="s">
        <v>7</v>
      </c>
      <c r="V169" s="3"/>
    </row>
    <row r="170" spans="2:22" ht="15.75" customHeight="1">
      <c r="B170" s="10">
        <v>7175</v>
      </c>
      <c r="C170" s="5" t="s">
        <v>39</v>
      </c>
      <c r="D170" s="11" t="s">
        <v>9</v>
      </c>
      <c r="E170" s="12">
        <v>800</v>
      </c>
      <c r="F170" s="22"/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4">
        <f t="shared" ref="S170:S180" si="31">SUM(G170:R170)</f>
        <v>0</v>
      </c>
      <c r="V170" s="3"/>
    </row>
    <row r="171" spans="2:22" ht="15.75" customHeight="1">
      <c r="B171" s="10">
        <v>7175</v>
      </c>
      <c r="C171" s="5" t="s">
        <v>39</v>
      </c>
      <c r="D171" s="11" t="s">
        <v>9</v>
      </c>
      <c r="E171" s="12">
        <v>801</v>
      </c>
      <c r="F171" s="22"/>
      <c r="G171" s="16"/>
      <c r="H171" s="16"/>
      <c r="I171" s="16"/>
      <c r="J171" s="17"/>
      <c r="K171" s="18"/>
      <c r="L171" s="19"/>
      <c r="M171" s="20"/>
      <c r="N171" s="20"/>
      <c r="O171" s="20"/>
      <c r="P171" s="20"/>
      <c r="Q171" s="20"/>
      <c r="R171" s="20"/>
      <c r="S171" s="14">
        <f t="shared" si="31"/>
        <v>0</v>
      </c>
      <c r="V171" s="3"/>
    </row>
    <row r="172" spans="2:22" ht="15.75" customHeight="1">
      <c r="B172" s="10">
        <v>7175</v>
      </c>
      <c r="C172" s="5" t="s">
        <v>39</v>
      </c>
      <c r="D172" s="11" t="s">
        <v>9</v>
      </c>
      <c r="E172" s="12">
        <v>802</v>
      </c>
      <c r="F172" s="22"/>
      <c r="G172" s="16"/>
      <c r="H172" s="16"/>
      <c r="I172" s="16"/>
      <c r="J172" s="17"/>
      <c r="K172" s="18"/>
      <c r="L172" s="19"/>
      <c r="M172" s="20"/>
      <c r="N172" s="20"/>
      <c r="O172" s="20"/>
      <c r="P172" s="20"/>
      <c r="Q172" s="20"/>
      <c r="R172" s="20"/>
      <c r="S172" s="14">
        <f t="shared" si="31"/>
        <v>0</v>
      </c>
      <c r="V172" s="3"/>
    </row>
    <row r="173" spans="2:22" ht="15.75" customHeight="1">
      <c r="B173" s="10">
        <v>7175</v>
      </c>
      <c r="C173" s="5" t="s">
        <v>39</v>
      </c>
      <c r="D173" s="11" t="s">
        <v>9</v>
      </c>
      <c r="E173" s="12">
        <v>803</v>
      </c>
      <c r="F173" s="22"/>
      <c r="G173" s="16"/>
      <c r="H173" s="16"/>
      <c r="I173" s="16"/>
      <c r="J173" s="17"/>
      <c r="K173" s="18"/>
      <c r="L173" s="19"/>
      <c r="M173" s="20"/>
      <c r="N173" s="20"/>
      <c r="O173" s="20"/>
      <c r="P173" s="20"/>
      <c r="Q173" s="20"/>
      <c r="R173" s="20"/>
      <c r="S173" s="14">
        <f t="shared" si="31"/>
        <v>0</v>
      </c>
      <c r="V173" s="3"/>
    </row>
    <row r="174" spans="2:22" ht="15.75" customHeight="1">
      <c r="B174" s="10">
        <v>7175</v>
      </c>
      <c r="C174" s="5" t="s">
        <v>39</v>
      </c>
      <c r="D174" s="11" t="s">
        <v>9</v>
      </c>
      <c r="E174" s="12">
        <v>804</v>
      </c>
      <c r="F174" s="22"/>
      <c r="G174" s="16"/>
      <c r="H174" s="16"/>
      <c r="I174" s="16"/>
      <c r="J174" s="17"/>
      <c r="K174" s="18"/>
      <c r="L174" s="19"/>
      <c r="M174" s="20"/>
      <c r="N174" s="20"/>
      <c r="O174" s="20"/>
      <c r="P174" s="20"/>
      <c r="Q174" s="20"/>
      <c r="R174" s="20"/>
      <c r="S174" s="14">
        <f t="shared" si="31"/>
        <v>0</v>
      </c>
      <c r="V174" s="3"/>
    </row>
    <row r="175" spans="2:22" ht="15.75" customHeight="1">
      <c r="B175" s="10">
        <v>7175</v>
      </c>
      <c r="C175" s="5" t="s">
        <v>39</v>
      </c>
      <c r="D175" s="11" t="s">
        <v>9</v>
      </c>
      <c r="E175" s="12">
        <v>805</v>
      </c>
      <c r="F175" s="22"/>
      <c r="G175" s="16"/>
      <c r="H175" s="16"/>
      <c r="I175" s="16"/>
      <c r="J175" s="17"/>
      <c r="K175" s="18"/>
      <c r="L175" s="19"/>
      <c r="M175" s="20"/>
      <c r="N175" s="20"/>
      <c r="O175" s="20"/>
      <c r="P175" s="20"/>
      <c r="Q175" s="20"/>
      <c r="R175" s="20"/>
      <c r="S175" s="14">
        <f t="shared" si="31"/>
        <v>0</v>
      </c>
      <c r="V175" s="3"/>
    </row>
    <row r="176" spans="2:22" ht="15.75" customHeight="1">
      <c r="B176" s="10">
        <v>7175</v>
      </c>
      <c r="C176" s="5" t="s">
        <v>39</v>
      </c>
      <c r="D176" s="11" t="s">
        <v>9</v>
      </c>
      <c r="E176" s="12">
        <v>806</v>
      </c>
      <c r="F176" s="22"/>
      <c r="G176" s="16"/>
      <c r="H176" s="16"/>
      <c r="I176" s="16"/>
      <c r="J176" s="17"/>
      <c r="K176" s="18"/>
      <c r="L176" s="19"/>
      <c r="M176" s="20"/>
      <c r="N176" s="20"/>
      <c r="O176" s="20"/>
      <c r="P176" s="20"/>
      <c r="Q176" s="20"/>
      <c r="R176" s="20"/>
      <c r="S176" s="14">
        <f t="shared" si="31"/>
        <v>0</v>
      </c>
      <c r="V176" s="3"/>
    </row>
    <row r="177" spans="2:22" ht="15.75" customHeight="1">
      <c r="B177" s="10">
        <v>7175</v>
      </c>
      <c r="C177" s="5" t="s">
        <v>39</v>
      </c>
      <c r="D177" s="11" t="s">
        <v>9</v>
      </c>
      <c r="E177" s="12">
        <v>807</v>
      </c>
      <c r="F177" s="22"/>
      <c r="G177" s="16"/>
      <c r="H177" s="16"/>
      <c r="I177" s="16"/>
      <c r="J177" s="17"/>
      <c r="K177" s="18"/>
      <c r="L177" s="19"/>
      <c r="M177" s="20"/>
      <c r="N177" s="20"/>
      <c r="O177" s="20"/>
      <c r="P177" s="20"/>
      <c r="Q177" s="20"/>
      <c r="R177" s="20"/>
      <c r="S177" s="14">
        <f t="shared" si="31"/>
        <v>0</v>
      </c>
      <c r="V177" s="3"/>
    </row>
    <row r="178" spans="2:22" ht="15.75" customHeight="1">
      <c r="B178" s="10">
        <v>7175</v>
      </c>
      <c r="C178" s="5" t="s">
        <v>39</v>
      </c>
      <c r="D178" s="11" t="s">
        <v>9</v>
      </c>
      <c r="E178" s="12">
        <v>808</v>
      </c>
      <c r="F178" s="22"/>
      <c r="G178" s="16"/>
      <c r="H178" s="16"/>
      <c r="I178" s="16"/>
      <c r="J178" s="17"/>
      <c r="K178" s="18"/>
      <c r="L178" s="19"/>
      <c r="M178" s="20"/>
      <c r="N178" s="20"/>
      <c r="O178" s="20"/>
      <c r="P178" s="20"/>
      <c r="Q178" s="20"/>
      <c r="R178" s="20"/>
      <c r="S178" s="14">
        <f t="shared" si="31"/>
        <v>0</v>
      </c>
      <c r="V178" s="3"/>
    </row>
    <row r="179" spans="2:22" ht="15.75" customHeight="1">
      <c r="B179" s="10">
        <v>7175</v>
      </c>
      <c r="C179" s="5" t="s">
        <v>39</v>
      </c>
      <c r="D179" s="11" t="s">
        <v>9</v>
      </c>
      <c r="E179" s="12">
        <v>809</v>
      </c>
      <c r="F179" s="22"/>
      <c r="G179" s="16"/>
      <c r="H179" s="16"/>
      <c r="I179" s="16"/>
      <c r="J179" s="17"/>
      <c r="K179" s="18"/>
      <c r="L179" s="19"/>
      <c r="M179" s="20"/>
      <c r="N179" s="20"/>
      <c r="O179" s="20"/>
      <c r="P179" s="20"/>
      <c r="Q179" s="20"/>
      <c r="R179" s="20"/>
      <c r="S179" s="14">
        <f t="shared" si="31"/>
        <v>0</v>
      </c>
      <c r="V179" s="3"/>
    </row>
    <row r="180" spans="2:22" ht="15.75" customHeight="1">
      <c r="B180" s="10">
        <v>7175</v>
      </c>
      <c r="C180" s="5" t="s">
        <v>39</v>
      </c>
      <c r="D180" s="11" t="s">
        <v>9</v>
      </c>
      <c r="E180" s="12">
        <v>810</v>
      </c>
      <c r="F180" s="22"/>
      <c r="G180" s="23"/>
      <c r="H180" s="23"/>
      <c r="I180" s="23"/>
      <c r="J180" s="24"/>
      <c r="K180" s="25"/>
      <c r="L180" s="26"/>
      <c r="M180" s="27"/>
      <c r="N180" s="27"/>
      <c r="O180" s="27"/>
      <c r="P180" s="27"/>
      <c r="Q180" s="27"/>
      <c r="R180" s="27"/>
      <c r="S180" s="14">
        <f t="shared" si="31"/>
        <v>0</v>
      </c>
      <c r="V180" s="3"/>
    </row>
    <row r="181" spans="2:22" ht="15.75" customHeight="1">
      <c r="B181" s="12"/>
      <c r="C181" s="28"/>
      <c r="D181" s="29"/>
      <c r="E181" s="12"/>
      <c r="F181" s="22"/>
      <c r="G181" s="30">
        <f t="shared" ref="G181:S181" si="32">SUM(G170:G180)</f>
        <v>0</v>
      </c>
      <c r="H181" s="30">
        <f t="shared" si="32"/>
        <v>0</v>
      </c>
      <c r="I181" s="30">
        <f t="shared" si="32"/>
        <v>0</v>
      </c>
      <c r="J181" s="30">
        <f t="shared" si="32"/>
        <v>0</v>
      </c>
      <c r="K181" s="30">
        <f t="shared" si="32"/>
        <v>0</v>
      </c>
      <c r="L181" s="30">
        <f t="shared" si="32"/>
        <v>0</v>
      </c>
      <c r="M181" s="30">
        <f t="shared" si="32"/>
        <v>0</v>
      </c>
      <c r="N181" s="30">
        <f t="shared" si="32"/>
        <v>0</v>
      </c>
      <c r="O181" s="30">
        <f t="shared" si="32"/>
        <v>0</v>
      </c>
      <c r="P181" s="30">
        <f t="shared" si="32"/>
        <v>0</v>
      </c>
      <c r="Q181" s="30">
        <f t="shared" si="32"/>
        <v>0</v>
      </c>
      <c r="R181" s="30">
        <f t="shared" si="32"/>
        <v>0</v>
      </c>
      <c r="S181" s="32">
        <f t="shared" si="32"/>
        <v>0</v>
      </c>
      <c r="V181" s="3"/>
    </row>
    <row r="182" spans="2:22" ht="15.75" customHeight="1">
      <c r="B182" s="12"/>
      <c r="C182" s="28"/>
      <c r="D182" s="29"/>
      <c r="E182" s="12"/>
      <c r="F182" s="22"/>
      <c r="G182" s="33"/>
      <c r="H182" s="33"/>
      <c r="I182" s="33"/>
      <c r="J182" s="33"/>
      <c r="K182" s="28"/>
      <c r="L182" s="1"/>
      <c r="M182" s="34"/>
      <c r="V182" s="3"/>
    </row>
    <row r="183" spans="2:22" ht="15.75" customHeight="1">
      <c r="B183" s="12"/>
      <c r="C183" s="28"/>
      <c r="D183" s="29"/>
      <c r="E183" s="12"/>
      <c r="F183" s="2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V183" s="3"/>
    </row>
    <row r="184" spans="2:22" ht="15.75" customHeight="1">
      <c r="B184" s="12"/>
      <c r="C184" s="28"/>
      <c r="D184" s="29"/>
      <c r="E184" s="12"/>
      <c r="F184" s="7">
        <v>2024</v>
      </c>
      <c r="G184" s="37">
        <v>3892.5208037189286</v>
      </c>
      <c r="H184" s="37">
        <v>1804.0727388216274</v>
      </c>
      <c r="I184" s="37">
        <v>687.85926143598783</v>
      </c>
      <c r="J184" s="37">
        <v>3008.4918993860174</v>
      </c>
      <c r="K184" s="37">
        <v>2842.2001909735754</v>
      </c>
      <c r="L184" s="37">
        <v>2972.1561460538251</v>
      </c>
      <c r="M184" s="37">
        <v>5518.8900537430918</v>
      </c>
      <c r="N184" s="37">
        <v>6177.5041674559579</v>
      </c>
      <c r="O184" s="37">
        <v>3891.9534564059491</v>
      </c>
      <c r="P184" s="37">
        <v>2479.6527380307834</v>
      </c>
      <c r="Q184" s="37">
        <v>2253.6338143666098</v>
      </c>
      <c r="R184" s="37">
        <v>2784.4579281981928</v>
      </c>
      <c r="S184" s="37">
        <f t="shared" ref="S184:S185" si="33">SUM(G184:R184)</f>
        <v>38313.393198590544</v>
      </c>
      <c r="V184" s="3"/>
    </row>
    <row r="185" spans="2:22" ht="15.75" customHeight="1">
      <c r="B185" s="12"/>
      <c r="C185" s="28"/>
      <c r="D185" s="29"/>
      <c r="E185" s="12"/>
      <c r="F185" s="7">
        <v>2025</v>
      </c>
      <c r="G185" s="37">
        <v>0</v>
      </c>
      <c r="H185" s="37">
        <v>0</v>
      </c>
      <c r="I185" s="37">
        <v>0</v>
      </c>
      <c r="J185" s="37">
        <v>0</v>
      </c>
      <c r="K185" s="37">
        <v>0</v>
      </c>
      <c r="L185" s="37">
        <v>0</v>
      </c>
      <c r="M185" s="37">
        <v>0</v>
      </c>
      <c r="N185" s="37">
        <v>0</v>
      </c>
      <c r="O185" s="37">
        <v>0</v>
      </c>
      <c r="P185" s="37">
        <v>0</v>
      </c>
      <c r="Q185" s="37">
        <v>0</v>
      </c>
      <c r="R185" s="37">
        <v>0</v>
      </c>
      <c r="S185" s="37">
        <f t="shared" si="33"/>
        <v>0</v>
      </c>
      <c r="V185" s="3"/>
    </row>
    <row r="186" spans="2:22" ht="15.75" customHeight="1">
      <c r="B186" s="12"/>
      <c r="C186" s="28"/>
      <c r="D186" s="29"/>
      <c r="E186" s="12"/>
      <c r="F186" s="22"/>
      <c r="G186" s="33"/>
      <c r="H186" s="33"/>
      <c r="I186" s="33"/>
      <c r="J186" s="33"/>
      <c r="K186" s="28"/>
      <c r="L186" s="1"/>
      <c r="M186" s="34"/>
      <c r="V186" s="3"/>
    </row>
    <row r="187" spans="2:22" ht="15.75" customHeight="1">
      <c r="B187" s="12"/>
      <c r="C187" s="28"/>
      <c r="D187" s="29"/>
      <c r="E187" s="12"/>
      <c r="F187" s="22"/>
      <c r="G187" s="9">
        <v>46023</v>
      </c>
      <c r="H187" s="9">
        <v>46054</v>
      </c>
      <c r="I187" s="9">
        <v>46082</v>
      </c>
      <c r="J187" s="9">
        <v>46113</v>
      </c>
      <c r="K187" s="9">
        <v>46143</v>
      </c>
      <c r="L187" s="9">
        <v>46174</v>
      </c>
      <c r="M187" s="9">
        <v>46204</v>
      </c>
      <c r="N187" s="9">
        <v>46235</v>
      </c>
      <c r="O187" s="9">
        <v>46266</v>
      </c>
      <c r="P187" s="9">
        <v>46296</v>
      </c>
      <c r="Q187" s="9">
        <v>46327</v>
      </c>
      <c r="R187" s="9">
        <v>46357</v>
      </c>
      <c r="S187" s="9" t="s">
        <v>7</v>
      </c>
      <c r="V187" s="3"/>
    </row>
    <row r="188" spans="2:22" ht="15.75" customHeight="1">
      <c r="B188" s="10">
        <v>7180</v>
      </c>
      <c r="C188" s="5" t="s">
        <v>40</v>
      </c>
      <c r="D188" s="11" t="s">
        <v>9</v>
      </c>
      <c r="E188" s="12">
        <v>800</v>
      </c>
      <c r="F188" s="2" t="s">
        <v>41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4">
        <f t="shared" ref="S188:S198" si="34">SUM(G188:R188)</f>
        <v>0</v>
      </c>
      <c r="V188" s="3"/>
    </row>
    <row r="189" spans="2:22" ht="15.75" customHeight="1">
      <c r="B189" s="10">
        <v>7180</v>
      </c>
      <c r="C189" s="5" t="s">
        <v>40</v>
      </c>
      <c r="D189" s="11" t="s">
        <v>9</v>
      </c>
      <c r="E189" s="12">
        <v>801</v>
      </c>
      <c r="F189" s="2" t="s">
        <v>42</v>
      </c>
      <c r="G189" s="16">
        <v>0</v>
      </c>
      <c r="H189" s="16">
        <v>0</v>
      </c>
      <c r="I189" s="16">
        <v>0</v>
      </c>
      <c r="J189" s="17">
        <v>0</v>
      </c>
      <c r="K189" s="18">
        <v>0</v>
      </c>
      <c r="L189" s="19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14">
        <f t="shared" si="34"/>
        <v>0</v>
      </c>
      <c r="V189" s="3"/>
    </row>
    <row r="190" spans="2:22" ht="15.75" customHeight="1">
      <c r="B190" s="10">
        <v>7180</v>
      </c>
      <c r="C190" s="5" t="s">
        <v>40</v>
      </c>
      <c r="D190" s="11" t="s">
        <v>9</v>
      </c>
      <c r="E190" s="12">
        <v>802</v>
      </c>
      <c r="F190" s="35" t="s">
        <v>43</v>
      </c>
      <c r="G190" s="15" t="s">
        <v>133</v>
      </c>
      <c r="H190" s="16">
        <v>0</v>
      </c>
      <c r="I190" s="16">
        <v>0</v>
      </c>
      <c r="J190" s="17">
        <v>0</v>
      </c>
      <c r="K190" s="18">
        <v>0</v>
      </c>
      <c r="L190" s="19">
        <v>0</v>
      </c>
      <c r="M190" s="20">
        <v>0</v>
      </c>
      <c r="N190" s="20">
        <v>0</v>
      </c>
      <c r="O190" s="21">
        <v>2000</v>
      </c>
      <c r="P190" s="20">
        <v>0</v>
      </c>
      <c r="Q190" s="20">
        <v>0</v>
      </c>
      <c r="R190" s="20">
        <v>0</v>
      </c>
      <c r="S190" s="14">
        <f t="shared" si="34"/>
        <v>2000</v>
      </c>
      <c r="V190" s="3"/>
    </row>
    <row r="191" spans="2:22" ht="15.75" customHeight="1">
      <c r="B191" s="10">
        <v>7180</v>
      </c>
      <c r="C191" s="5" t="s">
        <v>40</v>
      </c>
      <c r="D191" s="11" t="s">
        <v>9</v>
      </c>
      <c r="E191" s="12">
        <v>803</v>
      </c>
      <c r="F191" s="22"/>
      <c r="G191" s="16">
        <v>0</v>
      </c>
      <c r="H191" s="16">
        <v>0</v>
      </c>
      <c r="I191" s="16">
        <v>0</v>
      </c>
      <c r="J191" s="17">
        <v>0</v>
      </c>
      <c r="K191" s="18">
        <v>0</v>
      </c>
      <c r="L191" s="19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14">
        <f t="shared" si="34"/>
        <v>0</v>
      </c>
      <c r="V191" s="3"/>
    </row>
    <row r="192" spans="2:22" ht="15.75" customHeight="1">
      <c r="B192" s="10">
        <v>7180</v>
      </c>
      <c r="C192" s="5" t="s">
        <v>40</v>
      </c>
      <c r="D192" s="11" t="s">
        <v>9</v>
      </c>
      <c r="E192" s="12">
        <v>804</v>
      </c>
      <c r="F192" s="22"/>
      <c r="G192" s="16">
        <v>0</v>
      </c>
      <c r="H192" s="16">
        <v>0</v>
      </c>
      <c r="I192" s="16">
        <v>0</v>
      </c>
      <c r="J192" s="17">
        <v>0</v>
      </c>
      <c r="K192" s="18">
        <v>0</v>
      </c>
      <c r="L192" s="19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14">
        <f t="shared" si="34"/>
        <v>0</v>
      </c>
      <c r="V192" s="3"/>
    </row>
    <row r="193" spans="2:22" ht="15.75" customHeight="1">
      <c r="B193" s="10">
        <v>7180</v>
      </c>
      <c r="C193" s="5" t="s">
        <v>40</v>
      </c>
      <c r="D193" s="11" t="s">
        <v>9</v>
      </c>
      <c r="E193" s="12">
        <v>805</v>
      </c>
      <c r="F193" s="22"/>
      <c r="G193" s="16">
        <v>0</v>
      </c>
      <c r="H193" s="16">
        <v>0</v>
      </c>
      <c r="I193" s="16">
        <v>0</v>
      </c>
      <c r="J193" s="17">
        <v>0</v>
      </c>
      <c r="K193" s="18">
        <v>0</v>
      </c>
      <c r="L193" s="19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14">
        <f t="shared" si="34"/>
        <v>0</v>
      </c>
      <c r="V193" s="3"/>
    </row>
    <row r="194" spans="2:22" ht="15.75" customHeight="1">
      <c r="B194" s="10">
        <v>7180</v>
      </c>
      <c r="C194" s="5" t="s">
        <v>40</v>
      </c>
      <c r="D194" s="11" t="s">
        <v>9</v>
      </c>
      <c r="E194" s="12">
        <v>806</v>
      </c>
      <c r="F194" s="22"/>
      <c r="G194" s="16">
        <v>0</v>
      </c>
      <c r="H194" s="16">
        <v>0</v>
      </c>
      <c r="I194" s="16">
        <v>0</v>
      </c>
      <c r="J194" s="17">
        <v>0</v>
      </c>
      <c r="K194" s="18">
        <v>0</v>
      </c>
      <c r="L194" s="19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14">
        <f t="shared" si="34"/>
        <v>0</v>
      </c>
      <c r="V194" s="3"/>
    </row>
    <row r="195" spans="2:22" ht="15.75" customHeight="1">
      <c r="B195" s="10">
        <v>7180</v>
      </c>
      <c r="C195" s="5" t="s">
        <v>40</v>
      </c>
      <c r="D195" s="11" t="s">
        <v>9</v>
      </c>
      <c r="E195" s="12">
        <v>807</v>
      </c>
      <c r="F195" s="22"/>
      <c r="G195" s="16">
        <v>0</v>
      </c>
      <c r="H195" s="16">
        <v>0</v>
      </c>
      <c r="I195" s="16">
        <v>0</v>
      </c>
      <c r="J195" s="17">
        <v>0</v>
      </c>
      <c r="K195" s="18">
        <v>0</v>
      </c>
      <c r="L195" s="19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14">
        <f t="shared" si="34"/>
        <v>0</v>
      </c>
      <c r="V195" s="3"/>
    </row>
    <row r="196" spans="2:22" ht="15.75" customHeight="1">
      <c r="B196" s="10">
        <v>7180</v>
      </c>
      <c r="C196" s="5" t="s">
        <v>40</v>
      </c>
      <c r="D196" s="11" t="s">
        <v>9</v>
      </c>
      <c r="E196" s="12">
        <v>808</v>
      </c>
      <c r="F196" s="22"/>
      <c r="G196" s="16">
        <v>0</v>
      </c>
      <c r="H196" s="16">
        <v>0</v>
      </c>
      <c r="I196" s="16">
        <v>0</v>
      </c>
      <c r="J196" s="17">
        <v>0</v>
      </c>
      <c r="K196" s="18">
        <v>0</v>
      </c>
      <c r="L196" s="19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14">
        <f t="shared" si="34"/>
        <v>0</v>
      </c>
      <c r="V196" s="3"/>
    </row>
    <row r="197" spans="2:22" ht="15.75" customHeight="1">
      <c r="B197" s="10">
        <v>7180</v>
      </c>
      <c r="C197" s="5" t="s">
        <v>40</v>
      </c>
      <c r="D197" s="11" t="s">
        <v>9</v>
      </c>
      <c r="E197" s="12">
        <v>809</v>
      </c>
      <c r="F197" s="22"/>
      <c r="G197" s="16">
        <v>0</v>
      </c>
      <c r="H197" s="16">
        <v>0</v>
      </c>
      <c r="I197" s="16">
        <v>0</v>
      </c>
      <c r="J197" s="17">
        <v>0</v>
      </c>
      <c r="K197" s="18">
        <v>0</v>
      </c>
      <c r="L197" s="19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14">
        <f t="shared" si="34"/>
        <v>0</v>
      </c>
      <c r="V197" s="3"/>
    </row>
    <row r="198" spans="2:22" ht="15.75" customHeight="1">
      <c r="B198" s="10">
        <v>7180</v>
      </c>
      <c r="C198" s="5" t="s">
        <v>40</v>
      </c>
      <c r="D198" s="11" t="s">
        <v>9</v>
      </c>
      <c r="E198" s="12">
        <v>810</v>
      </c>
      <c r="F198" s="22"/>
      <c r="G198" s="23">
        <v>0</v>
      </c>
      <c r="H198" s="23">
        <v>0</v>
      </c>
      <c r="I198" s="23">
        <v>0</v>
      </c>
      <c r="J198" s="24">
        <v>0</v>
      </c>
      <c r="K198" s="25">
        <v>0</v>
      </c>
      <c r="L198" s="26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14">
        <f t="shared" si="34"/>
        <v>0</v>
      </c>
      <c r="V198" s="3"/>
    </row>
    <row r="199" spans="2:22" ht="15.75" customHeight="1">
      <c r="B199" s="12"/>
      <c r="C199" s="28"/>
      <c r="D199" s="29"/>
      <c r="E199" s="12"/>
      <c r="F199" s="22"/>
      <c r="G199" s="30">
        <f t="shared" ref="G199:S199" si="35">SUM(G188:G198)</f>
        <v>0</v>
      </c>
      <c r="H199" s="30">
        <f t="shared" si="35"/>
        <v>0</v>
      </c>
      <c r="I199" s="30">
        <f t="shared" si="35"/>
        <v>0</v>
      </c>
      <c r="J199" s="30">
        <f t="shared" si="35"/>
        <v>0</v>
      </c>
      <c r="K199" s="30">
        <f t="shared" si="35"/>
        <v>0</v>
      </c>
      <c r="L199" s="30">
        <f t="shared" si="35"/>
        <v>0</v>
      </c>
      <c r="M199" s="30">
        <f t="shared" si="35"/>
        <v>0</v>
      </c>
      <c r="N199" s="30">
        <f t="shared" si="35"/>
        <v>0</v>
      </c>
      <c r="O199" s="30">
        <f t="shared" si="35"/>
        <v>2000</v>
      </c>
      <c r="P199" s="30">
        <f t="shared" si="35"/>
        <v>0</v>
      </c>
      <c r="Q199" s="30">
        <f t="shared" si="35"/>
        <v>0</v>
      </c>
      <c r="R199" s="30">
        <f t="shared" si="35"/>
        <v>0</v>
      </c>
      <c r="S199" s="32">
        <f t="shared" si="35"/>
        <v>2000</v>
      </c>
      <c r="V199" s="3"/>
    </row>
    <row r="200" spans="2:22" ht="15.75" customHeight="1">
      <c r="B200" s="12"/>
      <c r="C200" s="28"/>
      <c r="D200" s="29"/>
      <c r="E200" s="12"/>
      <c r="F200" s="22"/>
      <c r="G200" s="33"/>
      <c r="H200" s="33"/>
      <c r="I200" s="33"/>
      <c r="J200" s="33"/>
      <c r="K200" s="28"/>
      <c r="L200" s="1"/>
      <c r="M200" s="34"/>
      <c r="V200" s="3"/>
    </row>
    <row r="201" spans="2:22" ht="15.75" customHeight="1">
      <c r="B201" s="12"/>
      <c r="C201" s="28"/>
      <c r="D201" s="29"/>
      <c r="E201" s="12"/>
      <c r="F201" s="2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V201" s="3"/>
    </row>
    <row r="202" spans="2:22" ht="15.75" customHeight="1">
      <c r="B202" s="12"/>
      <c r="C202" s="28"/>
      <c r="D202" s="29"/>
      <c r="E202" s="12"/>
      <c r="F202" s="7">
        <v>2024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f t="shared" ref="S202:S203" si="36">SUM(G202:R202)</f>
        <v>0</v>
      </c>
      <c r="V202" s="3"/>
    </row>
    <row r="203" spans="2:22" ht="15.75" customHeight="1">
      <c r="B203" s="12"/>
      <c r="C203" s="28"/>
      <c r="D203" s="29"/>
      <c r="E203" s="12"/>
      <c r="F203" s="7">
        <v>2025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f t="shared" si="36"/>
        <v>0</v>
      </c>
      <c r="V203" s="3"/>
    </row>
    <row r="204" spans="2:22" ht="15.75" customHeight="1">
      <c r="B204" s="12"/>
      <c r="C204" s="28"/>
      <c r="D204" s="29"/>
      <c r="E204" s="12"/>
      <c r="F204" s="22"/>
      <c r="G204" s="33"/>
      <c r="H204" s="33"/>
      <c r="I204" s="33"/>
      <c r="J204" s="33"/>
      <c r="K204" s="28"/>
      <c r="L204" s="1"/>
      <c r="M204" s="34"/>
      <c r="V204" s="3"/>
    </row>
    <row r="205" spans="2:22" ht="15.75" customHeight="1">
      <c r="B205" s="12"/>
      <c r="C205" s="28"/>
      <c r="D205" s="29"/>
      <c r="E205" s="12"/>
      <c r="F205" s="22"/>
      <c r="G205" s="9">
        <v>46023</v>
      </c>
      <c r="H205" s="9">
        <v>46054</v>
      </c>
      <c r="I205" s="9">
        <v>46082</v>
      </c>
      <c r="J205" s="9">
        <v>46113</v>
      </c>
      <c r="K205" s="9">
        <v>46143</v>
      </c>
      <c r="L205" s="9">
        <v>46174</v>
      </c>
      <c r="M205" s="9">
        <v>46204</v>
      </c>
      <c r="N205" s="9">
        <v>46235</v>
      </c>
      <c r="O205" s="9">
        <v>46266</v>
      </c>
      <c r="P205" s="9">
        <v>46296</v>
      </c>
      <c r="Q205" s="9">
        <v>46327</v>
      </c>
      <c r="R205" s="9">
        <v>46357</v>
      </c>
      <c r="S205" s="9" t="s">
        <v>7</v>
      </c>
      <c r="V205" s="3"/>
    </row>
    <row r="206" spans="2:22" ht="15.75" customHeight="1">
      <c r="B206" s="10">
        <v>7185</v>
      </c>
      <c r="C206" s="5" t="s">
        <v>44</v>
      </c>
      <c r="D206" s="11" t="s">
        <v>9</v>
      </c>
      <c r="E206" s="12">
        <v>800</v>
      </c>
      <c r="F206" s="2" t="s">
        <v>41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4">
        <f t="shared" ref="S206:S216" si="37">SUM(G206:R206)</f>
        <v>0</v>
      </c>
      <c r="V206" s="3"/>
    </row>
    <row r="207" spans="2:22" ht="15.75" customHeight="1">
      <c r="B207" s="10">
        <v>7185</v>
      </c>
      <c r="C207" s="5" t="s">
        <v>44</v>
      </c>
      <c r="D207" s="11" t="s">
        <v>9</v>
      </c>
      <c r="E207" s="12">
        <v>801</v>
      </c>
      <c r="F207" s="2" t="s">
        <v>42</v>
      </c>
      <c r="G207" s="16"/>
      <c r="H207" s="16"/>
      <c r="I207" s="16"/>
      <c r="J207" s="36"/>
      <c r="K207" s="18"/>
      <c r="L207" s="19"/>
      <c r="M207" s="20"/>
      <c r="N207" s="20"/>
      <c r="O207" s="20"/>
      <c r="P207" s="21"/>
      <c r="Q207" s="20"/>
      <c r="R207" s="20"/>
      <c r="S207" s="14">
        <f t="shared" si="37"/>
        <v>0</v>
      </c>
      <c r="V207" s="3"/>
    </row>
    <row r="208" spans="2:22" ht="15.75" customHeight="1">
      <c r="B208" s="10">
        <v>7185</v>
      </c>
      <c r="C208" s="5" t="s">
        <v>44</v>
      </c>
      <c r="D208" s="11" t="s">
        <v>9</v>
      </c>
      <c r="E208" s="12">
        <v>802</v>
      </c>
      <c r="F208" s="2" t="s">
        <v>45</v>
      </c>
      <c r="G208" s="16"/>
      <c r="H208" s="16"/>
      <c r="I208" s="16"/>
      <c r="J208" s="17"/>
      <c r="K208" s="18"/>
      <c r="L208" s="19"/>
      <c r="M208" s="20"/>
      <c r="N208" s="20"/>
      <c r="O208" s="20"/>
      <c r="P208" s="20"/>
      <c r="Q208" s="20"/>
      <c r="R208" s="20"/>
      <c r="S208" s="14">
        <f t="shared" si="37"/>
        <v>0</v>
      </c>
      <c r="V208" s="3"/>
    </row>
    <row r="209" spans="2:22" ht="15.75" customHeight="1">
      <c r="B209" s="10">
        <v>7185</v>
      </c>
      <c r="C209" s="5" t="s">
        <v>44</v>
      </c>
      <c r="D209" s="11" t="s">
        <v>9</v>
      </c>
      <c r="E209" s="12">
        <v>803</v>
      </c>
      <c r="F209" s="22"/>
      <c r="G209" s="16"/>
      <c r="H209" s="16"/>
      <c r="I209" s="16"/>
      <c r="J209" s="17"/>
      <c r="K209" s="18"/>
      <c r="L209" s="19"/>
      <c r="M209" s="20"/>
      <c r="N209" s="20"/>
      <c r="O209" s="20"/>
      <c r="P209" s="20"/>
      <c r="Q209" s="20"/>
      <c r="R209" s="20"/>
      <c r="S209" s="14">
        <f t="shared" si="37"/>
        <v>0</v>
      </c>
      <c r="V209" s="3"/>
    </row>
    <row r="210" spans="2:22" ht="15.75" customHeight="1">
      <c r="B210" s="10">
        <v>7185</v>
      </c>
      <c r="C210" s="5" t="s">
        <v>44</v>
      </c>
      <c r="D210" s="11" t="s">
        <v>9</v>
      </c>
      <c r="E210" s="12">
        <v>804</v>
      </c>
      <c r="F210" s="22"/>
      <c r="G210" s="16"/>
      <c r="H210" s="16"/>
      <c r="I210" s="16"/>
      <c r="J210" s="17"/>
      <c r="K210" s="18"/>
      <c r="L210" s="19"/>
      <c r="M210" s="20"/>
      <c r="N210" s="20"/>
      <c r="O210" s="20"/>
      <c r="P210" s="20"/>
      <c r="Q210" s="20"/>
      <c r="R210" s="20"/>
      <c r="S210" s="14">
        <f t="shared" si="37"/>
        <v>0</v>
      </c>
      <c r="V210" s="3"/>
    </row>
    <row r="211" spans="2:22" ht="15.75" customHeight="1">
      <c r="B211" s="10">
        <v>7185</v>
      </c>
      <c r="C211" s="5" t="s">
        <v>44</v>
      </c>
      <c r="D211" s="11" t="s">
        <v>9</v>
      </c>
      <c r="E211" s="12">
        <v>805</v>
      </c>
      <c r="F211" s="22"/>
      <c r="G211" s="16"/>
      <c r="H211" s="16"/>
      <c r="I211" s="16"/>
      <c r="J211" s="17"/>
      <c r="K211" s="18"/>
      <c r="L211" s="19"/>
      <c r="M211" s="20"/>
      <c r="N211" s="20"/>
      <c r="O211" s="20"/>
      <c r="P211" s="20"/>
      <c r="Q211" s="20"/>
      <c r="R211" s="20"/>
      <c r="S211" s="14">
        <f t="shared" si="37"/>
        <v>0</v>
      </c>
      <c r="V211" s="3"/>
    </row>
    <row r="212" spans="2:22" ht="15.75" customHeight="1">
      <c r="B212" s="10">
        <v>7185</v>
      </c>
      <c r="C212" s="5" t="s">
        <v>44</v>
      </c>
      <c r="D212" s="11" t="s">
        <v>9</v>
      </c>
      <c r="E212" s="12">
        <v>806</v>
      </c>
      <c r="F212" s="22"/>
      <c r="G212" s="16"/>
      <c r="H212" s="16"/>
      <c r="I212" s="16"/>
      <c r="J212" s="17"/>
      <c r="K212" s="18"/>
      <c r="L212" s="19"/>
      <c r="M212" s="20"/>
      <c r="N212" s="20"/>
      <c r="O212" s="20"/>
      <c r="P212" s="20"/>
      <c r="Q212" s="20"/>
      <c r="R212" s="20"/>
      <c r="S212" s="14">
        <f t="shared" si="37"/>
        <v>0</v>
      </c>
      <c r="V212" s="3"/>
    </row>
    <row r="213" spans="2:22" ht="15.75" customHeight="1">
      <c r="B213" s="10">
        <v>7185</v>
      </c>
      <c r="C213" s="5" t="s">
        <v>44</v>
      </c>
      <c r="D213" s="11" t="s">
        <v>9</v>
      </c>
      <c r="E213" s="12">
        <v>807</v>
      </c>
      <c r="F213" s="22"/>
      <c r="G213" s="16"/>
      <c r="H213" s="16"/>
      <c r="I213" s="16"/>
      <c r="J213" s="17"/>
      <c r="K213" s="18"/>
      <c r="L213" s="19"/>
      <c r="M213" s="20"/>
      <c r="N213" s="20"/>
      <c r="O213" s="20"/>
      <c r="P213" s="20"/>
      <c r="Q213" s="20"/>
      <c r="R213" s="20"/>
      <c r="S213" s="14">
        <f t="shared" si="37"/>
        <v>0</v>
      </c>
      <c r="V213" s="3"/>
    </row>
    <row r="214" spans="2:22" ht="15.75" customHeight="1">
      <c r="B214" s="10">
        <v>7185</v>
      </c>
      <c r="C214" s="5" t="s">
        <v>44</v>
      </c>
      <c r="D214" s="11" t="s">
        <v>9</v>
      </c>
      <c r="E214" s="12">
        <v>808</v>
      </c>
      <c r="F214" s="22"/>
      <c r="G214" s="16"/>
      <c r="H214" s="16"/>
      <c r="I214" s="16"/>
      <c r="J214" s="17"/>
      <c r="K214" s="18"/>
      <c r="L214" s="19"/>
      <c r="M214" s="20"/>
      <c r="N214" s="20"/>
      <c r="O214" s="20"/>
      <c r="P214" s="20"/>
      <c r="Q214" s="20"/>
      <c r="R214" s="20"/>
      <c r="S214" s="14">
        <f t="shared" si="37"/>
        <v>0</v>
      </c>
      <c r="V214" s="3"/>
    </row>
    <row r="215" spans="2:22" ht="15.75" customHeight="1">
      <c r="B215" s="10">
        <v>7185</v>
      </c>
      <c r="C215" s="5" t="s">
        <v>44</v>
      </c>
      <c r="D215" s="11" t="s">
        <v>9</v>
      </c>
      <c r="E215" s="12">
        <v>809</v>
      </c>
      <c r="F215" s="22"/>
      <c r="G215" s="16"/>
      <c r="H215" s="16"/>
      <c r="I215" s="16"/>
      <c r="J215" s="17"/>
      <c r="K215" s="18"/>
      <c r="L215" s="19"/>
      <c r="M215" s="20"/>
      <c r="N215" s="20"/>
      <c r="O215" s="20"/>
      <c r="P215" s="20"/>
      <c r="Q215" s="20"/>
      <c r="R215" s="20"/>
      <c r="S215" s="14">
        <f t="shared" si="37"/>
        <v>0</v>
      </c>
      <c r="V215" s="3"/>
    </row>
    <row r="216" spans="2:22" ht="15.75" customHeight="1">
      <c r="B216" s="10">
        <v>7185</v>
      </c>
      <c r="C216" s="5" t="s">
        <v>44</v>
      </c>
      <c r="D216" s="11" t="s">
        <v>9</v>
      </c>
      <c r="E216" s="12">
        <v>810</v>
      </c>
      <c r="F216" s="22"/>
      <c r="G216" s="23"/>
      <c r="H216" s="23"/>
      <c r="I216" s="23"/>
      <c r="J216" s="24"/>
      <c r="K216" s="25"/>
      <c r="L216" s="26"/>
      <c r="M216" s="27"/>
      <c r="N216" s="27"/>
      <c r="O216" s="27"/>
      <c r="P216" s="27"/>
      <c r="Q216" s="27"/>
      <c r="R216" s="27"/>
      <c r="S216" s="14">
        <f t="shared" si="37"/>
        <v>0</v>
      </c>
      <c r="V216" s="3"/>
    </row>
    <row r="217" spans="2:22" ht="15.75" customHeight="1">
      <c r="B217" s="12"/>
      <c r="C217" s="28"/>
      <c r="D217" s="29"/>
      <c r="E217" s="12"/>
      <c r="F217" s="22"/>
      <c r="G217" s="30">
        <f t="shared" ref="G217:S217" si="38">SUM(G206:G216)</f>
        <v>0</v>
      </c>
      <c r="H217" s="30">
        <f t="shared" si="38"/>
        <v>0</v>
      </c>
      <c r="I217" s="30">
        <f t="shared" si="38"/>
        <v>0</v>
      </c>
      <c r="J217" s="30">
        <f t="shared" si="38"/>
        <v>0</v>
      </c>
      <c r="K217" s="30">
        <f t="shared" si="38"/>
        <v>0</v>
      </c>
      <c r="L217" s="30">
        <f t="shared" si="38"/>
        <v>0</v>
      </c>
      <c r="M217" s="30">
        <f t="shared" si="38"/>
        <v>0</v>
      </c>
      <c r="N217" s="30">
        <f t="shared" si="38"/>
        <v>0</v>
      </c>
      <c r="O217" s="30">
        <f t="shared" si="38"/>
        <v>0</v>
      </c>
      <c r="P217" s="30">
        <f t="shared" si="38"/>
        <v>0</v>
      </c>
      <c r="Q217" s="30">
        <f t="shared" si="38"/>
        <v>0</v>
      </c>
      <c r="R217" s="30">
        <f t="shared" si="38"/>
        <v>0</v>
      </c>
      <c r="S217" s="32">
        <f t="shared" si="38"/>
        <v>0</v>
      </c>
      <c r="V217" s="3"/>
    </row>
    <row r="218" spans="2:22" ht="15.75" customHeight="1">
      <c r="B218" s="12"/>
      <c r="C218" s="28"/>
      <c r="D218" s="29"/>
      <c r="E218" s="12"/>
      <c r="F218" s="22"/>
      <c r="G218" s="33"/>
      <c r="H218" s="33"/>
      <c r="I218" s="33"/>
      <c r="J218" s="33"/>
      <c r="K218" s="28"/>
      <c r="L218" s="1"/>
      <c r="M218" s="34"/>
      <c r="V218" s="3"/>
    </row>
    <row r="219" spans="2:22" ht="15.75" customHeight="1">
      <c r="B219" s="12"/>
      <c r="C219" s="28"/>
      <c r="D219" s="29"/>
      <c r="E219" s="12"/>
      <c r="F219" s="2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V219" s="3"/>
    </row>
    <row r="220" spans="2:22" ht="15.75" customHeight="1">
      <c r="B220" s="12"/>
      <c r="C220" s="28"/>
      <c r="D220" s="29"/>
      <c r="E220" s="12"/>
      <c r="F220" s="7">
        <v>2024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f t="shared" ref="S220:S221" si="39">SUM(G220:R220)</f>
        <v>0</v>
      </c>
      <c r="V220" s="3"/>
    </row>
    <row r="221" spans="2:22" ht="15.75" customHeight="1">
      <c r="B221" s="12"/>
      <c r="C221" s="28"/>
      <c r="D221" s="29"/>
      <c r="E221" s="12"/>
      <c r="F221" s="7">
        <v>2025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f t="shared" si="39"/>
        <v>0</v>
      </c>
      <c r="V221" s="3"/>
    </row>
    <row r="222" spans="2:22" ht="15.75" customHeight="1">
      <c r="B222" s="12"/>
      <c r="C222" s="28"/>
      <c r="D222" s="29"/>
      <c r="E222" s="12"/>
      <c r="F222" s="22"/>
      <c r="G222" s="33"/>
      <c r="H222" s="33"/>
      <c r="I222" s="33"/>
      <c r="J222" s="33"/>
      <c r="K222" s="28"/>
      <c r="L222" s="1"/>
      <c r="M222" s="34"/>
      <c r="V222" s="3"/>
    </row>
    <row r="223" spans="2:22" ht="15.75" customHeight="1">
      <c r="B223" s="12"/>
      <c r="C223" s="28"/>
      <c r="D223" s="29"/>
      <c r="E223" s="12"/>
      <c r="F223" s="22"/>
      <c r="G223" s="33"/>
      <c r="H223" s="33"/>
      <c r="I223" s="33"/>
      <c r="J223" s="33"/>
      <c r="K223" s="28"/>
      <c r="L223" s="1"/>
      <c r="M223" s="34"/>
      <c r="V223" s="3"/>
    </row>
    <row r="224" spans="2:22" ht="15.75" customHeight="1">
      <c r="B224" s="12"/>
      <c r="C224" s="28"/>
      <c r="D224" s="29"/>
      <c r="E224" s="12"/>
      <c r="F224" s="22"/>
      <c r="G224" s="9">
        <v>46023</v>
      </c>
      <c r="H224" s="9">
        <v>46054</v>
      </c>
      <c r="I224" s="9">
        <v>46082</v>
      </c>
      <c r="J224" s="9">
        <v>46113</v>
      </c>
      <c r="K224" s="9">
        <v>46143</v>
      </c>
      <c r="L224" s="9">
        <v>46174</v>
      </c>
      <c r="M224" s="9">
        <v>46204</v>
      </c>
      <c r="N224" s="9">
        <v>46235</v>
      </c>
      <c r="O224" s="9">
        <v>46266</v>
      </c>
      <c r="P224" s="9">
        <v>46296</v>
      </c>
      <c r="Q224" s="9">
        <v>46327</v>
      </c>
      <c r="R224" s="9">
        <v>46357</v>
      </c>
      <c r="S224" s="9" t="s">
        <v>7</v>
      </c>
      <c r="V224" s="3"/>
    </row>
    <row r="225" spans="2:22" ht="15.75" customHeight="1">
      <c r="B225" s="10">
        <v>7200</v>
      </c>
      <c r="C225" s="5" t="s">
        <v>46</v>
      </c>
      <c r="D225" s="11" t="s">
        <v>9</v>
      </c>
      <c r="E225" s="12">
        <v>800</v>
      </c>
      <c r="F225" s="2" t="s">
        <v>47</v>
      </c>
      <c r="G225" s="13">
        <v>0</v>
      </c>
      <c r="H225" s="13">
        <v>0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4">
        <f t="shared" ref="S225:S235" si="40">SUM(G225:R225)</f>
        <v>0</v>
      </c>
      <c r="V225" s="3"/>
    </row>
    <row r="226" spans="2:22" ht="15.75" customHeight="1">
      <c r="B226" s="10">
        <v>7200</v>
      </c>
      <c r="C226" s="5" t="s">
        <v>46</v>
      </c>
      <c r="D226" s="11" t="s">
        <v>9</v>
      </c>
      <c r="E226" s="12">
        <v>801</v>
      </c>
      <c r="F226" s="2" t="s">
        <v>48</v>
      </c>
      <c r="G226" s="16">
        <v>0</v>
      </c>
      <c r="H226" s="16">
        <v>0</v>
      </c>
      <c r="I226" s="16">
        <v>0</v>
      </c>
      <c r="J226" s="17">
        <v>0</v>
      </c>
      <c r="K226" s="18">
        <v>0</v>
      </c>
      <c r="L226" s="19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14">
        <f t="shared" si="40"/>
        <v>0</v>
      </c>
      <c r="V226" s="3"/>
    </row>
    <row r="227" spans="2:22" ht="15.75" customHeight="1">
      <c r="B227" s="10">
        <v>7200</v>
      </c>
      <c r="C227" s="5" t="s">
        <v>46</v>
      </c>
      <c r="D227" s="11" t="s">
        <v>9</v>
      </c>
      <c r="E227" s="12">
        <v>802</v>
      </c>
      <c r="F227" s="2" t="s">
        <v>49</v>
      </c>
      <c r="G227" s="21"/>
      <c r="H227" s="21"/>
      <c r="I227" s="21"/>
      <c r="J227" s="21">
        <v>2000</v>
      </c>
      <c r="K227" s="21"/>
      <c r="L227" s="21"/>
      <c r="M227" s="21"/>
      <c r="N227" s="21"/>
      <c r="O227" s="21"/>
      <c r="P227" s="21">
        <v>4000</v>
      </c>
      <c r="Q227" s="21"/>
      <c r="R227" s="21"/>
      <c r="S227" s="14">
        <f t="shared" si="40"/>
        <v>6000</v>
      </c>
      <c r="V227" s="3"/>
    </row>
    <row r="228" spans="2:22" ht="15.75" customHeight="1">
      <c r="B228" s="10">
        <v>7200</v>
      </c>
      <c r="C228" s="5" t="s">
        <v>46</v>
      </c>
      <c r="D228" s="11" t="s">
        <v>9</v>
      </c>
      <c r="E228" s="12">
        <v>803</v>
      </c>
      <c r="F228" s="2" t="s">
        <v>50</v>
      </c>
      <c r="G228" s="16">
        <v>0</v>
      </c>
      <c r="H228" s="16">
        <v>0</v>
      </c>
      <c r="I228" s="16">
        <v>0</v>
      </c>
      <c r="J228" s="17">
        <v>0</v>
      </c>
      <c r="K228" s="18">
        <v>0</v>
      </c>
      <c r="L228" s="19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14">
        <f t="shared" si="40"/>
        <v>0</v>
      </c>
      <c r="V228" s="3"/>
    </row>
    <row r="229" spans="2:22" ht="15.75" customHeight="1">
      <c r="B229" s="10">
        <v>7200</v>
      </c>
      <c r="C229" s="5" t="s">
        <v>46</v>
      </c>
      <c r="D229" s="11" t="s">
        <v>9</v>
      </c>
      <c r="E229" s="12">
        <v>804</v>
      </c>
      <c r="F229" s="2" t="s">
        <v>51</v>
      </c>
      <c r="G229" s="15">
        <v>400</v>
      </c>
      <c r="H229" s="15">
        <v>400</v>
      </c>
      <c r="I229" s="15">
        <v>400</v>
      </c>
      <c r="J229" s="15">
        <v>400</v>
      </c>
      <c r="K229" s="15">
        <v>400</v>
      </c>
      <c r="L229" s="15">
        <v>400</v>
      </c>
      <c r="M229" s="15">
        <v>400</v>
      </c>
      <c r="N229" s="15">
        <v>400</v>
      </c>
      <c r="O229" s="15">
        <v>400</v>
      </c>
      <c r="P229" s="15">
        <v>400</v>
      </c>
      <c r="Q229" s="15">
        <v>400</v>
      </c>
      <c r="R229" s="15">
        <v>400</v>
      </c>
      <c r="S229" s="14">
        <f t="shared" si="40"/>
        <v>4800</v>
      </c>
      <c r="V229" s="3"/>
    </row>
    <row r="230" spans="2:22" ht="15.75" customHeight="1">
      <c r="B230" s="10">
        <v>7200</v>
      </c>
      <c r="C230" s="5" t="s">
        <v>46</v>
      </c>
      <c r="D230" s="11" t="s">
        <v>9</v>
      </c>
      <c r="E230" s="12">
        <v>805</v>
      </c>
      <c r="F230" s="22"/>
      <c r="G230" s="16">
        <v>0</v>
      </c>
      <c r="H230" s="16">
        <v>0</v>
      </c>
      <c r="I230" s="16">
        <v>0</v>
      </c>
      <c r="J230" s="17">
        <v>0</v>
      </c>
      <c r="K230" s="18">
        <v>0</v>
      </c>
      <c r="L230" s="19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14">
        <f t="shared" si="40"/>
        <v>0</v>
      </c>
      <c r="V230" s="3"/>
    </row>
    <row r="231" spans="2:22" ht="15.75" customHeight="1">
      <c r="B231" s="10">
        <v>7200</v>
      </c>
      <c r="C231" s="5" t="s">
        <v>46</v>
      </c>
      <c r="D231" s="11" t="s">
        <v>9</v>
      </c>
      <c r="E231" s="12">
        <v>806</v>
      </c>
      <c r="F231" s="22"/>
      <c r="G231" s="16">
        <v>0</v>
      </c>
      <c r="H231" s="16">
        <v>0</v>
      </c>
      <c r="I231" s="16">
        <v>0</v>
      </c>
      <c r="J231" s="17">
        <v>0</v>
      </c>
      <c r="K231" s="18">
        <v>0</v>
      </c>
      <c r="L231" s="19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14">
        <f t="shared" si="40"/>
        <v>0</v>
      </c>
      <c r="V231" s="3"/>
    </row>
    <row r="232" spans="2:22" ht="15.75" customHeight="1">
      <c r="B232" s="10">
        <v>7200</v>
      </c>
      <c r="C232" s="5" t="s">
        <v>46</v>
      </c>
      <c r="D232" s="11" t="s">
        <v>9</v>
      </c>
      <c r="E232" s="12">
        <v>807</v>
      </c>
      <c r="F232" s="22"/>
      <c r="G232" s="16">
        <v>0</v>
      </c>
      <c r="H232" s="16">
        <v>0</v>
      </c>
      <c r="I232" s="16">
        <v>0</v>
      </c>
      <c r="J232" s="17">
        <v>0</v>
      </c>
      <c r="K232" s="18">
        <v>0</v>
      </c>
      <c r="L232" s="19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14">
        <f t="shared" si="40"/>
        <v>0</v>
      </c>
      <c r="V232" s="3"/>
    </row>
    <row r="233" spans="2:22" ht="15.75" customHeight="1">
      <c r="B233" s="10">
        <v>7200</v>
      </c>
      <c r="C233" s="5" t="s">
        <v>46</v>
      </c>
      <c r="D233" s="11" t="s">
        <v>9</v>
      </c>
      <c r="E233" s="12">
        <v>808</v>
      </c>
      <c r="F233" s="22"/>
      <c r="G233" s="16">
        <v>0</v>
      </c>
      <c r="H233" s="16">
        <v>0</v>
      </c>
      <c r="I233" s="16">
        <v>0</v>
      </c>
      <c r="J233" s="17">
        <v>0</v>
      </c>
      <c r="K233" s="18">
        <v>0</v>
      </c>
      <c r="L233" s="19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14">
        <f t="shared" si="40"/>
        <v>0</v>
      </c>
      <c r="V233" s="3"/>
    </row>
    <row r="234" spans="2:22" ht="15.75" customHeight="1">
      <c r="B234" s="10">
        <v>7200</v>
      </c>
      <c r="C234" s="5" t="s">
        <v>46</v>
      </c>
      <c r="D234" s="11" t="s">
        <v>9</v>
      </c>
      <c r="E234" s="12">
        <v>809</v>
      </c>
      <c r="F234" s="22"/>
      <c r="G234" s="16">
        <v>0</v>
      </c>
      <c r="H234" s="16">
        <v>0</v>
      </c>
      <c r="I234" s="16">
        <v>0</v>
      </c>
      <c r="J234" s="17">
        <v>0</v>
      </c>
      <c r="K234" s="18">
        <v>0</v>
      </c>
      <c r="L234" s="19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14">
        <f t="shared" si="40"/>
        <v>0</v>
      </c>
      <c r="V234" s="3"/>
    </row>
    <row r="235" spans="2:22" ht="15.75" customHeight="1">
      <c r="B235" s="10">
        <v>7200</v>
      </c>
      <c r="C235" s="5" t="s">
        <v>46</v>
      </c>
      <c r="D235" s="11" t="s">
        <v>9</v>
      </c>
      <c r="E235" s="12">
        <v>810</v>
      </c>
      <c r="F235" s="22"/>
      <c r="G235" s="23">
        <v>0</v>
      </c>
      <c r="H235" s="23">
        <v>0</v>
      </c>
      <c r="I235" s="23">
        <v>0</v>
      </c>
      <c r="J235" s="24">
        <v>0</v>
      </c>
      <c r="K235" s="25">
        <v>0</v>
      </c>
      <c r="L235" s="26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14">
        <f t="shared" si="40"/>
        <v>0</v>
      </c>
      <c r="V235" s="3"/>
    </row>
    <row r="236" spans="2:22" ht="15.75" customHeight="1">
      <c r="B236" s="12"/>
      <c r="C236" s="28"/>
      <c r="D236" s="29"/>
      <c r="E236" s="12"/>
      <c r="F236" s="22"/>
      <c r="G236" s="30">
        <f t="shared" ref="G236:S236" si="41">SUM(G225:G235)</f>
        <v>400</v>
      </c>
      <c r="H236" s="30">
        <f t="shared" si="41"/>
        <v>400</v>
      </c>
      <c r="I236" s="30">
        <f t="shared" si="41"/>
        <v>400</v>
      </c>
      <c r="J236" s="30">
        <f t="shared" si="41"/>
        <v>2400</v>
      </c>
      <c r="K236" s="30">
        <f t="shared" si="41"/>
        <v>400</v>
      </c>
      <c r="L236" s="30">
        <f t="shared" si="41"/>
        <v>400</v>
      </c>
      <c r="M236" s="30">
        <f t="shared" si="41"/>
        <v>400</v>
      </c>
      <c r="N236" s="30">
        <f t="shared" si="41"/>
        <v>400</v>
      </c>
      <c r="O236" s="30">
        <f t="shared" si="41"/>
        <v>400</v>
      </c>
      <c r="P236" s="30">
        <f t="shared" si="41"/>
        <v>4400</v>
      </c>
      <c r="Q236" s="30">
        <f t="shared" si="41"/>
        <v>400</v>
      </c>
      <c r="R236" s="30">
        <f t="shared" si="41"/>
        <v>400</v>
      </c>
      <c r="S236" s="32">
        <f t="shared" si="41"/>
        <v>10800</v>
      </c>
      <c r="V236" s="3"/>
    </row>
    <row r="237" spans="2:22" ht="15.75" customHeight="1">
      <c r="B237" s="12"/>
      <c r="C237" s="28"/>
      <c r="D237" s="29"/>
      <c r="E237" s="12"/>
      <c r="F237" s="22"/>
      <c r="G237" s="33"/>
      <c r="H237" s="33"/>
      <c r="I237" s="33"/>
      <c r="J237" s="33"/>
      <c r="K237" s="28"/>
      <c r="L237" s="1"/>
      <c r="M237" s="34"/>
      <c r="V237" s="3"/>
    </row>
    <row r="238" spans="2:22" ht="15.75" customHeight="1">
      <c r="B238" s="12"/>
      <c r="C238" s="28"/>
      <c r="D238" s="29"/>
      <c r="E238" s="12"/>
      <c r="F238" s="2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V238" s="3"/>
    </row>
    <row r="239" spans="2:22" ht="15.75" customHeight="1">
      <c r="B239" s="12"/>
      <c r="C239" s="28"/>
      <c r="D239" s="29"/>
      <c r="E239" s="12"/>
      <c r="F239" s="7">
        <v>2024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f t="shared" ref="S239:S240" si="42">SUM(G239:R239)</f>
        <v>0</v>
      </c>
      <c r="V239" s="3"/>
    </row>
    <row r="240" spans="2:22" ht="15.75" customHeight="1">
      <c r="B240" s="12"/>
      <c r="C240" s="28"/>
      <c r="D240" s="29"/>
      <c r="E240" s="12"/>
      <c r="F240" s="7">
        <v>2025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f t="shared" si="42"/>
        <v>0</v>
      </c>
      <c r="V240" s="3"/>
    </row>
    <row r="241" spans="2:22" ht="15.75" customHeight="1">
      <c r="B241" s="12"/>
      <c r="C241" s="28"/>
      <c r="D241" s="29"/>
      <c r="E241" s="12"/>
      <c r="F241" s="22"/>
      <c r="G241" s="33"/>
      <c r="H241" s="33"/>
      <c r="I241" s="33"/>
      <c r="J241" s="33"/>
      <c r="K241" s="28"/>
      <c r="L241" s="1"/>
      <c r="M241" s="34"/>
      <c r="V241" s="3"/>
    </row>
    <row r="242" spans="2:22" ht="15.75" customHeight="1">
      <c r="B242" s="12"/>
      <c r="C242" s="28"/>
      <c r="D242" s="29"/>
      <c r="E242" s="12"/>
      <c r="F242" s="22"/>
      <c r="G242" s="33"/>
      <c r="H242" s="33"/>
      <c r="I242" s="33"/>
      <c r="J242" s="33"/>
      <c r="K242" s="28"/>
      <c r="L242" s="1"/>
      <c r="M242" s="34"/>
      <c r="V242" s="3"/>
    </row>
    <row r="243" spans="2:22" ht="15.75" customHeight="1">
      <c r="B243" s="12"/>
      <c r="C243" s="28"/>
      <c r="D243" s="29"/>
      <c r="E243" s="12"/>
      <c r="F243" s="22"/>
      <c r="G243" s="9">
        <v>46023</v>
      </c>
      <c r="H243" s="9">
        <v>46054</v>
      </c>
      <c r="I243" s="9">
        <v>46082</v>
      </c>
      <c r="J243" s="9">
        <v>46113</v>
      </c>
      <c r="K243" s="9">
        <v>46143</v>
      </c>
      <c r="L243" s="9">
        <v>46174</v>
      </c>
      <c r="M243" s="9">
        <v>46204</v>
      </c>
      <c r="N243" s="9">
        <v>46235</v>
      </c>
      <c r="O243" s="9">
        <v>46266</v>
      </c>
      <c r="P243" s="9">
        <v>46296</v>
      </c>
      <c r="Q243" s="9">
        <v>46327</v>
      </c>
      <c r="R243" s="9">
        <v>46357</v>
      </c>
      <c r="S243" s="9" t="s">
        <v>7</v>
      </c>
      <c r="V243" s="3"/>
    </row>
    <row r="244" spans="2:22" ht="15.75" customHeight="1">
      <c r="B244" s="10">
        <v>7215</v>
      </c>
      <c r="C244" s="5" t="s">
        <v>52</v>
      </c>
      <c r="D244" s="11" t="s">
        <v>9</v>
      </c>
      <c r="E244" s="12">
        <v>800</v>
      </c>
      <c r="F244" s="2" t="s">
        <v>53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4">
        <f t="shared" ref="S244:S254" si="43">SUM(G244:R244)</f>
        <v>0</v>
      </c>
      <c r="V244" s="3"/>
    </row>
    <row r="245" spans="2:22" ht="15.75" customHeight="1">
      <c r="B245" s="10">
        <v>7215</v>
      </c>
      <c r="C245" s="5" t="s">
        <v>52</v>
      </c>
      <c r="D245" s="11" t="s">
        <v>9</v>
      </c>
      <c r="E245" s="12">
        <v>801</v>
      </c>
      <c r="F245" s="2" t="s">
        <v>54</v>
      </c>
      <c r="G245" s="15">
        <v>200</v>
      </c>
      <c r="H245" s="15">
        <v>200</v>
      </c>
      <c r="I245" s="15">
        <v>200</v>
      </c>
      <c r="J245" s="15">
        <v>200</v>
      </c>
      <c r="K245" s="15">
        <v>200</v>
      </c>
      <c r="L245" s="15">
        <v>200</v>
      </c>
      <c r="M245" s="15">
        <v>200</v>
      </c>
      <c r="N245" s="15">
        <v>200</v>
      </c>
      <c r="O245" s="15">
        <v>200</v>
      </c>
      <c r="P245" s="15">
        <v>200</v>
      </c>
      <c r="Q245" s="15">
        <v>200</v>
      </c>
      <c r="R245" s="15">
        <v>200</v>
      </c>
      <c r="S245" s="14">
        <f t="shared" si="43"/>
        <v>2400</v>
      </c>
      <c r="V245" s="3"/>
    </row>
    <row r="246" spans="2:22" ht="15.75" customHeight="1">
      <c r="B246" s="10">
        <v>7215</v>
      </c>
      <c r="C246" s="5" t="s">
        <v>52</v>
      </c>
      <c r="D246" s="11" t="s">
        <v>9</v>
      </c>
      <c r="E246" s="12">
        <v>802</v>
      </c>
      <c r="F246" s="2" t="s">
        <v>55</v>
      </c>
      <c r="G246" s="16">
        <v>0</v>
      </c>
      <c r="H246" s="16">
        <v>0</v>
      </c>
      <c r="I246" s="16">
        <v>0</v>
      </c>
      <c r="J246" s="17">
        <v>0</v>
      </c>
      <c r="K246" s="18">
        <v>0</v>
      </c>
      <c r="L246" s="19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14">
        <f t="shared" si="43"/>
        <v>0</v>
      </c>
      <c r="V246" s="3"/>
    </row>
    <row r="247" spans="2:22" ht="15.75" customHeight="1">
      <c r="B247" s="10">
        <v>7215</v>
      </c>
      <c r="C247" s="5" t="s">
        <v>52</v>
      </c>
      <c r="D247" s="11" t="s">
        <v>9</v>
      </c>
      <c r="E247" s="12">
        <v>803</v>
      </c>
      <c r="F247" s="2" t="s">
        <v>56</v>
      </c>
      <c r="G247" s="16">
        <v>0</v>
      </c>
      <c r="H247" s="16">
        <v>0</v>
      </c>
      <c r="I247" s="16">
        <v>0</v>
      </c>
      <c r="J247" s="17">
        <v>0</v>
      </c>
      <c r="K247" s="18">
        <v>0</v>
      </c>
      <c r="L247" s="19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14">
        <f t="shared" si="43"/>
        <v>0</v>
      </c>
      <c r="V247" s="3"/>
    </row>
    <row r="248" spans="2:22" ht="15.75" customHeight="1">
      <c r="B248" s="10">
        <v>7215</v>
      </c>
      <c r="C248" s="5" t="s">
        <v>52</v>
      </c>
      <c r="D248" s="11" t="s">
        <v>9</v>
      </c>
      <c r="E248" s="12">
        <v>804</v>
      </c>
      <c r="F248" s="39" t="s">
        <v>57</v>
      </c>
      <c r="G248" s="15">
        <v>100</v>
      </c>
      <c r="H248" s="15">
        <v>100</v>
      </c>
      <c r="I248" s="15">
        <v>100</v>
      </c>
      <c r="J248" s="15">
        <v>100</v>
      </c>
      <c r="K248" s="15">
        <v>100</v>
      </c>
      <c r="L248" s="15">
        <v>100</v>
      </c>
      <c r="M248" s="15">
        <v>100</v>
      </c>
      <c r="N248" s="15">
        <v>100</v>
      </c>
      <c r="O248" s="15">
        <v>100</v>
      </c>
      <c r="P248" s="15">
        <v>100</v>
      </c>
      <c r="Q248" s="15">
        <v>100</v>
      </c>
      <c r="R248" s="15">
        <v>100</v>
      </c>
      <c r="S248" s="14">
        <f t="shared" si="43"/>
        <v>1200</v>
      </c>
      <c r="V248" s="3"/>
    </row>
    <row r="249" spans="2:22" ht="15.75" customHeight="1">
      <c r="B249" s="10">
        <v>7215</v>
      </c>
      <c r="C249" s="5" t="s">
        <v>52</v>
      </c>
      <c r="D249" s="11" t="s">
        <v>9</v>
      </c>
      <c r="E249" s="12">
        <v>805</v>
      </c>
      <c r="F249" s="39" t="s">
        <v>58</v>
      </c>
      <c r="G249" s="15">
        <v>100</v>
      </c>
      <c r="H249" s="15">
        <v>100</v>
      </c>
      <c r="I249" s="15">
        <v>100</v>
      </c>
      <c r="J249" s="15">
        <v>100</v>
      </c>
      <c r="K249" s="15">
        <v>100</v>
      </c>
      <c r="L249" s="15">
        <v>100</v>
      </c>
      <c r="M249" s="15">
        <v>100</v>
      </c>
      <c r="N249" s="15">
        <v>100</v>
      </c>
      <c r="O249" s="15">
        <v>100</v>
      </c>
      <c r="P249" s="15">
        <v>100</v>
      </c>
      <c r="Q249" s="15">
        <v>100</v>
      </c>
      <c r="R249" s="15">
        <v>100</v>
      </c>
      <c r="S249" s="14">
        <f t="shared" si="43"/>
        <v>1200</v>
      </c>
      <c r="V249" s="3"/>
    </row>
    <row r="250" spans="2:22" ht="15.75" customHeight="1">
      <c r="B250" s="10">
        <v>7215</v>
      </c>
      <c r="C250" s="5" t="s">
        <v>52</v>
      </c>
      <c r="D250" s="11" t="s">
        <v>9</v>
      </c>
      <c r="E250" s="12">
        <v>806</v>
      </c>
      <c r="F250" s="22"/>
      <c r="G250" s="16">
        <v>0</v>
      </c>
      <c r="H250" s="16">
        <v>0</v>
      </c>
      <c r="I250" s="16">
        <v>0</v>
      </c>
      <c r="J250" s="17">
        <v>0</v>
      </c>
      <c r="K250" s="18">
        <v>0</v>
      </c>
      <c r="L250" s="19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14">
        <f t="shared" si="43"/>
        <v>0</v>
      </c>
      <c r="V250" s="3"/>
    </row>
    <row r="251" spans="2:22" ht="15.75" customHeight="1">
      <c r="B251" s="10">
        <v>7215</v>
      </c>
      <c r="C251" s="5" t="s">
        <v>52</v>
      </c>
      <c r="D251" s="11" t="s">
        <v>9</v>
      </c>
      <c r="E251" s="12">
        <v>807</v>
      </c>
      <c r="F251" s="22"/>
      <c r="G251" s="16">
        <v>0</v>
      </c>
      <c r="H251" s="16">
        <v>0</v>
      </c>
      <c r="I251" s="16">
        <v>0</v>
      </c>
      <c r="J251" s="17">
        <v>0</v>
      </c>
      <c r="K251" s="18">
        <v>0</v>
      </c>
      <c r="L251" s="19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14">
        <f t="shared" si="43"/>
        <v>0</v>
      </c>
      <c r="V251" s="3"/>
    </row>
    <row r="252" spans="2:22" ht="15.75" customHeight="1">
      <c r="B252" s="10">
        <v>7215</v>
      </c>
      <c r="C252" s="5" t="s">
        <v>52</v>
      </c>
      <c r="D252" s="11" t="s">
        <v>9</v>
      </c>
      <c r="E252" s="12">
        <v>808</v>
      </c>
      <c r="F252" s="22"/>
      <c r="G252" s="16">
        <v>0</v>
      </c>
      <c r="H252" s="16">
        <v>0</v>
      </c>
      <c r="I252" s="16">
        <v>0</v>
      </c>
      <c r="J252" s="17">
        <v>0</v>
      </c>
      <c r="K252" s="18">
        <v>0</v>
      </c>
      <c r="L252" s="19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14">
        <f t="shared" si="43"/>
        <v>0</v>
      </c>
      <c r="V252" s="3"/>
    </row>
    <row r="253" spans="2:22" ht="15.75" customHeight="1">
      <c r="B253" s="10">
        <v>7215</v>
      </c>
      <c r="C253" s="5" t="s">
        <v>52</v>
      </c>
      <c r="D253" s="11" t="s">
        <v>9</v>
      </c>
      <c r="E253" s="12">
        <v>809</v>
      </c>
      <c r="F253" s="22"/>
      <c r="G253" s="16">
        <v>0</v>
      </c>
      <c r="H253" s="16">
        <v>0</v>
      </c>
      <c r="I253" s="16">
        <v>0</v>
      </c>
      <c r="J253" s="17">
        <v>0</v>
      </c>
      <c r="K253" s="18">
        <v>0</v>
      </c>
      <c r="L253" s="19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14">
        <f t="shared" si="43"/>
        <v>0</v>
      </c>
      <c r="V253" s="3"/>
    </row>
    <row r="254" spans="2:22" ht="15.75" customHeight="1">
      <c r="B254" s="10">
        <v>7215</v>
      </c>
      <c r="C254" s="5" t="s">
        <v>52</v>
      </c>
      <c r="D254" s="11" t="s">
        <v>9</v>
      </c>
      <c r="E254" s="12">
        <v>810</v>
      </c>
      <c r="F254" s="22"/>
      <c r="G254" s="23">
        <v>0</v>
      </c>
      <c r="H254" s="23">
        <v>0</v>
      </c>
      <c r="I254" s="23">
        <v>0</v>
      </c>
      <c r="J254" s="24">
        <v>0</v>
      </c>
      <c r="K254" s="25">
        <v>0</v>
      </c>
      <c r="L254" s="26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14">
        <f t="shared" si="43"/>
        <v>0</v>
      </c>
      <c r="V254" s="3"/>
    </row>
    <row r="255" spans="2:22" ht="15.75" customHeight="1">
      <c r="B255" s="12"/>
      <c r="C255" s="28"/>
      <c r="D255" s="29"/>
      <c r="E255" s="12"/>
      <c r="F255" s="22"/>
      <c r="G255" s="30">
        <f t="shared" ref="G255:S255" si="44">SUM(G244:G254)</f>
        <v>400</v>
      </c>
      <c r="H255" s="30">
        <f t="shared" si="44"/>
        <v>400</v>
      </c>
      <c r="I255" s="30">
        <f t="shared" si="44"/>
        <v>400</v>
      </c>
      <c r="J255" s="30">
        <f t="shared" si="44"/>
        <v>400</v>
      </c>
      <c r="K255" s="30">
        <f t="shared" si="44"/>
        <v>400</v>
      </c>
      <c r="L255" s="30">
        <f t="shared" si="44"/>
        <v>400</v>
      </c>
      <c r="M255" s="30">
        <f t="shared" si="44"/>
        <v>400</v>
      </c>
      <c r="N255" s="30">
        <f t="shared" si="44"/>
        <v>400</v>
      </c>
      <c r="O255" s="30">
        <f t="shared" si="44"/>
        <v>400</v>
      </c>
      <c r="P255" s="30">
        <f t="shared" si="44"/>
        <v>400</v>
      </c>
      <c r="Q255" s="30">
        <f t="shared" si="44"/>
        <v>400</v>
      </c>
      <c r="R255" s="30">
        <f t="shared" si="44"/>
        <v>400</v>
      </c>
      <c r="S255" s="32">
        <f t="shared" si="44"/>
        <v>4800</v>
      </c>
      <c r="V255" s="3"/>
    </row>
    <row r="256" spans="2:22" ht="15.75" customHeight="1">
      <c r="B256" s="12"/>
      <c r="C256" s="28"/>
      <c r="D256" s="29"/>
      <c r="E256" s="12"/>
      <c r="F256" s="22"/>
      <c r="G256" s="33"/>
      <c r="H256" s="33"/>
      <c r="I256" s="33"/>
      <c r="J256" s="33"/>
      <c r="K256" s="28"/>
      <c r="L256" s="1"/>
      <c r="M256" s="34"/>
      <c r="V256" s="3"/>
    </row>
    <row r="257" spans="2:22" ht="15.75" customHeight="1">
      <c r="B257" s="12"/>
      <c r="C257" s="28"/>
      <c r="D257" s="29"/>
      <c r="E257" s="12"/>
      <c r="F257" s="2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V257" s="3"/>
    </row>
    <row r="258" spans="2:22" ht="15.75" customHeight="1">
      <c r="B258" s="12"/>
      <c r="C258" s="28"/>
      <c r="D258" s="29"/>
      <c r="E258" s="12"/>
      <c r="F258" s="7">
        <v>2024</v>
      </c>
      <c r="G258" s="8">
        <v>6358.1929770640436</v>
      </c>
      <c r="H258" s="8">
        <v>3391.8195291898451</v>
      </c>
      <c r="I258" s="8">
        <v>151.37065334508765</v>
      </c>
      <c r="J258" s="8">
        <v>2195.9070905129729</v>
      </c>
      <c r="K258" s="8">
        <v>3.8801738249278981</v>
      </c>
      <c r="L258" s="8">
        <v>2772.503931055337</v>
      </c>
      <c r="M258" s="8">
        <v>0</v>
      </c>
      <c r="N258" s="8">
        <v>0</v>
      </c>
      <c r="O258" s="8">
        <v>0</v>
      </c>
      <c r="P258" s="8">
        <v>4749.0122979348762</v>
      </c>
      <c r="Q258" s="8">
        <v>2222.5587236848492</v>
      </c>
      <c r="R258" s="8">
        <v>2746.0633664611851</v>
      </c>
      <c r="S258" s="8">
        <f t="shared" ref="S258:S259" si="45">SUM(G258:R258)</f>
        <v>24591.308743073125</v>
      </c>
      <c r="V258" s="3"/>
    </row>
    <row r="259" spans="2:22" ht="15.75" customHeight="1">
      <c r="B259" s="12"/>
      <c r="C259" s="28"/>
      <c r="D259" s="29"/>
      <c r="E259" s="12"/>
      <c r="F259" s="7">
        <v>2025</v>
      </c>
      <c r="G259" s="8">
        <v>152.84749148161202</v>
      </c>
      <c r="H259" s="8">
        <v>0</v>
      </c>
      <c r="I259" s="8">
        <v>0</v>
      </c>
      <c r="J259" s="8">
        <v>634.36340551181115</v>
      </c>
      <c r="K259" s="8">
        <v>746.38192728556305</v>
      </c>
      <c r="L259" s="8">
        <v>297.64637601322107</v>
      </c>
      <c r="M259" s="8">
        <v>677.00363922494341</v>
      </c>
      <c r="N259" s="8">
        <v>265.45158566519393</v>
      </c>
      <c r="O259" s="8">
        <v>4936</v>
      </c>
      <c r="P259" s="8">
        <v>3000</v>
      </c>
      <c r="Q259" s="8">
        <v>4936</v>
      </c>
      <c r="R259" s="8">
        <v>4936</v>
      </c>
      <c r="S259" s="8">
        <f t="shared" si="45"/>
        <v>20581.694425182344</v>
      </c>
      <c r="V259" s="3"/>
    </row>
    <row r="260" spans="2:22" ht="15.75" customHeight="1">
      <c r="B260" s="12"/>
      <c r="C260" s="28"/>
      <c r="D260" s="29"/>
      <c r="E260" s="12"/>
      <c r="F260" s="22"/>
      <c r="G260" s="33"/>
      <c r="H260" s="33"/>
      <c r="I260" s="33"/>
      <c r="J260" s="33"/>
      <c r="K260" s="28"/>
      <c r="L260" s="1"/>
      <c r="M260" s="34"/>
      <c r="V260" s="3"/>
    </row>
    <row r="261" spans="2:22" ht="15.75" customHeight="1">
      <c r="B261" s="12"/>
      <c r="C261" s="28"/>
      <c r="D261" s="29"/>
      <c r="E261" s="12"/>
      <c r="F261" s="22"/>
      <c r="G261" s="33"/>
      <c r="H261" s="33"/>
      <c r="I261" s="33"/>
      <c r="J261" s="33"/>
      <c r="K261" s="28"/>
      <c r="L261" s="1"/>
      <c r="M261" s="34"/>
      <c r="V261" s="3"/>
    </row>
    <row r="262" spans="2:22" ht="15.75" customHeight="1">
      <c r="B262" s="12"/>
      <c r="C262" s="28"/>
      <c r="D262" s="29"/>
      <c r="E262" s="12"/>
      <c r="F262" s="22"/>
      <c r="G262" s="9">
        <v>46023</v>
      </c>
      <c r="H262" s="9">
        <v>46054</v>
      </c>
      <c r="I262" s="9">
        <v>46082</v>
      </c>
      <c r="J262" s="9">
        <v>46113</v>
      </c>
      <c r="K262" s="9">
        <v>46143</v>
      </c>
      <c r="L262" s="9">
        <v>46174</v>
      </c>
      <c r="M262" s="9">
        <v>46204</v>
      </c>
      <c r="N262" s="9">
        <v>46235</v>
      </c>
      <c r="O262" s="9">
        <v>46266</v>
      </c>
      <c r="P262" s="9">
        <v>46296</v>
      </c>
      <c r="Q262" s="9">
        <v>46327</v>
      </c>
      <c r="R262" s="9">
        <v>46357</v>
      </c>
      <c r="S262" s="9" t="s">
        <v>7</v>
      </c>
      <c r="V262" s="3"/>
    </row>
    <row r="263" spans="2:22" ht="15.75" customHeight="1">
      <c r="B263" s="10">
        <v>7240</v>
      </c>
      <c r="C263" s="5" t="s">
        <v>59</v>
      </c>
      <c r="D263" s="11" t="s">
        <v>9</v>
      </c>
      <c r="E263" s="12">
        <v>800</v>
      </c>
      <c r="F263" s="2" t="s">
        <v>60</v>
      </c>
      <c r="G263" s="38">
        <v>300</v>
      </c>
      <c r="H263" s="13">
        <v>0</v>
      </c>
      <c r="I263" s="13">
        <v>0</v>
      </c>
      <c r="J263" s="13">
        <v>0</v>
      </c>
      <c r="K263" s="38">
        <v>300</v>
      </c>
      <c r="L263" s="13">
        <v>0</v>
      </c>
      <c r="M263" s="13">
        <v>0</v>
      </c>
      <c r="N263" s="13">
        <v>0</v>
      </c>
      <c r="O263" s="38">
        <v>300</v>
      </c>
      <c r="P263" s="13">
        <v>0</v>
      </c>
      <c r="Q263" s="13">
        <v>0</v>
      </c>
      <c r="R263" s="13">
        <v>0</v>
      </c>
      <c r="S263" s="14">
        <f t="shared" ref="S263:S273" si="46">SUM(G263:R263)</f>
        <v>900</v>
      </c>
      <c r="V263" s="3"/>
    </row>
    <row r="264" spans="2:22" ht="15.75" customHeight="1">
      <c r="B264" s="10">
        <v>7240</v>
      </c>
      <c r="C264" s="5" t="s">
        <v>59</v>
      </c>
      <c r="D264" s="11" t="s">
        <v>9</v>
      </c>
      <c r="E264" s="12">
        <v>801</v>
      </c>
      <c r="F264" s="2" t="s">
        <v>61</v>
      </c>
      <c r="G264" s="16">
        <v>0</v>
      </c>
      <c r="H264" s="16">
        <v>0</v>
      </c>
      <c r="I264" s="16">
        <v>0</v>
      </c>
      <c r="J264" s="17">
        <v>0</v>
      </c>
      <c r="K264" s="18">
        <v>2000</v>
      </c>
      <c r="L264" s="19">
        <v>0</v>
      </c>
      <c r="M264" s="20">
        <v>0</v>
      </c>
      <c r="N264" s="20">
        <v>0</v>
      </c>
      <c r="O264" s="20">
        <v>0</v>
      </c>
      <c r="P264" s="21">
        <v>0</v>
      </c>
      <c r="Q264" s="20">
        <v>0</v>
      </c>
      <c r="R264" s="20">
        <v>0</v>
      </c>
      <c r="S264" s="14">
        <f t="shared" si="46"/>
        <v>2000</v>
      </c>
      <c r="V264" s="3"/>
    </row>
    <row r="265" spans="2:22" ht="15.75" customHeight="1">
      <c r="B265" s="10">
        <v>7240</v>
      </c>
      <c r="C265" s="5" t="s">
        <v>59</v>
      </c>
      <c r="D265" s="11" t="s">
        <v>9</v>
      </c>
      <c r="E265" s="12">
        <v>802</v>
      </c>
      <c r="F265" s="35" t="s">
        <v>62</v>
      </c>
      <c r="G265" s="16">
        <v>0</v>
      </c>
      <c r="H265" s="16">
        <v>0</v>
      </c>
      <c r="I265" s="70">
        <v>2000</v>
      </c>
      <c r="J265" s="17">
        <v>0</v>
      </c>
      <c r="K265" s="18">
        <v>0</v>
      </c>
      <c r="L265" s="19">
        <v>0</v>
      </c>
      <c r="M265" s="20">
        <v>0</v>
      </c>
      <c r="N265" s="20">
        <v>0</v>
      </c>
      <c r="O265" s="21">
        <v>1000</v>
      </c>
      <c r="P265" s="20">
        <v>0</v>
      </c>
      <c r="Q265" s="20">
        <v>0</v>
      </c>
      <c r="R265" s="20">
        <v>0</v>
      </c>
      <c r="S265" s="14">
        <f t="shared" si="46"/>
        <v>3000</v>
      </c>
      <c r="V265" s="3"/>
    </row>
    <row r="266" spans="2:22" s="68" customFormat="1" ht="15.75" customHeight="1">
      <c r="B266" s="56">
        <v>7240</v>
      </c>
      <c r="C266" s="57" t="s">
        <v>59</v>
      </c>
      <c r="D266" s="58" t="s">
        <v>9</v>
      </c>
      <c r="E266" s="59">
        <v>803</v>
      </c>
      <c r="F266" s="60" t="s">
        <v>63</v>
      </c>
      <c r="G266" s="71">
        <v>100</v>
      </c>
      <c r="H266" s="71">
        <v>100</v>
      </c>
      <c r="I266" s="71">
        <v>100</v>
      </c>
      <c r="J266" s="71">
        <v>100</v>
      </c>
      <c r="K266" s="71">
        <v>100</v>
      </c>
      <c r="L266" s="71">
        <v>100</v>
      </c>
      <c r="M266" s="71">
        <v>100</v>
      </c>
      <c r="N266" s="71">
        <v>100</v>
      </c>
      <c r="O266" s="71">
        <v>100</v>
      </c>
      <c r="P266" s="71">
        <v>100</v>
      </c>
      <c r="Q266" s="71">
        <v>100</v>
      </c>
      <c r="R266" s="71">
        <v>100</v>
      </c>
      <c r="S266" s="67">
        <f t="shared" si="46"/>
        <v>1200</v>
      </c>
      <c r="V266" s="69"/>
    </row>
    <row r="267" spans="2:22" ht="15.75" customHeight="1">
      <c r="B267" s="10">
        <v>7240</v>
      </c>
      <c r="C267" s="5" t="s">
        <v>59</v>
      </c>
      <c r="D267" s="11" t="s">
        <v>9</v>
      </c>
      <c r="E267" s="12">
        <v>804</v>
      </c>
      <c r="F267" s="40" t="s">
        <v>64</v>
      </c>
      <c r="G267" s="16">
        <v>0</v>
      </c>
      <c r="H267" s="16">
        <v>0</v>
      </c>
      <c r="I267" s="16">
        <v>0</v>
      </c>
      <c r="J267" s="17">
        <v>0</v>
      </c>
      <c r="K267" s="18"/>
      <c r="L267" s="19">
        <v>0</v>
      </c>
      <c r="M267" s="20">
        <v>0</v>
      </c>
      <c r="N267" s="20">
        <v>0</v>
      </c>
      <c r="O267" s="20">
        <v>0</v>
      </c>
      <c r="P267" s="21">
        <v>20000</v>
      </c>
      <c r="Q267" s="20">
        <v>0</v>
      </c>
      <c r="R267" s="20">
        <v>0</v>
      </c>
      <c r="S267" s="14">
        <f t="shared" si="46"/>
        <v>20000</v>
      </c>
      <c r="V267" s="3"/>
    </row>
    <row r="268" spans="2:22" ht="15.75" customHeight="1">
      <c r="B268" s="10">
        <v>7240</v>
      </c>
      <c r="C268" s="5" t="s">
        <v>59</v>
      </c>
      <c r="D268" s="11" t="s">
        <v>9</v>
      </c>
      <c r="E268" s="12">
        <v>805</v>
      </c>
      <c r="F268" s="35" t="s">
        <v>65</v>
      </c>
      <c r="G268" s="16">
        <v>0</v>
      </c>
      <c r="H268" s="16">
        <v>0</v>
      </c>
      <c r="I268" s="16">
        <v>0</v>
      </c>
      <c r="J268" s="17">
        <v>0</v>
      </c>
      <c r="K268" s="18">
        <v>2000</v>
      </c>
      <c r="L268" s="19">
        <v>0</v>
      </c>
      <c r="M268" s="20">
        <v>0</v>
      </c>
      <c r="N268" s="20">
        <v>0</v>
      </c>
      <c r="O268" s="20">
        <v>0</v>
      </c>
      <c r="P268" s="21">
        <v>2000</v>
      </c>
      <c r="Q268" s="20">
        <v>0</v>
      </c>
      <c r="R268" s="20">
        <v>0</v>
      </c>
      <c r="S268" s="14">
        <f t="shared" si="46"/>
        <v>4000</v>
      </c>
      <c r="V268" s="3"/>
    </row>
    <row r="269" spans="2:22" ht="15.75" customHeight="1">
      <c r="B269" s="10">
        <v>7240</v>
      </c>
      <c r="C269" s="5" t="s">
        <v>59</v>
      </c>
      <c r="D269" s="11" t="s">
        <v>9</v>
      </c>
      <c r="E269" s="12">
        <v>806</v>
      </c>
      <c r="F269" s="2"/>
      <c r="G269" s="16">
        <v>0</v>
      </c>
      <c r="H269" s="16">
        <v>0</v>
      </c>
      <c r="I269" s="16">
        <v>0</v>
      </c>
      <c r="J269" s="17">
        <v>0</v>
      </c>
      <c r="K269" s="18">
        <v>0</v>
      </c>
      <c r="L269" s="19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14">
        <f t="shared" si="46"/>
        <v>0</v>
      </c>
      <c r="V269" s="3"/>
    </row>
    <row r="270" spans="2:22" ht="15.75" customHeight="1">
      <c r="B270" s="10">
        <v>7240</v>
      </c>
      <c r="C270" s="5" t="s">
        <v>59</v>
      </c>
      <c r="D270" s="11" t="s">
        <v>9</v>
      </c>
      <c r="E270" s="12">
        <v>807</v>
      </c>
      <c r="F270" s="2"/>
      <c r="G270" s="16">
        <v>0</v>
      </c>
      <c r="H270" s="16">
        <v>0</v>
      </c>
      <c r="I270" s="16">
        <v>0</v>
      </c>
      <c r="J270" s="17">
        <v>0</v>
      </c>
      <c r="K270" s="18">
        <v>0</v>
      </c>
      <c r="L270" s="19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14">
        <f t="shared" si="46"/>
        <v>0</v>
      </c>
      <c r="V270" s="3"/>
    </row>
    <row r="271" spans="2:22" ht="15.75" customHeight="1">
      <c r="B271" s="10">
        <v>7240</v>
      </c>
      <c r="C271" s="5" t="s">
        <v>59</v>
      </c>
      <c r="D271" s="11" t="s">
        <v>9</v>
      </c>
      <c r="E271" s="12">
        <v>808</v>
      </c>
      <c r="F271" s="22"/>
      <c r="G271" s="16">
        <v>0</v>
      </c>
      <c r="H271" s="16">
        <v>0</v>
      </c>
      <c r="I271" s="16">
        <v>0</v>
      </c>
      <c r="J271" s="17">
        <v>0</v>
      </c>
      <c r="K271" s="18">
        <v>0</v>
      </c>
      <c r="L271" s="19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14">
        <f t="shared" si="46"/>
        <v>0</v>
      </c>
      <c r="V271" s="3"/>
    </row>
    <row r="272" spans="2:22" ht="15.75" customHeight="1">
      <c r="B272" s="10">
        <v>7240</v>
      </c>
      <c r="C272" s="5" t="s">
        <v>59</v>
      </c>
      <c r="D272" s="11" t="s">
        <v>9</v>
      </c>
      <c r="E272" s="12">
        <v>809</v>
      </c>
      <c r="F272" s="22"/>
      <c r="G272" s="16">
        <v>0</v>
      </c>
      <c r="H272" s="16">
        <v>0</v>
      </c>
      <c r="I272" s="16">
        <v>0</v>
      </c>
      <c r="J272" s="17">
        <v>0</v>
      </c>
      <c r="K272" s="18">
        <v>0</v>
      </c>
      <c r="L272" s="19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14">
        <f t="shared" si="46"/>
        <v>0</v>
      </c>
      <c r="V272" s="3"/>
    </row>
    <row r="273" spans="2:22" ht="15.75" customHeight="1">
      <c r="B273" s="10">
        <v>7240</v>
      </c>
      <c r="C273" s="5" t="s">
        <v>59</v>
      </c>
      <c r="D273" s="11" t="s">
        <v>9</v>
      </c>
      <c r="E273" s="12">
        <v>810</v>
      </c>
      <c r="F273" s="22"/>
      <c r="G273" s="23">
        <v>0</v>
      </c>
      <c r="H273" s="23">
        <v>0</v>
      </c>
      <c r="I273" s="23">
        <v>0</v>
      </c>
      <c r="J273" s="24">
        <v>0</v>
      </c>
      <c r="K273" s="25">
        <v>0</v>
      </c>
      <c r="L273" s="26">
        <v>0</v>
      </c>
      <c r="M273" s="27">
        <v>0</v>
      </c>
      <c r="N273" s="27">
        <v>0</v>
      </c>
      <c r="O273" s="27">
        <v>0</v>
      </c>
      <c r="P273" s="27">
        <v>0</v>
      </c>
      <c r="Q273" s="27">
        <v>0</v>
      </c>
      <c r="R273" s="27">
        <v>0</v>
      </c>
      <c r="S273" s="14">
        <f t="shared" si="46"/>
        <v>0</v>
      </c>
      <c r="V273" s="3"/>
    </row>
    <row r="274" spans="2:22" ht="15.75" customHeight="1">
      <c r="B274" s="12"/>
      <c r="C274" s="28"/>
      <c r="D274" s="29"/>
      <c r="E274" s="12"/>
      <c r="F274" s="22"/>
      <c r="G274" s="30">
        <f t="shared" ref="G274:S274" si="47">SUM(G263:G273)</f>
        <v>400</v>
      </c>
      <c r="H274" s="30">
        <f t="shared" si="47"/>
        <v>100</v>
      </c>
      <c r="I274" s="30">
        <f t="shared" si="47"/>
        <v>2100</v>
      </c>
      <c r="J274" s="30">
        <f t="shared" si="47"/>
        <v>100</v>
      </c>
      <c r="K274" s="30">
        <f t="shared" si="47"/>
        <v>4400</v>
      </c>
      <c r="L274" s="30">
        <f t="shared" si="47"/>
        <v>100</v>
      </c>
      <c r="M274" s="30">
        <f t="shared" si="47"/>
        <v>100</v>
      </c>
      <c r="N274" s="30">
        <f t="shared" si="47"/>
        <v>100</v>
      </c>
      <c r="O274" s="30">
        <f t="shared" si="47"/>
        <v>1400</v>
      </c>
      <c r="P274" s="30">
        <f t="shared" si="47"/>
        <v>22100</v>
      </c>
      <c r="Q274" s="30">
        <f t="shared" si="47"/>
        <v>100</v>
      </c>
      <c r="R274" s="30">
        <f t="shared" si="47"/>
        <v>100</v>
      </c>
      <c r="S274" s="32">
        <f t="shared" si="47"/>
        <v>31100</v>
      </c>
      <c r="V274" s="3"/>
    </row>
    <row r="275" spans="2:22" ht="15.75" customHeight="1">
      <c r="B275" s="12"/>
      <c r="C275" s="28"/>
      <c r="D275" s="29"/>
      <c r="E275" s="12"/>
      <c r="F275" s="22"/>
      <c r="G275" s="33"/>
      <c r="H275" s="33"/>
      <c r="I275" s="33"/>
      <c r="J275" s="33"/>
      <c r="K275" s="28"/>
      <c r="L275" s="1"/>
      <c r="M275" s="34"/>
      <c r="V275" s="3"/>
    </row>
    <row r="276" spans="2:22" ht="15.75" customHeight="1">
      <c r="B276" s="12"/>
      <c r="C276" s="28"/>
      <c r="D276" s="29"/>
      <c r="E276" s="12"/>
      <c r="F276" s="2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V276" s="3"/>
    </row>
    <row r="277" spans="2:22" ht="15.75" customHeight="1">
      <c r="B277" s="12"/>
      <c r="C277" s="28"/>
      <c r="D277" s="29"/>
      <c r="E277" s="12"/>
      <c r="F277" s="7">
        <v>2024</v>
      </c>
      <c r="G277" s="8">
        <v>554.63809596987971</v>
      </c>
      <c r="H277" s="8">
        <v>0</v>
      </c>
      <c r="I277" s="8">
        <v>0</v>
      </c>
      <c r="J277" s="8">
        <v>1988.8272925331751</v>
      </c>
      <c r="K277" s="8">
        <v>150.23092212955024</v>
      </c>
      <c r="L277" s="8">
        <v>40.444511641971573</v>
      </c>
      <c r="M277" s="8">
        <v>251.30573007342363</v>
      </c>
      <c r="N277" s="8">
        <v>0</v>
      </c>
      <c r="O277" s="8">
        <v>0</v>
      </c>
      <c r="P277" s="8">
        <v>0</v>
      </c>
      <c r="Q277" s="8">
        <v>824.56183871609585</v>
      </c>
      <c r="R277" s="8">
        <v>1018.7803069275467</v>
      </c>
      <c r="S277" s="6">
        <f t="shared" ref="S277:S278" si="48">SUM(G277:R277)</f>
        <v>4828.7886979916429</v>
      </c>
      <c r="V277" s="3"/>
    </row>
    <row r="278" spans="2:22" ht="15.75" customHeight="1">
      <c r="B278" s="12"/>
      <c r="C278" s="28"/>
      <c r="D278" s="29"/>
      <c r="E278" s="12"/>
      <c r="F278" s="7">
        <v>2025</v>
      </c>
      <c r="G278" s="8">
        <v>563.40813848744756</v>
      </c>
      <c r="H278" s="8">
        <v>0</v>
      </c>
      <c r="I278" s="8">
        <v>0</v>
      </c>
      <c r="J278" s="8">
        <v>0</v>
      </c>
      <c r="K278" s="8">
        <v>1004.1406047770326</v>
      </c>
      <c r="L278" s="8">
        <v>25.969937829542772</v>
      </c>
      <c r="M278" s="8">
        <v>25.415560145568996</v>
      </c>
      <c r="N278" s="8">
        <v>0</v>
      </c>
      <c r="O278" s="8">
        <v>360</v>
      </c>
      <c r="P278" s="8">
        <v>360</v>
      </c>
      <c r="Q278" s="8">
        <v>360</v>
      </c>
      <c r="R278" s="8">
        <v>360</v>
      </c>
      <c r="S278" s="6">
        <f t="shared" si="48"/>
        <v>3058.9342412395918</v>
      </c>
      <c r="V278" s="3"/>
    </row>
    <row r="279" spans="2:22" ht="15.75" customHeight="1">
      <c r="B279" s="12"/>
      <c r="C279" s="28"/>
      <c r="D279" s="29"/>
      <c r="E279" s="12"/>
      <c r="F279" s="22"/>
      <c r="G279" s="33"/>
      <c r="H279" s="33"/>
      <c r="I279" s="33"/>
      <c r="J279" s="33"/>
      <c r="K279" s="28"/>
      <c r="L279" s="1"/>
      <c r="M279" s="34"/>
      <c r="V279" s="3"/>
    </row>
    <row r="280" spans="2:22" ht="15.75" customHeight="1">
      <c r="B280" s="12"/>
      <c r="C280" s="28"/>
      <c r="D280" s="29"/>
      <c r="E280" s="12"/>
      <c r="F280" s="22"/>
      <c r="G280" s="33"/>
      <c r="H280" s="33"/>
      <c r="I280" s="33"/>
      <c r="J280" s="33"/>
      <c r="K280" s="28"/>
      <c r="L280" s="1"/>
      <c r="M280" s="34"/>
      <c r="V280" s="3"/>
    </row>
    <row r="281" spans="2:22" ht="15.75" customHeight="1">
      <c r="B281" s="12"/>
      <c r="C281" s="28"/>
      <c r="D281" s="29"/>
      <c r="E281" s="12"/>
      <c r="F281" s="22"/>
      <c r="G281" s="9">
        <v>46023</v>
      </c>
      <c r="H281" s="9">
        <v>46054</v>
      </c>
      <c r="I281" s="9">
        <v>46082</v>
      </c>
      <c r="J281" s="9">
        <v>46113</v>
      </c>
      <c r="K281" s="9">
        <v>46143</v>
      </c>
      <c r="L281" s="9">
        <v>46174</v>
      </c>
      <c r="M281" s="9">
        <v>46204</v>
      </c>
      <c r="N281" s="9">
        <v>46235</v>
      </c>
      <c r="O281" s="9">
        <v>46266</v>
      </c>
      <c r="P281" s="9">
        <v>46296</v>
      </c>
      <c r="Q281" s="9">
        <v>46327</v>
      </c>
      <c r="R281" s="9">
        <v>46357</v>
      </c>
      <c r="S281" s="9" t="s">
        <v>7</v>
      </c>
      <c r="V281" s="3"/>
    </row>
    <row r="282" spans="2:22" ht="15.75" customHeight="1">
      <c r="B282" s="10">
        <v>7265</v>
      </c>
      <c r="C282" s="5" t="s">
        <v>66</v>
      </c>
      <c r="D282" s="11" t="s">
        <v>9</v>
      </c>
      <c r="E282" s="41">
        <v>801</v>
      </c>
      <c r="F282" s="2" t="s">
        <v>67</v>
      </c>
      <c r="G282" s="15">
        <v>300</v>
      </c>
      <c r="H282" s="15">
        <v>300</v>
      </c>
      <c r="I282" s="15">
        <v>300</v>
      </c>
      <c r="J282" s="15">
        <v>300</v>
      </c>
      <c r="K282" s="15">
        <v>300</v>
      </c>
      <c r="L282" s="15">
        <v>300</v>
      </c>
      <c r="M282" s="15">
        <v>300</v>
      </c>
      <c r="N282" s="15">
        <v>300</v>
      </c>
      <c r="O282" s="15">
        <v>300</v>
      </c>
      <c r="P282" s="15">
        <v>300</v>
      </c>
      <c r="Q282" s="15">
        <v>300</v>
      </c>
      <c r="R282" s="15">
        <v>300</v>
      </c>
      <c r="S282" s="14">
        <f t="shared" ref="S282:S292" si="49">SUM(G282:R282)</f>
        <v>3600</v>
      </c>
      <c r="V282" s="3"/>
    </row>
    <row r="283" spans="2:22" ht="15.75" customHeight="1">
      <c r="B283" s="10">
        <v>7265</v>
      </c>
      <c r="C283" s="5" t="s">
        <v>66</v>
      </c>
      <c r="D283" s="11" t="s">
        <v>9</v>
      </c>
      <c r="E283" s="41">
        <v>802</v>
      </c>
      <c r="F283" s="35" t="s">
        <v>68</v>
      </c>
      <c r="G283" s="15">
        <v>100</v>
      </c>
      <c r="H283" s="15">
        <v>100</v>
      </c>
      <c r="I283" s="15">
        <v>100</v>
      </c>
      <c r="J283" s="15">
        <v>100</v>
      </c>
      <c r="K283" s="15">
        <v>100</v>
      </c>
      <c r="L283" s="15">
        <v>100</v>
      </c>
      <c r="M283" s="15">
        <v>100</v>
      </c>
      <c r="N283" s="15">
        <v>100</v>
      </c>
      <c r="O283" s="15">
        <v>100</v>
      </c>
      <c r="P283" s="15">
        <v>100</v>
      </c>
      <c r="Q283" s="15">
        <v>100</v>
      </c>
      <c r="R283" s="15">
        <v>100</v>
      </c>
      <c r="S283" s="14">
        <f t="shared" si="49"/>
        <v>1200</v>
      </c>
      <c r="V283" s="3"/>
    </row>
    <row r="284" spans="2:22" ht="15.75" customHeight="1">
      <c r="B284" s="10">
        <v>7265</v>
      </c>
      <c r="C284" s="5" t="s">
        <v>66</v>
      </c>
      <c r="D284" s="11" t="s">
        <v>9</v>
      </c>
      <c r="E284" s="41">
        <v>803</v>
      </c>
      <c r="F284" s="35" t="s">
        <v>69</v>
      </c>
      <c r="G284" s="15">
        <v>125</v>
      </c>
      <c r="H284" s="15">
        <v>125</v>
      </c>
      <c r="I284" s="15">
        <v>125</v>
      </c>
      <c r="J284" s="15">
        <v>125</v>
      </c>
      <c r="K284" s="15">
        <v>125</v>
      </c>
      <c r="L284" s="15">
        <v>125</v>
      </c>
      <c r="M284" s="15">
        <v>125</v>
      </c>
      <c r="N284" s="15">
        <v>125</v>
      </c>
      <c r="O284" s="15">
        <v>125</v>
      </c>
      <c r="P284" s="15">
        <v>125</v>
      </c>
      <c r="Q284" s="15">
        <v>125</v>
      </c>
      <c r="R284" s="15">
        <v>125</v>
      </c>
      <c r="S284" s="14">
        <f t="shared" si="49"/>
        <v>1500</v>
      </c>
      <c r="V284" s="3"/>
    </row>
    <row r="285" spans="2:22" ht="15.75" customHeight="1">
      <c r="B285" s="10">
        <v>7265</v>
      </c>
      <c r="C285" s="5" t="s">
        <v>66</v>
      </c>
      <c r="D285" s="11" t="s">
        <v>9</v>
      </c>
      <c r="E285" s="41">
        <v>804</v>
      </c>
      <c r="F285" s="40" t="s">
        <v>70</v>
      </c>
      <c r="G285" s="15">
        <v>200</v>
      </c>
      <c r="H285" s="16">
        <v>0</v>
      </c>
      <c r="I285" s="16">
        <v>0</v>
      </c>
      <c r="J285" s="17">
        <v>0</v>
      </c>
      <c r="K285" s="18">
        <v>0</v>
      </c>
      <c r="L285" s="15">
        <v>200</v>
      </c>
      <c r="M285" s="20">
        <v>0</v>
      </c>
      <c r="N285" s="20">
        <v>0</v>
      </c>
      <c r="O285" s="20">
        <v>0</v>
      </c>
      <c r="P285" s="20">
        <v>0</v>
      </c>
      <c r="Q285" s="15">
        <v>200</v>
      </c>
      <c r="R285" s="20">
        <v>0</v>
      </c>
      <c r="S285" s="14">
        <f t="shared" si="49"/>
        <v>600</v>
      </c>
      <c r="V285" s="3"/>
    </row>
    <row r="286" spans="2:22" ht="15.75" customHeight="1">
      <c r="B286" s="10">
        <v>7265</v>
      </c>
      <c r="C286" s="5" t="s">
        <v>66</v>
      </c>
      <c r="D286" s="11" t="s">
        <v>9</v>
      </c>
      <c r="E286" s="41">
        <v>805</v>
      </c>
      <c r="F286" s="39" t="s">
        <v>71</v>
      </c>
      <c r="G286" s="15">
        <v>100</v>
      </c>
      <c r="H286" s="15">
        <v>100</v>
      </c>
      <c r="I286" s="15">
        <v>100</v>
      </c>
      <c r="J286" s="15">
        <v>100</v>
      </c>
      <c r="K286" s="15">
        <v>100</v>
      </c>
      <c r="L286" s="15">
        <v>100</v>
      </c>
      <c r="M286" s="15">
        <v>100</v>
      </c>
      <c r="N286" s="15">
        <v>100</v>
      </c>
      <c r="O286" s="15">
        <v>100</v>
      </c>
      <c r="P286" s="15">
        <v>100</v>
      </c>
      <c r="Q286" s="15">
        <v>100</v>
      </c>
      <c r="R286" s="15">
        <v>100</v>
      </c>
      <c r="S286" s="14">
        <f t="shared" si="49"/>
        <v>1200</v>
      </c>
      <c r="V286" s="3"/>
    </row>
    <row r="287" spans="2:22" ht="15.75" customHeight="1">
      <c r="B287" s="10">
        <v>7265</v>
      </c>
      <c r="C287" s="5" t="s">
        <v>66</v>
      </c>
      <c r="D287" s="11" t="s">
        <v>9</v>
      </c>
      <c r="E287" s="41">
        <v>806</v>
      </c>
      <c r="F287" s="39" t="s">
        <v>72</v>
      </c>
      <c r="G287" s="15">
        <v>600</v>
      </c>
      <c r="H287" s="16">
        <v>0</v>
      </c>
      <c r="I287" s="16">
        <v>0</v>
      </c>
      <c r="J287" s="17">
        <v>0</v>
      </c>
      <c r="K287" s="18">
        <v>0</v>
      </c>
      <c r="L287" s="42">
        <v>600</v>
      </c>
      <c r="M287" s="20">
        <v>0</v>
      </c>
      <c r="N287" s="20">
        <v>0</v>
      </c>
      <c r="O287" s="20">
        <v>0</v>
      </c>
      <c r="P287" s="20">
        <v>0</v>
      </c>
      <c r="Q287" s="21">
        <v>600</v>
      </c>
      <c r="R287" s="20">
        <v>0</v>
      </c>
      <c r="S287" s="14">
        <f t="shared" si="49"/>
        <v>1800</v>
      </c>
      <c r="V287" s="3"/>
    </row>
    <row r="288" spans="2:22" ht="15.75" customHeight="1">
      <c r="B288" s="10">
        <v>7265</v>
      </c>
      <c r="C288" s="5" t="s">
        <v>66</v>
      </c>
      <c r="D288" s="11" t="s">
        <v>9</v>
      </c>
      <c r="E288" s="41">
        <v>807</v>
      </c>
      <c r="F288" s="2"/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0</v>
      </c>
      <c r="Q288" s="13">
        <v>0</v>
      </c>
      <c r="R288" s="13">
        <v>0</v>
      </c>
      <c r="S288" s="14">
        <f t="shared" si="49"/>
        <v>0</v>
      </c>
      <c r="V288" s="3"/>
    </row>
    <row r="289" spans="2:22" ht="15.75" customHeight="1">
      <c r="B289" s="10">
        <v>7265</v>
      </c>
      <c r="C289" s="5" t="s">
        <v>66</v>
      </c>
      <c r="D289" s="11" t="s">
        <v>9</v>
      </c>
      <c r="E289" s="41">
        <v>808</v>
      </c>
      <c r="F289" s="2"/>
      <c r="G289" s="16">
        <v>0</v>
      </c>
      <c r="H289" s="16">
        <v>0</v>
      </c>
      <c r="I289" s="16">
        <v>0</v>
      </c>
      <c r="J289" s="17">
        <v>0</v>
      </c>
      <c r="K289" s="18">
        <v>0</v>
      </c>
      <c r="L289" s="19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14">
        <f t="shared" si="49"/>
        <v>0</v>
      </c>
      <c r="V289" s="3"/>
    </row>
    <row r="290" spans="2:22" ht="15.75" customHeight="1">
      <c r="B290" s="10">
        <v>7265</v>
      </c>
      <c r="C290" s="5" t="s">
        <v>66</v>
      </c>
      <c r="D290" s="11" t="s">
        <v>9</v>
      </c>
      <c r="E290" s="41">
        <v>809</v>
      </c>
      <c r="F290" s="2"/>
      <c r="G290" s="16">
        <v>0</v>
      </c>
      <c r="H290" s="16">
        <v>0</v>
      </c>
      <c r="I290" s="16">
        <v>0</v>
      </c>
      <c r="J290" s="17">
        <v>0</v>
      </c>
      <c r="K290" s="18">
        <v>0</v>
      </c>
      <c r="L290" s="19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14">
        <f t="shared" si="49"/>
        <v>0</v>
      </c>
      <c r="V290" s="3"/>
    </row>
    <row r="291" spans="2:22" ht="15.75" customHeight="1">
      <c r="B291" s="10">
        <v>7265</v>
      </c>
      <c r="C291" s="5" t="s">
        <v>66</v>
      </c>
      <c r="D291" s="11" t="s">
        <v>9</v>
      </c>
      <c r="E291" s="41">
        <v>810</v>
      </c>
      <c r="F291" s="2"/>
      <c r="G291" s="16">
        <v>0</v>
      </c>
      <c r="H291" s="16">
        <v>0</v>
      </c>
      <c r="I291" s="16">
        <v>0</v>
      </c>
      <c r="J291" s="17">
        <v>0</v>
      </c>
      <c r="K291" s="18">
        <v>0</v>
      </c>
      <c r="L291" s="19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14">
        <f t="shared" si="49"/>
        <v>0</v>
      </c>
      <c r="V291" s="3"/>
    </row>
    <row r="292" spans="2:22" ht="15.75" customHeight="1">
      <c r="B292" s="10">
        <v>7265</v>
      </c>
      <c r="C292" s="5" t="s">
        <v>66</v>
      </c>
      <c r="D292" s="11" t="s">
        <v>9</v>
      </c>
      <c r="E292" s="41">
        <v>811</v>
      </c>
      <c r="F292" s="22"/>
      <c r="G292" s="23">
        <v>0</v>
      </c>
      <c r="H292" s="23">
        <v>0</v>
      </c>
      <c r="I292" s="23">
        <v>0</v>
      </c>
      <c r="J292" s="24">
        <v>0</v>
      </c>
      <c r="K292" s="25">
        <v>0</v>
      </c>
      <c r="L292" s="26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14">
        <f t="shared" si="49"/>
        <v>0</v>
      </c>
      <c r="V292" s="3"/>
    </row>
    <row r="293" spans="2:22" ht="15.75" customHeight="1">
      <c r="B293" s="12"/>
      <c r="C293" s="28"/>
      <c r="D293" s="29"/>
      <c r="E293" s="12"/>
      <c r="F293" s="22"/>
      <c r="G293" s="30">
        <f>SUM(G282:G292)</f>
        <v>1425</v>
      </c>
      <c r="H293" s="30">
        <f t="shared" ref="H293:S293" si="50">SUM(H282:H292)</f>
        <v>625</v>
      </c>
      <c r="I293" s="30">
        <f t="shared" si="50"/>
        <v>625</v>
      </c>
      <c r="J293" s="30">
        <f t="shared" si="50"/>
        <v>625</v>
      </c>
      <c r="K293" s="30">
        <f t="shared" si="50"/>
        <v>625</v>
      </c>
      <c r="L293" s="30">
        <f t="shared" si="50"/>
        <v>1425</v>
      </c>
      <c r="M293" s="30">
        <f t="shared" si="50"/>
        <v>625</v>
      </c>
      <c r="N293" s="30">
        <f t="shared" si="50"/>
        <v>625</v>
      </c>
      <c r="O293" s="30">
        <f t="shared" si="50"/>
        <v>625</v>
      </c>
      <c r="P293" s="30">
        <f t="shared" si="50"/>
        <v>625</v>
      </c>
      <c r="Q293" s="30">
        <f t="shared" si="50"/>
        <v>1425</v>
      </c>
      <c r="R293" s="30">
        <f t="shared" si="50"/>
        <v>625</v>
      </c>
      <c r="S293" s="30">
        <f t="shared" si="50"/>
        <v>9900</v>
      </c>
      <c r="V293" s="3"/>
    </row>
    <row r="294" spans="2:22" ht="15.75" customHeight="1">
      <c r="B294" s="12"/>
      <c r="C294" s="28"/>
      <c r="D294" s="29"/>
      <c r="E294" s="12"/>
      <c r="F294" s="22"/>
      <c r="G294" s="33"/>
      <c r="H294" s="33"/>
      <c r="I294" s="33"/>
      <c r="J294" s="33"/>
      <c r="K294" s="28"/>
      <c r="L294" s="1"/>
      <c r="M294" s="34"/>
      <c r="V294" s="3"/>
    </row>
    <row r="295" spans="2:22" ht="15.75" customHeight="1">
      <c r="B295" s="12"/>
      <c r="C295" s="28"/>
      <c r="D295" s="29"/>
      <c r="E295" s="12"/>
      <c r="F295" s="2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V295" s="3"/>
    </row>
    <row r="296" spans="2:22" ht="15.75" customHeight="1">
      <c r="B296" s="12"/>
      <c r="C296" s="28"/>
      <c r="D296" s="29"/>
      <c r="E296" s="12"/>
      <c r="F296" s="7">
        <v>2024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f t="shared" ref="S296:S297" si="51">SUM(G296:R296)</f>
        <v>0</v>
      </c>
      <c r="V296" s="3"/>
    </row>
    <row r="297" spans="2:22" ht="15.75" customHeight="1">
      <c r="B297" s="12"/>
      <c r="C297" s="28"/>
      <c r="D297" s="29"/>
      <c r="E297" s="12"/>
      <c r="F297" s="7">
        <v>2025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f t="shared" si="51"/>
        <v>0</v>
      </c>
      <c r="V297" s="3"/>
    </row>
    <row r="298" spans="2:22" ht="15.75" customHeight="1">
      <c r="B298" s="12"/>
      <c r="C298" s="28"/>
      <c r="D298" s="29"/>
      <c r="E298" s="12"/>
      <c r="F298" s="22"/>
      <c r="G298" s="33"/>
      <c r="H298" s="33"/>
      <c r="I298" s="33"/>
      <c r="J298" s="33"/>
      <c r="K298" s="28"/>
      <c r="L298" s="1"/>
      <c r="M298" s="34"/>
      <c r="V298" s="3"/>
    </row>
    <row r="299" spans="2:22" ht="15.75" customHeight="1">
      <c r="B299" s="12"/>
      <c r="C299" s="28"/>
      <c r="D299" s="29"/>
      <c r="E299" s="12"/>
      <c r="F299" s="22"/>
      <c r="G299" s="9">
        <v>46023</v>
      </c>
      <c r="H299" s="9">
        <v>46054</v>
      </c>
      <c r="I299" s="9">
        <v>46082</v>
      </c>
      <c r="J299" s="9">
        <v>46113</v>
      </c>
      <c r="K299" s="9">
        <v>46143</v>
      </c>
      <c r="L299" s="9">
        <v>46174</v>
      </c>
      <c r="M299" s="9">
        <v>46204</v>
      </c>
      <c r="N299" s="9">
        <v>46235</v>
      </c>
      <c r="O299" s="9">
        <v>46266</v>
      </c>
      <c r="P299" s="9">
        <v>46296</v>
      </c>
      <c r="Q299" s="9">
        <v>46327</v>
      </c>
      <c r="R299" s="9">
        <v>46357</v>
      </c>
      <c r="S299" s="9" t="s">
        <v>7</v>
      </c>
      <c r="V299" s="3"/>
    </row>
    <row r="300" spans="2:22" ht="15.75" customHeight="1">
      <c r="B300" s="10">
        <v>7290</v>
      </c>
      <c r="C300" s="5" t="s">
        <v>73</v>
      </c>
      <c r="D300" s="11" t="s">
        <v>9</v>
      </c>
      <c r="E300" s="12">
        <v>800</v>
      </c>
      <c r="F300" s="35" t="s">
        <v>74</v>
      </c>
      <c r="G300" s="13">
        <v>0</v>
      </c>
      <c r="H300" s="13">
        <v>0</v>
      </c>
      <c r="I300" s="13">
        <v>0</v>
      </c>
      <c r="J300" s="13">
        <v>0</v>
      </c>
      <c r="K300" s="38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1500</v>
      </c>
      <c r="Q300" s="38">
        <v>0</v>
      </c>
      <c r="R300" s="13">
        <v>0</v>
      </c>
      <c r="S300" s="14">
        <f t="shared" ref="S300:S310" si="52">SUM(G300:R300)</f>
        <v>1500</v>
      </c>
      <c r="V300" s="3"/>
    </row>
    <row r="301" spans="2:22" ht="15.75" customHeight="1">
      <c r="B301" s="10">
        <v>7290</v>
      </c>
      <c r="C301" s="5" t="s">
        <v>73</v>
      </c>
      <c r="D301" s="11" t="s">
        <v>9</v>
      </c>
      <c r="E301" s="12">
        <v>801</v>
      </c>
      <c r="F301" s="39" t="s">
        <v>75</v>
      </c>
      <c r="G301" s="16">
        <v>0</v>
      </c>
      <c r="H301" s="16">
        <v>0</v>
      </c>
      <c r="I301" s="16">
        <v>0</v>
      </c>
      <c r="J301" s="17">
        <v>0</v>
      </c>
      <c r="K301" s="18">
        <v>1000</v>
      </c>
      <c r="L301" s="19">
        <v>0</v>
      </c>
      <c r="M301" s="20">
        <v>0</v>
      </c>
      <c r="N301" s="20">
        <v>0</v>
      </c>
      <c r="O301" s="20">
        <v>0</v>
      </c>
      <c r="P301" s="20">
        <v>0</v>
      </c>
      <c r="Q301" s="21">
        <v>1000</v>
      </c>
      <c r="R301" s="20">
        <v>0</v>
      </c>
      <c r="S301" s="14">
        <f t="shared" si="52"/>
        <v>2000</v>
      </c>
      <c r="V301" s="3"/>
    </row>
    <row r="302" spans="2:22" ht="15.75" customHeight="1">
      <c r="B302" s="10">
        <v>7290</v>
      </c>
      <c r="C302" s="5" t="s">
        <v>73</v>
      </c>
      <c r="D302" s="11" t="s">
        <v>9</v>
      </c>
      <c r="E302" s="12">
        <v>802</v>
      </c>
      <c r="F302" s="39" t="s">
        <v>76</v>
      </c>
      <c r="G302" s="15">
        <v>100</v>
      </c>
      <c r="H302" s="15">
        <v>100</v>
      </c>
      <c r="I302" s="15">
        <v>100</v>
      </c>
      <c r="J302" s="15">
        <v>100</v>
      </c>
      <c r="K302" s="15">
        <v>100</v>
      </c>
      <c r="L302" s="15">
        <v>100</v>
      </c>
      <c r="M302" s="15">
        <v>100</v>
      </c>
      <c r="N302" s="15">
        <v>100</v>
      </c>
      <c r="O302" s="15">
        <v>100</v>
      </c>
      <c r="P302" s="15">
        <v>100</v>
      </c>
      <c r="Q302" s="15">
        <v>100</v>
      </c>
      <c r="R302" s="15">
        <v>100</v>
      </c>
      <c r="S302" s="14">
        <f t="shared" si="52"/>
        <v>1200</v>
      </c>
      <c r="V302" s="3"/>
    </row>
    <row r="303" spans="2:22" ht="15.75" customHeight="1">
      <c r="B303" s="10">
        <v>7290</v>
      </c>
      <c r="C303" s="5" t="s">
        <v>73</v>
      </c>
      <c r="D303" s="11" t="s">
        <v>9</v>
      </c>
      <c r="E303" s="12">
        <v>803</v>
      </c>
      <c r="F303" s="22"/>
      <c r="G303" s="16">
        <v>0</v>
      </c>
      <c r="H303" s="16">
        <v>0</v>
      </c>
      <c r="I303" s="16">
        <v>0</v>
      </c>
      <c r="J303" s="17">
        <v>0</v>
      </c>
      <c r="K303" s="18">
        <v>0</v>
      </c>
      <c r="L303" s="19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14">
        <f t="shared" si="52"/>
        <v>0</v>
      </c>
      <c r="V303" s="3"/>
    </row>
    <row r="304" spans="2:22" ht="15.75" customHeight="1">
      <c r="B304" s="10">
        <v>7290</v>
      </c>
      <c r="C304" s="5" t="s">
        <v>73</v>
      </c>
      <c r="D304" s="11" t="s">
        <v>9</v>
      </c>
      <c r="E304" s="12">
        <v>804</v>
      </c>
      <c r="F304" s="22"/>
      <c r="G304" s="16">
        <v>0</v>
      </c>
      <c r="H304" s="16">
        <v>0</v>
      </c>
      <c r="I304" s="16">
        <v>0</v>
      </c>
      <c r="J304" s="17">
        <v>0</v>
      </c>
      <c r="K304" s="18">
        <v>0</v>
      </c>
      <c r="L304" s="19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14">
        <f t="shared" si="52"/>
        <v>0</v>
      </c>
      <c r="V304" s="3"/>
    </row>
    <row r="305" spans="2:22" ht="15.75" customHeight="1">
      <c r="B305" s="10">
        <v>7290</v>
      </c>
      <c r="C305" s="5" t="s">
        <v>73</v>
      </c>
      <c r="D305" s="11" t="s">
        <v>9</v>
      </c>
      <c r="E305" s="12">
        <v>805</v>
      </c>
      <c r="F305" s="22"/>
      <c r="G305" s="16">
        <v>0</v>
      </c>
      <c r="H305" s="16">
        <v>0</v>
      </c>
      <c r="I305" s="16">
        <v>0</v>
      </c>
      <c r="J305" s="17">
        <v>0</v>
      </c>
      <c r="K305" s="18">
        <v>0</v>
      </c>
      <c r="L305" s="19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14">
        <f t="shared" si="52"/>
        <v>0</v>
      </c>
      <c r="V305" s="3"/>
    </row>
    <row r="306" spans="2:22" ht="15.75" customHeight="1">
      <c r="B306" s="10">
        <v>7290</v>
      </c>
      <c r="C306" s="5" t="s">
        <v>73</v>
      </c>
      <c r="D306" s="11" t="s">
        <v>9</v>
      </c>
      <c r="E306" s="12">
        <v>806</v>
      </c>
      <c r="F306" s="22"/>
      <c r="G306" s="16">
        <v>0</v>
      </c>
      <c r="H306" s="16">
        <v>0</v>
      </c>
      <c r="I306" s="16">
        <v>0</v>
      </c>
      <c r="J306" s="17">
        <v>0</v>
      </c>
      <c r="K306" s="18">
        <v>0</v>
      </c>
      <c r="L306" s="19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14">
        <f t="shared" si="52"/>
        <v>0</v>
      </c>
      <c r="V306" s="3"/>
    </row>
    <row r="307" spans="2:22" ht="15.75" customHeight="1">
      <c r="B307" s="10">
        <v>7290</v>
      </c>
      <c r="C307" s="5" t="s">
        <v>73</v>
      </c>
      <c r="D307" s="11" t="s">
        <v>9</v>
      </c>
      <c r="E307" s="12">
        <v>807</v>
      </c>
      <c r="F307" s="22"/>
      <c r="G307" s="16">
        <v>0</v>
      </c>
      <c r="H307" s="16">
        <v>0</v>
      </c>
      <c r="I307" s="16">
        <v>0</v>
      </c>
      <c r="J307" s="17">
        <v>0</v>
      </c>
      <c r="K307" s="18">
        <v>0</v>
      </c>
      <c r="L307" s="19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14">
        <f t="shared" si="52"/>
        <v>0</v>
      </c>
      <c r="V307" s="3"/>
    </row>
    <row r="308" spans="2:22" ht="15.75" customHeight="1">
      <c r="B308" s="10">
        <v>7290</v>
      </c>
      <c r="C308" s="5" t="s">
        <v>73</v>
      </c>
      <c r="D308" s="11" t="s">
        <v>9</v>
      </c>
      <c r="E308" s="12">
        <v>808</v>
      </c>
      <c r="F308" s="22"/>
      <c r="G308" s="16">
        <v>0</v>
      </c>
      <c r="H308" s="16">
        <v>0</v>
      </c>
      <c r="I308" s="16">
        <v>0</v>
      </c>
      <c r="J308" s="17">
        <v>0</v>
      </c>
      <c r="K308" s="18">
        <v>0</v>
      </c>
      <c r="L308" s="19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14">
        <f t="shared" si="52"/>
        <v>0</v>
      </c>
      <c r="V308" s="3"/>
    </row>
    <row r="309" spans="2:22" ht="15.75" customHeight="1">
      <c r="B309" s="10">
        <v>7290</v>
      </c>
      <c r="C309" s="5" t="s">
        <v>73</v>
      </c>
      <c r="D309" s="11" t="s">
        <v>9</v>
      </c>
      <c r="E309" s="12">
        <v>809</v>
      </c>
      <c r="F309" s="22"/>
      <c r="G309" s="16">
        <v>0</v>
      </c>
      <c r="H309" s="16">
        <v>0</v>
      </c>
      <c r="I309" s="16">
        <v>0</v>
      </c>
      <c r="J309" s="17">
        <v>0</v>
      </c>
      <c r="K309" s="18">
        <v>0</v>
      </c>
      <c r="L309" s="19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14">
        <f t="shared" si="52"/>
        <v>0</v>
      </c>
      <c r="V309" s="3"/>
    </row>
    <row r="310" spans="2:22" ht="15.75" customHeight="1">
      <c r="B310" s="10">
        <v>7290</v>
      </c>
      <c r="C310" s="5" t="s">
        <v>73</v>
      </c>
      <c r="D310" s="11" t="s">
        <v>9</v>
      </c>
      <c r="E310" s="12">
        <v>810</v>
      </c>
      <c r="F310" s="22"/>
      <c r="G310" s="23">
        <v>0</v>
      </c>
      <c r="H310" s="23">
        <v>0</v>
      </c>
      <c r="I310" s="23">
        <v>0</v>
      </c>
      <c r="J310" s="24">
        <v>0</v>
      </c>
      <c r="K310" s="25">
        <v>0</v>
      </c>
      <c r="L310" s="26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0</v>
      </c>
      <c r="R310" s="27">
        <v>0</v>
      </c>
      <c r="S310" s="14">
        <f t="shared" si="52"/>
        <v>0</v>
      </c>
      <c r="V310" s="3"/>
    </row>
    <row r="311" spans="2:22" ht="15.75" customHeight="1">
      <c r="B311" s="12"/>
      <c r="C311" s="28"/>
      <c r="D311" s="29"/>
      <c r="E311" s="12"/>
      <c r="F311" s="22"/>
      <c r="G311" s="30">
        <f t="shared" ref="G311:S311" si="53">SUM(G300:G310)</f>
        <v>100</v>
      </c>
      <c r="H311" s="30">
        <f t="shared" si="53"/>
        <v>100</v>
      </c>
      <c r="I311" s="30">
        <f t="shared" si="53"/>
        <v>100</v>
      </c>
      <c r="J311" s="30">
        <f t="shared" si="53"/>
        <v>100</v>
      </c>
      <c r="K311" s="30">
        <f t="shared" si="53"/>
        <v>1100</v>
      </c>
      <c r="L311" s="30">
        <f t="shared" si="53"/>
        <v>100</v>
      </c>
      <c r="M311" s="30">
        <f t="shared" si="53"/>
        <v>100</v>
      </c>
      <c r="N311" s="30">
        <f t="shared" si="53"/>
        <v>100</v>
      </c>
      <c r="O311" s="30">
        <f t="shared" si="53"/>
        <v>100</v>
      </c>
      <c r="P311" s="30">
        <f t="shared" si="53"/>
        <v>1600</v>
      </c>
      <c r="Q311" s="30">
        <f t="shared" si="53"/>
        <v>1100</v>
      </c>
      <c r="R311" s="30">
        <f t="shared" si="53"/>
        <v>100</v>
      </c>
      <c r="S311" s="32">
        <f t="shared" si="53"/>
        <v>4700</v>
      </c>
      <c r="V311" s="3"/>
    </row>
    <row r="312" spans="2:22" ht="15.75" customHeight="1">
      <c r="B312" s="12"/>
      <c r="C312" s="28"/>
      <c r="D312" s="29"/>
      <c r="E312" s="12"/>
      <c r="F312" s="22"/>
      <c r="G312" s="33"/>
      <c r="H312" s="33"/>
      <c r="I312" s="33"/>
      <c r="J312" s="33"/>
      <c r="K312" s="28"/>
      <c r="L312" s="1"/>
      <c r="M312" s="34"/>
      <c r="V312" s="3"/>
    </row>
    <row r="313" spans="2:22" ht="15.75" customHeight="1">
      <c r="B313" s="12"/>
      <c r="C313" s="28"/>
      <c r="D313" s="29"/>
      <c r="E313" s="12"/>
      <c r="F313" s="2"/>
      <c r="G313" s="6">
        <v>1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V313" s="3"/>
    </row>
    <row r="314" spans="2:22" ht="15.75" customHeight="1">
      <c r="B314" s="12"/>
      <c r="C314" s="28"/>
      <c r="D314" s="29"/>
      <c r="E314" s="12"/>
      <c r="F314" s="7">
        <v>2024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f t="shared" ref="S314:S315" si="54">SUM(G314:R314)</f>
        <v>0</v>
      </c>
      <c r="V314" s="3"/>
    </row>
    <row r="315" spans="2:22" ht="15.75" customHeight="1">
      <c r="B315" s="12"/>
      <c r="C315" s="28"/>
      <c r="D315" s="29"/>
      <c r="E315" s="12"/>
      <c r="F315" s="7">
        <v>2025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f t="shared" si="54"/>
        <v>0</v>
      </c>
      <c r="V315" s="3"/>
    </row>
    <row r="316" spans="2:22" ht="15.75" customHeight="1">
      <c r="B316" s="12"/>
      <c r="C316" s="28"/>
      <c r="D316" s="29"/>
      <c r="E316" s="12"/>
      <c r="F316" s="22"/>
      <c r="G316" s="33"/>
      <c r="H316" s="33"/>
      <c r="I316" s="33"/>
      <c r="J316" s="33"/>
      <c r="K316" s="28"/>
      <c r="L316" s="1"/>
      <c r="M316" s="34"/>
      <c r="V316" s="3"/>
    </row>
    <row r="317" spans="2:22" ht="15.75" customHeight="1">
      <c r="B317" s="12"/>
      <c r="C317" s="28"/>
      <c r="D317" s="29"/>
      <c r="E317" s="12"/>
      <c r="F317" s="22"/>
      <c r="G317" s="9">
        <v>46023</v>
      </c>
      <c r="H317" s="9">
        <v>46054</v>
      </c>
      <c r="I317" s="9">
        <v>46082</v>
      </c>
      <c r="J317" s="9">
        <v>46113</v>
      </c>
      <c r="K317" s="9">
        <v>46143</v>
      </c>
      <c r="L317" s="9">
        <v>46174</v>
      </c>
      <c r="M317" s="9">
        <v>46204</v>
      </c>
      <c r="N317" s="9">
        <v>46235</v>
      </c>
      <c r="O317" s="9">
        <v>46266</v>
      </c>
      <c r="P317" s="9">
        <v>46296</v>
      </c>
      <c r="Q317" s="9">
        <v>46327</v>
      </c>
      <c r="R317" s="9">
        <v>46357</v>
      </c>
      <c r="S317" s="9" t="s">
        <v>7</v>
      </c>
      <c r="V317" s="3"/>
    </row>
    <row r="318" spans="2:22" ht="15.75" customHeight="1">
      <c r="B318" s="10">
        <v>7315</v>
      </c>
      <c r="C318" s="5" t="s">
        <v>77</v>
      </c>
      <c r="D318" s="11" t="s">
        <v>9</v>
      </c>
      <c r="E318" s="12">
        <v>800</v>
      </c>
      <c r="F318" s="35" t="s">
        <v>78</v>
      </c>
      <c r="G318" s="13">
        <v>0</v>
      </c>
      <c r="H318" s="13">
        <v>0</v>
      </c>
      <c r="I318" s="38">
        <v>1750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38">
        <v>1750</v>
      </c>
      <c r="Q318" s="13">
        <v>0</v>
      </c>
      <c r="R318" s="13">
        <v>0</v>
      </c>
      <c r="S318" s="14">
        <f t="shared" ref="S318:S328" si="55">SUM(G318:R318)</f>
        <v>3500</v>
      </c>
      <c r="V318" s="3"/>
    </row>
    <row r="319" spans="2:22" ht="15.75" customHeight="1">
      <c r="B319" s="10">
        <v>7315</v>
      </c>
      <c r="C319" s="5" t="s">
        <v>77</v>
      </c>
      <c r="D319" s="11" t="s">
        <v>9</v>
      </c>
      <c r="E319" s="12">
        <v>801</v>
      </c>
      <c r="F319" s="39" t="s">
        <v>79</v>
      </c>
      <c r="G319" s="70">
        <v>50</v>
      </c>
      <c r="H319" s="70">
        <v>50</v>
      </c>
      <c r="I319" s="70">
        <v>50</v>
      </c>
      <c r="J319" s="70">
        <v>50</v>
      </c>
      <c r="K319" s="70">
        <v>50</v>
      </c>
      <c r="L319" s="70">
        <v>50</v>
      </c>
      <c r="M319" s="70">
        <v>50</v>
      </c>
      <c r="N319" s="70">
        <v>50</v>
      </c>
      <c r="O319" s="70">
        <v>50</v>
      </c>
      <c r="P319" s="70">
        <v>50</v>
      </c>
      <c r="Q319" s="70">
        <v>50</v>
      </c>
      <c r="R319" s="70">
        <v>50</v>
      </c>
      <c r="S319" s="14">
        <f t="shared" si="55"/>
        <v>600</v>
      </c>
      <c r="V319" s="3"/>
    </row>
    <row r="320" spans="2:22" ht="15.75" customHeight="1">
      <c r="B320" s="10">
        <v>7315</v>
      </c>
      <c r="C320" s="5" t="s">
        <v>77</v>
      </c>
      <c r="D320" s="11" t="s">
        <v>9</v>
      </c>
      <c r="E320" s="12">
        <v>802</v>
      </c>
      <c r="F320" s="39" t="s">
        <v>80</v>
      </c>
      <c r="G320" s="16">
        <v>0</v>
      </c>
      <c r="H320" s="16">
        <v>0</v>
      </c>
      <c r="I320" s="16">
        <v>0</v>
      </c>
      <c r="J320" s="17">
        <v>0</v>
      </c>
      <c r="K320" s="18">
        <v>0</v>
      </c>
      <c r="L320" s="19">
        <v>0</v>
      </c>
      <c r="M320" s="20">
        <v>0</v>
      </c>
      <c r="N320" s="20">
        <v>0</v>
      </c>
      <c r="O320" s="20">
        <v>0</v>
      </c>
      <c r="P320" s="20">
        <v>0</v>
      </c>
      <c r="Q320" s="21">
        <v>0</v>
      </c>
      <c r="R320" s="20">
        <v>0</v>
      </c>
      <c r="S320" s="14">
        <f t="shared" si="55"/>
        <v>0</v>
      </c>
      <c r="V320" s="3"/>
    </row>
    <row r="321" spans="2:22" ht="15.75" customHeight="1">
      <c r="B321" s="10">
        <v>7315</v>
      </c>
      <c r="C321" s="5" t="s">
        <v>77</v>
      </c>
      <c r="D321" s="11" t="s">
        <v>9</v>
      </c>
      <c r="E321" s="12">
        <v>803</v>
      </c>
      <c r="F321" s="39" t="s">
        <v>81</v>
      </c>
      <c r="G321" s="16">
        <v>0</v>
      </c>
      <c r="H321" s="15">
        <v>1000</v>
      </c>
      <c r="I321" s="16">
        <v>0</v>
      </c>
      <c r="J321" s="17">
        <v>0</v>
      </c>
      <c r="K321" s="18">
        <v>0</v>
      </c>
      <c r="L321" s="19">
        <v>0</v>
      </c>
      <c r="M321" s="20">
        <v>0</v>
      </c>
      <c r="N321" s="20">
        <v>0</v>
      </c>
      <c r="O321" s="20">
        <v>0</v>
      </c>
      <c r="P321" s="21">
        <v>1000</v>
      </c>
      <c r="Q321" s="20">
        <v>0</v>
      </c>
      <c r="R321" s="20">
        <v>0</v>
      </c>
      <c r="S321" s="14">
        <f t="shared" si="55"/>
        <v>2000</v>
      </c>
      <c r="V321" s="3"/>
    </row>
    <row r="322" spans="2:22" ht="15.75" customHeight="1">
      <c r="B322" s="10">
        <v>7315</v>
      </c>
      <c r="C322" s="5" t="s">
        <v>77</v>
      </c>
      <c r="D322" s="11" t="s">
        <v>9</v>
      </c>
      <c r="E322" s="12">
        <v>804</v>
      </c>
      <c r="F322" s="22"/>
      <c r="G322" s="16">
        <v>0</v>
      </c>
      <c r="H322" s="16">
        <v>0</v>
      </c>
      <c r="I322" s="16">
        <v>0</v>
      </c>
      <c r="J322" s="17">
        <v>0</v>
      </c>
      <c r="K322" s="18">
        <v>0</v>
      </c>
      <c r="L322" s="19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14">
        <f t="shared" si="55"/>
        <v>0</v>
      </c>
      <c r="V322" s="3"/>
    </row>
    <row r="323" spans="2:22" ht="15.75" customHeight="1">
      <c r="B323" s="10">
        <v>7315</v>
      </c>
      <c r="C323" s="5" t="s">
        <v>77</v>
      </c>
      <c r="D323" s="11" t="s">
        <v>9</v>
      </c>
      <c r="E323" s="12">
        <v>805</v>
      </c>
      <c r="F323" s="22"/>
      <c r="G323" s="16">
        <v>0</v>
      </c>
      <c r="H323" s="16">
        <v>0</v>
      </c>
      <c r="I323" s="16">
        <v>0</v>
      </c>
      <c r="J323" s="17">
        <v>0</v>
      </c>
      <c r="K323" s="18">
        <v>0</v>
      </c>
      <c r="L323" s="19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14">
        <f t="shared" si="55"/>
        <v>0</v>
      </c>
      <c r="V323" s="3"/>
    </row>
    <row r="324" spans="2:22" ht="15.75" customHeight="1">
      <c r="B324" s="10">
        <v>7315</v>
      </c>
      <c r="C324" s="5" t="s">
        <v>77</v>
      </c>
      <c r="D324" s="11" t="s">
        <v>9</v>
      </c>
      <c r="E324" s="12">
        <v>806</v>
      </c>
      <c r="F324" s="22"/>
      <c r="G324" s="16">
        <v>0</v>
      </c>
      <c r="H324" s="16">
        <v>0</v>
      </c>
      <c r="I324" s="16">
        <v>0</v>
      </c>
      <c r="J324" s="17">
        <v>0</v>
      </c>
      <c r="K324" s="18">
        <v>0</v>
      </c>
      <c r="L324" s="19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14">
        <f t="shared" si="55"/>
        <v>0</v>
      </c>
      <c r="V324" s="3"/>
    </row>
    <row r="325" spans="2:22" ht="15.75" customHeight="1">
      <c r="B325" s="10">
        <v>7315</v>
      </c>
      <c r="C325" s="5" t="s">
        <v>77</v>
      </c>
      <c r="D325" s="11" t="s">
        <v>9</v>
      </c>
      <c r="E325" s="12">
        <v>807</v>
      </c>
      <c r="F325" s="22"/>
      <c r="G325" s="16">
        <v>0</v>
      </c>
      <c r="H325" s="16">
        <v>0</v>
      </c>
      <c r="I325" s="16">
        <v>0</v>
      </c>
      <c r="J325" s="17">
        <v>0</v>
      </c>
      <c r="K325" s="18">
        <v>0</v>
      </c>
      <c r="L325" s="19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14">
        <f t="shared" si="55"/>
        <v>0</v>
      </c>
      <c r="V325" s="3"/>
    </row>
    <row r="326" spans="2:22" ht="15.75" customHeight="1">
      <c r="B326" s="10">
        <v>7315</v>
      </c>
      <c r="C326" s="5" t="s">
        <v>77</v>
      </c>
      <c r="D326" s="11" t="s">
        <v>9</v>
      </c>
      <c r="E326" s="12">
        <v>808</v>
      </c>
      <c r="F326" s="22"/>
      <c r="G326" s="16">
        <v>0</v>
      </c>
      <c r="H326" s="16">
        <v>0</v>
      </c>
      <c r="I326" s="16">
        <v>0</v>
      </c>
      <c r="J326" s="17">
        <v>0</v>
      </c>
      <c r="K326" s="18">
        <v>0</v>
      </c>
      <c r="L326" s="19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14">
        <f t="shared" si="55"/>
        <v>0</v>
      </c>
      <c r="V326" s="3"/>
    </row>
    <row r="327" spans="2:22" ht="15.75" customHeight="1">
      <c r="B327" s="10">
        <v>7315</v>
      </c>
      <c r="C327" s="5" t="s">
        <v>77</v>
      </c>
      <c r="D327" s="11" t="s">
        <v>9</v>
      </c>
      <c r="E327" s="12">
        <v>809</v>
      </c>
      <c r="F327" s="22"/>
      <c r="G327" s="16">
        <v>0</v>
      </c>
      <c r="H327" s="16">
        <v>0</v>
      </c>
      <c r="I327" s="16">
        <v>0</v>
      </c>
      <c r="J327" s="17">
        <v>0</v>
      </c>
      <c r="K327" s="18">
        <v>0</v>
      </c>
      <c r="L327" s="19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14">
        <f t="shared" si="55"/>
        <v>0</v>
      </c>
      <c r="V327" s="3"/>
    </row>
    <row r="328" spans="2:22" ht="15.75" customHeight="1">
      <c r="B328" s="10">
        <v>7315</v>
      </c>
      <c r="C328" s="5" t="s">
        <v>77</v>
      </c>
      <c r="D328" s="11" t="s">
        <v>9</v>
      </c>
      <c r="E328" s="12">
        <v>810</v>
      </c>
      <c r="F328" s="22"/>
      <c r="G328" s="23">
        <v>0</v>
      </c>
      <c r="H328" s="23">
        <v>0</v>
      </c>
      <c r="I328" s="23">
        <v>0</v>
      </c>
      <c r="J328" s="24">
        <v>0</v>
      </c>
      <c r="K328" s="25">
        <v>0</v>
      </c>
      <c r="L328" s="26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14">
        <f t="shared" si="55"/>
        <v>0</v>
      </c>
      <c r="V328" s="3"/>
    </row>
    <row r="329" spans="2:22" ht="15.75" customHeight="1">
      <c r="B329" s="12"/>
      <c r="C329" s="28"/>
      <c r="D329" s="29"/>
      <c r="E329" s="12"/>
      <c r="F329" s="22"/>
      <c r="G329" s="30">
        <f t="shared" ref="G329:S329" si="56">SUM(G318:G328)</f>
        <v>50</v>
      </c>
      <c r="H329" s="30">
        <f t="shared" si="56"/>
        <v>1050</v>
      </c>
      <c r="I329" s="30">
        <f t="shared" si="56"/>
        <v>1800</v>
      </c>
      <c r="J329" s="30">
        <f t="shared" si="56"/>
        <v>50</v>
      </c>
      <c r="K329" s="30">
        <f t="shared" si="56"/>
        <v>50</v>
      </c>
      <c r="L329" s="30">
        <f t="shared" si="56"/>
        <v>50</v>
      </c>
      <c r="M329" s="30">
        <f t="shared" si="56"/>
        <v>50</v>
      </c>
      <c r="N329" s="30">
        <f t="shared" si="56"/>
        <v>50</v>
      </c>
      <c r="O329" s="30">
        <f t="shared" si="56"/>
        <v>50</v>
      </c>
      <c r="P329" s="30">
        <f t="shared" si="56"/>
        <v>2800</v>
      </c>
      <c r="Q329" s="30">
        <f t="shared" si="56"/>
        <v>50</v>
      </c>
      <c r="R329" s="30">
        <f t="shared" si="56"/>
        <v>50</v>
      </c>
      <c r="S329" s="32">
        <f t="shared" si="56"/>
        <v>6100</v>
      </c>
      <c r="V329" s="3"/>
    </row>
    <row r="330" spans="2:22" ht="15.75" customHeight="1">
      <c r="B330" s="12"/>
      <c r="C330" s="28"/>
      <c r="D330" s="29"/>
      <c r="E330" s="12"/>
      <c r="F330" s="22"/>
      <c r="G330" s="33"/>
      <c r="H330" s="33"/>
      <c r="I330" s="33"/>
      <c r="J330" s="33"/>
      <c r="K330" s="28"/>
      <c r="L330" s="1"/>
      <c r="M330" s="34"/>
      <c r="V330" s="3"/>
    </row>
    <row r="331" spans="2:22" ht="15.75" customHeight="1">
      <c r="B331" s="12"/>
      <c r="C331" s="28"/>
      <c r="D331" s="29"/>
      <c r="E331" s="12"/>
      <c r="F331" s="2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V331" s="3"/>
    </row>
    <row r="332" spans="2:22" ht="15.75" customHeight="1">
      <c r="B332" s="12"/>
      <c r="C332" s="28"/>
      <c r="D332" s="29"/>
      <c r="E332" s="12"/>
      <c r="F332" s="7">
        <v>2024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f t="shared" ref="S332:S333" si="57">SUM(G332:R332)</f>
        <v>0</v>
      </c>
      <c r="V332" s="3"/>
    </row>
    <row r="333" spans="2:22" ht="15.75" customHeight="1">
      <c r="B333" s="12"/>
      <c r="C333" s="28"/>
      <c r="D333" s="29"/>
      <c r="E333" s="12"/>
      <c r="F333" s="7">
        <v>2025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f t="shared" si="57"/>
        <v>0</v>
      </c>
      <c r="V333" s="3"/>
    </row>
    <row r="334" spans="2:22" ht="15.75" customHeight="1">
      <c r="B334" s="12"/>
      <c r="C334" s="28"/>
      <c r="D334" s="29"/>
      <c r="E334" s="12"/>
      <c r="F334" s="22"/>
      <c r="G334" s="33"/>
      <c r="H334" s="33"/>
      <c r="I334" s="33"/>
      <c r="J334" s="33"/>
      <c r="K334" s="28"/>
      <c r="L334" s="1"/>
      <c r="M334" s="34"/>
      <c r="V334" s="3"/>
    </row>
    <row r="335" spans="2:22" ht="15.75" customHeight="1">
      <c r="B335" s="12"/>
      <c r="C335" s="28"/>
      <c r="D335" s="29"/>
      <c r="E335" s="12"/>
      <c r="F335" s="22"/>
      <c r="G335" s="33"/>
      <c r="H335" s="33"/>
      <c r="I335" s="33"/>
      <c r="J335" s="33"/>
      <c r="K335" s="28"/>
      <c r="L335" s="1"/>
      <c r="M335" s="34"/>
      <c r="V335" s="3"/>
    </row>
    <row r="336" spans="2:22" ht="15.75" customHeight="1">
      <c r="B336" s="12"/>
      <c r="C336" s="28"/>
      <c r="D336" s="29"/>
      <c r="E336" s="12"/>
      <c r="F336" s="22"/>
      <c r="G336" s="9">
        <v>46023</v>
      </c>
      <c r="H336" s="9">
        <v>46054</v>
      </c>
      <c r="I336" s="9">
        <v>46082</v>
      </c>
      <c r="J336" s="9">
        <v>46113</v>
      </c>
      <c r="K336" s="9">
        <v>46143</v>
      </c>
      <c r="L336" s="9">
        <v>46174</v>
      </c>
      <c r="M336" s="9">
        <v>46204</v>
      </c>
      <c r="N336" s="9">
        <v>46235</v>
      </c>
      <c r="O336" s="9">
        <v>46266</v>
      </c>
      <c r="P336" s="9">
        <v>46296</v>
      </c>
      <c r="Q336" s="9">
        <v>46327</v>
      </c>
      <c r="R336" s="9">
        <v>46357</v>
      </c>
      <c r="S336" s="9" t="s">
        <v>7</v>
      </c>
      <c r="V336" s="3"/>
    </row>
    <row r="337" spans="1:22" ht="15.75" customHeight="1">
      <c r="A337" s="43"/>
      <c r="B337" s="44">
        <v>7335</v>
      </c>
      <c r="C337" s="43" t="s">
        <v>82</v>
      </c>
      <c r="D337" s="45" t="s">
        <v>9</v>
      </c>
      <c r="E337" s="46">
        <v>800</v>
      </c>
      <c r="F337" s="47" t="s">
        <v>83</v>
      </c>
      <c r="G337" s="13">
        <v>0</v>
      </c>
      <c r="H337" s="13">
        <v>0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4">
        <f t="shared" ref="S337:S347" si="58">SUM(G337:R337)</f>
        <v>0</v>
      </c>
      <c r="V337" s="3"/>
    </row>
    <row r="338" spans="1:22" ht="15.75" customHeight="1">
      <c r="A338" s="43"/>
      <c r="B338" s="44">
        <v>7335</v>
      </c>
      <c r="C338" s="43" t="s">
        <v>82</v>
      </c>
      <c r="D338" s="45" t="s">
        <v>9</v>
      </c>
      <c r="E338" s="46">
        <v>801</v>
      </c>
      <c r="F338" s="47" t="s">
        <v>84</v>
      </c>
      <c r="G338" s="16"/>
      <c r="H338" s="16"/>
      <c r="I338" s="16"/>
      <c r="J338" s="17"/>
      <c r="K338" s="18"/>
      <c r="L338" s="19"/>
      <c r="M338" s="20"/>
      <c r="N338" s="20"/>
      <c r="O338" s="20"/>
      <c r="P338" s="20"/>
      <c r="Q338" s="20"/>
      <c r="R338" s="20"/>
      <c r="S338" s="14">
        <f t="shared" si="58"/>
        <v>0</v>
      </c>
      <c r="V338" s="3"/>
    </row>
    <row r="339" spans="1:22" ht="15.75" customHeight="1">
      <c r="A339" s="43"/>
      <c r="B339" s="44">
        <v>7335</v>
      </c>
      <c r="C339" s="43" t="s">
        <v>82</v>
      </c>
      <c r="D339" s="45" t="s">
        <v>9</v>
      </c>
      <c r="E339" s="46">
        <v>802</v>
      </c>
      <c r="F339" s="47" t="s">
        <v>85</v>
      </c>
      <c r="G339" s="16"/>
      <c r="H339" s="16"/>
      <c r="I339" s="16"/>
      <c r="J339" s="17"/>
      <c r="K339" s="18"/>
      <c r="L339" s="19"/>
      <c r="M339" s="20"/>
      <c r="N339" s="20"/>
      <c r="O339" s="20"/>
      <c r="P339" s="20"/>
      <c r="Q339" s="20"/>
      <c r="R339" s="20"/>
      <c r="S339" s="14">
        <f t="shared" si="58"/>
        <v>0</v>
      </c>
      <c r="V339" s="3"/>
    </row>
    <row r="340" spans="1:22" ht="15.75" customHeight="1">
      <c r="A340" s="43"/>
      <c r="B340" s="44">
        <v>7335</v>
      </c>
      <c r="C340" s="43" t="s">
        <v>82</v>
      </c>
      <c r="D340" s="45" t="s">
        <v>9</v>
      </c>
      <c r="E340" s="46">
        <v>803</v>
      </c>
      <c r="F340" s="47" t="s">
        <v>86</v>
      </c>
      <c r="G340" s="16"/>
      <c r="H340" s="16"/>
      <c r="I340" s="16"/>
      <c r="J340" s="17"/>
      <c r="K340" s="18"/>
      <c r="L340" s="19"/>
      <c r="M340" s="20"/>
      <c r="N340" s="20"/>
      <c r="O340" s="20"/>
      <c r="P340" s="20"/>
      <c r="Q340" s="20"/>
      <c r="R340" s="20"/>
      <c r="S340" s="14">
        <f t="shared" si="58"/>
        <v>0</v>
      </c>
      <c r="V340" s="3"/>
    </row>
    <row r="341" spans="1:22" ht="15.75" customHeight="1">
      <c r="A341" s="43"/>
      <c r="B341" s="44">
        <v>7335</v>
      </c>
      <c r="C341" s="43" t="s">
        <v>82</v>
      </c>
      <c r="D341" s="45" t="s">
        <v>9</v>
      </c>
      <c r="E341" s="46">
        <v>804</v>
      </c>
      <c r="F341" s="47" t="s">
        <v>87</v>
      </c>
      <c r="G341" s="16"/>
      <c r="H341" s="16"/>
      <c r="I341" s="16"/>
      <c r="J341" s="17"/>
      <c r="K341" s="18"/>
      <c r="L341" s="19"/>
      <c r="M341" s="20"/>
      <c r="N341" s="20"/>
      <c r="O341" s="20"/>
      <c r="P341" s="20"/>
      <c r="Q341" s="20"/>
      <c r="R341" s="20"/>
      <c r="S341" s="14">
        <f t="shared" si="58"/>
        <v>0</v>
      </c>
      <c r="V341" s="3"/>
    </row>
    <row r="342" spans="1:22" ht="15.75" customHeight="1">
      <c r="A342" s="43"/>
      <c r="B342" s="44">
        <v>7335</v>
      </c>
      <c r="C342" s="43" t="s">
        <v>82</v>
      </c>
      <c r="D342" s="45" t="s">
        <v>9</v>
      </c>
      <c r="E342" s="46">
        <v>805</v>
      </c>
      <c r="F342" s="47" t="s">
        <v>88</v>
      </c>
      <c r="G342" s="16"/>
      <c r="H342" s="16"/>
      <c r="I342" s="16"/>
      <c r="J342" s="17"/>
      <c r="K342" s="18"/>
      <c r="L342" s="19"/>
      <c r="M342" s="20"/>
      <c r="N342" s="20"/>
      <c r="O342" s="20"/>
      <c r="P342" s="20"/>
      <c r="Q342" s="20"/>
      <c r="R342" s="20"/>
      <c r="S342" s="14">
        <f t="shared" si="58"/>
        <v>0</v>
      </c>
      <c r="V342" s="3"/>
    </row>
    <row r="343" spans="1:22" ht="15.75" customHeight="1">
      <c r="A343" s="43"/>
      <c r="B343" s="44">
        <v>7335</v>
      </c>
      <c r="C343" s="43" t="s">
        <v>82</v>
      </c>
      <c r="D343" s="45" t="s">
        <v>9</v>
      </c>
      <c r="E343" s="46">
        <v>806</v>
      </c>
      <c r="F343" s="47" t="s">
        <v>89</v>
      </c>
      <c r="G343" s="16"/>
      <c r="H343" s="16"/>
      <c r="I343" s="16"/>
      <c r="J343" s="17"/>
      <c r="K343" s="18"/>
      <c r="L343" s="19"/>
      <c r="M343" s="20"/>
      <c r="N343" s="20"/>
      <c r="O343" s="20"/>
      <c r="P343" s="20"/>
      <c r="Q343" s="20"/>
      <c r="R343" s="20"/>
      <c r="S343" s="14">
        <f t="shared" si="58"/>
        <v>0</v>
      </c>
      <c r="V343" s="3"/>
    </row>
    <row r="344" spans="1:22" ht="15.75" customHeight="1">
      <c r="A344" s="43"/>
      <c r="B344" s="44">
        <v>7335</v>
      </c>
      <c r="C344" s="43" t="s">
        <v>82</v>
      </c>
      <c r="D344" s="45" t="s">
        <v>9</v>
      </c>
      <c r="E344" s="46">
        <v>807</v>
      </c>
      <c r="F344" s="48"/>
      <c r="G344" s="16"/>
      <c r="H344" s="16"/>
      <c r="I344" s="16"/>
      <c r="J344" s="17"/>
      <c r="K344" s="18"/>
      <c r="L344" s="19"/>
      <c r="M344" s="20"/>
      <c r="N344" s="20"/>
      <c r="O344" s="20"/>
      <c r="P344" s="20"/>
      <c r="Q344" s="20"/>
      <c r="R344" s="20"/>
      <c r="S344" s="14">
        <f t="shared" si="58"/>
        <v>0</v>
      </c>
      <c r="V344" s="3"/>
    </row>
    <row r="345" spans="1:22" ht="15.75" customHeight="1">
      <c r="A345" s="43"/>
      <c r="B345" s="44">
        <v>7335</v>
      </c>
      <c r="C345" s="43" t="s">
        <v>82</v>
      </c>
      <c r="D345" s="45" t="s">
        <v>9</v>
      </c>
      <c r="E345" s="46">
        <v>808</v>
      </c>
      <c r="F345" s="48"/>
      <c r="G345" s="16"/>
      <c r="H345" s="16"/>
      <c r="I345" s="16"/>
      <c r="J345" s="17"/>
      <c r="K345" s="18"/>
      <c r="L345" s="19"/>
      <c r="M345" s="20"/>
      <c r="N345" s="20"/>
      <c r="O345" s="20"/>
      <c r="P345" s="20"/>
      <c r="Q345" s="20"/>
      <c r="R345" s="20"/>
      <c r="S345" s="14">
        <f t="shared" si="58"/>
        <v>0</v>
      </c>
      <c r="V345" s="3"/>
    </row>
    <row r="346" spans="1:22" ht="15.75" customHeight="1">
      <c r="A346" s="43"/>
      <c r="B346" s="44">
        <v>7335</v>
      </c>
      <c r="C346" s="43" t="s">
        <v>82</v>
      </c>
      <c r="D346" s="45" t="s">
        <v>9</v>
      </c>
      <c r="E346" s="46">
        <v>809</v>
      </c>
      <c r="F346" s="48"/>
      <c r="G346" s="16"/>
      <c r="H346" s="16"/>
      <c r="I346" s="16"/>
      <c r="J346" s="17"/>
      <c r="K346" s="18"/>
      <c r="L346" s="19"/>
      <c r="M346" s="20"/>
      <c r="N346" s="20"/>
      <c r="O346" s="20"/>
      <c r="P346" s="20"/>
      <c r="Q346" s="20"/>
      <c r="R346" s="20"/>
      <c r="S346" s="14">
        <f t="shared" si="58"/>
        <v>0</v>
      </c>
      <c r="V346" s="3"/>
    </row>
    <row r="347" spans="1:22" ht="15.75" customHeight="1">
      <c r="A347" s="43"/>
      <c r="B347" s="44">
        <v>7335</v>
      </c>
      <c r="C347" s="43" t="s">
        <v>82</v>
      </c>
      <c r="D347" s="45" t="s">
        <v>9</v>
      </c>
      <c r="E347" s="46">
        <v>810</v>
      </c>
      <c r="F347" s="48"/>
      <c r="G347" s="23"/>
      <c r="H347" s="23"/>
      <c r="I347" s="23"/>
      <c r="J347" s="24"/>
      <c r="K347" s="25"/>
      <c r="L347" s="26"/>
      <c r="M347" s="27"/>
      <c r="N347" s="27"/>
      <c r="O347" s="27"/>
      <c r="P347" s="27"/>
      <c r="Q347" s="27"/>
      <c r="R347" s="27"/>
      <c r="S347" s="14">
        <f t="shared" si="58"/>
        <v>0</v>
      </c>
      <c r="V347" s="3"/>
    </row>
    <row r="348" spans="1:22" ht="15.75" customHeight="1">
      <c r="B348" s="12"/>
      <c r="C348" s="28"/>
      <c r="D348" s="29"/>
      <c r="E348" s="12"/>
      <c r="F348" s="22"/>
      <c r="G348" s="30">
        <f t="shared" ref="G348:S348" si="59">SUM(G337:G347)</f>
        <v>0</v>
      </c>
      <c r="H348" s="30">
        <f t="shared" si="59"/>
        <v>0</v>
      </c>
      <c r="I348" s="30">
        <f t="shared" si="59"/>
        <v>0</v>
      </c>
      <c r="J348" s="30">
        <f t="shared" si="59"/>
        <v>0</v>
      </c>
      <c r="K348" s="30">
        <f t="shared" si="59"/>
        <v>0</v>
      </c>
      <c r="L348" s="30">
        <f t="shared" si="59"/>
        <v>0</v>
      </c>
      <c r="M348" s="30">
        <f t="shared" si="59"/>
        <v>0</v>
      </c>
      <c r="N348" s="30">
        <f t="shared" si="59"/>
        <v>0</v>
      </c>
      <c r="O348" s="30">
        <f t="shared" si="59"/>
        <v>0</v>
      </c>
      <c r="P348" s="30">
        <f t="shared" si="59"/>
        <v>0</v>
      </c>
      <c r="Q348" s="30">
        <f t="shared" si="59"/>
        <v>0</v>
      </c>
      <c r="R348" s="30">
        <f t="shared" si="59"/>
        <v>0</v>
      </c>
      <c r="S348" s="32">
        <f t="shared" si="59"/>
        <v>0</v>
      </c>
      <c r="V348" s="3"/>
    </row>
    <row r="349" spans="1:22" ht="15.75" customHeight="1">
      <c r="B349" s="12"/>
      <c r="C349" s="28"/>
      <c r="D349" s="29"/>
      <c r="E349" s="12"/>
      <c r="F349" s="22"/>
      <c r="G349" s="33"/>
      <c r="H349" s="33"/>
      <c r="I349" s="33"/>
      <c r="J349" s="33"/>
      <c r="K349" s="28"/>
      <c r="L349" s="1"/>
      <c r="M349" s="34"/>
      <c r="V349" s="3"/>
    </row>
    <row r="350" spans="1:22" ht="15.75" customHeight="1">
      <c r="B350" s="12"/>
      <c r="C350" s="28"/>
      <c r="D350" s="29"/>
      <c r="E350" s="12"/>
      <c r="F350" s="2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V350" s="3"/>
    </row>
    <row r="351" spans="1:22" ht="15.75" customHeight="1">
      <c r="B351" s="12"/>
      <c r="C351" s="28"/>
      <c r="D351" s="29"/>
      <c r="E351" s="12"/>
      <c r="F351" s="7">
        <v>2024</v>
      </c>
      <c r="G351" s="8">
        <v>199.94767374851125</v>
      </c>
      <c r="H351" s="8">
        <v>0</v>
      </c>
      <c r="I351" s="8">
        <v>0</v>
      </c>
      <c r="J351" s="8">
        <v>38.752228163992875</v>
      </c>
      <c r="K351" s="8">
        <v>495.39675734663655</v>
      </c>
      <c r="L351" s="8">
        <v>0</v>
      </c>
      <c r="M351" s="8">
        <v>975.4882295057148</v>
      </c>
      <c r="N351" s="8">
        <v>0</v>
      </c>
      <c r="O351" s="8">
        <v>0</v>
      </c>
      <c r="P351" s="8">
        <v>0</v>
      </c>
      <c r="Q351" s="8">
        <v>248.38945510067495</v>
      </c>
      <c r="R351" s="8">
        <v>306.89546062313053</v>
      </c>
      <c r="S351" s="6">
        <f t="shared" ref="S351:S352" si="60">SUM(G351:R351)</f>
        <v>2264.869804488661</v>
      </c>
      <c r="V351" s="3"/>
    </row>
    <row r="352" spans="1:22" ht="15.75" customHeight="1">
      <c r="B352" s="12"/>
      <c r="C352" s="28"/>
      <c r="D352" s="29"/>
      <c r="E352" s="12"/>
      <c r="F352" s="7">
        <v>2025</v>
      </c>
      <c r="G352" s="8">
        <v>126.70142560607842</v>
      </c>
      <c r="H352" s="8">
        <v>0</v>
      </c>
      <c r="I352" s="8">
        <v>0</v>
      </c>
      <c r="J352" s="8">
        <v>246.49868110236221</v>
      </c>
      <c r="K352" s="8">
        <v>0</v>
      </c>
      <c r="L352" s="8">
        <v>1.3343826237506886</v>
      </c>
      <c r="M352" s="8">
        <v>0</v>
      </c>
      <c r="N352" s="8">
        <v>0</v>
      </c>
      <c r="O352" s="8">
        <v>120</v>
      </c>
      <c r="P352" s="8">
        <v>120</v>
      </c>
      <c r="Q352" s="8">
        <v>120</v>
      </c>
      <c r="R352" s="8">
        <v>120</v>
      </c>
      <c r="S352" s="6">
        <f t="shared" si="60"/>
        <v>854.53448933219124</v>
      </c>
      <c r="V352" s="3"/>
    </row>
    <row r="353" spans="2:22" ht="15.75" customHeight="1">
      <c r="B353" s="12"/>
      <c r="C353" s="28"/>
      <c r="D353" s="29"/>
      <c r="E353" s="12"/>
      <c r="F353" s="22"/>
      <c r="G353" s="33"/>
      <c r="H353" s="33"/>
      <c r="I353" s="33"/>
      <c r="J353" s="33"/>
      <c r="K353" s="28"/>
      <c r="L353" s="1"/>
      <c r="M353" s="34"/>
      <c r="V353" s="3"/>
    </row>
    <row r="354" spans="2:22" ht="15.75" customHeight="1">
      <c r="B354" s="12"/>
      <c r="C354" s="28"/>
      <c r="D354" s="29"/>
      <c r="E354" s="12"/>
      <c r="F354" s="22"/>
      <c r="G354" s="33"/>
      <c r="H354" s="33"/>
      <c r="I354" s="33"/>
      <c r="J354" s="33"/>
      <c r="K354" s="28"/>
      <c r="L354" s="1"/>
      <c r="M354" s="34"/>
      <c r="V354" s="3"/>
    </row>
    <row r="355" spans="2:22" ht="15.75" customHeight="1">
      <c r="B355" s="12"/>
      <c r="C355" s="28"/>
      <c r="D355" s="29"/>
      <c r="E355" s="12"/>
      <c r="F355" s="22"/>
      <c r="G355" s="9">
        <v>46023</v>
      </c>
      <c r="H355" s="9">
        <v>46054</v>
      </c>
      <c r="I355" s="9">
        <v>46082</v>
      </c>
      <c r="J355" s="9">
        <v>46113</v>
      </c>
      <c r="K355" s="9">
        <v>46143</v>
      </c>
      <c r="L355" s="9">
        <v>46174</v>
      </c>
      <c r="M355" s="9">
        <v>46204</v>
      </c>
      <c r="N355" s="9">
        <v>46235</v>
      </c>
      <c r="O355" s="9">
        <v>46266</v>
      </c>
      <c r="P355" s="9">
        <v>46296</v>
      </c>
      <c r="Q355" s="9">
        <v>46327</v>
      </c>
      <c r="R355" s="9">
        <v>46357</v>
      </c>
      <c r="S355" s="9" t="s">
        <v>7</v>
      </c>
      <c r="V355" s="3"/>
    </row>
    <row r="356" spans="2:22" ht="15.75" customHeight="1">
      <c r="B356" s="10">
        <v>7340</v>
      </c>
      <c r="C356" s="5" t="s">
        <v>90</v>
      </c>
      <c r="D356" s="11" t="s">
        <v>9</v>
      </c>
      <c r="E356" s="46">
        <v>800</v>
      </c>
      <c r="F356" s="2" t="s">
        <v>91</v>
      </c>
      <c r="G356" s="16">
        <v>0</v>
      </c>
      <c r="H356" s="16">
        <v>0</v>
      </c>
      <c r="I356" s="16">
        <v>0</v>
      </c>
      <c r="J356" s="17">
        <v>0</v>
      </c>
      <c r="K356" s="18">
        <v>3000</v>
      </c>
      <c r="L356" s="19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14">
        <f t="shared" ref="S356:S366" si="61">SUM(G356:R356)</f>
        <v>3000</v>
      </c>
      <c r="V356" s="3"/>
    </row>
    <row r="357" spans="2:22" ht="15.75" customHeight="1">
      <c r="B357" s="10">
        <v>7340</v>
      </c>
      <c r="C357" s="5" t="s">
        <v>90</v>
      </c>
      <c r="D357" s="11" t="s">
        <v>9</v>
      </c>
      <c r="E357" s="46">
        <v>801</v>
      </c>
      <c r="F357" s="2" t="s">
        <v>92</v>
      </c>
      <c r="G357" s="16">
        <v>0</v>
      </c>
      <c r="H357" s="16">
        <v>0</v>
      </c>
      <c r="I357" s="16">
        <v>0</v>
      </c>
      <c r="J357" s="17">
        <v>0</v>
      </c>
      <c r="K357" s="18">
        <v>0</v>
      </c>
      <c r="L357" s="19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14">
        <f t="shared" si="61"/>
        <v>0</v>
      </c>
      <c r="V357" s="3"/>
    </row>
    <row r="358" spans="2:22" ht="15.75" customHeight="1">
      <c r="B358" s="10">
        <v>7340</v>
      </c>
      <c r="C358" s="5" t="s">
        <v>90</v>
      </c>
      <c r="D358" s="11" t="s">
        <v>9</v>
      </c>
      <c r="E358" s="46">
        <v>802</v>
      </c>
      <c r="F358" s="2" t="s">
        <v>93</v>
      </c>
      <c r="G358" s="15">
        <v>300</v>
      </c>
      <c r="H358" s="16">
        <v>0</v>
      </c>
      <c r="I358" s="16">
        <v>0</v>
      </c>
      <c r="J358" s="17">
        <v>0</v>
      </c>
      <c r="K358" s="18">
        <v>0</v>
      </c>
      <c r="L358" s="19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14">
        <f t="shared" si="61"/>
        <v>300</v>
      </c>
      <c r="V358" s="3"/>
    </row>
    <row r="359" spans="2:22" ht="15.75" customHeight="1">
      <c r="B359" s="10">
        <v>7340</v>
      </c>
      <c r="C359" s="5" t="s">
        <v>90</v>
      </c>
      <c r="D359" s="11" t="s">
        <v>9</v>
      </c>
      <c r="E359" s="46">
        <v>803</v>
      </c>
      <c r="F359" s="2"/>
      <c r="G359" s="16">
        <v>0</v>
      </c>
      <c r="H359" s="16">
        <v>0</v>
      </c>
      <c r="I359" s="16">
        <v>0</v>
      </c>
      <c r="J359" s="17">
        <v>0</v>
      </c>
      <c r="K359" s="18">
        <v>0</v>
      </c>
      <c r="L359" s="19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14">
        <f t="shared" si="61"/>
        <v>0</v>
      </c>
      <c r="V359" s="3"/>
    </row>
    <row r="360" spans="2:22" ht="15.75" customHeight="1">
      <c r="B360" s="10">
        <v>7340</v>
      </c>
      <c r="C360" s="5" t="s">
        <v>90</v>
      </c>
      <c r="D360" s="11" t="s">
        <v>9</v>
      </c>
      <c r="E360" s="46">
        <v>804</v>
      </c>
      <c r="F360" s="35" t="s">
        <v>94</v>
      </c>
      <c r="G360" s="16">
        <v>0</v>
      </c>
      <c r="H360" s="16">
        <v>0</v>
      </c>
      <c r="I360" s="15">
        <v>2000</v>
      </c>
      <c r="J360" s="17">
        <v>0</v>
      </c>
      <c r="K360" s="18">
        <v>0</v>
      </c>
      <c r="L360" s="42">
        <v>0</v>
      </c>
      <c r="M360" s="20">
        <v>0</v>
      </c>
      <c r="N360" s="20">
        <v>0</v>
      </c>
      <c r="O360" s="20">
        <v>0</v>
      </c>
      <c r="P360" s="20">
        <v>0</v>
      </c>
      <c r="Q360" s="21">
        <v>3500</v>
      </c>
      <c r="R360" s="20">
        <v>0</v>
      </c>
      <c r="S360" s="14">
        <f t="shared" si="61"/>
        <v>5500</v>
      </c>
      <c r="V360" s="3"/>
    </row>
    <row r="361" spans="2:22" ht="15.75" customHeight="1">
      <c r="B361" s="10">
        <v>7340</v>
      </c>
      <c r="C361" s="5" t="s">
        <v>90</v>
      </c>
      <c r="D361" s="11" t="s">
        <v>9</v>
      </c>
      <c r="E361" s="46">
        <v>805</v>
      </c>
      <c r="F361" s="2"/>
      <c r="G361" s="13">
        <v>0</v>
      </c>
      <c r="H361" s="13">
        <v>0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4">
        <f t="shared" si="61"/>
        <v>0</v>
      </c>
      <c r="V361" s="3"/>
    </row>
    <row r="362" spans="2:22" ht="15.75" customHeight="1">
      <c r="B362" s="10">
        <v>7340</v>
      </c>
      <c r="C362" s="5" t="s">
        <v>90</v>
      </c>
      <c r="D362" s="11" t="s">
        <v>9</v>
      </c>
      <c r="E362" s="46">
        <v>806</v>
      </c>
      <c r="F362" s="2"/>
      <c r="G362" s="16">
        <v>0</v>
      </c>
      <c r="H362" s="16">
        <v>0</v>
      </c>
      <c r="I362" s="16">
        <v>0</v>
      </c>
      <c r="J362" s="17">
        <v>0</v>
      </c>
      <c r="K362" s="18">
        <v>0</v>
      </c>
      <c r="L362" s="19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14">
        <f t="shared" si="61"/>
        <v>0</v>
      </c>
      <c r="V362" s="3"/>
    </row>
    <row r="363" spans="2:22" ht="15.75" customHeight="1">
      <c r="B363" s="10">
        <v>7340</v>
      </c>
      <c r="C363" s="5" t="s">
        <v>90</v>
      </c>
      <c r="D363" s="11" t="s">
        <v>9</v>
      </c>
      <c r="E363" s="46">
        <v>807</v>
      </c>
      <c r="F363" s="2"/>
      <c r="G363" s="16">
        <v>0</v>
      </c>
      <c r="H363" s="16">
        <v>0</v>
      </c>
      <c r="I363" s="16">
        <v>0</v>
      </c>
      <c r="J363" s="17">
        <v>0</v>
      </c>
      <c r="K363" s="18">
        <v>0</v>
      </c>
      <c r="L363" s="19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14">
        <f t="shared" si="61"/>
        <v>0</v>
      </c>
      <c r="V363" s="3"/>
    </row>
    <row r="364" spans="2:22" ht="15.75" customHeight="1">
      <c r="B364" s="10">
        <v>7340</v>
      </c>
      <c r="C364" s="5" t="s">
        <v>90</v>
      </c>
      <c r="D364" s="11" t="s">
        <v>9</v>
      </c>
      <c r="E364" s="46">
        <v>808</v>
      </c>
      <c r="F364" s="22"/>
      <c r="G364" s="16">
        <v>0</v>
      </c>
      <c r="H364" s="16">
        <v>0</v>
      </c>
      <c r="I364" s="16">
        <v>0</v>
      </c>
      <c r="J364" s="17">
        <v>0</v>
      </c>
      <c r="K364" s="18">
        <v>0</v>
      </c>
      <c r="L364" s="19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14">
        <f t="shared" si="61"/>
        <v>0</v>
      </c>
      <c r="V364" s="3"/>
    </row>
    <row r="365" spans="2:22" ht="15.75" customHeight="1">
      <c r="B365" s="10">
        <v>7340</v>
      </c>
      <c r="C365" s="5" t="s">
        <v>90</v>
      </c>
      <c r="D365" s="11" t="s">
        <v>9</v>
      </c>
      <c r="E365" s="46">
        <v>809</v>
      </c>
      <c r="F365" s="22"/>
      <c r="G365" s="16">
        <v>0</v>
      </c>
      <c r="H365" s="16">
        <v>0</v>
      </c>
      <c r="I365" s="16">
        <v>0</v>
      </c>
      <c r="J365" s="17">
        <v>0</v>
      </c>
      <c r="K365" s="18">
        <v>0</v>
      </c>
      <c r="L365" s="19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14">
        <f t="shared" si="61"/>
        <v>0</v>
      </c>
      <c r="V365" s="3"/>
    </row>
    <row r="366" spans="2:22" ht="15.75" customHeight="1">
      <c r="B366" s="10">
        <v>7340</v>
      </c>
      <c r="C366" s="5" t="s">
        <v>90</v>
      </c>
      <c r="D366" s="11" t="s">
        <v>9</v>
      </c>
      <c r="E366" s="46">
        <v>810</v>
      </c>
      <c r="F366" s="22"/>
      <c r="G366" s="23">
        <v>0</v>
      </c>
      <c r="H366" s="23">
        <v>0</v>
      </c>
      <c r="I366" s="23">
        <v>0</v>
      </c>
      <c r="J366" s="24">
        <v>0</v>
      </c>
      <c r="K366" s="25">
        <v>0</v>
      </c>
      <c r="L366" s="26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14">
        <f t="shared" si="61"/>
        <v>0</v>
      </c>
      <c r="V366" s="3"/>
    </row>
    <row r="367" spans="2:22" ht="15.75" customHeight="1">
      <c r="B367" s="12"/>
      <c r="C367" s="28"/>
      <c r="D367" s="29"/>
      <c r="E367" s="12"/>
      <c r="F367" s="22"/>
      <c r="G367" s="30">
        <f>SUM(G356:G366)</f>
        <v>300</v>
      </c>
      <c r="H367" s="30">
        <f t="shared" ref="H367:S367" si="62">SUM(H356:H366)</f>
        <v>0</v>
      </c>
      <c r="I367" s="30">
        <f t="shared" si="62"/>
        <v>2000</v>
      </c>
      <c r="J367" s="30">
        <f t="shared" si="62"/>
        <v>0</v>
      </c>
      <c r="K367" s="30">
        <f t="shared" si="62"/>
        <v>3000</v>
      </c>
      <c r="L367" s="30">
        <f t="shared" si="62"/>
        <v>0</v>
      </c>
      <c r="M367" s="30">
        <f t="shared" si="62"/>
        <v>0</v>
      </c>
      <c r="N367" s="30">
        <f t="shared" si="62"/>
        <v>0</v>
      </c>
      <c r="O367" s="30">
        <f t="shared" si="62"/>
        <v>0</v>
      </c>
      <c r="P367" s="30">
        <f t="shared" si="62"/>
        <v>0</v>
      </c>
      <c r="Q367" s="30">
        <f t="shared" si="62"/>
        <v>3500</v>
      </c>
      <c r="R367" s="30">
        <f t="shared" si="62"/>
        <v>0</v>
      </c>
      <c r="S367" s="30">
        <f t="shared" si="62"/>
        <v>8800</v>
      </c>
      <c r="V367" s="3"/>
    </row>
    <row r="368" spans="2:22" ht="15.75" customHeight="1">
      <c r="B368" s="12"/>
      <c r="C368" s="28"/>
      <c r="D368" s="29"/>
      <c r="E368" s="12"/>
      <c r="F368" s="22"/>
      <c r="G368" s="33"/>
      <c r="H368" s="33"/>
      <c r="I368" s="33"/>
      <c r="J368" s="33"/>
      <c r="K368" s="28"/>
      <c r="L368" s="1"/>
      <c r="M368" s="34"/>
      <c r="V368" s="3"/>
    </row>
    <row r="369" spans="2:22" ht="15.75" customHeight="1">
      <c r="B369" s="12"/>
      <c r="C369" s="28"/>
      <c r="D369" s="29"/>
      <c r="E369" s="12"/>
      <c r="F369" s="2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V369" s="3"/>
    </row>
    <row r="370" spans="2:22" ht="15.75" customHeight="1">
      <c r="B370" s="12"/>
      <c r="C370" s="28"/>
      <c r="D370" s="29"/>
      <c r="E370" s="12"/>
      <c r="F370" s="7">
        <v>2024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f t="shared" ref="S370:S371" si="63">SUM(G370:R370)</f>
        <v>0</v>
      </c>
      <c r="V370" s="3"/>
    </row>
    <row r="371" spans="2:22" ht="15.75" customHeight="1">
      <c r="B371" s="12"/>
      <c r="C371" s="28"/>
      <c r="D371" s="29"/>
      <c r="E371" s="12"/>
      <c r="F371" s="7">
        <v>2025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f t="shared" si="63"/>
        <v>0</v>
      </c>
      <c r="V371" s="3"/>
    </row>
    <row r="372" spans="2:22" ht="15.75" customHeight="1">
      <c r="B372" s="12"/>
      <c r="C372" s="28"/>
      <c r="D372" s="29"/>
      <c r="E372" s="12"/>
      <c r="F372" s="22"/>
      <c r="G372" s="33"/>
      <c r="H372" s="33"/>
      <c r="I372" s="33"/>
      <c r="J372" s="33"/>
      <c r="K372" s="28"/>
      <c r="L372" s="1"/>
      <c r="M372" s="34"/>
      <c r="V372" s="3"/>
    </row>
    <row r="373" spans="2:22" ht="15.75" customHeight="1">
      <c r="B373" s="12"/>
      <c r="C373" s="28"/>
      <c r="D373" s="29"/>
      <c r="E373" s="12"/>
      <c r="F373" s="22"/>
      <c r="G373" s="33"/>
      <c r="H373" s="33"/>
      <c r="I373" s="33"/>
      <c r="J373" s="33"/>
      <c r="K373" s="28"/>
      <c r="L373" s="1"/>
      <c r="M373" s="34"/>
      <c r="V373" s="3"/>
    </row>
    <row r="374" spans="2:22" ht="15.75" customHeight="1">
      <c r="B374" s="12"/>
      <c r="C374" s="28"/>
      <c r="D374" s="29"/>
      <c r="E374" s="12"/>
      <c r="F374" s="22"/>
      <c r="G374" s="9">
        <v>46023</v>
      </c>
      <c r="H374" s="9">
        <v>46054</v>
      </c>
      <c r="I374" s="9">
        <v>46082</v>
      </c>
      <c r="J374" s="9">
        <v>46113</v>
      </c>
      <c r="K374" s="9">
        <v>46143</v>
      </c>
      <c r="L374" s="9">
        <v>46174</v>
      </c>
      <c r="M374" s="9">
        <v>46204</v>
      </c>
      <c r="N374" s="9">
        <v>46235</v>
      </c>
      <c r="O374" s="9">
        <v>46266</v>
      </c>
      <c r="P374" s="9">
        <v>46296</v>
      </c>
      <c r="Q374" s="9">
        <v>46327</v>
      </c>
      <c r="R374" s="9">
        <v>46357</v>
      </c>
      <c r="S374" s="9" t="s">
        <v>7</v>
      </c>
      <c r="V374" s="3"/>
    </row>
    <row r="375" spans="2:22" ht="15.75" customHeight="1">
      <c r="B375" s="10">
        <v>7345</v>
      </c>
      <c r="C375" s="5" t="s">
        <v>95</v>
      </c>
      <c r="D375" s="11" t="s">
        <v>9</v>
      </c>
      <c r="E375" s="12">
        <v>800</v>
      </c>
      <c r="F375" s="2" t="s">
        <v>96</v>
      </c>
      <c r="G375" s="38">
        <v>100</v>
      </c>
      <c r="H375" s="38">
        <v>100</v>
      </c>
      <c r="I375" s="38">
        <v>100</v>
      </c>
      <c r="J375" s="38">
        <v>100</v>
      </c>
      <c r="K375" s="38">
        <v>100</v>
      </c>
      <c r="L375" s="38">
        <v>100</v>
      </c>
      <c r="M375" s="38">
        <v>100</v>
      </c>
      <c r="N375" s="38">
        <v>100</v>
      </c>
      <c r="O375" s="38">
        <v>100</v>
      </c>
      <c r="P375" s="38">
        <v>100</v>
      </c>
      <c r="Q375" s="38">
        <v>100</v>
      </c>
      <c r="R375" s="38">
        <v>100</v>
      </c>
      <c r="S375" s="14">
        <f t="shared" ref="S375:S385" si="64">SUM(G375:R375)</f>
        <v>1200</v>
      </c>
      <c r="V375" s="3"/>
    </row>
    <row r="376" spans="2:22" ht="15.75" customHeight="1">
      <c r="B376" s="10">
        <v>7345</v>
      </c>
      <c r="C376" s="5" t="s">
        <v>95</v>
      </c>
      <c r="D376" s="11" t="s">
        <v>9</v>
      </c>
      <c r="E376" s="12">
        <v>801</v>
      </c>
      <c r="F376" s="22"/>
      <c r="G376" s="16">
        <v>0</v>
      </c>
      <c r="H376" s="16">
        <v>0</v>
      </c>
      <c r="I376" s="16">
        <v>0</v>
      </c>
      <c r="J376" s="17">
        <v>0</v>
      </c>
      <c r="K376" s="18">
        <v>0</v>
      </c>
      <c r="L376" s="19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14">
        <f t="shared" si="64"/>
        <v>0</v>
      </c>
      <c r="V376" s="3"/>
    </row>
    <row r="377" spans="2:22" ht="15.75" customHeight="1">
      <c r="B377" s="10">
        <v>7345</v>
      </c>
      <c r="C377" s="5" t="s">
        <v>95</v>
      </c>
      <c r="D377" s="11" t="s">
        <v>9</v>
      </c>
      <c r="E377" s="12">
        <v>802</v>
      </c>
      <c r="F377" s="22"/>
      <c r="G377" s="16">
        <v>0</v>
      </c>
      <c r="H377" s="16">
        <v>0</v>
      </c>
      <c r="I377" s="16">
        <v>0</v>
      </c>
      <c r="J377" s="17">
        <v>0</v>
      </c>
      <c r="K377" s="18">
        <v>0</v>
      </c>
      <c r="L377" s="19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14">
        <f t="shared" si="64"/>
        <v>0</v>
      </c>
      <c r="V377" s="3"/>
    </row>
    <row r="378" spans="2:22" ht="15.75" customHeight="1">
      <c r="B378" s="10">
        <v>7345</v>
      </c>
      <c r="C378" s="5" t="s">
        <v>95</v>
      </c>
      <c r="D378" s="11" t="s">
        <v>9</v>
      </c>
      <c r="E378" s="12">
        <v>803</v>
      </c>
      <c r="F378" s="22"/>
      <c r="G378" s="16">
        <v>0</v>
      </c>
      <c r="H378" s="16">
        <v>0</v>
      </c>
      <c r="I378" s="16">
        <v>0</v>
      </c>
      <c r="J378" s="17">
        <v>0</v>
      </c>
      <c r="K378" s="18">
        <v>0</v>
      </c>
      <c r="L378" s="19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14">
        <f t="shared" si="64"/>
        <v>0</v>
      </c>
      <c r="V378" s="3"/>
    </row>
    <row r="379" spans="2:22" ht="15.75" customHeight="1">
      <c r="B379" s="10">
        <v>7345</v>
      </c>
      <c r="C379" s="5" t="s">
        <v>95</v>
      </c>
      <c r="D379" s="11" t="s">
        <v>9</v>
      </c>
      <c r="E379" s="12">
        <v>804</v>
      </c>
      <c r="F379" s="22"/>
      <c r="G379" s="16">
        <v>0</v>
      </c>
      <c r="H379" s="16">
        <v>0</v>
      </c>
      <c r="I379" s="16">
        <v>0</v>
      </c>
      <c r="J379" s="17">
        <v>0</v>
      </c>
      <c r="K379" s="18">
        <v>0</v>
      </c>
      <c r="L379" s="19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14">
        <f t="shared" si="64"/>
        <v>0</v>
      </c>
      <c r="V379" s="3"/>
    </row>
    <row r="380" spans="2:22" ht="15.75" customHeight="1">
      <c r="B380" s="10">
        <v>7345</v>
      </c>
      <c r="C380" s="5" t="s">
        <v>95</v>
      </c>
      <c r="D380" s="11" t="s">
        <v>9</v>
      </c>
      <c r="E380" s="12">
        <v>805</v>
      </c>
      <c r="F380" s="22"/>
      <c r="G380" s="16">
        <v>0</v>
      </c>
      <c r="H380" s="16">
        <v>0</v>
      </c>
      <c r="I380" s="16">
        <v>0</v>
      </c>
      <c r="J380" s="17">
        <v>0</v>
      </c>
      <c r="K380" s="18">
        <v>0</v>
      </c>
      <c r="L380" s="19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14">
        <f t="shared" si="64"/>
        <v>0</v>
      </c>
      <c r="V380" s="3"/>
    </row>
    <row r="381" spans="2:22" ht="15.75" customHeight="1">
      <c r="B381" s="10">
        <v>7345</v>
      </c>
      <c r="C381" s="5" t="s">
        <v>95</v>
      </c>
      <c r="D381" s="11" t="s">
        <v>9</v>
      </c>
      <c r="E381" s="12">
        <v>806</v>
      </c>
      <c r="F381" s="22"/>
      <c r="G381" s="16">
        <v>0</v>
      </c>
      <c r="H381" s="16">
        <v>0</v>
      </c>
      <c r="I381" s="16">
        <v>0</v>
      </c>
      <c r="J381" s="17">
        <v>0</v>
      </c>
      <c r="K381" s="18">
        <v>0</v>
      </c>
      <c r="L381" s="19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14">
        <f t="shared" si="64"/>
        <v>0</v>
      </c>
      <c r="V381" s="3"/>
    </row>
    <row r="382" spans="2:22" ht="15.75" customHeight="1">
      <c r="B382" s="10">
        <v>7345</v>
      </c>
      <c r="C382" s="5" t="s">
        <v>95</v>
      </c>
      <c r="D382" s="11" t="s">
        <v>9</v>
      </c>
      <c r="E382" s="12">
        <v>807</v>
      </c>
      <c r="F382" s="22"/>
      <c r="G382" s="16">
        <v>0</v>
      </c>
      <c r="H382" s="16">
        <v>0</v>
      </c>
      <c r="I382" s="16">
        <v>0</v>
      </c>
      <c r="J382" s="17">
        <v>0</v>
      </c>
      <c r="K382" s="18">
        <v>0</v>
      </c>
      <c r="L382" s="19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14">
        <f t="shared" si="64"/>
        <v>0</v>
      </c>
      <c r="V382" s="3"/>
    </row>
    <row r="383" spans="2:22" ht="15.75" customHeight="1">
      <c r="B383" s="10">
        <v>7345</v>
      </c>
      <c r="C383" s="5" t="s">
        <v>95</v>
      </c>
      <c r="D383" s="11" t="s">
        <v>9</v>
      </c>
      <c r="E383" s="12">
        <v>808</v>
      </c>
      <c r="F383" s="22"/>
      <c r="G383" s="16">
        <v>0</v>
      </c>
      <c r="H383" s="16">
        <v>0</v>
      </c>
      <c r="I383" s="16">
        <v>0</v>
      </c>
      <c r="J383" s="17">
        <v>0</v>
      </c>
      <c r="K383" s="18">
        <v>0</v>
      </c>
      <c r="L383" s="19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14">
        <f t="shared" si="64"/>
        <v>0</v>
      </c>
      <c r="V383" s="3"/>
    </row>
    <row r="384" spans="2:22" ht="15.75" customHeight="1">
      <c r="B384" s="10">
        <v>7345</v>
      </c>
      <c r="C384" s="5" t="s">
        <v>95</v>
      </c>
      <c r="D384" s="11" t="s">
        <v>9</v>
      </c>
      <c r="E384" s="12">
        <v>809</v>
      </c>
      <c r="F384" s="22"/>
      <c r="G384" s="16">
        <v>0</v>
      </c>
      <c r="H384" s="16">
        <v>0</v>
      </c>
      <c r="I384" s="16">
        <v>0</v>
      </c>
      <c r="J384" s="17">
        <v>0</v>
      </c>
      <c r="K384" s="18">
        <v>0</v>
      </c>
      <c r="L384" s="19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14">
        <f t="shared" si="64"/>
        <v>0</v>
      </c>
      <c r="V384" s="3"/>
    </row>
    <row r="385" spans="2:22" ht="15.75" customHeight="1">
      <c r="B385" s="10">
        <v>7345</v>
      </c>
      <c r="C385" s="5" t="s">
        <v>95</v>
      </c>
      <c r="D385" s="11" t="s">
        <v>9</v>
      </c>
      <c r="E385" s="12">
        <v>810</v>
      </c>
      <c r="F385" s="22"/>
      <c r="G385" s="23">
        <v>0</v>
      </c>
      <c r="H385" s="23">
        <v>0</v>
      </c>
      <c r="I385" s="23">
        <v>0</v>
      </c>
      <c r="J385" s="24">
        <v>0</v>
      </c>
      <c r="K385" s="25">
        <v>0</v>
      </c>
      <c r="L385" s="26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14">
        <f t="shared" si="64"/>
        <v>0</v>
      </c>
      <c r="V385" s="3"/>
    </row>
    <row r="386" spans="2:22" ht="15.75" customHeight="1">
      <c r="B386" s="12"/>
      <c r="C386" s="28"/>
      <c r="D386" s="29"/>
      <c r="E386" s="12"/>
      <c r="F386" s="22"/>
      <c r="G386" s="30">
        <f t="shared" ref="G386:S386" si="65">SUM(G375:G385)</f>
        <v>100</v>
      </c>
      <c r="H386" s="30">
        <f t="shared" si="65"/>
        <v>100</v>
      </c>
      <c r="I386" s="30">
        <f t="shared" si="65"/>
        <v>100</v>
      </c>
      <c r="J386" s="30">
        <f t="shared" si="65"/>
        <v>100</v>
      </c>
      <c r="K386" s="30">
        <f t="shared" si="65"/>
        <v>100</v>
      </c>
      <c r="L386" s="30">
        <f t="shared" si="65"/>
        <v>100</v>
      </c>
      <c r="M386" s="30">
        <f t="shared" si="65"/>
        <v>100</v>
      </c>
      <c r="N386" s="30">
        <f t="shared" si="65"/>
        <v>100</v>
      </c>
      <c r="O386" s="30">
        <f t="shared" si="65"/>
        <v>100</v>
      </c>
      <c r="P386" s="30">
        <f t="shared" si="65"/>
        <v>100</v>
      </c>
      <c r="Q386" s="30">
        <f t="shared" si="65"/>
        <v>100</v>
      </c>
      <c r="R386" s="30">
        <f t="shared" si="65"/>
        <v>100</v>
      </c>
      <c r="S386" s="32">
        <f t="shared" si="65"/>
        <v>1200</v>
      </c>
      <c r="V386" s="3"/>
    </row>
    <row r="387" spans="2:22" ht="15.75" customHeight="1">
      <c r="B387" s="12"/>
      <c r="C387" s="28"/>
      <c r="D387" s="29"/>
      <c r="E387" s="12"/>
      <c r="F387" s="22"/>
      <c r="G387" s="33"/>
      <c r="H387" s="33"/>
      <c r="I387" s="33"/>
      <c r="J387" s="33"/>
      <c r="K387" s="28"/>
      <c r="L387" s="1"/>
      <c r="M387" s="34"/>
      <c r="V387" s="3"/>
    </row>
    <row r="388" spans="2:22" ht="15.75" customHeight="1">
      <c r="B388" s="12"/>
      <c r="C388" s="28"/>
      <c r="D388" s="29"/>
      <c r="E388" s="12"/>
      <c r="F388" s="2"/>
      <c r="G388" s="6">
        <v>1</v>
      </c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V388" s="3"/>
    </row>
    <row r="389" spans="2:22" ht="15.75" customHeight="1">
      <c r="B389" s="12"/>
      <c r="C389" s="28"/>
      <c r="D389" s="29"/>
      <c r="E389" s="12"/>
      <c r="F389" s="7">
        <v>2024</v>
      </c>
      <c r="G389" s="8">
        <v>576.28030273925231</v>
      </c>
      <c r="H389" s="8">
        <v>2053.2704752372338</v>
      </c>
      <c r="I389" s="8">
        <v>0</v>
      </c>
      <c r="J389" s="8">
        <v>205.20679342444049</v>
      </c>
      <c r="K389" s="8">
        <v>0</v>
      </c>
      <c r="L389" s="8">
        <v>1464.6960991835501</v>
      </c>
      <c r="M389" s="8">
        <v>735.72204980697904</v>
      </c>
      <c r="N389" s="8">
        <v>1273.4965334343626</v>
      </c>
      <c r="O389" s="8">
        <v>5668.1706534812247</v>
      </c>
      <c r="P389" s="8">
        <v>0</v>
      </c>
      <c r="Q389" s="8">
        <v>1659.9918792370443</v>
      </c>
      <c r="R389" s="8">
        <v>2050.988727370192</v>
      </c>
      <c r="S389" s="6">
        <f t="shared" ref="S389:S390" si="66">SUM(G389:R389)</f>
        <v>15687.82351391428</v>
      </c>
      <c r="V389" s="3"/>
    </row>
    <row r="390" spans="2:22" ht="15.75" customHeight="1">
      <c r="B390" s="12"/>
      <c r="C390" s="28"/>
      <c r="D390" s="29"/>
      <c r="E390" s="12"/>
      <c r="F390" s="7">
        <v>2025</v>
      </c>
      <c r="G390" s="6">
        <v>144.4851564641836</v>
      </c>
      <c r="H390" s="6">
        <v>0</v>
      </c>
      <c r="I390" s="6">
        <v>34.70776065528252</v>
      </c>
      <c r="J390" s="6">
        <v>107.65789370078741</v>
      </c>
      <c r="K390" s="6">
        <v>132.75875593207044</v>
      </c>
      <c r="L390" s="6">
        <v>0</v>
      </c>
      <c r="M390" s="6">
        <v>0</v>
      </c>
      <c r="N390" s="6">
        <v>46.919607265586649</v>
      </c>
      <c r="O390" s="6">
        <v>640</v>
      </c>
      <c r="P390" s="6">
        <v>640</v>
      </c>
      <c r="Q390" s="6">
        <v>640</v>
      </c>
      <c r="R390" s="6">
        <v>640</v>
      </c>
      <c r="S390" s="6">
        <f t="shared" si="66"/>
        <v>3026.5291740179109</v>
      </c>
      <c r="V390" s="3"/>
    </row>
    <row r="391" spans="2:22" ht="15.75" customHeight="1">
      <c r="B391" s="12"/>
      <c r="C391" s="28"/>
      <c r="D391" s="29"/>
      <c r="E391" s="12"/>
      <c r="F391" s="22"/>
      <c r="G391" s="33"/>
      <c r="H391" s="33"/>
      <c r="I391" s="33"/>
      <c r="J391" s="33"/>
      <c r="K391" s="28"/>
      <c r="L391" s="1"/>
      <c r="M391" s="34"/>
      <c r="V391" s="3"/>
    </row>
    <row r="392" spans="2:22" ht="15.75" customHeight="1">
      <c r="B392" s="12"/>
      <c r="C392" s="28"/>
      <c r="D392" s="29"/>
      <c r="E392" s="12"/>
      <c r="F392" s="22"/>
      <c r="G392" s="9">
        <v>46023</v>
      </c>
      <c r="H392" s="9">
        <v>46054</v>
      </c>
      <c r="I392" s="9">
        <v>46082</v>
      </c>
      <c r="J392" s="9">
        <v>46113</v>
      </c>
      <c r="K392" s="9">
        <v>46143</v>
      </c>
      <c r="L392" s="9">
        <v>46174</v>
      </c>
      <c r="M392" s="9">
        <v>46204</v>
      </c>
      <c r="N392" s="9">
        <v>46235</v>
      </c>
      <c r="O392" s="9">
        <v>46266</v>
      </c>
      <c r="P392" s="9">
        <v>46296</v>
      </c>
      <c r="Q392" s="9">
        <v>46327</v>
      </c>
      <c r="R392" s="9">
        <v>46357</v>
      </c>
      <c r="S392" s="9" t="s">
        <v>7</v>
      </c>
      <c r="V392" s="3"/>
    </row>
    <row r="393" spans="2:22" ht="15.75" customHeight="1">
      <c r="B393" s="10">
        <v>7380</v>
      </c>
      <c r="C393" s="5" t="s">
        <v>97</v>
      </c>
      <c r="D393" s="11" t="s">
        <v>9</v>
      </c>
      <c r="E393" s="12">
        <v>800</v>
      </c>
      <c r="F393" s="2" t="s">
        <v>98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4">
        <f t="shared" ref="S393:S403" si="67">SUM(G393:R393)</f>
        <v>0</v>
      </c>
      <c r="V393" s="3"/>
    </row>
    <row r="394" spans="2:22" ht="15.75" customHeight="1">
      <c r="B394" s="10">
        <v>7380</v>
      </c>
      <c r="C394" s="5" t="s">
        <v>97</v>
      </c>
      <c r="D394" s="11" t="s">
        <v>9</v>
      </c>
      <c r="E394" s="12">
        <v>801</v>
      </c>
      <c r="F394" s="22"/>
      <c r="G394" s="16"/>
      <c r="H394" s="16"/>
      <c r="I394" s="16"/>
      <c r="J394" s="17"/>
      <c r="K394" s="18"/>
      <c r="L394" s="19"/>
      <c r="M394" s="20"/>
      <c r="N394" s="20"/>
      <c r="O394" s="20"/>
      <c r="P394" s="20"/>
      <c r="Q394" s="20"/>
      <c r="R394" s="20"/>
      <c r="S394" s="14">
        <f t="shared" si="67"/>
        <v>0</v>
      </c>
      <c r="V394" s="3"/>
    </row>
    <row r="395" spans="2:22" ht="15.75" customHeight="1">
      <c r="B395" s="10">
        <v>7380</v>
      </c>
      <c r="C395" s="5" t="s">
        <v>97</v>
      </c>
      <c r="D395" s="11" t="s">
        <v>9</v>
      </c>
      <c r="E395" s="12">
        <v>802</v>
      </c>
      <c r="F395" s="22"/>
      <c r="G395" s="16"/>
      <c r="H395" s="16"/>
      <c r="I395" s="16"/>
      <c r="J395" s="17"/>
      <c r="K395" s="18"/>
      <c r="L395" s="19"/>
      <c r="M395" s="20"/>
      <c r="N395" s="20"/>
      <c r="O395" s="20"/>
      <c r="P395" s="20"/>
      <c r="Q395" s="20"/>
      <c r="R395" s="20"/>
      <c r="S395" s="14">
        <f t="shared" si="67"/>
        <v>0</v>
      </c>
      <c r="V395" s="3"/>
    </row>
    <row r="396" spans="2:22" ht="15.75" customHeight="1">
      <c r="B396" s="10">
        <v>7380</v>
      </c>
      <c r="C396" s="5" t="s">
        <v>97</v>
      </c>
      <c r="D396" s="11" t="s">
        <v>9</v>
      </c>
      <c r="E396" s="12">
        <v>803</v>
      </c>
      <c r="F396" s="22"/>
      <c r="G396" s="16"/>
      <c r="H396" s="16"/>
      <c r="I396" s="16"/>
      <c r="J396" s="17"/>
      <c r="K396" s="18"/>
      <c r="L396" s="19"/>
      <c r="M396" s="20"/>
      <c r="N396" s="20"/>
      <c r="O396" s="20"/>
      <c r="P396" s="20"/>
      <c r="Q396" s="20"/>
      <c r="R396" s="20"/>
      <c r="S396" s="14">
        <f t="shared" si="67"/>
        <v>0</v>
      </c>
      <c r="V396" s="3"/>
    </row>
    <row r="397" spans="2:22" ht="15.75" customHeight="1">
      <c r="B397" s="10">
        <v>7380</v>
      </c>
      <c r="C397" s="5" t="s">
        <v>97</v>
      </c>
      <c r="D397" s="11" t="s">
        <v>9</v>
      </c>
      <c r="E397" s="12">
        <v>804</v>
      </c>
      <c r="F397" s="22"/>
      <c r="G397" s="16"/>
      <c r="H397" s="16"/>
      <c r="I397" s="16"/>
      <c r="J397" s="17"/>
      <c r="K397" s="18"/>
      <c r="L397" s="19"/>
      <c r="M397" s="20"/>
      <c r="N397" s="20"/>
      <c r="O397" s="20"/>
      <c r="P397" s="20"/>
      <c r="Q397" s="20"/>
      <c r="R397" s="20"/>
      <c r="S397" s="14">
        <f t="shared" si="67"/>
        <v>0</v>
      </c>
      <c r="V397" s="3"/>
    </row>
    <row r="398" spans="2:22" ht="15.75" customHeight="1">
      <c r="B398" s="10">
        <v>7380</v>
      </c>
      <c r="C398" s="5" t="s">
        <v>97</v>
      </c>
      <c r="D398" s="11" t="s">
        <v>9</v>
      </c>
      <c r="E398" s="12">
        <v>805</v>
      </c>
      <c r="F398" s="22"/>
      <c r="G398" s="16"/>
      <c r="H398" s="16"/>
      <c r="I398" s="16"/>
      <c r="J398" s="17"/>
      <c r="K398" s="18"/>
      <c r="L398" s="19"/>
      <c r="M398" s="20"/>
      <c r="N398" s="20"/>
      <c r="O398" s="20"/>
      <c r="P398" s="20"/>
      <c r="Q398" s="20"/>
      <c r="R398" s="20"/>
      <c r="S398" s="14">
        <f t="shared" si="67"/>
        <v>0</v>
      </c>
      <c r="V398" s="3"/>
    </row>
    <row r="399" spans="2:22" ht="15.75" customHeight="1">
      <c r="B399" s="10">
        <v>7380</v>
      </c>
      <c r="C399" s="5" t="s">
        <v>97</v>
      </c>
      <c r="D399" s="11" t="s">
        <v>9</v>
      </c>
      <c r="E399" s="12">
        <v>806</v>
      </c>
      <c r="F399" s="22"/>
      <c r="G399" s="16"/>
      <c r="H399" s="16"/>
      <c r="I399" s="16"/>
      <c r="J399" s="17"/>
      <c r="K399" s="18"/>
      <c r="L399" s="19"/>
      <c r="M399" s="20"/>
      <c r="N399" s="20"/>
      <c r="O399" s="20"/>
      <c r="P399" s="20"/>
      <c r="Q399" s="20"/>
      <c r="R399" s="20"/>
      <c r="S399" s="14">
        <f t="shared" si="67"/>
        <v>0</v>
      </c>
      <c r="V399" s="3"/>
    </row>
    <row r="400" spans="2:22" ht="15.75" customHeight="1">
      <c r="B400" s="10">
        <v>7380</v>
      </c>
      <c r="C400" s="5" t="s">
        <v>97</v>
      </c>
      <c r="D400" s="11" t="s">
        <v>9</v>
      </c>
      <c r="E400" s="12">
        <v>807</v>
      </c>
      <c r="F400" s="22"/>
      <c r="G400" s="16"/>
      <c r="H400" s="16"/>
      <c r="I400" s="16"/>
      <c r="J400" s="17"/>
      <c r="K400" s="18"/>
      <c r="L400" s="19"/>
      <c r="M400" s="20"/>
      <c r="N400" s="20"/>
      <c r="O400" s="20"/>
      <c r="P400" s="20"/>
      <c r="Q400" s="20"/>
      <c r="R400" s="20"/>
      <c r="S400" s="14">
        <f t="shared" si="67"/>
        <v>0</v>
      </c>
      <c r="V400" s="3"/>
    </row>
    <row r="401" spans="2:22" ht="15.75" customHeight="1">
      <c r="B401" s="10">
        <v>7380</v>
      </c>
      <c r="C401" s="5" t="s">
        <v>97</v>
      </c>
      <c r="D401" s="11" t="s">
        <v>9</v>
      </c>
      <c r="E401" s="12">
        <v>808</v>
      </c>
      <c r="F401" s="22"/>
      <c r="G401" s="16"/>
      <c r="H401" s="16"/>
      <c r="I401" s="16"/>
      <c r="J401" s="17"/>
      <c r="K401" s="18"/>
      <c r="L401" s="19"/>
      <c r="M401" s="20"/>
      <c r="N401" s="20"/>
      <c r="O401" s="20"/>
      <c r="P401" s="20"/>
      <c r="Q401" s="20"/>
      <c r="R401" s="20"/>
      <c r="S401" s="14">
        <f t="shared" si="67"/>
        <v>0</v>
      </c>
      <c r="V401" s="3"/>
    </row>
    <row r="402" spans="2:22" ht="15.75" customHeight="1">
      <c r="B402" s="10">
        <v>7380</v>
      </c>
      <c r="C402" s="5" t="s">
        <v>97</v>
      </c>
      <c r="D402" s="11" t="s">
        <v>9</v>
      </c>
      <c r="E402" s="12">
        <v>809</v>
      </c>
      <c r="F402" s="22"/>
      <c r="G402" s="16"/>
      <c r="H402" s="16"/>
      <c r="I402" s="16"/>
      <c r="J402" s="17"/>
      <c r="K402" s="18"/>
      <c r="L402" s="19"/>
      <c r="M402" s="20"/>
      <c r="N402" s="20"/>
      <c r="O402" s="20"/>
      <c r="P402" s="20"/>
      <c r="Q402" s="20"/>
      <c r="R402" s="20"/>
      <c r="S402" s="14">
        <f t="shared" si="67"/>
        <v>0</v>
      </c>
      <c r="V402" s="3"/>
    </row>
    <row r="403" spans="2:22" ht="15.75" customHeight="1">
      <c r="B403" s="10">
        <v>7380</v>
      </c>
      <c r="C403" s="5" t="s">
        <v>97</v>
      </c>
      <c r="D403" s="11" t="s">
        <v>9</v>
      </c>
      <c r="E403" s="12">
        <v>810</v>
      </c>
      <c r="F403" s="22"/>
      <c r="G403" s="23"/>
      <c r="H403" s="23"/>
      <c r="I403" s="23"/>
      <c r="J403" s="24"/>
      <c r="K403" s="25"/>
      <c r="L403" s="26"/>
      <c r="M403" s="27"/>
      <c r="N403" s="27"/>
      <c r="O403" s="27"/>
      <c r="P403" s="27"/>
      <c r="Q403" s="27"/>
      <c r="R403" s="27"/>
      <c r="S403" s="14">
        <f t="shared" si="67"/>
        <v>0</v>
      </c>
      <c r="V403" s="3"/>
    </row>
    <row r="404" spans="2:22" ht="15.75" customHeight="1">
      <c r="B404" s="12"/>
      <c r="C404" s="28"/>
      <c r="D404" s="29"/>
      <c r="E404" s="12"/>
      <c r="F404" s="22"/>
      <c r="G404" s="30">
        <f t="shared" ref="G404:S404" si="68">SUM(G393:G403)</f>
        <v>0</v>
      </c>
      <c r="H404" s="30">
        <f t="shared" si="68"/>
        <v>0</v>
      </c>
      <c r="I404" s="30">
        <f t="shared" si="68"/>
        <v>0</v>
      </c>
      <c r="J404" s="30">
        <f t="shared" si="68"/>
        <v>0</v>
      </c>
      <c r="K404" s="30">
        <f t="shared" si="68"/>
        <v>0</v>
      </c>
      <c r="L404" s="30">
        <f t="shared" si="68"/>
        <v>0</v>
      </c>
      <c r="M404" s="30">
        <f t="shared" si="68"/>
        <v>0</v>
      </c>
      <c r="N404" s="30">
        <f t="shared" si="68"/>
        <v>0</v>
      </c>
      <c r="O404" s="30">
        <f t="shared" si="68"/>
        <v>0</v>
      </c>
      <c r="P404" s="30">
        <f t="shared" si="68"/>
        <v>0</v>
      </c>
      <c r="Q404" s="30">
        <f t="shared" si="68"/>
        <v>0</v>
      </c>
      <c r="R404" s="30">
        <f t="shared" si="68"/>
        <v>0</v>
      </c>
      <c r="S404" s="32">
        <f t="shared" si="68"/>
        <v>0</v>
      </c>
      <c r="V404" s="3"/>
    </row>
    <row r="405" spans="2:22" ht="15.75" customHeight="1">
      <c r="B405" s="12"/>
      <c r="C405" s="28"/>
      <c r="D405" s="29"/>
      <c r="E405" s="12"/>
      <c r="F405" s="22"/>
      <c r="G405" s="33"/>
      <c r="H405" s="33"/>
      <c r="I405" s="33"/>
      <c r="J405" s="33"/>
      <c r="K405" s="28"/>
      <c r="L405" s="1"/>
      <c r="M405" s="34"/>
      <c r="V405" s="3"/>
    </row>
    <row r="406" spans="2:22" ht="15.75" customHeight="1">
      <c r="B406" s="12"/>
      <c r="C406" s="28"/>
      <c r="D406" s="29"/>
      <c r="E406" s="12"/>
      <c r="F406" s="2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V406" s="3"/>
    </row>
    <row r="407" spans="2:22" ht="15.75" customHeight="1">
      <c r="B407" s="12"/>
      <c r="C407" s="28"/>
      <c r="D407" s="29"/>
      <c r="E407" s="12"/>
      <c r="F407" s="7">
        <v>2024</v>
      </c>
      <c r="G407" s="6">
        <v>0</v>
      </c>
      <c r="H407" s="6">
        <v>328.90681962543067</v>
      </c>
      <c r="I407" s="6">
        <v>610.33615437359197</v>
      </c>
      <c r="J407" s="6">
        <v>0</v>
      </c>
      <c r="K407" s="6">
        <v>0</v>
      </c>
      <c r="L407" s="6">
        <v>0</v>
      </c>
      <c r="M407" s="6">
        <v>541.75196805692212</v>
      </c>
      <c r="N407" s="6">
        <v>0</v>
      </c>
      <c r="O407" s="6">
        <v>0</v>
      </c>
      <c r="P407" s="6">
        <v>0</v>
      </c>
      <c r="Q407" s="6">
        <v>431.26606347585835</v>
      </c>
      <c r="R407" s="6">
        <v>532.84708542841906</v>
      </c>
      <c r="S407" s="6">
        <f t="shared" ref="S407:S408" si="69">SUM(G407:R407)</f>
        <v>2445.1080909602219</v>
      </c>
      <c r="V407" s="3"/>
    </row>
    <row r="408" spans="2:22" ht="15.75" customHeight="1">
      <c r="B408" s="12"/>
      <c r="C408" s="28"/>
      <c r="D408" s="29"/>
      <c r="E408" s="12"/>
      <c r="F408" s="7">
        <v>2025</v>
      </c>
      <c r="G408" s="6">
        <v>4893.0198370735907</v>
      </c>
      <c r="H408" s="6">
        <v>3263.5640234313569</v>
      </c>
      <c r="I408" s="6">
        <v>4198.5625632177071</v>
      </c>
      <c r="J408" s="6">
        <v>1385.4998425196852</v>
      </c>
      <c r="K408" s="6">
        <v>1120.617347138879</v>
      </c>
      <c r="L408" s="6">
        <v>954.57065003541356</v>
      </c>
      <c r="M408" s="6">
        <v>2615.1702763843814</v>
      </c>
      <c r="N408" s="6">
        <v>1938.3979970544917</v>
      </c>
      <c r="O408" s="6">
        <v>334.33760677538965</v>
      </c>
      <c r="P408" s="6">
        <v>334.33760677538965</v>
      </c>
      <c r="Q408" s="6">
        <v>334.33760677538965</v>
      </c>
      <c r="R408" s="6">
        <v>334.33760677538965</v>
      </c>
      <c r="S408" s="6">
        <f t="shared" si="69"/>
        <v>21706.75296395706</v>
      </c>
      <c r="V408" s="3"/>
    </row>
    <row r="409" spans="2:22" ht="15.75" customHeight="1">
      <c r="B409" s="12"/>
      <c r="C409" s="28"/>
      <c r="D409" s="29"/>
      <c r="E409" s="12"/>
      <c r="F409" s="22"/>
      <c r="G409" s="33"/>
      <c r="H409" s="33"/>
      <c r="I409" s="33"/>
      <c r="J409" s="33"/>
      <c r="K409" s="28"/>
      <c r="L409" s="1"/>
      <c r="M409" s="34"/>
      <c r="V409" s="3"/>
    </row>
    <row r="410" spans="2:22" ht="15.75" customHeight="1">
      <c r="B410" s="12"/>
      <c r="C410" s="28"/>
      <c r="D410" s="29"/>
      <c r="E410" s="12"/>
      <c r="F410" s="22"/>
      <c r="G410" s="9">
        <v>46023</v>
      </c>
      <c r="H410" s="9">
        <v>46054</v>
      </c>
      <c r="I410" s="9">
        <v>46082</v>
      </c>
      <c r="J410" s="9">
        <v>46113</v>
      </c>
      <c r="K410" s="9">
        <v>46143</v>
      </c>
      <c r="L410" s="9">
        <v>46174</v>
      </c>
      <c r="M410" s="9">
        <v>46204</v>
      </c>
      <c r="N410" s="9">
        <v>46235</v>
      </c>
      <c r="O410" s="9">
        <v>46266</v>
      </c>
      <c r="P410" s="9">
        <v>46296</v>
      </c>
      <c r="Q410" s="9">
        <v>46327</v>
      </c>
      <c r="R410" s="9">
        <v>46357</v>
      </c>
      <c r="S410" s="9" t="s">
        <v>7</v>
      </c>
      <c r="V410" s="3"/>
    </row>
    <row r="411" spans="2:22" ht="15.75" customHeight="1">
      <c r="B411" s="10">
        <v>7400</v>
      </c>
      <c r="C411" s="5" t="s">
        <v>99</v>
      </c>
      <c r="D411" s="11" t="s">
        <v>9</v>
      </c>
      <c r="E411" s="46">
        <v>800</v>
      </c>
      <c r="F411" s="2" t="s">
        <v>100</v>
      </c>
      <c r="G411" s="70">
        <v>100</v>
      </c>
      <c r="H411" s="70">
        <v>100</v>
      </c>
      <c r="I411" s="70">
        <v>100</v>
      </c>
      <c r="J411" s="70">
        <v>100</v>
      </c>
      <c r="K411" s="70">
        <v>100</v>
      </c>
      <c r="L411" s="70">
        <v>100</v>
      </c>
      <c r="M411" s="70">
        <v>100</v>
      </c>
      <c r="N411" s="70">
        <v>100</v>
      </c>
      <c r="O411" s="70">
        <v>100</v>
      </c>
      <c r="P411" s="70">
        <v>100</v>
      </c>
      <c r="Q411" s="70">
        <v>100</v>
      </c>
      <c r="R411" s="70">
        <v>100</v>
      </c>
      <c r="S411" s="14">
        <f t="shared" ref="S411:S421" si="70">SUM(G411:R411)</f>
        <v>1200</v>
      </c>
      <c r="V411" s="3"/>
    </row>
    <row r="412" spans="2:22" ht="15.75" customHeight="1">
      <c r="B412" s="10">
        <v>7400</v>
      </c>
      <c r="C412" s="5" t="s">
        <v>99</v>
      </c>
      <c r="D412" s="11" t="s">
        <v>9</v>
      </c>
      <c r="E412" s="46">
        <v>801</v>
      </c>
      <c r="F412" s="2"/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4">
        <f t="shared" si="70"/>
        <v>0</v>
      </c>
      <c r="V412" s="3"/>
    </row>
    <row r="413" spans="2:22" ht="15.75" customHeight="1">
      <c r="B413" s="10">
        <v>7400</v>
      </c>
      <c r="C413" s="5" t="s">
        <v>99</v>
      </c>
      <c r="D413" s="11" t="s">
        <v>9</v>
      </c>
      <c r="E413" s="46">
        <v>802</v>
      </c>
      <c r="F413" s="2"/>
      <c r="G413" s="16">
        <v>0</v>
      </c>
      <c r="H413" s="16">
        <v>0</v>
      </c>
      <c r="I413" s="16">
        <v>0</v>
      </c>
      <c r="J413" s="17">
        <v>0</v>
      </c>
      <c r="K413" s="18">
        <v>0</v>
      </c>
      <c r="L413" s="19">
        <v>0</v>
      </c>
      <c r="M413" s="20">
        <v>0</v>
      </c>
      <c r="N413" s="20">
        <v>0</v>
      </c>
      <c r="O413" s="20">
        <v>0</v>
      </c>
      <c r="P413" s="20">
        <v>0</v>
      </c>
      <c r="Q413" s="20">
        <v>0</v>
      </c>
      <c r="R413" s="20">
        <v>0</v>
      </c>
      <c r="S413" s="14">
        <f t="shared" si="70"/>
        <v>0</v>
      </c>
      <c r="V413" s="3"/>
    </row>
    <row r="414" spans="2:22" ht="15.75" customHeight="1">
      <c r="B414" s="10">
        <v>7400</v>
      </c>
      <c r="C414" s="5" t="s">
        <v>99</v>
      </c>
      <c r="D414" s="11" t="s">
        <v>9</v>
      </c>
      <c r="E414" s="46">
        <v>803</v>
      </c>
      <c r="F414" s="2"/>
      <c r="G414" s="16">
        <v>0</v>
      </c>
      <c r="H414" s="16">
        <v>0</v>
      </c>
      <c r="I414" s="16">
        <v>0</v>
      </c>
      <c r="J414" s="17">
        <v>0</v>
      </c>
      <c r="K414" s="18">
        <v>0</v>
      </c>
      <c r="L414" s="19">
        <v>0</v>
      </c>
      <c r="M414" s="20">
        <v>0</v>
      </c>
      <c r="N414" s="20">
        <v>0</v>
      </c>
      <c r="O414" s="20">
        <v>0</v>
      </c>
      <c r="P414" s="20">
        <v>0</v>
      </c>
      <c r="Q414" s="20">
        <v>0</v>
      </c>
      <c r="R414" s="20">
        <v>0</v>
      </c>
      <c r="S414" s="14">
        <f t="shared" si="70"/>
        <v>0</v>
      </c>
      <c r="V414" s="3"/>
    </row>
    <row r="415" spans="2:22" ht="15.75" customHeight="1">
      <c r="B415" s="10">
        <v>7400</v>
      </c>
      <c r="C415" s="5" t="s">
        <v>99</v>
      </c>
      <c r="D415" s="11" t="s">
        <v>9</v>
      </c>
      <c r="E415" s="46">
        <v>804</v>
      </c>
      <c r="F415" s="22"/>
      <c r="G415" s="16">
        <v>0</v>
      </c>
      <c r="H415" s="16">
        <v>0</v>
      </c>
      <c r="I415" s="16">
        <v>0</v>
      </c>
      <c r="J415" s="17">
        <v>0</v>
      </c>
      <c r="K415" s="18">
        <v>0</v>
      </c>
      <c r="L415" s="19">
        <v>0</v>
      </c>
      <c r="M415" s="20">
        <v>0</v>
      </c>
      <c r="N415" s="20">
        <v>0</v>
      </c>
      <c r="O415" s="20">
        <v>0</v>
      </c>
      <c r="P415" s="20">
        <v>0</v>
      </c>
      <c r="Q415" s="20">
        <v>0</v>
      </c>
      <c r="R415" s="20">
        <v>0</v>
      </c>
      <c r="S415" s="14">
        <f t="shared" si="70"/>
        <v>0</v>
      </c>
      <c r="V415" s="3"/>
    </row>
    <row r="416" spans="2:22" ht="15.75" customHeight="1">
      <c r="B416" s="10">
        <v>7400</v>
      </c>
      <c r="C416" s="5" t="s">
        <v>99</v>
      </c>
      <c r="D416" s="11" t="s">
        <v>9</v>
      </c>
      <c r="E416" s="46">
        <v>805</v>
      </c>
      <c r="F416" s="22"/>
      <c r="G416" s="16">
        <v>0</v>
      </c>
      <c r="H416" s="16">
        <v>0</v>
      </c>
      <c r="I416" s="16">
        <v>0</v>
      </c>
      <c r="J416" s="17">
        <v>0</v>
      </c>
      <c r="K416" s="18">
        <v>0</v>
      </c>
      <c r="L416" s="19">
        <v>0</v>
      </c>
      <c r="M416" s="20">
        <v>0</v>
      </c>
      <c r="N416" s="20">
        <v>0</v>
      </c>
      <c r="O416" s="20">
        <v>0</v>
      </c>
      <c r="P416" s="20">
        <v>0</v>
      </c>
      <c r="Q416" s="20">
        <v>0</v>
      </c>
      <c r="R416" s="20">
        <v>0</v>
      </c>
      <c r="S416" s="14">
        <f t="shared" si="70"/>
        <v>0</v>
      </c>
      <c r="V416" s="3"/>
    </row>
    <row r="417" spans="2:22" ht="15.75" customHeight="1">
      <c r="B417" s="10">
        <v>7400</v>
      </c>
      <c r="C417" s="5" t="s">
        <v>99</v>
      </c>
      <c r="D417" s="11" t="s">
        <v>9</v>
      </c>
      <c r="E417" s="46">
        <v>806</v>
      </c>
      <c r="F417" s="22"/>
      <c r="G417" s="16">
        <v>0</v>
      </c>
      <c r="H417" s="16">
        <v>0</v>
      </c>
      <c r="I417" s="16">
        <v>0</v>
      </c>
      <c r="J417" s="17">
        <v>0</v>
      </c>
      <c r="K417" s="18">
        <v>0</v>
      </c>
      <c r="L417" s="19">
        <v>0</v>
      </c>
      <c r="M417" s="20">
        <v>0</v>
      </c>
      <c r="N417" s="20">
        <v>0</v>
      </c>
      <c r="O417" s="20">
        <v>0</v>
      </c>
      <c r="P417" s="20">
        <v>0</v>
      </c>
      <c r="Q417" s="20">
        <v>0</v>
      </c>
      <c r="R417" s="20">
        <v>0</v>
      </c>
      <c r="S417" s="14">
        <f t="shared" si="70"/>
        <v>0</v>
      </c>
      <c r="V417" s="3"/>
    </row>
    <row r="418" spans="2:22" ht="15.75" customHeight="1">
      <c r="B418" s="10">
        <v>7400</v>
      </c>
      <c r="C418" s="5" t="s">
        <v>99</v>
      </c>
      <c r="D418" s="11" t="s">
        <v>9</v>
      </c>
      <c r="E418" s="46">
        <v>807</v>
      </c>
      <c r="F418" s="22"/>
      <c r="G418" s="16">
        <v>0</v>
      </c>
      <c r="H418" s="16">
        <v>0</v>
      </c>
      <c r="I418" s="16">
        <v>0</v>
      </c>
      <c r="J418" s="17">
        <v>0</v>
      </c>
      <c r="K418" s="18">
        <v>0</v>
      </c>
      <c r="L418" s="19">
        <v>0</v>
      </c>
      <c r="M418" s="20">
        <v>0</v>
      </c>
      <c r="N418" s="20">
        <v>0</v>
      </c>
      <c r="O418" s="20">
        <v>0</v>
      </c>
      <c r="P418" s="20">
        <v>0</v>
      </c>
      <c r="Q418" s="20">
        <v>0</v>
      </c>
      <c r="R418" s="20">
        <v>0</v>
      </c>
      <c r="S418" s="14">
        <f t="shared" si="70"/>
        <v>0</v>
      </c>
      <c r="V418" s="3"/>
    </row>
    <row r="419" spans="2:22" ht="15.75" customHeight="1">
      <c r="B419" s="10">
        <v>7400</v>
      </c>
      <c r="C419" s="5" t="s">
        <v>99</v>
      </c>
      <c r="D419" s="11" t="s">
        <v>9</v>
      </c>
      <c r="E419" s="46">
        <v>808</v>
      </c>
      <c r="F419" s="22"/>
      <c r="G419" s="16">
        <v>0</v>
      </c>
      <c r="H419" s="16">
        <v>0</v>
      </c>
      <c r="I419" s="16">
        <v>0</v>
      </c>
      <c r="J419" s="17">
        <v>0</v>
      </c>
      <c r="K419" s="18">
        <v>0</v>
      </c>
      <c r="L419" s="19">
        <v>0</v>
      </c>
      <c r="M419" s="20">
        <v>0</v>
      </c>
      <c r="N419" s="20">
        <v>0</v>
      </c>
      <c r="O419" s="20">
        <v>0</v>
      </c>
      <c r="P419" s="20">
        <v>0</v>
      </c>
      <c r="Q419" s="20">
        <v>0</v>
      </c>
      <c r="R419" s="20">
        <v>0</v>
      </c>
      <c r="S419" s="14">
        <f t="shared" si="70"/>
        <v>0</v>
      </c>
      <c r="V419" s="3"/>
    </row>
    <row r="420" spans="2:22" ht="15.75" customHeight="1">
      <c r="B420" s="10">
        <v>7400</v>
      </c>
      <c r="C420" s="5" t="s">
        <v>99</v>
      </c>
      <c r="D420" s="11" t="s">
        <v>9</v>
      </c>
      <c r="E420" s="46">
        <v>809</v>
      </c>
      <c r="F420" s="22"/>
      <c r="G420" s="16"/>
      <c r="H420" s="16"/>
      <c r="I420" s="16"/>
      <c r="J420" s="17"/>
      <c r="K420" s="18"/>
      <c r="L420" s="19"/>
      <c r="M420" s="20"/>
      <c r="N420" s="20"/>
      <c r="O420" s="20"/>
      <c r="P420" s="20"/>
      <c r="Q420" s="20"/>
      <c r="R420" s="20"/>
      <c r="S420" s="14">
        <f t="shared" si="70"/>
        <v>0</v>
      </c>
      <c r="V420" s="3"/>
    </row>
    <row r="421" spans="2:22" ht="15.75" customHeight="1">
      <c r="B421" s="10">
        <v>7400</v>
      </c>
      <c r="C421" s="5" t="s">
        <v>99</v>
      </c>
      <c r="D421" s="11" t="s">
        <v>9</v>
      </c>
      <c r="E421" s="46">
        <v>810</v>
      </c>
      <c r="F421" s="22"/>
      <c r="G421" s="23"/>
      <c r="H421" s="23"/>
      <c r="I421" s="23"/>
      <c r="J421" s="24"/>
      <c r="K421" s="25"/>
      <c r="L421" s="26"/>
      <c r="M421" s="27"/>
      <c r="N421" s="27"/>
      <c r="O421" s="27"/>
      <c r="P421" s="27"/>
      <c r="Q421" s="27"/>
      <c r="R421" s="27"/>
      <c r="S421" s="14">
        <f t="shared" si="70"/>
        <v>0</v>
      </c>
      <c r="V421" s="3"/>
    </row>
    <row r="422" spans="2:22" ht="15.75" customHeight="1">
      <c r="B422" s="12"/>
      <c r="C422" s="28"/>
      <c r="D422" s="29"/>
      <c r="E422" s="12"/>
      <c r="F422" s="22"/>
      <c r="G422" s="30">
        <f>SUM(G411:G421)</f>
        <v>100</v>
      </c>
      <c r="H422" s="30">
        <f t="shared" ref="H422:S422" si="71">SUM(H411:H421)</f>
        <v>100</v>
      </c>
      <c r="I422" s="30">
        <f t="shared" si="71"/>
        <v>100</v>
      </c>
      <c r="J422" s="30">
        <f t="shared" si="71"/>
        <v>100</v>
      </c>
      <c r="K422" s="30">
        <f t="shared" si="71"/>
        <v>100</v>
      </c>
      <c r="L422" s="30">
        <f t="shared" si="71"/>
        <v>100</v>
      </c>
      <c r="M422" s="30">
        <f t="shared" si="71"/>
        <v>100</v>
      </c>
      <c r="N422" s="30">
        <f t="shared" si="71"/>
        <v>100</v>
      </c>
      <c r="O422" s="30">
        <f t="shared" si="71"/>
        <v>100</v>
      </c>
      <c r="P422" s="30">
        <f t="shared" si="71"/>
        <v>100</v>
      </c>
      <c r="Q422" s="30">
        <f t="shared" si="71"/>
        <v>100</v>
      </c>
      <c r="R422" s="30">
        <f t="shared" si="71"/>
        <v>100</v>
      </c>
      <c r="S422" s="30">
        <f t="shared" si="71"/>
        <v>1200</v>
      </c>
      <c r="V422" s="3"/>
    </row>
    <row r="423" spans="2:22" ht="15.75" customHeight="1">
      <c r="B423" s="12"/>
      <c r="C423" s="28"/>
      <c r="D423" s="29"/>
      <c r="E423" s="12"/>
      <c r="F423" s="22"/>
      <c r="G423" s="33"/>
      <c r="H423" s="33"/>
      <c r="I423" s="33"/>
      <c r="J423" s="33"/>
      <c r="K423" s="28"/>
      <c r="L423" s="1"/>
      <c r="M423" s="34"/>
      <c r="V423" s="3"/>
    </row>
    <row r="424" spans="2:22" ht="15.75" customHeight="1">
      <c r="B424" s="12"/>
      <c r="C424" s="28"/>
      <c r="D424" s="29"/>
      <c r="E424" s="12"/>
      <c r="F424" s="2"/>
      <c r="G424" s="6">
        <v>1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V424" s="3"/>
    </row>
    <row r="425" spans="2:22" ht="15.75" customHeight="1">
      <c r="B425" s="12"/>
      <c r="C425" s="28"/>
      <c r="D425" s="29"/>
      <c r="E425" s="12"/>
      <c r="F425" s="7">
        <v>2024</v>
      </c>
      <c r="G425" s="6">
        <v>0</v>
      </c>
      <c r="H425" s="6">
        <v>0</v>
      </c>
      <c r="I425" s="6">
        <v>299.78755999608188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508.1696573594246</v>
      </c>
      <c r="Q425" s="6">
        <v>275.30206065047702</v>
      </c>
      <c r="R425" s="6">
        <v>340.14709956016799</v>
      </c>
      <c r="S425" s="6">
        <f t="shared" ref="S425:S426" si="72">SUM(G425:R425)</f>
        <v>1423.4063775661516</v>
      </c>
      <c r="V425" s="3"/>
    </row>
    <row r="426" spans="2:22" ht="15.75" customHeight="1">
      <c r="B426" s="12"/>
      <c r="C426" s="28"/>
      <c r="D426" s="29"/>
      <c r="E426" s="12"/>
      <c r="F426" s="7">
        <v>2025</v>
      </c>
      <c r="G426" s="6">
        <v>0</v>
      </c>
      <c r="H426" s="6">
        <v>0</v>
      </c>
      <c r="I426" s="6">
        <v>0</v>
      </c>
      <c r="J426" s="6">
        <v>125.71212598425197</v>
      </c>
      <c r="K426" s="6">
        <v>721.53855355532028</v>
      </c>
      <c r="L426" s="6">
        <v>174.34457385692926</v>
      </c>
      <c r="M426" s="6">
        <v>277.58074161502907</v>
      </c>
      <c r="N426" s="6">
        <v>24.99852724594993</v>
      </c>
      <c r="O426" s="6">
        <v>154.23999930533185</v>
      </c>
      <c r="P426" s="6">
        <v>154.23999930533185</v>
      </c>
      <c r="Q426" s="6">
        <v>154.23999930533185</v>
      </c>
      <c r="R426" s="6">
        <v>154.23999930533185</v>
      </c>
      <c r="S426" s="6">
        <f t="shared" si="72"/>
        <v>1941.1345194788078</v>
      </c>
      <c r="V426" s="3"/>
    </row>
    <row r="427" spans="2:22" ht="15.75" customHeight="1">
      <c r="B427" s="12"/>
      <c r="C427" s="28"/>
      <c r="D427" s="29"/>
      <c r="E427" s="12"/>
      <c r="F427" s="22"/>
      <c r="G427" s="33"/>
      <c r="H427" s="33"/>
      <c r="I427" s="33"/>
      <c r="J427" s="33"/>
      <c r="K427" s="28"/>
      <c r="L427" s="1"/>
      <c r="M427" s="34"/>
      <c r="V427" s="3"/>
    </row>
    <row r="428" spans="2:22" ht="15.75" customHeight="1">
      <c r="B428" s="12"/>
      <c r="C428" s="28"/>
      <c r="D428" s="29"/>
      <c r="E428" s="12"/>
      <c r="F428" s="22"/>
      <c r="G428" s="9">
        <v>46023</v>
      </c>
      <c r="H428" s="9">
        <v>46054</v>
      </c>
      <c r="I428" s="9">
        <v>46082</v>
      </c>
      <c r="J428" s="9">
        <v>46113</v>
      </c>
      <c r="K428" s="9">
        <v>46143</v>
      </c>
      <c r="L428" s="9">
        <v>46174</v>
      </c>
      <c r="M428" s="9">
        <v>46204</v>
      </c>
      <c r="N428" s="9">
        <v>46235</v>
      </c>
      <c r="O428" s="9">
        <v>46266</v>
      </c>
      <c r="P428" s="9">
        <v>46296</v>
      </c>
      <c r="Q428" s="9">
        <v>46327</v>
      </c>
      <c r="R428" s="9">
        <v>46357</v>
      </c>
      <c r="S428" s="9" t="s">
        <v>7</v>
      </c>
      <c r="V428" s="3"/>
    </row>
    <row r="429" spans="2:22" ht="15.75" customHeight="1">
      <c r="B429" s="10">
        <v>7455</v>
      </c>
      <c r="C429" s="5" t="s">
        <v>101</v>
      </c>
      <c r="D429" s="11" t="s">
        <v>9</v>
      </c>
      <c r="E429" s="12">
        <v>801</v>
      </c>
      <c r="F429" s="2" t="s">
        <v>102</v>
      </c>
      <c r="G429" s="15">
        <v>0</v>
      </c>
      <c r="H429" s="16">
        <v>0</v>
      </c>
      <c r="I429" s="16">
        <v>0</v>
      </c>
      <c r="J429" s="36">
        <v>150</v>
      </c>
      <c r="K429" s="18">
        <v>0</v>
      </c>
      <c r="L429" s="19">
        <v>0</v>
      </c>
      <c r="M429" s="20">
        <v>0</v>
      </c>
      <c r="N429" s="20">
        <v>0</v>
      </c>
      <c r="O429" s="20">
        <v>0</v>
      </c>
      <c r="P429" s="21">
        <v>300</v>
      </c>
      <c r="Q429" s="20">
        <v>0</v>
      </c>
      <c r="R429" s="20">
        <v>0</v>
      </c>
      <c r="S429" s="14">
        <f t="shared" ref="S429:S437" si="73">SUM(G429:R429)</f>
        <v>450</v>
      </c>
      <c r="V429" s="3"/>
    </row>
    <row r="430" spans="2:22" ht="15.75" customHeight="1">
      <c r="B430" s="10">
        <v>7455</v>
      </c>
      <c r="C430" s="5" t="s">
        <v>101</v>
      </c>
      <c r="D430" s="11" t="s">
        <v>9</v>
      </c>
      <c r="E430" s="41">
        <v>802</v>
      </c>
      <c r="F430" s="2" t="s">
        <v>103</v>
      </c>
      <c r="G430" s="15">
        <v>300</v>
      </c>
      <c r="H430" s="15">
        <v>300</v>
      </c>
      <c r="I430" s="15">
        <v>300</v>
      </c>
      <c r="J430" s="15">
        <v>300</v>
      </c>
      <c r="K430" s="15">
        <v>300</v>
      </c>
      <c r="L430" s="15">
        <v>300</v>
      </c>
      <c r="M430" s="15">
        <v>300</v>
      </c>
      <c r="N430" s="15">
        <v>300</v>
      </c>
      <c r="O430" s="15">
        <v>300</v>
      </c>
      <c r="P430" s="15">
        <v>300</v>
      </c>
      <c r="Q430" s="15">
        <v>300</v>
      </c>
      <c r="R430" s="15">
        <v>300</v>
      </c>
      <c r="S430" s="14">
        <f t="shared" si="73"/>
        <v>3600</v>
      </c>
      <c r="V430" s="3"/>
    </row>
    <row r="431" spans="2:22" ht="15.75" customHeight="1">
      <c r="B431" s="10">
        <v>7455</v>
      </c>
      <c r="C431" s="5" t="s">
        <v>101</v>
      </c>
      <c r="D431" s="11" t="s">
        <v>9</v>
      </c>
      <c r="E431" s="41">
        <v>803</v>
      </c>
      <c r="F431" s="39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4">
        <f t="shared" si="73"/>
        <v>0</v>
      </c>
      <c r="V431" s="3"/>
    </row>
    <row r="432" spans="2:22" ht="15.75" customHeight="1">
      <c r="B432" s="10">
        <v>7455</v>
      </c>
      <c r="C432" s="5" t="s">
        <v>101</v>
      </c>
      <c r="D432" s="11" t="s">
        <v>9</v>
      </c>
      <c r="E432" s="41">
        <v>804</v>
      </c>
      <c r="F432" s="22"/>
      <c r="G432" s="16">
        <v>0</v>
      </c>
      <c r="H432" s="16">
        <v>0</v>
      </c>
      <c r="I432" s="16">
        <v>0</v>
      </c>
      <c r="J432" s="17">
        <v>0</v>
      </c>
      <c r="K432" s="18">
        <v>0</v>
      </c>
      <c r="L432" s="19">
        <v>0</v>
      </c>
      <c r="M432" s="20">
        <v>0</v>
      </c>
      <c r="N432" s="20">
        <v>0</v>
      </c>
      <c r="O432" s="20">
        <v>0</v>
      </c>
      <c r="P432" s="20">
        <v>0</v>
      </c>
      <c r="Q432" s="20">
        <v>0</v>
      </c>
      <c r="R432" s="20">
        <v>0</v>
      </c>
      <c r="S432" s="14">
        <f t="shared" si="73"/>
        <v>0</v>
      </c>
      <c r="V432" s="3"/>
    </row>
    <row r="433" spans="2:22" ht="15.75" customHeight="1">
      <c r="B433" s="10">
        <v>7455</v>
      </c>
      <c r="C433" s="5" t="s">
        <v>101</v>
      </c>
      <c r="D433" s="11" t="s">
        <v>9</v>
      </c>
      <c r="E433" s="41">
        <v>805</v>
      </c>
      <c r="F433" s="22"/>
      <c r="G433" s="16">
        <v>0</v>
      </c>
      <c r="H433" s="16">
        <v>0</v>
      </c>
      <c r="I433" s="16">
        <v>0</v>
      </c>
      <c r="J433" s="17">
        <v>0</v>
      </c>
      <c r="K433" s="18">
        <v>0</v>
      </c>
      <c r="L433" s="19">
        <v>0</v>
      </c>
      <c r="M433" s="20">
        <v>0</v>
      </c>
      <c r="N433" s="20">
        <v>0</v>
      </c>
      <c r="O433" s="20">
        <v>0</v>
      </c>
      <c r="P433" s="20">
        <v>0</v>
      </c>
      <c r="Q433" s="20">
        <v>0</v>
      </c>
      <c r="R433" s="20">
        <v>0</v>
      </c>
      <c r="S433" s="14">
        <f t="shared" si="73"/>
        <v>0</v>
      </c>
      <c r="V433" s="3"/>
    </row>
    <row r="434" spans="2:22" ht="15.75" customHeight="1">
      <c r="B434" s="10">
        <v>7455</v>
      </c>
      <c r="C434" s="5" t="s">
        <v>101</v>
      </c>
      <c r="D434" s="11" t="s">
        <v>9</v>
      </c>
      <c r="E434" s="41">
        <v>806</v>
      </c>
      <c r="F434" s="22"/>
      <c r="G434" s="16">
        <v>0</v>
      </c>
      <c r="H434" s="16">
        <v>0</v>
      </c>
      <c r="I434" s="16">
        <v>0</v>
      </c>
      <c r="J434" s="17">
        <v>0</v>
      </c>
      <c r="K434" s="18">
        <v>0</v>
      </c>
      <c r="L434" s="19">
        <v>0</v>
      </c>
      <c r="M434" s="20">
        <v>0</v>
      </c>
      <c r="N434" s="20">
        <v>0</v>
      </c>
      <c r="O434" s="20">
        <v>0</v>
      </c>
      <c r="P434" s="20">
        <v>0</v>
      </c>
      <c r="Q434" s="20">
        <v>0</v>
      </c>
      <c r="R434" s="20">
        <v>0</v>
      </c>
      <c r="S434" s="14">
        <f t="shared" si="73"/>
        <v>0</v>
      </c>
      <c r="V434" s="3"/>
    </row>
    <row r="435" spans="2:22" ht="15.75" customHeight="1">
      <c r="B435" s="10">
        <v>7455</v>
      </c>
      <c r="C435" s="5" t="s">
        <v>101</v>
      </c>
      <c r="D435" s="11" t="s">
        <v>9</v>
      </c>
      <c r="E435" s="41">
        <v>807</v>
      </c>
      <c r="F435" s="22"/>
      <c r="G435" s="16">
        <v>0</v>
      </c>
      <c r="H435" s="16">
        <v>0</v>
      </c>
      <c r="I435" s="16">
        <v>0</v>
      </c>
      <c r="J435" s="17">
        <v>0</v>
      </c>
      <c r="K435" s="18">
        <v>0</v>
      </c>
      <c r="L435" s="19">
        <v>0</v>
      </c>
      <c r="M435" s="20">
        <v>0</v>
      </c>
      <c r="N435" s="20">
        <v>0</v>
      </c>
      <c r="O435" s="20">
        <v>0</v>
      </c>
      <c r="P435" s="20">
        <v>0</v>
      </c>
      <c r="Q435" s="20">
        <v>0</v>
      </c>
      <c r="R435" s="20">
        <v>0</v>
      </c>
      <c r="S435" s="14">
        <f t="shared" si="73"/>
        <v>0</v>
      </c>
      <c r="V435" s="3"/>
    </row>
    <row r="436" spans="2:22" ht="15.75" customHeight="1">
      <c r="B436" s="10">
        <v>7455</v>
      </c>
      <c r="C436" s="5" t="s">
        <v>101</v>
      </c>
      <c r="D436" s="11" t="s">
        <v>9</v>
      </c>
      <c r="E436" s="41">
        <v>808</v>
      </c>
      <c r="F436" s="22"/>
      <c r="G436" s="16">
        <v>0</v>
      </c>
      <c r="H436" s="16">
        <v>0</v>
      </c>
      <c r="I436" s="16">
        <v>0</v>
      </c>
      <c r="J436" s="17">
        <v>0</v>
      </c>
      <c r="K436" s="18">
        <v>0</v>
      </c>
      <c r="L436" s="19">
        <v>0</v>
      </c>
      <c r="M436" s="20">
        <v>0</v>
      </c>
      <c r="N436" s="20">
        <v>0</v>
      </c>
      <c r="O436" s="20">
        <v>0</v>
      </c>
      <c r="P436" s="20">
        <v>0</v>
      </c>
      <c r="Q436" s="20">
        <v>0</v>
      </c>
      <c r="R436" s="20">
        <v>0</v>
      </c>
      <c r="S436" s="14">
        <f t="shared" si="73"/>
        <v>0</v>
      </c>
      <c r="V436" s="3"/>
    </row>
    <row r="437" spans="2:22" ht="15.75" customHeight="1">
      <c r="B437" s="10">
        <v>7455</v>
      </c>
      <c r="C437" s="5" t="s">
        <v>101</v>
      </c>
      <c r="D437" s="11" t="s">
        <v>9</v>
      </c>
      <c r="E437" s="41">
        <v>809</v>
      </c>
      <c r="F437" s="22"/>
      <c r="G437" s="23">
        <v>0</v>
      </c>
      <c r="H437" s="23">
        <v>0</v>
      </c>
      <c r="I437" s="23">
        <v>0</v>
      </c>
      <c r="J437" s="24">
        <v>0</v>
      </c>
      <c r="K437" s="25">
        <v>0</v>
      </c>
      <c r="L437" s="26">
        <v>0</v>
      </c>
      <c r="M437" s="27">
        <v>0</v>
      </c>
      <c r="N437" s="27">
        <v>0</v>
      </c>
      <c r="O437" s="27">
        <v>0</v>
      </c>
      <c r="P437" s="27">
        <v>0</v>
      </c>
      <c r="Q437" s="27">
        <v>0</v>
      </c>
      <c r="R437" s="27">
        <v>0</v>
      </c>
      <c r="S437" s="14">
        <f t="shared" si="73"/>
        <v>0</v>
      </c>
      <c r="V437" s="3"/>
    </row>
    <row r="438" spans="2:22" ht="15.75" customHeight="1">
      <c r="B438" s="12"/>
      <c r="C438" s="28"/>
      <c r="D438" s="29"/>
      <c r="E438" s="12"/>
      <c r="F438" s="22"/>
      <c r="G438" s="30">
        <f t="shared" ref="G438:S438" si="74">SUM(G429:G437)</f>
        <v>300</v>
      </c>
      <c r="H438" s="30">
        <f t="shared" si="74"/>
        <v>300</v>
      </c>
      <c r="I438" s="30">
        <f t="shared" si="74"/>
        <v>300</v>
      </c>
      <c r="J438" s="30">
        <f t="shared" si="74"/>
        <v>450</v>
      </c>
      <c r="K438" s="30">
        <f t="shared" si="74"/>
        <v>300</v>
      </c>
      <c r="L438" s="30">
        <f t="shared" si="74"/>
        <v>300</v>
      </c>
      <c r="M438" s="30">
        <f t="shared" si="74"/>
        <v>300</v>
      </c>
      <c r="N438" s="30">
        <f t="shared" si="74"/>
        <v>300</v>
      </c>
      <c r="O438" s="30">
        <f t="shared" si="74"/>
        <v>300</v>
      </c>
      <c r="P438" s="30">
        <f t="shared" si="74"/>
        <v>600</v>
      </c>
      <c r="Q438" s="30">
        <f t="shared" si="74"/>
        <v>300</v>
      </c>
      <c r="R438" s="30">
        <f t="shared" si="74"/>
        <v>300</v>
      </c>
      <c r="S438" s="32">
        <f t="shared" si="74"/>
        <v>4050</v>
      </c>
      <c r="V438" s="3"/>
    </row>
    <row r="439" spans="2:22" ht="15.75" customHeight="1">
      <c r="B439" s="12"/>
      <c r="C439" s="28"/>
      <c r="D439" s="29"/>
      <c r="E439" s="12"/>
      <c r="F439" s="22"/>
      <c r="G439" s="33"/>
      <c r="H439" s="33"/>
      <c r="I439" s="33"/>
      <c r="J439" s="33"/>
      <c r="K439" s="28"/>
      <c r="L439" s="1"/>
      <c r="M439" s="34"/>
      <c r="V439" s="3"/>
    </row>
    <row r="440" spans="2:22" ht="15.75" customHeight="1">
      <c r="B440" s="12"/>
      <c r="C440" s="28"/>
      <c r="D440" s="29"/>
      <c r="E440" s="12"/>
      <c r="F440" s="2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V440" s="3"/>
    </row>
    <row r="441" spans="2:22" ht="15.75" customHeight="1">
      <c r="B441" s="12"/>
      <c r="C441" s="28"/>
      <c r="D441" s="29"/>
      <c r="E441" s="12"/>
      <c r="F441" s="7">
        <v>2024</v>
      </c>
      <c r="G441" s="6">
        <v>0</v>
      </c>
      <c r="H441" s="6">
        <v>88.353338594498879</v>
      </c>
      <c r="I441" s="6">
        <v>621.10108727593297</v>
      </c>
      <c r="J441" s="6">
        <v>833.20110913052088</v>
      </c>
      <c r="K441" s="6">
        <v>778.63551329020186</v>
      </c>
      <c r="L441" s="6">
        <v>203.74268596915633</v>
      </c>
      <c r="M441" s="6">
        <v>0</v>
      </c>
      <c r="N441" s="6">
        <v>0</v>
      </c>
      <c r="O441" s="6">
        <v>0</v>
      </c>
      <c r="P441" s="6">
        <v>558.47784051357417</v>
      </c>
      <c r="Q441" s="6">
        <v>532.92345573851344</v>
      </c>
      <c r="R441" s="6">
        <v>658.44900444526627</v>
      </c>
      <c r="S441" s="6">
        <f t="shared" ref="S441:S442" si="75">SUM(G441:R441)</f>
        <v>4274.884034957664</v>
      </c>
      <c r="V441" s="3"/>
    </row>
    <row r="442" spans="2:22" ht="15.75" customHeight="1">
      <c r="B442" s="12"/>
      <c r="C442" s="28"/>
      <c r="D442" s="29"/>
      <c r="E442" s="12"/>
      <c r="F442" s="7">
        <v>2025</v>
      </c>
      <c r="G442" s="6">
        <v>225.85908432224963</v>
      </c>
      <c r="H442" s="6">
        <v>0</v>
      </c>
      <c r="I442" s="6">
        <v>0</v>
      </c>
      <c r="J442" s="6">
        <v>312.39905511811025</v>
      </c>
      <c r="K442" s="6">
        <v>0</v>
      </c>
      <c r="L442" s="6">
        <v>308.72804359801688</v>
      </c>
      <c r="M442" s="6">
        <v>0</v>
      </c>
      <c r="N442" s="6">
        <v>0</v>
      </c>
      <c r="O442" s="6">
        <v>207.06306268155311</v>
      </c>
      <c r="P442" s="6">
        <v>207.06306268155311</v>
      </c>
      <c r="Q442" s="6">
        <v>207.06306268155311</v>
      </c>
      <c r="R442" s="6">
        <v>207.06306268155311</v>
      </c>
      <c r="S442" s="6">
        <f t="shared" si="75"/>
        <v>1675.2384337645894</v>
      </c>
      <c r="V442" s="3"/>
    </row>
    <row r="443" spans="2:22" ht="15.75" customHeight="1">
      <c r="B443" s="12"/>
      <c r="C443" s="28"/>
      <c r="D443" s="29"/>
      <c r="E443" s="12"/>
      <c r="F443" s="22"/>
      <c r="G443" s="33"/>
      <c r="H443" s="33"/>
      <c r="I443" s="33"/>
      <c r="J443" s="33"/>
      <c r="K443" s="28"/>
      <c r="L443" s="1"/>
      <c r="M443" s="34"/>
      <c r="V443" s="3"/>
    </row>
    <row r="444" spans="2:22" ht="15.75" customHeight="1">
      <c r="B444" s="12"/>
      <c r="C444" s="28"/>
      <c r="D444" s="29"/>
      <c r="E444" s="12"/>
      <c r="F444" s="22"/>
      <c r="G444" s="9">
        <v>46023</v>
      </c>
      <c r="H444" s="9">
        <v>46054</v>
      </c>
      <c r="I444" s="9">
        <v>46082</v>
      </c>
      <c r="J444" s="9">
        <v>46113</v>
      </c>
      <c r="K444" s="9">
        <v>46143</v>
      </c>
      <c r="L444" s="9">
        <v>46174</v>
      </c>
      <c r="M444" s="9">
        <v>46204</v>
      </c>
      <c r="N444" s="9">
        <v>46235</v>
      </c>
      <c r="O444" s="9">
        <v>46266</v>
      </c>
      <c r="P444" s="9">
        <v>46296</v>
      </c>
      <c r="Q444" s="9">
        <v>46327</v>
      </c>
      <c r="R444" s="9">
        <v>46357</v>
      </c>
      <c r="S444" s="9" t="s">
        <v>7</v>
      </c>
      <c r="V444" s="3"/>
    </row>
    <row r="445" spans="2:22" ht="15.75" customHeight="1">
      <c r="B445" s="10">
        <v>7480</v>
      </c>
      <c r="C445" s="5" t="s">
        <v>104</v>
      </c>
      <c r="D445" s="11" t="s">
        <v>9</v>
      </c>
      <c r="E445" s="12">
        <v>801</v>
      </c>
      <c r="F445" s="2" t="s">
        <v>105</v>
      </c>
      <c r="G445" s="15">
        <v>150</v>
      </c>
      <c r="H445" s="15">
        <v>150</v>
      </c>
      <c r="I445" s="15">
        <v>150</v>
      </c>
      <c r="J445" s="15">
        <v>150</v>
      </c>
      <c r="K445" s="15">
        <v>150</v>
      </c>
      <c r="L445" s="15">
        <v>150</v>
      </c>
      <c r="M445" s="15">
        <v>150</v>
      </c>
      <c r="N445" s="15">
        <v>150</v>
      </c>
      <c r="O445" s="15">
        <v>150</v>
      </c>
      <c r="P445" s="15">
        <v>150</v>
      </c>
      <c r="Q445" s="15">
        <v>150</v>
      </c>
      <c r="R445" s="15">
        <v>150</v>
      </c>
      <c r="S445" s="14">
        <f t="shared" ref="S445:S455" si="76">SUM(G445:R445)</f>
        <v>1800</v>
      </c>
      <c r="V445" s="3"/>
    </row>
    <row r="446" spans="2:22" ht="15.75" customHeight="1">
      <c r="B446" s="10">
        <v>7480</v>
      </c>
      <c r="C446" s="5" t="s">
        <v>104</v>
      </c>
      <c r="D446" s="11" t="s">
        <v>9</v>
      </c>
      <c r="E446" s="12">
        <v>802</v>
      </c>
      <c r="F446" s="39" t="s">
        <v>106</v>
      </c>
      <c r="G446" s="16">
        <v>0</v>
      </c>
      <c r="H446" s="16">
        <v>0</v>
      </c>
      <c r="I446" s="15" t="s">
        <v>133</v>
      </c>
      <c r="J446" s="17">
        <v>0</v>
      </c>
      <c r="K446" s="18">
        <v>0</v>
      </c>
      <c r="L446" s="19">
        <v>0</v>
      </c>
      <c r="M446" s="20">
        <v>0</v>
      </c>
      <c r="N446" s="20">
        <v>0</v>
      </c>
      <c r="O446" s="20">
        <v>0</v>
      </c>
      <c r="P446" s="21">
        <v>0</v>
      </c>
      <c r="Q446" s="20">
        <v>0</v>
      </c>
      <c r="R446" s="20">
        <v>0</v>
      </c>
      <c r="S446" s="14">
        <f t="shared" si="76"/>
        <v>0</v>
      </c>
      <c r="V446" s="3"/>
    </row>
    <row r="447" spans="2:22" ht="15.75" customHeight="1">
      <c r="B447" s="10">
        <v>7480</v>
      </c>
      <c r="C447" s="5" t="s">
        <v>104</v>
      </c>
      <c r="D447" s="11" t="s">
        <v>9</v>
      </c>
      <c r="E447" s="12">
        <v>800</v>
      </c>
      <c r="F447" s="2" t="s">
        <v>107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4">
        <f t="shared" si="76"/>
        <v>0</v>
      </c>
      <c r="V447" s="3"/>
    </row>
    <row r="448" spans="2:22" ht="15.75" customHeight="1">
      <c r="B448" s="10">
        <v>7480</v>
      </c>
      <c r="C448" s="5" t="s">
        <v>104</v>
      </c>
      <c r="D448" s="11" t="s">
        <v>9</v>
      </c>
      <c r="E448" s="12">
        <v>803</v>
      </c>
      <c r="F448" s="22" t="s">
        <v>135</v>
      </c>
      <c r="G448" s="16">
        <v>0</v>
      </c>
      <c r="H448" s="16">
        <v>0</v>
      </c>
      <c r="I448" s="16">
        <v>0</v>
      </c>
      <c r="J448" s="17">
        <v>0</v>
      </c>
      <c r="K448" s="18">
        <v>0</v>
      </c>
      <c r="L448" s="19">
        <v>0</v>
      </c>
      <c r="M448" s="20">
        <v>0</v>
      </c>
      <c r="N448" s="20">
        <v>0</v>
      </c>
      <c r="O448" s="20">
        <v>0</v>
      </c>
      <c r="P448" s="20">
        <v>1500</v>
      </c>
      <c r="Q448" s="20">
        <v>0</v>
      </c>
      <c r="R448" s="20">
        <v>0</v>
      </c>
      <c r="S448" s="14">
        <f t="shared" si="76"/>
        <v>1500</v>
      </c>
      <c r="V448" s="3"/>
    </row>
    <row r="449" spans="2:22" ht="15.75" customHeight="1">
      <c r="B449" s="10">
        <v>7480</v>
      </c>
      <c r="C449" s="5" t="s">
        <v>104</v>
      </c>
      <c r="D449" s="11" t="s">
        <v>9</v>
      </c>
      <c r="E449" s="12">
        <v>804</v>
      </c>
      <c r="F449" s="22"/>
      <c r="G449" s="16">
        <v>0</v>
      </c>
      <c r="H449" s="16">
        <v>0</v>
      </c>
      <c r="I449" s="16">
        <v>0</v>
      </c>
      <c r="J449" s="17">
        <v>0</v>
      </c>
      <c r="K449" s="18">
        <v>0</v>
      </c>
      <c r="L449" s="19">
        <v>0</v>
      </c>
      <c r="M449" s="20">
        <v>0</v>
      </c>
      <c r="N449" s="20">
        <v>0</v>
      </c>
      <c r="O449" s="20">
        <v>0</v>
      </c>
      <c r="P449" s="20">
        <v>0</v>
      </c>
      <c r="Q449" s="20">
        <v>0</v>
      </c>
      <c r="R449" s="20">
        <v>0</v>
      </c>
      <c r="S449" s="14">
        <f t="shared" si="76"/>
        <v>0</v>
      </c>
      <c r="V449" s="3"/>
    </row>
    <row r="450" spans="2:22" ht="15.75" customHeight="1">
      <c r="B450" s="10">
        <v>7480</v>
      </c>
      <c r="C450" s="5" t="s">
        <v>104</v>
      </c>
      <c r="D450" s="11" t="s">
        <v>9</v>
      </c>
      <c r="E450" s="12">
        <v>805</v>
      </c>
      <c r="F450" s="22"/>
      <c r="G450" s="16">
        <v>0</v>
      </c>
      <c r="H450" s="16">
        <v>0</v>
      </c>
      <c r="I450" s="16">
        <v>0</v>
      </c>
      <c r="J450" s="17">
        <v>0</v>
      </c>
      <c r="K450" s="18">
        <v>0</v>
      </c>
      <c r="L450" s="19">
        <v>0</v>
      </c>
      <c r="M450" s="20">
        <v>0</v>
      </c>
      <c r="N450" s="20">
        <v>0</v>
      </c>
      <c r="O450" s="20">
        <v>0</v>
      </c>
      <c r="P450" s="20">
        <v>0</v>
      </c>
      <c r="Q450" s="20">
        <v>0</v>
      </c>
      <c r="R450" s="20">
        <v>0</v>
      </c>
      <c r="S450" s="14">
        <f t="shared" si="76"/>
        <v>0</v>
      </c>
      <c r="V450" s="3"/>
    </row>
    <row r="451" spans="2:22" ht="15.75" customHeight="1">
      <c r="B451" s="10">
        <v>7480</v>
      </c>
      <c r="C451" s="5" t="s">
        <v>104</v>
      </c>
      <c r="D451" s="11" t="s">
        <v>9</v>
      </c>
      <c r="E451" s="12">
        <v>806</v>
      </c>
      <c r="F451" s="22"/>
      <c r="G451" s="16">
        <v>0</v>
      </c>
      <c r="H451" s="16">
        <v>0</v>
      </c>
      <c r="I451" s="16">
        <v>0</v>
      </c>
      <c r="J451" s="17">
        <v>0</v>
      </c>
      <c r="K451" s="18">
        <v>0</v>
      </c>
      <c r="L451" s="19">
        <v>0</v>
      </c>
      <c r="M451" s="20">
        <v>0</v>
      </c>
      <c r="N451" s="20">
        <v>0</v>
      </c>
      <c r="O451" s="20">
        <v>0</v>
      </c>
      <c r="P451" s="20">
        <v>0</v>
      </c>
      <c r="Q451" s="20">
        <v>0</v>
      </c>
      <c r="R451" s="20">
        <v>0</v>
      </c>
      <c r="S451" s="14">
        <f t="shared" si="76"/>
        <v>0</v>
      </c>
      <c r="V451" s="3"/>
    </row>
    <row r="452" spans="2:22" ht="15.75" customHeight="1">
      <c r="B452" s="10">
        <v>7480</v>
      </c>
      <c r="C452" s="5" t="s">
        <v>104</v>
      </c>
      <c r="D452" s="11" t="s">
        <v>9</v>
      </c>
      <c r="E452" s="12">
        <v>807</v>
      </c>
      <c r="F452" s="22"/>
      <c r="G452" s="16">
        <v>0</v>
      </c>
      <c r="H452" s="16">
        <v>0</v>
      </c>
      <c r="I452" s="16">
        <v>0</v>
      </c>
      <c r="J452" s="17">
        <v>0</v>
      </c>
      <c r="K452" s="18">
        <v>0</v>
      </c>
      <c r="L452" s="19">
        <v>0</v>
      </c>
      <c r="M452" s="20">
        <v>0</v>
      </c>
      <c r="N452" s="20">
        <v>0</v>
      </c>
      <c r="O452" s="20">
        <v>0</v>
      </c>
      <c r="P452" s="20">
        <v>0</v>
      </c>
      <c r="Q452" s="20">
        <v>0</v>
      </c>
      <c r="R452" s="20">
        <v>0</v>
      </c>
      <c r="S452" s="14">
        <f t="shared" si="76"/>
        <v>0</v>
      </c>
      <c r="V452" s="3"/>
    </row>
    <row r="453" spans="2:22" ht="15.75" customHeight="1">
      <c r="B453" s="10">
        <v>7480</v>
      </c>
      <c r="C453" s="5" t="s">
        <v>104</v>
      </c>
      <c r="D453" s="11" t="s">
        <v>9</v>
      </c>
      <c r="E453" s="12">
        <v>808</v>
      </c>
      <c r="F453" s="22"/>
      <c r="G453" s="16">
        <v>0</v>
      </c>
      <c r="H453" s="16">
        <v>0</v>
      </c>
      <c r="I453" s="16">
        <v>0</v>
      </c>
      <c r="J453" s="17">
        <v>0</v>
      </c>
      <c r="K453" s="18">
        <v>0</v>
      </c>
      <c r="L453" s="19">
        <v>0</v>
      </c>
      <c r="M453" s="20">
        <v>0</v>
      </c>
      <c r="N453" s="20">
        <v>0</v>
      </c>
      <c r="O453" s="20">
        <v>0</v>
      </c>
      <c r="P453" s="20">
        <v>0</v>
      </c>
      <c r="Q453" s="20">
        <v>0</v>
      </c>
      <c r="R453" s="20">
        <v>0</v>
      </c>
      <c r="S453" s="14">
        <f t="shared" si="76"/>
        <v>0</v>
      </c>
      <c r="V453" s="3"/>
    </row>
    <row r="454" spans="2:22" ht="15.75" customHeight="1">
      <c r="B454" s="10">
        <v>7480</v>
      </c>
      <c r="C454" s="5" t="s">
        <v>104</v>
      </c>
      <c r="D454" s="11" t="s">
        <v>9</v>
      </c>
      <c r="E454" s="12">
        <v>809</v>
      </c>
      <c r="F454" s="22"/>
      <c r="G454" s="16">
        <v>0</v>
      </c>
      <c r="H454" s="16">
        <v>0</v>
      </c>
      <c r="I454" s="16">
        <v>0</v>
      </c>
      <c r="J454" s="17">
        <v>0</v>
      </c>
      <c r="K454" s="18">
        <v>0</v>
      </c>
      <c r="L454" s="19">
        <v>0</v>
      </c>
      <c r="M454" s="20">
        <v>0</v>
      </c>
      <c r="N454" s="20">
        <v>0</v>
      </c>
      <c r="O454" s="20">
        <v>0</v>
      </c>
      <c r="P454" s="20">
        <v>0</v>
      </c>
      <c r="Q454" s="20">
        <v>0</v>
      </c>
      <c r="R454" s="20">
        <v>0</v>
      </c>
      <c r="S454" s="14">
        <f t="shared" si="76"/>
        <v>0</v>
      </c>
      <c r="V454" s="3"/>
    </row>
    <row r="455" spans="2:22" ht="15.75" customHeight="1">
      <c r="B455" s="10">
        <v>7480</v>
      </c>
      <c r="C455" s="5" t="s">
        <v>104</v>
      </c>
      <c r="D455" s="11" t="s">
        <v>9</v>
      </c>
      <c r="E455" s="12">
        <v>810</v>
      </c>
      <c r="F455" s="22"/>
      <c r="G455" s="23">
        <v>0</v>
      </c>
      <c r="H455" s="23">
        <v>0</v>
      </c>
      <c r="I455" s="23">
        <v>0</v>
      </c>
      <c r="J455" s="24">
        <v>0</v>
      </c>
      <c r="K455" s="25">
        <v>0</v>
      </c>
      <c r="L455" s="26">
        <v>0</v>
      </c>
      <c r="M455" s="27">
        <v>0</v>
      </c>
      <c r="N455" s="27">
        <v>0</v>
      </c>
      <c r="O455" s="27">
        <v>0</v>
      </c>
      <c r="P455" s="27">
        <v>0</v>
      </c>
      <c r="Q455" s="27">
        <v>0</v>
      </c>
      <c r="R455" s="27">
        <v>0</v>
      </c>
      <c r="S455" s="14">
        <f t="shared" si="76"/>
        <v>0</v>
      </c>
      <c r="V455" s="3"/>
    </row>
    <row r="456" spans="2:22" ht="15.75" customHeight="1">
      <c r="B456" s="12"/>
      <c r="C456" s="28"/>
      <c r="D456" s="29"/>
      <c r="E456" s="12"/>
      <c r="F456" s="22"/>
      <c r="G456" s="30">
        <f>SUM(G445:G455)</f>
        <v>150</v>
      </c>
      <c r="H456" s="30">
        <f t="shared" ref="H456:S456" si="77">SUM(H445:H455)</f>
        <v>150</v>
      </c>
      <c r="I456" s="30">
        <f t="shared" si="77"/>
        <v>150</v>
      </c>
      <c r="J456" s="30">
        <f t="shared" si="77"/>
        <v>150</v>
      </c>
      <c r="K456" s="30">
        <f t="shared" si="77"/>
        <v>150</v>
      </c>
      <c r="L456" s="30">
        <f t="shared" si="77"/>
        <v>150</v>
      </c>
      <c r="M456" s="30">
        <f t="shared" si="77"/>
        <v>150</v>
      </c>
      <c r="N456" s="30">
        <f t="shared" si="77"/>
        <v>150</v>
      </c>
      <c r="O456" s="30">
        <f t="shared" si="77"/>
        <v>150</v>
      </c>
      <c r="P456" s="30">
        <f t="shared" si="77"/>
        <v>1650</v>
      </c>
      <c r="Q456" s="30">
        <f t="shared" si="77"/>
        <v>150</v>
      </c>
      <c r="R456" s="30">
        <f t="shared" si="77"/>
        <v>150</v>
      </c>
      <c r="S456" s="30">
        <f t="shared" si="77"/>
        <v>3300</v>
      </c>
      <c r="V456" s="3"/>
    </row>
    <row r="457" spans="2:22" ht="15.75" customHeight="1">
      <c r="B457" s="12"/>
      <c r="C457" s="28"/>
      <c r="D457" s="29"/>
      <c r="E457" s="12"/>
      <c r="F457" s="22"/>
      <c r="G457" s="33"/>
      <c r="H457" s="33"/>
      <c r="I457" s="33"/>
      <c r="J457" s="33"/>
      <c r="K457" s="28"/>
      <c r="L457" s="1"/>
      <c r="M457" s="34"/>
      <c r="V457" s="3"/>
    </row>
    <row r="458" spans="2:22" ht="15.75" customHeight="1">
      <c r="B458" s="12"/>
      <c r="C458" s="28"/>
      <c r="D458" s="29"/>
      <c r="E458" s="12"/>
      <c r="F458" s="2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V458" s="3"/>
    </row>
    <row r="459" spans="2:22" ht="15.75" customHeight="1">
      <c r="B459" s="12"/>
      <c r="C459" s="28"/>
      <c r="D459" s="29"/>
      <c r="E459" s="12"/>
      <c r="F459" s="7">
        <v>2024</v>
      </c>
      <c r="G459" s="6">
        <v>194.87033693188366</v>
      </c>
      <c r="H459" s="6">
        <v>888.67045213943379</v>
      </c>
      <c r="I459" s="6">
        <v>0</v>
      </c>
      <c r="J459" s="6">
        <v>181.55345612992673</v>
      </c>
      <c r="K459" s="6">
        <v>165.66721880115364</v>
      </c>
      <c r="L459" s="6">
        <v>299.58943150892048</v>
      </c>
      <c r="M459" s="6">
        <v>81.409015214593893</v>
      </c>
      <c r="N459" s="6">
        <v>244.52712634968745</v>
      </c>
      <c r="O459" s="6">
        <v>193.79160382581472</v>
      </c>
      <c r="P459" s="6">
        <v>85.426579781885692</v>
      </c>
      <c r="Q459" s="6">
        <v>328.4754834968665</v>
      </c>
      <c r="R459" s="6">
        <v>405.84506604887036</v>
      </c>
      <c r="S459" s="6">
        <f t="shared" ref="S459:S460" si="78">SUM(G459:R459)</f>
        <v>3069.8257702290371</v>
      </c>
      <c r="V459" s="3"/>
    </row>
    <row r="460" spans="2:22" ht="15.75" customHeight="1">
      <c r="B460" s="12"/>
      <c r="C460" s="28"/>
      <c r="D460" s="29"/>
      <c r="E460" s="12"/>
      <c r="F460" s="7">
        <v>2025</v>
      </c>
      <c r="G460" s="6">
        <v>263.48746719931069</v>
      </c>
      <c r="H460" s="6">
        <v>400.04139801855638</v>
      </c>
      <c r="I460" s="6">
        <v>186.46222803990401</v>
      </c>
      <c r="J460" s="6">
        <v>646.03872047244101</v>
      </c>
      <c r="K460" s="6">
        <v>922.43165862650505</v>
      </c>
      <c r="L460" s="6">
        <v>0</v>
      </c>
      <c r="M460" s="6">
        <v>334.59724599193464</v>
      </c>
      <c r="N460" s="6">
        <v>261.91153657339225</v>
      </c>
      <c r="O460" s="6">
        <v>208</v>
      </c>
      <c r="P460" s="6">
        <v>208</v>
      </c>
      <c r="Q460" s="6">
        <v>208</v>
      </c>
      <c r="R460" s="6">
        <v>208</v>
      </c>
      <c r="S460" s="6">
        <f t="shared" si="78"/>
        <v>3846.9702549220438</v>
      </c>
      <c r="V460" s="3"/>
    </row>
    <row r="461" spans="2:22" ht="15.75" customHeight="1">
      <c r="B461" s="12"/>
      <c r="C461" s="28"/>
      <c r="D461" s="29"/>
      <c r="E461" s="12"/>
      <c r="F461" s="22"/>
      <c r="G461" s="33"/>
      <c r="H461" s="33"/>
      <c r="I461" s="33"/>
      <c r="J461" s="33"/>
      <c r="K461" s="28"/>
      <c r="L461" s="1"/>
      <c r="M461" s="34"/>
      <c r="V461" s="3"/>
    </row>
    <row r="462" spans="2:22" ht="15.75" customHeight="1">
      <c r="B462" s="12"/>
      <c r="C462" s="28"/>
      <c r="D462" s="29"/>
      <c r="E462" s="12"/>
      <c r="F462" s="22"/>
      <c r="G462" s="33"/>
      <c r="H462" s="33"/>
      <c r="I462" s="33"/>
      <c r="J462" s="33"/>
      <c r="K462" s="28"/>
      <c r="L462" s="1"/>
      <c r="M462" s="34"/>
      <c r="V462" s="3"/>
    </row>
    <row r="463" spans="2:22" ht="15.75" customHeight="1">
      <c r="B463" s="12"/>
      <c r="C463" s="28"/>
      <c r="D463" s="29"/>
      <c r="E463" s="12"/>
      <c r="F463" s="22"/>
      <c r="G463" s="9">
        <v>46023</v>
      </c>
      <c r="H463" s="9">
        <v>46054</v>
      </c>
      <c r="I463" s="9">
        <v>46082</v>
      </c>
      <c r="J463" s="9">
        <v>46113</v>
      </c>
      <c r="K463" s="9">
        <v>46143</v>
      </c>
      <c r="L463" s="9">
        <v>46174</v>
      </c>
      <c r="M463" s="9">
        <v>46204</v>
      </c>
      <c r="N463" s="9">
        <v>46235</v>
      </c>
      <c r="O463" s="9">
        <v>46266</v>
      </c>
      <c r="P463" s="9">
        <v>46296</v>
      </c>
      <c r="Q463" s="9">
        <v>46327</v>
      </c>
      <c r="R463" s="9">
        <v>46357</v>
      </c>
      <c r="S463" s="9" t="s">
        <v>7</v>
      </c>
      <c r="V463" s="3"/>
    </row>
    <row r="464" spans="2:22" ht="15.75" customHeight="1">
      <c r="B464" s="10">
        <v>7555</v>
      </c>
      <c r="C464" s="5" t="s">
        <v>108</v>
      </c>
      <c r="D464" s="11" t="s">
        <v>9</v>
      </c>
      <c r="E464" s="12">
        <v>800</v>
      </c>
      <c r="F464" s="35" t="s">
        <v>109</v>
      </c>
      <c r="G464" s="38">
        <v>300</v>
      </c>
      <c r="H464" s="38">
        <v>300</v>
      </c>
      <c r="I464" s="38">
        <v>300</v>
      </c>
      <c r="J464" s="38">
        <v>300</v>
      </c>
      <c r="K464" s="38">
        <v>300</v>
      </c>
      <c r="L464" s="38">
        <v>300</v>
      </c>
      <c r="M464" s="38">
        <v>300</v>
      </c>
      <c r="N464" s="38">
        <v>300</v>
      </c>
      <c r="O464" s="38">
        <v>300</v>
      </c>
      <c r="P464" s="38">
        <v>300</v>
      </c>
      <c r="Q464" s="38">
        <v>300</v>
      </c>
      <c r="R464" s="38">
        <v>300</v>
      </c>
      <c r="S464" s="14">
        <f t="shared" ref="S464:S474" si="79">SUM(G464:R464)</f>
        <v>3600</v>
      </c>
      <c r="V464" s="3"/>
    </row>
    <row r="465" spans="2:22" ht="15.75" customHeight="1">
      <c r="B465" s="10">
        <v>7555</v>
      </c>
      <c r="C465" s="5" t="s">
        <v>108</v>
      </c>
      <c r="D465" s="11" t="s">
        <v>9</v>
      </c>
      <c r="E465" s="12">
        <v>801</v>
      </c>
      <c r="F465" s="39" t="s">
        <v>136</v>
      </c>
      <c r="G465" s="16">
        <v>0</v>
      </c>
      <c r="H465" s="16">
        <v>0</v>
      </c>
      <c r="I465" s="16">
        <v>0</v>
      </c>
      <c r="J465" s="36">
        <v>2000</v>
      </c>
      <c r="K465" s="18">
        <v>0</v>
      </c>
      <c r="L465" s="19">
        <v>0</v>
      </c>
      <c r="M465" s="20">
        <v>0</v>
      </c>
      <c r="N465" s="20">
        <v>0</v>
      </c>
      <c r="O465" s="20">
        <v>0</v>
      </c>
      <c r="P465" s="20">
        <v>0</v>
      </c>
      <c r="Q465" s="20">
        <v>0</v>
      </c>
      <c r="R465" s="20">
        <v>0</v>
      </c>
      <c r="S465" s="14">
        <f t="shared" si="79"/>
        <v>2000</v>
      </c>
      <c r="V465" s="3"/>
    </row>
    <row r="466" spans="2:22" ht="15.75" customHeight="1">
      <c r="B466" s="10">
        <v>7555</v>
      </c>
      <c r="C466" s="5" t="s">
        <v>108</v>
      </c>
      <c r="D466" s="11" t="s">
        <v>9</v>
      </c>
      <c r="E466" s="12">
        <v>802</v>
      </c>
      <c r="F466" s="39" t="s">
        <v>110</v>
      </c>
      <c r="G466" s="16">
        <v>0</v>
      </c>
      <c r="H466" s="16">
        <v>0</v>
      </c>
      <c r="I466" s="16">
        <v>0</v>
      </c>
      <c r="J466" s="17">
        <v>0</v>
      </c>
      <c r="K466" s="18">
        <v>0</v>
      </c>
      <c r="L466" s="19">
        <v>0</v>
      </c>
      <c r="M466" s="20">
        <v>0</v>
      </c>
      <c r="N466" s="20">
        <v>0</v>
      </c>
      <c r="O466" s="20">
        <v>0</v>
      </c>
      <c r="P466" s="21">
        <v>1000</v>
      </c>
      <c r="Q466" s="20">
        <v>0</v>
      </c>
      <c r="R466" s="20">
        <v>0</v>
      </c>
      <c r="S466" s="14">
        <f t="shared" si="79"/>
        <v>1000</v>
      </c>
      <c r="V466" s="3"/>
    </row>
    <row r="467" spans="2:22" ht="15.75" customHeight="1">
      <c r="B467" s="10">
        <v>7555</v>
      </c>
      <c r="C467" s="5" t="s">
        <v>108</v>
      </c>
      <c r="D467" s="11" t="s">
        <v>9</v>
      </c>
      <c r="E467" s="12">
        <v>803</v>
      </c>
      <c r="F467" s="39" t="s">
        <v>111</v>
      </c>
      <c r="G467" s="16">
        <v>0</v>
      </c>
      <c r="H467" s="15">
        <v>200</v>
      </c>
      <c r="I467" s="16">
        <v>0</v>
      </c>
      <c r="J467" s="17">
        <v>0</v>
      </c>
      <c r="K467" s="18">
        <v>0</v>
      </c>
      <c r="L467" s="19">
        <v>0</v>
      </c>
      <c r="M467" s="20">
        <v>0</v>
      </c>
      <c r="N467" s="20">
        <v>0</v>
      </c>
      <c r="O467" s="20">
        <v>0</v>
      </c>
      <c r="P467" s="21">
        <v>200</v>
      </c>
      <c r="Q467" s="20">
        <v>0</v>
      </c>
      <c r="R467" s="20">
        <v>0</v>
      </c>
      <c r="S467" s="14">
        <f t="shared" si="79"/>
        <v>400</v>
      </c>
      <c r="V467" s="3"/>
    </row>
    <row r="468" spans="2:22" ht="15.75" customHeight="1">
      <c r="B468" s="10">
        <v>7555</v>
      </c>
      <c r="C468" s="5" t="s">
        <v>108</v>
      </c>
      <c r="D468" s="11" t="s">
        <v>9</v>
      </c>
      <c r="E468" s="12">
        <v>804</v>
      </c>
      <c r="F468" s="22"/>
      <c r="G468" s="16">
        <v>0</v>
      </c>
      <c r="H468" s="16">
        <v>0</v>
      </c>
      <c r="I468" s="16">
        <v>0</v>
      </c>
      <c r="J468" s="17">
        <v>0</v>
      </c>
      <c r="K468" s="18">
        <v>0</v>
      </c>
      <c r="L468" s="19">
        <v>0</v>
      </c>
      <c r="M468" s="20">
        <v>0</v>
      </c>
      <c r="N468" s="20">
        <v>0</v>
      </c>
      <c r="O468" s="20">
        <v>0</v>
      </c>
      <c r="P468" s="20">
        <v>0</v>
      </c>
      <c r="Q468" s="20">
        <v>0</v>
      </c>
      <c r="R468" s="20">
        <v>0</v>
      </c>
      <c r="S468" s="14">
        <f t="shared" si="79"/>
        <v>0</v>
      </c>
      <c r="V468" s="3"/>
    </row>
    <row r="469" spans="2:22" ht="15.75" customHeight="1">
      <c r="B469" s="10">
        <v>7555</v>
      </c>
      <c r="C469" s="5" t="s">
        <v>108</v>
      </c>
      <c r="D469" s="11" t="s">
        <v>9</v>
      </c>
      <c r="E469" s="12">
        <v>805</v>
      </c>
      <c r="F469" s="22"/>
      <c r="G469" s="16">
        <v>0</v>
      </c>
      <c r="H469" s="16">
        <v>0</v>
      </c>
      <c r="I469" s="16">
        <v>0</v>
      </c>
      <c r="J469" s="17">
        <v>0</v>
      </c>
      <c r="K469" s="18">
        <v>0</v>
      </c>
      <c r="L469" s="19">
        <v>0</v>
      </c>
      <c r="M469" s="20">
        <v>0</v>
      </c>
      <c r="N469" s="20">
        <v>0</v>
      </c>
      <c r="O469" s="20">
        <v>0</v>
      </c>
      <c r="P469" s="20">
        <v>0</v>
      </c>
      <c r="Q469" s="20">
        <v>0</v>
      </c>
      <c r="R469" s="20">
        <v>0</v>
      </c>
      <c r="S469" s="14">
        <f t="shared" si="79"/>
        <v>0</v>
      </c>
      <c r="V469" s="3"/>
    </row>
    <row r="470" spans="2:22" ht="15.75" customHeight="1">
      <c r="B470" s="10">
        <v>7555</v>
      </c>
      <c r="C470" s="5" t="s">
        <v>108</v>
      </c>
      <c r="D470" s="11" t="s">
        <v>9</v>
      </c>
      <c r="E470" s="12">
        <v>806</v>
      </c>
      <c r="F470" s="22"/>
      <c r="G470" s="16">
        <v>0</v>
      </c>
      <c r="H470" s="16">
        <v>0</v>
      </c>
      <c r="I470" s="16">
        <v>0</v>
      </c>
      <c r="J470" s="17">
        <v>0</v>
      </c>
      <c r="K470" s="18">
        <v>0</v>
      </c>
      <c r="L470" s="19">
        <v>0</v>
      </c>
      <c r="M470" s="20">
        <v>0</v>
      </c>
      <c r="N470" s="20">
        <v>0</v>
      </c>
      <c r="O470" s="20">
        <v>0</v>
      </c>
      <c r="P470" s="20">
        <v>0</v>
      </c>
      <c r="Q470" s="20">
        <v>0</v>
      </c>
      <c r="R470" s="20">
        <v>0</v>
      </c>
      <c r="S470" s="14">
        <f t="shared" si="79"/>
        <v>0</v>
      </c>
      <c r="V470" s="3"/>
    </row>
    <row r="471" spans="2:22" ht="15.75" customHeight="1">
      <c r="B471" s="10">
        <v>7555</v>
      </c>
      <c r="C471" s="5" t="s">
        <v>108</v>
      </c>
      <c r="D471" s="11" t="s">
        <v>9</v>
      </c>
      <c r="E471" s="12">
        <v>807</v>
      </c>
      <c r="F471" s="22"/>
      <c r="G471" s="16">
        <v>0</v>
      </c>
      <c r="H471" s="16">
        <v>0</v>
      </c>
      <c r="I471" s="16">
        <v>0</v>
      </c>
      <c r="J471" s="17">
        <v>0</v>
      </c>
      <c r="K471" s="18">
        <v>0</v>
      </c>
      <c r="L471" s="19">
        <v>0</v>
      </c>
      <c r="M471" s="20">
        <v>0</v>
      </c>
      <c r="N471" s="20">
        <v>0</v>
      </c>
      <c r="O471" s="20">
        <v>0</v>
      </c>
      <c r="P471" s="20">
        <v>0</v>
      </c>
      <c r="Q471" s="20">
        <v>0</v>
      </c>
      <c r="R471" s="20">
        <v>0</v>
      </c>
      <c r="S471" s="14">
        <f t="shared" si="79"/>
        <v>0</v>
      </c>
      <c r="V471" s="3"/>
    </row>
    <row r="472" spans="2:22" ht="15.75" customHeight="1">
      <c r="B472" s="10">
        <v>7555</v>
      </c>
      <c r="C472" s="5" t="s">
        <v>108</v>
      </c>
      <c r="D472" s="11" t="s">
        <v>9</v>
      </c>
      <c r="E472" s="12">
        <v>808</v>
      </c>
      <c r="F472" s="22"/>
      <c r="G472" s="16">
        <v>0</v>
      </c>
      <c r="H472" s="16">
        <v>0</v>
      </c>
      <c r="I472" s="16">
        <v>0</v>
      </c>
      <c r="J472" s="17">
        <v>0</v>
      </c>
      <c r="K472" s="18">
        <v>0</v>
      </c>
      <c r="L472" s="19">
        <v>0</v>
      </c>
      <c r="M472" s="20">
        <v>0</v>
      </c>
      <c r="N472" s="20">
        <v>0</v>
      </c>
      <c r="O472" s="20">
        <v>0</v>
      </c>
      <c r="P472" s="20">
        <v>0</v>
      </c>
      <c r="Q472" s="20">
        <v>0</v>
      </c>
      <c r="R472" s="20">
        <v>0</v>
      </c>
      <c r="S472" s="14">
        <f t="shared" si="79"/>
        <v>0</v>
      </c>
      <c r="V472" s="3"/>
    </row>
    <row r="473" spans="2:22" ht="15.75" customHeight="1">
      <c r="B473" s="10">
        <v>7555</v>
      </c>
      <c r="C473" s="5" t="s">
        <v>108</v>
      </c>
      <c r="D473" s="11" t="s">
        <v>9</v>
      </c>
      <c r="E473" s="12">
        <v>809</v>
      </c>
      <c r="F473" s="22"/>
      <c r="G473" s="16">
        <v>0</v>
      </c>
      <c r="H473" s="16">
        <v>0</v>
      </c>
      <c r="I473" s="16">
        <v>0</v>
      </c>
      <c r="J473" s="17">
        <v>0</v>
      </c>
      <c r="K473" s="18">
        <v>0</v>
      </c>
      <c r="L473" s="19">
        <v>0</v>
      </c>
      <c r="M473" s="20">
        <v>0</v>
      </c>
      <c r="N473" s="20">
        <v>0</v>
      </c>
      <c r="O473" s="20">
        <v>0</v>
      </c>
      <c r="P473" s="20">
        <v>0</v>
      </c>
      <c r="Q473" s="20">
        <v>0</v>
      </c>
      <c r="R473" s="20">
        <v>0</v>
      </c>
      <c r="S473" s="14">
        <f t="shared" si="79"/>
        <v>0</v>
      </c>
      <c r="V473" s="3"/>
    </row>
    <row r="474" spans="2:22" ht="15.75" customHeight="1">
      <c r="B474" s="10">
        <v>7555</v>
      </c>
      <c r="C474" s="5" t="s">
        <v>108</v>
      </c>
      <c r="D474" s="11" t="s">
        <v>9</v>
      </c>
      <c r="E474" s="12">
        <v>810</v>
      </c>
      <c r="F474" s="22"/>
      <c r="G474" s="23">
        <v>0</v>
      </c>
      <c r="H474" s="23">
        <v>0</v>
      </c>
      <c r="I474" s="23">
        <v>0</v>
      </c>
      <c r="J474" s="24">
        <v>0</v>
      </c>
      <c r="K474" s="25">
        <v>0</v>
      </c>
      <c r="L474" s="26">
        <v>0</v>
      </c>
      <c r="M474" s="27">
        <v>0</v>
      </c>
      <c r="N474" s="27">
        <v>0</v>
      </c>
      <c r="O474" s="27">
        <v>0</v>
      </c>
      <c r="P474" s="27">
        <v>0</v>
      </c>
      <c r="Q474" s="27">
        <v>0</v>
      </c>
      <c r="R474" s="27">
        <v>0</v>
      </c>
      <c r="S474" s="14">
        <f t="shared" si="79"/>
        <v>0</v>
      </c>
      <c r="V474" s="3"/>
    </row>
    <row r="475" spans="2:22" ht="15.75" customHeight="1">
      <c r="B475" s="12"/>
      <c r="C475" s="28"/>
      <c r="D475" s="29"/>
      <c r="E475" s="12"/>
      <c r="F475" s="22"/>
      <c r="G475" s="55">
        <f>SUM(G464:G474)</f>
        <v>300</v>
      </c>
      <c r="H475" s="55">
        <f t="shared" ref="H475:S475" si="80">SUM(H464:H474)</f>
        <v>500</v>
      </c>
      <c r="I475" s="55">
        <f t="shared" si="80"/>
        <v>300</v>
      </c>
      <c r="J475" s="55">
        <f t="shared" si="80"/>
        <v>2300</v>
      </c>
      <c r="K475" s="55">
        <f t="shared" si="80"/>
        <v>300</v>
      </c>
      <c r="L475" s="55">
        <f t="shared" si="80"/>
        <v>300</v>
      </c>
      <c r="M475" s="55">
        <f t="shared" si="80"/>
        <v>300</v>
      </c>
      <c r="N475" s="55">
        <f t="shared" si="80"/>
        <v>300</v>
      </c>
      <c r="O475" s="55">
        <f t="shared" si="80"/>
        <v>300</v>
      </c>
      <c r="P475" s="55">
        <f t="shared" si="80"/>
        <v>1500</v>
      </c>
      <c r="Q475" s="55">
        <f t="shared" si="80"/>
        <v>300</v>
      </c>
      <c r="R475" s="55">
        <f t="shared" si="80"/>
        <v>300</v>
      </c>
      <c r="S475" s="55">
        <f t="shared" si="80"/>
        <v>7000</v>
      </c>
      <c r="V475" s="3"/>
    </row>
    <row r="476" spans="2:22" ht="15.75" customHeight="1">
      <c r="B476" s="12"/>
      <c r="C476" s="28"/>
      <c r="D476" s="29"/>
      <c r="E476" s="12"/>
      <c r="F476" s="22"/>
      <c r="G476" s="33"/>
      <c r="H476" s="33"/>
      <c r="I476" s="33"/>
      <c r="J476" s="33"/>
      <c r="K476" s="28"/>
      <c r="L476" s="1"/>
      <c r="M476" s="34"/>
      <c r="V476" s="3"/>
    </row>
    <row r="477" spans="2:22" ht="15.75" customHeight="1">
      <c r="B477" s="12"/>
      <c r="C477" s="28"/>
      <c r="D477" s="29"/>
      <c r="E477" s="12"/>
      <c r="F477" s="2"/>
      <c r="G477" s="6">
        <v>1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V477" s="3"/>
    </row>
    <row r="478" spans="2:22" ht="15.75" customHeight="1">
      <c r="B478" s="12"/>
      <c r="C478" s="28"/>
      <c r="D478" s="29"/>
      <c r="E478" s="12"/>
      <c r="F478" s="7">
        <v>2024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f t="shared" ref="S478:S479" si="81">SUM(G478:R478)</f>
        <v>0</v>
      </c>
      <c r="V478" s="3"/>
    </row>
    <row r="479" spans="2:22" ht="15.75" customHeight="1">
      <c r="B479" s="12"/>
      <c r="C479" s="28"/>
      <c r="D479" s="29"/>
      <c r="E479" s="12"/>
      <c r="F479" s="7">
        <v>2025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f t="shared" si="81"/>
        <v>0</v>
      </c>
      <c r="V479" s="3"/>
    </row>
    <row r="480" spans="2:22" ht="15.75" customHeight="1">
      <c r="B480" s="12"/>
      <c r="C480" s="28"/>
      <c r="D480" s="29"/>
      <c r="E480" s="12"/>
      <c r="F480" s="22"/>
      <c r="G480" s="33"/>
      <c r="H480" s="33"/>
      <c r="I480" s="33"/>
      <c r="J480" s="33"/>
      <c r="K480" s="28"/>
      <c r="L480" s="1"/>
      <c r="M480" s="34"/>
      <c r="V480" s="3"/>
    </row>
    <row r="481" spans="2:22" ht="15.75" customHeight="1">
      <c r="B481" s="12"/>
      <c r="C481" s="28"/>
      <c r="D481" s="29"/>
      <c r="E481" s="12"/>
      <c r="F481" s="22"/>
      <c r="G481" s="9">
        <v>46023</v>
      </c>
      <c r="H481" s="9">
        <v>46054</v>
      </c>
      <c r="I481" s="9">
        <v>46082</v>
      </c>
      <c r="J481" s="9">
        <v>46113</v>
      </c>
      <c r="K481" s="9">
        <v>46143</v>
      </c>
      <c r="L481" s="9">
        <v>46174</v>
      </c>
      <c r="M481" s="9">
        <v>46204</v>
      </c>
      <c r="N481" s="9">
        <v>46235</v>
      </c>
      <c r="O481" s="9">
        <v>46266</v>
      </c>
      <c r="P481" s="9">
        <v>46296</v>
      </c>
      <c r="Q481" s="9">
        <v>46327</v>
      </c>
      <c r="R481" s="9">
        <v>46357</v>
      </c>
      <c r="S481" s="9" t="s">
        <v>7</v>
      </c>
      <c r="V481" s="3"/>
    </row>
    <row r="482" spans="2:22" ht="15.75" customHeight="1">
      <c r="B482" s="10">
        <v>7665</v>
      </c>
      <c r="C482" s="5" t="s">
        <v>112</v>
      </c>
      <c r="D482" s="11" t="s">
        <v>9</v>
      </c>
      <c r="E482" s="12">
        <v>800</v>
      </c>
      <c r="F482" s="39" t="s">
        <v>113</v>
      </c>
      <c r="G482" s="13">
        <v>0</v>
      </c>
      <c r="H482" s="13">
        <v>0</v>
      </c>
      <c r="I482" s="13">
        <v>0</v>
      </c>
      <c r="J482" s="13">
        <v>0</v>
      </c>
      <c r="K482" s="38">
        <v>1000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4">
        <f t="shared" ref="S482:S492" si="82">SUM(G482:R482)</f>
        <v>1000</v>
      </c>
      <c r="V482" s="3"/>
    </row>
    <row r="483" spans="2:22" ht="15.75" customHeight="1">
      <c r="B483" s="10">
        <v>7665</v>
      </c>
      <c r="C483" s="5" t="s">
        <v>112</v>
      </c>
      <c r="D483" s="11" t="s">
        <v>9</v>
      </c>
      <c r="E483" s="12">
        <v>801</v>
      </c>
      <c r="F483" s="39" t="s">
        <v>114</v>
      </c>
      <c r="G483" s="16">
        <v>0</v>
      </c>
      <c r="H483" s="16">
        <v>0</v>
      </c>
      <c r="I483" s="16">
        <v>0</v>
      </c>
      <c r="J483" s="36">
        <v>500</v>
      </c>
      <c r="K483" s="18">
        <v>0</v>
      </c>
      <c r="L483" s="19">
        <v>0</v>
      </c>
      <c r="M483" s="20">
        <v>0</v>
      </c>
      <c r="N483" s="20">
        <v>0</v>
      </c>
      <c r="O483" s="20">
        <v>0</v>
      </c>
      <c r="P483" s="20">
        <v>0</v>
      </c>
      <c r="Q483" s="20">
        <v>0</v>
      </c>
      <c r="R483" s="20">
        <v>0</v>
      </c>
      <c r="S483" s="14">
        <f t="shared" si="82"/>
        <v>500</v>
      </c>
      <c r="V483" s="3"/>
    </row>
    <row r="484" spans="2:22" ht="15.75" customHeight="1">
      <c r="B484" s="10">
        <v>7665</v>
      </c>
      <c r="C484" s="5" t="s">
        <v>112</v>
      </c>
      <c r="D484" s="11" t="s">
        <v>9</v>
      </c>
      <c r="E484" s="12">
        <v>802</v>
      </c>
      <c r="F484" s="39" t="s">
        <v>115</v>
      </c>
      <c r="G484" s="16">
        <v>0</v>
      </c>
      <c r="H484" s="16">
        <v>0</v>
      </c>
      <c r="I484" s="16">
        <v>0</v>
      </c>
      <c r="J484" s="36">
        <v>0</v>
      </c>
      <c r="K484" s="18">
        <v>0</v>
      </c>
      <c r="L484" s="19">
        <v>0</v>
      </c>
      <c r="M484" s="20">
        <v>0</v>
      </c>
      <c r="N484" s="20">
        <v>0</v>
      </c>
      <c r="O484" s="20">
        <v>0</v>
      </c>
      <c r="P484" s="20">
        <v>0</v>
      </c>
      <c r="Q484" s="20">
        <v>0</v>
      </c>
      <c r="R484" s="20">
        <v>0</v>
      </c>
      <c r="S484" s="14">
        <f t="shared" si="82"/>
        <v>0</v>
      </c>
      <c r="V484" s="3"/>
    </row>
    <row r="485" spans="2:22" ht="15.75" customHeight="1">
      <c r="B485" s="10">
        <v>7665</v>
      </c>
      <c r="C485" s="5" t="s">
        <v>112</v>
      </c>
      <c r="D485" s="11" t="s">
        <v>9</v>
      </c>
      <c r="E485" s="12">
        <v>803</v>
      </c>
      <c r="F485" s="22"/>
      <c r="G485" s="16">
        <v>0</v>
      </c>
      <c r="H485" s="16">
        <v>0</v>
      </c>
      <c r="I485" s="16">
        <v>0</v>
      </c>
      <c r="J485" s="17">
        <v>0</v>
      </c>
      <c r="K485" s="18">
        <v>0</v>
      </c>
      <c r="L485" s="19">
        <v>0</v>
      </c>
      <c r="M485" s="20">
        <v>0</v>
      </c>
      <c r="N485" s="20">
        <v>0</v>
      </c>
      <c r="O485" s="20">
        <v>0</v>
      </c>
      <c r="P485" s="20">
        <v>0</v>
      </c>
      <c r="Q485" s="20">
        <v>0</v>
      </c>
      <c r="R485" s="20">
        <v>0</v>
      </c>
      <c r="S485" s="14">
        <f t="shared" si="82"/>
        <v>0</v>
      </c>
      <c r="V485" s="3"/>
    </row>
    <row r="486" spans="2:22" ht="15.75" customHeight="1">
      <c r="B486" s="10">
        <v>7665</v>
      </c>
      <c r="C486" s="5" t="s">
        <v>112</v>
      </c>
      <c r="D486" s="11" t="s">
        <v>9</v>
      </c>
      <c r="E486" s="12">
        <v>804</v>
      </c>
      <c r="F486" s="22"/>
      <c r="G486" s="16">
        <v>0</v>
      </c>
      <c r="H486" s="16">
        <v>0</v>
      </c>
      <c r="I486" s="16">
        <v>0</v>
      </c>
      <c r="J486" s="17">
        <v>0</v>
      </c>
      <c r="K486" s="18">
        <v>0</v>
      </c>
      <c r="L486" s="19">
        <v>0</v>
      </c>
      <c r="M486" s="20">
        <v>0</v>
      </c>
      <c r="N486" s="20">
        <v>0</v>
      </c>
      <c r="O486" s="20">
        <v>0</v>
      </c>
      <c r="P486" s="20">
        <v>0</v>
      </c>
      <c r="Q486" s="20">
        <v>0</v>
      </c>
      <c r="R486" s="20">
        <v>0</v>
      </c>
      <c r="S486" s="14">
        <f t="shared" si="82"/>
        <v>0</v>
      </c>
      <c r="V486" s="3"/>
    </row>
    <row r="487" spans="2:22" ht="15.75" customHeight="1">
      <c r="B487" s="10">
        <v>7665</v>
      </c>
      <c r="C487" s="5" t="s">
        <v>112</v>
      </c>
      <c r="D487" s="11" t="s">
        <v>9</v>
      </c>
      <c r="E487" s="12">
        <v>805</v>
      </c>
      <c r="F487" s="22"/>
      <c r="G487" s="16">
        <v>0</v>
      </c>
      <c r="H487" s="16">
        <v>0</v>
      </c>
      <c r="I487" s="16">
        <v>0</v>
      </c>
      <c r="J487" s="17">
        <v>0</v>
      </c>
      <c r="K487" s="18">
        <v>0</v>
      </c>
      <c r="L487" s="19">
        <v>0</v>
      </c>
      <c r="M487" s="20">
        <v>0</v>
      </c>
      <c r="N487" s="20">
        <v>0</v>
      </c>
      <c r="O487" s="20">
        <v>0</v>
      </c>
      <c r="P487" s="20">
        <v>0</v>
      </c>
      <c r="Q487" s="20">
        <v>0</v>
      </c>
      <c r="R487" s="20">
        <v>0</v>
      </c>
      <c r="S487" s="14">
        <f t="shared" si="82"/>
        <v>0</v>
      </c>
      <c r="V487" s="3"/>
    </row>
    <row r="488" spans="2:22" ht="15.75" customHeight="1">
      <c r="B488" s="10">
        <v>7665</v>
      </c>
      <c r="C488" s="5" t="s">
        <v>112</v>
      </c>
      <c r="D488" s="11" t="s">
        <v>9</v>
      </c>
      <c r="E488" s="12">
        <v>806</v>
      </c>
      <c r="F488" s="22"/>
      <c r="G488" s="16">
        <v>0</v>
      </c>
      <c r="H488" s="16">
        <v>0</v>
      </c>
      <c r="I488" s="16">
        <v>0</v>
      </c>
      <c r="J488" s="17">
        <v>0</v>
      </c>
      <c r="K488" s="18">
        <v>0</v>
      </c>
      <c r="L488" s="19">
        <v>0</v>
      </c>
      <c r="M488" s="20">
        <v>0</v>
      </c>
      <c r="N488" s="20">
        <v>0</v>
      </c>
      <c r="O488" s="20">
        <v>0</v>
      </c>
      <c r="P488" s="20">
        <v>0</v>
      </c>
      <c r="Q488" s="20">
        <v>0</v>
      </c>
      <c r="R488" s="20">
        <v>0</v>
      </c>
      <c r="S488" s="14">
        <f t="shared" si="82"/>
        <v>0</v>
      </c>
      <c r="V488" s="3"/>
    </row>
    <row r="489" spans="2:22" ht="15.75" customHeight="1">
      <c r="B489" s="10">
        <v>7665</v>
      </c>
      <c r="C489" s="5" t="s">
        <v>112</v>
      </c>
      <c r="D489" s="11" t="s">
        <v>9</v>
      </c>
      <c r="E489" s="12">
        <v>807</v>
      </c>
      <c r="F489" s="22"/>
      <c r="G489" s="16">
        <v>0</v>
      </c>
      <c r="H489" s="16">
        <v>0</v>
      </c>
      <c r="I489" s="16">
        <v>0</v>
      </c>
      <c r="J489" s="17">
        <v>0</v>
      </c>
      <c r="K489" s="18">
        <v>0</v>
      </c>
      <c r="L489" s="19">
        <v>0</v>
      </c>
      <c r="M489" s="20">
        <v>0</v>
      </c>
      <c r="N489" s="20">
        <v>0</v>
      </c>
      <c r="O489" s="20">
        <v>0</v>
      </c>
      <c r="P489" s="20">
        <v>0</v>
      </c>
      <c r="Q489" s="20">
        <v>0</v>
      </c>
      <c r="R489" s="20">
        <v>0</v>
      </c>
      <c r="S489" s="14">
        <f t="shared" si="82"/>
        <v>0</v>
      </c>
      <c r="V489" s="3"/>
    </row>
    <row r="490" spans="2:22" ht="15.75" customHeight="1">
      <c r="B490" s="10">
        <v>7665</v>
      </c>
      <c r="C490" s="5" t="s">
        <v>112</v>
      </c>
      <c r="D490" s="11" t="s">
        <v>9</v>
      </c>
      <c r="E490" s="12">
        <v>808</v>
      </c>
      <c r="F490" s="22"/>
      <c r="G490" s="16">
        <v>0</v>
      </c>
      <c r="H490" s="16">
        <v>0</v>
      </c>
      <c r="I490" s="16">
        <v>0</v>
      </c>
      <c r="J490" s="17">
        <v>0</v>
      </c>
      <c r="K490" s="18">
        <v>0</v>
      </c>
      <c r="L490" s="19">
        <v>0</v>
      </c>
      <c r="M490" s="20">
        <v>0</v>
      </c>
      <c r="N490" s="20">
        <v>0</v>
      </c>
      <c r="O490" s="20">
        <v>0</v>
      </c>
      <c r="P490" s="20">
        <v>0</v>
      </c>
      <c r="Q490" s="20">
        <v>0</v>
      </c>
      <c r="R490" s="20">
        <v>0</v>
      </c>
      <c r="S490" s="14">
        <f t="shared" si="82"/>
        <v>0</v>
      </c>
      <c r="V490" s="3"/>
    </row>
    <row r="491" spans="2:22" ht="15.75" customHeight="1">
      <c r="B491" s="10">
        <v>7665</v>
      </c>
      <c r="C491" s="5" t="s">
        <v>112</v>
      </c>
      <c r="D491" s="11" t="s">
        <v>9</v>
      </c>
      <c r="E491" s="12">
        <v>809</v>
      </c>
      <c r="F491" s="22"/>
      <c r="G491" s="16">
        <v>0</v>
      </c>
      <c r="H491" s="16">
        <v>0</v>
      </c>
      <c r="I491" s="16">
        <v>0</v>
      </c>
      <c r="J491" s="17">
        <v>0</v>
      </c>
      <c r="K491" s="18">
        <v>0</v>
      </c>
      <c r="L491" s="19">
        <v>0</v>
      </c>
      <c r="M491" s="20">
        <v>0</v>
      </c>
      <c r="N491" s="20">
        <v>0</v>
      </c>
      <c r="O491" s="20">
        <v>0</v>
      </c>
      <c r="P491" s="20">
        <v>0</v>
      </c>
      <c r="Q491" s="20">
        <v>0</v>
      </c>
      <c r="R491" s="20">
        <v>0</v>
      </c>
      <c r="S491" s="14">
        <f t="shared" si="82"/>
        <v>0</v>
      </c>
      <c r="V491" s="3"/>
    </row>
    <row r="492" spans="2:22" ht="15.75" customHeight="1">
      <c r="B492" s="10">
        <v>7665</v>
      </c>
      <c r="C492" s="5" t="s">
        <v>112</v>
      </c>
      <c r="D492" s="11" t="s">
        <v>9</v>
      </c>
      <c r="E492" s="12">
        <v>810</v>
      </c>
      <c r="F492" s="22"/>
      <c r="G492" s="23">
        <v>0</v>
      </c>
      <c r="H492" s="23">
        <v>0</v>
      </c>
      <c r="I492" s="23">
        <v>0</v>
      </c>
      <c r="J492" s="24">
        <v>0</v>
      </c>
      <c r="K492" s="25">
        <v>0</v>
      </c>
      <c r="L492" s="26">
        <v>0</v>
      </c>
      <c r="M492" s="27">
        <v>0</v>
      </c>
      <c r="N492" s="27">
        <v>0</v>
      </c>
      <c r="O492" s="27">
        <v>0</v>
      </c>
      <c r="P492" s="27">
        <v>0</v>
      </c>
      <c r="Q492" s="27">
        <v>0</v>
      </c>
      <c r="R492" s="27">
        <v>0</v>
      </c>
      <c r="S492" s="14">
        <f t="shared" si="82"/>
        <v>0</v>
      </c>
      <c r="V492" s="3"/>
    </row>
    <row r="493" spans="2:22" ht="15.75" customHeight="1">
      <c r="F493" s="2"/>
      <c r="G493" s="30">
        <f t="shared" ref="G493:S493" si="83">SUM(G482:G492)</f>
        <v>0</v>
      </c>
      <c r="H493" s="30">
        <f t="shared" si="83"/>
        <v>0</v>
      </c>
      <c r="I493" s="30">
        <f t="shared" si="83"/>
        <v>0</v>
      </c>
      <c r="J493" s="30">
        <f t="shared" si="83"/>
        <v>500</v>
      </c>
      <c r="K493" s="30">
        <f t="shared" si="83"/>
        <v>1000</v>
      </c>
      <c r="L493" s="30">
        <f t="shared" si="83"/>
        <v>0</v>
      </c>
      <c r="M493" s="30">
        <f t="shared" si="83"/>
        <v>0</v>
      </c>
      <c r="N493" s="30">
        <f t="shared" si="83"/>
        <v>0</v>
      </c>
      <c r="O493" s="30">
        <f t="shared" si="83"/>
        <v>0</v>
      </c>
      <c r="P493" s="30">
        <f t="shared" si="83"/>
        <v>0</v>
      </c>
      <c r="Q493" s="30">
        <f t="shared" si="83"/>
        <v>0</v>
      </c>
      <c r="R493" s="30">
        <f t="shared" si="83"/>
        <v>0</v>
      </c>
      <c r="S493" s="32">
        <f t="shared" si="83"/>
        <v>1500</v>
      </c>
      <c r="V493" s="3"/>
    </row>
    <row r="494" spans="2:22" ht="15.75" customHeight="1">
      <c r="F494" s="2"/>
      <c r="G494" s="33"/>
      <c r="H494" s="33"/>
      <c r="I494" s="33"/>
      <c r="J494" s="33"/>
      <c r="K494" s="28"/>
      <c r="L494" s="1"/>
      <c r="M494" s="34"/>
      <c r="V494" s="3"/>
    </row>
    <row r="495" spans="2:22" ht="15.75" customHeight="1">
      <c r="F495" s="2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V495" s="3"/>
    </row>
    <row r="496" spans="2:22" ht="15.75" customHeight="1">
      <c r="F496" s="7">
        <v>2024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f t="shared" ref="S496:S497" si="84">SUM(G496:R496)</f>
        <v>0</v>
      </c>
      <c r="V496" s="3"/>
    </row>
    <row r="497" spans="2:22" ht="15.75" customHeight="1">
      <c r="F497" s="7">
        <v>2025</v>
      </c>
      <c r="G497" s="6">
        <v>66.071534876434413</v>
      </c>
      <c r="H497" s="6">
        <v>29.413744299418148</v>
      </c>
      <c r="I497" s="6">
        <v>0</v>
      </c>
      <c r="J497" s="6">
        <v>123.2</v>
      </c>
      <c r="K497" s="6">
        <v>160.64999803898499</v>
      </c>
      <c r="L497" s="6">
        <v>225.75000000000003</v>
      </c>
      <c r="M497" s="6">
        <v>6.9999999999999991</v>
      </c>
      <c r="N497" s="6">
        <v>67.081237113402068</v>
      </c>
      <c r="O497" s="6"/>
      <c r="P497" s="6"/>
      <c r="Q497" s="6"/>
      <c r="R497" s="6"/>
      <c r="S497" s="6">
        <f t="shared" si="84"/>
        <v>679.1665143282396</v>
      </c>
      <c r="V497" s="3"/>
    </row>
    <row r="498" spans="2:22" ht="15.75" customHeight="1">
      <c r="F498" s="2"/>
      <c r="G498" s="33"/>
      <c r="H498" s="33"/>
      <c r="I498" s="33"/>
      <c r="J498" s="33"/>
      <c r="K498" s="28"/>
      <c r="L498" s="1"/>
      <c r="M498" s="34"/>
      <c r="V498" s="3"/>
    </row>
    <row r="499" spans="2:22" ht="15.75" customHeight="1">
      <c r="F499" s="2"/>
      <c r="G499" s="9">
        <v>46023</v>
      </c>
      <c r="H499" s="9">
        <v>46054</v>
      </c>
      <c r="I499" s="9">
        <v>46082</v>
      </c>
      <c r="J499" s="9">
        <v>46113</v>
      </c>
      <c r="K499" s="9">
        <v>46143</v>
      </c>
      <c r="L499" s="9">
        <v>46174</v>
      </c>
      <c r="M499" s="9">
        <v>46204</v>
      </c>
      <c r="N499" s="9">
        <v>46235</v>
      </c>
      <c r="O499" s="9">
        <v>46266</v>
      </c>
      <c r="P499" s="9">
        <v>46296</v>
      </c>
      <c r="Q499" s="9">
        <v>46327</v>
      </c>
      <c r="R499" s="9">
        <v>46357</v>
      </c>
      <c r="S499" s="9" t="s">
        <v>7</v>
      </c>
      <c r="V499" s="3"/>
    </row>
    <row r="500" spans="2:22" ht="15.75" customHeight="1">
      <c r="B500" s="10">
        <v>7670</v>
      </c>
      <c r="C500" s="5" t="s">
        <v>116</v>
      </c>
      <c r="D500" s="11" t="s">
        <v>9</v>
      </c>
      <c r="E500" s="12">
        <v>800</v>
      </c>
      <c r="F500" s="22"/>
      <c r="G500" s="13">
        <v>0</v>
      </c>
      <c r="H500" s="13">
        <v>0</v>
      </c>
      <c r="I500" s="13">
        <v>0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4">
        <f t="shared" ref="S500:S510" si="85">SUM(G500:R500)</f>
        <v>0</v>
      </c>
      <c r="V500" s="3"/>
    </row>
    <row r="501" spans="2:22" ht="15.75" customHeight="1">
      <c r="B501" s="10">
        <v>7670</v>
      </c>
      <c r="C501" s="5" t="s">
        <v>116</v>
      </c>
      <c r="D501" s="11" t="s">
        <v>9</v>
      </c>
      <c r="E501" s="12">
        <v>801</v>
      </c>
      <c r="F501" s="22"/>
      <c r="G501" s="16"/>
      <c r="H501" s="16"/>
      <c r="I501" s="16"/>
      <c r="J501" s="17"/>
      <c r="K501" s="18"/>
      <c r="L501" s="19"/>
      <c r="M501" s="20"/>
      <c r="N501" s="20"/>
      <c r="O501" s="20"/>
      <c r="P501" s="20"/>
      <c r="Q501" s="20"/>
      <c r="R501" s="20"/>
      <c r="S501" s="14">
        <f t="shared" si="85"/>
        <v>0</v>
      </c>
      <c r="V501" s="3"/>
    </row>
    <row r="502" spans="2:22" ht="15.75" customHeight="1">
      <c r="B502" s="10">
        <v>7670</v>
      </c>
      <c r="C502" s="5" t="s">
        <v>116</v>
      </c>
      <c r="D502" s="11" t="s">
        <v>9</v>
      </c>
      <c r="E502" s="12">
        <v>802</v>
      </c>
      <c r="F502" s="22"/>
      <c r="G502" s="16"/>
      <c r="H502" s="16"/>
      <c r="I502" s="16"/>
      <c r="J502" s="17"/>
      <c r="K502" s="18"/>
      <c r="L502" s="19"/>
      <c r="M502" s="20"/>
      <c r="N502" s="20"/>
      <c r="O502" s="20"/>
      <c r="P502" s="20"/>
      <c r="Q502" s="20"/>
      <c r="R502" s="20"/>
      <c r="S502" s="14">
        <f t="shared" si="85"/>
        <v>0</v>
      </c>
      <c r="V502" s="3"/>
    </row>
    <row r="503" spans="2:22" ht="15.75" customHeight="1">
      <c r="B503" s="10">
        <v>7670</v>
      </c>
      <c r="C503" s="5" t="s">
        <v>116</v>
      </c>
      <c r="D503" s="11" t="s">
        <v>9</v>
      </c>
      <c r="E503" s="12">
        <v>803</v>
      </c>
      <c r="F503" s="22"/>
      <c r="G503" s="16"/>
      <c r="H503" s="16"/>
      <c r="I503" s="16"/>
      <c r="J503" s="17"/>
      <c r="K503" s="18"/>
      <c r="L503" s="19"/>
      <c r="M503" s="20"/>
      <c r="N503" s="20"/>
      <c r="O503" s="20"/>
      <c r="P503" s="20"/>
      <c r="Q503" s="20"/>
      <c r="R503" s="20"/>
      <c r="S503" s="14">
        <f t="shared" si="85"/>
        <v>0</v>
      </c>
      <c r="V503" s="3"/>
    </row>
    <row r="504" spans="2:22" ht="15.75" customHeight="1">
      <c r="B504" s="10">
        <v>7670</v>
      </c>
      <c r="C504" s="5" t="s">
        <v>116</v>
      </c>
      <c r="D504" s="11" t="s">
        <v>9</v>
      </c>
      <c r="E504" s="12">
        <v>804</v>
      </c>
      <c r="F504" s="22"/>
      <c r="G504" s="16"/>
      <c r="H504" s="16"/>
      <c r="I504" s="16"/>
      <c r="J504" s="17"/>
      <c r="K504" s="18"/>
      <c r="L504" s="19"/>
      <c r="M504" s="20"/>
      <c r="N504" s="20"/>
      <c r="O504" s="20"/>
      <c r="P504" s="20"/>
      <c r="Q504" s="20"/>
      <c r="R504" s="20"/>
      <c r="S504" s="14">
        <f t="shared" si="85"/>
        <v>0</v>
      </c>
      <c r="V504" s="3"/>
    </row>
    <row r="505" spans="2:22" ht="15.75" customHeight="1">
      <c r="B505" s="10">
        <v>7670</v>
      </c>
      <c r="C505" s="5" t="s">
        <v>116</v>
      </c>
      <c r="D505" s="11" t="s">
        <v>9</v>
      </c>
      <c r="E505" s="12">
        <v>805</v>
      </c>
      <c r="F505" s="22"/>
      <c r="G505" s="16"/>
      <c r="H505" s="16"/>
      <c r="I505" s="16"/>
      <c r="J505" s="17"/>
      <c r="K505" s="18"/>
      <c r="L505" s="19"/>
      <c r="M505" s="20"/>
      <c r="N505" s="20"/>
      <c r="O505" s="20"/>
      <c r="P505" s="20"/>
      <c r="Q505" s="20"/>
      <c r="R505" s="20"/>
      <c r="S505" s="14">
        <f t="shared" si="85"/>
        <v>0</v>
      </c>
      <c r="V505" s="3"/>
    </row>
    <row r="506" spans="2:22" ht="15.75" customHeight="1">
      <c r="B506" s="10">
        <v>7670</v>
      </c>
      <c r="C506" s="5" t="s">
        <v>116</v>
      </c>
      <c r="D506" s="11" t="s">
        <v>9</v>
      </c>
      <c r="E506" s="12">
        <v>806</v>
      </c>
      <c r="F506" s="22"/>
      <c r="G506" s="16"/>
      <c r="H506" s="16"/>
      <c r="I506" s="16"/>
      <c r="J506" s="17"/>
      <c r="K506" s="18"/>
      <c r="L506" s="19"/>
      <c r="M506" s="20"/>
      <c r="N506" s="20"/>
      <c r="O506" s="20"/>
      <c r="P506" s="20"/>
      <c r="Q506" s="20"/>
      <c r="R506" s="20"/>
      <c r="S506" s="14">
        <f t="shared" si="85"/>
        <v>0</v>
      </c>
      <c r="V506" s="3"/>
    </row>
    <row r="507" spans="2:22" ht="15.75" customHeight="1">
      <c r="B507" s="10">
        <v>7670</v>
      </c>
      <c r="C507" s="5" t="s">
        <v>116</v>
      </c>
      <c r="D507" s="11" t="s">
        <v>9</v>
      </c>
      <c r="E507" s="12">
        <v>807</v>
      </c>
      <c r="F507" s="22"/>
      <c r="G507" s="16"/>
      <c r="H507" s="16"/>
      <c r="I507" s="16"/>
      <c r="J507" s="17"/>
      <c r="K507" s="18"/>
      <c r="L507" s="19"/>
      <c r="M507" s="20"/>
      <c r="N507" s="20"/>
      <c r="O507" s="20"/>
      <c r="P507" s="20"/>
      <c r="Q507" s="20"/>
      <c r="R507" s="20"/>
      <c r="S507" s="14">
        <f t="shared" si="85"/>
        <v>0</v>
      </c>
      <c r="V507" s="3"/>
    </row>
    <row r="508" spans="2:22" ht="15.75" customHeight="1">
      <c r="B508" s="10">
        <v>7670</v>
      </c>
      <c r="C508" s="5" t="s">
        <v>116</v>
      </c>
      <c r="D508" s="11" t="s">
        <v>9</v>
      </c>
      <c r="E508" s="12">
        <v>808</v>
      </c>
      <c r="F508" s="22"/>
      <c r="G508" s="16"/>
      <c r="H508" s="16"/>
      <c r="I508" s="16"/>
      <c r="J508" s="17"/>
      <c r="K508" s="18"/>
      <c r="L508" s="19"/>
      <c r="M508" s="20"/>
      <c r="N508" s="20"/>
      <c r="O508" s="20"/>
      <c r="P508" s="20"/>
      <c r="Q508" s="20"/>
      <c r="R508" s="20"/>
      <c r="S508" s="14">
        <f t="shared" si="85"/>
        <v>0</v>
      </c>
      <c r="V508" s="3"/>
    </row>
    <row r="509" spans="2:22" ht="15.75" customHeight="1">
      <c r="B509" s="10">
        <v>7670</v>
      </c>
      <c r="C509" s="5" t="s">
        <v>116</v>
      </c>
      <c r="D509" s="11" t="s">
        <v>9</v>
      </c>
      <c r="E509" s="12">
        <v>809</v>
      </c>
      <c r="F509" s="22"/>
      <c r="G509" s="16"/>
      <c r="H509" s="16"/>
      <c r="I509" s="16"/>
      <c r="J509" s="17"/>
      <c r="K509" s="18"/>
      <c r="L509" s="19"/>
      <c r="M509" s="20"/>
      <c r="N509" s="20"/>
      <c r="O509" s="20"/>
      <c r="P509" s="20"/>
      <c r="Q509" s="20"/>
      <c r="R509" s="20"/>
      <c r="S509" s="14">
        <f t="shared" si="85"/>
        <v>0</v>
      </c>
      <c r="V509" s="3"/>
    </row>
    <row r="510" spans="2:22" ht="15.75" customHeight="1">
      <c r="B510" s="10">
        <v>7670</v>
      </c>
      <c r="C510" s="5" t="s">
        <v>116</v>
      </c>
      <c r="D510" s="11" t="s">
        <v>9</v>
      </c>
      <c r="E510" s="12">
        <v>810</v>
      </c>
      <c r="F510" s="22"/>
      <c r="G510" s="23"/>
      <c r="H510" s="23"/>
      <c r="I510" s="23"/>
      <c r="J510" s="24"/>
      <c r="K510" s="25"/>
      <c r="L510" s="26"/>
      <c r="M510" s="27"/>
      <c r="N510" s="27"/>
      <c r="O510" s="27"/>
      <c r="P510" s="27"/>
      <c r="Q510" s="27"/>
      <c r="R510" s="27"/>
      <c r="S510" s="14">
        <f t="shared" si="85"/>
        <v>0</v>
      </c>
      <c r="V510" s="3"/>
    </row>
    <row r="511" spans="2:22" ht="15.75" customHeight="1">
      <c r="B511" s="12"/>
      <c r="C511" s="28"/>
      <c r="D511" s="29"/>
      <c r="E511" s="12"/>
      <c r="F511" s="22"/>
      <c r="G511" s="30">
        <f t="shared" ref="G511:S511" si="86">SUM(G500:G510)</f>
        <v>0</v>
      </c>
      <c r="H511" s="30">
        <f t="shared" si="86"/>
        <v>0</v>
      </c>
      <c r="I511" s="30">
        <f t="shared" si="86"/>
        <v>0</v>
      </c>
      <c r="J511" s="30">
        <f t="shared" si="86"/>
        <v>0</v>
      </c>
      <c r="K511" s="30">
        <f t="shared" si="86"/>
        <v>0</v>
      </c>
      <c r="L511" s="30">
        <f t="shared" si="86"/>
        <v>0</v>
      </c>
      <c r="M511" s="30">
        <f t="shared" si="86"/>
        <v>0</v>
      </c>
      <c r="N511" s="30">
        <f t="shared" si="86"/>
        <v>0</v>
      </c>
      <c r="O511" s="30">
        <f t="shared" si="86"/>
        <v>0</v>
      </c>
      <c r="P511" s="30">
        <f t="shared" si="86"/>
        <v>0</v>
      </c>
      <c r="Q511" s="30">
        <f t="shared" si="86"/>
        <v>0</v>
      </c>
      <c r="R511" s="30">
        <f t="shared" si="86"/>
        <v>0</v>
      </c>
      <c r="S511" s="32">
        <f t="shared" si="86"/>
        <v>0</v>
      </c>
      <c r="V511" s="3"/>
    </row>
    <row r="512" spans="2:22" ht="15.75" customHeight="1">
      <c r="B512" s="12"/>
      <c r="C512" s="28"/>
      <c r="D512" s="29"/>
      <c r="E512" s="12"/>
      <c r="F512" s="22"/>
      <c r="G512" s="33"/>
      <c r="H512" s="33"/>
      <c r="I512" s="33"/>
      <c r="J512" s="33"/>
      <c r="K512" s="28"/>
      <c r="L512" s="1"/>
      <c r="M512" s="34"/>
      <c r="V512" s="3"/>
    </row>
    <row r="513" spans="2:22" ht="15.75" customHeight="1">
      <c r="B513" s="12"/>
      <c r="C513" s="28"/>
      <c r="D513" s="29"/>
      <c r="E513" s="12"/>
      <c r="F513" s="2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V513" s="3"/>
    </row>
    <row r="514" spans="2:22" ht="15.75" customHeight="1">
      <c r="B514" s="12"/>
      <c r="C514" s="28"/>
      <c r="D514" s="29"/>
      <c r="E514" s="12"/>
      <c r="F514" s="7">
        <v>2024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f t="shared" ref="S514:S515" si="87">SUM(G514:R514)</f>
        <v>0</v>
      </c>
      <c r="V514" s="3"/>
    </row>
    <row r="515" spans="2:22" ht="15.75" customHeight="1">
      <c r="B515" s="12"/>
      <c r="C515" s="28"/>
      <c r="D515" s="29"/>
      <c r="E515" s="12"/>
      <c r="F515" s="7">
        <v>2025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f t="shared" si="87"/>
        <v>0</v>
      </c>
      <c r="V515" s="3"/>
    </row>
    <row r="516" spans="2:22" ht="15.75" customHeight="1">
      <c r="B516" s="12"/>
      <c r="C516" s="28"/>
      <c r="D516" s="29"/>
      <c r="E516" s="12"/>
      <c r="F516" s="22"/>
      <c r="G516" s="33"/>
      <c r="H516" s="33"/>
      <c r="I516" s="33"/>
      <c r="J516" s="33"/>
      <c r="K516" s="28"/>
      <c r="L516" s="1"/>
      <c r="M516" s="34"/>
      <c r="V516" s="3"/>
    </row>
    <row r="517" spans="2:22" ht="15.75" customHeight="1">
      <c r="B517" s="12"/>
      <c r="C517" s="28"/>
      <c r="D517" s="29"/>
      <c r="E517" s="12"/>
      <c r="F517" s="22"/>
      <c r="G517" s="33"/>
      <c r="H517" s="33"/>
      <c r="I517" s="33"/>
      <c r="J517" s="33"/>
      <c r="K517" s="28"/>
      <c r="L517" s="1"/>
      <c r="M517" s="34"/>
      <c r="V517" s="3"/>
    </row>
    <row r="518" spans="2:22" ht="15.75" customHeight="1">
      <c r="B518" s="12"/>
      <c r="C518" s="28"/>
      <c r="D518" s="29"/>
      <c r="E518" s="12"/>
      <c r="F518" s="22"/>
      <c r="G518" s="9">
        <v>46023</v>
      </c>
      <c r="H518" s="9">
        <v>46054</v>
      </c>
      <c r="I518" s="9">
        <v>46082</v>
      </c>
      <c r="J518" s="9">
        <v>46113</v>
      </c>
      <c r="K518" s="9">
        <v>46143</v>
      </c>
      <c r="L518" s="9">
        <v>46174</v>
      </c>
      <c r="M518" s="9">
        <v>46204</v>
      </c>
      <c r="N518" s="9">
        <v>46235</v>
      </c>
      <c r="O518" s="9">
        <v>46266</v>
      </c>
      <c r="P518" s="9">
        <v>46296</v>
      </c>
      <c r="Q518" s="9">
        <v>46327</v>
      </c>
      <c r="R518" s="9">
        <v>46357</v>
      </c>
      <c r="S518" s="9" t="s">
        <v>7</v>
      </c>
      <c r="V518" s="3"/>
    </row>
    <row r="519" spans="2:22" ht="15.75" customHeight="1">
      <c r="B519" s="10">
        <v>7675</v>
      </c>
      <c r="C519" s="5" t="s">
        <v>117</v>
      </c>
      <c r="D519" s="11" t="s">
        <v>9</v>
      </c>
      <c r="E519" s="12">
        <v>800</v>
      </c>
      <c r="F519" s="22"/>
      <c r="G519" s="13">
        <v>0</v>
      </c>
      <c r="H519" s="13">
        <v>0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0</v>
      </c>
      <c r="P519" s="13">
        <v>0</v>
      </c>
      <c r="Q519" s="13">
        <v>0</v>
      </c>
      <c r="R519" s="13">
        <v>0</v>
      </c>
      <c r="S519" s="14">
        <f t="shared" ref="S519:S529" si="88">SUM(G519:R519)</f>
        <v>0</v>
      </c>
      <c r="V519" s="3"/>
    </row>
    <row r="520" spans="2:22" ht="15.75" customHeight="1">
      <c r="B520" s="10">
        <v>7675</v>
      </c>
      <c r="C520" s="5" t="s">
        <v>117</v>
      </c>
      <c r="D520" s="11" t="s">
        <v>9</v>
      </c>
      <c r="E520" s="12">
        <v>801</v>
      </c>
      <c r="F520" s="22"/>
      <c r="G520" s="16"/>
      <c r="H520" s="16"/>
      <c r="I520" s="16"/>
      <c r="J520" s="17"/>
      <c r="K520" s="18"/>
      <c r="L520" s="19"/>
      <c r="M520" s="20"/>
      <c r="N520" s="20"/>
      <c r="O520" s="20"/>
      <c r="P520" s="20"/>
      <c r="Q520" s="20"/>
      <c r="R520" s="20"/>
      <c r="S520" s="14">
        <f t="shared" si="88"/>
        <v>0</v>
      </c>
      <c r="V520" s="3"/>
    </row>
    <row r="521" spans="2:22" ht="15.75" customHeight="1">
      <c r="B521" s="10">
        <v>7675</v>
      </c>
      <c r="C521" s="5" t="s">
        <v>117</v>
      </c>
      <c r="D521" s="11" t="s">
        <v>9</v>
      </c>
      <c r="E521" s="12">
        <v>802</v>
      </c>
      <c r="F521" s="22"/>
      <c r="G521" s="16"/>
      <c r="H521" s="16"/>
      <c r="I521" s="16"/>
      <c r="J521" s="17"/>
      <c r="K521" s="18"/>
      <c r="L521" s="19"/>
      <c r="M521" s="20"/>
      <c r="N521" s="20"/>
      <c r="O521" s="20"/>
      <c r="P521" s="20"/>
      <c r="Q521" s="20"/>
      <c r="R521" s="20"/>
      <c r="S521" s="14">
        <f t="shared" si="88"/>
        <v>0</v>
      </c>
      <c r="V521" s="3"/>
    </row>
    <row r="522" spans="2:22" ht="15.75" customHeight="1">
      <c r="B522" s="10">
        <v>7675</v>
      </c>
      <c r="C522" s="5" t="s">
        <v>117</v>
      </c>
      <c r="D522" s="11" t="s">
        <v>9</v>
      </c>
      <c r="E522" s="12">
        <v>803</v>
      </c>
      <c r="F522" s="22"/>
      <c r="G522" s="16"/>
      <c r="H522" s="16"/>
      <c r="I522" s="16"/>
      <c r="J522" s="17"/>
      <c r="K522" s="18"/>
      <c r="L522" s="19"/>
      <c r="M522" s="20"/>
      <c r="N522" s="20"/>
      <c r="O522" s="20"/>
      <c r="P522" s="20"/>
      <c r="Q522" s="20"/>
      <c r="R522" s="20"/>
      <c r="S522" s="14">
        <f t="shared" si="88"/>
        <v>0</v>
      </c>
      <c r="V522" s="3"/>
    </row>
    <row r="523" spans="2:22" ht="15.75" customHeight="1">
      <c r="B523" s="10">
        <v>7675</v>
      </c>
      <c r="C523" s="5" t="s">
        <v>117</v>
      </c>
      <c r="D523" s="11" t="s">
        <v>9</v>
      </c>
      <c r="E523" s="12">
        <v>804</v>
      </c>
      <c r="F523" s="22"/>
      <c r="G523" s="16"/>
      <c r="H523" s="16"/>
      <c r="I523" s="16"/>
      <c r="J523" s="17"/>
      <c r="K523" s="18"/>
      <c r="L523" s="19"/>
      <c r="M523" s="20"/>
      <c r="N523" s="20"/>
      <c r="O523" s="20"/>
      <c r="P523" s="20"/>
      <c r="Q523" s="20"/>
      <c r="R523" s="20"/>
      <c r="S523" s="14">
        <f t="shared" si="88"/>
        <v>0</v>
      </c>
      <c r="V523" s="3"/>
    </row>
    <row r="524" spans="2:22" ht="15.75" customHeight="1">
      <c r="B524" s="10">
        <v>7675</v>
      </c>
      <c r="C524" s="5" t="s">
        <v>117</v>
      </c>
      <c r="D524" s="11" t="s">
        <v>9</v>
      </c>
      <c r="E524" s="12">
        <v>805</v>
      </c>
      <c r="F524" s="22"/>
      <c r="G524" s="16"/>
      <c r="H524" s="16"/>
      <c r="I524" s="16"/>
      <c r="J524" s="17"/>
      <c r="K524" s="18"/>
      <c r="L524" s="19"/>
      <c r="M524" s="20"/>
      <c r="N524" s="20"/>
      <c r="O524" s="20"/>
      <c r="P524" s="20"/>
      <c r="Q524" s="20"/>
      <c r="R524" s="20"/>
      <c r="S524" s="14">
        <f t="shared" si="88"/>
        <v>0</v>
      </c>
      <c r="V524" s="3"/>
    </row>
    <row r="525" spans="2:22" ht="15.75" customHeight="1">
      <c r="B525" s="10">
        <v>7675</v>
      </c>
      <c r="C525" s="5" t="s">
        <v>117</v>
      </c>
      <c r="D525" s="11" t="s">
        <v>9</v>
      </c>
      <c r="E525" s="12">
        <v>806</v>
      </c>
      <c r="F525" s="22"/>
      <c r="G525" s="16"/>
      <c r="H525" s="16"/>
      <c r="I525" s="16"/>
      <c r="J525" s="17"/>
      <c r="K525" s="18"/>
      <c r="L525" s="19"/>
      <c r="M525" s="20"/>
      <c r="N525" s="20"/>
      <c r="O525" s="20"/>
      <c r="P525" s="20"/>
      <c r="Q525" s="20"/>
      <c r="R525" s="20"/>
      <c r="S525" s="14">
        <f t="shared" si="88"/>
        <v>0</v>
      </c>
      <c r="V525" s="3"/>
    </row>
    <row r="526" spans="2:22" ht="15.75" customHeight="1">
      <c r="B526" s="10">
        <v>7675</v>
      </c>
      <c r="C526" s="5" t="s">
        <v>117</v>
      </c>
      <c r="D526" s="11" t="s">
        <v>9</v>
      </c>
      <c r="E526" s="12">
        <v>807</v>
      </c>
      <c r="F526" s="22"/>
      <c r="G526" s="16"/>
      <c r="H526" s="16"/>
      <c r="I526" s="16"/>
      <c r="J526" s="17"/>
      <c r="K526" s="18"/>
      <c r="L526" s="19"/>
      <c r="M526" s="20"/>
      <c r="N526" s="20"/>
      <c r="O526" s="20"/>
      <c r="P526" s="20"/>
      <c r="Q526" s="20"/>
      <c r="R526" s="20"/>
      <c r="S526" s="14">
        <f t="shared" si="88"/>
        <v>0</v>
      </c>
      <c r="V526" s="3"/>
    </row>
    <row r="527" spans="2:22" ht="15.75" customHeight="1">
      <c r="B527" s="10">
        <v>7675</v>
      </c>
      <c r="C527" s="5" t="s">
        <v>117</v>
      </c>
      <c r="D527" s="11" t="s">
        <v>9</v>
      </c>
      <c r="E527" s="12">
        <v>808</v>
      </c>
      <c r="F527" s="22"/>
      <c r="G527" s="16"/>
      <c r="H527" s="16"/>
      <c r="I527" s="16"/>
      <c r="J527" s="17"/>
      <c r="K527" s="18"/>
      <c r="L527" s="19"/>
      <c r="M527" s="20"/>
      <c r="N527" s="20"/>
      <c r="O527" s="20"/>
      <c r="P527" s="20"/>
      <c r="Q527" s="20"/>
      <c r="R527" s="20"/>
      <c r="S527" s="14">
        <f t="shared" si="88"/>
        <v>0</v>
      </c>
      <c r="V527" s="3"/>
    </row>
    <row r="528" spans="2:22" ht="15.75" customHeight="1">
      <c r="B528" s="10">
        <v>7675</v>
      </c>
      <c r="C528" s="5" t="s">
        <v>117</v>
      </c>
      <c r="D528" s="11" t="s">
        <v>9</v>
      </c>
      <c r="E528" s="12">
        <v>809</v>
      </c>
      <c r="F528" s="22"/>
      <c r="G528" s="16"/>
      <c r="H528" s="16"/>
      <c r="I528" s="16"/>
      <c r="J528" s="17"/>
      <c r="K528" s="18"/>
      <c r="L528" s="19"/>
      <c r="M528" s="20"/>
      <c r="N528" s="20"/>
      <c r="O528" s="20"/>
      <c r="P528" s="20"/>
      <c r="Q528" s="20"/>
      <c r="R528" s="20"/>
      <c r="S528" s="14">
        <f t="shared" si="88"/>
        <v>0</v>
      </c>
      <c r="V528" s="3"/>
    </row>
    <row r="529" spans="2:22" ht="15.75" customHeight="1">
      <c r="B529" s="10">
        <v>7675</v>
      </c>
      <c r="C529" s="5" t="s">
        <v>117</v>
      </c>
      <c r="D529" s="11" t="s">
        <v>9</v>
      </c>
      <c r="E529" s="12">
        <v>810</v>
      </c>
      <c r="F529" s="22"/>
      <c r="G529" s="23"/>
      <c r="H529" s="23"/>
      <c r="I529" s="23"/>
      <c r="J529" s="24"/>
      <c r="K529" s="25"/>
      <c r="L529" s="26"/>
      <c r="M529" s="27"/>
      <c r="N529" s="27"/>
      <c r="O529" s="27"/>
      <c r="P529" s="27"/>
      <c r="Q529" s="27"/>
      <c r="R529" s="27"/>
      <c r="S529" s="14">
        <f t="shared" si="88"/>
        <v>0</v>
      </c>
      <c r="V529" s="3"/>
    </row>
    <row r="530" spans="2:22" ht="15.75" customHeight="1">
      <c r="B530" s="12"/>
      <c r="C530" s="28"/>
      <c r="D530" s="29"/>
      <c r="E530" s="12"/>
      <c r="F530" s="22"/>
      <c r="G530" s="30">
        <f t="shared" ref="G530:S530" si="89">SUM(G519:G529)</f>
        <v>0</v>
      </c>
      <c r="H530" s="30">
        <f t="shared" si="89"/>
        <v>0</v>
      </c>
      <c r="I530" s="30">
        <f t="shared" si="89"/>
        <v>0</v>
      </c>
      <c r="J530" s="30">
        <f t="shared" si="89"/>
        <v>0</v>
      </c>
      <c r="K530" s="30">
        <f t="shared" si="89"/>
        <v>0</v>
      </c>
      <c r="L530" s="30">
        <f t="shared" si="89"/>
        <v>0</v>
      </c>
      <c r="M530" s="30">
        <f t="shared" si="89"/>
        <v>0</v>
      </c>
      <c r="N530" s="30">
        <f t="shared" si="89"/>
        <v>0</v>
      </c>
      <c r="O530" s="30">
        <f t="shared" si="89"/>
        <v>0</v>
      </c>
      <c r="P530" s="30">
        <f t="shared" si="89"/>
        <v>0</v>
      </c>
      <c r="Q530" s="30">
        <f t="shared" si="89"/>
        <v>0</v>
      </c>
      <c r="R530" s="30">
        <f t="shared" si="89"/>
        <v>0</v>
      </c>
      <c r="S530" s="32">
        <f t="shared" si="89"/>
        <v>0</v>
      </c>
      <c r="V530" s="3"/>
    </row>
    <row r="531" spans="2:22" ht="15.75" customHeight="1">
      <c r="B531" s="12"/>
      <c r="C531" s="28"/>
      <c r="D531" s="29"/>
      <c r="E531" s="12"/>
      <c r="F531" s="22"/>
      <c r="G531" s="33"/>
      <c r="H531" s="33"/>
      <c r="I531" s="33"/>
      <c r="J531" s="33"/>
      <c r="K531" s="28"/>
      <c r="L531" s="1"/>
      <c r="M531" s="34"/>
      <c r="V531" s="3"/>
    </row>
    <row r="532" spans="2:22" ht="15.75" customHeight="1">
      <c r="B532" s="12"/>
      <c r="C532" s="28"/>
      <c r="D532" s="29"/>
      <c r="E532" s="12"/>
      <c r="F532" s="2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V532" s="3"/>
    </row>
    <row r="533" spans="2:22" ht="15.75" customHeight="1">
      <c r="B533" s="12"/>
      <c r="C533" s="28"/>
      <c r="D533" s="29"/>
      <c r="E533" s="12"/>
      <c r="F533" s="7">
        <v>2024</v>
      </c>
      <c r="G533" s="6">
        <v>44.042996761301566</v>
      </c>
      <c r="H533" s="6">
        <v>43.493406636527943</v>
      </c>
      <c r="I533" s="6">
        <v>41.648660122129101</v>
      </c>
      <c r="J533" s="6">
        <v>43.050968734924659</v>
      </c>
      <c r="K533" s="6">
        <v>41.879518066655855</v>
      </c>
      <c r="L533" s="6">
        <v>36.044495686974393</v>
      </c>
      <c r="M533" s="6">
        <v>40.189762149794809</v>
      </c>
      <c r="N533" s="6">
        <v>44.33899334758852</v>
      </c>
      <c r="O533" s="6">
        <v>38.125596757387456</v>
      </c>
      <c r="P533" s="6">
        <v>1139.5795702075477</v>
      </c>
      <c r="Q533" s="6">
        <v>55.788166581591838</v>
      </c>
      <c r="R533" s="6">
        <v>51.008941049473073</v>
      </c>
      <c r="S533" s="6">
        <f t="shared" ref="S533:S534" si="90">SUM(G533:R533)</f>
        <v>1619.1910761018971</v>
      </c>
      <c r="V533" s="3"/>
    </row>
    <row r="534" spans="2:22" ht="15.75" customHeight="1">
      <c r="B534" s="12"/>
      <c r="C534" s="28"/>
      <c r="D534" s="29"/>
      <c r="E534" s="12"/>
      <c r="F534" s="7">
        <v>2025</v>
      </c>
      <c r="G534" s="6">
        <v>0</v>
      </c>
      <c r="H534" s="6">
        <v>0</v>
      </c>
      <c r="I534" s="6">
        <v>1483.0870073977112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/>
      <c r="P534" s="6"/>
      <c r="Q534" s="6"/>
      <c r="R534" s="6"/>
      <c r="S534" s="6">
        <f t="shared" si="90"/>
        <v>1483.0870073977112</v>
      </c>
      <c r="V534" s="3"/>
    </row>
    <row r="535" spans="2:22" ht="15.75" customHeight="1">
      <c r="B535" s="12"/>
      <c r="C535" s="28"/>
      <c r="D535" s="29"/>
      <c r="E535" s="12"/>
      <c r="F535" s="22"/>
      <c r="G535" s="33"/>
      <c r="H535" s="33"/>
      <c r="I535" s="33"/>
      <c r="J535" s="33"/>
      <c r="K535" s="28"/>
      <c r="L535" s="1"/>
      <c r="M535" s="34"/>
      <c r="V535" s="3"/>
    </row>
    <row r="536" spans="2:22" ht="15.75" customHeight="1">
      <c r="B536" s="12"/>
      <c r="C536" s="28"/>
      <c r="D536" s="29"/>
      <c r="E536" s="12"/>
      <c r="F536" s="22"/>
      <c r="G536" s="9">
        <v>46023</v>
      </c>
      <c r="H536" s="9">
        <v>46054</v>
      </c>
      <c r="I536" s="9">
        <v>46082</v>
      </c>
      <c r="J536" s="9">
        <v>46113</v>
      </c>
      <c r="K536" s="9">
        <v>46143</v>
      </c>
      <c r="L536" s="9">
        <v>46174</v>
      </c>
      <c r="M536" s="9">
        <v>46204</v>
      </c>
      <c r="N536" s="9">
        <v>46235</v>
      </c>
      <c r="O536" s="9">
        <v>46266</v>
      </c>
      <c r="P536" s="9">
        <v>46296</v>
      </c>
      <c r="Q536" s="9">
        <v>46327</v>
      </c>
      <c r="R536" s="9">
        <v>46357</v>
      </c>
      <c r="S536" s="9" t="s">
        <v>7</v>
      </c>
      <c r="V536" s="3"/>
    </row>
    <row r="537" spans="2:22" ht="15.75" customHeight="1">
      <c r="B537" s="10">
        <v>7680</v>
      </c>
      <c r="C537" s="5" t="s">
        <v>118</v>
      </c>
      <c r="D537" s="11" t="s">
        <v>9</v>
      </c>
      <c r="E537" s="12">
        <v>800</v>
      </c>
      <c r="F537" s="39" t="s">
        <v>119</v>
      </c>
      <c r="G537" s="38">
        <f>100*15</f>
        <v>1500</v>
      </c>
      <c r="H537" s="13">
        <v>0</v>
      </c>
      <c r="I537" s="13">
        <v>0</v>
      </c>
      <c r="J537" s="13">
        <v>0</v>
      </c>
      <c r="K537" s="13">
        <v>0</v>
      </c>
      <c r="L537" s="13">
        <v>0</v>
      </c>
      <c r="M537" s="13">
        <v>0</v>
      </c>
      <c r="N537" s="38">
        <f>100*15</f>
        <v>1500</v>
      </c>
      <c r="O537" s="13">
        <v>0</v>
      </c>
      <c r="P537" s="13">
        <v>0</v>
      </c>
      <c r="Q537" s="13">
        <v>0</v>
      </c>
      <c r="R537" s="13">
        <v>0</v>
      </c>
      <c r="S537" s="14">
        <f t="shared" ref="S537:S547" si="91">SUM(G537:R537)</f>
        <v>3000</v>
      </c>
      <c r="V537" s="3"/>
    </row>
    <row r="538" spans="2:22" ht="15.75" customHeight="1">
      <c r="B538" s="10">
        <v>7680</v>
      </c>
      <c r="C538" s="5" t="s">
        <v>118</v>
      </c>
      <c r="D538" s="11" t="s">
        <v>9</v>
      </c>
      <c r="E538" s="12">
        <v>801</v>
      </c>
      <c r="F538" s="22"/>
      <c r="G538" s="16">
        <v>0</v>
      </c>
      <c r="H538" s="16">
        <v>0</v>
      </c>
      <c r="I538" s="16">
        <v>0</v>
      </c>
      <c r="J538" s="17">
        <v>0</v>
      </c>
      <c r="K538" s="18">
        <v>0</v>
      </c>
      <c r="L538" s="19">
        <v>0</v>
      </c>
      <c r="M538" s="20">
        <v>0</v>
      </c>
      <c r="N538" s="20">
        <v>0</v>
      </c>
      <c r="O538" s="20">
        <v>0</v>
      </c>
      <c r="P538" s="20">
        <v>0</v>
      </c>
      <c r="Q538" s="20">
        <v>0</v>
      </c>
      <c r="R538" s="20">
        <v>0</v>
      </c>
      <c r="S538" s="14">
        <f t="shared" si="91"/>
        <v>0</v>
      </c>
      <c r="V538" s="3"/>
    </row>
    <row r="539" spans="2:22" ht="15.75" customHeight="1">
      <c r="B539" s="10">
        <v>7680</v>
      </c>
      <c r="C539" s="5" t="s">
        <v>118</v>
      </c>
      <c r="D539" s="11" t="s">
        <v>9</v>
      </c>
      <c r="E539" s="12">
        <v>802</v>
      </c>
      <c r="F539" s="22"/>
      <c r="G539" s="16">
        <v>0</v>
      </c>
      <c r="H539" s="16">
        <v>0</v>
      </c>
      <c r="I539" s="16">
        <v>0</v>
      </c>
      <c r="J539" s="17">
        <v>0</v>
      </c>
      <c r="K539" s="18">
        <v>0</v>
      </c>
      <c r="L539" s="19">
        <v>0</v>
      </c>
      <c r="M539" s="20">
        <v>0</v>
      </c>
      <c r="N539" s="20">
        <v>0</v>
      </c>
      <c r="O539" s="20">
        <v>0</v>
      </c>
      <c r="P539" s="20">
        <v>0</v>
      </c>
      <c r="Q539" s="20">
        <v>0</v>
      </c>
      <c r="R539" s="20">
        <v>0</v>
      </c>
      <c r="S539" s="14">
        <f t="shared" si="91"/>
        <v>0</v>
      </c>
      <c r="V539" s="3"/>
    </row>
    <row r="540" spans="2:22" ht="15.75" customHeight="1">
      <c r="B540" s="10">
        <v>7680</v>
      </c>
      <c r="C540" s="5" t="s">
        <v>118</v>
      </c>
      <c r="D540" s="11" t="s">
        <v>9</v>
      </c>
      <c r="E540" s="12">
        <v>803</v>
      </c>
      <c r="F540" s="22"/>
      <c r="G540" s="16">
        <v>0</v>
      </c>
      <c r="H540" s="16">
        <v>0</v>
      </c>
      <c r="I540" s="16">
        <v>0</v>
      </c>
      <c r="J540" s="17">
        <v>0</v>
      </c>
      <c r="K540" s="18">
        <v>0</v>
      </c>
      <c r="L540" s="19">
        <v>0</v>
      </c>
      <c r="M540" s="20">
        <v>0</v>
      </c>
      <c r="N540" s="20">
        <v>0</v>
      </c>
      <c r="O540" s="20">
        <v>0</v>
      </c>
      <c r="P540" s="20">
        <v>0</v>
      </c>
      <c r="Q540" s="20">
        <v>0</v>
      </c>
      <c r="R540" s="20">
        <v>0</v>
      </c>
      <c r="S540" s="14">
        <f t="shared" si="91"/>
        <v>0</v>
      </c>
      <c r="V540" s="3"/>
    </row>
    <row r="541" spans="2:22" ht="15.75" customHeight="1">
      <c r="B541" s="10">
        <v>7680</v>
      </c>
      <c r="C541" s="5" t="s">
        <v>118</v>
      </c>
      <c r="D541" s="11" t="s">
        <v>9</v>
      </c>
      <c r="E541" s="12">
        <v>804</v>
      </c>
      <c r="F541" s="22"/>
      <c r="G541" s="16">
        <v>0</v>
      </c>
      <c r="H541" s="16">
        <v>0</v>
      </c>
      <c r="I541" s="16">
        <v>0</v>
      </c>
      <c r="J541" s="17">
        <v>0</v>
      </c>
      <c r="K541" s="18">
        <v>0</v>
      </c>
      <c r="L541" s="19">
        <v>0</v>
      </c>
      <c r="M541" s="20">
        <v>0</v>
      </c>
      <c r="N541" s="20">
        <v>0</v>
      </c>
      <c r="O541" s="20">
        <v>0</v>
      </c>
      <c r="P541" s="20">
        <v>0</v>
      </c>
      <c r="Q541" s="20">
        <v>0</v>
      </c>
      <c r="R541" s="20">
        <v>0</v>
      </c>
      <c r="S541" s="14">
        <f t="shared" si="91"/>
        <v>0</v>
      </c>
      <c r="V541" s="3"/>
    </row>
    <row r="542" spans="2:22" ht="15.75" customHeight="1">
      <c r="B542" s="10">
        <v>7680</v>
      </c>
      <c r="C542" s="5" t="s">
        <v>118</v>
      </c>
      <c r="D542" s="11" t="s">
        <v>9</v>
      </c>
      <c r="E542" s="12">
        <v>805</v>
      </c>
      <c r="F542" s="22"/>
      <c r="G542" s="16">
        <v>0</v>
      </c>
      <c r="H542" s="16">
        <v>0</v>
      </c>
      <c r="I542" s="16">
        <v>0</v>
      </c>
      <c r="J542" s="17">
        <v>0</v>
      </c>
      <c r="K542" s="18">
        <v>0</v>
      </c>
      <c r="L542" s="19">
        <v>0</v>
      </c>
      <c r="M542" s="20">
        <v>0</v>
      </c>
      <c r="N542" s="20">
        <v>0</v>
      </c>
      <c r="O542" s="20">
        <v>0</v>
      </c>
      <c r="P542" s="20">
        <v>0</v>
      </c>
      <c r="Q542" s="20">
        <v>0</v>
      </c>
      <c r="R542" s="20">
        <v>0</v>
      </c>
      <c r="S542" s="14">
        <f t="shared" si="91"/>
        <v>0</v>
      </c>
      <c r="V542" s="3"/>
    </row>
    <row r="543" spans="2:22" ht="15.75" customHeight="1">
      <c r="B543" s="10">
        <v>7680</v>
      </c>
      <c r="C543" s="5" t="s">
        <v>118</v>
      </c>
      <c r="D543" s="11" t="s">
        <v>9</v>
      </c>
      <c r="E543" s="12">
        <v>806</v>
      </c>
      <c r="F543" s="22"/>
      <c r="G543" s="16">
        <v>0</v>
      </c>
      <c r="H543" s="16">
        <v>0</v>
      </c>
      <c r="I543" s="16">
        <v>0</v>
      </c>
      <c r="J543" s="17">
        <v>0</v>
      </c>
      <c r="K543" s="18">
        <v>0</v>
      </c>
      <c r="L543" s="19">
        <v>0</v>
      </c>
      <c r="M543" s="20">
        <v>0</v>
      </c>
      <c r="N543" s="20">
        <v>0</v>
      </c>
      <c r="O543" s="20">
        <v>0</v>
      </c>
      <c r="P543" s="20">
        <v>0</v>
      </c>
      <c r="Q543" s="20">
        <v>0</v>
      </c>
      <c r="R543" s="20">
        <v>0</v>
      </c>
      <c r="S543" s="14">
        <f t="shared" si="91"/>
        <v>0</v>
      </c>
      <c r="V543" s="3"/>
    </row>
    <row r="544" spans="2:22" ht="15.75" customHeight="1">
      <c r="B544" s="10">
        <v>7680</v>
      </c>
      <c r="C544" s="5" t="s">
        <v>118</v>
      </c>
      <c r="D544" s="11" t="s">
        <v>9</v>
      </c>
      <c r="E544" s="12">
        <v>807</v>
      </c>
      <c r="F544" s="22"/>
      <c r="G544" s="16">
        <v>0</v>
      </c>
      <c r="H544" s="16">
        <v>0</v>
      </c>
      <c r="I544" s="16">
        <v>0</v>
      </c>
      <c r="J544" s="17">
        <v>0</v>
      </c>
      <c r="K544" s="18">
        <v>0</v>
      </c>
      <c r="L544" s="19">
        <v>0</v>
      </c>
      <c r="M544" s="20">
        <v>0</v>
      </c>
      <c r="N544" s="20">
        <v>0</v>
      </c>
      <c r="O544" s="20">
        <v>0</v>
      </c>
      <c r="P544" s="20">
        <v>0</v>
      </c>
      <c r="Q544" s="20">
        <v>0</v>
      </c>
      <c r="R544" s="20">
        <v>0</v>
      </c>
      <c r="S544" s="14">
        <f t="shared" si="91"/>
        <v>0</v>
      </c>
      <c r="V544" s="3"/>
    </row>
    <row r="545" spans="2:22" ht="15.75" customHeight="1">
      <c r="B545" s="10">
        <v>7680</v>
      </c>
      <c r="C545" s="5" t="s">
        <v>118</v>
      </c>
      <c r="D545" s="11" t="s">
        <v>9</v>
      </c>
      <c r="E545" s="12">
        <v>808</v>
      </c>
      <c r="F545" s="22"/>
      <c r="G545" s="16">
        <v>0</v>
      </c>
      <c r="H545" s="16">
        <v>0</v>
      </c>
      <c r="I545" s="16">
        <v>0</v>
      </c>
      <c r="J545" s="17">
        <v>0</v>
      </c>
      <c r="K545" s="18">
        <v>0</v>
      </c>
      <c r="L545" s="19">
        <v>0</v>
      </c>
      <c r="M545" s="20">
        <v>0</v>
      </c>
      <c r="N545" s="20">
        <v>0</v>
      </c>
      <c r="O545" s="20">
        <v>0</v>
      </c>
      <c r="P545" s="20">
        <v>0</v>
      </c>
      <c r="Q545" s="20">
        <v>0</v>
      </c>
      <c r="R545" s="20">
        <v>0</v>
      </c>
      <c r="S545" s="14">
        <f t="shared" si="91"/>
        <v>0</v>
      </c>
      <c r="V545" s="3"/>
    </row>
    <row r="546" spans="2:22" ht="15.75" customHeight="1">
      <c r="B546" s="10">
        <v>7680</v>
      </c>
      <c r="C546" s="5" t="s">
        <v>118</v>
      </c>
      <c r="D546" s="11" t="s">
        <v>9</v>
      </c>
      <c r="E546" s="12">
        <v>809</v>
      </c>
      <c r="F546" s="22"/>
      <c r="G546" s="16">
        <v>0</v>
      </c>
      <c r="H546" s="16">
        <v>0</v>
      </c>
      <c r="I546" s="16">
        <v>0</v>
      </c>
      <c r="J546" s="17">
        <v>0</v>
      </c>
      <c r="K546" s="18">
        <v>0</v>
      </c>
      <c r="L546" s="19">
        <v>0</v>
      </c>
      <c r="M546" s="20">
        <v>0</v>
      </c>
      <c r="N546" s="20">
        <v>0</v>
      </c>
      <c r="O546" s="20">
        <v>0</v>
      </c>
      <c r="P546" s="20">
        <v>0</v>
      </c>
      <c r="Q546" s="20">
        <v>0</v>
      </c>
      <c r="R546" s="20">
        <v>0</v>
      </c>
      <c r="S546" s="14">
        <f t="shared" si="91"/>
        <v>0</v>
      </c>
      <c r="V546" s="3"/>
    </row>
    <row r="547" spans="2:22" ht="15.75" customHeight="1">
      <c r="B547" s="10">
        <v>7680</v>
      </c>
      <c r="C547" s="5" t="s">
        <v>118</v>
      </c>
      <c r="D547" s="11" t="s">
        <v>9</v>
      </c>
      <c r="E547" s="12">
        <v>810</v>
      </c>
      <c r="F547" s="22"/>
      <c r="G547" s="23">
        <v>0</v>
      </c>
      <c r="H547" s="23">
        <v>0</v>
      </c>
      <c r="I547" s="23">
        <v>0</v>
      </c>
      <c r="J547" s="24">
        <v>0</v>
      </c>
      <c r="K547" s="25">
        <v>0</v>
      </c>
      <c r="L547" s="26">
        <v>0</v>
      </c>
      <c r="M547" s="27">
        <v>0</v>
      </c>
      <c r="N547" s="27">
        <v>0</v>
      </c>
      <c r="O547" s="27">
        <v>0</v>
      </c>
      <c r="P547" s="27">
        <v>0</v>
      </c>
      <c r="Q547" s="27">
        <v>0</v>
      </c>
      <c r="R547" s="27">
        <v>0</v>
      </c>
      <c r="S547" s="14">
        <f t="shared" si="91"/>
        <v>0</v>
      </c>
      <c r="V547" s="3"/>
    </row>
    <row r="548" spans="2:22" ht="15.75" customHeight="1">
      <c r="B548" s="12"/>
      <c r="C548" s="28"/>
      <c r="D548" s="29"/>
      <c r="E548" s="12"/>
      <c r="F548" s="22"/>
      <c r="G548" s="30">
        <f t="shared" ref="G548:S548" si="92">SUM(G537:G547)</f>
        <v>1500</v>
      </c>
      <c r="H548" s="30">
        <f t="shared" si="92"/>
        <v>0</v>
      </c>
      <c r="I548" s="30">
        <f t="shared" si="92"/>
        <v>0</v>
      </c>
      <c r="J548" s="30">
        <f t="shared" si="92"/>
        <v>0</v>
      </c>
      <c r="K548" s="30">
        <f t="shared" si="92"/>
        <v>0</v>
      </c>
      <c r="L548" s="30">
        <f t="shared" si="92"/>
        <v>0</v>
      </c>
      <c r="M548" s="30">
        <f t="shared" si="92"/>
        <v>0</v>
      </c>
      <c r="N548" s="30">
        <f t="shared" si="92"/>
        <v>1500</v>
      </c>
      <c r="O548" s="30">
        <f t="shared" si="92"/>
        <v>0</v>
      </c>
      <c r="P548" s="30">
        <f t="shared" si="92"/>
        <v>0</v>
      </c>
      <c r="Q548" s="30">
        <f t="shared" si="92"/>
        <v>0</v>
      </c>
      <c r="R548" s="30">
        <f t="shared" si="92"/>
        <v>0</v>
      </c>
      <c r="S548" s="32">
        <f t="shared" si="92"/>
        <v>3000</v>
      </c>
      <c r="V548" s="3"/>
    </row>
    <row r="549" spans="2:22" ht="15.75" customHeight="1">
      <c r="B549" s="12"/>
      <c r="C549" s="28"/>
      <c r="D549" s="29"/>
      <c r="E549" s="12"/>
      <c r="F549" s="22"/>
      <c r="G549" s="33"/>
      <c r="H549" s="33"/>
      <c r="I549" s="33"/>
      <c r="J549" s="33"/>
      <c r="K549" s="28"/>
      <c r="L549" s="1"/>
      <c r="M549" s="34"/>
      <c r="V549" s="3"/>
    </row>
    <row r="550" spans="2:22" ht="15.75" customHeight="1">
      <c r="B550" s="12"/>
      <c r="C550" s="28"/>
      <c r="D550" s="29"/>
      <c r="E550" s="12"/>
      <c r="F550" s="2"/>
      <c r="G550" s="6">
        <v>1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V550" s="3"/>
    </row>
    <row r="551" spans="2:22" ht="15.75" customHeight="1">
      <c r="B551" s="12"/>
      <c r="C551" s="28"/>
      <c r="D551" s="29"/>
      <c r="E551" s="12"/>
      <c r="F551" s="7">
        <v>2024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f t="shared" ref="S551:S552" si="93">SUM(G551:R551)</f>
        <v>0</v>
      </c>
      <c r="V551" s="3"/>
    </row>
    <row r="552" spans="2:22" ht="15.75" customHeight="1">
      <c r="B552" s="12"/>
      <c r="C552" s="28"/>
      <c r="D552" s="29"/>
      <c r="E552" s="12"/>
      <c r="F552" s="7">
        <v>2025</v>
      </c>
      <c r="G552" s="6">
        <v>388.58434183213882</v>
      </c>
      <c r="H552" s="6">
        <v>389.69627693033493</v>
      </c>
      <c r="I552" s="6">
        <v>450.1519009936336</v>
      </c>
      <c r="J552" s="6">
        <v>300.42763779527559</v>
      </c>
      <c r="K552" s="6">
        <v>322.15519472879163</v>
      </c>
      <c r="L552" s="6">
        <v>250.44451876918237</v>
      </c>
      <c r="M552" s="6">
        <v>430.82279925248349</v>
      </c>
      <c r="N552" s="6">
        <v>269.71893961708395</v>
      </c>
      <c r="O552" s="6">
        <v>250</v>
      </c>
      <c r="P552" s="6">
        <v>250</v>
      </c>
      <c r="Q552" s="6">
        <v>250</v>
      </c>
      <c r="R552" s="6">
        <v>250</v>
      </c>
      <c r="S552" s="6">
        <f t="shared" si="93"/>
        <v>3802.0016099189243</v>
      </c>
      <c r="V552" s="3"/>
    </row>
    <row r="553" spans="2:22" ht="15.75" customHeight="1">
      <c r="B553" s="12"/>
      <c r="C553" s="28"/>
      <c r="D553" s="29"/>
      <c r="E553" s="12"/>
      <c r="F553" s="22"/>
      <c r="G553" s="33"/>
      <c r="H553" s="33"/>
      <c r="I553" s="33"/>
      <c r="J553" s="33"/>
      <c r="K553" s="28"/>
      <c r="L553" s="1"/>
      <c r="M553" s="34"/>
      <c r="V553" s="3"/>
    </row>
    <row r="554" spans="2:22" ht="15.75" customHeight="1">
      <c r="B554" s="12"/>
      <c r="C554" s="28"/>
      <c r="D554" s="29"/>
      <c r="E554" s="12"/>
      <c r="F554" s="22"/>
      <c r="G554" s="33"/>
      <c r="H554" s="33"/>
      <c r="I554" s="33"/>
      <c r="J554" s="33"/>
      <c r="K554" s="28"/>
      <c r="L554" s="1"/>
      <c r="M554" s="34"/>
      <c r="V554" s="3"/>
    </row>
    <row r="555" spans="2:22" ht="15.75" customHeight="1">
      <c r="B555" s="12"/>
      <c r="C555" s="28"/>
      <c r="D555" s="29"/>
      <c r="E555" s="12"/>
      <c r="F555" s="22"/>
      <c r="G555" s="9">
        <v>46023</v>
      </c>
      <c r="H555" s="9">
        <v>46054</v>
      </c>
      <c r="I555" s="9">
        <v>46082</v>
      </c>
      <c r="J555" s="9">
        <v>46113</v>
      </c>
      <c r="K555" s="9">
        <v>46143</v>
      </c>
      <c r="L555" s="9">
        <v>46174</v>
      </c>
      <c r="M555" s="9">
        <v>46204</v>
      </c>
      <c r="N555" s="9">
        <v>46235</v>
      </c>
      <c r="O555" s="9">
        <v>46266</v>
      </c>
      <c r="P555" s="9">
        <v>46296</v>
      </c>
      <c r="Q555" s="9">
        <v>46327</v>
      </c>
      <c r="R555" s="9">
        <v>46357</v>
      </c>
      <c r="S555" s="9" t="s">
        <v>7</v>
      </c>
      <c r="V555" s="3"/>
    </row>
    <row r="556" spans="2:22" ht="15.75" customHeight="1">
      <c r="B556" s="10">
        <v>7685</v>
      </c>
      <c r="C556" s="5" t="s">
        <v>120</v>
      </c>
      <c r="D556" s="11" t="s">
        <v>9</v>
      </c>
      <c r="E556" s="12">
        <v>800</v>
      </c>
      <c r="F556" s="22"/>
      <c r="G556" s="13">
        <v>0</v>
      </c>
      <c r="H556" s="13">
        <v>0</v>
      </c>
      <c r="I556" s="13">
        <v>0</v>
      </c>
      <c r="J556" s="13">
        <v>0</v>
      </c>
      <c r="K556" s="13">
        <v>0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4">
        <f t="shared" ref="S556:S566" si="94">SUM(G556:R556)</f>
        <v>0</v>
      </c>
      <c r="V556" s="3"/>
    </row>
    <row r="557" spans="2:22" ht="15.75" customHeight="1">
      <c r="B557" s="10">
        <v>7685</v>
      </c>
      <c r="C557" s="5" t="s">
        <v>120</v>
      </c>
      <c r="D557" s="11" t="s">
        <v>9</v>
      </c>
      <c r="E557" s="12">
        <v>801</v>
      </c>
      <c r="F557" s="22"/>
      <c r="G557" s="16"/>
      <c r="H557" s="16"/>
      <c r="I557" s="16"/>
      <c r="J557" s="17"/>
      <c r="K557" s="18"/>
      <c r="L557" s="19"/>
      <c r="M557" s="20"/>
      <c r="N557" s="20"/>
      <c r="O557" s="20"/>
      <c r="P557" s="20"/>
      <c r="Q557" s="20"/>
      <c r="R557" s="20"/>
      <c r="S557" s="14">
        <f t="shared" si="94"/>
        <v>0</v>
      </c>
      <c r="V557" s="3"/>
    </row>
    <row r="558" spans="2:22" ht="15.75" customHeight="1">
      <c r="B558" s="10">
        <v>7685</v>
      </c>
      <c r="C558" s="5" t="s">
        <v>120</v>
      </c>
      <c r="D558" s="11" t="s">
        <v>9</v>
      </c>
      <c r="E558" s="12">
        <v>802</v>
      </c>
      <c r="F558" s="22"/>
      <c r="G558" s="16"/>
      <c r="H558" s="16"/>
      <c r="I558" s="16"/>
      <c r="J558" s="17"/>
      <c r="K558" s="18"/>
      <c r="L558" s="19"/>
      <c r="M558" s="20"/>
      <c r="N558" s="20"/>
      <c r="O558" s="20"/>
      <c r="P558" s="20"/>
      <c r="Q558" s="20"/>
      <c r="R558" s="20"/>
      <c r="S558" s="14">
        <f t="shared" si="94"/>
        <v>0</v>
      </c>
      <c r="V558" s="3"/>
    </row>
    <row r="559" spans="2:22" ht="15.75" customHeight="1">
      <c r="B559" s="10">
        <v>7685</v>
      </c>
      <c r="C559" s="5" t="s">
        <v>120</v>
      </c>
      <c r="D559" s="11" t="s">
        <v>9</v>
      </c>
      <c r="E559" s="12">
        <v>803</v>
      </c>
      <c r="F559" s="22"/>
      <c r="G559" s="16"/>
      <c r="H559" s="16"/>
      <c r="I559" s="16"/>
      <c r="J559" s="17"/>
      <c r="K559" s="18"/>
      <c r="L559" s="19"/>
      <c r="M559" s="20"/>
      <c r="N559" s="20"/>
      <c r="O559" s="20"/>
      <c r="P559" s="20"/>
      <c r="Q559" s="20"/>
      <c r="R559" s="20"/>
      <c r="S559" s="14">
        <f t="shared" si="94"/>
        <v>0</v>
      </c>
      <c r="V559" s="3"/>
    </row>
    <row r="560" spans="2:22" ht="15.75" customHeight="1">
      <c r="B560" s="10">
        <v>7685</v>
      </c>
      <c r="C560" s="5" t="s">
        <v>120</v>
      </c>
      <c r="D560" s="11" t="s">
        <v>9</v>
      </c>
      <c r="E560" s="12">
        <v>804</v>
      </c>
      <c r="F560" s="22"/>
      <c r="G560" s="16"/>
      <c r="H560" s="16"/>
      <c r="I560" s="16"/>
      <c r="J560" s="17"/>
      <c r="K560" s="18"/>
      <c r="L560" s="19"/>
      <c r="M560" s="20"/>
      <c r="N560" s="20"/>
      <c r="O560" s="20"/>
      <c r="P560" s="20"/>
      <c r="Q560" s="20"/>
      <c r="R560" s="20"/>
      <c r="S560" s="14">
        <f t="shared" si="94"/>
        <v>0</v>
      </c>
      <c r="V560" s="3"/>
    </row>
    <row r="561" spans="2:22" ht="15.75" customHeight="1">
      <c r="B561" s="10">
        <v>7685</v>
      </c>
      <c r="C561" s="5" t="s">
        <v>120</v>
      </c>
      <c r="D561" s="11" t="s">
        <v>9</v>
      </c>
      <c r="E561" s="12">
        <v>805</v>
      </c>
      <c r="F561" s="22"/>
      <c r="G561" s="16"/>
      <c r="H561" s="16"/>
      <c r="I561" s="16"/>
      <c r="J561" s="17"/>
      <c r="K561" s="18"/>
      <c r="L561" s="19"/>
      <c r="M561" s="20"/>
      <c r="N561" s="20"/>
      <c r="O561" s="20"/>
      <c r="P561" s="20"/>
      <c r="Q561" s="20"/>
      <c r="R561" s="20"/>
      <c r="S561" s="14">
        <f t="shared" si="94"/>
        <v>0</v>
      </c>
      <c r="V561" s="3"/>
    </row>
    <row r="562" spans="2:22" ht="15.75" customHeight="1">
      <c r="B562" s="10">
        <v>7685</v>
      </c>
      <c r="C562" s="5" t="s">
        <v>120</v>
      </c>
      <c r="D562" s="11" t="s">
        <v>9</v>
      </c>
      <c r="E562" s="12">
        <v>806</v>
      </c>
      <c r="F562" s="22"/>
      <c r="G562" s="16"/>
      <c r="H562" s="16"/>
      <c r="I562" s="16"/>
      <c r="J562" s="17"/>
      <c r="K562" s="18"/>
      <c r="L562" s="19"/>
      <c r="M562" s="20"/>
      <c r="N562" s="20"/>
      <c r="O562" s="20"/>
      <c r="P562" s="20"/>
      <c r="Q562" s="20"/>
      <c r="R562" s="20"/>
      <c r="S562" s="14">
        <f t="shared" si="94"/>
        <v>0</v>
      </c>
      <c r="V562" s="3"/>
    </row>
    <row r="563" spans="2:22" ht="15.75" customHeight="1">
      <c r="B563" s="10">
        <v>7685</v>
      </c>
      <c r="C563" s="5" t="s">
        <v>120</v>
      </c>
      <c r="D563" s="11" t="s">
        <v>9</v>
      </c>
      <c r="E563" s="12">
        <v>807</v>
      </c>
      <c r="F563" s="22"/>
      <c r="G563" s="16"/>
      <c r="H563" s="16"/>
      <c r="I563" s="16"/>
      <c r="J563" s="17"/>
      <c r="K563" s="18"/>
      <c r="L563" s="19"/>
      <c r="M563" s="20"/>
      <c r="N563" s="20"/>
      <c r="O563" s="20"/>
      <c r="P563" s="20"/>
      <c r="Q563" s="20"/>
      <c r="R563" s="20"/>
      <c r="S563" s="14">
        <f t="shared" si="94"/>
        <v>0</v>
      </c>
      <c r="V563" s="3"/>
    </row>
    <row r="564" spans="2:22" ht="15.75" customHeight="1">
      <c r="B564" s="10">
        <v>7685</v>
      </c>
      <c r="C564" s="5" t="s">
        <v>120</v>
      </c>
      <c r="D564" s="11" t="s">
        <v>9</v>
      </c>
      <c r="E564" s="12">
        <v>808</v>
      </c>
      <c r="F564" s="22"/>
      <c r="G564" s="16"/>
      <c r="H564" s="16"/>
      <c r="I564" s="16"/>
      <c r="J564" s="17"/>
      <c r="K564" s="18"/>
      <c r="L564" s="19"/>
      <c r="M564" s="20"/>
      <c r="N564" s="20"/>
      <c r="O564" s="20"/>
      <c r="P564" s="20"/>
      <c r="Q564" s="20"/>
      <c r="R564" s="20"/>
      <c r="S564" s="14">
        <f t="shared" si="94"/>
        <v>0</v>
      </c>
      <c r="V564" s="3"/>
    </row>
    <row r="565" spans="2:22" ht="15.75" customHeight="1">
      <c r="B565" s="10">
        <v>7685</v>
      </c>
      <c r="C565" s="5" t="s">
        <v>120</v>
      </c>
      <c r="D565" s="11" t="s">
        <v>9</v>
      </c>
      <c r="E565" s="12">
        <v>809</v>
      </c>
      <c r="F565" s="22"/>
      <c r="G565" s="16"/>
      <c r="H565" s="16"/>
      <c r="I565" s="16"/>
      <c r="J565" s="17"/>
      <c r="K565" s="18"/>
      <c r="L565" s="19"/>
      <c r="M565" s="20"/>
      <c r="N565" s="20"/>
      <c r="O565" s="20"/>
      <c r="P565" s="20"/>
      <c r="Q565" s="20"/>
      <c r="R565" s="20"/>
      <c r="S565" s="14">
        <f t="shared" si="94"/>
        <v>0</v>
      </c>
      <c r="V565" s="3"/>
    </row>
    <row r="566" spans="2:22" ht="15.75" customHeight="1">
      <c r="B566" s="10">
        <v>7685</v>
      </c>
      <c r="C566" s="5" t="s">
        <v>120</v>
      </c>
      <c r="D566" s="11" t="s">
        <v>9</v>
      </c>
      <c r="E566" s="12">
        <v>810</v>
      </c>
      <c r="F566" s="22"/>
      <c r="G566" s="23"/>
      <c r="H566" s="23"/>
      <c r="I566" s="23"/>
      <c r="J566" s="24"/>
      <c r="K566" s="25"/>
      <c r="L566" s="26"/>
      <c r="M566" s="27"/>
      <c r="N566" s="27"/>
      <c r="O566" s="27"/>
      <c r="P566" s="27"/>
      <c r="Q566" s="27"/>
      <c r="R566" s="27"/>
      <c r="S566" s="14">
        <f t="shared" si="94"/>
        <v>0</v>
      </c>
      <c r="V566" s="3"/>
    </row>
    <row r="567" spans="2:22" ht="15.75" customHeight="1">
      <c r="B567" s="12"/>
      <c r="C567" s="28"/>
      <c r="D567" s="29"/>
      <c r="E567" s="12"/>
      <c r="F567" s="22"/>
      <c r="G567" s="30">
        <f t="shared" ref="G567:S567" si="95">SUM(G556:G566)</f>
        <v>0</v>
      </c>
      <c r="H567" s="30">
        <f t="shared" si="95"/>
        <v>0</v>
      </c>
      <c r="I567" s="30">
        <f t="shared" si="95"/>
        <v>0</v>
      </c>
      <c r="J567" s="30">
        <f t="shared" si="95"/>
        <v>0</v>
      </c>
      <c r="K567" s="30">
        <f t="shared" si="95"/>
        <v>0</v>
      </c>
      <c r="L567" s="30">
        <f t="shared" si="95"/>
        <v>0</v>
      </c>
      <c r="M567" s="30">
        <f t="shared" si="95"/>
        <v>0</v>
      </c>
      <c r="N567" s="30">
        <f t="shared" si="95"/>
        <v>0</v>
      </c>
      <c r="O567" s="30">
        <f t="shared" si="95"/>
        <v>0</v>
      </c>
      <c r="P567" s="30">
        <f t="shared" si="95"/>
        <v>0</v>
      </c>
      <c r="Q567" s="30">
        <f t="shared" si="95"/>
        <v>0</v>
      </c>
      <c r="R567" s="30">
        <f t="shared" si="95"/>
        <v>0</v>
      </c>
      <c r="S567" s="32">
        <f t="shared" si="95"/>
        <v>0</v>
      </c>
      <c r="V567" s="3"/>
    </row>
    <row r="568" spans="2:22" ht="15.75" customHeight="1">
      <c r="B568" s="12"/>
      <c r="C568" s="28"/>
      <c r="D568" s="29"/>
      <c r="E568" s="12"/>
      <c r="F568" s="22"/>
      <c r="G568" s="33"/>
      <c r="H568" s="33"/>
      <c r="I568" s="33"/>
      <c r="J568" s="33"/>
      <c r="K568" s="28"/>
      <c r="L568" s="1"/>
      <c r="M568" s="34"/>
      <c r="V568" s="3"/>
    </row>
    <row r="569" spans="2:22" ht="15.75" customHeight="1">
      <c r="B569" s="12"/>
      <c r="C569" s="28"/>
      <c r="D569" s="29"/>
      <c r="E569" s="12"/>
      <c r="F569" s="2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V569" s="3"/>
    </row>
    <row r="570" spans="2:22" ht="15.75" customHeight="1">
      <c r="B570" s="12"/>
      <c r="C570" s="28"/>
      <c r="D570" s="29"/>
      <c r="E570" s="12"/>
      <c r="F570" s="7">
        <v>2024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f t="shared" ref="S570:S571" si="96">SUM(G570:R570)</f>
        <v>0</v>
      </c>
      <c r="V570" s="3"/>
    </row>
    <row r="571" spans="2:22" ht="15.75" customHeight="1">
      <c r="B571" s="12"/>
      <c r="C571" s="28"/>
      <c r="D571" s="29"/>
      <c r="E571" s="12"/>
      <c r="F571" s="7">
        <v>2025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f t="shared" si="96"/>
        <v>0</v>
      </c>
      <c r="V571" s="3"/>
    </row>
    <row r="572" spans="2:22" ht="15.75" customHeight="1">
      <c r="B572" s="12"/>
      <c r="C572" s="28"/>
      <c r="D572" s="29"/>
      <c r="E572" s="12"/>
      <c r="F572" s="22"/>
      <c r="G572" s="33"/>
      <c r="H572" s="33"/>
      <c r="I572" s="33"/>
      <c r="J572" s="33"/>
      <c r="K572" s="28"/>
      <c r="L572" s="1"/>
      <c r="M572" s="34"/>
      <c r="V572" s="3"/>
    </row>
    <row r="573" spans="2:22" ht="15.75" customHeight="1">
      <c r="B573" s="12"/>
      <c r="C573" s="28"/>
      <c r="D573" s="29"/>
      <c r="E573" s="12"/>
      <c r="F573" s="22"/>
      <c r="G573" s="33"/>
      <c r="H573" s="33"/>
      <c r="I573" s="33"/>
      <c r="J573" s="33"/>
      <c r="K573" s="28"/>
      <c r="L573" s="1"/>
      <c r="M573" s="34"/>
      <c r="V573" s="3"/>
    </row>
    <row r="574" spans="2:22" ht="15.75" customHeight="1">
      <c r="B574" s="12"/>
      <c r="C574" s="28"/>
      <c r="D574" s="29"/>
      <c r="E574" s="12"/>
      <c r="F574" s="22"/>
      <c r="G574" s="9">
        <v>46023</v>
      </c>
      <c r="H574" s="9">
        <v>46054</v>
      </c>
      <c r="I574" s="9">
        <v>46082</v>
      </c>
      <c r="J574" s="9">
        <v>46113</v>
      </c>
      <c r="K574" s="9">
        <v>46143</v>
      </c>
      <c r="L574" s="9">
        <v>46174</v>
      </c>
      <c r="M574" s="9">
        <v>46204</v>
      </c>
      <c r="N574" s="9">
        <v>46235</v>
      </c>
      <c r="O574" s="9">
        <v>46266</v>
      </c>
      <c r="P574" s="9">
        <v>46296</v>
      </c>
      <c r="Q574" s="9">
        <v>46327</v>
      </c>
      <c r="R574" s="9">
        <v>46357</v>
      </c>
      <c r="S574" s="9" t="s">
        <v>7</v>
      </c>
      <c r="V574" s="3"/>
    </row>
    <row r="575" spans="2:22" ht="15.75" customHeight="1">
      <c r="B575" s="10">
        <v>7700</v>
      </c>
      <c r="C575" s="5" t="s">
        <v>121</v>
      </c>
      <c r="D575" s="11" t="s">
        <v>9</v>
      </c>
      <c r="E575" s="12">
        <v>800</v>
      </c>
      <c r="F575" s="2" t="s">
        <v>137</v>
      </c>
      <c r="G575" s="38">
        <v>400</v>
      </c>
      <c r="H575" s="38">
        <v>400</v>
      </c>
      <c r="I575" s="38">
        <v>400</v>
      </c>
      <c r="J575" s="38">
        <v>400</v>
      </c>
      <c r="K575" s="38">
        <v>400</v>
      </c>
      <c r="L575" s="38">
        <v>400</v>
      </c>
      <c r="M575" s="38">
        <v>400</v>
      </c>
      <c r="N575" s="38">
        <v>400</v>
      </c>
      <c r="O575" s="38">
        <v>400</v>
      </c>
      <c r="P575" s="38">
        <v>400</v>
      </c>
      <c r="Q575" s="38">
        <v>400</v>
      </c>
      <c r="R575" s="38">
        <v>400</v>
      </c>
      <c r="S575" s="14">
        <f t="shared" ref="S575:S585" si="97">SUM(G575:R575)</f>
        <v>4800</v>
      </c>
      <c r="V575" s="3"/>
    </row>
    <row r="576" spans="2:22" ht="15.75" customHeight="1">
      <c r="B576" s="10">
        <v>7700</v>
      </c>
      <c r="C576" s="5" t="s">
        <v>121</v>
      </c>
      <c r="D576" s="11" t="s">
        <v>9</v>
      </c>
      <c r="E576" s="12">
        <v>801</v>
      </c>
      <c r="F576" s="39" t="s">
        <v>122</v>
      </c>
      <c r="G576" s="15">
        <v>400</v>
      </c>
      <c r="H576" s="15">
        <v>400</v>
      </c>
      <c r="I576" s="15">
        <v>400</v>
      </c>
      <c r="J576" s="15">
        <v>400</v>
      </c>
      <c r="K576" s="15">
        <v>400</v>
      </c>
      <c r="L576" s="15">
        <v>400</v>
      </c>
      <c r="M576" s="15">
        <v>400</v>
      </c>
      <c r="N576" s="15">
        <v>400</v>
      </c>
      <c r="O576" s="15">
        <v>400</v>
      </c>
      <c r="P576" s="15">
        <v>400</v>
      </c>
      <c r="Q576" s="15">
        <v>400</v>
      </c>
      <c r="R576" s="15">
        <v>400</v>
      </c>
      <c r="S576" s="14">
        <f t="shared" si="97"/>
        <v>4800</v>
      </c>
      <c r="V576" s="3"/>
    </row>
    <row r="577" spans="2:22" ht="15.75" customHeight="1">
      <c r="B577" s="10">
        <v>7700</v>
      </c>
      <c r="C577" s="5" t="s">
        <v>121</v>
      </c>
      <c r="D577" s="11" t="s">
        <v>9</v>
      </c>
      <c r="E577" s="12">
        <v>802</v>
      </c>
      <c r="F577" s="39" t="s">
        <v>123</v>
      </c>
      <c r="G577" s="70">
        <v>1000</v>
      </c>
      <c r="H577" s="70">
        <v>1000</v>
      </c>
      <c r="I577" s="70">
        <v>1000</v>
      </c>
      <c r="J577" s="70">
        <v>1000</v>
      </c>
      <c r="K577" s="70">
        <v>1000</v>
      </c>
      <c r="L577" s="70">
        <v>1000</v>
      </c>
      <c r="M577" s="70">
        <v>1000</v>
      </c>
      <c r="N577" s="70">
        <v>1000</v>
      </c>
      <c r="O577" s="70">
        <v>1000</v>
      </c>
      <c r="P577" s="70">
        <v>1000</v>
      </c>
      <c r="Q577" s="70">
        <v>1000</v>
      </c>
      <c r="R577" s="70">
        <v>1000</v>
      </c>
      <c r="S577" s="14">
        <f t="shared" si="97"/>
        <v>12000</v>
      </c>
      <c r="V577" s="3"/>
    </row>
    <row r="578" spans="2:22" ht="15.75" customHeight="1">
      <c r="B578" s="10">
        <v>7700</v>
      </c>
      <c r="C578" s="5" t="s">
        <v>121</v>
      </c>
      <c r="D578" s="11" t="s">
        <v>9</v>
      </c>
      <c r="E578" s="12">
        <v>803</v>
      </c>
      <c r="F578" s="39" t="s">
        <v>124</v>
      </c>
      <c r="G578" s="15">
        <v>1000</v>
      </c>
      <c r="H578" s="15">
        <v>1000</v>
      </c>
      <c r="I578" s="15">
        <v>1000</v>
      </c>
      <c r="J578" s="15">
        <v>1000</v>
      </c>
      <c r="K578" s="15">
        <v>1000</v>
      </c>
      <c r="L578" s="15">
        <v>1000</v>
      </c>
      <c r="M578" s="15">
        <v>1000</v>
      </c>
      <c r="N578" s="15">
        <v>1000</v>
      </c>
      <c r="O578" s="15">
        <v>1000</v>
      </c>
      <c r="P578" s="15">
        <v>1000</v>
      </c>
      <c r="Q578" s="15">
        <v>1000</v>
      </c>
      <c r="R578" s="15">
        <v>1000</v>
      </c>
      <c r="S578" s="14">
        <f t="shared" si="97"/>
        <v>12000</v>
      </c>
      <c r="V578" s="3"/>
    </row>
    <row r="579" spans="2:22" ht="15.75" customHeight="1">
      <c r="B579" s="10">
        <v>7700</v>
      </c>
      <c r="C579" s="5" t="s">
        <v>121</v>
      </c>
      <c r="D579" s="11" t="s">
        <v>9</v>
      </c>
      <c r="E579" s="12">
        <v>804</v>
      </c>
      <c r="F579" s="39" t="s">
        <v>125</v>
      </c>
      <c r="G579" s="16">
        <v>0</v>
      </c>
      <c r="H579" s="16">
        <v>0</v>
      </c>
      <c r="I579" s="16">
        <v>0</v>
      </c>
      <c r="J579" s="17">
        <v>0</v>
      </c>
      <c r="K579" s="18">
        <v>0</v>
      </c>
      <c r="L579" s="19">
        <v>0</v>
      </c>
      <c r="M579" s="20">
        <v>0</v>
      </c>
      <c r="N579" s="20">
        <v>0</v>
      </c>
      <c r="O579" s="20">
        <v>0</v>
      </c>
      <c r="P579" s="21">
        <v>20000</v>
      </c>
      <c r="Q579" s="20">
        <v>0</v>
      </c>
      <c r="R579" s="20">
        <v>0</v>
      </c>
      <c r="S579" s="14">
        <f t="shared" si="97"/>
        <v>20000</v>
      </c>
      <c r="V579" s="3"/>
    </row>
    <row r="580" spans="2:22" ht="15.75" customHeight="1">
      <c r="B580" s="10">
        <v>7700</v>
      </c>
      <c r="C580" s="5" t="s">
        <v>121</v>
      </c>
      <c r="D580" s="11" t="s">
        <v>9</v>
      </c>
      <c r="E580" s="12">
        <v>805</v>
      </c>
      <c r="F580" s="22"/>
      <c r="G580" s="16">
        <v>0</v>
      </c>
      <c r="H580" s="16">
        <v>0</v>
      </c>
      <c r="I580" s="16">
        <v>0</v>
      </c>
      <c r="J580" s="17">
        <v>0</v>
      </c>
      <c r="K580" s="18">
        <v>0</v>
      </c>
      <c r="L580" s="19">
        <v>0</v>
      </c>
      <c r="M580" s="20">
        <v>0</v>
      </c>
      <c r="N580" s="20">
        <v>0</v>
      </c>
      <c r="O580" s="20">
        <v>0</v>
      </c>
      <c r="P580" s="20">
        <v>0</v>
      </c>
      <c r="Q580" s="20">
        <v>0</v>
      </c>
      <c r="R580" s="20">
        <v>0</v>
      </c>
      <c r="S580" s="14">
        <f t="shared" si="97"/>
        <v>0</v>
      </c>
      <c r="V580" s="3"/>
    </row>
    <row r="581" spans="2:22" ht="15.75" customHeight="1">
      <c r="B581" s="10">
        <v>7700</v>
      </c>
      <c r="C581" s="5" t="s">
        <v>121</v>
      </c>
      <c r="D581" s="11" t="s">
        <v>9</v>
      </c>
      <c r="E581" s="12">
        <v>806</v>
      </c>
      <c r="F581" s="22"/>
      <c r="G581" s="16">
        <v>0</v>
      </c>
      <c r="H581" s="16">
        <v>0</v>
      </c>
      <c r="I581" s="16">
        <v>0</v>
      </c>
      <c r="J581" s="17">
        <v>0</v>
      </c>
      <c r="K581" s="18">
        <v>0</v>
      </c>
      <c r="L581" s="19">
        <v>0</v>
      </c>
      <c r="M581" s="20">
        <v>0</v>
      </c>
      <c r="N581" s="20">
        <v>0</v>
      </c>
      <c r="O581" s="20">
        <v>0</v>
      </c>
      <c r="P581" s="20">
        <v>0</v>
      </c>
      <c r="Q581" s="20">
        <v>0</v>
      </c>
      <c r="R581" s="20">
        <v>0</v>
      </c>
      <c r="S581" s="14">
        <f t="shared" si="97"/>
        <v>0</v>
      </c>
      <c r="V581" s="3"/>
    </row>
    <row r="582" spans="2:22" ht="15.75" customHeight="1">
      <c r="B582" s="10">
        <v>7700</v>
      </c>
      <c r="C582" s="5" t="s">
        <v>121</v>
      </c>
      <c r="D582" s="11" t="s">
        <v>9</v>
      </c>
      <c r="E582" s="12">
        <v>807</v>
      </c>
      <c r="F582" s="22"/>
      <c r="G582" s="16">
        <v>0</v>
      </c>
      <c r="H582" s="16">
        <v>0</v>
      </c>
      <c r="I582" s="16">
        <v>0</v>
      </c>
      <c r="J582" s="17">
        <v>0</v>
      </c>
      <c r="K582" s="18">
        <v>0</v>
      </c>
      <c r="L582" s="19">
        <v>0</v>
      </c>
      <c r="M582" s="20">
        <v>0</v>
      </c>
      <c r="N582" s="20">
        <v>0</v>
      </c>
      <c r="O582" s="20">
        <v>0</v>
      </c>
      <c r="P582" s="20">
        <v>0</v>
      </c>
      <c r="Q582" s="20">
        <v>0</v>
      </c>
      <c r="R582" s="20">
        <v>0</v>
      </c>
      <c r="S582" s="14">
        <f t="shared" si="97"/>
        <v>0</v>
      </c>
      <c r="V582" s="3"/>
    </row>
    <row r="583" spans="2:22" ht="15.75" customHeight="1">
      <c r="B583" s="10">
        <v>7700</v>
      </c>
      <c r="C583" s="5" t="s">
        <v>121</v>
      </c>
      <c r="D583" s="11" t="s">
        <v>9</v>
      </c>
      <c r="E583" s="12">
        <v>808</v>
      </c>
      <c r="F583" s="22"/>
      <c r="G583" s="16">
        <v>0</v>
      </c>
      <c r="H583" s="16">
        <v>0</v>
      </c>
      <c r="I583" s="16">
        <v>0</v>
      </c>
      <c r="J583" s="17">
        <v>0</v>
      </c>
      <c r="K583" s="18">
        <v>0</v>
      </c>
      <c r="L583" s="19">
        <v>0</v>
      </c>
      <c r="M583" s="20">
        <v>0</v>
      </c>
      <c r="N583" s="20">
        <v>0</v>
      </c>
      <c r="O583" s="20">
        <v>0</v>
      </c>
      <c r="P583" s="20">
        <v>0</v>
      </c>
      <c r="Q583" s="20">
        <v>0</v>
      </c>
      <c r="R583" s="20">
        <v>0</v>
      </c>
      <c r="S583" s="14">
        <f t="shared" si="97"/>
        <v>0</v>
      </c>
      <c r="V583" s="3"/>
    </row>
    <row r="584" spans="2:22" ht="15.75" customHeight="1">
      <c r="B584" s="10">
        <v>7700</v>
      </c>
      <c r="C584" s="5" t="s">
        <v>121</v>
      </c>
      <c r="D584" s="11" t="s">
        <v>9</v>
      </c>
      <c r="E584" s="12">
        <v>809</v>
      </c>
      <c r="F584" s="22"/>
      <c r="G584" s="16">
        <v>0</v>
      </c>
      <c r="H584" s="16">
        <v>0</v>
      </c>
      <c r="I584" s="16">
        <v>0</v>
      </c>
      <c r="J584" s="17">
        <v>0</v>
      </c>
      <c r="K584" s="18">
        <v>0</v>
      </c>
      <c r="L584" s="19">
        <v>0</v>
      </c>
      <c r="M584" s="20">
        <v>0</v>
      </c>
      <c r="N584" s="20">
        <v>0</v>
      </c>
      <c r="O584" s="20">
        <v>0</v>
      </c>
      <c r="P584" s="20">
        <v>0</v>
      </c>
      <c r="Q584" s="20">
        <v>0</v>
      </c>
      <c r="R584" s="20">
        <v>0</v>
      </c>
      <c r="S584" s="14">
        <f t="shared" si="97"/>
        <v>0</v>
      </c>
      <c r="V584" s="3"/>
    </row>
    <row r="585" spans="2:22" ht="15.75" customHeight="1">
      <c r="B585" s="10">
        <v>7700</v>
      </c>
      <c r="C585" s="5" t="s">
        <v>121</v>
      </c>
      <c r="D585" s="11" t="s">
        <v>9</v>
      </c>
      <c r="E585" s="12">
        <v>810</v>
      </c>
      <c r="F585" s="22"/>
      <c r="G585" s="23">
        <v>0</v>
      </c>
      <c r="H585" s="23">
        <v>0</v>
      </c>
      <c r="I585" s="23">
        <v>0</v>
      </c>
      <c r="J585" s="24">
        <v>0</v>
      </c>
      <c r="K585" s="25">
        <v>0</v>
      </c>
      <c r="L585" s="26">
        <v>0</v>
      </c>
      <c r="M585" s="27">
        <v>0</v>
      </c>
      <c r="N585" s="27">
        <v>0</v>
      </c>
      <c r="O585" s="27">
        <v>0</v>
      </c>
      <c r="P585" s="27">
        <v>0</v>
      </c>
      <c r="Q585" s="27">
        <v>0</v>
      </c>
      <c r="R585" s="27">
        <v>0</v>
      </c>
      <c r="S585" s="14">
        <f t="shared" si="97"/>
        <v>0</v>
      </c>
      <c r="V585" s="3"/>
    </row>
    <row r="586" spans="2:22" ht="15.75" customHeight="1">
      <c r="B586" s="33"/>
      <c r="C586" s="28"/>
      <c r="D586" s="29"/>
      <c r="E586" s="12"/>
      <c r="F586" s="22"/>
      <c r="G586" s="30">
        <f t="shared" ref="G586:S586" si="98">SUM(G575:G585)</f>
        <v>2800</v>
      </c>
      <c r="H586" s="30">
        <f t="shared" si="98"/>
        <v>2800</v>
      </c>
      <c r="I586" s="30">
        <f t="shared" si="98"/>
        <v>2800</v>
      </c>
      <c r="J586" s="30">
        <f t="shared" si="98"/>
        <v>2800</v>
      </c>
      <c r="K586" s="30">
        <f t="shared" si="98"/>
        <v>2800</v>
      </c>
      <c r="L586" s="30">
        <f t="shared" si="98"/>
        <v>2800</v>
      </c>
      <c r="M586" s="30">
        <f t="shared" si="98"/>
        <v>2800</v>
      </c>
      <c r="N586" s="30">
        <f t="shared" si="98"/>
        <v>2800</v>
      </c>
      <c r="O586" s="30">
        <f t="shared" si="98"/>
        <v>2800</v>
      </c>
      <c r="P586" s="30">
        <f t="shared" si="98"/>
        <v>22800</v>
      </c>
      <c r="Q586" s="30">
        <f t="shared" si="98"/>
        <v>2800</v>
      </c>
      <c r="R586" s="30">
        <f t="shared" si="98"/>
        <v>2800</v>
      </c>
      <c r="S586" s="32">
        <f t="shared" si="98"/>
        <v>53600</v>
      </c>
      <c r="V586" s="3"/>
    </row>
    <row r="587" spans="2:22" ht="15.75" customHeight="1">
      <c r="B587" s="33"/>
      <c r="C587" s="28"/>
      <c r="D587" s="29"/>
      <c r="E587" s="12"/>
      <c r="F587" s="22"/>
      <c r="G587" s="33"/>
      <c r="H587" s="33"/>
      <c r="I587" s="33"/>
      <c r="J587" s="33"/>
      <c r="K587" s="28"/>
      <c r="L587" s="1"/>
      <c r="M587" s="34"/>
      <c r="V587" s="3"/>
    </row>
    <row r="588" spans="2:22" ht="15.75" customHeight="1">
      <c r="B588" s="33"/>
      <c r="C588" s="28"/>
      <c r="D588" s="29"/>
      <c r="E588" s="12"/>
      <c r="F588" s="2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V588" s="3"/>
    </row>
    <row r="589" spans="2:22" ht="15.75" customHeight="1">
      <c r="B589" s="33"/>
      <c r="C589" s="28"/>
      <c r="D589" s="29"/>
      <c r="E589" s="12"/>
      <c r="F589" s="7">
        <v>2024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f t="shared" ref="S589:S590" si="99">SUM(G589:R589)</f>
        <v>0</v>
      </c>
      <c r="V589" s="3"/>
    </row>
    <row r="590" spans="2:22" ht="15.75" customHeight="1">
      <c r="B590" s="33"/>
      <c r="C590" s="28"/>
      <c r="D590" s="29"/>
      <c r="E590" s="12"/>
      <c r="F590" s="7">
        <v>2025</v>
      </c>
      <c r="G590" s="6">
        <v>891.00379900520886</v>
      </c>
      <c r="H590" s="6">
        <v>1580.6337474445668</v>
      </c>
      <c r="I590" s="6">
        <v>694.15521310565043</v>
      </c>
      <c r="J590" s="6">
        <v>0</v>
      </c>
      <c r="K590" s="6">
        <v>73.862807389104603</v>
      </c>
      <c r="L590" s="6">
        <v>590.22585976233574</v>
      </c>
      <c r="M590" s="6">
        <v>779.73836923379554</v>
      </c>
      <c r="N590" s="6">
        <v>2135.6763672066763</v>
      </c>
      <c r="O590" s="6"/>
      <c r="P590" s="6"/>
      <c r="Q590" s="6"/>
      <c r="R590" s="6"/>
      <c r="S590" s="6">
        <f t="shared" si="99"/>
        <v>6745.2961631473381</v>
      </c>
      <c r="V590" s="3"/>
    </row>
    <row r="591" spans="2:22" ht="15.75" customHeight="1">
      <c r="B591" s="33"/>
      <c r="C591" s="28"/>
      <c r="D591" s="29"/>
      <c r="E591" s="12"/>
      <c r="F591" s="22"/>
      <c r="G591" s="33"/>
      <c r="H591" s="33"/>
      <c r="I591" s="33"/>
      <c r="J591" s="33"/>
      <c r="K591" s="28"/>
      <c r="L591" s="1"/>
      <c r="M591" s="34"/>
      <c r="V591" s="3"/>
    </row>
    <row r="592" spans="2:22" ht="15.75" customHeight="1">
      <c r="B592" s="33"/>
      <c r="C592" s="28"/>
      <c r="D592" s="29"/>
      <c r="E592" s="12"/>
      <c r="F592" s="22"/>
      <c r="G592" s="9">
        <v>46023</v>
      </c>
      <c r="H592" s="9">
        <v>46054</v>
      </c>
      <c r="I592" s="9">
        <v>46082</v>
      </c>
      <c r="J592" s="9">
        <v>46113</v>
      </c>
      <c r="K592" s="9">
        <v>46143</v>
      </c>
      <c r="L592" s="9">
        <v>46174</v>
      </c>
      <c r="M592" s="9">
        <v>46204</v>
      </c>
      <c r="N592" s="9">
        <v>46235</v>
      </c>
      <c r="O592" s="9">
        <v>46266</v>
      </c>
      <c r="P592" s="9">
        <v>46296</v>
      </c>
      <c r="Q592" s="9">
        <v>46327</v>
      </c>
      <c r="R592" s="9">
        <v>46357</v>
      </c>
      <c r="S592" s="9" t="s">
        <v>7</v>
      </c>
      <c r="V592" s="3"/>
    </row>
    <row r="593" spans="2:22" ht="15.75" customHeight="1">
      <c r="B593" s="10">
        <v>7705</v>
      </c>
      <c r="C593" s="5" t="s">
        <v>126</v>
      </c>
      <c r="D593" s="11" t="s">
        <v>9</v>
      </c>
      <c r="E593" s="12">
        <v>800</v>
      </c>
      <c r="F593" s="2" t="s">
        <v>127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4">
        <f t="shared" ref="S593:S603" si="100">SUM(G593:R593)</f>
        <v>0</v>
      </c>
      <c r="V593" s="3"/>
    </row>
    <row r="594" spans="2:22" ht="15.75" customHeight="1">
      <c r="B594" s="10">
        <v>7705</v>
      </c>
      <c r="C594" s="5" t="s">
        <v>126</v>
      </c>
      <c r="D594" s="11" t="s">
        <v>9</v>
      </c>
      <c r="E594" s="12">
        <v>801</v>
      </c>
      <c r="F594" s="2" t="s">
        <v>139</v>
      </c>
      <c r="G594" s="70">
        <v>200</v>
      </c>
      <c r="H594" s="70">
        <v>200</v>
      </c>
      <c r="I594" s="70">
        <v>200</v>
      </c>
      <c r="J594" s="70">
        <v>200</v>
      </c>
      <c r="K594" s="70">
        <v>200</v>
      </c>
      <c r="L594" s="70">
        <v>200</v>
      </c>
      <c r="M594" s="70">
        <v>200</v>
      </c>
      <c r="N594" s="70">
        <v>200</v>
      </c>
      <c r="O594" s="70">
        <v>200</v>
      </c>
      <c r="P594" s="70">
        <v>200</v>
      </c>
      <c r="Q594" s="70">
        <v>200</v>
      </c>
      <c r="R594" s="70">
        <v>200</v>
      </c>
      <c r="S594" s="14">
        <f t="shared" si="100"/>
        <v>2400</v>
      </c>
      <c r="V594" s="3"/>
    </row>
    <row r="595" spans="2:22" ht="15.75" customHeight="1">
      <c r="B595" s="10">
        <v>7705</v>
      </c>
      <c r="C595" s="5" t="s">
        <v>126</v>
      </c>
      <c r="D595" s="11" t="s">
        <v>9</v>
      </c>
      <c r="E595" s="12">
        <v>802</v>
      </c>
      <c r="F595" s="39" t="s">
        <v>128</v>
      </c>
      <c r="G595" s="16">
        <v>0</v>
      </c>
      <c r="H595" s="16">
        <v>0</v>
      </c>
      <c r="I595" s="15">
        <v>600</v>
      </c>
      <c r="J595" s="17">
        <v>0</v>
      </c>
      <c r="K595" s="18">
        <v>0</v>
      </c>
      <c r="L595" s="19">
        <v>0</v>
      </c>
      <c r="M595" s="20">
        <v>0</v>
      </c>
      <c r="N595" s="21">
        <v>600</v>
      </c>
      <c r="O595" s="20">
        <v>0</v>
      </c>
      <c r="P595" s="20">
        <v>0</v>
      </c>
      <c r="Q595" s="20">
        <v>0</v>
      </c>
      <c r="R595" s="20">
        <v>0</v>
      </c>
      <c r="S595" s="14">
        <f t="shared" si="100"/>
        <v>1200</v>
      </c>
      <c r="V595" s="3"/>
    </row>
    <row r="596" spans="2:22" ht="15.75" customHeight="1">
      <c r="B596" s="10">
        <v>7705</v>
      </c>
      <c r="C596" s="5" t="s">
        <v>126</v>
      </c>
      <c r="D596" s="11" t="s">
        <v>9</v>
      </c>
      <c r="E596" s="12">
        <v>803</v>
      </c>
      <c r="F596" s="22" t="s">
        <v>138</v>
      </c>
      <c r="G596" s="16">
        <v>0</v>
      </c>
      <c r="H596" s="16">
        <v>0</v>
      </c>
      <c r="I596" s="72">
        <v>600</v>
      </c>
      <c r="J596" s="17">
        <v>0</v>
      </c>
      <c r="K596" s="18">
        <v>0</v>
      </c>
      <c r="L596" s="19">
        <v>0</v>
      </c>
      <c r="M596" s="20">
        <v>0</v>
      </c>
      <c r="N596" s="20">
        <v>0</v>
      </c>
      <c r="O596" s="20">
        <v>0</v>
      </c>
      <c r="P596" s="20">
        <v>1200</v>
      </c>
      <c r="Q596" s="20">
        <v>0</v>
      </c>
      <c r="R596" s="20">
        <v>0</v>
      </c>
      <c r="S596" s="14">
        <f t="shared" si="100"/>
        <v>1800</v>
      </c>
      <c r="V596" s="3"/>
    </row>
    <row r="597" spans="2:22" ht="15.75" customHeight="1">
      <c r="B597" s="10">
        <v>7705</v>
      </c>
      <c r="C597" s="5" t="s">
        <v>126</v>
      </c>
      <c r="D597" s="11" t="s">
        <v>9</v>
      </c>
      <c r="E597" s="12">
        <v>804</v>
      </c>
      <c r="F597" s="22"/>
      <c r="G597" s="16">
        <v>0</v>
      </c>
      <c r="H597" s="16">
        <v>0</v>
      </c>
      <c r="I597" s="16">
        <v>0</v>
      </c>
      <c r="J597" s="17">
        <v>0</v>
      </c>
      <c r="K597" s="18">
        <v>0</v>
      </c>
      <c r="L597" s="19">
        <v>0</v>
      </c>
      <c r="M597" s="20">
        <v>0</v>
      </c>
      <c r="N597" s="20">
        <v>0</v>
      </c>
      <c r="O597" s="20">
        <v>0</v>
      </c>
      <c r="P597" s="20">
        <v>0</v>
      </c>
      <c r="Q597" s="20">
        <v>0</v>
      </c>
      <c r="R597" s="20">
        <v>0</v>
      </c>
      <c r="S597" s="14">
        <f t="shared" si="100"/>
        <v>0</v>
      </c>
      <c r="V597" s="3"/>
    </row>
    <row r="598" spans="2:22" ht="15.75" customHeight="1">
      <c r="B598" s="10">
        <v>7705</v>
      </c>
      <c r="C598" s="5" t="s">
        <v>126</v>
      </c>
      <c r="D598" s="11" t="s">
        <v>9</v>
      </c>
      <c r="E598" s="12">
        <v>805</v>
      </c>
      <c r="F598" s="22"/>
      <c r="G598" s="16">
        <v>0</v>
      </c>
      <c r="H598" s="16">
        <v>0</v>
      </c>
      <c r="I598" s="16">
        <v>0</v>
      </c>
      <c r="J598" s="17">
        <v>0</v>
      </c>
      <c r="K598" s="18">
        <v>0</v>
      </c>
      <c r="L598" s="19">
        <v>0</v>
      </c>
      <c r="M598" s="20">
        <v>0</v>
      </c>
      <c r="N598" s="20">
        <v>0</v>
      </c>
      <c r="O598" s="20">
        <v>0</v>
      </c>
      <c r="P598" s="20">
        <v>0</v>
      </c>
      <c r="Q598" s="20">
        <v>0</v>
      </c>
      <c r="R598" s="20">
        <v>0</v>
      </c>
      <c r="S598" s="14">
        <f t="shared" si="100"/>
        <v>0</v>
      </c>
      <c r="V598" s="3"/>
    </row>
    <row r="599" spans="2:22" ht="15.75" customHeight="1">
      <c r="B599" s="10">
        <v>7705</v>
      </c>
      <c r="C599" s="5" t="s">
        <v>126</v>
      </c>
      <c r="D599" s="11" t="s">
        <v>9</v>
      </c>
      <c r="E599" s="12">
        <v>806</v>
      </c>
      <c r="F599" s="22"/>
      <c r="G599" s="16">
        <v>0</v>
      </c>
      <c r="H599" s="16">
        <v>0</v>
      </c>
      <c r="I599" s="16">
        <v>0</v>
      </c>
      <c r="J599" s="17">
        <v>0</v>
      </c>
      <c r="K599" s="18">
        <v>0</v>
      </c>
      <c r="L599" s="19">
        <v>0</v>
      </c>
      <c r="M599" s="20">
        <v>0</v>
      </c>
      <c r="N599" s="20">
        <v>0</v>
      </c>
      <c r="O599" s="20">
        <v>0</v>
      </c>
      <c r="P599" s="20">
        <v>0</v>
      </c>
      <c r="Q599" s="20">
        <v>0</v>
      </c>
      <c r="R599" s="20">
        <v>0</v>
      </c>
      <c r="S599" s="14">
        <f t="shared" si="100"/>
        <v>0</v>
      </c>
      <c r="V599" s="3"/>
    </row>
    <row r="600" spans="2:22" ht="15.75" customHeight="1">
      <c r="B600" s="10">
        <v>7705</v>
      </c>
      <c r="C600" s="5" t="s">
        <v>126</v>
      </c>
      <c r="D600" s="11" t="s">
        <v>9</v>
      </c>
      <c r="E600" s="12">
        <v>807</v>
      </c>
      <c r="F600" s="22"/>
      <c r="G600" s="16">
        <v>0</v>
      </c>
      <c r="H600" s="16">
        <v>0</v>
      </c>
      <c r="I600" s="16">
        <v>0</v>
      </c>
      <c r="J600" s="17">
        <v>0</v>
      </c>
      <c r="K600" s="18">
        <v>0</v>
      </c>
      <c r="L600" s="19">
        <v>0</v>
      </c>
      <c r="M600" s="20">
        <v>0</v>
      </c>
      <c r="N600" s="20">
        <v>0</v>
      </c>
      <c r="O600" s="20">
        <v>0</v>
      </c>
      <c r="P600" s="20">
        <v>0</v>
      </c>
      <c r="Q600" s="20">
        <v>0</v>
      </c>
      <c r="R600" s="20">
        <v>0</v>
      </c>
      <c r="S600" s="14">
        <f t="shared" si="100"/>
        <v>0</v>
      </c>
      <c r="V600" s="3"/>
    </row>
    <row r="601" spans="2:22" ht="15.75" customHeight="1">
      <c r="B601" s="10">
        <v>7705</v>
      </c>
      <c r="C601" s="5" t="s">
        <v>126</v>
      </c>
      <c r="D601" s="11" t="s">
        <v>9</v>
      </c>
      <c r="E601" s="12">
        <v>808</v>
      </c>
      <c r="F601" s="22"/>
      <c r="G601" s="16">
        <v>0</v>
      </c>
      <c r="H601" s="16">
        <v>0</v>
      </c>
      <c r="I601" s="16">
        <v>0</v>
      </c>
      <c r="J601" s="17">
        <v>0</v>
      </c>
      <c r="K601" s="18">
        <v>0</v>
      </c>
      <c r="L601" s="19">
        <v>0</v>
      </c>
      <c r="M601" s="20">
        <v>0</v>
      </c>
      <c r="N601" s="20">
        <v>0</v>
      </c>
      <c r="O601" s="20">
        <v>0</v>
      </c>
      <c r="P601" s="20">
        <v>0</v>
      </c>
      <c r="Q601" s="20">
        <v>0</v>
      </c>
      <c r="R601" s="20">
        <v>0</v>
      </c>
      <c r="S601" s="14">
        <f t="shared" si="100"/>
        <v>0</v>
      </c>
      <c r="V601" s="3"/>
    </row>
    <row r="602" spans="2:22" ht="15.75" customHeight="1">
      <c r="B602" s="10">
        <v>7705</v>
      </c>
      <c r="C602" s="5" t="s">
        <v>126</v>
      </c>
      <c r="D602" s="11" t="s">
        <v>9</v>
      </c>
      <c r="E602" s="12">
        <v>809</v>
      </c>
      <c r="F602" s="22"/>
      <c r="G602" s="16">
        <v>0</v>
      </c>
      <c r="H602" s="16">
        <v>0</v>
      </c>
      <c r="I602" s="16">
        <v>0</v>
      </c>
      <c r="J602" s="17">
        <v>0</v>
      </c>
      <c r="K602" s="18">
        <v>0</v>
      </c>
      <c r="L602" s="19">
        <v>0</v>
      </c>
      <c r="M602" s="20">
        <v>0</v>
      </c>
      <c r="N602" s="20">
        <v>0</v>
      </c>
      <c r="O602" s="20">
        <v>0</v>
      </c>
      <c r="P602" s="20">
        <v>0</v>
      </c>
      <c r="Q602" s="20">
        <v>0</v>
      </c>
      <c r="R602" s="20">
        <v>0</v>
      </c>
      <c r="S602" s="14">
        <f t="shared" si="100"/>
        <v>0</v>
      </c>
      <c r="V602" s="3"/>
    </row>
    <row r="603" spans="2:22" ht="15.75" customHeight="1">
      <c r="B603" s="10">
        <v>7705</v>
      </c>
      <c r="C603" s="5" t="s">
        <v>126</v>
      </c>
      <c r="D603" s="11" t="s">
        <v>9</v>
      </c>
      <c r="E603" s="12">
        <v>810</v>
      </c>
      <c r="F603" s="22"/>
      <c r="G603" s="23">
        <v>0</v>
      </c>
      <c r="H603" s="23">
        <v>0</v>
      </c>
      <c r="I603" s="23">
        <v>0</v>
      </c>
      <c r="J603" s="24">
        <v>0</v>
      </c>
      <c r="K603" s="25">
        <v>0</v>
      </c>
      <c r="L603" s="26">
        <v>0</v>
      </c>
      <c r="M603" s="27">
        <v>0</v>
      </c>
      <c r="N603" s="27">
        <v>0</v>
      </c>
      <c r="O603" s="27">
        <v>0</v>
      </c>
      <c r="P603" s="27">
        <v>0</v>
      </c>
      <c r="Q603" s="27">
        <v>0</v>
      </c>
      <c r="R603" s="27">
        <v>0</v>
      </c>
      <c r="S603" s="14">
        <f t="shared" si="100"/>
        <v>0</v>
      </c>
      <c r="V603" s="3"/>
    </row>
    <row r="604" spans="2:22" ht="15.75" customHeight="1">
      <c r="B604" s="12"/>
      <c r="C604" s="28"/>
      <c r="D604" s="29"/>
      <c r="E604" s="12"/>
      <c r="F604" s="22"/>
      <c r="G604" s="30">
        <f t="shared" ref="G604:S604" si="101">SUM(G593:G603)</f>
        <v>200</v>
      </c>
      <c r="H604" s="30">
        <f t="shared" si="101"/>
        <v>200</v>
      </c>
      <c r="I604" s="30">
        <f t="shared" si="101"/>
        <v>1400</v>
      </c>
      <c r="J604" s="30">
        <f t="shared" si="101"/>
        <v>200</v>
      </c>
      <c r="K604" s="30">
        <f t="shared" si="101"/>
        <v>200</v>
      </c>
      <c r="L604" s="30">
        <f t="shared" si="101"/>
        <v>200</v>
      </c>
      <c r="M604" s="30">
        <f t="shared" si="101"/>
        <v>200</v>
      </c>
      <c r="N604" s="30">
        <f t="shared" si="101"/>
        <v>800</v>
      </c>
      <c r="O604" s="30">
        <f t="shared" si="101"/>
        <v>200</v>
      </c>
      <c r="P604" s="30">
        <f t="shared" si="101"/>
        <v>1400</v>
      </c>
      <c r="Q604" s="30">
        <f t="shared" si="101"/>
        <v>200</v>
      </c>
      <c r="R604" s="30">
        <f t="shared" si="101"/>
        <v>200</v>
      </c>
      <c r="S604" s="32">
        <f t="shared" si="101"/>
        <v>5400</v>
      </c>
      <c r="V604" s="3"/>
    </row>
    <row r="605" spans="2:22" ht="15.75" customHeight="1">
      <c r="B605" s="12"/>
      <c r="C605" s="28"/>
      <c r="D605" s="29"/>
      <c r="E605" s="12"/>
      <c r="F605" s="22"/>
      <c r="G605" s="33"/>
      <c r="H605" s="33"/>
      <c r="I605" s="33"/>
      <c r="J605" s="33"/>
      <c r="K605" s="28"/>
      <c r="L605" s="1"/>
      <c r="M605" s="34"/>
      <c r="V605" s="3"/>
    </row>
    <row r="606" spans="2:22" ht="15.75" customHeight="1">
      <c r="B606" s="12"/>
      <c r="C606" s="12"/>
      <c r="D606" s="29"/>
      <c r="E606" s="12"/>
      <c r="F606" s="22"/>
      <c r="G606" s="33"/>
      <c r="H606" s="33"/>
      <c r="I606" s="33"/>
      <c r="J606" s="33"/>
      <c r="K606" s="28"/>
      <c r="L606" s="1"/>
      <c r="M606" s="34"/>
      <c r="V606" s="3"/>
    </row>
    <row r="607" spans="2:22" ht="15.75" customHeight="1">
      <c r="B607" s="12"/>
      <c r="C607" s="12"/>
      <c r="D607" s="29"/>
      <c r="E607" s="12"/>
      <c r="F607" s="22"/>
      <c r="G607" s="33" t="s">
        <v>129</v>
      </c>
      <c r="H607" s="33"/>
      <c r="I607" s="33"/>
      <c r="J607" s="33"/>
      <c r="K607" s="28"/>
      <c r="L607" s="1"/>
      <c r="M607" s="34"/>
      <c r="V607" s="3"/>
    </row>
    <row r="608" spans="2:22" ht="15.75" customHeight="1">
      <c r="B608" s="12"/>
      <c r="C608" s="12"/>
      <c r="D608" s="29"/>
      <c r="E608" s="12"/>
      <c r="F608" s="22"/>
      <c r="G608" s="33"/>
      <c r="H608" s="33"/>
      <c r="I608" s="33"/>
      <c r="J608" s="33"/>
      <c r="K608" s="28"/>
      <c r="L608" s="1"/>
      <c r="M608" s="34"/>
      <c r="V608" s="3"/>
    </row>
    <row r="609" spans="2:22" ht="15.75" customHeight="1">
      <c r="B609" s="12"/>
      <c r="C609" s="12"/>
      <c r="D609" s="29"/>
      <c r="E609" s="12"/>
      <c r="F609" s="22"/>
      <c r="G609" s="33"/>
      <c r="H609" s="33"/>
      <c r="I609" s="33"/>
      <c r="J609" s="33"/>
      <c r="K609" s="28"/>
      <c r="L609" s="1"/>
      <c r="M609" s="34"/>
      <c r="V609" s="3"/>
    </row>
    <row r="610" spans="2:22" ht="15.75" customHeight="1">
      <c r="B610" s="12"/>
      <c r="C610" s="12"/>
      <c r="D610" s="29"/>
      <c r="E610" s="12"/>
      <c r="F610" s="22"/>
      <c r="G610" s="33"/>
      <c r="H610" s="33"/>
      <c r="I610" s="33"/>
      <c r="J610" s="33"/>
      <c r="K610" s="28"/>
      <c r="L610" s="1"/>
      <c r="M610" s="34"/>
      <c r="V610" s="3"/>
    </row>
    <row r="611" spans="2:22" ht="15.75" customHeight="1">
      <c r="B611" s="12"/>
      <c r="C611" s="12"/>
      <c r="D611" s="29"/>
      <c r="E611" s="12"/>
      <c r="F611" s="22"/>
      <c r="G611" s="33"/>
      <c r="H611" s="33"/>
      <c r="I611" s="33"/>
      <c r="J611" s="33"/>
      <c r="K611" s="28"/>
      <c r="L611" s="1"/>
      <c r="M611" s="34"/>
      <c r="V611" s="3"/>
    </row>
    <row r="612" spans="2:22" ht="15.75" customHeight="1">
      <c r="B612" s="12"/>
      <c r="C612" s="12"/>
      <c r="D612" s="29"/>
      <c r="E612" s="12"/>
      <c r="F612" s="22"/>
      <c r="G612" s="33"/>
      <c r="H612" s="33"/>
      <c r="I612" s="33"/>
      <c r="J612" s="33"/>
      <c r="K612" s="28"/>
      <c r="L612" s="1"/>
      <c r="M612" s="34"/>
      <c r="V612" s="3"/>
    </row>
    <row r="613" spans="2:22" ht="15.75" customHeight="1">
      <c r="B613" s="12"/>
      <c r="C613" s="12"/>
      <c r="D613" s="29"/>
      <c r="E613" s="12"/>
      <c r="F613" s="22"/>
      <c r="G613" s="33"/>
      <c r="H613" s="33"/>
      <c r="I613" s="33"/>
      <c r="J613" s="33"/>
      <c r="K613" s="28"/>
      <c r="L613" s="1"/>
      <c r="M613" s="34"/>
      <c r="V613" s="3"/>
    </row>
    <row r="614" spans="2:22" ht="15.75" customHeight="1">
      <c r="B614" s="12"/>
      <c r="C614" s="12"/>
      <c r="D614" s="29"/>
      <c r="E614" s="12"/>
      <c r="F614" s="22"/>
      <c r="G614" s="33"/>
      <c r="H614" s="33"/>
      <c r="I614" s="33"/>
      <c r="J614" s="33"/>
      <c r="K614" s="28"/>
      <c r="L614" s="1"/>
      <c r="M614" s="34"/>
      <c r="V614" s="3"/>
    </row>
    <row r="615" spans="2:22" ht="15.75" customHeight="1">
      <c r="B615" s="12"/>
      <c r="C615" s="12"/>
      <c r="D615" s="29"/>
      <c r="E615" s="12"/>
      <c r="F615" s="22"/>
      <c r="G615" s="33"/>
      <c r="H615" s="33"/>
      <c r="I615" s="33"/>
      <c r="J615" s="33"/>
      <c r="K615" s="28"/>
      <c r="L615" s="1"/>
      <c r="M615" s="34"/>
      <c r="V615" s="3"/>
    </row>
    <row r="616" spans="2:22" ht="15.75" customHeight="1">
      <c r="B616" s="12"/>
      <c r="C616" s="12"/>
      <c r="D616" s="29"/>
      <c r="E616" s="12"/>
      <c r="F616" s="22"/>
      <c r="G616" s="33"/>
      <c r="H616" s="33"/>
      <c r="I616" s="33"/>
      <c r="J616" s="33"/>
      <c r="K616" s="28"/>
      <c r="L616" s="1"/>
      <c r="M616" s="34"/>
      <c r="V616" s="3"/>
    </row>
    <row r="617" spans="2:22" ht="15.75" customHeight="1">
      <c r="B617" s="12"/>
      <c r="C617" s="12"/>
      <c r="D617" s="29"/>
      <c r="E617" s="12"/>
      <c r="F617" s="22"/>
      <c r="G617" s="33"/>
      <c r="H617" s="33"/>
      <c r="I617" s="33"/>
      <c r="J617" s="33"/>
      <c r="K617" s="28"/>
      <c r="L617" s="1"/>
      <c r="M617" s="34"/>
      <c r="V617" s="3"/>
    </row>
    <row r="618" spans="2:22" ht="15.75" customHeight="1">
      <c r="B618" s="12"/>
      <c r="C618" s="12"/>
      <c r="D618" s="29"/>
      <c r="E618" s="12"/>
      <c r="F618" s="22"/>
      <c r="G618" s="33"/>
      <c r="H618" s="33"/>
      <c r="I618" s="33"/>
      <c r="J618" s="33"/>
      <c r="K618" s="28"/>
      <c r="L618" s="1"/>
      <c r="M618" s="34"/>
      <c r="V618" s="3"/>
    </row>
    <row r="619" spans="2:22" ht="15.75" customHeight="1">
      <c r="B619" s="12"/>
      <c r="C619" s="12"/>
      <c r="D619" s="29"/>
      <c r="E619" s="12"/>
      <c r="F619" s="22"/>
      <c r="G619" s="33"/>
      <c r="H619" s="33"/>
      <c r="I619" s="33"/>
      <c r="J619" s="33"/>
      <c r="K619" s="28"/>
      <c r="L619" s="1"/>
      <c r="M619" s="34"/>
      <c r="V619" s="3"/>
    </row>
    <row r="620" spans="2:22" ht="15.75" customHeight="1">
      <c r="B620" s="12"/>
      <c r="C620" s="12"/>
      <c r="D620" s="29"/>
      <c r="E620" s="12"/>
      <c r="F620" s="22"/>
      <c r="G620" s="33"/>
      <c r="H620" s="33"/>
      <c r="I620" s="33"/>
      <c r="J620" s="33"/>
      <c r="K620" s="28"/>
      <c r="L620" s="1"/>
      <c r="M620" s="34"/>
      <c r="V620" s="3"/>
    </row>
    <row r="621" spans="2:22" ht="15.75" customHeight="1">
      <c r="B621" s="12"/>
      <c r="C621" s="12"/>
      <c r="D621" s="29"/>
      <c r="E621" s="12"/>
      <c r="F621" s="22"/>
      <c r="G621" s="33"/>
      <c r="H621" s="33"/>
      <c r="I621" s="33"/>
      <c r="J621" s="33"/>
      <c r="K621" s="28"/>
      <c r="L621" s="1"/>
      <c r="M621" s="34"/>
      <c r="V621" s="3"/>
    </row>
    <row r="622" spans="2:22" ht="15.75" customHeight="1">
      <c r="B622" s="12"/>
      <c r="C622" s="12"/>
      <c r="D622" s="29"/>
      <c r="E622" s="12"/>
      <c r="F622" s="22"/>
      <c r="G622" s="33"/>
      <c r="H622" s="33"/>
      <c r="I622" s="33"/>
      <c r="J622" s="33"/>
      <c r="K622" s="28"/>
      <c r="L622" s="1"/>
      <c r="M622" s="34"/>
      <c r="V622" s="3"/>
    </row>
    <row r="623" spans="2:22" ht="15.75" customHeight="1">
      <c r="B623" s="12"/>
      <c r="C623" s="12"/>
      <c r="D623" s="29"/>
      <c r="E623" s="12"/>
      <c r="F623" s="22"/>
      <c r="G623" s="33"/>
      <c r="H623" s="33"/>
      <c r="I623" s="33"/>
      <c r="J623" s="33"/>
      <c r="K623" s="28"/>
      <c r="L623" s="1"/>
      <c r="M623" s="34"/>
      <c r="V623" s="3"/>
    </row>
    <row r="624" spans="2:22" ht="15.75" customHeight="1">
      <c r="B624" s="12"/>
      <c r="C624" s="12"/>
      <c r="D624" s="29"/>
      <c r="E624" s="12"/>
      <c r="F624" s="22"/>
      <c r="G624" s="33"/>
      <c r="H624" s="33"/>
      <c r="I624" s="33"/>
      <c r="J624" s="33"/>
      <c r="K624" s="28"/>
      <c r="L624" s="1"/>
      <c r="M624" s="34"/>
      <c r="V624" s="3"/>
    </row>
    <row r="625" spans="2:22" ht="15.75" customHeight="1">
      <c r="B625" s="12"/>
      <c r="C625" s="12"/>
      <c r="D625" s="29"/>
      <c r="E625" s="12"/>
      <c r="F625" s="22"/>
      <c r="G625" s="33"/>
      <c r="H625" s="33"/>
      <c r="I625" s="33"/>
      <c r="J625" s="33"/>
      <c r="K625" s="28"/>
      <c r="L625" s="1"/>
      <c r="M625" s="34"/>
      <c r="V625" s="3"/>
    </row>
    <row r="626" spans="2:22" ht="15.75" customHeight="1">
      <c r="B626" s="33"/>
      <c r="C626" s="33"/>
      <c r="D626" s="29"/>
      <c r="E626" s="12"/>
      <c r="F626" s="22"/>
      <c r="G626" s="33"/>
      <c r="H626" s="33"/>
      <c r="I626" s="33"/>
      <c r="J626" s="33"/>
      <c r="K626" s="28"/>
      <c r="L626" s="1"/>
      <c r="M626" s="34"/>
      <c r="V626" s="3"/>
    </row>
    <row r="627" spans="2:22" ht="15.75" customHeight="1">
      <c r="B627" s="12"/>
      <c r="C627" s="12"/>
      <c r="D627" s="29"/>
      <c r="E627" s="12"/>
      <c r="F627" s="22"/>
      <c r="G627" s="33"/>
      <c r="H627" s="33"/>
      <c r="I627" s="33"/>
      <c r="J627" s="33"/>
      <c r="K627" s="28"/>
      <c r="L627" s="1"/>
      <c r="M627" s="34"/>
      <c r="V627" s="3"/>
    </row>
    <row r="628" spans="2:22" ht="15.75" customHeight="1">
      <c r="B628" s="12"/>
      <c r="C628" s="12"/>
      <c r="D628" s="29"/>
      <c r="E628" s="12"/>
      <c r="F628" s="22"/>
      <c r="G628" s="33"/>
      <c r="H628" s="33"/>
      <c r="I628" s="33"/>
      <c r="J628" s="33"/>
      <c r="K628" s="28"/>
      <c r="L628" s="1"/>
      <c r="M628" s="34"/>
      <c r="V628" s="3"/>
    </row>
    <row r="629" spans="2:22" ht="15.75" customHeight="1">
      <c r="B629" s="12"/>
      <c r="C629" s="12"/>
      <c r="D629" s="29"/>
      <c r="E629" s="12"/>
      <c r="F629" s="22"/>
      <c r="G629" s="33"/>
      <c r="H629" s="33"/>
      <c r="I629" s="33"/>
      <c r="J629" s="33"/>
      <c r="K629" s="28"/>
      <c r="L629" s="1"/>
      <c r="M629" s="34"/>
      <c r="V629" s="3"/>
    </row>
    <row r="630" spans="2:22" ht="15.75" customHeight="1">
      <c r="B630" s="12"/>
      <c r="C630" s="12"/>
      <c r="D630" s="29"/>
      <c r="E630" s="12"/>
      <c r="F630" s="22"/>
      <c r="G630" s="33"/>
      <c r="H630" s="33"/>
      <c r="I630" s="33"/>
      <c r="J630" s="33"/>
      <c r="K630" s="28"/>
      <c r="L630" s="1"/>
      <c r="M630" s="34"/>
      <c r="V630" s="3"/>
    </row>
    <row r="631" spans="2:22" ht="15.75" customHeight="1">
      <c r="B631" s="12"/>
      <c r="C631" s="12"/>
      <c r="D631" s="29"/>
      <c r="E631" s="12"/>
      <c r="F631" s="22"/>
      <c r="G631" s="33"/>
      <c r="H631" s="33"/>
      <c r="I631" s="33"/>
      <c r="J631" s="33"/>
      <c r="K631" s="28"/>
      <c r="L631" s="1"/>
      <c r="M631" s="34"/>
      <c r="V631" s="3"/>
    </row>
    <row r="632" spans="2:22" ht="15.75" customHeight="1">
      <c r="B632" s="12"/>
      <c r="C632" s="12"/>
      <c r="D632" s="29"/>
      <c r="E632" s="12"/>
      <c r="F632" s="22"/>
      <c r="G632" s="33"/>
      <c r="H632" s="33"/>
      <c r="I632" s="33"/>
      <c r="J632" s="33"/>
      <c r="K632" s="28"/>
      <c r="L632" s="1"/>
      <c r="M632" s="34"/>
      <c r="V632" s="3"/>
    </row>
    <row r="633" spans="2:22" ht="15.75" customHeight="1">
      <c r="B633" s="12"/>
      <c r="C633" s="12"/>
      <c r="D633" s="29"/>
      <c r="E633" s="12"/>
      <c r="F633" s="22"/>
      <c r="G633" s="33"/>
      <c r="H633" s="33"/>
      <c r="I633" s="33"/>
      <c r="J633" s="33"/>
      <c r="K633" s="28"/>
      <c r="L633" s="1"/>
      <c r="M633" s="34"/>
      <c r="V633" s="3"/>
    </row>
    <row r="634" spans="2:22" ht="15.75" customHeight="1">
      <c r="B634" s="12"/>
      <c r="C634" s="12"/>
      <c r="D634" s="29"/>
      <c r="E634" s="12"/>
      <c r="F634" s="22"/>
      <c r="G634" s="33"/>
      <c r="H634" s="33"/>
      <c r="I634" s="33"/>
      <c r="J634" s="33"/>
      <c r="K634" s="28"/>
      <c r="L634" s="1"/>
      <c r="M634" s="34"/>
      <c r="V634" s="3"/>
    </row>
    <row r="635" spans="2:22" ht="15.75" customHeight="1">
      <c r="B635" s="12"/>
      <c r="C635" s="12"/>
      <c r="D635" s="29"/>
      <c r="E635" s="12"/>
      <c r="F635" s="22"/>
      <c r="G635" s="33"/>
      <c r="H635" s="33"/>
      <c r="I635" s="33"/>
      <c r="J635" s="33"/>
      <c r="K635" s="28"/>
      <c r="L635" s="1"/>
      <c r="M635" s="34"/>
      <c r="V635" s="3"/>
    </row>
    <row r="636" spans="2:22" ht="15.75" customHeight="1">
      <c r="B636" s="12"/>
      <c r="C636" s="12"/>
      <c r="D636" s="29"/>
      <c r="E636" s="12"/>
      <c r="F636" s="22"/>
      <c r="G636" s="33"/>
      <c r="H636" s="33"/>
      <c r="I636" s="33"/>
      <c r="J636" s="33"/>
      <c r="K636" s="28"/>
      <c r="L636" s="1"/>
      <c r="M636" s="34"/>
      <c r="V636" s="3"/>
    </row>
    <row r="637" spans="2:22" ht="15.75" customHeight="1">
      <c r="B637" s="12"/>
      <c r="C637" s="12"/>
      <c r="D637" s="29"/>
      <c r="E637" s="12"/>
      <c r="F637" s="22"/>
      <c r="G637" s="33"/>
      <c r="H637" s="33"/>
      <c r="I637" s="33"/>
      <c r="J637" s="33"/>
      <c r="K637" s="28"/>
      <c r="L637" s="1"/>
      <c r="M637" s="34"/>
      <c r="V637" s="3"/>
    </row>
    <row r="638" spans="2:22" ht="15.75" customHeight="1">
      <c r="B638" s="12"/>
      <c r="C638" s="12"/>
      <c r="D638" s="29"/>
      <c r="E638" s="12"/>
      <c r="F638" s="22"/>
      <c r="G638" s="33"/>
      <c r="H638" s="33"/>
      <c r="I638" s="33"/>
      <c r="J638" s="33"/>
      <c r="K638" s="28"/>
      <c r="L638" s="1"/>
      <c r="M638" s="34"/>
      <c r="V638" s="3"/>
    </row>
    <row r="639" spans="2:22" ht="15.75" customHeight="1">
      <c r="B639" s="12"/>
      <c r="C639" s="12"/>
      <c r="D639" s="29"/>
      <c r="E639" s="12"/>
      <c r="F639" s="22"/>
      <c r="G639" s="33"/>
      <c r="H639" s="33"/>
      <c r="I639" s="33"/>
      <c r="J639" s="33"/>
      <c r="K639" s="28"/>
      <c r="L639" s="1"/>
      <c r="M639" s="34"/>
      <c r="V639" s="3"/>
    </row>
    <row r="640" spans="2:22" ht="15.75" customHeight="1">
      <c r="B640" s="12"/>
      <c r="C640" s="12"/>
      <c r="D640" s="29"/>
      <c r="E640" s="12"/>
      <c r="F640" s="22"/>
      <c r="G640" s="33"/>
      <c r="H640" s="33"/>
      <c r="I640" s="33"/>
      <c r="J640" s="33"/>
      <c r="K640" s="28"/>
      <c r="L640" s="1"/>
      <c r="M640" s="34"/>
      <c r="V640" s="3"/>
    </row>
    <row r="641" spans="2:22" ht="15.75" customHeight="1">
      <c r="B641" s="12"/>
      <c r="C641" s="12"/>
      <c r="D641" s="29"/>
      <c r="E641" s="12"/>
      <c r="F641" s="22"/>
      <c r="G641" s="33"/>
      <c r="H641" s="33"/>
      <c r="I641" s="33"/>
      <c r="J641" s="33"/>
      <c r="K641" s="28"/>
      <c r="L641" s="1"/>
      <c r="M641" s="34"/>
      <c r="V641" s="3"/>
    </row>
    <row r="642" spans="2:22" ht="15.75" customHeight="1">
      <c r="B642" s="12"/>
      <c r="C642" s="12"/>
      <c r="D642" s="29"/>
      <c r="E642" s="12"/>
      <c r="F642" s="22"/>
      <c r="G642" s="33"/>
      <c r="H642" s="33"/>
      <c r="I642" s="33"/>
      <c r="J642" s="33"/>
      <c r="K642" s="28"/>
      <c r="L642" s="1"/>
      <c r="M642" s="34"/>
      <c r="V642" s="3"/>
    </row>
    <row r="643" spans="2:22" ht="15.75" customHeight="1">
      <c r="B643" s="12"/>
      <c r="C643" s="12"/>
      <c r="D643" s="29"/>
      <c r="E643" s="12"/>
      <c r="F643" s="22"/>
      <c r="G643" s="33"/>
      <c r="H643" s="33"/>
      <c r="I643" s="33"/>
      <c r="J643" s="33"/>
      <c r="K643" s="28"/>
      <c r="L643" s="1"/>
      <c r="M643" s="34"/>
      <c r="V643" s="3"/>
    </row>
    <row r="644" spans="2:22" ht="15.75" customHeight="1">
      <c r="B644" s="12"/>
      <c r="C644" s="12"/>
      <c r="D644" s="29"/>
      <c r="E644" s="12"/>
      <c r="F644" s="22"/>
      <c r="G644" s="33"/>
      <c r="H644" s="33"/>
      <c r="I644" s="33"/>
      <c r="J644" s="33"/>
      <c r="K644" s="28"/>
      <c r="L644" s="1"/>
      <c r="M644" s="34"/>
      <c r="V644" s="3"/>
    </row>
    <row r="645" spans="2:22" ht="15.75" customHeight="1">
      <c r="B645" s="12"/>
      <c r="C645" s="12"/>
      <c r="D645" s="29"/>
      <c r="E645" s="12"/>
      <c r="F645" s="22"/>
      <c r="G645" s="33"/>
      <c r="H645" s="33"/>
      <c r="I645" s="33"/>
      <c r="J645" s="33"/>
      <c r="K645" s="28"/>
      <c r="L645" s="1"/>
      <c r="M645" s="34"/>
      <c r="V645" s="3"/>
    </row>
    <row r="646" spans="2:22" ht="15.75" customHeight="1">
      <c r="B646" s="12"/>
      <c r="C646" s="12"/>
      <c r="D646" s="29"/>
      <c r="E646" s="12"/>
      <c r="F646" s="22"/>
      <c r="G646" s="33"/>
      <c r="H646" s="33"/>
      <c r="I646" s="33"/>
      <c r="J646" s="33"/>
      <c r="K646" s="28"/>
      <c r="L646" s="1"/>
      <c r="M646" s="34"/>
      <c r="V646" s="3"/>
    </row>
    <row r="647" spans="2:22" ht="15.75" customHeight="1">
      <c r="B647" s="12"/>
      <c r="C647" s="12"/>
      <c r="D647" s="29"/>
      <c r="E647" s="12"/>
      <c r="F647" s="22"/>
      <c r="G647" s="33"/>
      <c r="H647" s="33"/>
      <c r="I647" s="33"/>
      <c r="J647" s="33"/>
      <c r="K647" s="28"/>
      <c r="L647" s="1"/>
      <c r="M647" s="34"/>
      <c r="V647" s="3"/>
    </row>
    <row r="648" spans="2:22" ht="15.75" customHeight="1">
      <c r="B648" s="12"/>
      <c r="C648" s="12"/>
      <c r="D648" s="29"/>
      <c r="E648" s="12"/>
      <c r="F648" s="22"/>
      <c r="G648" s="33"/>
      <c r="H648" s="33"/>
      <c r="I648" s="33"/>
      <c r="J648" s="33"/>
      <c r="K648" s="28"/>
      <c r="L648" s="1"/>
      <c r="M648" s="34"/>
      <c r="V648" s="3"/>
    </row>
    <row r="649" spans="2:22" ht="15.75" customHeight="1">
      <c r="B649" s="12"/>
      <c r="C649" s="12"/>
      <c r="D649" s="29"/>
      <c r="E649" s="12"/>
      <c r="F649" s="22"/>
      <c r="G649" s="33"/>
      <c r="H649" s="33"/>
      <c r="I649" s="33"/>
      <c r="J649" s="33"/>
      <c r="K649" s="28"/>
      <c r="L649" s="1"/>
      <c r="M649" s="34"/>
      <c r="V649" s="3"/>
    </row>
    <row r="650" spans="2:22" ht="15.75" customHeight="1">
      <c r="B650" s="12"/>
      <c r="C650" s="12"/>
      <c r="D650" s="29"/>
      <c r="E650" s="12"/>
      <c r="F650" s="22"/>
      <c r="G650" s="33"/>
      <c r="H650" s="33"/>
      <c r="I650" s="33"/>
      <c r="J650" s="33"/>
      <c r="K650" s="28"/>
      <c r="L650" s="1"/>
      <c r="M650" s="34"/>
      <c r="V650" s="3"/>
    </row>
    <row r="651" spans="2:22" ht="15.75" customHeight="1">
      <c r="B651" s="12"/>
      <c r="C651" s="12"/>
      <c r="D651" s="29"/>
      <c r="E651" s="12"/>
      <c r="F651" s="22"/>
      <c r="G651" s="33"/>
      <c r="H651" s="33"/>
      <c r="I651" s="33"/>
      <c r="J651" s="33"/>
      <c r="K651" s="28"/>
      <c r="L651" s="1"/>
      <c r="M651" s="34"/>
      <c r="V651" s="3"/>
    </row>
    <row r="652" spans="2:22" ht="15.75" customHeight="1">
      <c r="B652" s="12"/>
      <c r="C652" s="12"/>
      <c r="D652" s="29"/>
      <c r="E652" s="12"/>
      <c r="F652" s="22"/>
      <c r="G652" s="33"/>
      <c r="H652" s="33"/>
      <c r="I652" s="33"/>
      <c r="J652" s="33"/>
      <c r="K652" s="28"/>
      <c r="L652" s="1"/>
      <c r="M652" s="34"/>
      <c r="V652" s="3"/>
    </row>
    <row r="653" spans="2:22" ht="15.75" customHeight="1">
      <c r="B653" s="12"/>
      <c r="C653" s="12"/>
      <c r="D653" s="29"/>
      <c r="E653" s="12"/>
      <c r="F653" s="22"/>
      <c r="G653" s="33"/>
      <c r="H653" s="33"/>
      <c r="I653" s="33"/>
      <c r="J653" s="33"/>
      <c r="K653" s="28"/>
      <c r="L653" s="1"/>
      <c r="M653" s="34"/>
      <c r="V653" s="3"/>
    </row>
    <row r="654" spans="2:22" ht="15.75" customHeight="1">
      <c r="B654" s="12"/>
      <c r="C654" s="12"/>
      <c r="D654" s="29"/>
      <c r="E654" s="12"/>
      <c r="F654" s="22"/>
      <c r="G654" s="33"/>
      <c r="H654" s="33"/>
      <c r="I654" s="33"/>
      <c r="J654" s="33"/>
      <c r="K654" s="28"/>
      <c r="L654" s="1"/>
      <c r="M654" s="34"/>
      <c r="V654" s="3"/>
    </row>
    <row r="655" spans="2:22" ht="15.75" customHeight="1">
      <c r="B655" s="12"/>
      <c r="C655" s="12"/>
      <c r="D655" s="29"/>
      <c r="E655" s="12"/>
      <c r="F655" s="22"/>
      <c r="G655" s="33"/>
      <c r="H655" s="33"/>
      <c r="I655" s="33"/>
      <c r="J655" s="33"/>
      <c r="K655" s="28"/>
      <c r="L655" s="1"/>
      <c r="M655" s="34"/>
      <c r="V655" s="3"/>
    </row>
    <row r="656" spans="2:22" ht="15.75" customHeight="1">
      <c r="B656" s="12"/>
      <c r="C656" s="12"/>
      <c r="D656" s="29"/>
      <c r="E656" s="12"/>
      <c r="F656" s="22"/>
      <c r="G656" s="33"/>
      <c r="H656" s="33"/>
      <c r="I656" s="33"/>
      <c r="J656" s="33"/>
      <c r="K656" s="28"/>
      <c r="L656" s="1"/>
      <c r="M656" s="34"/>
      <c r="V656" s="3"/>
    </row>
    <row r="657" spans="2:22" ht="15.75" customHeight="1">
      <c r="B657" s="12"/>
      <c r="C657" s="12"/>
      <c r="D657" s="29"/>
      <c r="E657" s="12"/>
      <c r="F657" s="22"/>
      <c r="G657" s="33"/>
      <c r="H657" s="33"/>
      <c r="I657" s="33"/>
      <c r="J657" s="33"/>
      <c r="K657" s="28"/>
      <c r="L657" s="1"/>
      <c r="M657" s="34"/>
      <c r="V657" s="3"/>
    </row>
    <row r="658" spans="2:22" ht="15.75" customHeight="1">
      <c r="B658" s="12"/>
      <c r="C658" s="12"/>
      <c r="D658" s="29"/>
      <c r="E658" s="12"/>
      <c r="F658" s="22"/>
      <c r="G658" s="33"/>
      <c r="H658" s="33"/>
      <c r="I658" s="33"/>
      <c r="J658" s="33"/>
      <c r="K658" s="28"/>
      <c r="L658" s="1"/>
      <c r="M658" s="34"/>
      <c r="V658" s="3"/>
    </row>
    <row r="659" spans="2:22" ht="15.75" customHeight="1">
      <c r="B659" s="12"/>
      <c r="C659" s="12"/>
      <c r="D659" s="29"/>
      <c r="E659" s="12"/>
      <c r="F659" s="22"/>
      <c r="G659" s="33"/>
      <c r="H659" s="33"/>
      <c r="I659" s="33"/>
      <c r="J659" s="33"/>
      <c r="K659" s="28"/>
      <c r="L659" s="1"/>
      <c r="M659" s="34"/>
      <c r="V659" s="3"/>
    </row>
    <row r="660" spans="2:22" ht="15.75" customHeight="1">
      <c r="B660" s="12"/>
      <c r="C660" s="12"/>
      <c r="D660" s="29"/>
      <c r="E660" s="12"/>
      <c r="F660" s="22"/>
      <c r="G660" s="33"/>
      <c r="H660" s="33"/>
      <c r="I660" s="33"/>
      <c r="J660" s="33"/>
      <c r="K660" s="28"/>
      <c r="L660" s="1"/>
      <c r="M660" s="34"/>
      <c r="V660" s="3"/>
    </row>
    <row r="661" spans="2:22" ht="15.75" customHeight="1">
      <c r="B661" s="12"/>
      <c r="C661" s="12"/>
      <c r="D661" s="29"/>
      <c r="E661" s="12"/>
      <c r="F661" s="22"/>
      <c r="G661" s="33"/>
      <c r="H661" s="33"/>
      <c r="I661" s="33"/>
      <c r="J661" s="33"/>
      <c r="K661" s="28"/>
      <c r="L661" s="1"/>
      <c r="M661" s="34"/>
      <c r="V661" s="3"/>
    </row>
    <row r="662" spans="2:22" ht="15.75" customHeight="1">
      <c r="B662" s="12"/>
      <c r="C662" s="12"/>
      <c r="D662" s="29"/>
      <c r="E662" s="12"/>
      <c r="F662" s="22"/>
      <c r="G662" s="33"/>
      <c r="H662" s="33"/>
      <c r="I662" s="33"/>
      <c r="J662" s="33"/>
      <c r="K662" s="28"/>
      <c r="L662" s="1"/>
      <c r="M662" s="34"/>
      <c r="V662" s="3"/>
    </row>
    <row r="663" spans="2:22" ht="15.75" customHeight="1">
      <c r="B663" s="12"/>
      <c r="C663" s="12"/>
      <c r="D663" s="29"/>
      <c r="E663" s="12"/>
      <c r="F663" s="22"/>
      <c r="G663" s="33"/>
      <c r="H663" s="33"/>
      <c r="I663" s="33"/>
      <c r="J663" s="33"/>
      <c r="K663" s="28"/>
      <c r="L663" s="1"/>
      <c r="M663" s="34"/>
      <c r="V663" s="3"/>
    </row>
    <row r="664" spans="2:22" ht="15.75" customHeight="1">
      <c r="B664" s="12"/>
      <c r="C664" s="12"/>
      <c r="D664" s="29"/>
      <c r="E664" s="12"/>
      <c r="F664" s="22"/>
      <c r="G664" s="33"/>
      <c r="H664" s="33"/>
      <c r="I664" s="33"/>
      <c r="J664" s="33"/>
      <c r="K664" s="28"/>
      <c r="L664" s="1"/>
      <c r="M664" s="34"/>
      <c r="V664" s="3"/>
    </row>
    <row r="665" spans="2:22" ht="15.75" customHeight="1">
      <c r="B665" s="12"/>
      <c r="C665" s="12"/>
      <c r="D665" s="29"/>
      <c r="E665" s="12"/>
      <c r="F665" s="22"/>
      <c r="G665" s="33"/>
      <c r="H665" s="33"/>
      <c r="I665" s="33"/>
      <c r="J665" s="33"/>
      <c r="K665" s="28"/>
      <c r="L665" s="1"/>
      <c r="M665" s="34"/>
      <c r="V665" s="3"/>
    </row>
    <row r="666" spans="2:22" ht="15.75" customHeight="1">
      <c r="B666" s="12"/>
      <c r="C666" s="12"/>
      <c r="D666" s="29"/>
      <c r="E666" s="12"/>
      <c r="F666" s="22"/>
      <c r="G666" s="33"/>
      <c r="H666" s="33"/>
      <c r="I666" s="33"/>
      <c r="J666" s="33"/>
      <c r="K666" s="28"/>
      <c r="L666" s="1"/>
      <c r="M666" s="34"/>
      <c r="V666" s="3"/>
    </row>
    <row r="667" spans="2:22" ht="15.75" customHeight="1">
      <c r="B667" s="12"/>
      <c r="C667" s="12"/>
      <c r="D667" s="29"/>
      <c r="E667" s="12"/>
      <c r="F667" s="22"/>
      <c r="G667" s="33"/>
      <c r="H667" s="33"/>
      <c r="I667" s="33"/>
      <c r="J667" s="33"/>
      <c r="K667" s="28"/>
      <c r="L667" s="1"/>
      <c r="M667" s="34"/>
      <c r="V667" s="3"/>
    </row>
    <row r="668" spans="2:22" ht="15.75" customHeight="1">
      <c r="B668" s="12"/>
      <c r="C668" s="12"/>
      <c r="D668" s="29"/>
      <c r="E668" s="12"/>
      <c r="F668" s="22"/>
      <c r="G668" s="33"/>
      <c r="H668" s="33"/>
      <c r="I668" s="33"/>
      <c r="J668" s="33"/>
      <c r="K668" s="28"/>
      <c r="L668" s="1"/>
      <c r="M668" s="34"/>
      <c r="V668" s="3"/>
    </row>
    <row r="669" spans="2:22" ht="15.75" customHeight="1">
      <c r="B669" s="12"/>
      <c r="C669" s="12"/>
      <c r="D669" s="29"/>
      <c r="E669" s="12"/>
      <c r="F669" s="22"/>
      <c r="G669" s="33"/>
      <c r="H669" s="33"/>
      <c r="I669" s="33"/>
      <c r="J669" s="33"/>
      <c r="K669" s="28"/>
      <c r="L669" s="1"/>
      <c r="M669" s="34"/>
      <c r="V669" s="3"/>
    </row>
    <row r="670" spans="2:22" ht="15.75" customHeight="1">
      <c r="B670" s="12"/>
      <c r="C670" s="12"/>
      <c r="D670" s="29"/>
      <c r="E670" s="12"/>
      <c r="F670" s="22"/>
      <c r="G670" s="33"/>
      <c r="H670" s="33"/>
      <c r="I670" s="33"/>
      <c r="J670" s="33"/>
      <c r="K670" s="28"/>
      <c r="L670" s="1"/>
      <c r="M670" s="34"/>
      <c r="V670" s="3"/>
    </row>
    <row r="671" spans="2:22" ht="15.75" customHeight="1">
      <c r="B671" s="12"/>
      <c r="C671" s="12"/>
      <c r="D671" s="29"/>
      <c r="E671" s="12"/>
      <c r="F671" s="22"/>
      <c r="G671" s="33"/>
      <c r="H671" s="33"/>
      <c r="I671" s="33"/>
      <c r="J671" s="33"/>
      <c r="K671" s="28"/>
      <c r="L671" s="1"/>
      <c r="M671" s="34"/>
      <c r="V671" s="3"/>
    </row>
    <row r="672" spans="2:22" ht="15.75" customHeight="1">
      <c r="B672" s="12"/>
      <c r="C672" s="12"/>
      <c r="D672" s="29"/>
      <c r="E672" s="12"/>
      <c r="F672" s="22"/>
      <c r="G672" s="33"/>
      <c r="H672" s="33"/>
      <c r="I672" s="33"/>
      <c r="J672" s="33"/>
      <c r="K672" s="28"/>
      <c r="L672" s="1"/>
      <c r="M672" s="34"/>
      <c r="V672" s="3"/>
    </row>
    <row r="673" spans="2:22" ht="15.75" customHeight="1">
      <c r="B673" s="12"/>
      <c r="C673" s="12"/>
      <c r="D673" s="29"/>
      <c r="E673" s="12"/>
      <c r="F673" s="22"/>
      <c r="G673" s="33"/>
      <c r="H673" s="33"/>
      <c r="I673" s="33"/>
      <c r="J673" s="33"/>
      <c r="K673" s="28"/>
      <c r="L673" s="1"/>
      <c r="M673" s="34"/>
      <c r="V673" s="3"/>
    </row>
    <row r="674" spans="2:22" ht="15.75" customHeight="1">
      <c r="B674" s="12"/>
      <c r="C674" s="12"/>
      <c r="D674" s="29"/>
      <c r="E674" s="12"/>
      <c r="F674" s="22"/>
      <c r="G674" s="33"/>
      <c r="H674" s="33"/>
      <c r="I674" s="33"/>
      <c r="J674" s="33"/>
      <c r="K674" s="28"/>
      <c r="L674" s="1"/>
      <c r="M674" s="34"/>
      <c r="V674" s="3"/>
    </row>
    <row r="675" spans="2:22" ht="15.75" customHeight="1">
      <c r="B675" s="12"/>
      <c r="C675" s="12"/>
      <c r="D675" s="29"/>
      <c r="E675" s="12"/>
      <c r="F675" s="22"/>
      <c r="G675" s="33"/>
      <c r="H675" s="33"/>
      <c r="I675" s="33"/>
      <c r="J675" s="33"/>
      <c r="K675" s="28"/>
      <c r="L675" s="1"/>
      <c r="M675" s="34"/>
      <c r="V675" s="3"/>
    </row>
    <row r="676" spans="2:22" ht="15.75" customHeight="1">
      <c r="B676" s="12"/>
      <c r="C676" s="12"/>
      <c r="D676" s="29"/>
      <c r="E676" s="12"/>
      <c r="F676" s="22"/>
      <c r="G676" s="33"/>
      <c r="H676" s="33"/>
      <c r="I676" s="33"/>
      <c r="J676" s="33"/>
      <c r="K676" s="28"/>
      <c r="L676" s="1"/>
      <c r="M676" s="34"/>
      <c r="V676" s="3"/>
    </row>
    <row r="677" spans="2:22" ht="15.75" customHeight="1">
      <c r="B677" s="12"/>
      <c r="C677" s="12"/>
      <c r="D677" s="29"/>
      <c r="E677" s="12"/>
      <c r="F677" s="22"/>
      <c r="G677" s="33"/>
      <c r="H677" s="33"/>
      <c r="I677" s="33"/>
      <c r="J677" s="33"/>
      <c r="K677" s="28"/>
      <c r="L677" s="1"/>
      <c r="M677" s="34"/>
      <c r="V677" s="3"/>
    </row>
    <row r="678" spans="2:22" ht="15.75" customHeight="1">
      <c r="B678" s="12"/>
      <c r="C678" s="12"/>
      <c r="D678" s="29"/>
      <c r="E678" s="12"/>
      <c r="F678" s="22"/>
      <c r="G678" s="33"/>
      <c r="H678" s="33"/>
      <c r="I678" s="33"/>
      <c r="J678" s="33"/>
      <c r="K678" s="28"/>
      <c r="L678" s="1"/>
      <c r="M678" s="34"/>
      <c r="V678" s="3"/>
    </row>
    <row r="679" spans="2:22" ht="15.75" customHeight="1">
      <c r="B679" s="12"/>
      <c r="C679" s="12"/>
      <c r="D679" s="29"/>
      <c r="E679" s="12"/>
      <c r="F679" s="22"/>
      <c r="G679" s="33"/>
      <c r="H679" s="33"/>
      <c r="I679" s="33"/>
      <c r="J679" s="33"/>
      <c r="K679" s="28"/>
      <c r="L679" s="1"/>
      <c r="M679" s="34"/>
      <c r="V679" s="3"/>
    </row>
    <row r="680" spans="2:22" ht="15.75" customHeight="1">
      <c r="B680" s="12"/>
      <c r="C680" s="12"/>
      <c r="D680" s="29"/>
      <c r="E680" s="12"/>
      <c r="F680" s="22"/>
      <c r="G680" s="33"/>
      <c r="H680" s="33"/>
      <c r="I680" s="33"/>
      <c r="J680" s="33"/>
      <c r="K680" s="28"/>
      <c r="L680" s="1"/>
      <c r="M680" s="34"/>
      <c r="V680" s="3"/>
    </row>
    <row r="681" spans="2:22" ht="15.75" customHeight="1">
      <c r="B681" s="12"/>
      <c r="C681" s="12"/>
      <c r="D681" s="29"/>
      <c r="E681" s="12"/>
      <c r="F681" s="22"/>
      <c r="G681" s="33"/>
      <c r="H681" s="33"/>
      <c r="I681" s="33"/>
      <c r="J681" s="33"/>
      <c r="K681" s="28"/>
      <c r="L681" s="1"/>
      <c r="M681" s="34"/>
      <c r="V681" s="3"/>
    </row>
    <row r="682" spans="2:22" ht="15.75" customHeight="1">
      <c r="B682" s="12"/>
      <c r="C682" s="12"/>
      <c r="D682" s="29"/>
      <c r="E682" s="12"/>
      <c r="F682" s="22"/>
      <c r="G682" s="33"/>
      <c r="H682" s="33"/>
      <c r="I682" s="33"/>
      <c r="J682" s="33"/>
      <c r="K682" s="28"/>
      <c r="L682" s="1"/>
      <c r="M682" s="34"/>
      <c r="V682" s="3"/>
    </row>
    <row r="683" spans="2:22" ht="15.75" customHeight="1">
      <c r="B683" s="12"/>
      <c r="C683" s="12"/>
      <c r="D683" s="29"/>
      <c r="E683" s="12"/>
      <c r="F683" s="22"/>
      <c r="G683" s="33"/>
      <c r="H683" s="33"/>
      <c r="I683" s="33"/>
      <c r="J683" s="33"/>
      <c r="K683" s="28"/>
      <c r="L683" s="1"/>
      <c r="M683" s="34"/>
      <c r="V683" s="3"/>
    </row>
    <row r="684" spans="2:22" ht="15.75" customHeight="1">
      <c r="B684" s="12"/>
      <c r="C684" s="12"/>
      <c r="D684" s="29"/>
      <c r="E684" s="12"/>
      <c r="F684" s="22"/>
      <c r="G684" s="33"/>
      <c r="H684" s="33"/>
      <c r="I684" s="33"/>
      <c r="J684" s="33"/>
      <c r="K684" s="28"/>
      <c r="L684" s="1"/>
      <c r="M684" s="34"/>
      <c r="V684" s="3"/>
    </row>
    <row r="685" spans="2:22" ht="15.75" customHeight="1">
      <c r="B685" s="12"/>
      <c r="C685" s="12"/>
      <c r="D685" s="29"/>
      <c r="E685" s="12"/>
      <c r="F685" s="22"/>
      <c r="G685" s="33"/>
      <c r="H685" s="33"/>
      <c r="I685" s="33"/>
      <c r="J685" s="33"/>
      <c r="K685" s="28"/>
      <c r="L685" s="1"/>
      <c r="M685" s="34"/>
      <c r="V685" s="3"/>
    </row>
    <row r="686" spans="2:22" ht="15.75" customHeight="1">
      <c r="B686" s="12"/>
      <c r="C686" s="12"/>
      <c r="D686" s="29"/>
      <c r="E686" s="12"/>
      <c r="F686" s="22"/>
      <c r="G686" s="33"/>
      <c r="H686" s="33"/>
      <c r="I686" s="33"/>
      <c r="J686" s="33"/>
      <c r="K686" s="28"/>
      <c r="L686" s="1"/>
      <c r="M686" s="34"/>
      <c r="V686" s="3"/>
    </row>
    <row r="687" spans="2:22" ht="15.75" customHeight="1">
      <c r="B687" s="12"/>
      <c r="C687" s="12"/>
      <c r="D687" s="29"/>
      <c r="E687" s="12"/>
      <c r="F687" s="22"/>
      <c r="G687" s="33"/>
      <c r="H687" s="33"/>
      <c r="I687" s="33"/>
      <c r="J687" s="33"/>
      <c r="K687" s="28"/>
      <c r="L687" s="1"/>
      <c r="M687" s="34"/>
      <c r="V687" s="3"/>
    </row>
    <row r="688" spans="2:22" ht="15.75" customHeight="1">
      <c r="B688" s="12"/>
      <c r="C688" s="12"/>
      <c r="D688" s="29"/>
      <c r="E688" s="12"/>
      <c r="F688" s="22"/>
      <c r="G688" s="33"/>
      <c r="H688" s="33"/>
      <c r="I688" s="33"/>
      <c r="J688" s="33"/>
      <c r="K688" s="28"/>
      <c r="L688" s="1"/>
      <c r="M688" s="34"/>
      <c r="V688" s="3"/>
    </row>
    <row r="689" spans="2:22" ht="15.75" customHeight="1">
      <c r="B689" s="12"/>
      <c r="C689" s="12"/>
      <c r="D689" s="29"/>
      <c r="E689" s="12"/>
      <c r="F689" s="22"/>
      <c r="G689" s="33"/>
      <c r="H689" s="33"/>
      <c r="I689" s="33"/>
      <c r="J689" s="33"/>
      <c r="K689" s="28"/>
      <c r="L689" s="1"/>
      <c r="M689" s="34"/>
      <c r="V689" s="3"/>
    </row>
    <row r="690" spans="2:22" ht="15.75" customHeight="1">
      <c r="B690" s="12"/>
      <c r="C690" s="12"/>
      <c r="D690" s="29"/>
      <c r="E690" s="12"/>
      <c r="F690" s="22"/>
      <c r="G690" s="33"/>
      <c r="H690" s="33"/>
      <c r="I690" s="33"/>
      <c r="J690" s="33"/>
      <c r="K690" s="28"/>
      <c r="L690" s="1"/>
      <c r="M690" s="34"/>
      <c r="V690" s="3"/>
    </row>
    <row r="691" spans="2:22" ht="15.75" customHeight="1">
      <c r="B691" s="12"/>
      <c r="C691" s="12"/>
      <c r="D691" s="29"/>
      <c r="E691" s="12"/>
      <c r="F691" s="22"/>
      <c r="G691" s="33"/>
      <c r="H691" s="33"/>
      <c r="I691" s="33"/>
      <c r="J691" s="33"/>
      <c r="K691" s="28"/>
      <c r="L691" s="1"/>
      <c r="M691" s="34"/>
      <c r="V691" s="3"/>
    </row>
    <row r="692" spans="2:22" ht="15.75" customHeight="1">
      <c r="B692" s="12"/>
      <c r="C692" s="12"/>
      <c r="D692" s="29"/>
      <c r="E692" s="12"/>
      <c r="F692" s="22"/>
      <c r="G692" s="33"/>
      <c r="H692" s="33"/>
      <c r="I692" s="33"/>
      <c r="J692" s="33"/>
      <c r="K692" s="28"/>
      <c r="L692" s="1"/>
      <c r="M692" s="34"/>
      <c r="V692" s="3"/>
    </row>
    <row r="693" spans="2:22" ht="15.75" customHeight="1">
      <c r="B693" s="12"/>
      <c r="C693" s="12"/>
      <c r="D693" s="29"/>
      <c r="E693" s="12"/>
      <c r="F693" s="22"/>
      <c r="G693" s="33"/>
      <c r="H693" s="33"/>
      <c r="I693" s="33"/>
      <c r="J693" s="33"/>
      <c r="K693" s="28"/>
      <c r="L693" s="1"/>
      <c r="M693" s="34"/>
      <c r="V693" s="3"/>
    </row>
    <row r="694" spans="2:22" ht="15.75" customHeight="1">
      <c r="B694" s="12"/>
      <c r="C694" s="12"/>
      <c r="D694" s="29"/>
      <c r="E694" s="12"/>
      <c r="F694" s="22"/>
      <c r="G694" s="33"/>
      <c r="H694" s="33"/>
      <c r="I694" s="33"/>
      <c r="J694" s="33"/>
      <c r="K694" s="28"/>
      <c r="L694" s="1"/>
      <c r="M694" s="34"/>
      <c r="V694" s="3"/>
    </row>
    <row r="695" spans="2:22" ht="15.75" customHeight="1">
      <c r="B695" s="12"/>
      <c r="C695" s="12"/>
      <c r="D695" s="29"/>
      <c r="E695" s="12"/>
      <c r="F695" s="22"/>
      <c r="G695" s="33"/>
      <c r="H695" s="33"/>
      <c r="I695" s="33"/>
      <c r="J695" s="33"/>
      <c r="K695" s="28"/>
      <c r="L695" s="1"/>
      <c r="M695" s="34"/>
      <c r="V695" s="3"/>
    </row>
    <row r="696" spans="2:22" ht="15.75" customHeight="1">
      <c r="B696" s="12"/>
      <c r="C696" s="12"/>
      <c r="D696" s="29"/>
      <c r="E696" s="12"/>
      <c r="F696" s="22"/>
      <c r="G696" s="33"/>
      <c r="H696" s="33"/>
      <c r="I696" s="33"/>
      <c r="J696" s="33"/>
      <c r="K696" s="28"/>
      <c r="L696" s="1"/>
      <c r="M696" s="34"/>
      <c r="V696" s="3"/>
    </row>
    <row r="697" spans="2:22" ht="15.75" customHeight="1">
      <c r="B697" s="12"/>
      <c r="C697" s="12"/>
      <c r="D697" s="29"/>
      <c r="E697" s="12"/>
      <c r="F697" s="22"/>
      <c r="G697" s="33"/>
      <c r="H697" s="33"/>
      <c r="I697" s="33"/>
      <c r="J697" s="33"/>
      <c r="K697" s="28"/>
      <c r="L697" s="1"/>
      <c r="M697" s="34"/>
      <c r="V697" s="3"/>
    </row>
    <row r="698" spans="2:22" ht="15.75" customHeight="1">
      <c r="B698" s="12"/>
      <c r="C698" s="12"/>
      <c r="D698" s="29"/>
      <c r="E698" s="12"/>
      <c r="F698" s="22"/>
      <c r="G698" s="33"/>
      <c r="H698" s="33"/>
      <c r="I698" s="33"/>
      <c r="J698" s="33"/>
      <c r="K698" s="28"/>
      <c r="L698" s="1"/>
      <c r="M698" s="34"/>
      <c r="V698" s="3"/>
    </row>
    <row r="699" spans="2:22" ht="15.75" customHeight="1">
      <c r="B699" s="12"/>
      <c r="C699" s="12"/>
      <c r="D699" s="29"/>
      <c r="E699" s="12"/>
      <c r="F699" s="22"/>
      <c r="G699" s="33"/>
      <c r="H699" s="33"/>
      <c r="I699" s="33"/>
      <c r="J699" s="33"/>
      <c r="K699" s="28"/>
      <c r="L699" s="1"/>
      <c r="M699" s="34"/>
      <c r="V699" s="3"/>
    </row>
    <row r="700" spans="2:22" ht="15.75" customHeight="1">
      <c r="B700" s="12"/>
      <c r="C700" s="12"/>
      <c r="D700" s="29"/>
      <c r="E700" s="12"/>
      <c r="F700" s="22"/>
      <c r="G700" s="33"/>
      <c r="H700" s="33"/>
      <c r="I700" s="33"/>
      <c r="J700" s="33"/>
      <c r="K700" s="28"/>
      <c r="L700" s="1"/>
      <c r="M700" s="34"/>
      <c r="V700" s="3"/>
    </row>
    <row r="701" spans="2:22" ht="15.75" customHeight="1">
      <c r="B701" s="12"/>
      <c r="C701" s="12"/>
      <c r="D701" s="29"/>
      <c r="E701" s="12"/>
      <c r="F701" s="22"/>
      <c r="G701" s="33"/>
      <c r="H701" s="33"/>
      <c r="I701" s="33"/>
      <c r="J701" s="33"/>
      <c r="K701" s="28"/>
      <c r="L701" s="1"/>
      <c r="M701" s="34"/>
      <c r="V701" s="3"/>
    </row>
    <row r="702" spans="2:22" ht="15.75" customHeight="1">
      <c r="B702" s="12"/>
      <c r="C702" s="12"/>
      <c r="D702" s="29"/>
      <c r="E702" s="12"/>
      <c r="F702" s="22"/>
      <c r="G702" s="33"/>
      <c r="H702" s="33"/>
      <c r="I702" s="33"/>
      <c r="J702" s="33"/>
      <c r="K702" s="28"/>
      <c r="L702" s="1"/>
      <c r="M702" s="34"/>
      <c r="V702" s="3"/>
    </row>
    <row r="703" spans="2:22" ht="15.75" customHeight="1">
      <c r="B703" s="12"/>
      <c r="C703" s="12"/>
      <c r="D703" s="29"/>
      <c r="E703" s="12"/>
      <c r="F703" s="22"/>
      <c r="G703" s="33"/>
      <c r="H703" s="33"/>
      <c r="I703" s="33"/>
      <c r="J703" s="33"/>
      <c r="K703" s="28"/>
      <c r="L703" s="1"/>
      <c r="M703" s="34"/>
      <c r="V703" s="3"/>
    </row>
    <row r="704" spans="2:22" ht="15.75" customHeight="1">
      <c r="B704" s="12"/>
      <c r="C704" s="12"/>
      <c r="D704" s="29"/>
      <c r="E704" s="12"/>
      <c r="F704" s="22"/>
      <c r="G704" s="33"/>
      <c r="H704" s="33"/>
      <c r="I704" s="33"/>
      <c r="J704" s="33"/>
      <c r="K704" s="28"/>
      <c r="L704" s="1"/>
      <c r="M704" s="34"/>
      <c r="V704" s="3"/>
    </row>
    <row r="705" spans="2:22" ht="15.75" customHeight="1">
      <c r="B705" s="12"/>
      <c r="C705" s="12"/>
      <c r="D705" s="29"/>
      <c r="E705" s="12"/>
      <c r="F705" s="22"/>
      <c r="G705" s="33"/>
      <c r="H705" s="33"/>
      <c r="I705" s="33"/>
      <c r="J705" s="33"/>
      <c r="K705" s="28"/>
      <c r="L705" s="1"/>
      <c r="M705" s="34"/>
      <c r="V705" s="3"/>
    </row>
    <row r="706" spans="2:22" ht="15.75" customHeight="1">
      <c r="B706" s="12"/>
      <c r="C706" s="12"/>
      <c r="D706" s="29"/>
      <c r="E706" s="12"/>
      <c r="F706" s="22"/>
      <c r="G706" s="33"/>
      <c r="H706" s="33"/>
      <c r="I706" s="33"/>
      <c r="J706" s="33"/>
      <c r="K706" s="28"/>
      <c r="L706" s="1"/>
      <c r="M706" s="34"/>
      <c r="V706" s="3"/>
    </row>
    <row r="707" spans="2:22" ht="15.75" customHeight="1">
      <c r="B707" s="12"/>
      <c r="C707" s="12"/>
      <c r="D707" s="29"/>
      <c r="E707" s="12"/>
      <c r="F707" s="22"/>
      <c r="G707" s="33"/>
      <c r="H707" s="33"/>
      <c r="I707" s="33"/>
      <c r="J707" s="33"/>
      <c r="K707" s="28"/>
      <c r="L707" s="1"/>
      <c r="M707" s="34"/>
      <c r="V707" s="3"/>
    </row>
    <row r="708" spans="2:22" ht="15.75" customHeight="1">
      <c r="B708" s="12"/>
      <c r="C708" s="12"/>
      <c r="D708" s="29"/>
      <c r="E708" s="12"/>
      <c r="F708" s="22"/>
      <c r="G708" s="33"/>
      <c r="H708" s="33"/>
      <c r="I708" s="33"/>
      <c r="J708" s="33"/>
      <c r="K708" s="28"/>
      <c r="L708" s="1"/>
      <c r="M708" s="34"/>
      <c r="V708" s="3"/>
    </row>
    <row r="709" spans="2:22" ht="15.75" customHeight="1">
      <c r="B709" s="12"/>
      <c r="C709" s="12"/>
      <c r="D709" s="29"/>
      <c r="E709" s="12"/>
      <c r="F709" s="22"/>
      <c r="G709" s="33"/>
      <c r="H709" s="33"/>
      <c r="I709" s="33"/>
      <c r="J709" s="33"/>
      <c r="K709" s="28"/>
      <c r="L709" s="1"/>
      <c r="M709" s="34"/>
      <c r="V709" s="3"/>
    </row>
    <row r="710" spans="2:22" ht="15.75" customHeight="1">
      <c r="B710" s="12"/>
      <c r="C710" s="12"/>
      <c r="D710" s="29"/>
      <c r="E710" s="12"/>
      <c r="F710" s="22"/>
      <c r="G710" s="33"/>
      <c r="H710" s="33"/>
      <c r="I710" s="33"/>
      <c r="J710" s="33"/>
      <c r="K710" s="28"/>
      <c r="L710" s="1"/>
      <c r="M710" s="34"/>
      <c r="V710" s="3"/>
    </row>
    <row r="711" spans="2:22" ht="15.75" customHeight="1">
      <c r="B711" s="12"/>
      <c r="C711" s="12"/>
      <c r="D711" s="29"/>
      <c r="E711" s="12"/>
      <c r="F711" s="22"/>
      <c r="G711" s="33"/>
      <c r="H711" s="33"/>
      <c r="I711" s="33"/>
      <c r="J711" s="33"/>
      <c r="K711" s="28"/>
      <c r="L711" s="1"/>
      <c r="M711" s="34"/>
      <c r="V711" s="3"/>
    </row>
    <row r="712" spans="2:22" ht="15.75" customHeight="1">
      <c r="B712" s="12"/>
      <c r="C712" s="12"/>
      <c r="D712" s="29"/>
      <c r="E712" s="12"/>
      <c r="F712" s="22"/>
      <c r="G712" s="33"/>
      <c r="H712" s="33"/>
      <c r="I712" s="33"/>
      <c r="J712" s="33"/>
      <c r="K712" s="28"/>
      <c r="L712" s="1"/>
      <c r="M712" s="34"/>
      <c r="V712" s="3"/>
    </row>
    <row r="713" spans="2:22" ht="15.75" customHeight="1">
      <c r="B713" s="12"/>
      <c r="C713" s="12"/>
      <c r="D713" s="29"/>
      <c r="E713" s="12"/>
      <c r="F713" s="22"/>
      <c r="G713" s="33"/>
      <c r="H713" s="33"/>
      <c r="I713" s="33"/>
      <c r="J713" s="33"/>
      <c r="K713" s="28"/>
      <c r="L713" s="1"/>
      <c r="M713" s="34"/>
      <c r="V713" s="3"/>
    </row>
    <row r="714" spans="2:22" ht="15.75" customHeight="1">
      <c r="B714" s="12"/>
      <c r="C714" s="12"/>
      <c r="D714" s="29"/>
      <c r="E714" s="12"/>
      <c r="F714" s="22"/>
      <c r="G714" s="33"/>
      <c r="H714" s="33"/>
      <c r="I714" s="33"/>
      <c r="J714" s="33"/>
      <c r="K714" s="28"/>
      <c r="L714" s="1"/>
      <c r="M714" s="34"/>
      <c r="V714" s="3"/>
    </row>
    <row r="715" spans="2:22" ht="15.75" customHeight="1">
      <c r="B715" s="12"/>
      <c r="C715" s="12"/>
      <c r="D715" s="29"/>
      <c r="E715" s="12"/>
      <c r="F715" s="22"/>
      <c r="G715" s="33"/>
      <c r="H715" s="33"/>
      <c r="I715" s="33"/>
      <c r="J715" s="33"/>
      <c r="K715" s="28"/>
      <c r="L715" s="1"/>
      <c r="M715" s="34"/>
      <c r="V715" s="3"/>
    </row>
    <row r="716" spans="2:22" ht="15.75" customHeight="1">
      <c r="B716" s="12"/>
      <c r="C716" s="12"/>
      <c r="D716" s="29"/>
      <c r="E716" s="12"/>
      <c r="F716" s="22"/>
      <c r="G716" s="33"/>
      <c r="H716" s="33"/>
      <c r="I716" s="33"/>
      <c r="J716" s="33"/>
      <c r="K716" s="28"/>
      <c r="L716" s="1"/>
      <c r="M716" s="34"/>
      <c r="V716" s="3"/>
    </row>
    <row r="717" spans="2:22" ht="15.75" customHeight="1">
      <c r="B717" s="12"/>
      <c r="C717" s="12"/>
      <c r="D717" s="29"/>
      <c r="E717" s="12"/>
      <c r="F717" s="22"/>
      <c r="G717" s="33"/>
      <c r="H717" s="33"/>
      <c r="I717" s="33"/>
      <c r="J717" s="33"/>
      <c r="K717" s="28"/>
      <c r="L717" s="1"/>
      <c r="M717" s="34"/>
      <c r="V717" s="3"/>
    </row>
    <row r="718" spans="2:22" ht="15.75" customHeight="1">
      <c r="B718" s="12"/>
      <c r="C718" s="12"/>
      <c r="D718" s="29"/>
      <c r="E718" s="12"/>
      <c r="F718" s="22"/>
      <c r="G718" s="33"/>
      <c r="H718" s="33"/>
      <c r="I718" s="33"/>
      <c r="J718" s="33"/>
      <c r="K718" s="28"/>
      <c r="L718" s="1"/>
      <c r="M718" s="34"/>
      <c r="V718" s="3"/>
    </row>
    <row r="719" spans="2:22" ht="15.75" customHeight="1">
      <c r="B719" s="12"/>
      <c r="C719" s="12"/>
      <c r="D719" s="29"/>
      <c r="E719" s="12"/>
      <c r="F719" s="22"/>
      <c r="G719" s="33"/>
      <c r="H719" s="33"/>
      <c r="I719" s="33"/>
      <c r="J719" s="33"/>
      <c r="K719" s="28"/>
      <c r="L719" s="1"/>
      <c r="M719" s="34"/>
      <c r="V719" s="3"/>
    </row>
    <row r="720" spans="2:22" ht="15.75" customHeight="1">
      <c r="B720" s="12"/>
      <c r="C720" s="12"/>
      <c r="D720" s="29"/>
      <c r="E720" s="12"/>
      <c r="F720" s="22"/>
      <c r="G720" s="33"/>
      <c r="H720" s="33"/>
      <c r="I720" s="33"/>
      <c r="J720" s="33"/>
      <c r="K720" s="28"/>
      <c r="L720" s="1"/>
      <c r="M720" s="34"/>
      <c r="V720" s="3"/>
    </row>
    <row r="721" spans="2:22" ht="15.75" customHeight="1">
      <c r="B721" s="12"/>
      <c r="C721" s="12"/>
      <c r="D721" s="29"/>
      <c r="E721" s="12"/>
      <c r="F721" s="22"/>
      <c r="G721" s="33"/>
      <c r="H721" s="33"/>
      <c r="I721" s="33"/>
      <c r="J721" s="33"/>
      <c r="K721" s="28"/>
      <c r="L721" s="1"/>
      <c r="M721" s="34"/>
      <c r="V721" s="3"/>
    </row>
    <row r="722" spans="2:22" ht="15.75" customHeight="1">
      <c r="B722" s="12"/>
      <c r="C722" s="12"/>
      <c r="D722" s="29"/>
      <c r="E722" s="12"/>
      <c r="F722" s="22"/>
      <c r="G722" s="33"/>
      <c r="H722" s="33"/>
      <c r="I722" s="33"/>
      <c r="J722" s="33"/>
      <c r="K722" s="28"/>
      <c r="L722" s="1"/>
      <c r="M722" s="34"/>
      <c r="V722" s="3"/>
    </row>
    <row r="723" spans="2:22" ht="15.75" customHeight="1">
      <c r="B723" s="12"/>
      <c r="C723" s="12"/>
      <c r="D723" s="29"/>
      <c r="E723" s="12"/>
      <c r="F723" s="22"/>
      <c r="G723" s="33"/>
      <c r="H723" s="33"/>
      <c r="I723" s="33"/>
      <c r="J723" s="33"/>
      <c r="K723" s="28"/>
      <c r="L723" s="1"/>
      <c r="M723" s="34"/>
      <c r="V723" s="3"/>
    </row>
    <row r="724" spans="2:22" ht="15.75" customHeight="1">
      <c r="B724" s="12"/>
      <c r="C724" s="12"/>
      <c r="D724" s="29"/>
      <c r="E724" s="12"/>
      <c r="F724" s="22"/>
      <c r="G724" s="33"/>
      <c r="H724" s="33"/>
      <c r="I724" s="33"/>
      <c r="J724" s="33"/>
      <c r="K724" s="28"/>
      <c r="L724" s="1"/>
      <c r="M724" s="34"/>
      <c r="V724" s="3"/>
    </row>
    <row r="725" spans="2:22" ht="15.75" customHeight="1">
      <c r="B725" s="12"/>
      <c r="C725" s="12"/>
      <c r="D725" s="29"/>
      <c r="E725" s="12"/>
      <c r="F725" s="22"/>
      <c r="G725" s="33"/>
      <c r="H725" s="33"/>
      <c r="I725" s="33"/>
      <c r="J725" s="33"/>
      <c r="K725" s="28"/>
      <c r="L725" s="1"/>
      <c r="M725" s="34"/>
      <c r="V725" s="3"/>
    </row>
    <row r="726" spans="2:22" ht="15.75" customHeight="1">
      <c r="B726" s="12"/>
      <c r="C726" s="12"/>
      <c r="D726" s="29"/>
      <c r="E726" s="12"/>
      <c r="F726" s="22"/>
      <c r="G726" s="33"/>
      <c r="H726" s="33"/>
      <c r="I726" s="33"/>
      <c r="J726" s="33"/>
      <c r="K726" s="28"/>
      <c r="L726" s="1"/>
      <c r="M726" s="34"/>
      <c r="V726" s="3"/>
    </row>
    <row r="727" spans="2:22" ht="15.75" customHeight="1">
      <c r="B727" s="12"/>
      <c r="C727" s="12"/>
      <c r="D727" s="29"/>
      <c r="E727" s="12"/>
      <c r="F727" s="22"/>
      <c r="G727" s="33"/>
      <c r="H727" s="33"/>
      <c r="I727" s="33"/>
      <c r="J727" s="33"/>
      <c r="K727" s="28"/>
      <c r="L727" s="1"/>
      <c r="M727" s="34"/>
      <c r="V727" s="3"/>
    </row>
    <row r="728" spans="2:22" ht="15.75" customHeight="1">
      <c r="B728" s="12"/>
      <c r="C728" s="12"/>
      <c r="D728" s="29"/>
      <c r="E728" s="12"/>
      <c r="F728" s="22"/>
      <c r="G728" s="33"/>
      <c r="H728" s="33"/>
      <c r="I728" s="33"/>
      <c r="J728" s="33"/>
      <c r="K728" s="28"/>
      <c r="L728" s="1"/>
      <c r="M728" s="34"/>
      <c r="V728" s="3"/>
    </row>
    <row r="729" spans="2:22" ht="15.75" customHeight="1">
      <c r="B729" s="12"/>
      <c r="C729" s="12"/>
      <c r="D729" s="29"/>
      <c r="E729" s="12"/>
      <c r="F729" s="22"/>
      <c r="G729" s="33"/>
      <c r="H729" s="33"/>
      <c r="I729" s="33"/>
      <c r="J729" s="33"/>
      <c r="K729" s="28"/>
      <c r="L729" s="1"/>
      <c r="M729" s="34"/>
      <c r="V729" s="3"/>
    </row>
    <row r="730" spans="2:22" ht="15.75" customHeight="1">
      <c r="B730" s="12"/>
      <c r="C730" s="12"/>
      <c r="D730" s="29"/>
      <c r="E730" s="12"/>
      <c r="F730" s="22"/>
      <c r="G730" s="33"/>
      <c r="H730" s="33"/>
      <c r="I730" s="33"/>
      <c r="J730" s="33"/>
      <c r="K730" s="28"/>
      <c r="L730" s="1"/>
      <c r="M730" s="34"/>
      <c r="V730" s="3"/>
    </row>
    <row r="731" spans="2:22" ht="15.75" customHeight="1">
      <c r="B731" s="12"/>
      <c r="C731" s="12"/>
      <c r="D731" s="29"/>
      <c r="E731" s="12"/>
      <c r="F731" s="22"/>
      <c r="G731" s="33"/>
      <c r="H731" s="33"/>
      <c r="I731" s="33"/>
      <c r="J731" s="33"/>
      <c r="K731" s="28"/>
      <c r="L731" s="1"/>
      <c r="M731" s="34"/>
      <c r="V731" s="3"/>
    </row>
    <row r="732" spans="2:22" ht="15.75" customHeight="1">
      <c r="B732" s="12"/>
      <c r="C732" s="12"/>
      <c r="D732" s="29"/>
      <c r="E732" s="12"/>
      <c r="F732" s="22"/>
      <c r="G732" s="33"/>
      <c r="H732" s="33"/>
      <c r="I732" s="33"/>
      <c r="J732" s="33"/>
      <c r="K732" s="28"/>
      <c r="L732" s="1"/>
      <c r="M732" s="34"/>
      <c r="V732" s="3"/>
    </row>
    <row r="733" spans="2:22" ht="15.75" customHeight="1">
      <c r="B733" s="12"/>
      <c r="C733" s="12"/>
      <c r="D733" s="29"/>
      <c r="E733" s="12"/>
      <c r="F733" s="22"/>
      <c r="G733" s="33"/>
      <c r="H733" s="33"/>
      <c r="I733" s="33"/>
      <c r="J733" s="33"/>
      <c r="K733" s="28"/>
      <c r="L733" s="1"/>
      <c r="M733" s="34"/>
      <c r="V733" s="3"/>
    </row>
    <row r="734" spans="2:22" ht="15.75" customHeight="1">
      <c r="B734" s="12"/>
      <c r="C734" s="12"/>
      <c r="D734" s="29"/>
      <c r="E734" s="12"/>
      <c r="F734" s="22"/>
      <c r="G734" s="33"/>
      <c r="H734" s="33"/>
      <c r="I734" s="33"/>
      <c r="J734" s="33"/>
      <c r="K734" s="28"/>
      <c r="L734" s="1"/>
      <c r="M734" s="34"/>
      <c r="V734" s="3"/>
    </row>
    <row r="735" spans="2:22" ht="15.75" customHeight="1">
      <c r="B735" s="12"/>
      <c r="C735" s="12"/>
      <c r="D735" s="29"/>
      <c r="E735" s="12"/>
      <c r="F735" s="22"/>
      <c r="G735" s="33"/>
      <c r="H735" s="33"/>
      <c r="I735" s="33"/>
      <c r="J735" s="33"/>
      <c r="K735" s="28"/>
      <c r="L735" s="1"/>
      <c r="M735" s="34"/>
      <c r="V735" s="3"/>
    </row>
    <row r="736" spans="2:22" ht="15.75" customHeight="1">
      <c r="B736" s="12"/>
      <c r="C736" s="12"/>
      <c r="D736" s="29"/>
      <c r="E736" s="12"/>
      <c r="F736" s="22"/>
      <c r="G736" s="33"/>
      <c r="H736" s="33"/>
      <c r="I736" s="33"/>
      <c r="J736" s="33"/>
      <c r="K736" s="28"/>
      <c r="L736" s="1"/>
      <c r="M736" s="34"/>
      <c r="V736" s="3"/>
    </row>
    <row r="737" spans="2:22" ht="15.75" customHeight="1">
      <c r="B737" s="12"/>
      <c r="C737" s="12"/>
      <c r="D737" s="29"/>
      <c r="E737" s="12"/>
      <c r="F737" s="22"/>
      <c r="G737" s="33"/>
      <c r="H737" s="33"/>
      <c r="I737" s="33"/>
      <c r="J737" s="33"/>
      <c r="K737" s="28"/>
      <c r="L737" s="1"/>
      <c r="M737" s="34"/>
      <c r="V737" s="3"/>
    </row>
    <row r="738" spans="2:22" ht="15.75" customHeight="1">
      <c r="B738" s="12"/>
      <c r="C738" s="12"/>
      <c r="D738" s="29"/>
      <c r="E738" s="12"/>
      <c r="F738" s="22"/>
      <c r="G738" s="33"/>
      <c r="H738" s="33"/>
      <c r="I738" s="33"/>
      <c r="J738" s="33"/>
      <c r="K738" s="28"/>
      <c r="L738" s="1"/>
      <c r="M738" s="34"/>
      <c r="V738" s="3"/>
    </row>
    <row r="739" spans="2:22" ht="15.75" customHeight="1">
      <c r="B739" s="12"/>
      <c r="C739" s="12"/>
      <c r="D739" s="29"/>
      <c r="E739" s="12"/>
      <c r="F739" s="22"/>
      <c r="G739" s="33"/>
      <c r="H739" s="33"/>
      <c r="I739" s="33"/>
      <c r="J739" s="33"/>
      <c r="K739" s="28"/>
      <c r="L739" s="1"/>
      <c r="M739" s="34"/>
      <c r="V739" s="3"/>
    </row>
    <row r="740" spans="2:22" ht="15.75" customHeight="1">
      <c r="B740" s="12"/>
      <c r="C740" s="12"/>
      <c r="D740" s="29"/>
      <c r="E740" s="12"/>
      <c r="F740" s="22"/>
      <c r="G740" s="33"/>
      <c r="H740" s="33"/>
      <c r="I740" s="33"/>
      <c r="J740" s="33"/>
      <c r="K740" s="28"/>
      <c r="L740" s="1"/>
      <c r="M740" s="34"/>
      <c r="V740" s="3"/>
    </row>
    <row r="741" spans="2:22" ht="15.75" customHeight="1">
      <c r="B741" s="12"/>
      <c r="C741" s="12"/>
      <c r="D741" s="29"/>
      <c r="E741" s="12"/>
      <c r="F741" s="22"/>
      <c r="G741" s="33"/>
      <c r="H741" s="33"/>
      <c r="I741" s="33"/>
      <c r="J741" s="33"/>
      <c r="K741" s="28"/>
      <c r="L741" s="1"/>
      <c r="M741" s="34"/>
      <c r="V741" s="3"/>
    </row>
    <row r="742" spans="2:22" ht="15.75" customHeight="1">
      <c r="B742" s="12"/>
      <c r="C742" s="12"/>
      <c r="D742" s="29"/>
      <c r="E742" s="12"/>
      <c r="F742" s="22"/>
      <c r="G742" s="33"/>
      <c r="H742" s="33"/>
      <c r="I742" s="33"/>
      <c r="J742" s="33"/>
      <c r="K742" s="28"/>
      <c r="L742" s="1"/>
      <c r="M742" s="34"/>
      <c r="V742" s="3"/>
    </row>
    <row r="743" spans="2:22" ht="15.75" customHeight="1">
      <c r="B743" s="12"/>
      <c r="C743" s="12"/>
      <c r="D743" s="29"/>
      <c r="E743" s="12"/>
      <c r="F743" s="22"/>
      <c r="G743" s="33"/>
      <c r="H743" s="33"/>
      <c r="I743" s="33"/>
      <c r="J743" s="33"/>
      <c r="K743" s="28"/>
      <c r="L743" s="1"/>
      <c r="M743" s="34"/>
      <c r="V743" s="3"/>
    </row>
    <row r="744" spans="2:22" ht="15.75" customHeight="1">
      <c r="B744" s="12"/>
      <c r="C744" s="12"/>
      <c r="D744" s="29"/>
      <c r="E744" s="12"/>
      <c r="F744" s="22"/>
      <c r="G744" s="33"/>
      <c r="H744" s="33"/>
      <c r="I744" s="33"/>
      <c r="J744" s="33"/>
      <c r="K744" s="28"/>
      <c r="L744" s="1"/>
      <c r="M744" s="34"/>
      <c r="V744" s="3"/>
    </row>
    <row r="745" spans="2:22" ht="15.75" customHeight="1">
      <c r="B745" s="12"/>
      <c r="C745" s="12"/>
      <c r="D745" s="29"/>
      <c r="E745" s="12"/>
      <c r="F745" s="22"/>
      <c r="G745" s="33"/>
      <c r="H745" s="33"/>
      <c r="I745" s="33"/>
      <c r="J745" s="33"/>
      <c r="K745" s="28"/>
      <c r="L745" s="1"/>
      <c r="M745" s="34"/>
      <c r="V745" s="3"/>
    </row>
    <row r="746" spans="2:22" ht="15.75" customHeight="1">
      <c r="B746" s="12"/>
      <c r="C746" s="12"/>
      <c r="D746" s="29"/>
      <c r="E746" s="12"/>
      <c r="F746" s="22"/>
      <c r="G746" s="33"/>
      <c r="H746" s="33"/>
      <c r="I746" s="33"/>
      <c r="J746" s="33"/>
      <c r="K746" s="28"/>
      <c r="L746" s="1"/>
      <c r="M746" s="34"/>
      <c r="V746" s="3"/>
    </row>
    <row r="747" spans="2:22" ht="15.75" customHeight="1">
      <c r="B747" s="12"/>
      <c r="C747" s="12"/>
      <c r="D747" s="29"/>
      <c r="E747" s="12"/>
      <c r="F747" s="22"/>
      <c r="G747" s="33"/>
      <c r="H747" s="33"/>
      <c r="I747" s="33"/>
      <c r="J747" s="33"/>
      <c r="K747" s="28"/>
      <c r="L747" s="1"/>
      <c r="M747" s="34"/>
      <c r="V747" s="3"/>
    </row>
    <row r="748" spans="2:22" ht="15.75" customHeight="1">
      <c r="B748" s="12"/>
      <c r="C748" s="12"/>
      <c r="D748" s="29"/>
      <c r="E748" s="12"/>
      <c r="F748" s="22"/>
      <c r="G748" s="33"/>
      <c r="H748" s="33"/>
      <c r="I748" s="33"/>
      <c r="J748" s="33"/>
      <c r="K748" s="28"/>
      <c r="L748" s="1"/>
      <c r="M748" s="34"/>
      <c r="V748" s="3"/>
    </row>
    <row r="749" spans="2:22" ht="15.75" customHeight="1">
      <c r="B749" s="12"/>
      <c r="C749" s="12"/>
      <c r="D749" s="29"/>
      <c r="E749" s="12"/>
      <c r="F749" s="22"/>
      <c r="G749" s="33"/>
      <c r="H749" s="33"/>
      <c r="I749" s="33"/>
      <c r="J749" s="33"/>
      <c r="K749" s="28"/>
      <c r="L749" s="1"/>
      <c r="M749" s="34"/>
      <c r="V749" s="3"/>
    </row>
    <row r="750" spans="2:22" ht="15.75" customHeight="1">
      <c r="B750" s="12"/>
      <c r="C750" s="12"/>
      <c r="D750" s="29"/>
      <c r="E750" s="12"/>
      <c r="F750" s="22"/>
      <c r="G750" s="33"/>
      <c r="H750" s="33"/>
      <c r="I750" s="33"/>
      <c r="J750" s="33"/>
      <c r="K750" s="28"/>
      <c r="L750" s="1"/>
      <c r="M750" s="34"/>
      <c r="V750" s="3"/>
    </row>
    <row r="751" spans="2:22" ht="15.75" customHeight="1">
      <c r="B751" s="12"/>
      <c r="C751" s="12"/>
      <c r="D751" s="29"/>
      <c r="E751" s="12"/>
      <c r="F751" s="22"/>
      <c r="G751" s="33"/>
      <c r="H751" s="33"/>
      <c r="I751" s="33"/>
      <c r="J751" s="33"/>
      <c r="K751" s="28"/>
      <c r="L751" s="1"/>
      <c r="M751" s="34"/>
      <c r="V751" s="3"/>
    </row>
    <row r="752" spans="2:22" ht="15.75" customHeight="1">
      <c r="B752" s="12"/>
      <c r="C752" s="12"/>
      <c r="D752" s="29"/>
      <c r="E752" s="12"/>
      <c r="F752" s="22"/>
      <c r="G752" s="33"/>
      <c r="H752" s="33"/>
      <c r="I752" s="33"/>
      <c r="J752" s="33"/>
      <c r="K752" s="28"/>
      <c r="L752" s="1"/>
      <c r="M752" s="34"/>
      <c r="V752" s="3"/>
    </row>
    <row r="753" spans="2:22" ht="15.75" customHeight="1">
      <c r="B753" s="12"/>
      <c r="C753" s="12"/>
      <c r="D753" s="29"/>
      <c r="E753" s="12"/>
      <c r="F753" s="22"/>
      <c r="G753" s="33"/>
      <c r="H753" s="33"/>
      <c r="I753" s="33"/>
      <c r="J753" s="33"/>
      <c r="K753" s="28"/>
      <c r="L753" s="1"/>
      <c r="M753" s="34"/>
      <c r="V753" s="3"/>
    </row>
    <row r="754" spans="2:22" ht="15.75" customHeight="1">
      <c r="B754" s="12"/>
      <c r="C754" s="12"/>
      <c r="D754" s="29"/>
      <c r="E754" s="12"/>
      <c r="F754" s="22"/>
      <c r="G754" s="33"/>
      <c r="H754" s="33"/>
      <c r="I754" s="33"/>
      <c r="J754" s="33"/>
      <c r="K754" s="28"/>
      <c r="L754" s="1"/>
      <c r="M754" s="34"/>
      <c r="V754" s="3"/>
    </row>
    <row r="755" spans="2:22" ht="15.75" customHeight="1">
      <c r="B755" s="12"/>
      <c r="C755" s="12"/>
      <c r="D755" s="29"/>
      <c r="E755" s="12"/>
      <c r="F755" s="22"/>
      <c r="G755" s="33"/>
      <c r="H755" s="33"/>
      <c r="I755" s="33"/>
      <c r="J755" s="33"/>
      <c r="K755" s="28"/>
      <c r="L755" s="1"/>
      <c r="M755" s="34"/>
      <c r="V755" s="3"/>
    </row>
    <row r="756" spans="2:22" ht="15.75" customHeight="1">
      <c r="B756" s="12"/>
      <c r="C756" s="12"/>
      <c r="D756" s="29"/>
      <c r="E756" s="12"/>
      <c r="F756" s="22"/>
      <c r="G756" s="33"/>
      <c r="H756" s="33"/>
      <c r="I756" s="33"/>
      <c r="J756" s="33"/>
      <c r="K756" s="28"/>
      <c r="L756" s="1"/>
      <c r="M756" s="34"/>
      <c r="V756" s="3"/>
    </row>
    <row r="757" spans="2:22" ht="15.75" customHeight="1">
      <c r="B757" s="12"/>
      <c r="C757" s="12"/>
      <c r="D757" s="29"/>
      <c r="E757" s="12"/>
      <c r="F757" s="22"/>
      <c r="G757" s="33"/>
      <c r="H757" s="33"/>
      <c r="I757" s="33"/>
      <c r="J757" s="33"/>
      <c r="K757" s="28"/>
      <c r="L757" s="1"/>
      <c r="M757" s="34"/>
      <c r="V757" s="3"/>
    </row>
    <row r="758" spans="2:22" ht="15.75" customHeight="1">
      <c r="B758" s="12"/>
      <c r="C758" s="12"/>
      <c r="D758" s="29"/>
      <c r="E758" s="12"/>
      <c r="F758" s="22"/>
      <c r="G758" s="33"/>
      <c r="H758" s="33"/>
      <c r="I758" s="33"/>
      <c r="J758" s="33"/>
      <c r="K758" s="28"/>
      <c r="L758" s="1"/>
      <c r="M758" s="34"/>
      <c r="V758" s="3"/>
    </row>
    <row r="759" spans="2:22" ht="15.75" customHeight="1">
      <c r="B759" s="12"/>
      <c r="C759" s="12"/>
      <c r="D759" s="29"/>
      <c r="E759" s="12"/>
      <c r="F759" s="22"/>
      <c r="G759" s="33"/>
      <c r="H759" s="33"/>
      <c r="I759" s="33"/>
      <c r="J759" s="33"/>
      <c r="K759" s="28"/>
      <c r="L759" s="1"/>
      <c r="M759" s="34"/>
      <c r="V759" s="3"/>
    </row>
    <row r="760" spans="2:22" ht="15.75" customHeight="1">
      <c r="B760" s="12"/>
      <c r="C760" s="12"/>
      <c r="D760" s="29"/>
      <c r="E760" s="12"/>
      <c r="F760" s="22"/>
      <c r="G760" s="33"/>
      <c r="H760" s="33"/>
      <c r="I760" s="33"/>
      <c r="J760" s="33"/>
      <c r="K760" s="28"/>
      <c r="L760" s="1"/>
      <c r="M760" s="34"/>
      <c r="V760" s="3"/>
    </row>
    <row r="761" spans="2:22" ht="15.75" customHeight="1">
      <c r="B761" s="12"/>
      <c r="C761" s="12"/>
      <c r="D761" s="29"/>
      <c r="E761" s="12"/>
      <c r="F761" s="22"/>
      <c r="G761" s="33"/>
      <c r="H761" s="33"/>
      <c r="I761" s="33"/>
      <c r="J761" s="33"/>
      <c r="K761" s="28"/>
      <c r="L761" s="1"/>
      <c r="M761" s="34"/>
      <c r="V761" s="3"/>
    </row>
    <row r="762" spans="2:22" ht="15.75" customHeight="1">
      <c r="B762" s="12"/>
      <c r="C762" s="12"/>
      <c r="D762" s="29"/>
      <c r="E762" s="12"/>
      <c r="F762" s="22"/>
      <c r="G762" s="33"/>
      <c r="H762" s="33"/>
      <c r="I762" s="33"/>
      <c r="J762" s="33"/>
      <c r="K762" s="28"/>
      <c r="L762" s="1"/>
      <c r="M762" s="34"/>
      <c r="V762" s="3"/>
    </row>
    <row r="763" spans="2:22" ht="15.75" customHeight="1">
      <c r="B763" s="12"/>
      <c r="C763" s="12"/>
      <c r="D763" s="29"/>
      <c r="E763" s="12"/>
      <c r="F763" s="22"/>
      <c r="G763" s="33"/>
      <c r="H763" s="33"/>
      <c r="I763" s="33"/>
      <c r="J763" s="33"/>
      <c r="K763" s="28"/>
      <c r="L763" s="1"/>
      <c r="M763" s="34"/>
      <c r="V763" s="3"/>
    </row>
    <row r="764" spans="2:22" ht="15.75" customHeight="1">
      <c r="B764" s="12"/>
      <c r="C764" s="12"/>
      <c r="D764" s="29"/>
      <c r="E764" s="12"/>
      <c r="F764" s="22"/>
      <c r="G764" s="33"/>
      <c r="H764" s="33"/>
      <c r="I764" s="33"/>
      <c r="J764" s="33"/>
      <c r="K764" s="28"/>
      <c r="L764" s="1"/>
      <c r="M764" s="34"/>
      <c r="V764" s="3"/>
    </row>
    <row r="765" spans="2:22" ht="15.75" customHeight="1">
      <c r="B765" s="12"/>
      <c r="C765" s="12"/>
      <c r="D765" s="29"/>
      <c r="E765" s="12"/>
      <c r="F765" s="22"/>
      <c r="G765" s="33"/>
      <c r="H765" s="33"/>
      <c r="I765" s="33"/>
      <c r="J765" s="33"/>
      <c r="K765" s="28"/>
      <c r="L765" s="1"/>
      <c r="M765" s="34"/>
      <c r="V765" s="3"/>
    </row>
    <row r="766" spans="2:22" ht="15.75" customHeight="1">
      <c r="B766" s="12"/>
      <c r="C766" s="12"/>
      <c r="D766" s="29"/>
      <c r="E766" s="12"/>
      <c r="F766" s="22"/>
      <c r="G766" s="33"/>
      <c r="H766" s="33"/>
      <c r="I766" s="33"/>
      <c r="J766" s="33"/>
      <c r="K766" s="28"/>
      <c r="L766" s="1"/>
      <c r="M766" s="34"/>
      <c r="V766" s="3"/>
    </row>
    <row r="767" spans="2:22" ht="15.75" customHeight="1">
      <c r="B767" s="12"/>
      <c r="C767" s="12"/>
      <c r="D767" s="29"/>
      <c r="E767" s="12"/>
      <c r="F767" s="22"/>
      <c r="G767" s="33"/>
      <c r="H767" s="33"/>
      <c r="I767" s="33"/>
      <c r="J767" s="33"/>
      <c r="K767" s="28"/>
      <c r="L767" s="1"/>
      <c r="M767" s="34"/>
      <c r="V767" s="3"/>
    </row>
    <row r="768" spans="2:22" ht="15.75" customHeight="1">
      <c r="B768" s="12"/>
      <c r="C768" s="12"/>
      <c r="D768" s="29"/>
      <c r="E768" s="12"/>
      <c r="F768" s="22"/>
      <c r="G768" s="33"/>
      <c r="H768" s="33"/>
      <c r="I768" s="33"/>
      <c r="J768" s="33"/>
      <c r="K768" s="28"/>
      <c r="L768" s="1"/>
      <c r="M768" s="34"/>
      <c r="V768" s="3"/>
    </row>
    <row r="769" spans="2:22" ht="15.75" customHeight="1">
      <c r="B769" s="12"/>
      <c r="C769" s="12"/>
      <c r="D769" s="29"/>
      <c r="E769" s="12"/>
      <c r="F769" s="22"/>
      <c r="G769" s="33"/>
      <c r="H769" s="33"/>
      <c r="I769" s="33"/>
      <c r="J769" s="33"/>
      <c r="K769" s="28"/>
      <c r="L769" s="1"/>
      <c r="M769" s="34"/>
      <c r="V769" s="3"/>
    </row>
    <row r="770" spans="2:22" ht="15.75" customHeight="1">
      <c r="B770" s="12"/>
      <c r="C770" s="12"/>
      <c r="D770" s="29"/>
      <c r="E770" s="12"/>
      <c r="F770" s="22"/>
      <c r="G770" s="33"/>
      <c r="H770" s="33"/>
      <c r="I770" s="33"/>
      <c r="J770" s="33"/>
      <c r="K770" s="28"/>
      <c r="L770" s="1"/>
      <c r="M770" s="34"/>
      <c r="V770" s="3"/>
    </row>
    <row r="771" spans="2:22" ht="15.75" customHeight="1">
      <c r="B771" s="33"/>
      <c r="C771" s="33"/>
      <c r="D771" s="29"/>
      <c r="E771" s="12"/>
      <c r="F771" s="22"/>
      <c r="G771" s="33"/>
      <c r="H771" s="33"/>
      <c r="I771" s="33"/>
      <c r="J771" s="33"/>
      <c r="K771" s="28"/>
      <c r="L771" s="1"/>
      <c r="M771" s="34"/>
      <c r="V771" s="3"/>
    </row>
    <row r="772" spans="2:22" ht="15.75" customHeight="1">
      <c r="B772" s="12"/>
      <c r="C772" s="12"/>
      <c r="D772" s="29"/>
      <c r="E772" s="12"/>
      <c r="F772" s="22"/>
      <c r="G772" s="33"/>
      <c r="H772" s="33"/>
      <c r="I772" s="33"/>
      <c r="J772" s="33"/>
      <c r="K772" s="28"/>
      <c r="L772" s="1"/>
      <c r="M772" s="34"/>
      <c r="V772" s="3"/>
    </row>
    <row r="773" spans="2:22" ht="15.75" customHeight="1">
      <c r="B773" s="12"/>
      <c r="C773" s="12"/>
      <c r="D773" s="29"/>
      <c r="E773" s="12"/>
      <c r="F773" s="22"/>
      <c r="G773" s="33"/>
      <c r="H773" s="33"/>
      <c r="I773" s="33"/>
      <c r="J773" s="33"/>
      <c r="K773" s="28"/>
      <c r="L773" s="1"/>
      <c r="M773" s="34"/>
      <c r="V773" s="3"/>
    </row>
    <row r="774" spans="2:22" ht="15.75" customHeight="1">
      <c r="B774" s="12"/>
      <c r="C774" s="12"/>
      <c r="D774" s="29"/>
      <c r="E774" s="12"/>
      <c r="F774" s="22"/>
      <c r="G774" s="33"/>
      <c r="H774" s="33"/>
      <c r="I774" s="33"/>
      <c r="J774" s="33"/>
      <c r="K774" s="28"/>
      <c r="L774" s="1"/>
      <c r="M774" s="34"/>
      <c r="V774" s="3"/>
    </row>
    <row r="775" spans="2:22" ht="15.75" customHeight="1">
      <c r="B775" s="12"/>
      <c r="C775" s="12"/>
      <c r="D775" s="29"/>
      <c r="E775" s="12"/>
      <c r="F775" s="22"/>
      <c r="G775" s="33"/>
      <c r="H775" s="33"/>
      <c r="I775" s="33"/>
      <c r="J775" s="33"/>
      <c r="K775" s="28"/>
      <c r="L775" s="1"/>
      <c r="M775" s="34"/>
      <c r="V775" s="3"/>
    </row>
    <row r="776" spans="2:22" ht="15.75" customHeight="1">
      <c r="B776" s="12"/>
      <c r="C776" s="12"/>
      <c r="D776" s="29"/>
      <c r="E776" s="12"/>
      <c r="F776" s="22"/>
      <c r="G776" s="33"/>
      <c r="H776" s="33"/>
      <c r="I776" s="33"/>
      <c r="J776" s="33"/>
      <c r="K776" s="28"/>
      <c r="L776" s="1"/>
      <c r="M776" s="34"/>
      <c r="V776" s="3"/>
    </row>
    <row r="777" spans="2:22" ht="15.75" customHeight="1">
      <c r="B777" s="12"/>
      <c r="C777" s="12"/>
      <c r="D777" s="29"/>
      <c r="E777" s="12"/>
      <c r="F777" s="22"/>
      <c r="G777" s="33"/>
      <c r="H777" s="33"/>
      <c r="I777" s="33"/>
      <c r="J777" s="33"/>
      <c r="K777" s="28"/>
      <c r="L777" s="1"/>
      <c r="M777" s="34"/>
      <c r="V777" s="3"/>
    </row>
    <row r="778" spans="2:22" ht="15.75" customHeight="1">
      <c r="B778" s="12"/>
      <c r="C778" s="12"/>
      <c r="D778" s="29"/>
      <c r="E778" s="12"/>
      <c r="F778" s="22"/>
      <c r="G778" s="33"/>
      <c r="H778" s="33"/>
      <c r="I778" s="33"/>
      <c r="J778" s="33"/>
      <c r="K778" s="28"/>
      <c r="L778" s="1"/>
      <c r="M778" s="34"/>
      <c r="V778" s="3"/>
    </row>
    <row r="779" spans="2:22" ht="15.75" customHeight="1">
      <c r="B779" s="12"/>
      <c r="C779" s="12"/>
      <c r="D779" s="29"/>
      <c r="E779" s="12"/>
      <c r="F779" s="22"/>
      <c r="G779" s="33"/>
      <c r="H779" s="33"/>
      <c r="I779" s="33"/>
      <c r="J779" s="33"/>
      <c r="K779" s="28"/>
      <c r="L779" s="1"/>
      <c r="M779" s="34"/>
      <c r="V779" s="3"/>
    </row>
    <row r="780" spans="2:22" ht="15.75" customHeight="1">
      <c r="B780" s="12"/>
      <c r="C780" s="12"/>
      <c r="D780" s="29"/>
      <c r="E780" s="12"/>
      <c r="F780" s="22"/>
      <c r="G780" s="33"/>
      <c r="H780" s="33"/>
      <c r="I780" s="33"/>
      <c r="J780" s="33"/>
      <c r="K780" s="28"/>
      <c r="L780" s="1"/>
      <c r="M780" s="34"/>
      <c r="V780" s="3"/>
    </row>
    <row r="781" spans="2:22" ht="15.75" customHeight="1">
      <c r="B781" s="12"/>
      <c r="C781" s="12"/>
      <c r="D781" s="29"/>
      <c r="E781" s="12"/>
      <c r="F781" s="22"/>
      <c r="G781" s="33"/>
      <c r="H781" s="33"/>
      <c r="I781" s="33"/>
      <c r="J781" s="33"/>
      <c r="K781" s="28"/>
      <c r="L781" s="1"/>
      <c r="M781" s="34"/>
      <c r="V781" s="3"/>
    </row>
    <row r="782" spans="2:22" ht="15.75" customHeight="1">
      <c r="B782" s="12"/>
      <c r="C782" s="12"/>
      <c r="D782" s="29"/>
      <c r="E782" s="12"/>
      <c r="F782" s="22"/>
      <c r="G782" s="33"/>
      <c r="H782" s="33"/>
      <c r="I782" s="33"/>
      <c r="J782" s="33"/>
      <c r="K782" s="28"/>
      <c r="L782" s="1"/>
      <c r="M782" s="34"/>
      <c r="V782" s="3"/>
    </row>
    <row r="783" spans="2:22" ht="15.75" customHeight="1">
      <c r="B783" s="12"/>
      <c r="C783" s="12"/>
      <c r="D783" s="29"/>
      <c r="E783" s="12"/>
      <c r="F783" s="22"/>
      <c r="G783" s="33"/>
      <c r="H783" s="33"/>
      <c r="I783" s="33"/>
      <c r="J783" s="33"/>
      <c r="K783" s="28"/>
      <c r="L783" s="1"/>
      <c r="M783" s="34"/>
      <c r="V783" s="3"/>
    </row>
    <row r="784" spans="2:22" ht="15.75" customHeight="1">
      <c r="B784" s="12"/>
      <c r="C784" s="12"/>
      <c r="D784" s="29"/>
      <c r="E784" s="12"/>
      <c r="F784" s="22"/>
      <c r="G784" s="33"/>
      <c r="H784" s="33"/>
      <c r="I784" s="33"/>
      <c r="J784" s="33"/>
      <c r="K784" s="28"/>
      <c r="L784" s="1"/>
      <c r="M784" s="34"/>
      <c r="V784" s="3"/>
    </row>
    <row r="785" spans="2:22" ht="15.75" customHeight="1">
      <c r="B785" s="12"/>
      <c r="C785" s="12"/>
      <c r="D785" s="29"/>
      <c r="E785" s="12"/>
      <c r="F785" s="22"/>
      <c r="G785" s="33"/>
      <c r="H785" s="33"/>
      <c r="I785" s="33"/>
      <c r="J785" s="33"/>
      <c r="K785" s="28"/>
      <c r="L785" s="1"/>
      <c r="M785" s="34"/>
      <c r="V785" s="3"/>
    </row>
    <row r="786" spans="2:22" ht="15.75" customHeight="1">
      <c r="B786" s="12"/>
      <c r="C786" s="12"/>
      <c r="D786" s="29"/>
      <c r="E786" s="12"/>
      <c r="F786" s="22"/>
      <c r="G786" s="33"/>
      <c r="H786" s="33"/>
      <c r="I786" s="33"/>
      <c r="J786" s="33"/>
      <c r="K786" s="28"/>
      <c r="L786" s="1"/>
      <c r="M786" s="34"/>
      <c r="V786" s="3"/>
    </row>
    <row r="787" spans="2:22" ht="15.75" customHeight="1">
      <c r="B787" s="12"/>
      <c r="C787" s="12"/>
      <c r="D787" s="29"/>
      <c r="E787" s="12"/>
      <c r="F787" s="22"/>
      <c r="G787" s="33"/>
      <c r="H787" s="33"/>
      <c r="I787" s="33"/>
      <c r="J787" s="33"/>
      <c r="K787" s="28"/>
      <c r="L787" s="1"/>
      <c r="M787" s="34"/>
      <c r="V787" s="3"/>
    </row>
    <row r="788" spans="2:22" ht="15.75" customHeight="1">
      <c r="B788" s="12"/>
      <c r="C788" s="12"/>
      <c r="D788" s="29"/>
      <c r="E788" s="12"/>
      <c r="F788" s="22"/>
      <c r="G788" s="33"/>
      <c r="H788" s="33"/>
      <c r="I788" s="33"/>
      <c r="J788" s="33"/>
      <c r="K788" s="28"/>
      <c r="L788" s="1"/>
      <c r="M788" s="34"/>
      <c r="V788" s="3"/>
    </row>
    <row r="789" spans="2:22" ht="15.75" customHeight="1">
      <c r="B789" s="12"/>
      <c r="C789" s="12"/>
      <c r="D789" s="29"/>
      <c r="E789" s="12"/>
      <c r="F789" s="22"/>
      <c r="G789" s="33"/>
      <c r="H789" s="33"/>
      <c r="I789" s="33"/>
      <c r="J789" s="33"/>
      <c r="K789" s="28"/>
      <c r="L789" s="1"/>
      <c r="M789" s="34"/>
      <c r="V789" s="3"/>
    </row>
    <row r="790" spans="2:22" ht="15.75" customHeight="1">
      <c r="B790" s="12"/>
      <c r="C790" s="12"/>
      <c r="D790" s="29"/>
      <c r="E790" s="12"/>
      <c r="F790" s="22"/>
      <c r="G790" s="33"/>
      <c r="H790" s="33"/>
      <c r="I790" s="33"/>
      <c r="J790" s="33"/>
      <c r="K790" s="28"/>
      <c r="L790" s="1"/>
      <c r="M790" s="34"/>
      <c r="V790" s="3"/>
    </row>
    <row r="791" spans="2:22" ht="15.75" customHeight="1">
      <c r="B791" s="12"/>
      <c r="C791" s="12"/>
      <c r="D791" s="29"/>
      <c r="E791" s="12"/>
      <c r="F791" s="22"/>
      <c r="G791" s="33"/>
      <c r="H791" s="33"/>
      <c r="I791" s="33"/>
      <c r="J791" s="33"/>
      <c r="K791" s="28"/>
      <c r="L791" s="1"/>
      <c r="M791" s="34"/>
      <c r="V791" s="3"/>
    </row>
    <row r="792" spans="2:22" ht="15.75" customHeight="1">
      <c r="B792" s="12"/>
      <c r="C792" s="12"/>
      <c r="D792" s="29"/>
      <c r="E792" s="12"/>
      <c r="F792" s="22"/>
      <c r="G792" s="33"/>
      <c r="H792" s="33"/>
      <c r="I792" s="33"/>
      <c r="J792" s="33"/>
      <c r="K792" s="28"/>
      <c r="L792" s="1"/>
      <c r="M792" s="34"/>
      <c r="V792" s="3"/>
    </row>
    <row r="793" spans="2:22" ht="15.75" customHeight="1">
      <c r="B793" s="12"/>
      <c r="C793" s="12"/>
      <c r="D793" s="29"/>
      <c r="E793" s="12"/>
      <c r="F793" s="22"/>
      <c r="G793" s="33"/>
      <c r="H793" s="33"/>
      <c r="I793" s="33"/>
      <c r="J793" s="33"/>
      <c r="K793" s="28"/>
      <c r="L793" s="1"/>
      <c r="M793" s="34"/>
      <c r="V793" s="3"/>
    </row>
    <row r="794" spans="2:22" ht="15.75" customHeight="1">
      <c r="B794" s="12"/>
      <c r="C794" s="12"/>
      <c r="D794" s="29"/>
      <c r="E794" s="12"/>
      <c r="F794" s="22"/>
      <c r="G794" s="33"/>
      <c r="H794" s="33"/>
      <c r="I794" s="33"/>
      <c r="J794" s="33"/>
      <c r="K794" s="28"/>
      <c r="L794" s="1"/>
      <c r="M794" s="34"/>
      <c r="V794" s="3"/>
    </row>
    <row r="795" spans="2:22" ht="15.75" customHeight="1">
      <c r="B795" s="12"/>
      <c r="C795" s="12"/>
      <c r="D795" s="29"/>
      <c r="E795" s="12"/>
      <c r="F795" s="22"/>
      <c r="G795" s="33"/>
      <c r="H795" s="33"/>
      <c r="I795" s="33"/>
      <c r="J795" s="33"/>
      <c r="K795" s="28"/>
      <c r="L795" s="1"/>
      <c r="M795" s="34"/>
      <c r="V795" s="3"/>
    </row>
    <row r="796" spans="2:22" ht="15.75" customHeight="1">
      <c r="B796" s="12"/>
      <c r="C796" s="12"/>
      <c r="D796" s="29"/>
      <c r="E796" s="12"/>
      <c r="F796" s="22"/>
      <c r="G796" s="33"/>
      <c r="H796" s="33"/>
      <c r="I796" s="33"/>
      <c r="J796" s="33"/>
      <c r="K796" s="28"/>
      <c r="L796" s="1"/>
      <c r="M796" s="34"/>
      <c r="V796" s="3"/>
    </row>
    <row r="797" spans="2:22" ht="15.75" customHeight="1">
      <c r="B797" s="12"/>
      <c r="C797" s="12"/>
      <c r="D797" s="29"/>
      <c r="E797" s="12"/>
      <c r="F797" s="22"/>
      <c r="G797" s="33"/>
      <c r="H797" s="33"/>
      <c r="I797" s="33"/>
      <c r="J797" s="33"/>
      <c r="K797" s="28"/>
      <c r="L797" s="1"/>
      <c r="M797" s="34"/>
      <c r="V797" s="3"/>
    </row>
    <row r="798" spans="2:22" ht="15.75" customHeight="1">
      <c r="B798" s="12"/>
      <c r="C798" s="12"/>
      <c r="D798" s="29"/>
      <c r="E798" s="12"/>
      <c r="F798" s="22"/>
      <c r="G798" s="33"/>
      <c r="H798" s="33"/>
      <c r="I798" s="33"/>
      <c r="J798" s="33"/>
      <c r="K798" s="28"/>
      <c r="L798" s="1"/>
      <c r="M798" s="34"/>
      <c r="V798" s="3"/>
    </row>
    <row r="799" spans="2:22" ht="15.75" customHeight="1">
      <c r="B799" s="12"/>
      <c r="C799" s="12"/>
      <c r="D799" s="29"/>
      <c r="E799" s="12"/>
      <c r="F799" s="22"/>
      <c r="G799" s="33"/>
      <c r="H799" s="33"/>
      <c r="I799" s="33"/>
      <c r="J799" s="33"/>
      <c r="K799" s="28"/>
      <c r="L799" s="1"/>
      <c r="M799" s="34"/>
      <c r="V799" s="3"/>
    </row>
    <row r="800" spans="2:22" ht="15.75" customHeight="1">
      <c r="B800" s="12"/>
      <c r="C800" s="12"/>
      <c r="D800" s="29"/>
      <c r="E800" s="12"/>
      <c r="F800" s="22"/>
      <c r="G800" s="33"/>
      <c r="H800" s="33"/>
      <c r="I800" s="33"/>
      <c r="J800" s="33"/>
      <c r="K800" s="28"/>
      <c r="L800" s="1"/>
      <c r="M800" s="34"/>
      <c r="V800" s="3"/>
    </row>
    <row r="801" spans="2:22" ht="15.75" customHeight="1">
      <c r="B801" s="12"/>
      <c r="C801" s="12"/>
      <c r="D801" s="29"/>
      <c r="E801" s="12"/>
      <c r="F801" s="22"/>
      <c r="G801" s="33"/>
      <c r="H801" s="33"/>
      <c r="I801" s="33"/>
      <c r="J801" s="33"/>
      <c r="K801" s="28"/>
      <c r="L801" s="1"/>
      <c r="M801" s="34"/>
      <c r="V801" s="3"/>
    </row>
    <row r="802" spans="2:22" ht="15.75" customHeight="1">
      <c r="B802" s="12"/>
      <c r="C802" s="12"/>
      <c r="D802" s="29"/>
      <c r="E802" s="12"/>
      <c r="F802" s="22"/>
      <c r="G802" s="33"/>
      <c r="H802" s="33"/>
      <c r="I802" s="33"/>
      <c r="J802" s="33"/>
      <c r="K802" s="28"/>
      <c r="L802" s="1"/>
      <c r="M802" s="34"/>
      <c r="V802" s="3"/>
    </row>
    <row r="803" spans="2:22" ht="15.75" customHeight="1">
      <c r="B803" s="12"/>
      <c r="C803" s="12"/>
      <c r="D803" s="29"/>
      <c r="E803" s="12"/>
      <c r="F803" s="22"/>
      <c r="G803" s="33"/>
      <c r="H803" s="33"/>
      <c r="I803" s="33"/>
      <c r="J803" s="33"/>
      <c r="K803" s="28"/>
      <c r="L803" s="1"/>
      <c r="M803" s="34"/>
      <c r="V803" s="3"/>
    </row>
    <row r="804" spans="2:22" ht="15.75" customHeight="1">
      <c r="B804" s="12"/>
      <c r="C804" s="12"/>
      <c r="D804" s="29"/>
      <c r="E804" s="12"/>
      <c r="F804" s="22"/>
      <c r="G804" s="33"/>
      <c r="H804" s="33"/>
      <c r="I804" s="33"/>
      <c r="J804" s="33"/>
      <c r="K804" s="28"/>
      <c r="L804" s="1"/>
      <c r="M804" s="34"/>
      <c r="V804" s="3"/>
    </row>
  </sheetData>
  <conditionalFormatting sqref="B1:B13 B15 L49 L53:L54 L68 L72:L73 L87 L91:L92 L106 L110 L124:L125 L129:L130 L144 L148:L149 L163 L167:L168 L182 L186 L200 L204 L218 L222:L223 L237 L241:L242 L256 L260:L261 L275 L279:L280 L294 L298 L312 L316 L330 L334:L335 C344:C345 L349 L353:L354 L368 L372:L373 L387 L391 L405 L409 L423 L427 L439 L443 L457 L461:L462 L476 L480 L494 L498 L512 L516:L517 L531 L535 L549 L553:L554 L568 L572:L573 C585:C592 L587 K591:L591 L605:L804">
    <cfRule type="expression" dxfId="38" priority="1" stopIfTrue="1">
      <formula>$N1=0</formula>
    </cfRule>
  </conditionalFormatting>
  <conditionalFormatting sqref="B14:C14">
    <cfRule type="expression" dxfId="37" priority="2" stopIfTrue="1">
      <formula>$M14=0</formula>
    </cfRule>
  </conditionalFormatting>
  <conditionalFormatting sqref="C99">
    <cfRule type="expression" dxfId="36" priority="3" stopIfTrue="1">
      <formula>$N99=0</formula>
    </cfRule>
  </conditionalFormatting>
  <conditionalFormatting sqref="K19 K22 K26">
    <cfRule type="expression" dxfId="35" priority="4" stopIfTrue="1">
      <formula>$M19=0</formula>
    </cfRule>
  </conditionalFormatting>
  <conditionalFormatting sqref="K38:K47">
    <cfRule type="expression" dxfId="34" priority="5" stopIfTrue="1">
      <formula>$M38=0</formula>
    </cfRule>
  </conditionalFormatting>
  <conditionalFormatting sqref="K57 K59:K66">
    <cfRule type="expression" dxfId="33" priority="6" stopIfTrue="1">
      <formula>$M57=0</formula>
    </cfRule>
  </conditionalFormatting>
  <conditionalFormatting sqref="K76:K85">
    <cfRule type="expression" dxfId="32" priority="7" stopIfTrue="1">
      <formula>$M76=0</formula>
    </cfRule>
  </conditionalFormatting>
  <conditionalFormatting sqref="K95:K104">
    <cfRule type="expression" dxfId="31" priority="8" stopIfTrue="1">
      <formula>$M95=0</formula>
    </cfRule>
  </conditionalFormatting>
  <conditionalFormatting sqref="K114:K117 K121:K122">
    <cfRule type="expression" dxfId="30" priority="9" stopIfTrue="1">
      <formula>$M114=0</formula>
    </cfRule>
  </conditionalFormatting>
  <conditionalFormatting sqref="K133:K142">
    <cfRule type="expression" dxfId="29" priority="10" stopIfTrue="1">
      <formula>$M133=0</formula>
    </cfRule>
  </conditionalFormatting>
  <conditionalFormatting sqref="K152:K161">
    <cfRule type="expression" dxfId="28" priority="11" stopIfTrue="1">
      <formula>$M152=0</formula>
    </cfRule>
  </conditionalFormatting>
  <conditionalFormatting sqref="K171:K180">
    <cfRule type="expression" dxfId="27" priority="12" stopIfTrue="1">
      <formula>$M171=0</formula>
    </cfRule>
  </conditionalFormatting>
  <conditionalFormatting sqref="K189:K198">
    <cfRule type="expression" dxfId="26" priority="13" stopIfTrue="1">
      <formula>$M189=0</formula>
    </cfRule>
  </conditionalFormatting>
  <conditionalFormatting sqref="K207:K216">
    <cfRule type="expression" dxfId="25" priority="14" stopIfTrue="1">
      <formula>$M207=0</formula>
    </cfRule>
  </conditionalFormatting>
  <conditionalFormatting sqref="K226 K228 K230:K235">
    <cfRule type="expression" dxfId="24" priority="15" stopIfTrue="1">
      <formula>$M226=0</formula>
    </cfRule>
  </conditionalFormatting>
  <conditionalFormatting sqref="K246:K247 K250:K254">
    <cfRule type="expression" dxfId="23" priority="16" stopIfTrue="1">
      <formula>$M246=0</formula>
    </cfRule>
  </conditionalFormatting>
  <conditionalFormatting sqref="K264:K265 K267:K273">
    <cfRule type="expression" dxfId="22" priority="17" stopIfTrue="1">
      <formula>$M264=0</formula>
    </cfRule>
  </conditionalFormatting>
  <conditionalFormatting sqref="K285 K287 K289:K292">
    <cfRule type="expression" dxfId="21" priority="18" stopIfTrue="1">
      <formula>$M285=0</formula>
    </cfRule>
  </conditionalFormatting>
  <conditionalFormatting sqref="K301 K303:K310">
    <cfRule type="expression" dxfId="20" priority="19" stopIfTrue="1">
      <formula>$M301=0</formula>
    </cfRule>
  </conditionalFormatting>
  <conditionalFormatting sqref="K320:K328">
    <cfRule type="expression" dxfId="19" priority="20" stopIfTrue="1">
      <formula>$M320=0</formula>
    </cfRule>
  </conditionalFormatting>
  <conditionalFormatting sqref="K338:K347">
    <cfRule type="expression" dxfId="18" priority="21" stopIfTrue="1">
      <formula>$M338=0</formula>
    </cfRule>
  </conditionalFormatting>
  <conditionalFormatting sqref="K356:K360 K362:K366">
    <cfRule type="expression" dxfId="17" priority="22" stopIfTrue="1">
      <formula>$M356=0</formula>
    </cfRule>
  </conditionalFormatting>
  <conditionalFormatting sqref="K376:K385">
    <cfRule type="expression" dxfId="16" priority="23" stopIfTrue="1">
      <formula>$M376=0</formula>
    </cfRule>
  </conditionalFormatting>
  <conditionalFormatting sqref="K394:K403">
    <cfRule type="expression" dxfId="15" priority="24" stopIfTrue="1">
      <formula>$M394=0</formula>
    </cfRule>
  </conditionalFormatting>
  <conditionalFormatting sqref="K413:K421">
    <cfRule type="expression" dxfId="14" priority="25" stopIfTrue="1">
      <formula>$M413=0</formula>
    </cfRule>
  </conditionalFormatting>
  <conditionalFormatting sqref="K429 K432:K437">
    <cfRule type="expression" dxfId="13" priority="26" stopIfTrue="1">
      <formula>$M429=0</formula>
    </cfRule>
  </conditionalFormatting>
  <conditionalFormatting sqref="K446 K448:K455">
    <cfRule type="expression" dxfId="12" priority="27" stopIfTrue="1">
      <formula>$M446=0</formula>
    </cfRule>
  </conditionalFormatting>
  <conditionalFormatting sqref="K465:K474">
    <cfRule type="expression" dxfId="11" priority="28" stopIfTrue="1">
      <formula>$M465=0</formula>
    </cfRule>
  </conditionalFormatting>
  <conditionalFormatting sqref="K483:K492">
    <cfRule type="expression" dxfId="10" priority="29" stopIfTrue="1">
      <formula>$M483=0</formula>
    </cfRule>
  </conditionalFormatting>
  <conditionalFormatting sqref="K501:K510">
    <cfRule type="expression" dxfId="9" priority="30" stopIfTrue="1">
      <formula>$M501=0</formula>
    </cfRule>
  </conditionalFormatting>
  <conditionalFormatting sqref="K520:K529">
    <cfRule type="expression" dxfId="8" priority="31" stopIfTrue="1">
      <formula>$M520=0</formula>
    </cfRule>
  </conditionalFormatting>
  <conditionalFormatting sqref="K538:K547">
    <cfRule type="expression" dxfId="7" priority="32" stopIfTrue="1">
      <formula>$M538=0</formula>
    </cfRule>
  </conditionalFormatting>
  <conditionalFormatting sqref="K557:K566">
    <cfRule type="expression" dxfId="6" priority="33" stopIfTrue="1">
      <formula>$M557=0</formula>
    </cfRule>
  </conditionalFormatting>
  <conditionalFormatting sqref="K579:K585">
    <cfRule type="expression" dxfId="5" priority="34" stopIfTrue="1">
      <formula>$M579=0</formula>
    </cfRule>
  </conditionalFormatting>
  <conditionalFormatting sqref="K595:K603">
    <cfRule type="expression" dxfId="4" priority="35" stopIfTrue="1">
      <formula>$M595=0</formula>
    </cfRule>
  </conditionalFormatting>
  <conditionalFormatting sqref="K626">
    <cfRule type="expression" dxfId="3" priority="36" stopIfTrue="1">
      <formula>$N626=0</formula>
    </cfRule>
  </conditionalFormatting>
  <conditionalFormatting sqref="K771">
    <cfRule type="expression" dxfId="2" priority="37" stopIfTrue="1">
      <formula>$N771=0</formula>
    </cfRule>
  </conditionalFormatting>
  <conditionalFormatting sqref="L28:L29 L33:L35">
    <cfRule type="expression" dxfId="1" priority="45" stopIfTrue="1">
      <formula>$N28=0</formula>
    </cfRule>
  </conditionalFormatting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R1000"/>
  <sheetViews>
    <sheetView workbookViewId="0"/>
  </sheetViews>
  <sheetFormatPr defaultColWidth="12.5703125" defaultRowHeight="15" customHeight="1"/>
  <cols>
    <col min="1" max="3" width="11.42578125" customWidth="1"/>
    <col min="4" max="4" width="5" customWidth="1"/>
    <col min="5" max="5" width="5.140625" customWidth="1"/>
    <col min="6" max="6" width="11.42578125" hidden="1" customWidth="1"/>
    <col min="7" max="7" width="45.7109375" customWidth="1"/>
    <col min="8" max="8" width="13" customWidth="1"/>
    <col min="9" max="15" width="11.42578125" customWidth="1"/>
    <col min="16" max="16" width="38.7109375" customWidth="1"/>
    <col min="17" max="26" width="11.42578125" customWidth="1"/>
  </cols>
  <sheetData>
    <row r="2" spans="4:18">
      <c r="D2" s="10">
        <v>7030</v>
      </c>
      <c r="E2" s="5" t="s">
        <v>8</v>
      </c>
      <c r="F2" s="49"/>
      <c r="G2" s="49"/>
      <c r="L2" s="50"/>
      <c r="Q2" s="50"/>
      <c r="R2" s="50"/>
    </row>
    <row r="3" spans="4:18">
      <c r="D3" s="10">
        <v>7070</v>
      </c>
      <c r="E3" s="5" t="s">
        <v>20</v>
      </c>
      <c r="L3" s="50"/>
      <c r="M3" s="49"/>
      <c r="N3" s="49"/>
      <c r="O3" s="50"/>
      <c r="P3" s="50"/>
      <c r="R3" s="50"/>
    </row>
    <row r="4" spans="4:18">
      <c r="D4" s="10">
        <v>7105</v>
      </c>
      <c r="E4" s="5" t="s">
        <v>21</v>
      </c>
      <c r="F4" s="49"/>
      <c r="G4" s="49"/>
      <c r="H4" s="50"/>
      <c r="L4" s="50"/>
      <c r="M4" s="49"/>
      <c r="N4" s="49"/>
      <c r="O4" s="50"/>
      <c r="P4" s="50"/>
      <c r="Q4" s="50"/>
      <c r="R4" s="50"/>
    </row>
    <row r="5" spans="4:18">
      <c r="D5" s="10">
        <v>7110</v>
      </c>
      <c r="E5" s="5" t="s">
        <v>25</v>
      </c>
      <c r="L5" s="50"/>
      <c r="M5" s="49"/>
      <c r="N5" s="49"/>
      <c r="O5" s="50"/>
      <c r="P5" s="50"/>
      <c r="Q5" s="50"/>
      <c r="R5" s="50"/>
    </row>
    <row r="6" spans="4:18">
      <c r="D6" s="10">
        <v>7150</v>
      </c>
      <c r="E6" s="5" t="s">
        <v>26</v>
      </c>
      <c r="F6" s="49"/>
      <c r="G6" s="49"/>
      <c r="H6" s="50"/>
      <c r="L6" s="50"/>
      <c r="M6" s="49"/>
      <c r="N6" s="49"/>
      <c r="O6" s="50"/>
      <c r="P6" s="50"/>
      <c r="Q6" s="50"/>
      <c r="R6" s="50"/>
    </row>
    <row r="7" spans="4:18">
      <c r="D7" s="10">
        <v>7155</v>
      </c>
      <c r="E7" s="5" t="s">
        <v>27</v>
      </c>
      <c r="F7" s="49"/>
      <c r="G7" s="49"/>
      <c r="L7" s="50"/>
      <c r="M7" s="49"/>
      <c r="N7" s="49"/>
      <c r="O7" s="50"/>
      <c r="P7" s="50"/>
      <c r="R7" s="50"/>
    </row>
    <row r="8" spans="4:18">
      <c r="D8" s="10">
        <v>7165</v>
      </c>
      <c r="E8" s="5" t="s">
        <v>34</v>
      </c>
      <c r="F8" s="49"/>
      <c r="G8" s="49"/>
      <c r="L8" s="50"/>
      <c r="M8" s="49"/>
      <c r="N8" s="49"/>
      <c r="O8" s="50"/>
      <c r="P8" s="50"/>
      <c r="Q8" s="50"/>
      <c r="R8" s="50"/>
    </row>
    <row r="9" spans="4:18">
      <c r="D9" s="10">
        <v>7170</v>
      </c>
      <c r="E9" s="5" t="s">
        <v>37</v>
      </c>
      <c r="F9" s="49"/>
      <c r="G9" s="49"/>
      <c r="M9" s="49"/>
      <c r="N9" s="49"/>
      <c r="O9" s="50"/>
      <c r="P9" s="50"/>
      <c r="Q9" s="50"/>
      <c r="R9" s="50"/>
    </row>
    <row r="10" spans="4:18">
      <c r="D10" s="10">
        <v>7175</v>
      </c>
      <c r="E10" s="5" t="s">
        <v>39</v>
      </c>
      <c r="F10" s="49"/>
      <c r="G10" s="49"/>
      <c r="L10" s="50"/>
      <c r="M10" s="49"/>
      <c r="N10" s="49"/>
      <c r="O10" s="50"/>
      <c r="P10" s="50"/>
      <c r="Q10" s="50"/>
      <c r="R10" s="50"/>
    </row>
    <row r="11" spans="4:18">
      <c r="D11" s="10">
        <v>7180</v>
      </c>
      <c r="E11" s="5" t="s">
        <v>40</v>
      </c>
      <c r="F11" s="49"/>
      <c r="G11" s="49"/>
      <c r="H11" s="50"/>
      <c r="L11" s="50"/>
      <c r="M11" s="49"/>
      <c r="N11" s="49"/>
      <c r="O11" s="50"/>
      <c r="P11" s="50"/>
      <c r="Q11" s="50"/>
      <c r="R11" s="50"/>
    </row>
    <row r="12" spans="4:18">
      <c r="D12" s="10">
        <v>7185</v>
      </c>
      <c r="E12" s="5" t="s">
        <v>44</v>
      </c>
      <c r="F12" s="49"/>
      <c r="G12" s="49"/>
      <c r="L12" s="50"/>
      <c r="M12" s="49"/>
      <c r="N12" s="49"/>
      <c r="O12" s="50"/>
      <c r="P12" s="50"/>
      <c r="Q12" s="50"/>
      <c r="R12" s="50"/>
    </row>
    <row r="13" spans="4:18">
      <c r="D13" s="10">
        <v>7200</v>
      </c>
      <c r="E13" s="5" t="s">
        <v>46</v>
      </c>
      <c r="F13" s="49"/>
      <c r="G13" s="49"/>
      <c r="L13" s="50"/>
      <c r="M13" s="49"/>
      <c r="N13" s="49"/>
      <c r="O13" s="50"/>
      <c r="P13" s="50"/>
      <c r="Q13" s="50"/>
      <c r="R13" s="50"/>
    </row>
    <row r="14" spans="4:18">
      <c r="D14" s="10">
        <v>7215</v>
      </c>
      <c r="E14" s="5" t="s">
        <v>52</v>
      </c>
      <c r="F14" s="49"/>
      <c r="G14" s="49"/>
      <c r="L14" s="50"/>
      <c r="M14" s="49"/>
      <c r="N14" s="49"/>
      <c r="O14" s="50"/>
      <c r="P14" s="50"/>
      <c r="R14" s="50"/>
    </row>
    <row r="15" spans="4:18">
      <c r="D15" s="10">
        <v>7240</v>
      </c>
      <c r="E15" s="5" t="s">
        <v>59</v>
      </c>
      <c r="F15" s="49"/>
      <c r="L15" s="50"/>
      <c r="M15" s="49"/>
      <c r="N15" s="49"/>
      <c r="O15" s="50"/>
      <c r="P15" s="50"/>
      <c r="R15" s="50"/>
    </row>
    <row r="16" spans="4:18">
      <c r="D16" s="10">
        <v>7265</v>
      </c>
      <c r="E16" s="5" t="s">
        <v>66</v>
      </c>
      <c r="F16" s="49"/>
      <c r="G16" s="49"/>
      <c r="L16" s="50"/>
      <c r="M16" s="49"/>
      <c r="N16" s="49"/>
      <c r="O16" s="50"/>
      <c r="P16" s="50"/>
    </row>
    <row r="17" spans="4:18">
      <c r="D17" s="10">
        <v>7290</v>
      </c>
      <c r="E17" s="5" t="s">
        <v>73</v>
      </c>
      <c r="F17" s="49"/>
      <c r="G17" s="49"/>
      <c r="L17" s="50"/>
      <c r="M17" s="49"/>
      <c r="N17" s="49"/>
      <c r="O17" s="50"/>
      <c r="P17" s="50"/>
      <c r="Q17" s="50"/>
      <c r="R17" s="50"/>
    </row>
    <row r="18" spans="4:18">
      <c r="D18" s="10">
        <v>7315</v>
      </c>
      <c r="E18" s="5" t="s">
        <v>77</v>
      </c>
      <c r="F18" s="49"/>
      <c r="G18" s="50"/>
      <c r="L18" s="50"/>
      <c r="M18" s="49"/>
      <c r="N18" s="49"/>
      <c r="O18" s="50"/>
      <c r="P18" s="50"/>
      <c r="Q18" s="50"/>
      <c r="R18" s="50"/>
    </row>
    <row r="19" spans="4:18">
      <c r="D19" s="10">
        <v>7335</v>
      </c>
      <c r="E19" s="5" t="s">
        <v>82</v>
      </c>
      <c r="F19" s="49"/>
      <c r="G19" s="49"/>
      <c r="L19" s="50"/>
      <c r="M19" s="49"/>
      <c r="N19" s="49"/>
      <c r="O19" s="50"/>
      <c r="P19" s="50"/>
      <c r="Q19" s="50"/>
      <c r="R19" s="50"/>
    </row>
    <row r="20" spans="4:18">
      <c r="D20" s="10">
        <v>7340</v>
      </c>
      <c r="E20" s="5" t="s">
        <v>90</v>
      </c>
      <c r="L20" s="50"/>
      <c r="M20" s="49"/>
      <c r="N20" s="49"/>
      <c r="O20" s="50"/>
      <c r="P20" s="50"/>
      <c r="Q20" s="50"/>
      <c r="R20" s="50"/>
    </row>
    <row r="21" spans="4:18" ht="15.75" customHeight="1">
      <c r="D21" s="10">
        <v>7345</v>
      </c>
      <c r="E21" s="5" t="s">
        <v>95</v>
      </c>
      <c r="F21" s="49"/>
      <c r="G21" s="49"/>
      <c r="L21" s="50"/>
      <c r="M21" s="49"/>
      <c r="N21" s="49"/>
      <c r="O21" s="50"/>
      <c r="P21" s="50"/>
      <c r="Q21" s="50"/>
      <c r="R21" s="50"/>
    </row>
    <row r="22" spans="4:18" ht="15.75" customHeight="1">
      <c r="D22" s="10">
        <v>7380</v>
      </c>
      <c r="E22" s="5" t="s">
        <v>97</v>
      </c>
      <c r="L22" s="50"/>
      <c r="M22" s="49"/>
      <c r="N22" s="49"/>
      <c r="O22" s="50"/>
      <c r="P22" s="50"/>
      <c r="Q22" s="50"/>
      <c r="R22" s="50"/>
    </row>
    <row r="23" spans="4:18" ht="15.75" customHeight="1">
      <c r="D23" s="10">
        <v>7400</v>
      </c>
      <c r="E23" s="5" t="s">
        <v>99</v>
      </c>
      <c r="L23" s="50"/>
      <c r="M23" s="49"/>
      <c r="N23" s="49"/>
      <c r="O23" s="50"/>
      <c r="P23" s="50"/>
      <c r="Q23" s="50"/>
      <c r="R23" s="50"/>
    </row>
    <row r="24" spans="4:18" ht="15.75" customHeight="1">
      <c r="D24" s="10">
        <v>7455</v>
      </c>
      <c r="E24" s="5" t="s">
        <v>101</v>
      </c>
      <c r="L24" s="50"/>
      <c r="M24" s="49"/>
      <c r="N24" s="49"/>
      <c r="O24" s="50"/>
      <c r="P24" s="50"/>
      <c r="Q24" s="50"/>
      <c r="R24" s="50"/>
    </row>
    <row r="25" spans="4:18" ht="15.75" customHeight="1">
      <c r="D25" s="10">
        <v>7480</v>
      </c>
      <c r="E25" s="5" t="s">
        <v>104</v>
      </c>
      <c r="L25" s="50"/>
      <c r="M25" s="49"/>
      <c r="N25" s="49"/>
      <c r="O25" s="50"/>
      <c r="P25" s="50"/>
      <c r="Q25" s="50"/>
      <c r="R25" s="50"/>
    </row>
    <row r="26" spans="4:18" ht="15.75" customHeight="1">
      <c r="D26" s="10">
        <v>7555</v>
      </c>
      <c r="E26" s="5" t="s">
        <v>108</v>
      </c>
      <c r="F26" s="49"/>
      <c r="G26" s="49"/>
      <c r="L26" s="50"/>
      <c r="M26" s="49"/>
      <c r="N26" s="49"/>
      <c r="O26" s="50"/>
      <c r="P26" s="50"/>
      <c r="R26" s="50"/>
    </row>
    <row r="27" spans="4:18" ht="15.75" customHeight="1">
      <c r="D27" s="10">
        <v>7665</v>
      </c>
      <c r="E27" s="5" t="s">
        <v>112</v>
      </c>
      <c r="F27" s="49"/>
      <c r="G27" s="49"/>
      <c r="L27" s="50"/>
      <c r="M27" s="49"/>
      <c r="N27" s="49"/>
      <c r="O27" s="50"/>
      <c r="P27" s="50"/>
      <c r="Q27" s="50"/>
      <c r="R27" s="50"/>
    </row>
    <row r="28" spans="4:18" ht="15.75" customHeight="1">
      <c r="D28" s="10">
        <v>7670</v>
      </c>
      <c r="E28" s="5" t="s">
        <v>116</v>
      </c>
      <c r="L28" s="50"/>
      <c r="M28" s="49"/>
      <c r="N28" s="49"/>
      <c r="O28" s="50"/>
      <c r="P28" s="50"/>
      <c r="Q28" s="50"/>
      <c r="R28" s="50"/>
    </row>
    <row r="29" spans="4:18" ht="15.75" customHeight="1">
      <c r="D29" s="10">
        <v>7675</v>
      </c>
      <c r="E29" s="5" t="s">
        <v>117</v>
      </c>
      <c r="F29" s="49"/>
      <c r="G29" s="49"/>
      <c r="L29" s="50"/>
      <c r="M29" s="49"/>
      <c r="N29" s="49"/>
      <c r="O29" s="50"/>
      <c r="P29" s="50"/>
      <c r="Q29" s="50"/>
      <c r="R29" s="50"/>
    </row>
    <row r="30" spans="4:18" ht="15.75" customHeight="1">
      <c r="D30" s="10">
        <v>7680</v>
      </c>
      <c r="E30" s="5" t="s">
        <v>118</v>
      </c>
      <c r="L30" s="50"/>
      <c r="M30" s="49"/>
      <c r="N30" s="49"/>
      <c r="O30" s="50"/>
      <c r="P30" s="50"/>
      <c r="Q30" s="50"/>
      <c r="R30" s="50"/>
    </row>
    <row r="31" spans="4:18" ht="15.75" customHeight="1">
      <c r="D31" s="10">
        <v>7685</v>
      </c>
      <c r="E31" s="5" t="s">
        <v>120</v>
      </c>
      <c r="F31" s="49"/>
      <c r="G31" s="49"/>
      <c r="M31" s="49"/>
      <c r="N31" s="49"/>
    </row>
    <row r="32" spans="4:18" ht="15.75" customHeight="1">
      <c r="D32" s="10">
        <v>7700</v>
      </c>
      <c r="E32" s="5" t="s">
        <v>121</v>
      </c>
      <c r="F32" s="49"/>
      <c r="G32" s="49"/>
      <c r="M32" s="49"/>
      <c r="N32" s="49"/>
    </row>
    <row r="33" spans="4:14" ht="15.75" customHeight="1">
      <c r="D33" s="10">
        <v>7705</v>
      </c>
      <c r="E33" s="5" t="s">
        <v>126</v>
      </c>
      <c r="F33" s="49"/>
      <c r="G33" s="49"/>
      <c r="M33" s="49"/>
      <c r="N33" s="49"/>
    </row>
    <row r="34" spans="4:14" ht="15.75" customHeight="1">
      <c r="D34" s="51"/>
      <c r="E34" s="51"/>
      <c r="F34" s="49"/>
      <c r="G34" s="49"/>
      <c r="H34" s="50"/>
      <c r="I34" s="50"/>
    </row>
    <row r="35" spans="4:14" ht="15.75" customHeight="1">
      <c r="D35" s="51"/>
      <c r="E35" s="51"/>
      <c r="F35" s="49"/>
      <c r="G35" s="49"/>
    </row>
    <row r="36" spans="4:14" ht="15.75" customHeight="1">
      <c r="D36" s="51"/>
      <c r="E36" s="51"/>
      <c r="F36" s="49"/>
      <c r="G36" s="49"/>
    </row>
    <row r="37" spans="4:14" ht="15.75" customHeight="1">
      <c r="D37" s="51"/>
      <c r="E37" s="51"/>
    </row>
    <row r="38" spans="4:14" ht="15.75" customHeight="1">
      <c r="D38" s="51"/>
      <c r="E38" s="51"/>
      <c r="F38" s="49"/>
      <c r="G38" s="50"/>
    </row>
    <row r="39" spans="4:14" ht="15.75" customHeight="1">
      <c r="F39" s="49"/>
      <c r="G39" s="49"/>
      <c r="H39" s="50"/>
    </row>
    <row r="40" spans="4:14" ht="15.75" customHeight="1"/>
    <row r="41" spans="4:14" ht="15.75" customHeight="1"/>
    <row r="42" spans="4:14" ht="15.75" customHeight="1"/>
    <row r="43" spans="4:14" ht="15.75" customHeight="1"/>
    <row r="44" spans="4:14" ht="15.75" customHeight="1">
      <c r="F44" s="49"/>
      <c r="G44" s="49"/>
    </row>
    <row r="45" spans="4:14" ht="15.75" customHeight="1"/>
    <row r="46" spans="4:14" ht="15.75" customHeight="1"/>
    <row r="47" spans="4:14" ht="15.75" customHeight="1"/>
    <row r="48" spans="4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C6EF-7219-49AB-9CEA-9B39D18074DB}">
  <dimension ref="A2:N83"/>
  <sheetViews>
    <sheetView topLeftCell="A31" workbookViewId="0">
      <selection activeCell="K47" sqref="K47:K48"/>
    </sheetView>
  </sheetViews>
  <sheetFormatPr defaultRowHeight="15.75"/>
  <cols>
    <col min="1" max="1" width="37.42578125" style="144" bestFit="1" customWidth="1"/>
    <col min="2" max="16384" width="9.140625" style="144"/>
  </cols>
  <sheetData>
    <row r="2" spans="1:14">
      <c r="A2" s="143" t="s">
        <v>3800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</row>
    <row r="5" spans="1:14">
      <c r="A5" s="145" t="s">
        <v>40</v>
      </c>
      <c r="B5" s="145" t="s">
        <v>140</v>
      </c>
      <c r="C5" s="145" t="s">
        <v>141</v>
      </c>
      <c r="D5" s="145" t="s">
        <v>142</v>
      </c>
      <c r="E5" s="145" t="s">
        <v>143</v>
      </c>
      <c r="F5" s="145" t="s">
        <v>144</v>
      </c>
      <c r="G5" s="145" t="s">
        <v>145</v>
      </c>
      <c r="H5" s="145" t="s">
        <v>146</v>
      </c>
      <c r="I5" s="145" t="s">
        <v>147</v>
      </c>
      <c r="J5" s="145" t="s">
        <v>148</v>
      </c>
      <c r="K5" s="145" t="s">
        <v>149</v>
      </c>
      <c r="L5" s="145" t="s">
        <v>150</v>
      </c>
      <c r="M5" s="145" t="s">
        <v>151</v>
      </c>
      <c r="N5" s="145" t="s">
        <v>7</v>
      </c>
    </row>
    <row r="6" spans="1:14">
      <c r="A6" s="146" t="s">
        <v>152</v>
      </c>
    </row>
    <row r="7" spans="1:14">
      <c r="A7" s="144" t="s">
        <v>153</v>
      </c>
    </row>
    <row r="8" spans="1:14">
      <c r="A8" s="144" t="s">
        <v>154</v>
      </c>
    </row>
    <row r="9" spans="1:14">
      <c r="A9" s="144" t="s">
        <v>155</v>
      </c>
    </row>
    <row r="10" spans="1:14">
      <c r="A10" s="144" t="s">
        <v>156</v>
      </c>
    </row>
    <row r="11" spans="1:14">
      <c r="A11" s="144" t="s">
        <v>157</v>
      </c>
    </row>
    <row r="14" spans="1:14">
      <c r="A14" s="146" t="s">
        <v>158</v>
      </c>
    </row>
    <row r="15" spans="1:14">
      <c r="A15" s="144" t="s">
        <v>159</v>
      </c>
    </row>
    <row r="16" spans="1:14">
      <c r="A16" s="144" t="s">
        <v>134</v>
      </c>
    </row>
    <row r="17" spans="1:1">
      <c r="A17" s="144" t="s">
        <v>160</v>
      </c>
    </row>
    <row r="18" spans="1:1">
      <c r="A18" s="144" t="s">
        <v>161</v>
      </c>
    </row>
    <row r="19" spans="1:1">
      <c r="A19" s="144" t="s">
        <v>162</v>
      </c>
    </row>
    <row r="22" spans="1:1">
      <c r="A22" s="146" t="s">
        <v>163</v>
      </c>
    </row>
    <row r="23" spans="1:1">
      <c r="A23" s="144" t="s">
        <v>164</v>
      </c>
    </row>
    <row r="24" spans="1:1">
      <c r="A24" s="144" t="s">
        <v>165</v>
      </c>
    </row>
    <row r="25" spans="1:1">
      <c r="A25" s="144" t="s">
        <v>166</v>
      </c>
    </row>
    <row r="26" spans="1:1">
      <c r="A26" s="144" t="s">
        <v>167</v>
      </c>
    </row>
    <row r="29" spans="1:1">
      <c r="A29" s="146" t="s">
        <v>168</v>
      </c>
    </row>
    <row r="30" spans="1:1">
      <c r="A30" s="144" t="s">
        <v>169</v>
      </c>
    </row>
    <row r="31" spans="1:1">
      <c r="A31" s="144" t="s">
        <v>170</v>
      </c>
    </row>
    <row r="32" spans="1:1">
      <c r="A32" s="144" t="s">
        <v>171</v>
      </c>
    </row>
    <row r="33" spans="1:1">
      <c r="A33" s="144" t="s">
        <v>172</v>
      </c>
    </row>
    <row r="34" spans="1:1">
      <c r="A34" s="144" t="s">
        <v>173</v>
      </c>
    </row>
    <row r="37" spans="1:1">
      <c r="A37" s="146" t="s">
        <v>174</v>
      </c>
    </row>
    <row r="38" spans="1:1">
      <c r="A38" s="144" t="s">
        <v>175</v>
      </c>
    </row>
    <row r="39" spans="1:1">
      <c r="A39" s="144" t="s">
        <v>176</v>
      </c>
    </row>
    <row r="40" spans="1:1">
      <c r="A40" s="144" t="s">
        <v>177</v>
      </c>
    </row>
    <row r="41" spans="1:1">
      <c r="A41" s="144" t="s">
        <v>178</v>
      </c>
    </row>
    <row r="44" spans="1:1">
      <c r="A44" s="146" t="s">
        <v>179</v>
      </c>
    </row>
    <row r="45" spans="1:1">
      <c r="A45" s="144" t="s">
        <v>180</v>
      </c>
    </row>
    <row r="46" spans="1:1">
      <c r="A46" s="144" t="s">
        <v>181</v>
      </c>
    </row>
    <row r="47" spans="1:1">
      <c r="A47" s="144" t="s">
        <v>182</v>
      </c>
    </row>
    <row r="48" spans="1:1">
      <c r="A48" s="144" t="s">
        <v>183</v>
      </c>
    </row>
    <row r="51" spans="1:1">
      <c r="A51" s="146" t="s">
        <v>184</v>
      </c>
    </row>
    <row r="52" spans="1:1">
      <c r="A52" s="144" t="s">
        <v>185</v>
      </c>
    </row>
    <row r="53" spans="1:1">
      <c r="A53" s="144" t="s">
        <v>186</v>
      </c>
    </row>
    <row r="54" spans="1:1">
      <c r="A54" s="144" t="s">
        <v>187</v>
      </c>
    </row>
    <row r="55" spans="1:1">
      <c r="A55" s="144" t="s">
        <v>188</v>
      </c>
    </row>
    <row r="58" spans="1:1">
      <c r="A58" s="146" t="s">
        <v>189</v>
      </c>
    </row>
    <row r="59" spans="1:1">
      <c r="A59" s="144" t="s">
        <v>190</v>
      </c>
    </row>
    <row r="60" spans="1:1">
      <c r="A60" s="144" t="s">
        <v>191</v>
      </c>
    </row>
    <row r="61" spans="1:1">
      <c r="A61" s="144" t="s">
        <v>192</v>
      </c>
    </row>
    <row r="64" spans="1:1">
      <c r="A64" s="146" t="s">
        <v>193</v>
      </c>
    </row>
    <row r="65" spans="1:1">
      <c r="A65" s="144" t="s">
        <v>194</v>
      </c>
    </row>
    <row r="66" spans="1:1">
      <c r="A66" s="144" t="s">
        <v>195</v>
      </c>
    </row>
    <row r="67" spans="1:1">
      <c r="A67" s="144" t="s">
        <v>196</v>
      </c>
    </row>
    <row r="68" spans="1:1">
      <c r="A68" s="144" t="s">
        <v>197</v>
      </c>
    </row>
    <row r="71" spans="1:1">
      <c r="A71" s="146" t="s">
        <v>198</v>
      </c>
    </row>
    <row r="72" spans="1:1">
      <c r="A72" s="144" t="s">
        <v>199</v>
      </c>
    </row>
    <row r="73" spans="1:1">
      <c r="A73" s="144" t="s">
        <v>200</v>
      </c>
    </row>
    <row r="74" spans="1:1">
      <c r="A74" s="144" t="s">
        <v>201</v>
      </c>
    </row>
    <row r="75" spans="1:1">
      <c r="A75" s="144" t="s">
        <v>3801</v>
      </c>
    </row>
    <row r="76" spans="1:1">
      <c r="A76" s="144" t="s">
        <v>3802</v>
      </c>
    </row>
    <row r="79" spans="1:1">
      <c r="A79" s="146" t="s">
        <v>202</v>
      </c>
    </row>
    <row r="80" spans="1:1">
      <c r="A80" s="144" t="s">
        <v>203</v>
      </c>
    </row>
    <row r="81" spans="1:1">
      <c r="A81" s="144" t="s">
        <v>204</v>
      </c>
    </row>
    <row r="82" spans="1:1">
      <c r="A82" s="144" t="s">
        <v>205</v>
      </c>
    </row>
    <row r="83" spans="1:1">
      <c r="A83" s="144" t="s">
        <v>206</v>
      </c>
    </row>
  </sheetData>
  <mergeCells count="1">
    <mergeCell ref="A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B125-0CE4-4F9B-A692-573A4FB8A7F3}">
  <sheetPr>
    <outlinePr summaryBelow="0" summaryRight="0"/>
    <pageSetUpPr fitToPage="1"/>
  </sheetPr>
  <dimension ref="A1:IM2694"/>
  <sheetViews>
    <sheetView topLeftCell="C2297" workbookViewId="0">
      <selection activeCell="K2449" sqref="K2449"/>
    </sheetView>
  </sheetViews>
  <sheetFormatPr defaultColWidth="12.7109375" defaultRowHeight="15.75" customHeight="1"/>
  <cols>
    <col min="1" max="1" width="13.140625" style="82" hidden="1" customWidth="1"/>
    <col min="2" max="2" width="48.28515625" style="82" hidden="1" customWidth="1"/>
    <col min="3" max="3" width="34.42578125" style="82" customWidth="1"/>
    <col min="4" max="4" width="11.28515625" style="82" customWidth="1"/>
    <col min="5" max="5" width="21.42578125" style="82" customWidth="1"/>
    <col min="6" max="6" width="41.85546875" style="82" customWidth="1"/>
    <col min="7" max="7" width="50.42578125" style="82" customWidth="1"/>
    <col min="8" max="8" width="0" style="82" hidden="1" customWidth="1"/>
    <col min="9" max="9" width="9.140625" style="82" hidden="1" customWidth="1"/>
    <col min="10" max="10" width="12.7109375" style="82" hidden="1" customWidth="1"/>
    <col min="11" max="11" width="19" style="137" bestFit="1" customWidth="1"/>
    <col min="12" max="12" width="20.28515625" style="137" bestFit="1" customWidth="1"/>
    <col min="13" max="13" width="18.7109375" style="137" bestFit="1" customWidth="1"/>
    <col min="14" max="14" width="12.7109375" style="82" bestFit="1" customWidth="1"/>
    <col min="15" max="15" width="12.7109375" style="82" customWidth="1"/>
    <col min="16" max="16" width="42.5703125" style="82" bestFit="1" customWidth="1"/>
    <col min="17" max="17" width="17.28515625" style="82" hidden="1" customWidth="1"/>
    <col min="18" max="18" width="23.28515625" style="82" customWidth="1"/>
    <col min="19" max="19" width="12.7109375" style="82"/>
    <col min="20" max="20" width="28.140625" style="82" customWidth="1"/>
    <col min="21" max="21" width="32.85546875" style="82" customWidth="1"/>
    <col min="22" max="33" width="12.7109375" style="82"/>
    <col min="34" max="35" width="12.7109375" style="82" bestFit="1" customWidth="1"/>
    <col min="36" max="37" width="12.7109375" style="82"/>
    <col min="38" max="38" width="14.140625" style="82" bestFit="1" customWidth="1"/>
    <col min="39" max="40" width="12.7109375" style="82" bestFit="1" customWidth="1"/>
    <col min="41" max="41" width="12.7109375" style="82"/>
    <col min="42" max="42" width="12.7109375" style="82" bestFit="1" customWidth="1"/>
    <col min="43" max="64" width="12.7109375" style="82"/>
    <col min="65" max="66" width="12.7109375" style="82" bestFit="1" customWidth="1"/>
    <col min="67" max="68" width="12.7109375" style="82"/>
    <col min="69" max="69" width="14.140625" style="82" bestFit="1" customWidth="1"/>
    <col min="70" max="71" width="12.7109375" style="82" bestFit="1" customWidth="1"/>
    <col min="72" max="72" width="12.7109375" style="82"/>
    <col min="73" max="73" width="12.7109375" style="82" bestFit="1" customWidth="1"/>
    <col min="74" max="95" width="12.7109375" style="82"/>
    <col min="96" max="97" width="12.7109375" style="82" bestFit="1" customWidth="1"/>
    <col min="98" max="99" width="12.7109375" style="82"/>
    <col min="100" max="100" width="14.140625" style="82" bestFit="1" customWidth="1"/>
    <col min="101" max="102" width="12.7109375" style="82" bestFit="1" customWidth="1"/>
    <col min="103" max="103" width="12.7109375" style="82"/>
    <col min="104" max="104" width="12.7109375" style="82" bestFit="1" customWidth="1"/>
    <col min="105" max="126" width="12.7109375" style="82"/>
    <col min="127" max="128" width="12.7109375" style="82" bestFit="1" customWidth="1"/>
    <col min="129" max="130" width="12.7109375" style="82"/>
    <col min="131" max="131" width="14.140625" style="82" bestFit="1" customWidth="1"/>
    <col min="132" max="133" width="12.7109375" style="82" bestFit="1" customWidth="1"/>
    <col min="134" max="134" width="12.7109375" style="82"/>
    <col min="135" max="135" width="12.7109375" style="82" bestFit="1" customWidth="1"/>
    <col min="136" max="157" width="12.7109375" style="82"/>
    <col min="158" max="159" width="12.7109375" style="82" bestFit="1" customWidth="1"/>
    <col min="160" max="161" width="12.7109375" style="82"/>
    <col min="162" max="162" width="14.140625" style="82" bestFit="1" customWidth="1"/>
    <col min="163" max="164" width="12.7109375" style="82" bestFit="1" customWidth="1"/>
    <col min="165" max="165" width="12.7109375" style="82"/>
    <col min="166" max="166" width="12.7109375" style="82" bestFit="1" customWidth="1"/>
    <col min="167" max="188" width="12.7109375" style="82"/>
    <col min="189" max="190" width="12.7109375" style="82" bestFit="1" customWidth="1"/>
    <col min="191" max="192" width="12.7109375" style="82"/>
    <col min="193" max="193" width="14.140625" style="82" bestFit="1" customWidth="1"/>
    <col min="194" max="195" width="12.7109375" style="82" bestFit="1" customWidth="1"/>
    <col min="196" max="196" width="12.7109375" style="82"/>
    <col min="197" max="197" width="12.7109375" style="82" bestFit="1" customWidth="1"/>
    <col min="198" max="16384" width="12.7109375" style="82"/>
  </cols>
  <sheetData>
    <row r="1" spans="1:18" ht="13.5" hidden="1">
      <c r="A1" s="73" t="s">
        <v>207</v>
      </c>
      <c r="B1" s="74"/>
      <c r="C1" s="75"/>
      <c r="D1" s="75"/>
      <c r="E1" s="75" t="s">
        <v>208</v>
      </c>
      <c r="F1" s="76"/>
      <c r="G1" s="75"/>
      <c r="H1" s="77"/>
      <c r="I1" s="78"/>
      <c r="J1" s="79"/>
      <c r="K1" s="80"/>
      <c r="L1" s="81"/>
      <c r="M1" s="80"/>
      <c r="N1" s="76"/>
      <c r="O1" s="76"/>
      <c r="P1" s="76"/>
      <c r="Q1" s="76"/>
      <c r="R1" s="75"/>
    </row>
    <row r="2" spans="1:18" ht="13.5" hidden="1">
      <c r="A2" s="78" t="s">
        <v>209</v>
      </c>
      <c r="B2" s="83" t="s">
        <v>210</v>
      </c>
      <c r="C2" s="74"/>
      <c r="D2" s="74"/>
      <c r="E2" s="78" t="s">
        <v>211</v>
      </c>
      <c r="F2" s="84"/>
      <c r="G2" s="78"/>
      <c r="H2" s="85"/>
      <c r="I2" s="78" t="s">
        <v>212</v>
      </c>
      <c r="J2" s="86"/>
      <c r="K2" s="81"/>
      <c r="L2" s="81"/>
      <c r="M2" s="81"/>
      <c r="N2" s="84"/>
      <c r="O2" s="84"/>
      <c r="P2" s="84"/>
      <c r="Q2" s="84"/>
      <c r="R2" s="78"/>
    </row>
    <row r="3" spans="1:18" ht="13.5" hidden="1">
      <c r="A3" s="78" t="s">
        <v>213</v>
      </c>
      <c r="B3" s="78" t="s">
        <v>214</v>
      </c>
      <c r="C3" s="75"/>
      <c r="D3" s="75"/>
      <c r="E3" s="78"/>
      <c r="F3" s="84"/>
      <c r="G3" s="78"/>
      <c r="H3" s="85"/>
      <c r="I3" s="78">
        <v>521.3656666666667</v>
      </c>
      <c r="J3" s="86"/>
      <c r="K3" s="81"/>
      <c r="L3" s="81"/>
      <c r="M3" s="81"/>
      <c r="N3" s="84"/>
      <c r="O3" s="84"/>
      <c r="P3" s="84"/>
      <c r="Q3" s="84"/>
      <c r="R3" s="78"/>
    </row>
    <row r="4" spans="1:18" ht="13.5" hidden="1">
      <c r="A4" s="84" t="s">
        <v>215</v>
      </c>
      <c r="B4" s="78" t="s">
        <v>216</v>
      </c>
      <c r="C4" s="75"/>
      <c r="D4" s="75"/>
      <c r="E4" s="78"/>
      <c r="F4" s="84"/>
      <c r="G4" s="78"/>
      <c r="H4" s="85"/>
      <c r="I4" s="78"/>
      <c r="J4" s="86"/>
      <c r="K4" s="81"/>
      <c r="L4" s="81"/>
      <c r="M4" s="81"/>
      <c r="N4" s="84"/>
      <c r="O4" s="84"/>
      <c r="P4" s="84"/>
      <c r="Q4" s="84"/>
      <c r="R4" s="78"/>
    </row>
    <row r="5" spans="1:18" ht="13.5" hidden="1">
      <c r="A5" s="84"/>
      <c r="B5" s="78"/>
      <c r="C5" s="76"/>
      <c r="D5" s="76"/>
      <c r="E5" s="84"/>
      <c r="F5" s="84"/>
      <c r="G5" s="84"/>
      <c r="H5" s="87"/>
      <c r="I5" s="84" t="s">
        <v>217</v>
      </c>
      <c r="J5" s="88" t="s">
        <v>218</v>
      </c>
      <c r="K5" s="89" t="s">
        <v>219</v>
      </c>
      <c r="L5" s="89" t="s">
        <v>220</v>
      </c>
      <c r="M5" s="89" t="s">
        <v>221</v>
      </c>
      <c r="N5" s="84" t="s">
        <v>222</v>
      </c>
      <c r="O5" s="84" t="s">
        <v>223</v>
      </c>
      <c r="P5" s="84"/>
      <c r="Q5" s="84" t="s">
        <v>224</v>
      </c>
      <c r="R5" s="84"/>
    </row>
    <row r="6" spans="1:18" ht="13.5" hidden="1">
      <c r="A6" s="84" t="s">
        <v>225</v>
      </c>
      <c r="B6" s="78" t="s">
        <v>226</v>
      </c>
      <c r="C6" s="76"/>
      <c r="D6" s="76" t="s">
        <v>222</v>
      </c>
      <c r="E6" s="84" t="s">
        <v>227</v>
      </c>
      <c r="F6" s="84" t="s">
        <v>228</v>
      </c>
      <c r="G6" s="84" t="s">
        <v>229</v>
      </c>
      <c r="H6" s="87" t="s">
        <v>230</v>
      </c>
      <c r="I6" s="84" t="s">
        <v>231</v>
      </c>
      <c r="J6" s="88"/>
      <c r="K6" s="89">
        <f>SUM(K7:K2443)</f>
        <v>9555246.1967766527</v>
      </c>
      <c r="L6" s="89">
        <f>SUM(L7:L2443)</f>
        <v>9158638.1912467349</v>
      </c>
      <c r="M6" s="89">
        <f>SUM(M7:M2443)</f>
        <v>396608.00552991615</v>
      </c>
      <c r="N6" s="84" t="s">
        <v>232</v>
      </c>
      <c r="O6" s="84" t="s">
        <v>233</v>
      </c>
      <c r="P6" s="84" t="s">
        <v>234</v>
      </c>
      <c r="Q6" s="84" t="s">
        <v>235</v>
      </c>
      <c r="R6" s="84" t="s">
        <v>236</v>
      </c>
    </row>
    <row r="7" spans="1:18" ht="13.5" hidden="1">
      <c r="A7" s="90" t="s">
        <v>237</v>
      </c>
      <c r="B7" s="90" t="s">
        <v>40</v>
      </c>
      <c r="C7" s="91"/>
      <c r="D7" s="91">
        <v>44901</v>
      </c>
      <c r="E7" s="90" t="s">
        <v>238</v>
      </c>
      <c r="F7" s="90" t="s">
        <v>239</v>
      </c>
      <c r="G7" s="90" t="s">
        <v>240</v>
      </c>
      <c r="H7" s="92">
        <f t="shared" ref="H7:H261" si="0">I7*K7</f>
        <v>9092858.0099999998</v>
      </c>
      <c r="I7" s="78">
        <v>524.22</v>
      </c>
      <c r="J7" s="93"/>
      <c r="K7" s="94">
        <v>17345.5</v>
      </c>
      <c r="L7" s="94">
        <v>17345.5</v>
      </c>
      <c r="M7" s="94">
        <f t="shared" ref="M7:M261" si="1">K7-L7</f>
        <v>0</v>
      </c>
      <c r="N7" s="91">
        <v>44930</v>
      </c>
      <c r="O7" s="90" t="s">
        <v>241</v>
      </c>
      <c r="P7" s="90"/>
      <c r="Q7" s="90">
        <v>1</v>
      </c>
    </row>
    <row r="8" spans="1:18" ht="13.5" hidden="1">
      <c r="A8" s="90" t="s">
        <v>242</v>
      </c>
      <c r="B8" s="90" t="s">
        <v>243</v>
      </c>
      <c r="C8" s="91"/>
      <c r="D8" s="91">
        <v>44912</v>
      </c>
      <c r="E8" s="90"/>
      <c r="F8" s="90" t="s">
        <v>244</v>
      </c>
      <c r="G8" s="90" t="s">
        <v>245</v>
      </c>
      <c r="H8" s="92">
        <f t="shared" si="0"/>
        <v>377710.99440000003</v>
      </c>
      <c r="I8" s="78">
        <v>524.22</v>
      </c>
      <c r="J8" s="93"/>
      <c r="K8" s="94">
        <v>720.52</v>
      </c>
      <c r="L8" s="94">
        <v>720.52</v>
      </c>
      <c r="M8" s="94">
        <f t="shared" si="1"/>
        <v>0</v>
      </c>
      <c r="N8" s="91">
        <v>44918</v>
      </c>
      <c r="O8" s="90" t="s">
        <v>246</v>
      </c>
      <c r="P8" s="90"/>
      <c r="Q8" s="90">
        <v>1</v>
      </c>
    </row>
    <row r="9" spans="1:18" ht="13.5" hidden="1">
      <c r="A9" s="90" t="s">
        <v>247</v>
      </c>
      <c r="B9" s="90" t="s">
        <v>248</v>
      </c>
      <c r="C9" s="91"/>
      <c r="D9" s="91">
        <v>44912</v>
      </c>
      <c r="E9" s="90"/>
      <c r="F9" s="90" t="s">
        <v>249</v>
      </c>
      <c r="G9" s="90" t="s">
        <v>250</v>
      </c>
      <c r="H9" s="92">
        <f t="shared" si="0"/>
        <v>1231833.1248000001</v>
      </c>
      <c r="I9" s="78">
        <v>524.22</v>
      </c>
      <c r="J9" s="93"/>
      <c r="K9" s="94">
        <v>2349.84</v>
      </c>
      <c r="L9" s="94">
        <v>2349.84</v>
      </c>
      <c r="M9" s="94">
        <f t="shared" si="1"/>
        <v>0</v>
      </c>
      <c r="N9" s="91">
        <v>44918</v>
      </c>
      <c r="O9" s="90" t="s">
        <v>246</v>
      </c>
      <c r="P9" s="90"/>
      <c r="Q9" s="90">
        <v>1</v>
      </c>
    </row>
    <row r="10" spans="1:18" ht="13.5" hidden="1">
      <c r="A10" s="90" t="s">
        <v>251</v>
      </c>
      <c r="B10" s="90" t="s">
        <v>252</v>
      </c>
      <c r="C10" s="91"/>
      <c r="D10" s="91">
        <v>44921</v>
      </c>
      <c r="E10" s="90" t="s">
        <v>253</v>
      </c>
      <c r="F10" s="90" t="s">
        <v>254</v>
      </c>
      <c r="G10" s="90" t="s">
        <v>255</v>
      </c>
      <c r="H10" s="92">
        <f t="shared" si="0"/>
        <v>355248.16739999998</v>
      </c>
      <c r="I10" s="78">
        <v>524.22</v>
      </c>
      <c r="J10" s="93"/>
      <c r="K10" s="94">
        <v>677.67</v>
      </c>
      <c r="L10" s="94">
        <v>677.67</v>
      </c>
      <c r="M10" s="94">
        <f t="shared" si="1"/>
        <v>0</v>
      </c>
      <c r="N10" s="91">
        <v>44921</v>
      </c>
      <c r="O10" s="90" t="s">
        <v>256</v>
      </c>
      <c r="P10" s="90"/>
      <c r="Q10" s="90">
        <v>1</v>
      </c>
      <c r="R10" s="90" t="s">
        <v>257</v>
      </c>
    </row>
    <row r="11" spans="1:18" ht="13.5" hidden="1">
      <c r="A11" s="90" t="s">
        <v>247</v>
      </c>
      <c r="B11" s="90" t="s">
        <v>248</v>
      </c>
      <c r="C11" s="91"/>
      <c r="D11" s="91">
        <v>44923</v>
      </c>
      <c r="E11" s="90" t="s">
        <v>258</v>
      </c>
      <c r="F11" s="90" t="s">
        <v>259</v>
      </c>
      <c r="G11" s="90" t="s">
        <v>250</v>
      </c>
      <c r="H11" s="92">
        <f t="shared" si="0"/>
        <v>262110</v>
      </c>
      <c r="I11" s="78">
        <v>524.22</v>
      </c>
      <c r="J11" s="93"/>
      <c r="K11" s="94">
        <v>500</v>
      </c>
      <c r="L11" s="94">
        <v>500</v>
      </c>
      <c r="M11" s="94">
        <f t="shared" si="1"/>
        <v>0</v>
      </c>
      <c r="N11" s="90"/>
      <c r="O11" s="90"/>
      <c r="P11" s="90"/>
      <c r="Q11" s="90">
        <v>1</v>
      </c>
    </row>
    <row r="12" spans="1:18" ht="13.5" hidden="1">
      <c r="A12" s="90" t="s">
        <v>251</v>
      </c>
      <c r="B12" s="90" t="s">
        <v>252</v>
      </c>
      <c r="C12" s="91"/>
      <c r="D12" s="91">
        <v>44914</v>
      </c>
      <c r="E12" s="90">
        <v>70581</v>
      </c>
      <c r="F12" s="90" t="s">
        <v>244</v>
      </c>
      <c r="G12" s="90" t="s">
        <v>260</v>
      </c>
      <c r="H12" s="92">
        <f t="shared" si="0"/>
        <v>632340.375</v>
      </c>
      <c r="I12" s="78">
        <v>524.22</v>
      </c>
      <c r="J12" s="93"/>
      <c r="K12" s="94">
        <v>1206.25</v>
      </c>
      <c r="L12" s="94">
        <v>1206.25</v>
      </c>
      <c r="M12" s="94">
        <f t="shared" si="1"/>
        <v>0</v>
      </c>
      <c r="N12" s="91">
        <v>44915</v>
      </c>
      <c r="O12" s="90" t="s">
        <v>261</v>
      </c>
      <c r="P12" s="90"/>
      <c r="Q12" s="90">
        <v>1</v>
      </c>
    </row>
    <row r="13" spans="1:18" ht="13.5" hidden="1">
      <c r="A13" s="90" t="s">
        <v>262</v>
      </c>
      <c r="B13" s="90" t="s">
        <v>263</v>
      </c>
      <c r="C13" s="91"/>
      <c r="D13" s="91">
        <v>44912</v>
      </c>
      <c r="E13" s="90" t="s">
        <v>264</v>
      </c>
      <c r="F13" s="90" t="s">
        <v>265</v>
      </c>
      <c r="G13" s="90" t="s">
        <v>266</v>
      </c>
      <c r="H13" s="92">
        <f t="shared" si="0"/>
        <v>398318.08260000002</v>
      </c>
      <c r="I13" s="78">
        <v>524.22</v>
      </c>
      <c r="J13" s="93"/>
      <c r="K13" s="94">
        <v>759.83</v>
      </c>
      <c r="L13" s="94">
        <v>759.83</v>
      </c>
      <c r="M13" s="94">
        <f t="shared" si="1"/>
        <v>0</v>
      </c>
      <c r="N13" s="91">
        <v>44914</v>
      </c>
      <c r="O13" s="90" t="s">
        <v>267</v>
      </c>
      <c r="P13" s="90"/>
      <c r="Q13" s="90">
        <v>1</v>
      </c>
    </row>
    <row r="14" spans="1:18" ht="13.5" hidden="1">
      <c r="A14" s="90" t="s">
        <v>268</v>
      </c>
      <c r="B14" s="90" t="s">
        <v>269</v>
      </c>
      <c r="C14" s="91"/>
      <c r="D14" s="91">
        <v>44912</v>
      </c>
      <c r="E14" s="90"/>
      <c r="F14" s="90" t="s">
        <v>249</v>
      </c>
      <c r="G14" s="90" t="s">
        <v>270</v>
      </c>
      <c r="H14" s="92">
        <f t="shared" si="0"/>
        <v>524220</v>
      </c>
      <c r="I14" s="78">
        <v>524.22</v>
      </c>
      <c r="J14" s="93"/>
      <c r="K14" s="94">
        <v>1000</v>
      </c>
      <c r="L14" s="94">
        <v>1000</v>
      </c>
      <c r="M14" s="94">
        <f t="shared" si="1"/>
        <v>0</v>
      </c>
      <c r="N14" s="91">
        <v>44918</v>
      </c>
      <c r="O14" s="90" t="s">
        <v>246</v>
      </c>
      <c r="P14" s="90"/>
      <c r="Q14" s="90">
        <v>1</v>
      </c>
    </row>
    <row r="15" spans="1:18" ht="13.5" hidden="1">
      <c r="A15" s="90" t="s">
        <v>268</v>
      </c>
      <c r="B15" s="90" t="s">
        <v>269</v>
      </c>
      <c r="C15" s="91"/>
      <c r="D15" s="91">
        <v>44914</v>
      </c>
      <c r="E15" s="90">
        <v>101967</v>
      </c>
      <c r="F15" s="90" t="s">
        <v>271</v>
      </c>
      <c r="G15" s="90" t="s">
        <v>272</v>
      </c>
      <c r="H15" s="92">
        <f t="shared" si="0"/>
        <v>414726.16860000003</v>
      </c>
      <c r="I15" s="78">
        <v>524.22</v>
      </c>
      <c r="J15" s="93"/>
      <c r="K15" s="94">
        <v>791.13</v>
      </c>
      <c r="L15" s="94">
        <v>791.13</v>
      </c>
      <c r="M15" s="94">
        <f t="shared" si="1"/>
        <v>0</v>
      </c>
      <c r="N15" s="91">
        <v>44918</v>
      </c>
      <c r="O15" s="90" t="s">
        <v>246</v>
      </c>
      <c r="P15" s="90"/>
      <c r="Q15" s="90">
        <v>1</v>
      </c>
    </row>
    <row r="16" spans="1:18" ht="13.5" hidden="1">
      <c r="A16" s="90" t="s">
        <v>268</v>
      </c>
      <c r="B16" s="90" t="s">
        <v>269</v>
      </c>
      <c r="C16" s="91"/>
      <c r="D16" s="91">
        <v>44916</v>
      </c>
      <c r="E16" s="90">
        <v>3409</v>
      </c>
      <c r="F16" s="90" t="s">
        <v>273</v>
      </c>
      <c r="G16" s="90" t="s">
        <v>274</v>
      </c>
      <c r="H16" s="92">
        <f t="shared" si="0"/>
        <v>950751.60300000012</v>
      </c>
      <c r="I16" s="78">
        <v>524.22</v>
      </c>
      <c r="J16" s="93"/>
      <c r="K16" s="94">
        <v>1813.65</v>
      </c>
      <c r="L16" s="94">
        <v>1813.65</v>
      </c>
      <c r="M16" s="94">
        <f t="shared" si="1"/>
        <v>0</v>
      </c>
      <c r="N16" s="91">
        <v>44918</v>
      </c>
      <c r="O16" s="90" t="s">
        <v>275</v>
      </c>
      <c r="P16" s="90"/>
      <c r="Q16" s="90">
        <v>1</v>
      </c>
    </row>
    <row r="17" spans="1:18" ht="13.5" hidden="1">
      <c r="A17" s="90" t="s">
        <v>268</v>
      </c>
      <c r="B17" s="90" t="s">
        <v>269</v>
      </c>
      <c r="C17" s="91"/>
      <c r="D17" s="91">
        <v>44912</v>
      </c>
      <c r="E17" s="90">
        <v>5362657</v>
      </c>
      <c r="F17" s="95" t="s">
        <v>276</v>
      </c>
      <c r="G17" s="90" t="s">
        <v>277</v>
      </c>
      <c r="H17" s="92">
        <f t="shared" si="0"/>
        <v>199193.11560000002</v>
      </c>
      <c r="I17" s="78">
        <v>524.22</v>
      </c>
      <c r="J17" s="93"/>
      <c r="K17" s="94">
        <v>379.98</v>
      </c>
      <c r="L17" s="94">
        <v>379.98</v>
      </c>
      <c r="M17" s="94">
        <f t="shared" si="1"/>
        <v>0</v>
      </c>
      <c r="N17" s="91">
        <v>45005</v>
      </c>
      <c r="O17" s="90" t="s">
        <v>278</v>
      </c>
      <c r="P17" s="90"/>
      <c r="Q17" s="90">
        <v>1</v>
      </c>
      <c r="R17" s="90" t="s">
        <v>279</v>
      </c>
    </row>
    <row r="18" spans="1:18" ht="13.5" hidden="1">
      <c r="A18" s="90" t="s">
        <v>280</v>
      </c>
      <c r="B18" s="90" t="s">
        <v>281</v>
      </c>
      <c r="C18" s="91"/>
      <c r="D18" s="91">
        <v>44904</v>
      </c>
      <c r="E18" s="90">
        <v>315</v>
      </c>
      <c r="F18" s="90" t="s">
        <v>282</v>
      </c>
      <c r="G18" s="90" t="s">
        <v>283</v>
      </c>
      <c r="H18" s="92">
        <f t="shared" si="0"/>
        <v>242446.50780000002</v>
      </c>
      <c r="I18" s="78">
        <v>524.22</v>
      </c>
      <c r="J18" s="93"/>
      <c r="K18" s="94">
        <v>462.49</v>
      </c>
      <c r="L18" s="94">
        <v>462.49</v>
      </c>
      <c r="M18" s="94">
        <f t="shared" si="1"/>
        <v>0</v>
      </c>
      <c r="N18" s="91">
        <v>44926</v>
      </c>
      <c r="O18" s="90" t="s">
        <v>284</v>
      </c>
      <c r="P18" s="90"/>
      <c r="Q18" s="90">
        <v>1</v>
      </c>
    </row>
    <row r="19" spans="1:18" ht="13.5" hidden="1">
      <c r="A19" s="90" t="s">
        <v>247</v>
      </c>
      <c r="B19" s="90" t="s">
        <v>248</v>
      </c>
      <c r="C19" s="91"/>
      <c r="D19" s="91">
        <v>44922</v>
      </c>
      <c r="E19" s="90">
        <v>78764</v>
      </c>
      <c r="F19" s="90" t="s">
        <v>259</v>
      </c>
      <c r="G19" s="90" t="s">
        <v>285</v>
      </c>
      <c r="H19" s="92">
        <f t="shared" si="0"/>
        <v>541901.94060000009</v>
      </c>
      <c r="I19" s="78">
        <v>524.22</v>
      </c>
      <c r="J19" s="93"/>
      <c r="K19" s="94">
        <v>1033.73</v>
      </c>
      <c r="L19" s="94">
        <v>1033.73</v>
      </c>
      <c r="M19" s="94">
        <f t="shared" si="1"/>
        <v>0</v>
      </c>
      <c r="N19" s="91">
        <v>44926</v>
      </c>
      <c r="O19" s="90" t="s">
        <v>286</v>
      </c>
      <c r="P19" s="90"/>
      <c r="Q19" s="90">
        <v>1</v>
      </c>
    </row>
    <row r="20" spans="1:18" ht="13.5" hidden="1">
      <c r="A20" s="90" t="s">
        <v>287</v>
      </c>
      <c r="B20" s="90" t="s">
        <v>288</v>
      </c>
      <c r="C20" s="91"/>
      <c r="D20" s="91">
        <v>44916</v>
      </c>
      <c r="E20" s="90">
        <v>195</v>
      </c>
      <c r="F20" s="90" t="s">
        <v>289</v>
      </c>
      <c r="G20" s="90" t="s">
        <v>290</v>
      </c>
      <c r="H20" s="92">
        <f t="shared" si="0"/>
        <v>44427.645000000004</v>
      </c>
      <c r="I20" s="78">
        <v>524.22</v>
      </c>
      <c r="J20" s="93"/>
      <c r="K20" s="94">
        <v>84.75</v>
      </c>
      <c r="L20" s="94">
        <v>84.75</v>
      </c>
      <c r="M20" s="94">
        <f t="shared" si="1"/>
        <v>0</v>
      </c>
      <c r="N20" s="91">
        <v>44916</v>
      </c>
      <c r="O20" s="90" t="s">
        <v>291</v>
      </c>
      <c r="P20" s="90"/>
      <c r="Q20" s="90">
        <v>1</v>
      </c>
    </row>
    <row r="21" spans="1:18" ht="13.5" hidden="1">
      <c r="A21" s="90" t="s">
        <v>287</v>
      </c>
      <c r="B21" s="90" t="s">
        <v>288</v>
      </c>
      <c r="C21" s="91"/>
      <c r="D21" s="91">
        <v>44916</v>
      </c>
      <c r="E21" s="90">
        <v>195</v>
      </c>
      <c r="F21" s="90" t="s">
        <v>289</v>
      </c>
      <c r="G21" s="90" t="s">
        <v>290</v>
      </c>
      <c r="H21" s="92">
        <f t="shared" si="0"/>
        <v>44427.645000000004</v>
      </c>
      <c r="I21" s="78">
        <v>524.22</v>
      </c>
      <c r="J21" s="93"/>
      <c r="K21" s="94">
        <v>84.75</v>
      </c>
      <c r="L21" s="94">
        <v>84.75</v>
      </c>
      <c r="M21" s="94">
        <f t="shared" si="1"/>
        <v>0</v>
      </c>
      <c r="N21" s="90"/>
      <c r="O21" s="90"/>
      <c r="P21" s="90"/>
      <c r="Q21" s="90">
        <v>1</v>
      </c>
    </row>
    <row r="22" spans="1:18" ht="13.5" hidden="1">
      <c r="A22" s="90" t="s">
        <v>268</v>
      </c>
      <c r="B22" s="90" t="s">
        <v>269</v>
      </c>
      <c r="C22" s="91"/>
      <c r="D22" s="91">
        <v>44914</v>
      </c>
      <c r="E22" s="90">
        <v>2791</v>
      </c>
      <c r="F22" s="90" t="s">
        <v>292</v>
      </c>
      <c r="G22" s="90" t="s">
        <v>293</v>
      </c>
      <c r="H22" s="92">
        <f t="shared" si="0"/>
        <v>388971.24000000005</v>
      </c>
      <c r="I22" s="78">
        <v>524.22</v>
      </c>
      <c r="J22" s="93"/>
      <c r="K22" s="94">
        <v>742</v>
      </c>
      <c r="L22" s="94">
        <v>742</v>
      </c>
      <c r="M22" s="94">
        <f t="shared" si="1"/>
        <v>0</v>
      </c>
      <c r="N22" s="91">
        <v>44914</v>
      </c>
      <c r="O22" s="90" t="s">
        <v>294</v>
      </c>
      <c r="P22" s="90"/>
      <c r="Q22" s="90">
        <v>1</v>
      </c>
    </row>
    <row r="23" spans="1:18" ht="13.5" hidden="1">
      <c r="A23" s="90" t="s">
        <v>268</v>
      </c>
      <c r="B23" s="90" t="s">
        <v>269</v>
      </c>
      <c r="C23" s="91"/>
      <c r="D23" s="91">
        <v>44914</v>
      </c>
      <c r="E23" s="90">
        <v>2791</v>
      </c>
      <c r="F23" s="90" t="s">
        <v>292</v>
      </c>
      <c r="G23" s="90" t="s">
        <v>295</v>
      </c>
      <c r="H23" s="92">
        <f t="shared" si="0"/>
        <v>289893.66000000003</v>
      </c>
      <c r="I23" s="78">
        <v>524.22</v>
      </c>
      <c r="J23" s="93"/>
      <c r="K23" s="94">
        <v>553</v>
      </c>
      <c r="L23" s="94">
        <v>553</v>
      </c>
      <c r="M23" s="94">
        <f t="shared" si="1"/>
        <v>0</v>
      </c>
      <c r="N23" s="91">
        <v>44923</v>
      </c>
      <c r="O23" s="90" t="s">
        <v>296</v>
      </c>
      <c r="P23" s="90"/>
      <c r="Q23" s="90">
        <v>1</v>
      </c>
    </row>
    <row r="24" spans="1:18" ht="13.5" hidden="1">
      <c r="A24" s="90" t="s">
        <v>297</v>
      </c>
      <c r="B24" s="90" t="s">
        <v>298</v>
      </c>
      <c r="C24" s="91"/>
      <c r="D24" s="91">
        <v>44928</v>
      </c>
      <c r="E24" s="90"/>
      <c r="F24" s="90" t="s">
        <v>299</v>
      </c>
      <c r="G24" s="90" t="s">
        <v>300</v>
      </c>
      <c r="H24" s="92">
        <f t="shared" si="0"/>
        <v>54518880</v>
      </c>
      <c r="I24" s="78">
        <v>524.22</v>
      </c>
      <c r="J24" s="93"/>
      <c r="K24" s="94">
        <v>104000</v>
      </c>
      <c r="L24" s="94">
        <v>104000</v>
      </c>
      <c r="M24" s="94">
        <f t="shared" si="1"/>
        <v>0</v>
      </c>
      <c r="N24" s="90"/>
      <c r="O24" s="90"/>
      <c r="P24" s="90"/>
      <c r="Q24" s="90">
        <v>2</v>
      </c>
    </row>
    <row r="25" spans="1:18" ht="13.5" hidden="1">
      <c r="A25" s="90" t="s">
        <v>301</v>
      </c>
      <c r="B25" s="90" t="s">
        <v>302</v>
      </c>
      <c r="C25" s="91"/>
      <c r="D25" s="91">
        <v>44935</v>
      </c>
      <c r="E25" s="90">
        <v>43</v>
      </c>
      <c r="F25" s="90" t="s">
        <v>303</v>
      </c>
      <c r="G25" s="90" t="s">
        <v>304</v>
      </c>
      <c r="H25" s="92">
        <f t="shared" si="0"/>
        <v>222138.22500000001</v>
      </c>
      <c r="I25" s="78">
        <v>524.22</v>
      </c>
      <c r="J25" s="93"/>
      <c r="K25" s="94">
        <v>423.75</v>
      </c>
      <c r="L25" s="94">
        <v>423.75</v>
      </c>
      <c r="M25" s="94">
        <f t="shared" si="1"/>
        <v>0</v>
      </c>
      <c r="N25" s="91">
        <v>44943</v>
      </c>
      <c r="O25" s="90" t="s">
        <v>305</v>
      </c>
      <c r="P25" s="90"/>
      <c r="Q25" s="90">
        <v>2</v>
      </c>
    </row>
    <row r="26" spans="1:18" ht="13.5" hidden="1">
      <c r="A26" s="90" t="s">
        <v>301</v>
      </c>
      <c r="B26" s="90" t="s">
        <v>302</v>
      </c>
      <c r="C26" s="91"/>
      <c r="D26" s="91">
        <v>44925</v>
      </c>
      <c r="E26" s="90">
        <v>4941022</v>
      </c>
      <c r="F26" s="90" t="s">
        <v>306</v>
      </c>
      <c r="G26" s="90" t="s">
        <v>307</v>
      </c>
      <c r="H26" s="92">
        <f t="shared" si="0"/>
        <v>245313.99119999999</v>
      </c>
      <c r="I26" s="78">
        <v>524.22</v>
      </c>
      <c r="J26" s="93"/>
      <c r="K26" s="94">
        <v>467.96</v>
      </c>
      <c r="L26" s="94">
        <v>467.96</v>
      </c>
      <c r="M26" s="94">
        <f t="shared" si="1"/>
        <v>0</v>
      </c>
      <c r="N26" s="91">
        <v>44943</v>
      </c>
      <c r="O26" s="90" t="s">
        <v>308</v>
      </c>
      <c r="P26" s="90"/>
      <c r="Q26" s="90">
        <v>2</v>
      </c>
    </row>
    <row r="27" spans="1:18" ht="13.5" hidden="1">
      <c r="A27" s="90" t="s">
        <v>242</v>
      </c>
      <c r="B27" s="90" t="s">
        <v>243</v>
      </c>
      <c r="C27" s="91"/>
      <c r="D27" s="91">
        <v>44939</v>
      </c>
      <c r="E27" s="90">
        <v>13245</v>
      </c>
      <c r="F27" s="90" t="s">
        <v>309</v>
      </c>
      <c r="G27" s="90" t="s">
        <v>310</v>
      </c>
      <c r="H27" s="92">
        <f t="shared" si="0"/>
        <v>620377.67460000003</v>
      </c>
      <c r="I27" s="78">
        <v>524.22</v>
      </c>
      <c r="J27" s="93"/>
      <c r="K27" s="94">
        <v>1183.43</v>
      </c>
      <c r="L27" s="94">
        <v>1183.43</v>
      </c>
      <c r="M27" s="94">
        <f t="shared" si="1"/>
        <v>0</v>
      </c>
      <c r="N27" s="91">
        <v>44943</v>
      </c>
      <c r="O27" s="90" t="s">
        <v>311</v>
      </c>
      <c r="P27" s="90"/>
      <c r="Q27" s="90">
        <v>2</v>
      </c>
    </row>
    <row r="28" spans="1:18" ht="13.5" hidden="1">
      <c r="A28" s="90" t="s">
        <v>251</v>
      </c>
      <c r="B28" s="90" t="s">
        <v>252</v>
      </c>
      <c r="C28" s="91"/>
      <c r="D28" s="91">
        <v>44940</v>
      </c>
      <c r="E28" s="90">
        <v>142469</v>
      </c>
      <c r="F28" s="90" t="s">
        <v>312</v>
      </c>
      <c r="G28" s="90" t="s">
        <v>313</v>
      </c>
      <c r="H28" s="92">
        <f t="shared" si="0"/>
        <v>350755.60200000001</v>
      </c>
      <c r="I28" s="78">
        <v>524.22</v>
      </c>
      <c r="J28" s="93"/>
      <c r="K28" s="94">
        <v>669.1</v>
      </c>
      <c r="L28" s="94">
        <v>669.1</v>
      </c>
      <c r="M28" s="94">
        <f t="shared" si="1"/>
        <v>0</v>
      </c>
      <c r="N28" s="91">
        <v>44943</v>
      </c>
      <c r="O28" s="90" t="s">
        <v>311</v>
      </c>
      <c r="P28" s="90"/>
      <c r="Q28" s="90">
        <v>2</v>
      </c>
    </row>
    <row r="29" spans="1:18" ht="13.5" hidden="1">
      <c r="A29" s="90" t="s">
        <v>237</v>
      </c>
      <c r="B29" s="90" t="s">
        <v>40</v>
      </c>
      <c r="C29" s="91"/>
      <c r="D29" s="91">
        <v>44932</v>
      </c>
      <c r="E29" s="90">
        <v>36212</v>
      </c>
      <c r="F29" s="90" t="s">
        <v>239</v>
      </c>
      <c r="G29" s="90" t="s">
        <v>314</v>
      </c>
      <c r="H29" s="92">
        <f t="shared" si="0"/>
        <v>977408.19000000006</v>
      </c>
      <c r="I29" s="78">
        <v>524.22</v>
      </c>
      <c r="J29" s="93"/>
      <c r="K29" s="94">
        <v>1864.5</v>
      </c>
      <c r="L29" s="94">
        <v>1864.5</v>
      </c>
      <c r="M29" s="94">
        <f t="shared" si="1"/>
        <v>0</v>
      </c>
      <c r="N29" s="91">
        <v>44935</v>
      </c>
      <c r="O29" s="90" t="s">
        <v>315</v>
      </c>
      <c r="P29" s="90"/>
      <c r="Q29" s="90">
        <v>2</v>
      </c>
    </row>
    <row r="30" spans="1:18" ht="13.5" hidden="1">
      <c r="A30" s="90" t="s">
        <v>268</v>
      </c>
      <c r="B30" s="90" t="s">
        <v>269</v>
      </c>
      <c r="C30" s="91"/>
      <c r="D30" s="91">
        <v>44940</v>
      </c>
      <c r="E30" s="90">
        <v>40137</v>
      </c>
      <c r="F30" s="90" t="s">
        <v>271</v>
      </c>
      <c r="G30" s="90" t="s">
        <v>316</v>
      </c>
      <c r="H30" s="92">
        <f t="shared" si="0"/>
        <v>89494.838400000008</v>
      </c>
      <c r="I30" s="78">
        <v>524.22</v>
      </c>
      <c r="J30" s="93"/>
      <c r="K30" s="94">
        <v>170.72</v>
      </c>
      <c r="L30" s="94">
        <v>170.72</v>
      </c>
      <c r="M30" s="94">
        <f t="shared" si="1"/>
        <v>0</v>
      </c>
      <c r="N30" s="91">
        <v>44943</v>
      </c>
      <c r="O30" s="90" t="s">
        <v>311</v>
      </c>
      <c r="P30" s="90"/>
      <c r="Q30" s="90">
        <v>2</v>
      </c>
    </row>
    <row r="31" spans="1:18" ht="13.5" hidden="1">
      <c r="A31" s="90" t="s">
        <v>268</v>
      </c>
      <c r="B31" s="90" t="s">
        <v>269</v>
      </c>
      <c r="C31" s="91"/>
      <c r="D31" s="91">
        <v>44940</v>
      </c>
      <c r="E31" s="90">
        <v>39899</v>
      </c>
      <c r="F31" s="90" t="s">
        <v>271</v>
      </c>
      <c r="G31" s="90" t="s">
        <v>272</v>
      </c>
      <c r="H31" s="92">
        <f t="shared" si="0"/>
        <v>455908.89180000004</v>
      </c>
      <c r="I31" s="78">
        <v>524.22</v>
      </c>
      <c r="J31" s="93"/>
      <c r="K31" s="94">
        <v>869.69</v>
      </c>
      <c r="L31" s="94">
        <v>869.69</v>
      </c>
      <c r="M31" s="94">
        <f t="shared" si="1"/>
        <v>0</v>
      </c>
      <c r="N31" s="91">
        <v>44943</v>
      </c>
      <c r="O31" s="90" t="s">
        <v>311</v>
      </c>
      <c r="P31" s="90"/>
      <c r="Q31" s="90">
        <v>2</v>
      </c>
    </row>
    <row r="32" spans="1:18" ht="13.5" hidden="1">
      <c r="A32" s="90" t="s">
        <v>268</v>
      </c>
      <c r="B32" s="90" t="s">
        <v>269</v>
      </c>
      <c r="C32" s="91"/>
      <c r="D32" s="91">
        <v>44930</v>
      </c>
      <c r="E32" s="90">
        <v>97</v>
      </c>
      <c r="F32" s="90" t="s">
        <v>317</v>
      </c>
      <c r="G32" s="90" t="s">
        <v>318</v>
      </c>
      <c r="H32" s="92">
        <f t="shared" si="0"/>
        <v>1500527.3280000002</v>
      </c>
      <c r="I32" s="78">
        <v>524.22</v>
      </c>
      <c r="J32" s="93"/>
      <c r="K32" s="94">
        <v>2862.4</v>
      </c>
      <c r="L32" s="94">
        <v>2862.4</v>
      </c>
      <c r="M32" s="94">
        <f t="shared" si="1"/>
        <v>0</v>
      </c>
      <c r="N32" s="91">
        <v>44930</v>
      </c>
      <c r="O32" s="90" t="s">
        <v>319</v>
      </c>
      <c r="P32" s="90"/>
      <c r="Q32" s="90">
        <v>2</v>
      </c>
    </row>
    <row r="33" spans="1:17" ht="13.5" hidden="1">
      <c r="A33" s="90" t="s">
        <v>280</v>
      </c>
      <c r="B33" s="90" t="s">
        <v>281</v>
      </c>
      <c r="C33" s="91"/>
      <c r="D33" s="91">
        <v>44928</v>
      </c>
      <c r="E33" s="90" t="s">
        <v>320</v>
      </c>
      <c r="F33" s="90" t="s">
        <v>321</v>
      </c>
      <c r="G33" s="90" t="s">
        <v>322</v>
      </c>
      <c r="H33" s="92">
        <f t="shared" si="0"/>
        <v>22095348.780000001</v>
      </c>
      <c r="I33" s="78">
        <v>524.22</v>
      </c>
      <c r="J33" s="93"/>
      <c r="K33" s="94">
        <v>42149</v>
      </c>
      <c r="L33" s="94">
        <v>42149</v>
      </c>
      <c r="M33" s="94">
        <f t="shared" si="1"/>
        <v>0</v>
      </c>
      <c r="N33" s="91">
        <v>44932</v>
      </c>
      <c r="O33" s="90" t="s">
        <v>323</v>
      </c>
      <c r="P33" s="90"/>
      <c r="Q33" s="90">
        <v>2</v>
      </c>
    </row>
    <row r="34" spans="1:17" ht="13.5" hidden="1">
      <c r="A34" s="90" t="s">
        <v>324</v>
      </c>
      <c r="B34" s="90" t="s">
        <v>325</v>
      </c>
      <c r="C34" s="91"/>
      <c r="D34" s="91">
        <v>44933</v>
      </c>
      <c r="E34" s="90">
        <v>329</v>
      </c>
      <c r="F34" s="90" t="s">
        <v>282</v>
      </c>
      <c r="G34" s="90" t="s">
        <v>326</v>
      </c>
      <c r="H34" s="92">
        <f t="shared" si="0"/>
        <v>545508.57420000003</v>
      </c>
      <c r="I34" s="78">
        <v>524.22</v>
      </c>
      <c r="J34" s="93"/>
      <c r="K34" s="94">
        <v>1040.6099999999999</v>
      </c>
      <c r="L34" s="94">
        <v>1040.6099999999999</v>
      </c>
      <c r="M34" s="94">
        <f t="shared" si="1"/>
        <v>0</v>
      </c>
      <c r="N34" s="91">
        <v>44935</v>
      </c>
      <c r="O34" s="90" t="s">
        <v>327</v>
      </c>
      <c r="P34" s="90"/>
      <c r="Q34" s="90">
        <v>2</v>
      </c>
    </row>
    <row r="35" spans="1:17" ht="13.5" hidden="1">
      <c r="A35" s="90" t="s">
        <v>324</v>
      </c>
      <c r="B35" s="90" t="s">
        <v>325</v>
      </c>
      <c r="C35" s="91"/>
      <c r="D35" s="91">
        <v>44904</v>
      </c>
      <c r="E35" s="90" t="s">
        <v>328</v>
      </c>
      <c r="F35" s="90" t="s">
        <v>329</v>
      </c>
      <c r="G35" s="90" t="s">
        <v>330</v>
      </c>
      <c r="H35" s="92">
        <f t="shared" si="0"/>
        <v>1312096.449</v>
      </c>
      <c r="I35" s="78">
        <v>524.22</v>
      </c>
      <c r="J35" s="93"/>
      <c r="K35" s="94">
        <v>2502.9499999999998</v>
      </c>
      <c r="L35" s="94">
        <v>2502.9499999999998</v>
      </c>
      <c r="M35" s="94">
        <f t="shared" si="1"/>
        <v>0</v>
      </c>
      <c r="N35" s="91">
        <v>44929</v>
      </c>
      <c r="O35" s="90" t="s">
        <v>331</v>
      </c>
      <c r="P35" s="90"/>
      <c r="Q35" s="90">
        <v>2</v>
      </c>
    </row>
    <row r="36" spans="1:17" ht="13.5" hidden="1">
      <c r="A36" s="90" t="s">
        <v>268</v>
      </c>
      <c r="B36" s="90" t="s">
        <v>269</v>
      </c>
      <c r="C36" s="91"/>
      <c r="D36" s="91">
        <v>44931</v>
      </c>
      <c r="E36" s="90">
        <v>214</v>
      </c>
      <c r="F36" s="90" t="s">
        <v>332</v>
      </c>
      <c r="G36" s="90" t="s">
        <v>333</v>
      </c>
      <c r="H36" s="92">
        <f t="shared" si="0"/>
        <v>414658.02</v>
      </c>
      <c r="I36" s="78">
        <v>524.22</v>
      </c>
      <c r="J36" s="93"/>
      <c r="K36" s="94">
        <v>791</v>
      </c>
      <c r="L36" s="94">
        <v>791</v>
      </c>
      <c r="M36" s="94">
        <f t="shared" si="1"/>
        <v>0</v>
      </c>
      <c r="N36" s="91">
        <v>44943</v>
      </c>
      <c r="O36" s="90" t="s">
        <v>334</v>
      </c>
      <c r="P36" s="90"/>
      <c r="Q36" s="90">
        <v>2</v>
      </c>
    </row>
    <row r="37" spans="1:17" ht="13.5" hidden="1">
      <c r="A37" s="90" t="s">
        <v>262</v>
      </c>
      <c r="B37" s="90" t="s">
        <v>263</v>
      </c>
      <c r="C37" s="91"/>
      <c r="D37" s="91">
        <v>44942</v>
      </c>
      <c r="E37" s="90">
        <v>180</v>
      </c>
      <c r="F37" s="90" t="s">
        <v>335</v>
      </c>
      <c r="G37" s="90" t="s">
        <v>336</v>
      </c>
      <c r="H37" s="92">
        <f t="shared" si="0"/>
        <v>261874.10100000002</v>
      </c>
      <c r="I37" s="78">
        <v>524.22</v>
      </c>
      <c r="J37" s="93"/>
      <c r="K37" s="94">
        <v>499.55</v>
      </c>
      <c r="L37" s="94">
        <v>499.55</v>
      </c>
      <c r="M37" s="94">
        <f t="shared" si="1"/>
        <v>0</v>
      </c>
      <c r="N37" s="91">
        <v>44945</v>
      </c>
      <c r="O37" s="90" t="s">
        <v>337</v>
      </c>
      <c r="P37" s="90"/>
      <c r="Q37" s="90">
        <v>3</v>
      </c>
    </row>
    <row r="38" spans="1:17" ht="13.5" hidden="1">
      <c r="A38" s="90" t="s">
        <v>262</v>
      </c>
      <c r="B38" s="90" t="s">
        <v>263</v>
      </c>
      <c r="C38" s="91"/>
      <c r="D38" s="91">
        <v>44950</v>
      </c>
      <c r="E38" s="90" t="s">
        <v>338</v>
      </c>
      <c r="F38" s="90" t="s">
        <v>335</v>
      </c>
      <c r="G38" s="90" t="s">
        <v>336</v>
      </c>
      <c r="H38" s="92">
        <f t="shared" si="0"/>
        <v>588746.23979999998</v>
      </c>
      <c r="I38" s="78">
        <v>524.22</v>
      </c>
      <c r="J38" s="93"/>
      <c r="K38" s="94">
        <v>1123.0899999999999</v>
      </c>
      <c r="L38" s="94">
        <v>1123.0899999999999</v>
      </c>
      <c r="M38" s="94">
        <f t="shared" si="1"/>
        <v>0</v>
      </c>
      <c r="N38" s="91">
        <v>44950</v>
      </c>
      <c r="O38" s="90" t="s">
        <v>339</v>
      </c>
      <c r="P38" s="90"/>
      <c r="Q38" s="90">
        <v>3</v>
      </c>
    </row>
    <row r="39" spans="1:17" ht="13.5" hidden="1">
      <c r="A39" s="90" t="s">
        <v>340</v>
      </c>
      <c r="B39" s="90" t="s">
        <v>341</v>
      </c>
      <c r="C39" s="91"/>
      <c r="D39" s="91">
        <v>44942</v>
      </c>
      <c r="E39" s="90">
        <v>314</v>
      </c>
      <c r="F39" s="90" t="s">
        <v>342</v>
      </c>
      <c r="G39" s="90" t="s">
        <v>343</v>
      </c>
      <c r="H39" s="92">
        <f t="shared" si="0"/>
        <v>13309945.800000001</v>
      </c>
      <c r="I39" s="78">
        <v>524.22</v>
      </c>
      <c r="J39" s="93"/>
      <c r="K39" s="94">
        <v>25390</v>
      </c>
      <c r="L39" s="94">
        <v>25390</v>
      </c>
      <c r="M39" s="94">
        <f t="shared" si="1"/>
        <v>0</v>
      </c>
      <c r="N39" s="91">
        <v>44943</v>
      </c>
      <c r="O39" s="90" t="s">
        <v>344</v>
      </c>
      <c r="P39" s="90"/>
      <c r="Q39" s="90">
        <v>3</v>
      </c>
    </row>
    <row r="40" spans="1:17" ht="13.5" hidden="1">
      <c r="A40" s="90" t="s">
        <v>237</v>
      </c>
      <c r="B40" s="90" t="s">
        <v>40</v>
      </c>
      <c r="C40" s="91"/>
      <c r="D40" s="91">
        <v>44949</v>
      </c>
      <c r="E40" s="90" t="s">
        <v>345</v>
      </c>
      <c r="F40" s="90" t="s">
        <v>346</v>
      </c>
      <c r="G40" s="90" t="s">
        <v>347</v>
      </c>
      <c r="H40" s="92">
        <f t="shared" si="0"/>
        <v>2274270.8058000002</v>
      </c>
      <c r="I40" s="78">
        <v>524.22</v>
      </c>
      <c r="J40" s="93"/>
      <c r="K40" s="94">
        <v>4338.3900000000003</v>
      </c>
      <c r="L40" s="94">
        <v>4338.3900000000003</v>
      </c>
      <c r="M40" s="94">
        <f t="shared" si="1"/>
        <v>0</v>
      </c>
      <c r="N40" s="90"/>
      <c r="O40" s="90"/>
      <c r="P40" s="90"/>
      <c r="Q40" s="90">
        <v>3</v>
      </c>
    </row>
    <row r="41" spans="1:17" ht="13.5" hidden="1">
      <c r="A41" s="90" t="s">
        <v>262</v>
      </c>
      <c r="B41" s="90" t="s">
        <v>263</v>
      </c>
      <c r="C41" s="91"/>
      <c r="D41" s="91">
        <v>44945</v>
      </c>
      <c r="E41" s="90">
        <v>104456</v>
      </c>
      <c r="F41" s="90" t="s">
        <v>348</v>
      </c>
      <c r="G41" s="90" t="s">
        <v>349</v>
      </c>
      <c r="H41" s="92">
        <f t="shared" si="0"/>
        <v>79377.392399999997</v>
      </c>
      <c r="I41" s="78">
        <v>524.22</v>
      </c>
      <c r="J41" s="93"/>
      <c r="K41" s="94">
        <v>151.41999999999999</v>
      </c>
      <c r="L41" s="94">
        <v>151.41999999999999</v>
      </c>
      <c r="M41" s="94">
        <f t="shared" si="1"/>
        <v>0</v>
      </c>
      <c r="N41" s="91">
        <v>44959</v>
      </c>
      <c r="O41" s="90" t="s">
        <v>350</v>
      </c>
      <c r="P41" s="90"/>
      <c r="Q41" s="90">
        <v>3</v>
      </c>
    </row>
    <row r="42" spans="1:17" ht="13.5" hidden="1">
      <c r="A42" s="90" t="s">
        <v>268</v>
      </c>
      <c r="B42" s="90" t="s">
        <v>269</v>
      </c>
      <c r="C42" s="91"/>
      <c r="D42" s="91">
        <v>44944</v>
      </c>
      <c r="E42" s="90">
        <v>14102</v>
      </c>
      <c r="F42" s="90" t="s">
        <v>351</v>
      </c>
      <c r="G42" s="90" t="s">
        <v>352</v>
      </c>
      <c r="H42" s="92">
        <f t="shared" si="0"/>
        <v>348653.47980000003</v>
      </c>
      <c r="I42" s="78">
        <v>524.22</v>
      </c>
      <c r="J42" s="93"/>
      <c r="K42" s="94">
        <v>665.09</v>
      </c>
      <c r="L42" s="94">
        <v>665.09</v>
      </c>
      <c r="M42" s="94">
        <f t="shared" si="1"/>
        <v>0</v>
      </c>
      <c r="N42" s="91">
        <v>44958</v>
      </c>
      <c r="O42" s="90" t="s">
        <v>353</v>
      </c>
      <c r="P42" s="90"/>
      <c r="Q42" s="90">
        <v>3</v>
      </c>
    </row>
    <row r="43" spans="1:17" ht="13.5" hidden="1">
      <c r="A43" s="90" t="s">
        <v>354</v>
      </c>
      <c r="B43" s="90" t="s">
        <v>355</v>
      </c>
      <c r="C43" s="91"/>
      <c r="D43" s="91">
        <v>44957</v>
      </c>
      <c r="E43" s="90">
        <v>136</v>
      </c>
      <c r="F43" s="90" t="s">
        <v>356</v>
      </c>
      <c r="G43" s="90" t="s">
        <v>357</v>
      </c>
      <c r="H43" s="92">
        <f t="shared" si="0"/>
        <v>12109482</v>
      </c>
      <c r="I43" s="78">
        <v>524.22</v>
      </c>
      <c r="J43" s="93"/>
      <c r="K43" s="94">
        <v>23100</v>
      </c>
      <c r="L43" s="94">
        <v>23100</v>
      </c>
      <c r="M43" s="94">
        <f t="shared" si="1"/>
        <v>0</v>
      </c>
      <c r="N43" s="90"/>
      <c r="O43" s="90"/>
      <c r="P43" s="90"/>
      <c r="Q43" s="90">
        <v>3</v>
      </c>
    </row>
    <row r="44" spans="1:17" ht="13.5" hidden="1">
      <c r="A44" s="90" t="s">
        <v>358</v>
      </c>
      <c r="B44" s="90" t="s">
        <v>359</v>
      </c>
      <c r="C44" s="91"/>
      <c r="D44" s="91">
        <v>44952</v>
      </c>
      <c r="E44" s="90" t="s">
        <v>360</v>
      </c>
      <c r="F44" s="90" t="s">
        <v>361</v>
      </c>
      <c r="G44" s="90" t="s">
        <v>362</v>
      </c>
      <c r="H44" s="92">
        <f t="shared" si="0"/>
        <v>13105500</v>
      </c>
      <c r="I44" s="78">
        <v>524.22</v>
      </c>
      <c r="J44" s="93"/>
      <c r="K44" s="94">
        <v>25000</v>
      </c>
      <c r="L44" s="94">
        <v>25000</v>
      </c>
      <c r="M44" s="94">
        <f t="shared" si="1"/>
        <v>0</v>
      </c>
      <c r="N44" s="90" t="s">
        <v>363</v>
      </c>
      <c r="O44" s="90" t="s">
        <v>364</v>
      </c>
      <c r="P44" s="90"/>
      <c r="Q44" s="90">
        <v>3</v>
      </c>
    </row>
    <row r="45" spans="1:17" ht="13.5" hidden="1">
      <c r="A45" s="90" t="s">
        <v>354</v>
      </c>
      <c r="B45" s="90" t="s">
        <v>355</v>
      </c>
      <c r="C45" s="91"/>
      <c r="D45" s="91">
        <v>44957</v>
      </c>
      <c r="E45" s="90" t="s">
        <v>365</v>
      </c>
      <c r="F45" s="90" t="s">
        <v>366</v>
      </c>
      <c r="G45" s="90" t="s">
        <v>367</v>
      </c>
      <c r="H45" s="92">
        <f t="shared" si="0"/>
        <v>1824285.6</v>
      </c>
      <c r="I45" s="78">
        <v>524.22</v>
      </c>
      <c r="J45" s="93"/>
      <c r="K45" s="94">
        <v>3480</v>
      </c>
      <c r="L45" s="94">
        <v>3480</v>
      </c>
      <c r="M45" s="94">
        <f t="shared" si="1"/>
        <v>0</v>
      </c>
      <c r="N45" s="91">
        <v>44960</v>
      </c>
      <c r="O45" s="90" t="s">
        <v>368</v>
      </c>
      <c r="P45" s="90"/>
      <c r="Q45" s="90">
        <v>4</v>
      </c>
    </row>
    <row r="46" spans="1:17" ht="13.5" hidden="1">
      <c r="A46" s="90" t="s">
        <v>301</v>
      </c>
      <c r="B46" s="90" t="s">
        <v>302</v>
      </c>
      <c r="C46" s="91"/>
      <c r="D46" s="91">
        <v>44962</v>
      </c>
      <c r="E46" s="90" t="s">
        <v>369</v>
      </c>
      <c r="F46" s="90" t="s">
        <v>370</v>
      </c>
      <c r="G46" s="90" t="s">
        <v>371</v>
      </c>
      <c r="H46" s="92">
        <f t="shared" si="0"/>
        <v>5923686</v>
      </c>
      <c r="I46" s="78">
        <v>524.22</v>
      </c>
      <c r="J46" s="93"/>
      <c r="K46" s="94">
        <v>11300</v>
      </c>
      <c r="L46" s="94">
        <v>11300</v>
      </c>
      <c r="M46" s="94">
        <f t="shared" si="1"/>
        <v>0</v>
      </c>
      <c r="N46" s="91">
        <v>44978</v>
      </c>
      <c r="O46" s="90" t="s">
        <v>372</v>
      </c>
      <c r="P46" s="90"/>
      <c r="Q46" s="90">
        <v>4</v>
      </c>
    </row>
    <row r="47" spans="1:17" ht="13.5" hidden="1">
      <c r="A47" s="90" t="s">
        <v>354</v>
      </c>
      <c r="B47" s="90" t="s">
        <v>355</v>
      </c>
      <c r="C47" s="91"/>
      <c r="D47" s="91">
        <v>44960</v>
      </c>
      <c r="E47" s="90">
        <v>56</v>
      </c>
      <c r="F47" s="90" t="s">
        <v>373</v>
      </c>
      <c r="G47" s="90" t="s">
        <v>374</v>
      </c>
      <c r="H47" s="92">
        <f t="shared" si="0"/>
        <v>2961843</v>
      </c>
      <c r="I47" s="78">
        <v>524.22</v>
      </c>
      <c r="J47" s="93"/>
      <c r="K47" s="94">
        <v>5650</v>
      </c>
      <c r="L47" s="94">
        <v>5650</v>
      </c>
      <c r="M47" s="94">
        <f t="shared" si="1"/>
        <v>0</v>
      </c>
      <c r="N47" s="91">
        <v>44963</v>
      </c>
      <c r="O47" s="90" t="s">
        <v>375</v>
      </c>
      <c r="P47" s="90"/>
      <c r="Q47" s="90">
        <v>4</v>
      </c>
    </row>
    <row r="48" spans="1:17" ht="13.5" hidden="1">
      <c r="A48" s="90" t="s">
        <v>376</v>
      </c>
      <c r="B48" s="90" t="s">
        <v>377</v>
      </c>
      <c r="C48" s="91"/>
      <c r="D48" s="91">
        <v>44957</v>
      </c>
      <c r="E48" s="90">
        <v>6</v>
      </c>
      <c r="F48" s="90" t="s">
        <v>378</v>
      </c>
      <c r="G48" s="90" t="s">
        <v>379</v>
      </c>
      <c r="H48" s="92">
        <f t="shared" si="0"/>
        <v>4376796.6551999999</v>
      </c>
      <c r="I48" s="78">
        <v>524.22</v>
      </c>
      <c r="J48" s="93"/>
      <c r="K48" s="94">
        <v>8349.16</v>
      </c>
      <c r="L48" s="94">
        <v>8349.16</v>
      </c>
      <c r="M48" s="94">
        <f t="shared" si="1"/>
        <v>0</v>
      </c>
      <c r="N48" s="91">
        <v>44959</v>
      </c>
      <c r="O48" s="90" t="s">
        <v>380</v>
      </c>
      <c r="P48" s="90"/>
      <c r="Q48" s="90">
        <v>4</v>
      </c>
    </row>
    <row r="49" spans="1:18" ht="13.5" hidden="1">
      <c r="A49" s="90" t="s">
        <v>381</v>
      </c>
      <c r="B49" s="90" t="s">
        <v>382</v>
      </c>
      <c r="C49" s="91"/>
      <c r="D49" s="91">
        <v>44957</v>
      </c>
      <c r="E49" s="90" t="s">
        <v>383</v>
      </c>
      <c r="F49" s="90" t="s">
        <v>384</v>
      </c>
      <c r="G49" s="90" t="s">
        <v>385</v>
      </c>
      <c r="H49" s="92">
        <f t="shared" si="0"/>
        <v>786330</v>
      </c>
      <c r="I49" s="78">
        <v>524.22</v>
      </c>
      <c r="J49" s="93"/>
      <c r="K49" s="94">
        <v>1500</v>
      </c>
      <c r="L49" s="94">
        <v>1500</v>
      </c>
      <c r="M49" s="94">
        <f t="shared" si="1"/>
        <v>0</v>
      </c>
      <c r="N49" s="91">
        <v>44986</v>
      </c>
      <c r="O49" s="90" t="s">
        <v>386</v>
      </c>
      <c r="P49" s="90"/>
      <c r="Q49" s="90">
        <v>4</v>
      </c>
      <c r="R49" s="90" t="s">
        <v>387</v>
      </c>
    </row>
    <row r="50" spans="1:18" ht="13.5" hidden="1">
      <c r="A50" s="90" t="s">
        <v>247</v>
      </c>
      <c r="B50" s="90" t="s">
        <v>248</v>
      </c>
      <c r="C50" s="91"/>
      <c r="D50" s="91">
        <v>44961</v>
      </c>
      <c r="E50" s="90" t="s">
        <v>388</v>
      </c>
      <c r="F50" s="90" t="s">
        <v>389</v>
      </c>
      <c r="G50" s="90" t="s">
        <v>390</v>
      </c>
      <c r="H50" s="92">
        <f t="shared" si="0"/>
        <v>5337241.0860000001</v>
      </c>
      <c r="I50" s="78">
        <v>524.22</v>
      </c>
      <c r="J50" s="93"/>
      <c r="K50" s="94">
        <v>10181.299999999999</v>
      </c>
      <c r="L50" s="94">
        <v>10181.299999999999</v>
      </c>
      <c r="M50" s="94">
        <f t="shared" si="1"/>
        <v>0</v>
      </c>
      <c r="N50" s="91">
        <v>45036</v>
      </c>
      <c r="O50" s="90" t="s">
        <v>391</v>
      </c>
      <c r="P50" s="90"/>
      <c r="Q50" s="90">
        <v>4</v>
      </c>
    </row>
    <row r="51" spans="1:18" ht="13.5" hidden="1">
      <c r="A51" s="90" t="s">
        <v>247</v>
      </c>
      <c r="B51" s="90" t="s">
        <v>248</v>
      </c>
      <c r="C51" s="91"/>
      <c r="D51" s="91">
        <v>44953</v>
      </c>
      <c r="E51" s="90" t="s">
        <v>392</v>
      </c>
      <c r="F51" s="90" t="s">
        <v>389</v>
      </c>
      <c r="G51" s="90" t="s">
        <v>393</v>
      </c>
      <c r="H51" s="92">
        <f t="shared" si="0"/>
        <v>1123267.1628</v>
      </c>
      <c r="I51" s="78">
        <v>524.22</v>
      </c>
      <c r="J51" s="93"/>
      <c r="K51" s="94">
        <v>2142.7399999999998</v>
      </c>
      <c r="L51" s="94">
        <v>2142.7399999999998</v>
      </c>
      <c r="M51" s="94">
        <f t="shared" si="1"/>
        <v>0</v>
      </c>
      <c r="N51" s="90"/>
      <c r="O51" s="90"/>
      <c r="P51" s="90"/>
      <c r="Q51" s="90">
        <v>4</v>
      </c>
      <c r="R51" s="90" t="s">
        <v>394</v>
      </c>
    </row>
    <row r="52" spans="1:18" ht="13.5" hidden="1">
      <c r="A52" s="90" t="s">
        <v>247</v>
      </c>
      <c r="B52" s="90" t="s">
        <v>248</v>
      </c>
      <c r="C52" s="91"/>
      <c r="D52" s="91">
        <v>44953</v>
      </c>
      <c r="E52" s="90" t="s">
        <v>392</v>
      </c>
      <c r="F52" s="90" t="s">
        <v>389</v>
      </c>
      <c r="G52" s="90" t="s">
        <v>395</v>
      </c>
      <c r="H52" s="92">
        <f t="shared" si="0"/>
        <v>-1123267.1628</v>
      </c>
      <c r="I52" s="78">
        <v>524.22</v>
      </c>
      <c r="J52" s="93"/>
      <c r="K52" s="94">
        <v>-2142.7399999999998</v>
      </c>
      <c r="L52" s="94">
        <v>-2142.7399999999998</v>
      </c>
      <c r="M52" s="94">
        <f t="shared" si="1"/>
        <v>0</v>
      </c>
      <c r="N52" s="90"/>
      <c r="O52" s="90"/>
      <c r="P52" s="90"/>
      <c r="Q52" s="90">
        <v>4</v>
      </c>
      <c r="R52" s="90" t="s">
        <v>394</v>
      </c>
    </row>
    <row r="53" spans="1:18" ht="13.5" hidden="1">
      <c r="A53" s="90" t="s">
        <v>247</v>
      </c>
      <c r="B53" s="90" t="s">
        <v>248</v>
      </c>
      <c r="C53" s="91"/>
      <c r="D53" s="91">
        <v>45122</v>
      </c>
      <c r="E53" s="90" t="s">
        <v>396</v>
      </c>
      <c r="F53" s="90" t="s">
        <v>397</v>
      </c>
      <c r="G53" s="90" t="s">
        <v>398</v>
      </c>
      <c r="H53" s="92">
        <f t="shared" si="0"/>
        <v>1955932.9686000003</v>
      </c>
      <c r="I53" s="78">
        <v>524.22</v>
      </c>
      <c r="J53" s="93"/>
      <c r="K53" s="94">
        <v>3731.13</v>
      </c>
      <c r="L53" s="94">
        <v>3731.13</v>
      </c>
      <c r="M53" s="94">
        <f t="shared" si="1"/>
        <v>0</v>
      </c>
      <c r="N53" s="91">
        <v>45166</v>
      </c>
      <c r="O53" s="90" t="s">
        <v>399</v>
      </c>
      <c r="P53" s="90"/>
      <c r="Q53" s="90">
        <v>4</v>
      </c>
    </row>
    <row r="54" spans="1:18" ht="13.5" hidden="1">
      <c r="A54" s="90" t="s">
        <v>247</v>
      </c>
      <c r="B54" s="90" t="s">
        <v>248</v>
      </c>
      <c r="C54" s="91"/>
      <c r="D54" s="91">
        <v>45122</v>
      </c>
      <c r="E54" s="90" t="s">
        <v>396</v>
      </c>
      <c r="F54" s="90" t="s">
        <v>397</v>
      </c>
      <c r="G54" s="90" t="s">
        <v>400</v>
      </c>
      <c r="H54" s="92">
        <f t="shared" si="0"/>
        <v>1955932.9686000003</v>
      </c>
      <c r="I54" s="78">
        <v>524.22</v>
      </c>
      <c r="J54" s="93"/>
      <c r="K54" s="94">
        <v>3731.13</v>
      </c>
      <c r="L54" s="94">
        <v>3731.13</v>
      </c>
      <c r="M54" s="94">
        <f t="shared" si="1"/>
        <v>0</v>
      </c>
      <c r="N54" s="91">
        <v>45201</v>
      </c>
      <c r="O54" s="90" t="s">
        <v>401</v>
      </c>
      <c r="P54" s="90"/>
      <c r="Q54" s="90">
        <v>4</v>
      </c>
    </row>
    <row r="55" spans="1:18" ht="13.5" hidden="1">
      <c r="A55" s="90" t="s">
        <v>247</v>
      </c>
      <c r="B55" s="90" t="s">
        <v>248</v>
      </c>
      <c r="C55" s="91"/>
      <c r="D55" s="91">
        <v>44953</v>
      </c>
      <c r="E55" s="90" t="s">
        <v>392</v>
      </c>
      <c r="F55" s="90" t="s">
        <v>389</v>
      </c>
      <c r="G55" s="90" t="s">
        <v>402</v>
      </c>
      <c r="H55" s="92">
        <f t="shared" si="0"/>
        <v>888552.9</v>
      </c>
      <c r="I55" s="78">
        <v>524.22</v>
      </c>
      <c r="J55" s="93"/>
      <c r="K55" s="94">
        <v>1695</v>
      </c>
      <c r="L55" s="94">
        <v>1695</v>
      </c>
      <c r="M55" s="94">
        <f t="shared" si="1"/>
        <v>0</v>
      </c>
      <c r="N55" s="90"/>
      <c r="O55" s="90"/>
      <c r="P55" s="90"/>
      <c r="Q55" s="90">
        <v>4</v>
      </c>
      <c r="R55" s="90" t="s">
        <v>394</v>
      </c>
    </row>
    <row r="56" spans="1:18" ht="13.5" hidden="1">
      <c r="A56" s="90" t="s">
        <v>247</v>
      </c>
      <c r="B56" s="90" t="s">
        <v>248</v>
      </c>
      <c r="C56" s="91"/>
      <c r="D56" s="91">
        <v>44953</v>
      </c>
      <c r="E56" s="90" t="s">
        <v>392</v>
      </c>
      <c r="F56" s="90" t="s">
        <v>389</v>
      </c>
      <c r="G56" s="90" t="s">
        <v>402</v>
      </c>
      <c r="H56" s="92">
        <f t="shared" si="0"/>
        <v>-888552.9</v>
      </c>
      <c r="I56" s="78">
        <v>524.22</v>
      </c>
      <c r="J56" s="93"/>
      <c r="K56" s="94">
        <v>-1695</v>
      </c>
      <c r="L56" s="94">
        <v>-1695</v>
      </c>
      <c r="M56" s="94">
        <f t="shared" si="1"/>
        <v>0</v>
      </c>
      <c r="N56" s="90"/>
      <c r="O56" s="90"/>
      <c r="P56" s="90"/>
      <c r="Q56" s="90">
        <v>4</v>
      </c>
      <c r="R56" s="90" t="s">
        <v>394</v>
      </c>
    </row>
    <row r="57" spans="1:18" ht="13.5" hidden="1">
      <c r="A57" s="90" t="s">
        <v>354</v>
      </c>
      <c r="B57" s="90" t="s">
        <v>355</v>
      </c>
      <c r="C57" s="91"/>
      <c r="D57" s="91">
        <v>44960</v>
      </c>
      <c r="E57" s="90">
        <v>56</v>
      </c>
      <c r="F57" s="90" t="s">
        <v>373</v>
      </c>
      <c r="G57" s="90" t="s">
        <v>403</v>
      </c>
      <c r="H57" s="92">
        <f t="shared" si="0"/>
        <v>3554211.6</v>
      </c>
      <c r="I57" s="78">
        <v>524.22</v>
      </c>
      <c r="J57" s="93"/>
      <c r="K57" s="94">
        <v>6780</v>
      </c>
      <c r="L57" s="94">
        <v>6780</v>
      </c>
      <c r="M57" s="94">
        <f t="shared" si="1"/>
        <v>0</v>
      </c>
      <c r="N57" s="91">
        <v>44963</v>
      </c>
      <c r="O57" s="90" t="s">
        <v>375</v>
      </c>
      <c r="P57" s="90"/>
      <c r="Q57" s="90">
        <v>4</v>
      </c>
    </row>
    <row r="58" spans="1:18" ht="13.5" hidden="1">
      <c r="A58" s="90" t="s">
        <v>262</v>
      </c>
      <c r="B58" s="90" t="s">
        <v>263</v>
      </c>
      <c r="C58" s="91"/>
      <c r="D58" s="91">
        <v>44952</v>
      </c>
      <c r="E58" s="90">
        <v>9417</v>
      </c>
      <c r="F58" s="90" t="s">
        <v>312</v>
      </c>
      <c r="G58" s="90" t="s">
        <v>404</v>
      </c>
      <c r="H58" s="92">
        <f t="shared" si="0"/>
        <v>75450.984600000011</v>
      </c>
      <c r="I58" s="78">
        <v>524.22</v>
      </c>
      <c r="J58" s="93"/>
      <c r="K58" s="94">
        <v>143.93</v>
      </c>
      <c r="L58" s="94">
        <v>143.93</v>
      </c>
      <c r="M58" s="94">
        <f t="shared" si="1"/>
        <v>0</v>
      </c>
      <c r="N58" s="91">
        <v>44967</v>
      </c>
      <c r="O58" s="90" t="s">
        <v>405</v>
      </c>
      <c r="P58" s="90"/>
      <c r="Q58" s="90">
        <v>4</v>
      </c>
    </row>
    <row r="59" spans="1:18" ht="13.5" hidden="1">
      <c r="A59" s="90" t="s">
        <v>262</v>
      </c>
      <c r="B59" s="90" t="s">
        <v>263</v>
      </c>
      <c r="C59" s="91"/>
      <c r="D59" s="91">
        <v>44956</v>
      </c>
      <c r="E59" s="90">
        <v>9432</v>
      </c>
      <c r="F59" s="90" t="s">
        <v>312</v>
      </c>
      <c r="G59" s="90" t="s">
        <v>404</v>
      </c>
      <c r="H59" s="92">
        <f t="shared" si="0"/>
        <v>59163.4692</v>
      </c>
      <c r="I59" s="78">
        <v>524.22</v>
      </c>
      <c r="J59" s="93"/>
      <c r="K59" s="94">
        <v>112.86</v>
      </c>
      <c r="L59" s="94">
        <v>112.86</v>
      </c>
      <c r="M59" s="94">
        <f t="shared" si="1"/>
        <v>0</v>
      </c>
      <c r="N59" s="91">
        <v>44967</v>
      </c>
      <c r="O59" s="90" t="s">
        <v>405</v>
      </c>
      <c r="P59" s="90"/>
      <c r="Q59" s="90">
        <v>4</v>
      </c>
    </row>
    <row r="60" spans="1:18" ht="13.5" hidden="1">
      <c r="A60" s="90" t="s">
        <v>262</v>
      </c>
      <c r="B60" s="90" t="s">
        <v>263</v>
      </c>
      <c r="C60" s="91"/>
      <c r="D60" s="91">
        <v>44956</v>
      </c>
      <c r="E60" s="90">
        <v>9433</v>
      </c>
      <c r="F60" s="90" t="s">
        <v>312</v>
      </c>
      <c r="G60" s="90" t="s">
        <v>404</v>
      </c>
      <c r="H60" s="92">
        <f t="shared" si="0"/>
        <v>63451.588800000005</v>
      </c>
      <c r="I60" s="78">
        <v>524.22</v>
      </c>
      <c r="J60" s="93"/>
      <c r="K60" s="94">
        <v>121.04</v>
      </c>
      <c r="L60" s="94">
        <v>121.04</v>
      </c>
      <c r="M60" s="94">
        <f t="shared" si="1"/>
        <v>0</v>
      </c>
      <c r="N60" s="91">
        <v>44967</v>
      </c>
      <c r="O60" s="90" t="s">
        <v>405</v>
      </c>
      <c r="P60" s="90"/>
      <c r="Q60" s="90">
        <v>4</v>
      </c>
    </row>
    <row r="61" spans="1:18" ht="13.5" hidden="1">
      <c r="A61" s="90" t="s">
        <v>262</v>
      </c>
      <c r="B61" s="90" t="s">
        <v>263</v>
      </c>
      <c r="C61" s="91"/>
      <c r="D61" s="91">
        <v>44956</v>
      </c>
      <c r="E61" s="90">
        <v>9434</v>
      </c>
      <c r="F61" s="90" t="s">
        <v>312</v>
      </c>
      <c r="G61" s="90" t="s">
        <v>404</v>
      </c>
      <c r="H61" s="92">
        <f t="shared" si="0"/>
        <v>246781.80720000001</v>
      </c>
      <c r="I61" s="78">
        <v>524.22</v>
      </c>
      <c r="J61" s="93"/>
      <c r="K61" s="94">
        <v>470.76</v>
      </c>
      <c r="L61" s="94">
        <v>470.76</v>
      </c>
      <c r="M61" s="94">
        <f t="shared" si="1"/>
        <v>0</v>
      </c>
      <c r="N61" s="91">
        <v>44967</v>
      </c>
      <c r="O61" s="90" t="s">
        <v>405</v>
      </c>
      <c r="P61" s="90"/>
      <c r="Q61" s="90">
        <v>4</v>
      </c>
    </row>
    <row r="62" spans="1:18" ht="13.5" hidden="1">
      <c r="A62" s="90" t="s">
        <v>262</v>
      </c>
      <c r="B62" s="90" t="s">
        <v>263</v>
      </c>
      <c r="C62" s="91"/>
      <c r="D62" s="91">
        <v>44956</v>
      </c>
      <c r="E62" s="90">
        <v>9435</v>
      </c>
      <c r="F62" s="90" t="s">
        <v>312</v>
      </c>
      <c r="G62" s="90" t="s">
        <v>404</v>
      </c>
      <c r="H62" s="92">
        <f t="shared" si="0"/>
        <v>1989650.7990000001</v>
      </c>
      <c r="I62" s="78">
        <v>524.22</v>
      </c>
      <c r="J62" s="93"/>
      <c r="K62" s="94">
        <v>3795.45</v>
      </c>
      <c r="L62" s="94">
        <v>3795.45</v>
      </c>
      <c r="M62" s="94">
        <f t="shared" si="1"/>
        <v>0</v>
      </c>
      <c r="N62" s="91">
        <v>44967</v>
      </c>
      <c r="O62" s="90" t="s">
        <v>405</v>
      </c>
      <c r="P62" s="90"/>
      <c r="Q62" s="90">
        <v>4</v>
      </c>
    </row>
    <row r="63" spans="1:18" ht="13.5" hidden="1">
      <c r="A63" s="90" t="s">
        <v>406</v>
      </c>
      <c r="B63" s="90" t="s">
        <v>407</v>
      </c>
      <c r="C63" s="91"/>
      <c r="D63" s="91">
        <v>44956</v>
      </c>
      <c r="E63" s="90">
        <v>9437</v>
      </c>
      <c r="F63" s="90" t="s">
        <v>312</v>
      </c>
      <c r="G63" s="90" t="s">
        <v>404</v>
      </c>
      <c r="H63" s="92">
        <f t="shared" si="0"/>
        <v>5080687.818</v>
      </c>
      <c r="I63" s="78">
        <v>524.22</v>
      </c>
      <c r="J63" s="93"/>
      <c r="K63" s="94">
        <v>9691.9</v>
      </c>
      <c r="L63" s="94">
        <v>9691.9</v>
      </c>
      <c r="M63" s="94">
        <f t="shared" si="1"/>
        <v>0</v>
      </c>
      <c r="N63" s="91">
        <v>44967</v>
      </c>
      <c r="O63" s="90" t="s">
        <v>405</v>
      </c>
      <c r="P63" s="90"/>
      <c r="Q63" s="90">
        <v>4</v>
      </c>
    </row>
    <row r="64" spans="1:18" ht="13.5" hidden="1">
      <c r="A64" s="90" t="s">
        <v>354</v>
      </c>
      <c r="B64" s="90" t="s">
        <v>355</v>
      </c>
      <c r="C64" s="91"/>
      <c r="D64" s="91">
        <v>44956</v>
      </c>
      <c r="E64" s="90">
        <v>286</v>
      </c>
      <c r="F64" s="90" t="s">
        <v>408</v>
      </c>
      <c r="G64" s="90" t="s">
        <v>409</v>
      </c>
      <c r="H64" s="92">
        <f t="shared" si="0"/>
        <v>5923686</v>
      </c>
      <c r="I64" s="78">
        <v>524.22</v>
      </c>
      <c r="J64" s="93"/>
      <c r="K64" s="94">
        <v>11300</v>
      </c>
      <c r="L64" s="94">
        <v>11300</v>
      </c>
      <c r="M64" s="94">
        <f t="shared" si="1"/>
        <v>0</v>
      </c>
      <c r="N64" s="91">
        <v>44964</v>
      </c>
      <c r="O64" s="90" t="s">
        <v>410</v>
      </c>
      <c r="P64" s="90"/>
      <c r="Q64" s="90">
        <v>4</v>
      </c>
      <c r="R64" s="90" t="s">
        <v>279</v>
      </c>
    </row>
    <row r="65" spans="1:18" ht="13.5" hidden="1">
      <c r="A65" s="90" t="s">
        <v>301</v>
      </c>
      <c r="B65" s="90" t="s">
        <v>302</v>
      </c>
      <c r="C65" s="91"/>
      <c r="D65" s="91">
        <v>44972</v>
      </c>
      <c r="E65" s="90">
        <v>5564</v>
      </c>
      <c r="F65" s="90" t="s">
        <v>411</v>
      </c>
      <c r="G65" s="90" t="s">
        <v>412</v>
      </c>
      <c r="H65" s="92">
        <f t="shared" si="0"/>
        <v>1200164.9946000001</v>
      </c>
      <c r="I65" s="78">
        <v>524.22</v>
      </c>
      <c r="J65" s="93"/>
      <c r="K65" s="94">
        <v>2289.4299999999998</v>
      </c>
      <c r="L65" s="94">
        <v>2289.4299999999998</v>
      </c>
      <c r="M65" s="94">
        <f t="shared" si="1"/>
        <v>0</v>
      </c>
      <c r="N65" s="91">
        <v>44984</v>
      </c>
      <c r="O65" s="90" t="s">
        <v>413</v>
      </c>
      <c r="P65" s="90"/>
      <c r="Q65" s="90">
        <v>5</v>
      </c>
    </row>
    <row r="66" spans="1:18" ht="13.5" hidden="1">
      <c r="A66" s="90" t="s">
        <v>301</v>
      </c>
      <c r="B66" s="90" t="s">
        <v>302</v>
      </c>
      <c r="C66" s="91"/>
      <c r="D66" s="91">
        <v>44971</v>
      </c>
      <c r="E66" s="90">
        <v>3585</v>
      </c>
      <c r="F66" s="90" t="s">
        <v>414</v>
      </c>
      <c r="G66" s="90" t="s">
        <v>412</v>
      </c>
      <c r="H66" s="92">
        <f t="shared" si="0"/>
        <v>4045998.1086000004</v>
      </c>
      <c r="I66" s="78">
        <v>524.22</v>
      </c>
      <c r="J66" s="93"/>
      <c r="K66" s="94">
        <v>7718.13</v>
      </c>
      <c r="L66" s="94">
        <v>7718.13</v>
      </c>
      <c r="M66" s="94">
        <f t="shared" si="1"/>
        <v>0</v>
      </c>
      <c r="N66" s="91">
        <v>44980</v>
      </c>
      <c r="O66" s="90" t="s">
        <v>415</v>
      </c>
      <c r="P66" s="90"/>
      <c r="Q66" s="90">
        <v>5</v>
      </c>
    </row>
    <row r="67" spans="1:18" ht="13.5" hidden="1">
      <c r="A67" s="90" t="s">
        <v>301</v>
      </c>
      <c r="B67" s="90" t="s">
        <v>302</v>
      </c>
      <c r="C67" s="91"/>
      <c r="D67" s="91">
        <v>44979</v>
      </c>
      <c r="E67" s="90">
        <v>349</v>
      </c>
      <c r="F67" s="90" t="s">
        <v>416</v>
      </c>
      <c r="G67" s="90" t="s">
        <v>412</v>
      </c>
      <c r="H67" s="92">
        <f t="shared" si="0"/>
        <v>7703355.2357999999</v>
      </c>
      <c r="I67" s="78">
        <v>524.22</v>
      </c>
      <c r="J67" s="93"/>
      <c r="K67" s="94">
        <v>14694.89</v>
      </c>
      <c r="L67" s="94">
        <v>14694.89</v>
      </c>
      <c r="M67" s="94">
        <f t="shared" si="1"/>
        <v>0</v>
      </c>
      <c r="N67" s="91">
        <v>44980</v>
      </c>
      <c r="O67" s="90" t="s">
        <v>417</v>
      </c>
      <c r="P67" s="90"/>
      <c r="Q67" s="90">
        <v>5</v>
      </c>
    </row>
    <row r="68" spans="1:18" ht="13.5" hidden="1">
      <c r="A68" s="90" t="s">
        <v>301</v>
      </c>
      <c r="B68" s="90" t="s">
        <v>302</v>
      </c>
      <c r="C68" s="91"/>
      <c r="D68" s="91">
        <v>44972</v>
      </c>
      <c r="E68" s="90" t="s">
        <v>418</v>
      </c>
      <c r="F68" s="90" t="s">
        <v>419</v>
      </c>
      <c r="G68" s="90" t="s">
        <v>420</v>
      </c>
      <c r="H68" s="92">
        <f t="shared" si="0"/>
        <v>2495287.2000000002</v>
      </c>
      <c r="I68" s="78">
        <v>524.22</v>
      </c>
      <c r="J68" s="93"/>
      <c r="K68" s="94">
        <v>4760</v>
      </c>
      <c r="L68" s="94">
        <v>4760</v>
      </c>
      <c r="M68" s="94">
        <f t="shared" si="1"/>
        <v>0</v>
      </c>
      <c r="N68" s="91">
        <v>44974</v>
      </c>
      <c r="O68" s="90" t="s">
        <v>421</v>
      </c>
      <c r="P68" s="90"/>
      <c r="Q68" s="90">
        <v>5</v>
      </c>
    </row>
    <row r="69" spans="1:18" ht="13.5" hidden="1">
      <c r="A69" s="90" t="s">
        <v>301</v>
      </c>
      <c r="B69" s="90" t="s">
        <v>302</v>
      </c>
      <c r="C69" s="91"/>
      <c r="D69" s="91">
        <v>44972</v>
      </c>
      <c r="E69" s="90" t="s">
        <v>422</v>
      </c>
      <c r="F69" s="90" t="s">
        <v>419</v>
      </c>
      <c r="G69" s="90" t="s">
        <v>423</v>
      </c>
      <c r="H69" s="92">
        <f t="shared" si="0"/>
        <v>5078643.3600000003</v>
      </c>
      <c r="I69" s="78">
        <v>524.22</v>
      </c>
      <c r="J69" s="93"/>
      <c r="K69" s="94">
        <v>9688</v>
      </c>
      <c r="L69" s="94">
        <v>9688</v>
      </c>
      <c r="M69" s="94">
        <f t="shared" si="1"/>
        <v>0</v>
      </c>
      <c r="N69" s="91">
        <v>45001</v>
      </c>
      <c r="O69" s="90" t="s">
        <v>424</v>
      </c>
      <c r="P69" s="90"/>
      <c r="Q69" s="90">
        <v>5</v>
      </c>
    </row>
    <row r="70" spans="1:18" ht="13.5" hidden="1">
      <c r="A70" s="90" t="s">
        <v>425</v>
      </c>
      <c r="B70" s="90" t="s">
        <v>426</v>
      </c>
      <c r="C70" s="91"/>
      <c r="D70" s="91">
        <v>44965</v>
      </c>
      <c r="E70" s="90">
        <v>168</v>
      </c>
      <c r="F70" s="90" t="s">
        <v>427</v>
      </c>
      <c r="G70" s="90" t="s">
        <v>428</v>
      </c>
      <c r="H70" s="92">
        <f t="shared" si="0"/>
        <v>1142820.5688</v>
      </c>
      <c r="I70" s="78">
        <v>524.22</v>
      </c>
      <c r="J70" s="93"/>
      <c r="K70" s="94">
        <v>2180.04</v>
      </c>
      <c r="L70" s="94">
        <v>2180.04</v>
      </c>
      <c r="M70" s="94">
        <f t="shared" si="1"/>
        <v>0</v>
      </c>
      <c r="N70" s="91">
        <v>44967</v>
      </c>
      <c r="O70" s="90" t="s">
        <v>429</v>
      </c>
      <c r="P70" s="90"/>
      <c r="Q70" s="90">
        <v>5</v>
      </c>
    </row>
    <row r="71" spans="1:18" ht="13.5" hidden="1">
      <c r="A71" s="90" t="s">
        <v>430</v>
      </c>
      <c r="B71" s="90" t="s">
        <v>431</v>
      </c>
      <c r="C71" s="91"/>
      <c r="D71" s="91">
        <v>44965</v>
      </c>
      <c r="E71" s="90">
        <v>168</v>
      </c>
      <c r="F71" s="90" t="s">
        <v>427</v>
      </c>
      <c r="G71" s="90" t="s">
        <v>428</v>
      </c>
      <c r="H71" s="92">
        <f t="shared" si="0"/>
        <v>1485665.6910000001</v>
      </c>
      <c r="I71" s="78">
        <v>524.22</v>
      </c>
      <c r="J71" s="93"/>
      <c r="K71" s="94">
        <v>2834.05</v>
      </c>
      <c r="L71" s="94">
        <v>2834.05</v>
      </c>
      <c r="M71" s="94">
        <f t="shared" si="1"/>
        <v>0</v>
      </c>
      <c r="N71" s="91">
        <v>44967</v>
      </c>
      <c r="O71" s="90" t="s">
        <v>429</v>
      </c>
      <c r="P71" s="90"/>
      <c r="Q71" s="90">
        <v>5</v>
      </c>
    </row>
    <row r="72" spans="1:18" ht="13.5" hidden="1">
      <c r="A72" s="90" t="s">
        <v>432</v>
      </c>
      <c r="B72" s="90" t="s">
        <v>433</v>
      </c>
      <c r="C72" s="91"/>
      <c r="D72" s="91">
        <v>44965</v>
      </c>
      <c r="E72" s="90">
        <v>168</v>
      </c>
      <c r="F72" s="90" t="s">
        <v>427</v>
      </c>
      <c r="G72" s="90" t="s">
        <v>428</v>
      </c>
      <c r="H72" s="92">
        <f t="shared" si="0"/>
        <v>228565.16220000002</v>
      </c>
      <c r="I72" s="78">
        <v>524.22</v>
      </c>
      <c r="J72" s="93"/>
      <c r="K72" s="94">
        <v>436.01</v>
      </c>
      <c r="L72" s="94">
        <v>436.01</v>
      </c>
      <c r="M72" s="94">
        <f t="shared" si="1"/>
        <v>0</v>
      </c>
      <c r="N72" s="91">
        <v>44967</v>
      </c>
      <c r="O72" s="90" t="s">
        <v>429</v>
      </c>
      <c r="P72" s="90"/>
      <c r="Q72" s="90">
        <v>5</v>
      </c>
    </row>
    <row r="73" spans="1:18" ht="13.5" hidden="1">
      <c r="A73" s="90" t="s">
        <v>376</v>
      </c>
      <c r="B73" s="90" t="s">
        <v>377</v>
      </c>
      <c r="C73" s="91"/>
      <c r="D73" s="91">
        <v>44985</v>
      </c>
      <c r="E73" s="90">
        <v>9</v>
      </c>
      <c r="F73" s="90" t="s">
        <v>378</v>
      </c>
      <c r="G73" s="90" t="s">
        <v>434</v>
      </c>
      <c r="H73" s="92">
        <f t="shared" si="0"/>
        <v>5139080.6838000007</v>
      </c>
      <c r="I73" s="78">
        <v>524.22</v>
      </c>
      <c r="J73" s="93"/>
      <c r="K73" s="94">
        <v>9803.2900000000009</v>
      </c>
      <c r="L73" s="94">
        <v>9803.2900000000009</v>
      </c>
      <c r="M73" s="94">
        <f t="shared" si="1"/>
        <v>0</v>
      </c>
      <c r="N73" s="91">
        <v>44988</v>
      </c>
      <c r="O73" s="90" t="s">
        <v>435</v>
      </c>
      <c r="P73" s="90"/>
      <c r="Q73" s="90">
        <v>5</v>
      </c>
    </row>
    <row r="74" spans="1:18" ht="13.5" hidden="1">
      <c r="A74" s="90" t="s">
        <v>262</v>
      </c>
      <c r="B74" s="90" t="s">
        <v>263</v>
      </c>
      <c r="C74" s="91"/>
      <c r="D74" s="91">
        <v>44959</v>
      </c>
      <c r="E74" s="90">
        <v>219</v>
      </c>
      <c r="F74" s="90" t="s">
        <v>436</v>
      </c>
      <c r="G74" s="90" t="s">
        <v>437</v>
      </c>
      <c r="H74" s="92">
        <f t="shared" si="0"/>
        <v>72683.103000000003</v>
      </c>
      <c r="I74" s="78">
        <v>524.22</v>
      </c>
      <c r="J74" s="93"/>
      <c r="K74" s="94">
        <v>138.65</v>
      </c>
      <c r="L74" s="94">
        <v>138.65</v>
      </c>
      <c r="M74" s="94">
        <f t="shared" si="1"/>
        <v>0</v>
      </c>
      <c r="N74" s="91">
        <v>44967</v>
      </c>
      <c r="O74" s="90" t="s">
        <v>438</v>
      </c>
      <c r="P74" s="90"/>
      <c r="Q74" s="90">
        <v>5</v>
      </c>
    </row>
    <row r="75" spans="1:18" ht="13.5" hidden="1">
      <c r="A75" s="90" t="s">
        <v>439</v>
      </c>
      <c r="B75" s="90" t="s">
        <v>440</v>
      </c>
      <c r="C75" s="91"/>
      <c r="D75" s="91">
        <v>45016</v>
      </c>
      <c r="E75" s="90">
        <v>4</v>
      </c>
      <c r="F75" s="90" t="s">
        <v>441</v>
      </c>
      <c r="G75" s="90" t="s">
        <v>442</v>
      </c>
      <c r="H75" s="92">
        <f t="shared" si="0"/>
        <v>1579647.8526000001</v>
      </c>
      <c r="I75" s="78">
        <v>524.22</v>
      </c>
      <c r="J75" s="93"/>
      <c r="K75" s="94">
        <v>3013.33</v>
      </c>
      <c r="L75" s="94">
        <v>3013.33</v>
      </c>
      <c r="M75" s="94">
        <f t="shared" si="1"/>
        <v>0</v>
      </c>
      <c r="N75" s="91">
        <v>44980</v>
      </c>
      <c r="O75" s="90" t="s">
        <v>443</v>
      </c>
      <c r="P75" s="90"/>
      <c r="Q75" s="90">
        <v>5</v>
      </c>
    </row>
    <row r="76" spans="1:18" ht="13.5" hidden="1">
      <c r="A76" s="90" t="s">
        <v>439</v>
      </c>
      <c r="B76" s="90" t="s">
        <v>440</v>
      </c>
      <c r="C76" s="91"/>
      <c r="D76" s="91">
        <v>44981</v>
      </c>
      <c r="E76" s="90">
        <v>212</v>
      </c>
      <c r="F76" s="90" t="s">
        <v>444</v>
      </c>
      <c r="G76" s="90" t="s">
        <v>445</v>
      </c>
      <c r="H76" s="92">
        <f t="shared" si="0"/>
        <v>414658.02</v>
      </c>
      <c r="I76" s="78">
        <v>524.22</v>
      </c>
      <c r="J76" s="93"/>
      <c r="K76" s="94">
        <v>791</v>
      </c>
      <c r="L76" s="94">
        <v>791</v>
      </c>
      <c r="M76" s="94">
        <f t="shared" si="1"/>
        <v>0</v>
      </c>
      <c r="N76" s="91">
        <v>44984</v>
      </c>
      <c r="O76" s="90" t="s">
        <v>446</v>
      </c>
      <c r="P76" s="90"/>
      <c r="Q76" s="90">
        <v>5</v>
      </c>
    </row>
    <row r="77" spans="1:18" ht="13.5" hidden="1">
      <c r="A77" s="90" t="s">
        <v>340</v>
      </c>
      <c r="B77" s="90" t="s">
        <v>341</v>
      </c>
      <c r="C77" s="91"/>
      <c r="D77" s="91">
        <v>44979</v>
      </c>
      <c r="E77" s="90" t="s">
        <v>447</v>
      </c>
      <c r="F77" s="90" t="s">
        <v>448</v>
      </c>
      <c r="G77" s="90" t="s">
        <v>449</v>
      </c>
      <c r="H77" s="92">
        <f t="shared" si="0"/>
        <v>44023.995600000002</v>
      </c>
      <c r="I77" s="78">
        <v>524.22</v>
      </c>
      <c r="J77" s="93"/>
      <c r="K77" s="94">
        <v>83.98</v>
      </c>
      <c r="L77" s="94">
        <v>83.98</v>
      </c>
      <c r="M77" s="94">
        <f t="shared" si="1"/>
        <v>0</v>
      </c>
      <c r="N77" s="91">
        <v>45001</v>
      </c>
      <c r="O77" s="90" t="s">
        <v>450</v>
      </c>
      <c r="P77" s="90"/>
      <c r="Q77" s="90">
        <v>5</v>
      </c>
    </row>
    <row r="78" spans="1:18" ht="13.5" hidden="1">
      <c r="A78" s="90" t="s">
        <v>381</v>
      </c>
      <c r="B78" s="90" t="s">
        <v>382</v>
      </c>
      <c r="C78" s="91"/>
      <c r="D78" s="91">
        <v>44985</v>
      </c>
      <c r="E78" s="90" t="s">
        <v>383</v>
      </c>
      <c r="F78" s="90" t="s">
        <v>384</v>
      </c>
      <c r="G78" s="90" t="s">
        <v>451</v>
      </c>
      <c r="H78" s="92">
        <f t="shared" si="0"/>
        <v>3850395.9000000004</v>
      </c>
      <c r="I78" s="78">
        <v>524.22</v>
      </c>
      <c r="J78" s="93"/>
      <c r="K78" s="94">
        <v>7345</v>
      </c>
      <c r="L78" s="94">
        <v>7345</v>
      </c>
      <c r="M78" s="94">
        <f t="shared" si="1"/>
        <v>0</v>
      </c>
      <c r="N78" s="91">
        <v>44986</v>
      </c>
      <c r="O78" s="90" t="s">
        <v>452</v>
      </c>
      <c r="P78" s="90"/>
      <c r="Q78" s="90">
        <v>5</v>
      </c>
      <c r="R78" s="90" t="s">
        <v>387</v>
      </c>
    </row>
    <row r="79" spans="1:18" ht="13.5" hidden="1">
      <c r="A79" s="90" t="s">
        <v>354</v>
      </c>
      <c r="B79" s="90" t="s">
        <v>355</v>
      </c>
      <c r="C79" s="91"/>
      <c r="D79" s="91">
        <v>44960</v>
      </c>
      <c r="E79" s="90">
        <v>53</v>
      </c>
      <c r="F79" s="90" t="s">
        <v>453</v>
      </c>
      <c r="G79" s="90" t="s">
        <v>454</v>
      </c>
      <c r="H79" s="92">
        <f t="shared" si="0"/>
        <v>311502.00840000005</v>
      </c>
      <c r="I79" s="78">
        <v>524.22</v>
      </c>
      <c r="J79" s="93"/>
      <c r="K79" s="94">
        <v>594.22</v>
      </c>
      <c r="L79" s="94">
        <v>594.22</v>
      </c>
      <c r="M79" s="94">
        <f t="shared" si="1"/>
        <v>0</v>
      </c>
      <c r="N79" s="91">
        <v>44967</v>
      </c>
      <c r="O79" s="90" t="s">
        <v>455</v>
      </c>
      <c r="P79" s="90"/>
      <c r="Q79" s="90">
        <v>5</v>
      </c>
    </row>
    <row r="80" spans="1:18" ht="13.5" hidden="1">
      <c r="A80" s="90" t="s">
        <v>262</v>
      </c>
      <c r="B80" s="90" t="s">
        <v>263</v>
      </c>
      <c r="C80" s="91"/>
      <c r="D80" s="91">
        <v>44974</v>
      </c>
      <c r="E80" s="90" t="s">
        <v>456</v>
      </c>
      <c r="F80" s="90" t="s">
        <v>457</v>
      </c>
      <c r="G80" s="90" t="s">
        <v>458</v>
      </c>
      <c r="H80" s="92">
        <f t="shared" si="0"/>
        <v>10067414.443200001</v>
      </c>
      <c r="I80" s="78">
        <v>524.22</v>
      </c>
      <c r="J80" s="93"/>
      <c r="K80" s="94">
        <v>19204.560000000001</v>
      </c>
      <c r="L80" s="94">
        <v>19204.560000000001</v>
      </c>
      <c r="M80" s="94">
        <f t="shared" si="1"/>
        <v>0</v>
      </c>
      <c r="N80" s="90"/>
      <c r="O80" s="90"/>
      <c r="P80" s="90"/>
      <c r="Q80" s="90">
        <v>5</v>
      </c>
    </row>
    <row r="81" spans="1:17" ht="13.5" hidden="1">
      <c r="A81" s="90" t="s">
        <v>237</v>
      </c>
      <c r="B81" s="90" t="s">
        <v>40</v>
      </c>
      <c r="C81" s="91"/>
      <c r="D81" s="91">
        <v>44964</v>
      </c>
      <c r="E81" s="90">
        <v>35976</v>
      </c>
      <c r="F81" s="90" t="s">
        <v>459</v>
      </c>
      <c r="G81" s="90" t="s">
        <v>460</v>
      </c>
      <c r="H81" s="92">
        <f t="shared" si="0"/>
        <v>1831635.1644000001</v>
      </c>
      <c r="I81" s="78">
        <v>524.22</v>
      </c>
      <c r="J81" s="93"/>
      <c r="K81" s="94">
        <v>3494.02</v>
      </c>
      <c r="L81" s="94">
        <v>3494.02</v>
      </c>
      <c r="M81" s="94">
        <f t="shared" si="1"/>
        <v>0</v>
      </c>
      <c r="N81" s="91">
        <v>44965</v>
      </c>
      <c r="O81" s="90" t="s">
        <v>461</v>
      </c>
      <c r="P81" s="90"/>
      <c r="Q81" s="90">
        <v>5</v>
      </c>
    </row>
    <row r="82" spans="1:17" ht="13.5" hidden="1">
      <c r="A82" s="90" t="s">
        <v>262</v>
      </c>
      <c r="B82" s="90" t="s">
        <v>263</v>
      </c>
      <c r="C82" s="91"/>
      <c r="D82" s="91">
        <v>44974</v>
      </c>
      <c r="E82" s="90">
        <v>9528</v>
      </c>
      <c r="F82" s="90" t="s">
        <v>244</v>
      </c>
      <c r="G82" s="90" t="s">
        <v>404</v>
      </c>
      <c r="H82" s="92">
        <f t="shared" si="0"/>
        <v>161323.46280000001</v>
      </c>
      <c r="I82" s="78">
        <v>524.22</v>
      </c>
      <c r="J82" s="93"/>
      <c r="K82" s="94">
        <v>307.74</v>
      </c>
      <c r="L82" s="94">
        <v>307.74</v>
      </c>
      <c r="M82" s="94">
        <f t="shared" si="1"/>
        <v>0</v>
      </c>
      <c r="N82" s="90"/>
      <c r="O82" s="90"/>
      <c r="P82" s="90"/>
      <c r="Q82" s="90">
        <v>5</v>
      </c>
    </row>
    <row r="83" spans="1:17" ht="13.5" hidden="1">
      <c r="A83" s="90" t="s">
        <v>262</v>
      </c>
      <c r="B83" s="90" t="s">
        <v>263</v>
      </c>
      <c r="C83" s="91"/>
      <c r="D83" s="91">
        <v>44979</v>
      </c>
      <c r="E83" s="90" t="s">
        <v>462</v>
      </c>
      <c r="F83" s="90" t="s">
        <v>244</v>
      </c>
      <c r="G83" s="90" t="s">
        <v>463</v>
      </c>
      <c r="H83" s="92">
        <f t="shared" si="0"/>
        <v>-222326.94420000003</v>
      </c>
      <c r="I83" s="78">
        <v>524.22</v>
      </c>
      <c r="J83" s="93"/>
      <c r="K83" s="94">
        <v>-424.11</v>
      </c>
      <c r="L83" s="94">
        <v>-424.11</v>
      </c>
      <c r="M83" s="94">
        <f t="shared" si="1"/>
        <v>0</v>
      </c>
      <c r="N83" s="91">
        <v>44988</v>
      </c>
      <c r="O83" s="90" t="s">
        <v>464</v>
      </c>
      <c r="P83" s="90"/>
      <c r="Q83" s="90">
        <v>5</v>
      </c>
    </row>
    <row r="84" spans="1:17" ht="13.5" hidden="1">
      <c r="A84" s="90" t="s">
        <v>430</v>
      </c>
      <c r="B84" s="90" t="s">
        <v>431</v>
      </c>
      <c r="C84" s="91"/>
      <c r="D84" s="91">
        <v>45160</v>
      </c>
      <c r="E84" s="90" t="s">
        <v>456</v>
      </c>
      <c r="F84" s="90" t="s">
        <v>465</v>
      </c>
      <c r="G84" s="90" t="s">
        <v>466</v>
      </c>
      <c r="H84" s="92">
        <f t="shared" si="0"/>
        <v>8878525.4208000004</v>
      </c>
      <c r="I84" s="78">
        <v>524.22</v>
      </c>
      <c r="J84" s="93"/>
      <c r="K84" s="94">
        <v>16936.64</v>
      </c>
      <c r="L84" s="94">
        <v>16936.64</v>
      </c>
      <c r="M84" s="94">
        <f t="shared" si="1"/>
        <v>0</v>
      </c>
      <c r="N84" s="91">
        <v>45160</v>
      </c>
      <c r="O84" s="90" t="s">
        <v>467</v>
      </c>
      <c r="P84" s="90"/>
      <c r="Q84" s="90">
        <v>5</v>
      </c>
    </row>
    <row r="85" spans="1:17" ht="13.5" hidden="1">
      <c r="A85" s="90" t="s">
        <v>425</v>
      </c>
      <c r="B85" s="90" t="s">
        <v>426</v>
      </c>
      <c r="C85" s="91"/>
      <c r="D85" s="91">
        <v>45160</v>
      </c>
      <c r="E85" s="90" t="s">
        <v>456</v>
      </c>
      <c r="F85" s="90" t="s">
        <v>465</v>
      </c>
      <c r="G85" s="90" t="s">
        <v>468</v>
      </c>
      <c r="H85" s="92">
        <f t="shared" si="0"/>
        <v>15770451.003000002</v>
      </c>
      <c r="I85" s="78">
        <v>524.22</v>
      </c>
      <c r="J85" s="93"/>
      <c r="K85" s="94">
        <v>30083.65</v>
      </c>
      <c r="L85" s="94">
        <v>30083.65</v>
      </c>
      <c r="M85" s="94">
        <f t="shared" si="1"/>
        <v>0</v>
      </c>
      <c r="N85" s="91">
        <v>45160</v>
      </c>
      <c r="O85" s="90" t="s">
        <v>467</v>
      </c>
      <c r="P85" s="90"/>
      <c r="Q85" s="90">
        <v>5</v>
      </c>
    </row>
    <row r="86" spans="1:17" ht="13.5" hidden="1">
      <c r="A86" s="90" t="s">
        <v>237</v>
      </c>
      <c r="B86" s="90" t="s">
        <v>40</v>
      </c>
      <c r="C86" s="91"/>
      <c r="D86" s="91">
        <v>44952</v>
      </c>
      <c r="E86" s="90">
        <v>202574</v>
      </c>
      <c r="F86" s="90" t="s">
        <v>259</v>
      </c>
      <c r="G86" s="90" t="s">
        <v>469</v>
      </c>
      <c r="H86" s="92">
        <f t="shared" si="0"/>
        <v>193945.67340000003</v>
      </c>
      <c r="I86" s="78">
        <v>524.22</v>
      </c>
      <c r="J86" s="93"/>
      <c r="K86" s="94">
        <v>369.97</v>
      </c>
      <c r="L86" s="94">
        <v>369.97</v>
      </c>
      <c r="M86" s="94">
        <f t="shared" si="1"/>
        <v>0</v>
      </c>
      <c r="N86" s="91">
        <v>44967</v>
      </c>
      <c r="O86" s="90" t="s">
        <v>470</v>
      </c>
      <c r="P86" s="90"/>
      <c r="Q86" s="90">
        <v>5</v>
      </c>
    </row>
    <row r="87" spans="1:17" ht="13.5" hidden="1">
      <c r="A87" s="90" t="s">
        <v>247</v>
      </c>
      <c r="B87" s="90" t="s">
        <v>248</v>
      </c>
      <c r="C87" s="91"/>
      <c r="D87" s="91">
        <v>44956</v>
      </c>
      <c r="E87" s="90">
        <v>107</v>
      </c>
      <c r="F87" s="90" t="s">
        <v>471</v>
      </c>
      <c r="G87" s="90" t="s">
        <v>472</v>
      </c>
      <c r="H87" s="92">
        <f t="shared" si="0"/>
        <v>2686983.9696000004</v>
      </c>
      <c r="I87" s="78">
        <v>524.22</v>
      </c>
      <c r="J87" s="93"/>
      <c r="K87" s="94">
        <v>5125.68</v>
      </c>
      <c r="L87" s="94">
        <v>5125.68</v>
      </c>
      <c r="M87" s="94">
        <f t="shared" si="1"/>
        <v>0</v>
      </c>
      <c r="N87" s="91">
        <v>44995</v>
      </c>
      <c r="O87" s="90" t="s">
        <v>473</v>
      </c>
      <c r="P87" s="90"/>
      <c r="Q87" s="90">
        <v>5</v>
      </c>
    </row>
    <row r="88" spans="1:17" ht="13.5" hidden="1">
      <c r="A88" s="90" t="s">
        <v>247</v>
      </c>
      <c r="B88" s="90" t="s">
        <v>248</v>
      </c>
      <c r="C88" s="91"/>
      <c r="D88" s="91">
        <v>44956</v>
      </c>
      <c r="E88" s="90">
        <v>111</v>
      </c>
      <c r="F88" s="90" t="s">
        <v>471</v>
      </c>
      <c r="G88" s="90" t="s">
        <v>474</v>
      </c>
      <c r="H88" s="92">
        <f t="shared" si="0"/>
        <v>4030475.9544000006</v>
      </c>
      <c r="I88" s="78">
        <v>524.22</v>
      </c>
      <c r="J88" s="93"/>
      <c r="K88" s="94">
        <v>7688.52</v>
      </c>
      <c r="L88" s="94">
        <v>7688.52</v>
      </c>
      <c r="M88" s="94">
        <f t="shared" si="1"/>
        <v>0</v>
      </c>
      <c r="N88" s="91">
        <v>44980</v>
      </c>
      <c r="O88" s="90" t="s">
        <v>475</v>
      </c>
      <c r="P88" s="90"/>
      <c r="Q88" s="90">
        <v>5</v>
      </c>
    </row>
    <row r="89" spans="1:17" ht="13.5" hidden="1">
      <c r="A89" s="90" t="s">
        <v>247</v>
      </c>
      <c r="B89" s="90" t="s">
        <v>248</v>
      </c>
      <c r="C89" s="91"/>
      <c r="D89" s="91">
        <v>44956</v>
      </c>
      <c r="E89" s="90">
        <v>32346</v>
      </c>
      <c r="F89" s="90" t="s">
        <v>476</v>
      </c>
      <c r="G89" s="90" t="s">
        <v>477</v>
      </c>
      <c r="H89" s="92">
        <f t="shared" si="0"/>
        <v>764155.49400000006</v>
      </c>
      <c r="I89" s="78">
        <v>524.22</v>
      </c>
      <c r="J89" s="93"/>
      <c r="K89" s="94">
        <v>1457.7</v>
      </c>
      <c r="L89" s="94">
        <v>1457.7</v>
      </c>
      <c r="M89" s="94">
        <f t="shared" si="1"/>
        <v>0</v>
      </c>
      <c r="N89" s="91">
        <v>45036</v>
      </c>
      <c r="O89" s="90" t="s">
        <v>478</v>
      </c>
      <c r="P89" s="90"/>
      <c r="Q89" s="90">
        <v>5</v>
      </c>
    </row>
    <row r="90" spans="1:17" ht="13.5" hidden="1">
      <c r="A90" s="90" t="s">
        <v>247</v>
      </c>
      <c r="B90" s="90" t="s">
        <v>248</v>
      </c>
      <c r="C90" s="91"/>
      <c r="D90" s="91">
        <v>44964</v>
      </c>
      <c r="E90" s="90">
        <v>35976</v>
      </c>
      <c r="F90" s="90" t="s">
        <v>459</v>
      </c>
      <c r="G90" s="90" t="s">
        <v>479</v>
      </c>
      <c r="H90" s="92">
        <f t="shared" si="0"/>
        <v>63671.761200000001</v>
      </c>
      <c r="I90" s="78">
        <v>524.22</v>
      </c>
      <c r="J90" s="93"/>
      <c r="K90" s="94">
        <v>121.46</v>
      </c>
      <c r="L90" s="94">
        <v>121.46</v>
      </c>
      <c r="M90" s="94">
        <f t="shared" si="1"/>
        <v>0</v>
      </c>
      <c r="N90" s="91">
        <v>44965</v>
      </c>
      <c r="O90" s="90" t="s">
        <v>461</v>
      </c>
      <c r="P90" s="90"/>
      <c r="Q90" s="90">
        <v>5</v>
      </c>
    </row>
    <row r="91" spans="1:17" ht="13.5" hidden="1">
      <c r="A91" s="90" t="s">
        <v>358</v>
      </c>
      <c r="B91" s="90" t="s">
        <v>359</v>
      </c>
      <c r="C91" s="91"/>
      <c r="D91" s="91">
        <v>44965</v>
      </c>
      <c r="E91" s="90">
        <v>83</v>
      </c>
      <c r="F91" s="90" t="s">
        <v>480</v>
      </c>
      <c r="G91" s="90" t="s">
        <v>481</v>
      </c>
      <c r="H91" s="92">
        <f t="shared" si="0"/>
        <v>2202326.8530000001</v>
      </c>
      <c r="I91" s="78">
        <v>524.22</v>
      </c>
      <c r="J91" s="93"/>
      <c r="K91" s="94">
        <v>4201.1499999999996</v>
      </c>
      <c r="L91" s="94">
        <v>4201.1499999999996</v>
      </c>
      <c r="M91" s="94">
        <f t="shared" si="1"/>
        <v>0</v>
      </c>
      <c r="N91" s="91">
        <v>44967</v>
      </c>
      <c r="O91" s="90" t="s">
        <v>482</v>
      </c>
      <c r="P91" s="90"/>
      <c r="Q91" s="90">
        <v>5</v>
      </c>
    </row>
    <row r="92" spans="1:17" ht="13.5" hidden="1">
      <c r="A92" s="90" t="s">
        <v>483</v>
      </c>
      <c r="B92" s="90" t="s">
        <v>484</v>
      </c>
      <c r="C92" s="91"/>
      <c r="D92" s="91">
        <v>44965</v>
      </c>
      <c r="E92" s="90">
        <v>83</v>
      </c>
      <c r="F92" s="90" t="s">
        <v>480</v>
      </c>
      <c r="G92" s="90" t="s">
        <v>485</v>
      </c>
      <c r="H92" s="92">
        <f t="shared" si="0"/>
        <v>2202326.8530000001</v>
      </c>
      <c r="I92" s="78">
        <v>524.22</v>
      </c>
      <c r="J92" s="93"/>
      <c r="K92" s="94">
        <v>4201.1499999999996</v>
      </c>
      <c r="L92" s="94">
        <v>4201.1499999999996</v>
      </c>
      <c r="M92" s="94">
        <f t="shared" si="1"/>
        <v>0</v>
      </c>
      <c r="N92" s="91">
        <v>44967</v>
      </c>
      <c r="O92" s="90" t="s">
        <v>482</v>
      </c>
      <c r="P92" s="90"/>
      <c r="Q92" s="90">
        <v>5</v>
      </c>
    </row>
    <row r="93" spans="1:17" ht="13.5" hidden="1">
      <c r="A93" s="90" t="s">
        <v>439</v>
      </c>
      <c r="B93" s="90" t="s">
        <v>440</v>
      </c>
      <c r="C93" s="91"/>
      <c r="D93" s="91">
        <v>44961</v>
      </c>
      <c r="E93" s="90">
        <v>6434</v>
      </c>
      <c r="F93" s="90" t="s">
        <v>486</v>
      </c>
      <c r="G93" s="90" t="s">
        <v>487</v>
      </c>
      <c r="H93" s="92">
        <f t="shared" si="0"/>
        <v>68274.412800000006</v>
      </c>
      <c r="I93" s="78">
        <v>524.22</v>
      </c>
      <c r="J93" s="93"/>
      <c r="K93" s="94">
        <v>130.24</v>
      </c>
      <c r="L93" s="94">
        <v>130.24</v>
      </c>
      <c r="M93" s="94">
        <f t="shared" si="1"/>
        <v>0</v>
      </c>
      <c r="N93" s="91">
        <v>44967</v>
      </c>
      <c r="O93" s="90" t="s">
        <v>470</v>
      </c>
      <c r="P93" s="90"/>
      <c r="Q93" s="90">
        <v>5</v>
      </c>
    </row>
    <row r="94" spans="1:17" ht="13.5" hidden="1">
      <c r="A94" s="90" t="s">
        <v>262</v>
      </c>
      <c r="B94" s="90" t="s">
        <v>263</v>
      </c>
      <c r="C94" s="91"/>
      <c r="D94" s="91">
        <v>44960</v>
      </c>
      <c r="E94" s="90">
        <v>9464</v>
      </c>
      <c r="F94" s="90" t="s">
        <v>312</v>
      </c>
      <c r="G94" s="90" t="s">
        <v>404</v>
      </c>
      <c r="H94" s="92">
        <f t="shared" si="0"/>
        <v>612063.54539999994</v>
      </c>
      <c r="I94" s="78">
        <v>524.22</v>
      </c>
      <c r="J94" s="93"/>
      <c r="K94" s="94">
        <v>1167.57</v>
      </c>
      <c r="L94" s="94">
        <v>1167.57</v>
      </c>
      <c r="M94" s="94">
        <f t="shared" si="1"/>
        <v>0</v>
      </c>
      <c r="N94" s="91">
        <v>44988</v>
      </c>
      <c r="O94" s="90" t="s">
        <v>464</v>
      </c>
      <c r="P94" s="90"/>
      <c r="Q94" s="90">
        <v>5</v>
      </c>
    </row>
    <row r="95" spans="1:17" ht="13.5" hidden="1">
      <c r="A95" s="90" t="s">
        <v>262</v>
      </c>
      <c r="B95" s="90" t="s">
        <v>263</v>
      </c>
      <c r="C95" s="91"/>
      <c r="D95" s="91">
        <v>44960</v>
      </c>
      <c r="E95" s="90">
        <v>9465</v>
      </c>
      <c r="F95" s="90" t="s">
        <v>312</v>
      </c>
      <c r="G95" s="90" t="s">
        <v>404</v>
      </c>
      <c r="H95" s="92">
        <f t="shared" si="0"/>
        <v>1179280.0698000002</v>
      </c>
      <c r="I95" s="78">
        <v>524.22</v>
      </c>
      <c r="J95" s="93"/>
      <c r="K95" s="94">
        <v>2249.59</v>
      </c>
      <c r="L95" s="94">
        <v>2249.59</v>
      </c>
      <c r="M95" s="94">
        <f t="shared" si="1"/>
        <v>0</v>
      </c>
      <c r="N95" s="91">
        <v>44988</v>
      </c>
      <c r="O95" s="90" t="s">
        <v>464</v>
      </c>
      <c r="P95" s="90"/>
      <c r="Q95" s="90">
        <v>5</v>
      </c>
    </row>
    <row r="96" spans="1:17" ht="13.5" hidden="1">
      <c r="A96" s="90" t="s">
        <v>262</v>
      </c>
      <c r="B96" s="90" t="s">
        <v>263</v>
      </c>
      <c r="C96" s="91"/>
      <c r="D96" s="91">
        <v>44960</v>
      </c>
      <c r="E96" s="90">
        <v>9466</v>
      </c>
      <c r="F96" s="90" t="s">
        <v>312</v>
      </c>
      <c r="G96" s="90" t="s">
        <v>404</v>
      </c>
      <c r="H96" s="92">
        <f t="shared" si="0"/>
        <v>952817.02980000002</v>
      </c>
      <c r="I96" s="78">
        <v>524.22</v>
      </c>
      <c r="J96" s="93"/>
      <c r="K96" s="94">
        <v>1817.59</v>
      </c>
      <c r="L96" s="94">
        <v>1817.59</v>
      </c>
      <c r="M96" s="94">
        <f t="shared" si="1"/>
        <v>0</v>
      </c>
      <c r="N96" s="91">
        <v>44988</v>
      </c>
      <c r="O96" s="90" t="s">
        <v>464</v>
      </c>
      <c r="P96" s="90"/>
      <c r="Q96" s="90">
        <v>5</v>
      </c>
    </row>
    <row r="97" spans="1:17" ht="13.5" hidden="1">
      <c r="A97" s="90" t="s">
        <v>262</v>
      </c>
      <c r="B97" s="90" t="s">
        <v>263</v>
      </c>
      <c r="C97" s="91"/>
      <c r="D97" s="91">
        <v>44960</v>
      </c>
      <c r="E97" s="90">
        <v>9467</v>
      </c>
      <c r="F97" s="90" t="s">
        <v>312</v>
      </c>
      <c r="G97" s="90" t="s">
        <v>404</v>
      </c>
      <c r="H97" s="92">
        <f t="shared" si="0"/>
        <v>403759.48620000004</v>
      </c>
      <c r="I97" s="78">
        <v>524.22</v>
      </c>
      <c r="J97" s="93"/>
      <c r="K97" s="94">
        <v>770.21</v>
      </c>
      <c r="L97" s="94">
        <v>770.21</v>
      </c>
      <c r="M97" s="94">
        <f t="shared" si="1"/>
        <v>0</v>
      </c>
      <c r="N97" s="91">
        <v>44988</v>
      </c>
      <c r="O97" s="90" t="s">
        <v>464</v>
      </c>
      <c r="P97" s="90"/>
      <c r="Q97" s="90">
        <v>5</v>
      </c>
    </row>
    <row r="98" spans="1:17" ht="13.5" hidden="1">
      <c r="A98" s="90" t="s">
        <v>262</v>
      </c>
      <c r="B98" s="90" t="s">
        <v>263</v>
      </c>
      <c r="C98" s="91"/>
      <c r="D98" s="91">
        <v>44963</v>
      </c>
      <c r="E98" s="90">
        <v>9475</v>
      </c>
      <c r="F98" s="90" t="s">
        <v>312</v>
      </c>
      <c r="G98" s="90" t="s">
        <v>404</v>
      </c>
      <c r="H98" s="92">
        <f t="shared" si="0"/>
        <v>40024.197</v>
      </c>
      <c r="I98" s="78">
        <v>524.22</v>
      </c>
      <c r="J98" s="93"/>
      <c r="K98" s="94">
        <v>76.349999999999994</v>
      </c>
      <c r="L98" s="94">
        <v>76.349999999999994</v>
      </c>
      <c r="M98" s="94">
        <f t="shared" si="1"/>
        <v>0</v>
      </c>
      <c r="N98" s="91">
        <v>44988</v>
      </c>
      <c r="O98" s="90" t="s">
        <v>464</v>
      </c>
      <c r="P98" s="90"/>
      <c r="Q98" s="90">
        <v>5</v>
      </c>
    </row>
    <row r="99" spans="1:17" ht="13.5" hidden="1">
      <c r="A99" s="90" t="s">
        <v>262</v>
      </c>
      <c r="B99" s="90" t="s">
        <v>263</v>
      </c>
      <c r="C99" s="91"/>
      <c r="D99" s="91">
        <v>44970</v>
      </c>
      <c r="E99" s="90">
        <v>9504</v>
      </c>
      <c r="F99" s="90" t="s">
        <v>312</v>
      </c>
      <c r="G99" s="90" t="s">
        <v>404</v>
      </c>
      <c r="H99" s="92">
        <f t="shared" si="0"/>
        <v>237372.0582</v>
      </c>
      <c r="I99" s="78">
        <v>524.22</v>
      </c>
      <c r="J99" s="93"/>
      <c r="K99" s="94">
        <v>452.81</v>
      </c>
      <c r="L99" s="94">
        <v>452.81</v>
      </c>
      <c r="M99" s="94">
        <f t="shared" si="1"/>
        <v>0</v>
      </c>
      <c r="N99" s="91">
        <v>44988</v>
      </c>
      <c r="O99" s="90" t="s">
        <v>464</v>
      </c>
      <c r="P99" s="90"/>
      <c r="Q99" s="90">
        <v>5</v>
      </c>
    </row>
    <row r="100" spans="1:17" ht="13.5" hidden="1">
      <c r="A100" s="90" t="s">
        <v>262</v>
      </c>
      <c r="B100" s="90" t="s">
        <v>263</v>
      </c>
      <c r="C100" s="91"/>
      <c r="D100" s="91">
        <v>44970</v>
      </c>
      <c r="E100" s="90">
        <v>9505</v>
      </c>
      <c r="F100" s="90" t="s">
        <v>312</v>
      </c>
      <c r="G100" s="90" t="s">
        <v>404</v>
      </c>
      <c r="H100" s="92">
        <f t="shared" si="0"/>
        <v>30221.282999999999</v>
      </c>
      <c r="I100" s="78">
        <v>524.22</v>
      </c>
      <c r="J100" s="93"/>
      <c r="K100" s="94">
        <v>57.65</v>
      </c>
      <c r="L100" s="94">
        <v>57.65</v>
      </c>
      <c r="M100" s="94">
        <f t="shared" si="1"/>
        <v>0</v>
      </c>
      <c r="N100" s="90"/>
      <c r="O100" s="90"/>
      <c r="P100" s="90"/>
      <c r="Q100" s="90">
        <v>5</v>
      </c>
    </row>
    <row r="101" spans="1:17" ht="13.5" hidden="1">
      <c r="A101" s="90" t="s">
        <v>262</v>
      </c>
      <c r="B101" s="90" t="s">
        <v>263</v>
      </c>
      <c r="C101" s="91"/>
      <c r="D101" s="91">
        <v>44970</v>
      </c>
      <c r="E101" s="90">
        <v>9506</v>
      </c>
      <c r="F101" s="90" t="s">
        <v>312</v>
      </c>
      <c r="G101" s="90" t="s">
        <v>404</v>
      </c>
      <c r="H101" s="92">
        <f t="shared" si="0"/>
        <v>4964.3634000000002</v>
      </c>
      <c r="I101" s="78">
        <v>524.22</v>
      </c>
      <c r="J101" s="93"/>
      <c r="K101" s="94">
        <v>9.4700000000000006</v>
      </c>
      <c r="L101" s="94">
        <v>9.4700000000000006</v>
      </c>
      <c r="M101" s="94">
        <f t="shared" si="1"/>
        <v>0</v>
      </c>
      <c r="N101" s="90"/>
      <c r="O101" s="90"/>
      <c r="P101" s="90"/>
      <c r="Q101" s="90">
        <v>5</v>
      </c>
    </row>
    <row r="102" spans="1:17" ht="13.5" hidden="1">
      <c r="A102" s="90" t="s">
        <v>287</v>
      </c>
      <c r="B102" s="90" t="s">
        <v>288</v>
      </c>
      <c r="C102" s="91"/>
      <c r="D102" s="91">
        <v>44963</v>
      </c>
      <c r="E102" s="90">
        <v>8</v>
      </c>
      <c r="F102" s="90" t="s">
        <v>488</v>
      </c>
      <c r="G102" s="90" t="s">
        <v>489</v>
      </c>
      <c r="H102" s="92">
        <f t="shared" si="0"/>
        <v>740460.75</v>
      </c>
      <c r="I102" s="78">
        <v>524.22</v>
      </c>
      <c r="J102" s="93"/>
      <c r="K102" s="94">
        <v>1412.5</v>
      </c>
      <c r="L102" s="94">
        <v>1412.5</v>
      </c>
      <c r="M102" s="94">
        <f t="shared" si="1"/>
        <v>0</v>
      </c>
      <c r="N102" s="91">
        <v>44963</v>
      </c>
      <c r="O102" s="90" t="s">
        <v>490</v>
      </c>
      <c r="P102" s="90"/>
      <c r="Q102" s="90">
        <v>5</v>
      </c>
    </row>
    <row r="103" spans="1:17" ht="13.5" hidden="1">
      <c r="A103" s="90" t="s">
        <v>406</v>
      </c>
      <c r="B103" s="90" t="s">
        <v>407</v>
      </c>
      <c r="C103" s="91"/>
      <c r="D103" s="91">
        <v>44965</v>
      </c>
      <c r="E103" s="90">
        <v>83</v>
      </c>
      <c r="F103" s="90" t="s">
        <v>480</v>
      </c>
      <c r="G103" s="90" t="s">
        <v>485</v>
      </c>
      <c r="H103" s="92">
        <f t="shared" si="0"/>
        <v>2202326.8530000001</v>
      </c>
      <c r="I103" s="78">
        <v>524.22</v>
      </c>
      <c r="J103" s="93"/>
      <c r="K103" s="94">
        <v>4201.1499999999996</v>
      </c>
      <c r="L103" s="94">
        <v>4201.1499999999996</v>
      </c>
      <c r="M103" s="94">
        <f t="shared" si="1"/>
        <v>0</v>
      </c>
      <c r="N103" s="91">
        <v>44967</v>
      </c>
      <c r="O103" s="90" t="s">
        <v>482</v>
      </c>
      <c r="P103" s="90"/>
      <c r="Q103" s="90">
        <v>5</v>
      </c>
    </row>
    <row r="104" spans="1:17" ht="13.5" hidden="1">
      <c r="A104" s="90" t="s">
        <v>406</v>
      </c>
      <c r="B104" s="90" t="s">
        <v>407</v>
      </c>
      <c r="C104" s="91"/>
      <c r="D104" s="91">
        <v>44956</v>
      </c>
      <c r="E104" s="90">
        <v>104446</v>
      </c>
      <c r="F104" s="90" t="s">
        <v>491</v>
      </c>
      <c r="G104" s="90" t="s">
        <v>492</v>
      </c>
      <c r="H104" s="92">
        <f t="shared" si="0"/>
        <v>190323.3132</v>
      </c>
      <c r="I104" s="78">
        <v>524.22</v>
      </c>
      <c r="J104" s="93"/>
      <c r="K104" s="94">
        <v>363.06</v>
      </c>
      <c r="L104" s="94">
        <v>363.06</v>
      </c>
      <c r="M104" s="94">
        <f t="shared" si="1"/>
        <v>0</v>
      </c>
      <c r="N104" s="91">
        <v>44967</v>
      </c>
      <c r="O104" s="90" t="s">
        <v>470</v>
      </c>
      <c r="P104" s="90"/>
      <c r="Q104" s="90">
        <v>5</v>
      </c>
    </row>
    <row r="105" spans="1:17" ht="13.5" hidden="1">
      <c r="A105" s="90" t="s">
        <v>406</v>
      </c>
      <c r="B105" s="90" t="s">
        <v>407</v>
      </c>
      <c r="C105" s="91"/>
      <c r="D105" s="91">
        <v>44973</v>
      </c>
      <c r="E105" s="90">
        <v>9521</v>
      </c>
      <c r="F105" s="90" t="s">
        <v>244</v>
      </c>
      <c r="G105" s="90" t="s">
        <v>493</v>
      </c>
      <c r="H105" s="92">
        <f t="shared" si="0"/>
        <v>1637180.9976000001</v>
      </c>
      <c r="I105" s="78">
        <v>524.22</v>
      </c>
      <c r="J105" s="93"/>
      <c r="K105" s="94">
        <v>3123.08</v>
      </c>
      <c r="L105" s="94">
        <v>3123.08</v>
      </c>
      <c r="M105" s="94">
        <f t="shared" si="1"/>
        <v>0</v>
      </c>
      <c r="N105" s="91">
        <v>44988</v>
      </c>
      <c r="O105" s="90" t="s">
        <v>464</v>
      </c>
      <c r="P105" s="90"/>
      <c r="Q105" s="90">
        <v>5</v>
      </c>
    </row>
    <row r="106" spans="1:17" ht="13.5" hidden="1">
      <c r="A106" s="90" t="s">
        <v>406</v>
      </c>
      <c r="B106" s="90" t="s">
        <v>407</v>
      </c>
      <c r="C106" s="91"/>
      <c r="D106" s="91">
        <v>44973</v>
      </c>
      <c r="E106" s="90">
        <v>9522</v>
      </c>
      <c r="F106" s="90" t="s">
        <v>244</v>
      </c>
      <c r="G106" s="90" t="s">
        <v>493</v>
      </c>
      <c r="H106" s="92">
        <f t="shared" si="0"/>
        <v>953309.7966</v>
      </c>
      <c r="I106" s="78">
        <v>524.22</v>
      </c>
      <c r="J106" s="93"/>
      <c r="K106" s="94">
        <v>1818.53</v>
      </c>
      <c r="L106" s="94">
        <v>1818.53</v>
      </c>
      <c r="M106" s="94">
        <f t="shared" si="1"/>
        <v>0</v>
      </c>
      <c r="N106" s="91">
        <v>44988</v>
      </c>
      <c r="O106" s="90" t="s">
        <v>464</v>
      </c>
      <c r="P106" s="90"/>
      <c r="Q106" s="90">
        <v>5</v>
      </c>
    </row>
    <row r="107" spans="1:17" ht="13.5" hidden="1">
      <c r="A107" s="90" t="s">
        <v>406</v>
      </c>
      <c r="B107" s="90" t="s">
        <v>407</v>
      </c>
      <c r="C107" s="91"/>
      <c r="D107" s="91">
        <v>44979</v>
      </c>
      <c r="E107" s="90">
        <v>9557</v>
      </c>
      <c r="F107" s="90" t="s">
        <v>244</v>
      </c>
      <c r="G107" s="90" t="s">
        <v>493</v>
      </c>
      <c r="H107" s="92">
        <f t="shared" si="0"/>
        <v>449754.54900000006</v>
      </c>
      <c r="I107" s="78">
        <v>524.22</v>
      </c>
      <c r="J107" s="93"/>
      <c r="K107" s="94">
        <v>857.95</v>
      </c>
      <c r="L107" s="94">
        <v>857.95</v>
      </c>
      <c r="M107" s="94">
        <f t="shared" si="1"/>
        <v>0</v>
      </c>
      <c r="N107" s="91">
        <v>44988</v>
      </c>
      <c r="O107" s="90" t="s">
        <v>464</v>
      </c>
      <c r="P107" s="90"/>
      <c r="Q107" s="90">
        <v>5</v>
      </c>
    </row>
    <row r="108" spans="1:17" ht="13.5" hidden="1">
      <c r="A108" s="90" t="s">
        <v>406</v>
      </c>
      <c r="B108" s="90" t="s">
        <v>407</v>
      </c>
      <c r="C108" s="91"/>
      <c r="D108" s="91">
        <v>44979</v>
      </c>
      <c r="E108" s="90">
        <v>9556</v>
      </c>
      <c r="F108" s="90" t="s">
        <v>244</v>
      </c>
      <c r="G108" s="90" t="s">
        <v>493</v>
      </c>
      <c r="H108" s="92">
        <f t="shared" si="0"/>
        <v>1344970.2852</v>
      </c>
      <c r="I108" s="78">
        <v>524.22</v>
      </c>
      <c r="J108" s="93"/>
      <c r="K108" s="94">
        <v>2565.66</v>
      </c>
      <c r="L108" s="94">
        <v>2565.66</v>
      </c>
      <c r="M108" s="94">
        <f t="shared" si="1"/>
        <v>0</v>
      </c>
      <c r="N108" s="91">
        <v>44988</v>
      </c>
      <c r="O108" s="90" t="s">
        <v>464</v>
      </c>
      <c r="P108" s="90"/>
      <c r="Q108" s="90">
        <v>5</v>
      </c>
    </row>
    <row r="109" spans="1:17" ht="13.5" hidden="1">
      <c r="A109" s="90" t="s">
        <v>406</v>
      </c>
      <c r="B109" s="90" t="s">
        <v>407</v>
      </c>
      <c r="C109" s="91"/>
      <c r="D109" s="91">
        <v>44979</v>
      </c>
      <c r="E109" s="90">
        <v>9555</v>
      </c>
      <c r="F109" s="90" t="s">
        <v>244</v>
      </c>
      <c r="G109" s="90" t="s">
        <v>493</v>
      </c>
      <c r="H109" s="92">
        <f t="shared" si="0"/>
        <v>1085601.9557999999</v>
      </c>
      <c r="I109" s="78">
        <v>524.22</v>
      </c>
      <c r="J109" s="93"/>
      <c r="K109" s="94">
        <v>2070.89</v>
      </c>
      <c r="L109" s="94">
        <v>2070.89</v>
      </c>
      <c r="M109" s="94">
        <f t="shared" si="1"/>
        <v>0</v>
      </c>
      <c r="N109" s="91">
        <v>44988</v>
      </c>
      <c r="O109" s="90" t="s">
        <v>464</v>
      </c>
      <c r="P109" s="90"/>
      <c r="Q109" s="90">
        <v>5</v>
      </c>
    </row>
    <row r="110" spans="1:17" ht="13.5" hidden="1">
      <c r="A110" s="90" t="s">
        <v>406</v>
      </c>
      <c r="B110" s="90" t="s">
        <v>407</v>
      </c>
      <c r="C110" s="91"/>
      <c r="D110" s="91">
        <v>44979</v>
      </c>
      <c r="E110" s="90">
        <v>9554</v>
      </c>
      <c r="F110" s="90" t="s">
        <v>244</v>
      </c>
      <c r="G110" s="90" t="s">
        <v>493</v>
      </c>
      <c r="H110" s="92">
        <f t="shared" si="0"/>
        <v>953210.19480000006</v>
      </c>
      <c r="I110" s="78">
        <v>524.22</v>
      </c>
      <c r="J110" s="93"/>
      <c r="K110" s="94">
        <v>1818.34</v>
      </c>
      <c r="L110" s="94">
        <v>1818.34</v>
      </c>
      <c r="M110" s="94">
        <f t="shared" si="1"/>
        <v>0</v>
      </c>
      <c r="N110" s="91">
        <v>44988</v>
      </c>
      <c r="O110" s="90" t="s">
        <v>464</v>
      </c>
      <c r="P110" s="90"/>
      <c r="Q110" s="90">
        <v>5</v>
      </c>
    </row>
    <row r="111" spans="1:17" ht="13.5" hidden="1">
      <c r="A111" s="90" t="s">
        <v>406</v>
      </c>
      <c r="B111" s="90" t="s">
        <v>407</v>
      </c>
      <c r="C111" s="91"/>
      <c r="D111" s="91">
        <v>44979</v>
      </c>
      <c r="E111" s="90">
        <v>9553</v>
      </c>
      <c r="F111" s="90" t="s">
        <v>244</v>
      </c>
      <c r="G111" s="90" t="s">
        <v>493</v>
      </c>
      <c r="H111" s="92">
        <f t="shared" si="0"/>
        <v>397301.09580000001</v>
      </c>
      <c r="I111" s="78">
        <v>524.22</v>
      </c>
      <c r="J111" s="93"/>
      <c r="K111" s="94">
        <v>757.89</v>
      </c>
      <c r="L111" s="94">
        <v>757.89</v>
      </c>
      <c r="M111" s="94">
        <f t="shared" si="1"/>
        <v>0</v>
      </c>
      <c r="N111" s="91">
        <v>44988</v>
      </c>
      <c r="O111" s="90" t="s">
        <v>464</v>
      </c>
      <c r="P111" s="90"/>
      <c r="Q111" s="90">
        <v>5</v>
      </c>
    </row>
    <row r="112" spans="1:17" ht="13.5" hidden="1">
      <c r="A112" s="90" t="s">
        <v>406</v>
      </c>
      <c r="B112" s="90" t="s">
        <v>407</v>
      </c>
      <c r="C112" s="91"/>
      <c r="D112" s="91">
        <v>44978</v>
      </c>
      <c r="E112" s="90">
        <v>36152</v>
      </c>
      <c r="F112" s="90" t="s">
        <v>271</v>
      </c>
      <c r="G112" s="90" t="s">
        <v>494</v>
      </c>
      <c r="H112" s="92">
        <f t="shared" si="0"/>
        <v>3494167.4412000002</v>
      </c>
      <c r="I112" s="78">
        <v>524.22</v>
      </c>
      <c r="J112" s="93"/>
      <c r="K112" s="94">
        <v>6665.46</v>
      </c>
      <c r="L112" s="94">
        <v>6665.46</v>
      </c>
      <c r="M112" s="94">
        <f t="shared" si="1"/>
        <v>0</v>
      </c>
      <c r="N112" s="91">
        <v>44978</v>
      </c>
      <c r="O112" s="90" t="s">
        <v>495</v>
      </c>
      <c r="P112" s="90"/>
      <c r="Q112" s="90">
        <v>5</v>
      </c>
    </row>
    <row r="113" spans="1:17" ht="13.5" hidden="1">
      <c r="A113" s="90" t="s">
        <v>354</v>
      </c>
      <c r="B113" s="90" t="s">
        <v>355</v>
      </c>
      <c r="C113" s="91"/>
      <c r="D113" s="91">
        <v>44974</v>
      </c>
      <c r="E113" s="90">
        <v>1574</v>
      </c>
      <c r="F113" s="90" t="s">
        <v>496</v>
      </c>
      <c r="G113" s="90" t="s">
        <v>497</v>
      </c>
      <c r="H113" s="92">
        <f t="shared" si="0"/>
        <v>1007026.62</v>
      </c>
      <c r="I113" s="78">
        <v>524.22</v>
      </c>
      <c r="J113" s="93"/>
      <c r="K113" s="94">
        <v>1921</v>
      </c>
      <c r="L113" s="94">
        <v>1921</v>
      </c>
      <c r="M113" s="94">
        <f t="shared" si="1"/>
        <v>0</v>
      </c>
      <c r="N113" s="91">
        <v>44974</v>
      </c>
      <c r="O113" s="90" t="s">
        <v>498</v>
      </c>
      <c r="P113" s="90"/>
      <c r="Q113" s="90">
        <v>5</v>
      </c>
    </row>
    <row r="114" spans="1:17" ht="13.5" hidden="1">
      <c r="A114" s="90" t="s">
        <v>354</v>
      </c>
      <c r="B114" s="90" t="s">
        <v>355</v>
      </c>
      <c r="C114" s="91"/>
      <c r="D114" s="91">
        <v>44974</v>
      </c>
      <c r="E114" s="90">
        <v>1605</v>
      </c>
      <c r="F114" s="90" t="s">
        <v>496</v>
      </c>
      <c r="G114" s="90" t="s">
        <v>499</v>
      </c>
      <c r="H114" s="92">
        <f t="shared" si="0"/>
        <v>1007026.62</v>
      </c>
      <c r="I114" s="78">
        <v>524.22</v>
      </c>
      <c r="J114" s="93"/>
      <c r="K114" s="94">
        <v>1921</v>
      </c>
      <c r="L114" s="94">
        <v>1921</v>
      </c>
      <c r="M114" s="94">
        <f t="shared" si="1"/>
        <v>0</v>
      </c>
      <c r="N114" s="91">
        <v>44995</v>
      </c>
      <c r="O114" s="90" t="s">
        <v>500</v>
      </c>
      <c r="P114" s="90"/>
      <c r="Q114" s="90">
        <v>5</v>
      </c>
    </row>
    <row r="115" spans="1:17" ht="13.5" hidden="1">
      <c r="A115" s="90" t="s">
        <v>425</v>
      </c>
      <c r="B115" s="90" t="s">
        <v>426</v>
      </c>
      <c r="C115" s="91"/>
      <c r="D115" s="91">
        <v>44986</v>
      </c>
      <c r="E115" s="90" t="s">
        <v>501</v>
      </c>
      <c r="F115" s="90" t="s">
        <v>502</v>
      </c>
      <c r="G115" s="90" t="s">
        <v>503</v>
      </c>
      <c r="H115" s="92">
        <f t="shared" si="0"/>
        <v>1221039.4350000001</v>
      </c>
      <c r="I115" s="78">
        <v>524.22</v>
      </c>
      <c r="J115" s="93"/>
      <c r="K115" s="94">
        <v>2329.25</v>
      </c>
      <c r="L115" s="94">
        <v>2329.25</v>
      </c>
      <c r="M115" s="94">
        <f t="shared" si="1"/>
        <v>0</v>
      </c>
      <c r="N115" s="90"/>
      <c r="O115" s="90"/>
      <c r="P115" s="90"/>
      <c r="Q115" s="90">
        <v>6</v>
      </c>
    </row>
    <row r="116" spans="1:17" ht="13.5" hidden="1">
      <c r="A116" s="90" t="s">
        <v>425</v>
      </c>
      <c r="B116" s="90" t="s">
        <v>426</v>
      </c>
      <c r="C116" s="91"/>
      <c r="D116" s="91">
        <v>44998</v>
      </c>
      <c r="E116" s="90" t="s">
        <v>504</v>
      </c>
      <c r="F116" s="90" t="s">
        <v>505</v>
      </c>
      <c r="G116" s="90" t="s">
        <v>506</v>
      </c>
      <c r="H116" s="92">
        <f t="shared" si="0"/>
        <v>1957657.6524000003</v>
      </c>
      <c r="I116" s="78">
        <v>524.22</v>
      </c>
      <c r="J116" s="93"/>
      <c r="K116" s="94">
        <v>3734.42</v>
      </c>
      <c r="L116" s="94">
        <v>3734.42</v>
      </c>
      <c r="M116" s="94">
        <f t="shared" si="1"/>
        <v>0</v>
      </c>
      <c r="N116" s="91">
        <v>45003</v>
      </c>
      <c r="O116" s="90" t="s">
        <v>507</v>
      </c>
      <c r="P116" s="90"/>
      <c r="Q116" s="90">
        <v>6</v>
      </c>
    </row>
    <row r="117" spans="1:17" ht="13.5" hidden="1">
      <c r="A117" s="90" t="s">
        <v>425</v>
      </c>
      <c r="B117" s="90" t="s">
        <v>426</v>
      </c>
      <c r="C117" s="91"/>
      <c r="D117" s="91">
        <v>44998</v>
      </c>
      <c r="E117" s="90" t="s">
        <v>504</v>
      </c>
      <c r="F117" s="90" t="s">
        <v>505</v>
      </c>
      <c r="G117" s="90" t="s">
        <v>506</v>
      </c>
      <c r="H117" s="92">
        <f t="shared" si="0"/>
        <v>652554.29819999996</v>
      </c>
      <c r="I117" s="78">
        <v>524.22</v>
      </c>
      <c r="J117" s="93"/>
      <c r="K117" s="94">
        <v>1244.81</v>
      </c>
      <c r="L117" s="94">
        <v>1244.81</v>
      </c>
      <c r="M117" s="94">
        <f t="shared" si="1"/>
        <v>0</v>
      </c>
      <c r="N117" s="91">
        <v>45003</v>
      </c>
      <c r="O117" s="90" t="s">
        <v>507</v>
      </c>
      <c r="P117" s="90"/>
      <c r="Q117" s="90">
        <v>6</v>
      </c>
    </row>
    <row r="118" spans="1:17" ht="13.5" hidden="1">
      <c r="A118" s="90" t="s">
        <v>508</v>
      </c>
      <c r="B118" s="90" t="s">
        <v>509</v>
      </c>
      <c r="C118" s="91"/>
      <c r="D118" s="91">
        <v>44991</v>
      </c>
      <c r="E118" s="90" t="s">
        <v>365</v>
      </c>
      <c r="F118" s="90" t="s">
        <v>366</v>
      </c>
      <c r="G118" s="90" t="s">
        <v>510</v>
      </c>
      <c r="H118" s="92">
        <f t="shared" si="0"/>
        <v>19296747.888</v>
      </c>
      <c r="I118" s="78">
        <v>524.22</v>
      </c>
      <c r="J118" s="93"/>
      <c r="K118" s="94">
        <v>36810.400000000001</v>
      </c>
      <c r="L118" s="94">
        <v>36810.400000000001</v>
      </c>
      <c r="M118" s="94">
        <f t="shared" si="1"/>
        <v>0</v>
      </c>
      <c r="N118" s="91">
        <v>44991</v>
      </c>
      <c r="O118" s="90" t="s">
        <v>511</v>
      </c>
      <c r="P118" s="90"/>
      <c r="Q118" s="90">
        <v>6</v>
      </c>
    </row>
    <row r="119" spans="1:17" ht="13.5" hidden="1">
      <c r="A119" s="90" t="s">
        <v>297</v>
      </c>
      <c r="B119" s="90" t="s">
        <v>298</v>
      </c>
      <c r="C119" s="91"/>
      <c r="D119" s="91">
        <v>45000</v>
      </c>
      <c r="E119" s="90"/>
      <c r="F119" s="90" t="s">
        <v>512</v>
      </c>
      <c r="G119" s="90" t="s">
        <v>513</v>
      </c>
      <c r="H119" s="92">
        <f t="shared" si="0"/>
        <v>43615104</v>
      </c>
      <c r="I119" s="78">
        <v>524.22</v>
      </c>
      <c r="J119" s="93"/>
      <c r="K119" s="94">
        <v>83200</v>
      </c>
      <c r="L119" s="94">
        <v>83200</v>
      </c>
      <c r="M119" s="94">
        <f t="shared" si="1"/>
        <v>0</v>
      </c>
      <c r="N119" s="90"/>
      <c r="O119" s="90"/>
      <c r="P119" s="90"/>
      <c r="Q119" s="90">
        <v>6</v>
      </c>
    </row>
    <row r="120" spans="1:17" ht="13.5" hidden="1">
      <c r="A120" s="90" t="s">
        <v>297</v>
      </c>
      <c r="B120" s="90" t="s">
        <v>298</v>
      </c>
      <c r="C120" s="91"/>
      <c r="D120" s="91">
        <v>44992</v>
      </c>
      <c r="E120" s="90">
        <v>27537</v>
      </c>
      <c r="F120" s="90" t="s">
        <v>514</v>
      </c>
      <c r="G120" s="90" t="s">
        <v>515</v>
      </c>
      <c r="H120" s="92">
        <f t="shared" si="0"/>
        <v>5242200</v>
      </c>
      <c r="I120" s="78">
        <v>524.22</v>
      </c>
      <c r="J120" s="93"/>
      <c r="K120" s="94">
        <v>10000</v>
      </c>
      <c r="L120" s="94">
        <v>10000</v>
      </c>
      <c r="M120" s="94">
        <f t="shared" si="1"/>
        <v>0</v>
      </c>
      <c r="N120" s="91">
        <v>44992</v>
      </c>
      <c r="O120" s="90" t="s">
        <v>516</v>
      </c>
      <c r="P120" s="90"/>
      <c r="Q120" s="90">
        <v>6</v>
      </c>
    </row>
    <row r="121" spans="1:17" ht="13.5" hidden="1">
      <c r="A121" s="90" t="s">
        <v>297</v>
      </c>
      <c r="B121" s="90" t="s">
        <v>298</v>
      </c>
      <c r="C121" s="91"/>
      <c r="D121" s="91">
        <v>44991</v>
      </c>
      <c r="E121" s="90" t="s">
        <v>517</v>
      </c>
      <c r="F121" s="90" t="s">
        <v>518</v>
      </c>
      <c r="G121" s="90" t="s">
        <v>519</v>
      </c>
      <c r="H121" s="92">
        <f t="shared" si="0"/>
        <v>216848.84520000001</v>
      </c>
      <c r="I121" s="78">
        <v>524.22</v>
      </c>
      <c r="J121" s="93"/>
      <c r="K121" s="94">
        <v>413.66</v>
      </c>
      <c r="L121" s="94">
        <v>413.66</v>
      </c>
      <c r="M121" s="94">
        <f t="shared" si="1"/>
        <v>0</v>
      </c>
      <c r="N121" s="91">
        <v>44995</v>
      </c>
      <c r="O121" s="90" t="s">
        <v>520</v>
      </c>
      <c r="P121" s="90"/>
      <c r="Q121" s="90">
        <v>6</v>
      </c>
    </row>
    <row r="122" spans="1:17" ht="13.5" hidden="1">
      <c r="A122" s="90" t="s">
        <v>297</v>
      </c>
      <c r="B122" s="90" t="s">
        <v>298</v>
      </c>
      <c r="C122" s="91"/>
      <c r="D122" s="91">
        <v>44991</v>
      </c>
      <c r="E122" s="90" t="s">
        <v>521</v>
      </c>
      <c r="F122" s="90" t="s">
        <v>518</v>
      </c>
      <c r="G122" s="90" t="s">
        <v>522</v>
      </c>
      <c r="H122" s="92">
        <f t="shared" si="0"/>
        <v>287796.78000000003</v>
      </c>
      <c r="I122" s="78">
        <v>524.22</v>
      </c>
      <c r="J122" s="93"/>
      <c r="K122" s="94">
        <v>549</v>
      </c>
      <c r="L122" s="94">
        <v>549</v>
      </c>
      <c r="M122" s="94">
        <f t="shared" si="1"/>
        <v>0</v>
      </c>
      <c r="N122" s="91">
        <v>44995</v>
      </c>
      <c r="O122" s="90" t="s">
        <v>523</v>
      </c>
      <c r="P122" s="90"/>
      <c r="Q122" s="90">
        <v>6</v>
      </c>
    </row>
    <row r="123" spans="1:17" ht="13.5" hidden="1">
      <c r="A123" s="90" t="s">
        <v>297</v>
      </c>
      <c r="B123" s="90" t="s">
        <v>298</v>
      </c>
      <c r="C123" s="91"/>
      <c r="D123" s="91">
        <v>44999</v>
      </c>
      <c r="E123" s="90">
        <v>133</v>
      </c>
      <c r="F123" s="90" t="s">
        <v>524</v>
      </c>
      <c r="G123" s="90" t="s">
        <v>525</v>
      </c>
      <c r="H123" s="92">
        <f t="shared" si="0"/>
        <v>401206.53480000002</v>
      </c>
      <c r="I123" s="78">
        <v>524.22</v>
      </c>
      <c r="J123" s="93"/>
      <c r="K123" s="94">
        <v>765.34</v>
      </c>
      <c r="L123" s="94">
        <v>765.34</v>
      </c>
      <c r="M123" s="94">
        <f t="shared" si="1"/>
        <v>0</v>
      </c>
      <c r="N123" s="91">
        <v>44999</v>
      </c>
      <c r="O123" s="90" t="s">
        <v>526</v>
      </c>
      <c r="P123" s="90"/>
      <c r="Q123" s="90">
        <v>6</v>
      </c>
    </row>
    <row r="124" spans="1:17" ht="13.5" hidden="1">
      <c r="A124" s="90" t="s">
        <v>425</v>
      </c>
      <c r="B124" s="90" t="s">
        <v>426</v>
      </c>
      <c r="C124" s="91"/>
      <c r="D124" s="91">
        <v>44986</v>
      </c>
      <c r="E124" s="90">
        <v>173</v>
      </c>
      <c r="F124" s="90" t="s">
        <v>427</v>
      </c>
      <c r="G124" s="90" t="s">
        <v>527</v>
      </c>
      <c r="H124" s="92">
        <f t="shared" si="0"/>
        <v>1110455.2260000003</v>
      </c>
      <c r="I124" s="78">
        <v>524.22</v>
      </c>
      <c r="J124" s="93"/>
      <c r="K124" s="94">
        <v>2118.3000000000002</v>
      </c>
      <c r="L124" s="94">
        <v>2118.3000000000002</v>
      </c>
      <c r="M124" s="94">
        <f t="shared" si="1"/>
        <v>0</v>
      </c>
      <c r="N124" s="91">
        <v>44988</v>
      </c>
      <c r="O124" s="90" t="s">
        <v>528</v>
      </c>
      <c r="P124" s="90"/>
      <c r="Q124" s="90">
        <v>6</v>
      </c>
    </row>
    <row r="125" spans="1:17" ht="13.5" hidden="1">
      <c r="A125" s="90" t="s">
        <v>430</v>
      </c>
      <c r="B125" s="90" t="s">
        <v>431</v>
      </c>
      <c r="C125" s="91"/>
      <c r="D125" s="91">
        <v>44986</v>
      </c>
      <c r="E125" s="90">
        <v>173</v>
      </c>
      <c r="F125" s="90" t="s">
        <v>427</v>
      </c>
      <c r="G125" s="90" t="s">
        <v>527</v>
      </c>
      <c r="H125" s="92">
        <f t="shared" si="0"/>
        <v>1443586.5516000001</v>
      </c>
      <c r="I125" s="78">
        <v>524.22</v>
      </c>
      <c r="J125" s="93"/>
      <c r="K125" s="94">
        <v>2753.78</v>
      </c>
      <c r="L125" s="94">
        <v>2753.78</v>
      </c>
      <c r="M125" s="94">
        <f t="shared" si="1"/>
        <v>0</v>
      </c>
      <c r="N125" s="91">
        <v>44988</v>
      </c>
      <c r="O125" s="90" t="s">
        <v>528</v>
      </c>
      <c r="P125" s="90"/>
      <c r="Q125" s="90">
        <v>6</v>
      </c>
    </row>
    <row r="126" spans="1:17" ht="13.5" hidden="1">
      <c r="A126" s="90" t="s">
        <v>432</v>
      </c>
      <c r="B126" s="90" t="s">
        <v>433</v>
      </c>
      <c r="C126" s="91"/>
      <c r="D126" s="91">
        <v>44986</v>
      </c>
      <c r="E126" s="90">
        <v>173</v>
      </c>
      <c r="F126" s="90" t="s">
        <v>427</v>
      </c>
      <c r="G126" s="90" t="s">
        <v>527</v>
      </c>
      <c r="H126" s="92">
        <f t="shared" si="0"/>
        <v>222091.04520000002</v>
      </c>
      <c r="I126" s="78">
        <v>524.22</v>
      </c>
      <c r="J126" s="93"/>
      <c r="K126" s="94">
        <v>423.66</v>
      </c>
      <c r="L126" s="94">
        <v>423.66</v>
      </c>
      <c r="M126" s="94">
        <f t="shared" si="1"/>
        <v>0</v>
      </c>
      <c r="N126" s="91">
        <v>44988</v>
      </c>
      <c r="O126" s="90" t="s">
        <v>528</v>
      </c>
      <c r="P126" s="90"/>
      <c r="Q126" s="90">
        <v>6</v>
      </c>
    </row>
    <row r="127" spans="1:17" ht="13.5" hidden="1">
      <c r="A127" s="90" t="s">
        <v>425</v>
      </c>
      <c r="B127" s="90" t="s">
        <v>426</v>
      </c>
      <c r="C127" s="91"/>
      <c r="D127" s="91">
        <v>45000</v>
      </c>
      <c r="E127" s="90">
        <v>174</v>
      </c>
      <c r="F127" s="90" t="s">
        <v>427</v>
      </c>
      <c r="G127" s="90" t="s">
        <v>529</v>
      </c>
      <c r="H127" s="92">
        <f t="shared" si="0"/>
        <v>1723409.9454000001</v>
      </c>
      <c r="I127" s="78">
        <v>524.22</v>
      </c>
      <c r="J127" s="93"/>
      <c r="K127" s="94">
        <v>3287.57</v>
      </c>
      <c r="L127" s="94">
        <v>3287.57</v>
      </c>
      <c r="M127" s="94">
        <f t="shared" si="1"/>
        <v>0</v>
      </c>
      <c r="N127" s="91">
        <v>45003</v>
      </c>
      <c r="O127" s="90" t="s">
        <v>530</v>
      </c>
      <c r="P127" s="90"/>
      <c r="Q127" s="90">
        <v>6</v>
      </c>
    </row>
    <row r="128" spans="1:17" ht="13.5" hidden="1">
      <c r="A128" s="90" t="s">
        <v>430</v>
      </c>
      <c r="B128" s="90" t="s">
        <v>431</v>
      </c>
      <c r="C128" s="91"/>
      <c r="D128" s="91">
        <v>45000</v>
      </c>
      <c r="E128" s="90">
        <v>174</v>
      </c>
      <c r="F128" s="90" t="s">
        <v>427</v>
      </c>
      <c r="G128" s="90" t="s">
        <v>529</v>
      </c>
      <c r="H128" s="92">
        <f t="shared" si="0"/>
        <v>2240432.4048000001</v>
      </c>
      <c r="I128" s="78">
        <v>524.22</v>
      </c>
      <c r="J128" s="93"/>
      <c r="K128" s="94">
        <v>4273.84</v>
      </c>
      <c r="L128" s="94">
        <v>4273.84</v>
      </c>
      <c r="M128" s="94">
        <f t="shared" si="1"/>
        <v>0</v>
      </c>
      <c r="N128" s="91">
        <v>45003</v>
      </c>
      <c r="O128" s="90" t="s">
        <v>530</v>
      </c>
      <c r="P128" s="90"/>
      <c r="Q128" s="90">
        <v>6</v>
      </c>
    </row>
    <row r="129" spans="1:17" ht="13.5" hidden="1">
      <c r="A129" s="90" t="s">
        <v>432</v>
      </c>
      <c r="B129" s="90" t="s">
        <v>433</v>
      </c>
      <c r="C129" s="91"/>
      <c r="D129" s="91">
        <v>45000</v>
      </c>
      <c r="E129" s="90">
        <v>174</v>
      </c>
      <c r="F129" s="90" t="s">
        <v>427</v>
      </c>
      <c r="G129" s="90" t="s">
        <v>529</v>
      </c>
      <c r="H129" s="92">
        <f t="shared" si="0"/>
        <v>344679.8922</v>
      </c>
      <c r="I129" s="78">
        <v>524.22</v>
      </c>
      <c r="J129" s="93"/>
      <c r="K129" s="94">
        <v>657.51</v>
      </c>
      <c r="L129" s="94">
        <v>657.51</v>
      </c>
      <c r="M129" s="94">
        <f t="shared" si="1"/>
        <v>0</v>
      </c>
      <c r="N129" s="91">
        <v>45003</v>
      </c>
      <c r="O129" s="90" t="s">
        <v>530</v>
      </c>
      <c r="P129" s="90"/>
      <c r="Q129" s="90">
        <v>6</v>
      </c>
    </row>
    <row r="130" spans="1:17" ht="13.5" hidden="1">
      <c r="A130" s="90" t="s">
        <v>376</v>
      </c>
      <c r="B130" s="90" t="s">
        <v>377</v>
      </c>
      <c r="C130" s="91"/>
      <c r="D130" s="91">
        <v>45000</v>
      </c>
      <c r="E130" s="90"/>
      <c r="F130" s="90" t="s">
        <v>378</v>
      </c>
      <c r="G130" s="90" t="s">
        <v>531</v>
      </c>
      <c r="H130" s="92">
        <f t="shared" si="0"/>
        <v>5664716.0778000001</v>
      </c>
      <c r="I130" s="78">
        <v>524.22</v>
      </c>
      <c r="J130" s="93"/>
      <c r="K130" s="94">
        <v>10805.99</v>
      </c>
      <c r="L130" s="94">
        <v>10805.99</v>
      </c>
      <c r="M130" s="94">
        <f t="shared" si="1"/>
        <v>0</v>
      </c>
      <c r="N130" s="91">
        <v>45003</v>
      </c>
      <c r="O130" s="90" t="s">
        <v>532</v>
      </c>
      <c r="P130" s="90"/>
      <c r="Q130" s="90">
        <v>6</v>
      </c>
    </row>
    <row r="131" spans="1:17" ht="13.5" hidden="1">
      <c r="A131" s="90" t="s">
        <v>483</v>
      </c>
      <c r="B131" s="90" t="s">
        <v>484</v>
      </c>
      <c r="C131" s="91"/>
      <c r="D131" s="91">
        <v>44986</v>
      </c>
      <c r="E131" s="90">
        <v>86</v>
      </c>
      <c r="F131" s="90" t="s">
        <v>533</v>
      </c>
      <c r="G131" s="90" t="s">
        <v>534</v>
      </c>
      <c r="H131" s="92">
        <f t="shared" si="0"/>
        <v>610988.89439999999</v>
      </c>
      <c r="I131" s="78">
        <v>524.22</v>
      </c>
      <c r="J131" s="93"/>
      <c r="K131" s="94">
        <v>1165.52</v>
      </c>
      <c r="L131" s="94">
        <v>1165.52</v>
      </c>
      <c r="M131" s="94">
        <f t="shared" si="1"/>
        <v>0</v>
      </c>
      <c r="N131" s="90" t="s">
        <v>535</v>
      </c>
      <c r="O131" s="90" t="s">
        <v>536</v>
      </c>
      <c r="P131" s="90"/>
      <c r="Q131" s="90">
        <v>6</v>
      </c>
    </row>
    <row r="132" spans="1:17" ht="13.5" hidden="1">
      <c r="A132" s="90" t="s">
        <v>439</v>
      </c>
      <c r="B132" s="90" t="s">
        <v>440</v>
      </c>
      <c r="C132" s="91"/>
      <c r="D132" s="91">
        <v>44986</v>
      </c>
      <c r="E132" s="90">
        <v>194685</v>
      </c>
      <c r="F132" s="90" t="s">
        <v>427</v>
      </c>
      <c r="G132" s="90" t="s">
        <v>487</v>
      </c>
      <c r="H132" s="92">
        <f t="shared" si="0"/>
        <v>17870.659800000001</v>
      </c>
      <c r="I132" s="78">
        <v>524.22</v>
      </c>
      <c r="J132" s="93"/>
      <c r="K132" s="94">
        <v>34.090000000000003</v>
      </c>
      <c r="L132" s="94">
        <v>34.090000000000003</v>
      </c>
      <c r="M132" s="94">
        <f t="shared" si="1"/>
        <v>0</v>
      </c>
      <c r="N132" s="91">
        <v>44988</v>
      </c>
      <c r="O132" s="90" t="s">
        <v>537</v>
      </c>
      <c r="P132" s="90"/>
      <c r="Q132" s="90">
        <v>6</v>
      </c>
    </row>
    <row r="133" spans="1:17" ht="13.5" hidden="1">
      <c r="A133" s="90" t="s">
        <v>439</v>
      </c>
      <c r="B133" s="90" t="s">
        <v>440</v>
      </c>
      <c r="C133" s="91"/>
      <c r="D133" s="91">
        <v>44986</v>
      </c>
      <c r="E133" s="90">
        <v>200006</v>
      </c>
      <c r="F133" s="90" t="s">
        <v>427</v>
      </c>
      <c r="G133" s="90" t="s">
        <v>487</v>
      </c>
      <c r="H133" s="92">
        <f t="shared" si="0"/>
        <v>30797.925000000003</v>
      </c>
      <c r="I133" s="78">
        <v>524.22</v>
      </c>
      <c r="J133" s="93"/>
      <c r="K133" s="94">
        <v>58.75</v>
      </c>
      <c r="L133" s="94">
        <v>58.75</v>
      </c>
      <c r="M133" s="94">
        <f t="shared" si="1"/>
        <v>0</v>
      </c>
      <c r="N133" s="91">
        <v>44988</v>
      </c>
      <c r="O133" s="90" t="s">
        <v>537</v>
      </c>
      <c r="P133" s="90"/>
      <c r="Q133" s="90">
        <v>6</v>
      </c>
    </row>
    <row r="134" spans="1:17" ht="13.5" hidden="1">
      <c r="A134" s="90" t="s">
        <v>237</v>
      </c>
      <c r="B134" s="90" t="s">
        <v>40</v>
      </c>
      <c r="C134" s="91"/>
      <c r="D134" s="91">
        <v>44989</v>
      </c>
      <c r="E134" s="90">
        <v>36299</v>
      </c>
      <c r="F134" s="90" t="s">
        <v>271</v>
      </c>
      <c r="G134" s="90" t="s">
        <v>538</v>
      </c>
      <c r="H134" s="92">
        <f t="shared" si="0"/>
        <v>1447235.1228</v>
      </c>
      <c r="I134" s="78">
        <v>524.22</v>
      </c>
      <c r="J134" s="93"/>
      <c r="K134" s="94">
        <v>2760.74</v>
      </c>
      <c r="L134" s="94">
        <v>2760.74</v>
      </c>
      <c r="M134" s="94">
        <f t="shared" si="1"/>
        <v>0</v>
      </c>
      <c r="N134" s="91">
        <v>44623</v>
      </c>
      <c r="O134" s="90" t="s">
        <v>539</v>
      </c>
      <c r="P134" s="90"/>
      <c r="Q134" s="90">
        <v>6</v>
      </c>
    </row>
    <row r="135" spans="1:17" ht="13.5" hidden="1">
      <c r="A135" s="90" t="s">
        <v>358</v>
      </c>
      <c r="B135" s="90" t="s">
        <v>359</v>
      </c>
      <c r="C135" s="91"/>
      <c r="D135" s="91">
        <v>44994</v>
      </c>
      <c r="E135" s="90">
        <v>81</v>
      </c>
      <c r="F135" s="90" t="s">
        <v>540</v>
      </c>
      <c r="G135" s="90" t="s">
        <v>541</v>
      </c>
      <c r="H135" s="92">
        <f t="shared" si="0"/>
        <v>787850.23800000013</v>
      </c>
      <c r="I135" s="78">
        <v>524.22</v>
      </c>
      <c r="J135" s="93"/>
      <c r="K135" s="94">
        <v>1502.9</v>
      </c>
      <c r="L135" s="94">
        <v>1502.9</v>
      </c>
      <c r="M135" s="94">
        <f t="shared" si="1"/>
        <v>0</v>
      </c>
      <c r="N135" s="91">
        <v>44995</v>
      </c>
      <c r="O135" s="90" t="s">
        <v>542</v>
      </c>
      <c r="P135" s="90"/>
      <c r="Q135" s="90">
        <v>6</v>
      </c>
    </row>
    <row r="136" spans="1:17" ht="13.5" hidden="1">
      <c r="A136" s="90" t="s">
        <v>439</v>
      </c>
      <c r="B136" s="90" t="s">
        <v>440</v>
      </c>
      <c r="C136" s="91"/>
      <c r="D136" s="91">
        <v>44986</v>
      </c>
      <c r="E136" s="90">
        <v>262</v>
      </c>
      <c r="F136" s="90" t="s">
        <v>444</v>
      </c>
      <c r="G136" s="90" t="s">
        <v>543</v>
      </c>
      <c r="H136" s="92">
        <f t="shared" si="0"/>
        <v>414658.02</v>
      </c>
      <c r="I136" s="78">
        <v>524.22</v>
      </c>
      <c r="J136" s="93"/>
      <c r="K136" s="94">
        <v>791</v>
      </c>
      <c r="L136" s="94">
        <v>791</v>
      </c>
      <c r="M136" s="94">
        <f t="shared" si="1"/>
        <v>0</v>
      </c>
      <c r="N136" s="91">
        <v>45002</v>
      </c>
      <c r="O136" s="90" t="s">
        <v>544</v>
      </c>
      <c r="P136" s="90"/>
      <c r="Q136" s="90">
        <v>6</v>
      </c>
    </row>
    <row r="137" spans="1:17" ht="13.5" hidden="1">
      <c r="A137" s="90" t="s">
        <v>439</v>
      </c>
      <c r="B137" s="90" t="s">
        <v>440</v>
      </c>
      <c r="C137" s="91"/>
      <c r="D137" s="91">
        <v>44988</v>
      </c>
      <c r="E137" s="90">
        <v>2326</v>
      </c>
      <c r="F137" s="90" t="s">
        <v>545</v>
      </c>
      <c r="G137" s="90" t="s">
        <v>487</v>
      </c>
      <c r="H137" s="92">
        <f t="shared" si="0"/>
        <v>23338.274400000002</v>
      </c>
      <c r="I137" s="78">
        <v>524.22</v>
      </c>
      <c r="J137" s="93"/>
      <c r="K137" s="94">
        <v>44.52</v>
      </c>
      <c r="L137" s="94">
        <v>44.52</v>
      </c>
      <c r="M137" s="94">
        <f t="shared" si="1"/>
        <v>0</v>
      </c>
      <c r="N137" s="91">
        <v>45003</v>
      </c>
      <c r="O137" s="90" t="s">
        <v>546</v>
      </c>
      <c r="P137" s="90"/>
      <c r="Q137" s="90">
        <v>6</v>
      </c>
    </row>
    <row r="138" spans="1:17" ht="13.5" hidden="1">
      <c r="A138" s="90" t="s">
        <v>439</v>
      </c>
      <c r="B138" s="90" t="s">
        <v>440</v>
      </c>
      <c r="C138" s="91"/>
      <c r="D138" s="91">
        <v>44988</v>
      </c>
      <c r="E138" s="90">
        <v>2327</v>
      </c>
      <c r="F138" s="90" t="s">
        <v>545</v>
      </c>
      <c r="G138" s="90" t="s">
        <v>487</v>
      </c>
      <c r="H138" s="92">
        <f t="shared" si="0"/>
        <v>5499.0678000000007</v>
      </c>
      <c r="I138" s="78">
        <v>524.22</v>
      </c>
      <c r="J138" s="93"/>
      <c r="K138" s="94">
        <v>10.49</v>
      </c>
      <c r="L138" s="94">
        <v>10.49</v>
      </c>
      <c r="M138" s="94">
        <f t="shared" si="1"/>
        <v>0</v>
      </c>
      <c r="N138" s="91">
        <v>45003</v>
      </c>
      <c r="O138" s="90" t="s">
        <v>546</v>
      </c>
      <c r="P138" s="90"/>
      <c r="Q138" s="90">
        <v>6</v>
      </c>
    </row>
    <row r="139" spans="1:17" ht="13.5" hidden="1">
      <c r="A139" s="90" t="s">
        <v>439</v>
      </c>
      <c r="B139" s="90" t="s">
        <v>440</v>
      </c>
      <c r="C139" s="91"/>
      <c r="D139" s="91">
        <v>44991</v>
      </c>
      <c r="E139" s="90">
        <v>2341</v>
      </c>
      <c r="F139" s="90" t="s">
        <v>545</v>
      </c>
      <c r="G139" s="90" t="s">
        <v>487</v>
      </c>
      <c r="H139" s="92">
        <f t="shared" si="0"/>
        <v>174476.14259999999</v>
      </c>
      <c r="I139" s="78">
        <v>524.22</v>
      </c>
      <c r="J139" s="93"/>
      <c r="K139" s="94">
        <v>332.83</v>
      </c>
      <c r="L139" s="94">
        <v>332.83</v>
      </c>
      <c r="M139" s="94">
        <f t="shared" si="1"/>
        <v>0</v>
      </c>
      <c r="N139" s="91">
        <v>45003</v>
      </c>
      <c r="O139" s="90" t="s">
        <v>546</v>
      </c>
      <c r="P139" s="90"/>
      <c r="Q139" s="90">
        <v>6</v>
      </c>
    </row>
    <row r="140" spans="1:17" ht="13.5" hidden="1">
      <c r="A140" s="90" t="s">
        <v>439</v>
      </c>
      <c r="B140" s="90" t="s">
        <v>440</v>
      </c>
      <c r="C140" s="91"/>
      <c r="D140" s="91">
        <v>44991</v>
      </c>
      <c r="E140" s="90">
        <v>2342</v>
      </c>
      <c r="F140" s="90" t="s">
        <v>545</v>
      </c>
      <c r="G140" s="90" t="s">
        <v>487</v>
      </c>
      <c r="H140" s="92">
        <f t="shared" si="0"/>
        <v>73569.034800000009</v>
      </c>
      <c r="I140" s="78">
        <v>524.22</v>
      </c>
      <c r="J140" s="93"/>
      <c r="K140" s="94">
        <v>140.34</v>
      </c>
      <c r="L140" s="94">
        <v>140.34</v>
      </c>
      <c r="M140" s="94">
        <f t="shared" si="1"/>
        <v>0</v>
      </c>
      <c r="N140" s="91">
        <v>45003</v>
      </c>
      <c r="O140" s="90" t="s">
        <v>546</v>
      </c>
      <c r="P140" s="90"/>
      <c r="Q140" s="90">
        <v>6</v>
      </c>
    </row>
    <row r="141" spans="1:17" ht="13.5" hidden="1">
      <c r="A141" s="90" t="s">
        <v>439</v>
      </c>
      <c r="B141" s="90" t="s">
        <v>440</v>
      </c>
      <c r="C141" s="91"/>
      <c r="D141" s="91">
        <v>44994</v>
      </c>
      <c r="E141" s="90">
        <v>2366</v>
      </c>
      <c r="F141" s="90" t="s">
        <v>545</v>
      </c>
      <c r="G141" s="90" t="s">
        <v>487</v>
      </c>
      <c r="H141" s="92">
        <f t="shared" si="0"/>
        <v>80446.801200000002</v>
      </c>
      <c r="I141" s="78">
        <v>524.22</v>
      </c>
      <c r="J141" s="93"/>
      <c r="K141" s="94">
        <v>153.46</v>
      </c>
      <c r="L141" s="94">
        <v>153.46</v>
      </c>
      <c r="M141" s="94">
        <f t="shared" si="1"/>
        <v>0</v>
      </c>
      <c r="N141" s="91">
        <v>45003</v>
      </c>
      <c r="O141" s="90" t="s">
        <v>546</v>
      </c>
      <c r="P141" s="90"/>
      <c r="Q141" s="90">
        <v>6</v>
      </c>
    </row>
    <row r="142" spans="1:17" ht="13.5" hidden="1">
      <c r="A142" s="90" t="s">
        <v>439</v>
      </c>
      <c r="B142" s="90" t="s">
        <v>440</v>
      </c>
      <c r="C142" s="91"/>
      <c r="D142" s="91">
        <v>44991</v>
      </c>
      <c r="E142" s="90">
        <v>3</v>
      </c>
      <c r="F142" s="90" t="s">
        <v>547</v>
      </c>
      <c r="G142" s="90" t="s">
        <v>487</v>
      </c>
      <c r="H142" s="92">
        <f t="shared" si="0"/>
        <v>65464.5936</v>
      </c>
      <c r="I142" s="78">
        <v>524.22</v>
      </c>
      <c r="J142" s="93"/>
      <c r="K142" s="94">
        <v>124.88</v>
      </c>
      <c r="L142" s="94">
        <v>124.88</v>
      </c>
      <c r="M142" s="94">
        <f t="shared" si="1"/>
        <v>0</v>
      </c>
      <c r="N142" s="91">
        <v>45003</v>
      </c>
      <c r="O142" s="90" t="s">
        <v>546</v>
      </c>
      <c r="P142" s="90"/>
      <c r="Q142" s="90">
        <v>6</v>
      </c>
    </row>
    <row r="143" spans="1:17" ht="13.5" hidden="1">
      <c r="A143" s="90" t="s">
        <v>439</v>
      </c>
      <c r="B143" s="90" t="s">
        <v>440</v>
      </c>
      <c r="C143" s="91"/>
      <c r="D143" s="91">
        <v>44983</v>
      </c>
      <c r="E143" s="90">
        <v>2298</v>
      </c>
      <c r="F143" s="90" t="s">
        <v>545</v>
      </c>
      <c r="G143" s="90" t="s">
        <v>487</v>
      </c>
      <c r="H143" s="92">
        <f t="shared" si="0"/>
        <v>51399.771000000001</v>
      </c>
      <c r="I143" s="78">
        <v>524.22</v>
      </c>
      <c r="J143" s="93"/>
      <c r="K143" s="94">
        <v>98.05</v>
      </c>
      <c r="L143" s="94">
        <v>98.05</v>
      </c>
      <c r="M143" s="94">
        <f t="shared" si="1"/>
        <v>0</v>
      </c>
      <c r="N143" s="91">
        <v>45003</v>
      </c>
      <c r="O143" s="90" t="s">
        <v>546</v>
      </c>
      <c r="P143" s="90"/>
      <c r="Q143" s="90">
        <v>6</v>
      </c>
    </row>
    <row r="144" spans="1:17" ht="13.5" hidden="1">
      <c r="A144" s="90" t="s">
        <v>237</v>
      </c>
      <c r="B144" s="90" t="s">
        <v>40</v>
      </c>
      <c r="C144" s="91"/>
      <c r="D144" s="91">
        <v>44989</v>
      </c>
      <c r="E144" s="90">
        <v>216000</v>
      </c>
      <c r="F144" s="90" t="s">
        <v>548</v>
      </c>
      <c r="G144" s="90" t="s">
        <v>549</v>
      </c>
      <c r="H144" s="92">
        <f t="shared" si="0"/>
        <v>592080.2790000001</v>
      </c>
      <c r="I144" s="78">
        <v>524.22</v>
      </c>
      <c r="J144" s="93"/>
      <c r="K144" s="94">
        <v>1129.45</v>
      </c>
      <c r="L144" s="94">
        <v>1129.45</v>
      </c>
      <c r="M144" s="94">
        <f t="shared" si="1"/>
        <v>0</v>
      </c>
      <c r="N144" s="91">
        <v>45020</v>
      </c>
      <c r="O144" s="90" t="s">
        <v>550</v>
      </c>
      <c r="P144" s="90"/>
      <c r="Q144" s="90">
        <v>6</v>
      </c>
    </row>
    <row r="145" spans="1:18" ht="13.5" hidden="1">
      <c r="A145" s="90" t="s">
        <v>439</v>
      </c>
      <c r="B145" s="90" t="s">
        <v>440</v>
      </c>
      <c r="C145" s="91"/>
      <c r="D145" s="91">
        <v>45016</v>
      </c>
      <c r="E145" s="90">
        <v>5</v>
      </c>
      <c r="F145" s="90" t="s">
        <v>441</v>
      </c>
      <c r="G145" s="90" t="s">
        <v>551</v>
      </c>
      <c r="H145" s="92">
        <f t="shared" si="0"/>
        <v>1579647.8526000001</v>
      </c>
      <c r="I145" s="78">
        <v>524.22</v>
      </c>
      <c r="J145" s="93"/>
      <c r="K145" s="94">
        <v>3013.33</v>
      </c>
      <c r="L145" s="94">
        <v>3013.33</v>
      </c>
      <c r="M145" s="94">
        <f t="shared" si="1"/>
        <v>0</v>
      </c>
      <c r="N145" s="91">
        <v>45002</v>
      </c>
      <c r="O145" s="90" t="s">
        <v>552</v>
      </c>
      <c r="P145" s="90"/>
      <c r="Q145" s="90">
        <v>6</v>
      </c>
    </row>
    <row r="146" spans="1:18" ht="13.5" hidden="1">
      <c r="A146" s="90" t="s">
        <v>301</v>
      </c>
      <c r="B146" s="90" t="s">
        <v>302</v>
      </c>
      <c r="C146" s="91"/>
      <c r="D146" s="91">
        <v>44991</v>
      </c>
      <c r="E146" s="90">
        <v>421</v>
      </c>
      <c r="F146" s="90" t="s">
        <v>553</v>
      </c>
      <c r="G146" s="90" t="s">
        <v>554</v>
      </c>
      <c r="H146" s="92">
        <f t="shared" si="0"/>
        <v>1433532.0120000001</v>
      </c>
      <c r="I146" s="78">
        <v>524.22</v>
      </c>
      <c r="J146" s="93"/>
      <c r="K146" s="94">
        <v>2734.6</v>
      </c>
      <c r="L146" s="94">
        <v>2734.6</v>
      </c>
      <c r="M146" s="94">
        <f t="shared" si="1"/>
        <v>0</v>
      </c>
      <c r="N146" s="91">
        <v>44991</v>
      </c>
      <c r="O146" s="90" t="s">
        <v>555</v>
      </c>
      <c r="P146" s="90"/>
      <c r="Q146" s="90">
        <v>6</v>
      </c>
    </row>
    <row r="147" spans="1:18" ht="13.5" hidden="1">
      <c r="A147" s="90" t="s">
        <v>340</v>
      </c>
      <c r="B147" s="90" t="s">
        <v>341</v>
      </c>
      <c r="C147" s="91"/>
      <c r="D147" s="91">
        <v>44978</v>
      </c>
      <c r="E147" s="90"/>
      <c r="F147" s="90" t="s">
        <v>556</v>
      </c>
      <c r="G147" s="90" t="s">
        <v>557</v>
      </c>
      <c r="H147" s="92">
        <f t="shared" si="0"/>
        <v>1086293.9262000001</v>
      </c>
      <c r="I147" s="78">
        <v>524.22</v>
      </c>
      <c r="J147" s="93"/>
      <c r="K147" s="94">
        <v>2072.21</v>
      </c>
      <c r="L147" s="94">
        <v>2072.21</v>
      </c>
      <c r="M147" s="94">
        <f t="shared" si="1"/>
        <v>0</v>
      </c>
      <c r="N147" s="91">
        <v>45003</v>
      </c>
      <c r="O147" s="90" t="s">
        <v>558</v>
      </c>
      <c r="P147" s="90"/>
      <c r="Q147" s="90">
        <v>6</v>
      </c>
      <c r="R147" s="90" t="s">
        <v>559</v>
      </c>
    </row>
    <row r="148" spans="1:18" ht="13.5" hidden="1">
      <c r="A148" s="90" t="s">
        <v>340</v>
      </c>
      <c r="B148" s="90" t="s">
        <v>341</v>
      </c>
      <c r="C148" s="91"/>
      <c r="D148" s="91">
        <v>44995</v>
      </c>
      <c r="E148" s="90"/>
      <c r="F148" s="90" t="s">
        <v>560</v>
      </c>
      <c r="G148" s="90" t="s">
        <v>561</v>
      </c>
      <c r="H148" s="92">
        <f t="shared" si="0"/>
        <v>12057060</v>
      </c>
      <c r="I148" s="78">
        <v>524.22</v>
      </c>
      <c r="J148" s="93"/>
      <c r="K148" s="94">
        <v>23000</v>
      </c>
      <c r="L148" s="94">
        <v>23000</v>
      </c>
      <c r="M148" s="94">
        <f t="shared" si="1"/>
        <v>0</v>
      </c>
      <c r="N148" s="91">
        <v>44995</v>
      </c>
      <c r="O148" s="90" t="s">
        <v>562</v>
      </c>
      <c r="P148" s="90"/>
      <c r="Q148" s="90">
        <v>6</v>
      </c>
    </row>
    <row r="149" spans="1:18" ht="13.5" hidden="1">
      <c r="A149" s="90" t="s">
        <v>340</v>
      </c>
      <c r="B149" s="90" t="s">
        <v>341</v>
      </c>
      <c r="C149" s="91"/>
      <c r="D149" s="91">
        <v>44998</v>
      </c>
      <c r="E149" s="90">
        <v>2773818</v>
      </c>
      <c r="F149" s="95" t="s">
        <v>276</v>
      </c>
      <c r="G149" s="90" t="s">
        <v>563</v>
      </c>
      <c r="H149" s="92">
        <f t="shared" si="0"/>
        <v>1200358.9560000002</v>
      </c>
      <c r="I149" s="78">
        <v>524.22</v>
      </c>
      <c r="J149" s="93"/>
      <c r="K149" s="94">
        <v>2289.8000000000002</v>
      </c>
      <c r="L149" s="94">
        <v>2289.8000000000002</v>
      </c>
      <c r="M149" s="94">
        <f t="shared" si="1"/>
        <v>0</v>
      </c>
      <c r="N149" s="91">
        <v>45005</v>
      </c>
      <c r="O149" s="90" t="s">
        <v>278</v>
      </c>
      <c r="P149" s="90"/>
      <c r="Q149" s="90">
        <v>6</v>
      </c>
    </row>
    <row r="150" spans="1:18" ht="13.5" hidden="1">
      <c r="A150" s="90" t="s">
        <v>247</v>
      </c>
      <c r="B150" s="90" t="s">
        <v>248</v>
      </c>
      <c r="C150" s="90"/>
      <c r="D150" s="90" t="s">
        <v>564</v>
      </c>
      <c r="E150" s="90" t="s">
        <v>564</v>
      </c>
      <c r="F150" s="90" t="s">
        <v>565</v>
      </c>
      <c r="G150" s="90" t="s">
        <v>566</v>
      </c>
      <c r="H150" s="92">
        <f t="shared" si="0"/>
        <v>1107781.7039999999</v>
      </c>
      <c r="I150" s="78">
        <v>524.22</v>
      </c>
      <c r="J150" s="93"/>
      <c r="K150" s="94">
        <v>2113.1999999999998</v>
      </c>
      <c r="L150" s="94">
        <v>2113.1999999999998</v>
      </c>
      <c r="M150" s="94">
        <f t="shared" si="1"/>
        <v>0</v>
      </c>
      <c r="N150" s="90"/>
      <c r="O150" s="90"/>
      <c r="P150" s="90"/>
      <c r="Q150" s="90">
        <v>6</v>
      </c>
    </row>
    <row r="151" spans="1:18" ht="13.5" hidden="1">
      <c r="A151" s="90" t="s">
        <v>425</v>
      </c>
      <c r="B151" s="90" t="s">
        <v>426</v>
      </c>
      <c r="C151" s="90"/>
      <c r="D151" s="90" t="s">
        <v>564</v>
      </c>
      <c r="E151" s="90" t="s">
        <v>564</v>
      </c>
      <c r="F151" s="90" t="s">
        <v>565</v>
      </c>
      <c r="G151" s="90" t="s">
        <v>567</v>
      </c>
      <c r="H151" s="92">
        <f t="shared" si="0"/>
        <v>1107781.7039999999</v>
      </c>
      <c r="I151" s="78">
        <v>524.22</v>
      </c>
      <c r="J151" s="93"/>
      <c r="K151" s="94">
        <v>2113.1999999999998</v>
      </c>
      <c r="L151" s="94">
        <v>2113.1999999999998</v>
      </c>
      <c r="M151" s="94">
        <f t="shared" si="1"/>
        <v>0</v>
      </c>
      <c r="N151" s="90"/>
      <c r="O151" s="90"/>
      <c r="P151" s="90"/>
      <c r="Q151" s="90">
        <v>6</v>
      </c>
    </row>
    <row r="152" spans="1:18" ht="13.5" hidden="1">
      <c r="A152" s="90" t="s">
        <v>262</v>
      </c>
      <c r="B152" s="90" t="s">
        <v>263</v>
      </c>
      <c r="C152" s="90"/>
      <c r="D152" s="90" t="s">
        <v>564</v>
      </c>
      <c r="E152" s="90" t="s">
        <v>564</v>
      </c>
      <c r="F152" s="90" t="s">
        <v>565</v>
      </c>
      <c r="G152" s="90" t="s">
        <v>568</v>
      </c>
      <c r="H152" s="92">
        <f t="shared" si="0"/>
        <v>1107781.7039999999</v>
      </c>
      <c r="I152" s="78">
        <v>524.22</v>
      </c>
      <c r="J152" s="93"/>
      <c r="K152" s="94">
        <v>2113.1999999999998</v>
      </c>
      <c r="L152" s="94">
        <v>2113.1999999999998</v>
      </c>
      <c r="M152" s="94">
        <f t="shared" si="1"/>
        <v>0</v>
      </c>
      <c r="N152" s="90"/>
      <c r="O152" s="90"/>
      <c r="P152" s="90"/>
      <c r="Q152" s="90">
        <v>6</v>
      </c>
    </row>
    <row r="153" spans="1:18" ht="13.5" hidden="1">
      <c r="A153" s="90" t="s">
        <v>569</v>
      </c>
      <c r="B153" s="90" t="s">
        <v>570</v>
      </c>
      <c r="C153" s="90"/>
      <c r="D153" s="90" t="s">
        <v>564</v>
      </c>
      <c r="E153" s="90" t="s">
        <v>564</v>
      </c>
      <c r="F153" s="90" t="s">
        <v>565</v>
      </c>
      <c r="G153" s="90" t="s">
        <v>571</v>
      </c>
      <c r="H153" s="92">
        <f t="shared" si="0"/>
        <v>1107781.7039999999</v>
      </c>
      <c r="I153" s="78">
        <v>524.22</v>
      </c>
      <c r="J153" s="93"/>
      <c r="K153" s="94">
        <v>2113.1999999999998</v>
      </c>
      <c r="L153" s="94">
        <v>2113.1999999999998</v>
      </c>
      <c r="M153" s="94">
        <f t="shared" si="1"/>
        <v>0</v>
      </c>
      <c r="N153" s="90"/>
      <c r="O153" s="90"/>
      <c r="P153" s="90"/>
      <c r="Q153" s="90">
        <v>6</v>
      </c>
    </row>
    <row r="154" spans="1:18" ht="13.5" hidden="1">
      <c r="A154" s="90" t="s">
        <v>247</v>
      </c>
      <c r="B154" s="90" t="s">
        <v>248</v>
      </c>
      <c r="C154" s="90"/>
      <c r="D154" s="90" t="s">
        <v>572</v>
      </c>
      <c r="E154" s="90" t="s">
        <v>572</v>
      </c>
      <c r="F154" s="90" t="s">
        <v>573</v>
      </c>
      <c r="G154" s="90" t="s">
        <v>566</v>
      </c>
      <c r="H154" s="92">
        <f t="shared" si="0"/>
        <v>1846072.1832000001</v>
      </c>
      <c r="I154" s="78">
        <v>524.22</v>
      </c>
      <c r="J154" s="93"/>
      <c r="K154" s="94">
        <v>3521.56</v>
      </c>
      <c r="L154" s="94">
        <v>3521.56</v>
      </c>
      <c r="M154" s="94">
        <f t="shared" si="1"/>
        <v>0</v>
      </c>
      <c r="N154" s="90"/>
      <c r="O154" s="90"/>
      <c r="P154" s="90"/>
      <c r="Q154" s="90">
        <v>6</v>
      </c>
    </row>
    <row r="155" spans="1:18" ht="13.5" hidden="1">
      <c r="A155" s="90" t="s">
        <v>425</v>
      </c>
      <c r="B155" s="90" t="s">
        <v>426</v>
      </c>
      <c r="C155" s="90"/>
      <c r="D155" s="90" t="s">
        <v>572</v>
      </c>
      <c r="E155" s="90" t="s">
        <v>572</v>
      </c>
      <c r="F155" s="90" t="s">
        <v>573</v>
      </c>
      <c r="G155" s="90" t="s">
        <v>567</v>
      </c>
      <c r="H155" s="92">
        <f t="shared" si="0"/>
        <v>1846072.1832000001</v>
      </c>
      <c r="I155" s="78">
        <v>524.22</v>
      </c>
      <c r="J155" s="93"/>
      <c r="K155" s="94">
        <v>3521.56</v>
      </c>
      <c r="L155" s="94">
        <v>3521.56</v>
      </c>
      <c r="M155" s="94">
        <f t="shared" si="1"/>
        <v>0</v>
      </c>
      <c r="N155" s="90"/>
      <c r="O155" s="90"/>
      <c r="P155" s="90"/>
      <c r="Q155" s="90">
        <v>6</v>
      </c>
    </row>
    <row r="156" spans="1:18" ht="13.5" hidden="1">
      <c r="A156" s="90" t="s">
        <v>262</v>
      </c>
      <c r="B156" s="90" t="s">
        <v>263</v>
      </c>
      <c r="C156" s="90"/>
      <c r="D156" s="90" t="s">
        <v>572</v>
      </c>
      <c r="E156" s="90" t="s">
        <v>572</v>
      </c>
      <c r="F156" s="90" t="s">
        <v>573</v>
      </c>
      <c r="G156" s="90" t="s">
        <v>568</v>
      </c>
      <c r="H156" s="92">
        <f t="shared" si="0"/>
        <v>1846072.1832000001</v>
      </c>
      <c r="I156" s="78">
        <v>524.22</v>
      </c>
      <c r="J156" s="93"/>
      <c r="K156" s="94">
        <v>3521.56</v>
      </c>
      <c r="L156" s="94">
        <v>3521.56</v>
      </c>
      <c r="M156" s="94">
        <f t="shared" si="1"/>
        <v>0</v>
      </c>
      <c r="N156" s="90"/>
      <c r="O156" s="90"/>
      <c r="P156" s="90"/>
      <c r="Q156" s="90">
        <v>6</v>
      </c>
    </row>
    <row r="157" spans="1:18" ht="13.5" hidden="1">
      <c r="A157" s="90" t="s">
        <v>569</v>
      </c>
      <c r="B157" s="90" t="s">
        <v>570</v>
      </c>
      <c r="C157" s="90"/>
      <c r="D157" s="90" t="s">
        <v>572</v>
      </c>
      <c r="E157" s="90" t="s">
        <v>572</v>
      </c>
      <c r="F157" s="90" t="s">
        <v>573</v>
      </c>
      <c r="G157" s="90" t="s">
        <v>571</v>
      </c>
      <c r="H157" s="92">
        <f t="shared" si="0"/>
        <v>1846072.1832000001</v>
      </c>
      <c r="I157" s="78">
        <v>524.22</v>
      </c>
      <c r="J157" s="93"/>
      <c r="K157" s="94">
        <v>3521.56</v>
      </c>
      <c r="L157" s="94">
        <v>3521.56</v>
      </c>
      <c r="M157" s="94">
        <f t="shared" si="1"/>
        <v>0</v>
      </c>
      <c r="N157" s="90"/>
      <c r="O157" s="90"/>
      <c r="P157" s="90"/>
      <c r="Q157" s="90">
        <v>6</v>
      </c>
    </row>
    <row r="158" spans="1:18" ht="13.5" hidden="1">
      <c r="A158" s="90" t="s">
        <v>301</v>
      </c>
      <c r="B158" s="90" t="s">
        <v>302</v>
      </c>
      <c r="C158" s="91"/>
      <c r="D158" s="91">
        <v>44990</v>
      </c>
      <c r="E158" s="90">
        <v>3637811</v>
      </c>
      <c r="F158" s="95" t="s">
        <v>276</v>
      </c>
      <c r="G158" s="90" t="s">
        <v>574</v>
      </c>
      <c r="H158" s="92">
        <f t="shared" si="0"/>
        <v>338536.03379999998</v>
      </c>
      <c r="I158" s="78">
        <v>524.22</v>
      </c>
      <c r="J158" s="93"/>
      <c r="K158" s="94">
        <v>645.79</v>
      </c>
      <c r="L158" s="94">
        <v>645.79</v>
      </c>
      <c r="M158" s="94">
        <f t="shared" si="1"/>
        <v>0</v>
      </c>
      <c r="N158" s="91">
        <v>45005</v>
      </c>
      <c r="O158" s="90" t="s">
        <v>278</v>
      </c>
      <c r="P158" s="90"/>
      <c r="Q158" s="90">
        <v>6</v>
      </c>
    </row>
    <row r="159" spans="1:18" ht="13.5" hidden="1">
      <c r="A159" s="90" t="s">
        <v>406</v>
      </c>
      <c r="B159" s="90" t="s">
        <v>407</v>
      </c>
      <c r="C159" s="91"/>
      <c r="D159" s="91">
        <v>44986</v>
      </c>
      <c r="E159" s="90">
        <v>86</v>
      </c>
      <c r="F159" s="90" t="s">
        <v>533</v>
      </c>
      <c r="G159" s="90" t="s">
        <v>534</v>
      </c>
      <c r="H159" s="92">
        <f t="shared" si="0"/>
        <v>1194828.4350000001</v>
      </c>
      <c r="I159" s="78">
        <v>524.22</v>
      </c>
      <c r="J159" s="93"/>
      <c r="K159" s="94">
        <v>2279.25</v>
      </c>
      <c r="L159" s="94">
        <v>2279.25</v>
      </c>
      <c r="M159" s="94">
        <f t="shared" si="1"/>
        <v>0</v>
      </c>
      <c r="N159" s="90" t="s">
        <v>535</v>
      </c>
      <c r="O159" s="90" t="s">
        <v>536</v>
      </c>
      <c r="P159" s="90"/>
      <c r="Q159" s="90">
        <v>6</v>
      </c>
    </row>
    <row r="160" spans="1:18" ht="13.5" hidden="1">
      <c r="A160" s="90" t="s">
        <v>251</v>
      </c>
      <c r="B160" s="90" t="s">
        <v>252</v>
      </c>
      <c r="C160" s="91"/>
      <c r="D160" s="91">
        <v>44986</v>
      </c>
      <c r="E160" s="90">
        <v>9605</v>
      </c>
      <c r="F160" s="90" t="s">
        <v>575</v>
      </c>
      <c r="G160" s="90" t="s">
        <v>404</v>
      </c>
      <c r="H160" s="92">
        <f t="shared" si="0"/>
        <v>290868.70920000004</v>
      </c>
      <c r="I160" s="78">
        <v>524.22</v>
      </c>
      <c r="J160" s="93"/>
      <c r="K160" s="94">
        <v>554.86</v>
      </c>
      <c r="L160" s="94">
        <v>554.86</v>
      </c>
      <c r="M160" s="94">
        <f t="shared" si="1"/>
        <v>0</v>
      </c>
      <c r="N160" s="91">
        <v>45027</v>
      </c>
      <c r="O160" s="90" t="s">
        <v>576</v>
      </c>
      <c r="P160" s="90"/>
      <c r="Q160" s="90">
        <v>6</v>
      </c>
    </row>
    <row r="161" spans="1:18" ht="13.5" hidden="1">
      <c r="A161" s="90" t="s">
        <v>251</v>
      </c>
      <c r="B161" s="90" t="s">
        <v>252</v>
      </c>
      <c r="C161" s="91"/>
      <c r="D161" s="91">
        <v>44991</v>
      </c>
      <c r="E161" s="90">
        <v>9630</v>
      </c>
      <c r="F161" s="90" t="s">
        <v>575</v>
      </c>
      <c r="G161" s="90" t="s">
        <v>404</v>
      </c>
      <c r="H161" s="92">
        <f t="shared" si="0"/>
        <v>1095326.2368000001</v>
      </c>
      <c r="I161" s="78">
        <v>524.22</v>
      </c>
      <c r="J161" s="93"/>
      <c r="K161" s="94">
        <v>2089.44</v>
      </c>
      <c r="L161" s="94">
        <v>2089.44</v>
      </c>
      <c r="M161" s="94">
        <f t="shared" si="1"/>
        <v>0</v>
      </c>
      <c r="N161" s="91">
        <v>45027</v>
      </c>
      <c r="O161" s="90" t="s">
        <v>576</v>
      </c>
      <c r="P161" s="90"/>
      <c r="Q161" s="90">
        <v>6</v>
      </c>
    </row>
    <row r="162" spans="1:18" ht="13.5" hidden="1">
      <c r="A162" s="90" t="s">
        <v>251</v>
      </c>
      <c r="B162" s="90" t="s">
        <v>252</v>
      </c>
      <c r="C162" s="91"/>
      <c r="D162" s="91">
        <v>44991</v>
      </c>
      <c r="E162" s="90">
        <v>9632</v>
      </c>
      <c r="F162" s="90" t="s">
        <v>575</v>
      </c>
      <c r="G162" s="90" t="s">
        <v>404</v>
      </c>
      <c r="H162" s="92">
        <f t="shared" si="0"/>
        <v>112759.72200000001</v>
      </c>
      <c r="I162" s="78">
        <v>524.22</v>
      </c>
      <c r="J162" s="93"/>
      <c r="K162" s="94">
        <v>215.1</v>
      </c>
      <c r="L162" s="94">
        <v>215.1</v>
      </c>
      <c r="M162" s="94">
        <f t="shared" si="1"/>
        <v>0</v>
      </c>
      <c r="N162" s="91">
        <v>45027</v>
      </c>
      <c r="O162" s="90" t="s">
        <v>576</v>
      </c>
      <c r="P162" s="90"/>
      <c r="Q162" s="90">
        <v>6</v>
      </c>
    </row>
    <row r="163" spans="1:18" ht="13.5" hidden="1">
      <c r="A163" s="90" t="s">
        <v>242</v>
      </c>
      <c r="B163" s="90" t="s">
        <v>243</v>
      </c>
      <c r="C163" s="91"/>
      <c r="D163" s="91">
        <v>44990</v>
      </c>
      <c r="E163" s="90">
        <v>4</v>
      </c>
      <c r="F163" s="90" t="s">
        <v>577</v>
      </c>
      <c r="G163" s="90" t="s">
        <v>578</v>
      </c>
      <c r="H163" s="92">
        <f t="shared" si="0"/>
        <v>2303653.3367999997</v>
      </c>
      <c r="I163" s="78">
        <v>524.22</v>
      </c>
      <c r="J163" s="93"/>
      <c r="K163" s="94">
        <v>4394.4399999999996</v>
      </c>
      <c r="L163" s="94">
        <v>4394.4399999999996</v>
      </c>
      <c r="M163" s="94">
        <f t="shared" si="1"/>
        <v>0</v>
      </c>
      <c r="N163" s="91">
        <v>44995</v>
      </c>
      <c r="O163" s="90" t="s">
        <v>579</v>
      </c>
      <c r="P163" s="90"/>
      <c r="Q163" s="90">
        <v>6</v>
      </c>
    </row>
    <row r="164" spans="1:18" ht="13.5" hidden="1">
      <c r="A164" s="90" t="s">
        <v>262</v>
      </c>
      <c r="B164" s="90" t="s">
        <v>263</v>
      </c>
      <c r="C164" s="91"/>
      <c r="D164" s="91">
        <v>44995</v>
      </c>
      <c r="E164" s="90">
        <v>282</v>
      </c>
      <c r="F164" s="90" t="s">
        <v>580</v>
      </c>
      <c r="G164" s="90" t="s">
        <v>581</v>
      </c>
      <c r="H164" s="92">
        <f t="shared" si="0"/>
        <v>1943760.5802</v>
      </c>
      <c r="I164" s="78">
        <v>524.22</v>
      </c>
      <c r="J164" s="93"/>
      <c r="K164" s="94">
        <v>3707.91</v>
      </c>
      <c r="L164" s="94">
        <v>3707.91</v>
      </c>
      <c r="M164" s="94">
        <f t="shared" si="1"/>
        <v>0</v>
      </c>
      <c r="N164" s="91">
        <v>45002</v>
      </c>
      <c r="O164" s="90" t="s">
        <v>582</v>
      </c>
      <c r="P164" s="90"/>
      <c r="Q164" s="90">
        <v>6</v>
      </c>
      <c r="R164" s="90" t="s">
        <v>559</v>
      </c>
    </row>
    <row r="165" spans="1:18" ht="13.5" hidden="1">
      <c r="A165" s="90" t="s">
        <v>262</v>
      </c>
      <c r="B165" s="90" t="s">
        <v>263</v>
      </c>
      <c r="C165" s="91"/>
      <c r="D165" s="91">
        <v>44992</v>
      </c>
      <c r="E165" s="90">
        <v>281</v>
      </c>
      <c r="F165" s="90" t="s">
        <v>580</v>
      </c>
      <c r="G165" s="90" t="s">
        <v>581</v>
      </c>
      <c r="H165" s="92">
        <f t="shared" si="0"/>
        <v>3990787.2582000005</v>
      </c>
      <c r="I165" s="78">
        <v>524.22</v>
      </c>
      <c r="J165" s="93"/>
      <c r="K165" s="94">
        <v>7612.81</v>
      </c>
      <c r="L165" s="94">
        <v>7612.81</v>
      </c>
      <c r="M165" s="94">
        <f t="shared" si="1"/>
        <v>0</v>
      </c>
      <c r="N165" s="91">
        <v>45002</v>
      </c>
      <c r="O165" s="90" t="s">
        <v>583</v>
      </c>
      <c r="P165" s="90"/>
      <c r="Q165" s="90">
        <v>6</v>
      </c>
      <c r="R165" s="90" t="s">
        <v>559</v>
      </c>
    </row>
    <row r="166" spans="1:18" ht="13.5" hidden="1">
      <c r="A166" s="90" t="s">
        <v>268</v>
      </c>
      <c r="B166" s="90" t="s">
        <v>269</v>
      </c>
      <c r="C166" s="91"/>
      <c r="D166" s="91">
        <v>44989</v>
      </c>
      <c r="E166" s="90" t="s">
        <v>584</v>
      </c>
      <c r="F166" s="95" t="s">
        <v>276</v>
      </c>
      <c r="G166" s="90" t="s">
        <v>585</v>
      </c>
      <c r="H166" s="92">
        <f t="shared" si="0"/>
        <v>230646.31560000003</v>
      </c>
      <c r="I166" s="78">
        <v>524.22</v>
      </c>
      <c r="J166" s="93"/>
      <c r="K166" s="94">
        <v>439.98</v>
      </c>
      <c r="L166" s="94">
        <v>439.98</v>
      </c>
      <c r="M166" s="94">
        <f t="shared" si="1"/>
        <v>0</v>
      </c>
      <c r="N166" s="91">
        <v>45005</v>
      </c>
      <c r="O166" s="90" t="s">
        <v>278</v>
      </c>
      <c r="P166" s="90"/>
      <c r="Q166" s="90">
        <v>6</v>
      </c>
    </row>
    <row r="167" spans="1:18" ht="13.5" hidden="1">
      <c r="A167" s="90" t="s">
        <v>268</v>
      </c>
      <c r="B167" s="90" t="s">
        <v>269</v>
      </c>
      <c r="C167" s="91"/>
      <c r="D167" s="91">
        <v>44989</v>
      </c>
      <c r="E167" s="90">
        <v>6349802</v>
      </c>
      <c r="F167" s="95" t="s">
        <v>276</v>
      </c>
      <c r="G167" s="90" t="s">
        <v>586</v>
      </c>
      <c r="H167" s="92">
        <f t="shared" si="0"/>
        <v>602826.78900000011</v>
      </c>
      <c r="I167" s="78">
        <v>524.22</v>
      </c>
      <c r="J167" s="93"/>
      <c r="K167" s="94">
        <v>1149.95</v>
      </c>
      <c r="L167" s="94">
        <v>1149.95</v>
      </c>
      <c r="M167" s="94">
        <f t="shared" si="1"/>
        <v>0</v>
      </c>
      <c r="N167" s="91">
        <v>45005</v>
      </c>
      <c r="O167" s="90" t="s">
        <v>278</v>
      </c>
      <c r="P167" s="90"/>
      <c r="Q167" s="90">
        <v>6</v>
      </c>
    </row>
    <row r="168" spans="1:18" ht="13.5" hidden="1">
      <c r="A168" s="90" t="s">
        <v>268</v>
      </c>
      <c r="B168" s="90" t="s">
        <v>269</v>
      </c>
      <c r="C168" s="91"/>
      <c r="D168" s="91">
        <v>44959</v>
      </c>
      <c r="E168" s="90"/>
      <c r="F168" s="95" t="s">
        <v>276</v>
      </c>
      <c r="G168" s="90" t="s">
        <v>587</v>
      </c>
      <c r="H168" s="92">
        <f t="shared" si="0"/>
        <v>167745.15780000002</v>
      </c>
      <c r="I168" s="78">
        <v>524.22</v>
      </c>
      <c r="J168" s="93"/>
      <c r="K168" s="94">
        <v>319.99</v>
      </c>
      <c r="L168" s="94">
        <v>319.99</v>
      </c>
      <c r="M168" s="94">
        <f t="shared" si="1"/>
        <v>0</v>
      </c>
      <c r="N168" s="91">
        <v>45005</v>
      </c>
      <c r="O168" s="90" t="s">
        <v>278</v>
      </c>
      <c r="P168" s="90"/>
      <c r="Q168" s="90">
        <v>6</v>
      </c>
    </row>
    <row r="169" spans="1:18" ht="13.5" hidden="1">
      <c r="A169" s="90" t="s">
        <v>406</v>
      </c>
      <c r="B169" s="90" t="s">
        <v>407</v>
      </c>
      <c r="C169" s="91"/>
      <c r="D169" s="91">
        <v>44986</v>
      </c>
      <c r="E169" s="90">
        <v>86</v>
      </c>
      <c r="F169" s="90" t="s">
        <v>533</v>
      </c>
      <c r="G169" s="90" t="s">
        <v>588</v>
      </c>
      <c r="H169" s="92">
        <f t="shared" si="0"/>
        <v>1194828.4350000001</v>
      </c>
      <c r="I169" s="78">
        <v>524.22</v>
      </c>
      <c r="J169" s="93"/>
      <c r="K169" s="94">
        <v>2279.25</v>
      </c>
      <c r="L169" s="94">
        <v>2279.25</v>
      </c>
      <c r="M169" s="94">
        <f t="shared" si="1"/>
        <v>0</v>
      </c>
      <c r="N169" s="90" t="s">
        <v>535</v>
      </c>
      <c r="O169" s="90" t="s">
        <v>536</v>
      </c>
      <c r="P169" s="90"/>
      <c r="Q169" s="90">
        <v>6</v>
      </c>
    </row>
    <row r="170" spans="1:18" ht="13.5" hidden="1">
      <c r="A170" s="90" t="s">
        <v>280</v>
      </c>
      <c r="B170" s="90" t="s">
        <v>281</v>
      </c>
      <c r="C170" s="91"/>
      <c r="D170" s="91">
        <v>44999</v>
      </c>
      <c r="E170" s="90">
        <v>9694</v>
      </c>
      <c r="F170" s="90" t="s">
        <v>575</v>
      </c>
      <c r="G170" s="90" t="s">
        <v>589</v>
      </c>
      <c r="H170" s="92">
        <f t="shared" si="0"/>
        <v>950012.45280000009</v>
      </c>
      <c r="I170" s="78">
        <v>524.22</v>
      </c>
      <c r="J170" s="93"/>
      <c r="K170" s="94">
        <v>1812.24</v>
      </c>
      <c r="L170" s="94">
        <v>1812.24</v>
      </c>
      <c r="M170" s="94">
        <f t="shared" si="1"/>
        <v>0</v>
      </c>
      <c r="N170" s="91">
        <v>45019</v>
      </c>
      <c r="O170" s="90" t="s">
        <v>590</v>
      </c>
      <c r="P170" s="90"/>
      <c r="Q170" s="90">
        <v>6</v>
      </c>
    </row>
    <row r="171" spans="1:18" ht="13.5" hidden="1">
      <c r="A171" s="90" t="s">
        <v>280</v>
      </c>
      <c r="B171" s="90" t="s">
        <v>281</v>
      </c>
      <c r="C171" s="91"/>
      <c r="D171" s="91">
        <v>45000</v>
      </c>
      <c r="E171" s="90">
        <v>88</v>
      </c>
      <c r="F171" s="90" t="s">
        <v>533</v>
      </c>
      <c r="G171" s="90" t="s">
        <v>591</v>
      </c>
      <c r="H171" s="92">
        <f t="shared" si="0"/>
        <v>1359506.9058000001</v>
      </c>
      <c r="I171" s="78">
        <v>524.22</v>
      </c>
      <c r="J171" s="93"/>
      <c r="K171" s="94">
        <v>2593.39</v>
      </c>
      <c r="L171" s="94">
        <v>2593.39</v>
      </c>
      <c r="M171" s="94">
        <f t="shared" si="1"/>
        <v>0</v>
      </c>
      <c r="N171" s="91">
        <v>45001</v>
      </c>
      <c r="O171" s="90" t="s">
        <v>592</v>
      </c>
      <c r="P171" s="90"/>
      <c r="Q171" s="90">
        <v>6</v>
      </c>
    </row>
    <row r="172" spans="1:18" ht="13.5" hidden="1">
      <c r="A172" s="90" t="s">
        <v>280</v>
      </c>
      <c r="B172" s="90" t="s">
        <v>281</v>
      </c>
      <c r="C172" s="91"/>
      <c r="D172" s="91">
        <v>44989</v>
      </c>
      <c r="E172" s="90">
        <v>9627</v>
      </c>
      <c r="F172" s="90" t="s">
        <v>575</v>
      </c>
      <c r="G172" s="90" t="s">
        <v>593</v>
      </c>
      <c r="H172" s="92">
        <f t="shared" si="0"/>
        <v>70979.388000000006</v>
      </c>
      <c r="I172" s="78">
        <v>524.22</v>
      </c>
      <c r="J172" s="93"/>
      <c r="K172" s="94">
        <v>135.4</v>
      </c>
      <c r="L172" s="94">
        <v>135.4</v>
      </c>
      <c r="M172" s="94">
        <f t="shared" si="1"/>
        <v>0</v>
      </c>
      <c r="N172" s="91">
        <v>45003</v>
      </c>
      <c r="O172" s="90" t="s">
        <v>594</v>
      </c>
      <c r="P172" s="90"/>
      <c r="Q172" s="90">
        <v>6</v>
      </c>
    </row>
    <row r="173" spans="1:18" ht="13.5" hidden="1">
      <c r="A173" s="90" t="s">
        <v>425</v>
      </c>
      <c r="B173" s="90" t="s">
        <v>426</v>
      </c>
      <c r="C173" s="91"/>
      <c r="D173" s="91">
        <v>44929</v>
      </c>
      <c r="E173" s="90"/>
      <c r="F173" s="90" t="s">
        <v>595</v>
      </c>
      <c r="G173" s="90" t="s">
        <v>596</v>
      </c>
      <c r="H173" s="92">
        <f t="shared" si="0"/>
        <v>11008620</v>
      </c>
      <c r="I173" s="78">
        <v>524.22</v>
      </c>
      <c r="J173" s="93"/>
      <c r="K173" s="94">
        <v>21000</v>
      </c>
      <c r="L173" s="94">
        <v>21000</v>
      </c>
      <c r="M173" s="94">
        <f t="shared" si="1"/>
        <v>0</v>
      </c>
      <c r="N173" s="90"/>
      <c r="O173" s="90"/>
      <c r="P173" s="90"/>
      <c r="Q173" s="90">
        <v>6</v>
      </c>
    </row>
    <row r="174" spans="1:18" ht="13.5" hidden="1">
      <c r="A174" s="90" t="s">
        <v>425</v>
      </c>
      <c r="B174" s="90" t="s">
        <v>426</v>
      </c>
      <c r="C174" s="91"/>
      <c r="D174" s="91">
        <v>44986</v>
      </c>
      <c r="E174" s="90">
        <v>4120</v>
      </c>
      <c r="F174" s="90" t="s">
        <v>597</v>
      </c>
      <c r="G174" s="90" t="s">
        <v>598</v>
      </c>
      <c r="H174" s="92">
        <f t="shared" si="0"/>
        <v>11042348.3148</v>
      </c>
      <c r="I174" s="78">
        <v>524.22</v>
      </c>
      <c r="J174" s="93"/>
      <c r="K174" s="94">
        <v>21064.34</v>
      </c>
      <c r="L174" s="94">
        <v>21064.34</v>
      </c>
      <c r="M174" s="94">
        <f t="shared" si="1"/>
        <v>0</v>
      </c>
      <c r="N174" s="91">
        <v>44986</v>
      </c>
      <c r="O174" s="90" t="s">
        <v>599</v>
      </c>
      <c r="P174" s="90"/>
      <c r="Q174" s="90">
        <v>6</v>
      </c>
    </row>
    <row r="175" spans="1:18" ht="13.5" hidden="1">
      <c r="A175" s="90" t="s">
        <v>600</v>
      </c>
      <c r="B175" s="90" t="s">
        <v>601</v>
      </c>
      <c r="C175" s="91"/>
      <c r="D175" s="91">
        <v>44992</v>
      </c>
      <c r="E175" s="90">
        <v>6430</v>
      </c>
      <c r="F175" s="90" t="s">
        <v>602</v>
      </c>
      <c r="G175" s="90" t="s">
        <v>603</v>
      </c>
      <c r="H175" s="92">
        <f t="shared" si="0"/>
        <v>7437193.0152000003</v>
      </c>
      <c r="I175" s="78">
        <v>524.22</v>
      </c>
      <c r="J175" s="93"/>
      <c r="K175" s="94">
        <v>14187.16</v>
      </c>
      <c r="L175" s="94">
        <v>14187.16</v>
      </c>
      <c r="M175" s="94">
        <f t="shared" si="1"/>
        <v>0</v>
      </c>
      <c r="N175" s="91">
        <v>44992</v>
      </c>
      <c r="O175" s="90" t="s">
        <v>604</v>
      </c>
      <c r="P175" s="90"/>
      <c r="Q175" s="90">
        <v>6</v>
      </c>
    </row>
    <row r="176" spans="1:18" ht="13.5" hidden="1">
      <c r="A176" s="90" t="s">
        <v>600</v>
      </c>
      <c r="B176" s="90" t="s">
        <v>601</v>
      </c>
      <c r="C176" s="91"/>
      <c r="D176" s="91">
        <v>44992</v>
      </c>
      <c r="E176" s="90">
        <v>6431</v>
      </c>
      <c r="F176" s="90" t="s">
        <v>602</v>
      </c>
      <c r="G176" s="90" t="s">
        <v>603</v>
      </c>
      <c r="H176" s="92">
        <f t="shared" si="0"/>
        <v>471053.60760000005</v>
      </c>
      <c r="I176" s="78">
        <v>524.22</v>
      </c>
      <c r="J176" s="93"/>
      <c r="K176" s="94">
        <v>898.58</v>
      </c>
      <c r="L176" s="94">
        <v>898.58</v>
      </c>
      <c r="M176" s="94">
        <f t="shared" si="1"/>
        <v>0</v>
      </c>
      <c r="N176" s="91">
        <v>44992</v>
      </c>
      <c r="O176" s="90" t="s">
        <v>605</v>
      </c>
      <c r="P176" s="90"/>
      <c r="Q176" s="90">
        <v>6</v>
      </c>
    </row>
    <row r="177" spans="1:17" ht="13.5" hidden="1">
      <c r="A177" s="90" t="s">
        <v>324</v>
      </c>
      <c r="B177" s="90" t="s">
        <v>325</v>
      </c>
      <c r="C177" s="91"/>
      <c r="D177" s="91">
        <v>44986</v>
      </c>
      <c r="E177" s="90">
        <v>86</v>
      </c>
      <c r="F177" s="90" t="s">
        <v>533</v>
      </c>
      <c r="G177" s="90" t="s">
        <v>606</v>
      </c>
      <c r="H177" s="92">
        <f t="shared" si="0"/>
        <v>298705.79819999996</v>
      </c>
      <c r="I177" s="78">
        <v>524.22</v>
      </c>
      <c r="J177" s="93"/>
      <c r="K177" s="94">
        <v>569.80999999999995</v>
      </c>
      <c r="L177" s="94">
        <v>569.80999999999995</v>
      </c>
      <c r="M177" s="94">
        <f t="shared" si="1"/>
        <v>0</v>
      </c>
      <c r="N177" s="90" t="s">
        <v>535</v>
      </c>
      <c r="O177" s="90" t="s">
        <v>536</v>
      </c>
      <c r="P177" s="90"/>
      <c r="Q177" s="90">
        <v>6</v>
      </c>
    </row>
    <row r="178" spans="1:17" ht="13.5" hidden="1">
      <c r="A178" s="90" t="s">
        <v>358</v>
      </c>
      <c r="B178" s="90" t="s">
        <v>359</v>
      </c>
      <c r="C178" s="91"/>
      <c r="D178" s="91">
        <v>45000</v>
      </c>
      <c r="E178" s="90">
        <v>88</v>
      </c>
      <c r="F178" s="90" t="s">
        <v>533</v>
      </c>
      <c r="G178" s="90" t="s">
        <v>607</v>
      </c>
      <c r="H178" s="92">
        <f t="shared" si="0"/>
        <v>509541.84</v>
      </c>
      <c r="I178" s="78">
        <v>524.22</v>
      </c>
      <c r="J178" s="93"/>
      <c r="K178" s="94">
        <v>972</v>
      </c>
      <c r="L178" s="94">
        <v>972</v>
      </c>
      <c r="M178" s="94">
        <f t="shared" si="1"/>
        <v>0</v>
      </c>
      <c r="N178" s="91">
        <v>45001</v>
      </c>
      <c r="O178" s="90" t="s">
        <v>592</v>
      </c>
      <c r="P178" s="90"/>
      <c r="Q178" s="90">
        <v>6</v>
      </c>
    </row>
    <row r="179" spans="1:17" ht="13.5" hidden="1">
      <c r="A179" s="90" t="s">
        <v>358</v>
      </c>
      <c r="B179" s="90" t="s">
        <v>359</v>
      </c>
      <c r="C179" s="91"/>
      <c r="D179" s="91">
        <v>45000</v>
      </c>
      <c r="E179" s="90">
        <v>88</v>
      </c>
      <c r="F179" s="90" t="s">
        <v>533</v>
      </c>
      <c r="G179" s="90" t="s">
        <v>607</v>
      </c>
      <c r="H179" s="92">
        <f t="shared" si="0"/>
        <v>685805.57280000008</v>
      </c>
      <c r="I179" s="78">
        <v>524.22</v>
      </c>
      <c r="J179" s="93"/>
      <c r="K179" s="94">
        <v>1308.24</v>
      </c>
      <c r="L179" s="94">
        <v>1308.24</v>
      </c>
      <c r="M179" s="94">
        <f t="shared" si="1"/>
        <v>0</v>
      </c>
      <c r="N179" s="91">
        <v>45001</v>
      </c>
      <c r="O179" s="90" t="s">
        <v>592</v>
      </c>
      <c r="P179" s="90"/>
      <c r="Q179" s="90">
        <v>6</v>
      </c>
    </row>
    <row r="180" spans="1:17" ht="13.5" hidden="1">
      <c r="A180" s="90" t="s">
        <v>358</v>
      </c>
      <c r="B180" s="90" t="s">
        <v>359</v>
      </c>
      <c r="C180" s="91"/>
      <c r="D180" s="91">
        <v>45016</v>
      </c>
      <c r="E180" s="90">
        <v>176</v>
      </c>
      <c r="F180" s="90" t="s">
        <v>427</v>
      </c>
      <c r="G180" s="90" t="s">
        <v>608</v>
      </c>
      <c r="H180" s="92">
        <f t="shared" si="0"/>
        <v>3513584.5500000003</v>
      </c>
      <c r="I180" s="78">
        <v>524.22</v>
      </c>
      <c r="J180" s="93"/>
      <c r="K180" s="94">
        <v>6702.5</v>
      </c>
      <c r="L180" s="94">
        <v>6702.5</v>
      </c>
      <c r="M180" s="94">
        <f t="shared" si="1"/>
        <v>0</v>
      </c>
      <c r="N180" s="90"/>
      <c r="O180" s="90"/>
      <c r="P180" s="90"/>
      <c r="Q180" s="90">
        <v>6</v>
      </c>
    </row>
    <row r="181" spans="1:17" ht="13.5" hidden="1">
      <c r="A181" s="90" t="s">
        <v>358</v>
      </c>
      <c r="B181" s="90" t="s">
        <v>359</v>
      </c>
      <c r="C181" s="91"/>
      <c r="D181" s="91">
        <v>44999</v>
      </c>
      <c r="E181" s="90">
        <v>9695</v>
      </c>
      <c r="F181" s="90" t="s">
        <v>575</v>
      </c>
      <c r="G181" s="90" t="s">
        <v>609</v>
      </c>
      <c r="H181" s="92">
        <f t="shared" si="0"/>
        <v>461428.92840000003</v>
      </c>
      <c r="I181" s="78">
        <v>524.22</v>
      </c>
      <c r="J181" s="93"/>
      <c r="K181" s="94">
        <v>880.22</v>
      </c>
      <c r="L181" s="94">
        <v>880.22</v>
      </c>
      <c r="M181" s="94">
        <f t="shared" si="1"/>
        <v>0</v>
      </c>
      <c r="N181" s="91">
        <v>45019</v>
      </c>
      <c r="O181" s="90" t="s">
        <v>590</v>
      </c>
      <c r="P181" s="90"/>
      <c r="Q181" s="90">
        <v>6</v>
      </c>
    </row>
    <row r="182" spans="1:17" ht="13.5" hidden="1">
      <c r="A182" s="90" t="s">
        <v>324</v>
      </c>
      <c r="B182" s="90" t="s">
        <v>325</v>
      </c>
      <c r="C182" s="91"/>
      <c r="D182" s="91">
        <v>44986</v>
      </c>
      <c r="E182" s="90">
        <v>86</v>
      </c>
      <c r="F182" s="90" t="s">
        <v>533</v>
      </c>
      <c r="G182" s="90" t="s">
        <v>610</v>
      </c>
      <c r="H182" s="92">
        <f t="shared" si="0"/>
        <v>298705.79819999996</v>
      </c>
      <c r="I182" s="78">
        <v>524.22</v>
      </c>
      <c r="J182" s="93"/>
      <c r="K182" s="94">
        <v>569.80999999999995</v>
      </c>
      <c r="L182" s="94">
        <v>569.80999999999995</v>
      </c>
      <c r="M182" s="94">
        <f t="shared" si="1"/>
        <v>0</v>
      </c>
      <c r="N182" s="90" t="s">
        <v>535</v>
      </c>
      <c r="O182" s="90" t="s">
        <v>536</v>
      </c>
      <c r="P182" s="90"/>
      <c r="Q182" s="90">
        <v>6</v>
      </c>
    </row>
    <row r="183" spans="1:17" ht="13.5" hidden="1">
      <c r="A183" s="90" t="s">
        <v>324</v>
      </c>
      <c r="B183" s="90" t="s">
        <v>325</v>
      </c>
      <c r="C183" s="91"/>
      <c r="D183" s="91">
        <v>45000</v>
      </c>
      <c r="E183" s="90">
        <v>88</v>
      </c>
      <c r="F183" s="90" t="s">
        <v>533</v>
      </c>
      <c r="G183" s="90" t="s">
        <v>611</v>
      </c>
      <c r="H183" s="92">
        <f t="shared" si="0"/>
        <v>286213.63560000004</v>
      </c>
      <c r="I183" s="78">
        <v>524.22</v>
      </c>
      <c r="J183" s="93"/>
      <c r="K183" s="94">
        <v>545.98</v>
      </c>
      <c r="L183" s="94">
        <v>545.98</v>
      </c>
      <c r="M183" s="94">
        <f t="shared" si="1"/>
        <v>0</v>
      </c>
      <c r="N183" s="91">
        <v>45001</v>
      </c>
      <c r="O183" s="90" t="s">
        <v>592</v>
      </c>
      <c r="P183" s="90"/>
      <c r="Q183" s="90">
        <v>6</v>
      </c>
    </row>
    <row r="184" spans="1:17" ht="13.5" hidden="1">
      <c r="A184" s="90" t="s">
        <v>324</v>
      </c>
      <c r="B184" s="90" t="s">
        <v>325</v>
      </c>
      <c r="C184" s="91"/>
      <c r="D184" s="91">
        <v>44988</v>
      </c>
      <c r="E184" s="90">
        <v>9623</v>
      </c>
      <c r="F184" s="90" t="s">
        <v>575</v>
      </c>
      <c r="G184" s="90" t="s">
        <v>612</v>
      </c>
      <c r="H184" s="92">
        <f t="shared" si="0"/>
        <v>5198196.9731999999</v>
      </c>
      <c r="I184" s="78">
        <v>524.22</v>
      </c>
      <c r="J184" s="93"/>
      <c r="K184" s="94">
        <v>9916.06</v>
      </c>
      <c r="L184" s="94">
        <v>9916.06</v>
      </c>
      <c r="M184" s="94">
        <f t="shared" si="1"/>
        <v>0</v>
      </c>
      <c r="N184" s="91">
        <v>45003</v>
      </c>
      <c r="O184" s="90" t="s">
        <v>594</v>
      </c>
      <c r="P184" s="90"/>
      <c r="Q184" s="90">
        <v>6</v>
      </c>
    </row>
    <row r="185" spans="1:17" ht="13.5" hidden="1">
      <c r="A185" s="90" t="s">
        <v>483</v>
      </c>
      <c r="B185" s="90" t="s">
        <v>484</v>
      </c>
      <c r="C185" s="91"/>
      <c r="D185" s="91">
        <v>44986</v>
      </c>
      <c r="E185" s="90">
        <v>86</v>
      </c>
      <c r="F185" s="90" t="s">
        <v>533</v>
      </c>
      <c r="G185" s="90" t="s">
        <v>534</v>
      </c>
      <c r="H185" s="92">
        <f t="shared" si="0"/>
        <v>610988.89439999999</v>
      </c>
      <c r="I185" s="78">
        <v>524.22</v>
      </c>
      <c r="J185" s="93"/>
      <c r="K185" s="94">
        <v>1165.52</v>
      </c>
      <c r="L185" s="94">
        <v>1165.52</v>
      </c>
      <c r="M185" s="94">
        <f t="shared" si="1"/>
        <v>0</v>
      </c>
      <c r="N185" s="90" t="s">
        <v>535</v>
      </c>
      <c r="O185" s="90" t="s">
        <v>536</v>
      </c>
      <c r="P185" s="90"/>
      <c r="Q185" s="90">
        <v>6</v>
      </c>
    </row>
    <row r="186" spans="1:17" ht="13.5" hidden="1">
      <c r="A186" s="90" t="s">
        <v>483</v>
      </c>
      <c r="B186" s="90" t="s">
        <v>484</v>
      </c>
      <c r="C186" s="91"/>
      <c r="D186" s="91">
        <v>44986</v>
      </c>
      <c r="E186" s="90">
        <v>86</v>
      </c>
      <c r="F186" s="90" t="s">
        <v>533</v>
      </c>
      <c r="G186" s="90" t="s">
        <v>534</v>
      </c>
      <c r="H186" s="92">
        <f t="shared" si="0"/>
        <v>610988.89439999999</v>
      </c>
      <c r="I186" s="78">
        <v>524.22</v>
      </c>
      <c r="J186" s="93"/>
      <c r="K186" s="94">
        <v>1165.52</v>
      </c>
      <c r="L186" s="94">
        <v>1165.52</v>
      </c>
      <c r="M186" s="94">
        <f t="shared" si="1"/>
        <v>0</v>
      </c>
      <c r="N186" s="90" t="s">
        <v>535</v>
      </c>
      <c r="O186" s="90" t="s">
        <v>536</v>
      </c>
      <c r="P186" s="90"/>
      <c r="Q186" s="90">
        <v>6</v>
      </c>
    </row>
    <row r="187" spans="1:17" ht="13.5" hidden="1">
      <c r="A187" s="90" t="s">
        <v>483</v>
      </c>
      <c r="B187" s="90" t="s">
        <v>484</v>
      </c>
      <c r="C187" s="91"/>
      <c r="D187" s="91">
        <v>44986</v>
      </c>
      <c r="E187" s="90">
        <v>86</v>
      </c>
      <c r="F187" s="90" t="s">
        <v>533</v>
      </c>
      <c r="G187" s="90" t="s">
        <v>613</v>
      </c>
      <c r="H187" s="92">
        <f t="shared" si="0"/>
        <v>610988.89439999999</v>
      </c>
      <c r="I187" s="78">
        <v>524.22</v>
      </c>
      <c r="J187" s="93"/>
      <c r="K187" s="94">
        <v>1165.52</v>
      </c>
      <c r="L187" s="94">
        <v>1165.52</v>
      </c>
      <c r="M187" s="94">
        <f t="shared" si="1"/>
        <v>0</v>
      </c>
      <c r="N187" s="90" t="s">
        <v>535</v>
      </c>
      <c r="O187" s="90" t="s">
        <v>536</v>
      </c>
      <c r="P187" s="90"/>
      <c r="Q187" s="90">
        <v>6</v>
      </c>
    </row>
    <row r="188" spans="1:17" ht="13.5" hidden="1">
      <c r="A188" s="90" t="s">
        <v>483</v>
      </c>
      <c r="B188" s="90" t="s">
        <v>484</v>
      </c>
      <c r="C188" s="91"/>
      <c r="D188" s="91">
        <v>45000</v>
      </c>
      <c r="E188" s="90">
        <v>88</v>
      </c>
      <c r="F188" s="90" t="s">
        <v>533</v>
      </c>
      <c r="G188" s="90" t="s">
        <v>591</v>
      </c>
      <c r="H188" s="92">
        <f t="shared" si="0"/>
        <v>1264104.108</v>
      </c>
      <c r="I188" s="78">
        <v>524.22</v>
      </c>
      <c r="J188" s="93"/>
      <c r="K188" s="94">
        <v>2411.4</v>
      </c>
      <c r="L188" s="94">
        <v>2411.4</v>
      </c>
      <c r="M188" s="94">
        <f t="shared" si="1"/>
        <v>0</v>
      </c>
      <c r="N188" s="91">
        <v>45001</v>
      </c>
      <c r="O188" s="90" t="s">
        <v>592</v>
      </c>
      <c r="P188" s="90"/>
      <c r="Q188" s="90">
        <v>6</v>
      </c>
    </row>
    <row r="189" spans="1:17" ht="13.5" hidden="1">
      <c r="A189" s="90" t="s">
        <v>483</v>
      </c>
      <c r="B189" s="90" t="s">
        <v>484</v>
      </c>
      <c r="C189" s="91"/>
      <c r="D189" s="91">
        <v>45000</v>
      </c>
      <c r="E189" s="90">
        <v>88</v>
      </c>
      <c r="F189" s="90" t="s">
        <v>533</v>
      </c>
      <c r="G189" s="90" t="s">
        <v>591</v>
      </c>
      <c r="H189" s="92">
        <f t="shared" si="0"/>
        <v>433655.75280000002</v>
      </c>
      <c r="I189" s="78">
        <v>524.22</v>
      </c>
      <c r="J189" s="93"/>
      <c r="K189" s="94">
        <v>827.24</v>
      </c>
      <c r="L189" s="94">
        <v>827.24</v>
      </c>
      <c r="M189" s="94">
        <f t="shared" si="1"/>
        <v>0</v>
      </c>
      <c r="N189" s="91">
        <v>45001</v>
      </c>
      <c r="O189" s="90" t="s">
        <v>592</v>
      </c>
      <c r="P189" s="90"/>
      <c r="Q189" s="90">
        <v>6</v>
      </c>
    </row>
    <row r="190" spans="1:17" ht="13.5" hidden="1">
      <c r="A190" s="90" t="s">
        <v>483</v>
      </c>
      <c r="B190" s="90" t="s">
        <v>484</v>
      </c>
      <c r="C190" s="91"/>
      <c r="D190" s="91">
        <v>45000</v>
      </c>
      <c r="E190" s="90">
        <v>88</v>
      </c>
      <c r="F190" s="90" t="s">
        <v>533</v>
      </c>
      <c r="G190" s="90" t="s">
        <v>613</v>
      </c>
      <c r="H190" s="92">
        <f t="shared" si="0"/>
        <v>774959.66819999996</v>
      </c>
      <c r="I190" s="78">
        <v>524.22</v>
      </c>
      <c r="J190" s="93"/>
      <c r="K190" s="94">
        <v>1478.31</v>
      </c>
      <c r="L190" s="94">
        <v>1478.31</v>
      </c>
      <c r="M190" s="94">
        <f t="shared" si="1"/>
        <v>0</v>
      </c>
      <c r="N190" s="91">
        <v>45003</v>
      </c>
      <c r="O190" s="90" t="s">
        <v>546</v>
      </c>
      <c r="P190" s="90"/>
      <c r="Q190" s="90">
        <v>6</v>
      </c>
    </row>
    <row r="191" spans="1:17" ht="13.5" hidden="1">
      <c r="A191" s="90" t="s">
        <v>287</v>
      </c>
      <c r="B191" s="90" t="s">
        <v>288</v>
      </c>
      <c r="C191" s="91"/>
      <c r="D191" s="91">
        <v>44998</v>
      </c>
      <c r="E191" s="90">
        <v>9</v>
      </c>
      <c r="F191" s="90" t="s">
        <v>488</v>
      </c>
      <c r="G191" s="90" t="s">
        <v>614</v>
      </c>
      <c r="H191" s="92">
        <f t="shared" si="0"/>
        <v>740460.75</v>
      </c>
      <c r="I191" s="78">
        <v>524.22</v>
      </c>
      <c r="J191" s="93"/>
      <c r="K191" s="94">
        <v>1412.5</v>
      </c>
      <c r="L191" s="94">
        <v>1412.5</v>
      </c>
      <c r="M191" s="94">
        <f t="shared" si="1"/>
        <v>0</v>
      </c>
      <c r="N191" s="91">
        <v>45005</v>
      </c>
      <c r="O191" s="90" t="s">
        <v>615</v>
      </c>
      <c r="P191" s="90"/>
      <c r="Q191" s="90">
        <v>6</v>
      </c>
    </row>
    <row r="192" spans="1:17" ht="13.5" hidden="1">
      <c r="A192" s="90" t="s">
        <v>406</v>
      </c>
      <c r="B192" s="90" t="s">
        <v>407</v>
      </c>
      <c r="C192" s="91"/>
      <c r="D192" s="91">
        <v>45000</v>
      </c>
      <c r="E192" s="90">
        <v>88</v>
      </c>
      <c r="F192" s="90" t="s">
        <v>533</v>
      </c>
      <c r="G192" s="90" t="s">
        <v>591</v>
      </c>
      <c r="H192" s="92">
        <f t="shared" si="0"/>
        <v>1422387.0948000001</v>
      </c>
      <c r="I192" s="78">
        <v>524.22</v>
      </c>
      <c r="J192" s="93"/>
      <c r="K192" s="94">
        <v>2713.34</v>
      </c>
      <c r="L192" s="94">
        <v>2713.34</v>
      </c>
      <c r="M192" s="94">
        <f t="shared" si="1"/>
        <v>0</v>
      </c>
      <c r="N192" s="91">
        <v>45001</v>
      </c>
      <c r="O192" s="90" t="s">
        <v>592</v>
      </c>
      <c r="P192" s="90"/>
      <c r="Q192" s="90">
        <v>6</v>
      </c>
    </row>
    <row r="193" spans="1:18" ht="13.5" hidden="1">
      <c r="A193" s="90" t="s">
        <v>406</v>
      </c>
      <c r="B193" s="90" t="s">
        <v>407</v>
      </c>
      <c r="C193" s="91"/>
      <c r="D193" s="91">
        <v>44988</v>
      </c>
      <c r="E193" s="90">
        <v>9624</v>
      </c>
      <c r="F193" s="90" t="s">
        <v>575</v>
      </c>
      <c r="G193" s="90" t="s">
        <v>616</v>
      </c>
      <c r="H193" s="92">
        <f t="shared" si="0"/>
        <v>290339.24700000003</v>
      </c>
      <c r="I193" s="78">
        <v>524.22</v>
      </c>
      <c r="J193" s="93"/>
      <c r="K193" s="94">
        <v>553.85</v>
      </c>
      <c r="L193" s="94">
        <v>553.85</v>
      </c>
      <c r="M193" s="94">
        <f t="shared" si="1"/>
        <v>0</v>
      </c>
      <c r="N193" s="91">
        <v>45003</v>
      </c>
      <c r="O193" s="90" t="s">
        <v>594</v>
      </c>
      <c r="P193" s="90"/>
      <c r="Q193" s="90">
        <v>6</v>
      </c>
    </row>
    <row r="194" spans="1:18" ht="13.5" hidden="1">
      <c r="A194" s="90" t="s">
        <v>301</v>
      </c>
      <c r="B194" s="90" t="s">
        <v>302</v>
      </c>
      <c r="C194" s="91"/>
      <c r="D194" s="91">
        <v>45012</v>
      </c>
      <c r="E194" s="90">
        <v>6</v>
      </c>
      <c r="F194" s="90" t="s">
        <v>617</v>
      </c>
      <c r="G194" s="90" t="s">
        <v>618</v>
      </c>
      <c r="H194" s="92">
        <f t="shared" si="0"/>
        <v>1332829.3500000001</v>
      </c>
      <c r="I194" s="78">
        <v>524.22</v>
      </c>
      <c r="J194" s="93"/>
      <c r="K194" s="94">
        <v>2542.5</v>
      </c>
      <c r="L194" s="94">
        <v>2542.5</v>
      </c>
      <c r="M194" s="94">
        <f t="shared" si="1"/>
        <v>0</v>
      </c>
      <c r="N194" s="91">
        <v>44978</v>
      </c>
      <c r="O194" s="90" t="s">
        <v>372</v>
      </c>
      <c r="P194" s="90"/>
      <c r="Q194" s="90">
        <v>7</v>
      </c>
    </row>
    <row r="195" spans="1:18" ht="13.5" hidden="1">
      <c r="A195" s="90" t="s">
        <v>376</v>
      </c>
      <c r="B195" s="90" t="s">
        <v>377</v>
      </c>
      <c r="C195" s="91"/>
      <c r="D195" s="91">
        <v>45015</v>
      </c>
      <c r="E195" s="90">
        <v>10</v>
      </c>
      <c r="F195" s="90" t="s">
        <v>378</v>
      </c>
      <c r="G195" s="90" t="s">
        <v>619</v>
      </c>
      <c r="H195" s="92">
        <f t="shared" si="0"/>
        <v>5664716.0778000001</v>
      </c>
      <c r="I195" s="78">
        <v>524.22</v>
      </c>
      <c r="J195" s="93"/>
      <c r="K195" s="94">
        <v>10805.99</v>
      </c>
      <c r="L195" s="94">
        <v>10805.99</v>
      </c>
      <c r="M195" s="94">
        <f t="shared" si="1"/>
        <v>0</v>
      </c>
      <c r="N195" s="91">
        <v>45019</v>
      </c>
      <c r="O195" s="90" t="s">
        <v>620</v>
      </c>
      <c r="P195" s="90"/>
      <c r="Q195" s="90">
        <v>7</v>
      </c>
    </row>
    <row r="196" spans="1:18" ht="13.5" hidden="1">
      <c r="A196" s="90" t="s">
        <v>425</v>
      </c>
      <c r="B196" s="90" t="s">
        <v>426</v>
      </c>
      <c r="C196" s="91"/>
      <c r="D196" s="91">
        <v>45016</v>
      </c>
      <c r="E196" s="90">
        <v>178</v>
      </c>
      <c r="F196" s="90" t="s">
        <v>427</v>
      </c>
      <c r="G196" s="90" t="s">
        <v>621</v>
      </c>
      <c r="H196" s="92">
        <f t="shared" si="0"/>
        <v>981502.34820000001</v>
      </c>
      <c r="I196" s="78">
        <v>524.22</v>
      </c>
      <c r="J196" s="93"/>
      <c r="K196" s="94">
        <v>1872.31</v>
      </c>
      <c r="L196" s="94">
        <v>1872.31</v>
      </c>
      <c r="M196" s="94">
        <f t="shared" si="1"/>
        <v>0</v>
      </c>
      <c r="N196" s="90"/>
      <c r="O196" s="90"/>
      <c r="P196" s="90"/>
      <c r="Q196" s="90">
        <v>7</v>
      </c>
    </row>
    <row r="197" spans="1:18" ht="13.5" hidden="1">
      <c r="A197" s="90" t="s">
        <v>430</v>
      </c>
      <c r="B197" s="90" t="s">
        <v>431</v>
      </c>
      <c r="C197" s="91"/>
      <c r="D197" s="91">
        <v>45016</v>
      </c>
      <c r="E197" s="90">
        <v>178</v>
      </c>
      <c r="F197" s="90" t="s">
        <v>427</v>
      </c>
      <c r="G197" s="90" t="s">
        <v>621</v>
      </c>
      <c r="H197" s="92">
        <f t="shared" si="0"/>
        <v>1275956.7222000002</v>
      </c>
      <c r="I197" s="78">
        <v>524.22</v>
      </c>
      <c r="J197" s="93"/>
      <c r="K197" s="94">
        <v>2434.0100000000002</v>
      </c>
      <c r="L197" s="94">
        <v>2434.0100000000002</v>
      </c>
      <c r="M197" s="94">
        <f t="shared" si="1"/>
        <v>0</v>
      </c>
      <c r="N197" s="90"/>
      <c r="O197" s="90"/>
      <c r="P197" s="90"/>
      <c r="Q197" s="90">
        <v>7</v>
      </c>
    </row>
    <row r="198" spans="1:18" ht="13.5" hidden="1">
      <c r="A198" s="90" t="s">
        <v>432</v>
      </c>
      <c r="B198" s="90" t="s">
        <v>433</v>
      </c>
      <c r="C198" s="91"/>
      <c r="D198" s="91">
        <v>45016</v>
      </c>
      <c r="E198" s="90">
        <v>178</v>
      </c>
      <c r="F198" s="90" t="s">
        <v>427</v>
      </c>
      <c r="G198" s="90" t="s">
        <v>621</v>
      </c>
      <c r="H198" s="92">
        <f t="shared" si="0"/>
        <v>196299.42120000001</v>
      </c>
      <c r="I198" s="78">
        <v>524.22</v>
      </c>
      <c r="J198" s="93"/>
      <c r="K198" s="94">
        <v>374.46</v>
      </c>
      <c r="L198" s="94">
        <v>374.46</v>
      </c>
      <c r="M198" s="94">
        <f t="shared" si="1"/>
        <v>0</v>
      </c>
      <c r="N198" s="90"/>
      <c r="O198" s="90"/>
      <c r="P198" s="90"/>
      <c r="Q198" s="90">
        <v>7</v>
      </c>
    </row>
    <row r="199" spans="1:18" ht="13.5" hidden="1">
      <c r="A199" s="90" t="s">
        <v>425</v>
      </c>
      <c r="B199" s="90" t="s">
        <v>426</v>
      </c>
      <c r="C199" s="91"/>
      <c r="D199" s="91">
        <v>45016</v>
      </c>
      <c r="E199" s="90">
        <v>178</v>
      </c>
      <c r="F199" s="90" t="s">
        <v>427</v>
      </c>
      <c r="G199" s="90" t="s">
        <v>621</v>
      </c>
      <c r="H199" s="92">
        <f t="shared" si="0"/>
        <v>127595.14800000002</v>
      </c>
      <c r="I199" s="78">
        <v>524.22</v>
      </c>
      <c r="J199" s="93"/>
      <c r="K199" s="94">
        <v>243.4</v>
      </c>
      <c r="L199" s="94">
        <v>243.4</v>
      </c>
      <c r="M199" s="94">
        <f t="shared" si="1"/>
        <v>0</v>
      </c>
      <c r="N199" s="90"/>
      <c r="O199" s="90"/>
      <c r="P199" s="90"/>
      <c r="Q199" s="90">
        <v>7</v>
      </c>
    </row>
    <row r="200" spans="1:18" ht="13.5" hidden="1">
      <c r="A200" s="90" t="s">
        <v>430</v>
      </c>
      <c r="B200" s="90" t="s">
        <v>431</v>
      </c>
      <c r="C200" s="91"/>
      <c r="D200" s="91">
        <v>45016</v>
      </c>
      <c r="E200" s="90">
        <v>178</v>
      </c>
      <c r="F200" s="90" t="s">
        <v>427</v>
      </c>
      <c r="G200" s="90" t="s">
        <v>621</v>
      </c>
      <c r="H200" s="92">
        <f t="shared" si="0"/>
        <v>165873.69240000003</v>
      </c>
      <c r="I200" s="78">
        <v>524.22</v>
      </c>
      <c r="J200" s="93"/>
      <c r="K200" s="94">
        <v>316.42</v>
      </c>
      <c r="L200" s="94">
        <v>316.42</v>
      </c>
      <c r="M200" s="94">
        <f t="shared" si="1"/>
        <v>0</v>
      </c>
      <c r="N200" s="90"/>
      <c r="O200" s="90"/>
      <c r="P200" s="90"/>
      <c r="Q200" s="90">
        <v>7</v>
      </c>
    </row>
    <row r="201" spans="1:18" ht="13.5" hidden="1">
      <c r="A201" s="90" t="s">
        <v>432</v>
      </c>
      <c r="B201" s="90" t="s">
        <v>433</v>
      </c>
      <c r="C201" s="91"/>
      <c r="D201" s="91">
        <v>45016</v>
      </c>
      <c r="E201" s="90">
        <v>178</v>
      </c>
      <c r="F201" s="90" t="s">
        <v>427</v>
      </c>
      <c r="G201" s="90" t="s">
        <v>621</v>
      </c>
      <c r="H201" s="92">
        <f t="shared" si="0"/>
        <v>25519.029600000002</v>
      </c>
      <c r="I201" s="78">
        <v>524.22</v>
      </c>
      <c r="J201" s="93"/>
      <c r="K201" s="94">
        <v>48.68</v>
      </c>
      <c r="L201" s="94">
        <v>48.68</v>
      </c>
      <c r="M201" s="94">
        <f t="shared" si="1"/>
        <v>0</v>
      </c>
      <c r="N201" s="90"/>
      <c r="O201" s="90"/>
      <c r="P201" s="90"/>
      <c r="Q201" s="90">
        <v>7</v>
      </c>
    </row>
    <row r="202" spans="1:18" ht="13.5" hidden="1">
      <c r="A202" s="90" t="s">
        <v>439</v>
      </c>
      <c r="B202" s="90" t="s">
        <v>440</v>
      </c>
      <c r="C202" s="91"/>
      <c r="D202" s="91">
        <v>45006</v>
      </c>
      <c r="E202" s="90">
        <v>110429</v>
      </c>
      <c r="F202" s="90" t="s">
        <v>491</v>
      </c>
      <c r="G202" s="90" t="s">
        <v>487</v>
      </c>
      <c r="H202" s="92">
        <f t="shared" si="0"/>
        <v>438368.49060000002</v>
      </c>
      <c r="I202" s="78">
        <v>524.22</v>
      </c>
      <c r="J202" s="93"/>
      <c r="K202" s="94">
        <v>836.23</v>
      </c>
      <c r="L202" s="94">
        <v>836.23</v>
      </c>
      <c r="M202" s="94">
        <f t="shared" si="1"/>
        <v>0</v>
      </c>
      <c r="N202" s="91">
        <v>45019</v>
      </c>
      <c r="O202" s="90" t="s">
        <v>622</v>
      </c>
      <c r="P202" s="90"/>
      <c r="Q202" s="90">
        <v>7</v>
      </c>
    </row>
    <row r="203" spans="1:18" ht="13.5" hidden="1">
      <c r="A203" s="90" t="s">
        <v>406</v>
      </c>
      <c r="B203" s="90" t="s">
        <v>407</v>
      </c>
      <c r="C203" s="91"/>
      <c r="D203" s="91">
        <v>45009</v>
      </c>
      <c r="E203" s="90">
        <v>4290</v>
      </c>
      <c r="F203" s="90" t="s">
        <v>623</v>
      </c>
      <c r="G203" s="90" t="s">
        <v>624</v>
      </c>
      <c r="H203" s="92">
        <f t="shared" si="0"/>
        <v>308655.4938</v>
      </c>
      <c r="I203" s="78">
        <v>524.22</v>
      </c>
      <c r="J203" s="93"/>
      <c r="K203" s="94">
        <v>588.79</v>
      </c>
      <c r="L203" s="94">
        <v>588.79</v>
      </c>
      <c r="M203" s="94">
        <f t="shared" si="1"/>
        <v>0</v>
      </c>
      <c r="N203" s="91">
        <v>45009</v>
      </c>
      <c r="O203" s="90" t="s">
        <v>625</v>
      </c>
      <c r="P203" s="90"/>
      <c r="Q203" s="90">
        <v>7</v>
      </c>
      <c r="R203" s="90" t="s">
        <v>559</v>
      </c>
    </row>
    <row r="204" spans="1:18" ht="13.5" hidden="1">
      <c r="A204" s="90" t="s">
        <v>508</v>
      </c>
      <c r="B204" s="90" t="s">
        <v>509</v>
      </c>
      <c r="C204" s="91"/>
      <c r="D204" s="91">
        <v>45001</v>
      </c>
      <c r="E204" s="90">
        <v>23</v>
      </c>
      <c r="F204" s="90" t="s">
        <v>626</v>
      </c>
      <c r="G204" s="90" t="s">
        <v>627</v>
      </c>
      <c r="H204" s="92">
        <f t="shared" si="0"/>
        <v>320796.42900000006</v>
      </c>
      <c r="I204" s="78">
        <v>524.22</v>
      </c>
      <c r="J204" s="93"/>
      <c r="K204" s="94">
        <v>611.95000000000005</v>
      </c>
      <c r="L204" s="94">
        <v>611.95000000000005</v>
      </c>
      <c r="M204" s="94">
        <f t="shared" si="1"/>
        <v>0</v>
      </c>
      <c r="N204" s="91">
        <v>45019</v>
      </c>
      <c r="O204" s="90" t="s">
        <v>628</v>
      </c>
      <c r="P204" s="90"/>
      <c r="Q204" s="90">
        <v>7</v>
      </c>
    </row>
    <row r="205" spans="1:18" ht="13.5" hidden="1">
      <c r="A205" s="90" t="s">
        <v>301</v>
      </c>
      <c r="B205" s="90" t="s">
        <v>302</v>
      </c>
      <c r="C205" s="91"/>
      <c r="D205" s="91">
        <v>44998</v>
      </c>
      <c r="E205" s="90">
        <v>90426</v>
      </c>
      <c r="F205" s="90" t="s">
        <v>629</v>
      </c>
      <c r="G205" s="90" t="s">
        <v>630</v>
      </c>
      <c r="H205" s="92">
        <f t="shared" si="0"/>
        <v>36265.539600000004</v>
      </c>
      <c r="I205" s="78">
        <v>524.22</v>
      </c>
      <c r="J205" s="93"/>
      <c r="K205" s="94">
        <v>69.180000000000007</v>
      </c>
      <c r="L205" s="94">
        <v>69.180000000000007</v>
      </c>
      <c r="M205" s="94">
        <f t="shared" si="1"/>
        <v>0</v>
      </c>
      <c r="N205" s="91">
        <v>45019</v>
      </c>
      <c r="O205" s="90" t="s">
        <v>631</v>
      </c>
      <c r="P205" s="90"/>
      <c r="Q205" s="90">
        <v>7</v>
      </c>
    </row>
    <row r="206" spans="1:18" ht="13.5" hidden="1">
      <c r="A206" s="90" t="s">
        <v>301</v>
      </c>
      <c r="B206" s="90" t="s">
        <v>302</v>
      </c>
      <c r="C206" s="91"/>
      <c r="D206" s="91">
        <v>45005</v>
      </c>
      <c r="E206" s="90">
        <v>92</v>
      </c>
      <c r="F206" s="90" t="s">
        <v>632</v>
      </c>
      <c r="G206" s="90" t="s">
        <v>633</v>
      </c>
      <c r="H206" s="92">
        <f t="shared" si="0"/>
        <v>473894.88</v>
      </c>
      <c r="I206" s="78">
        <v>524.22</v>
      </c>
      <c r="J206" s="93"/>
      <c r="K206" s="94">
        <v>904</v>
      </c>
      <c r="L206" s="94">
        <v>904</v>
      </c>
      <c r="M206" s="94">
        <f t="shared" si="1"/>
        <v>0</v>
      </c>
      <c r="N206" s="91">
        <v>45019</v>
      </c>
      <c r="O206" s="90" t="s">
        <v>634</v>
      </c>
      <c r="P206" s="90"/>
      <c r="Q206" s="90">
        <v>7</v>
      </c>
      <c r="R206" s="90" t="s">
        <v>559</v>
      </c>
    </row>
    <row r="207" spans="1:18" ht="13.5" hidden="1">
      <c r="A207" s="90" t="s">
        <v>301</v>
      </c>
      <c r="B207" s="90" t="s">
        <v>302</v>
      </c>
      <c r="C207" s="91"/>
      <c r="D207" s="91">
        <v>44998</v>
      </c>
      <c r="E207" s="90">
        <v>542846</v>
      </c>
      <c r="F207" s="90" t="s">
        <v>629</v>
      </c>
      <c r="G207" s="90" t="s">
        <v>630</v>
      </c>
      <c r="H207" s="92">
        <f t="shared" si="0"/>
        <v>76934.527199999997</v>
      </c>
      <c r="I207" s="78">
        <v>524.22</v>
      </c>
      <c r="J207" s="93"/>
      <c r="K207" s="94">
        <v>146.76</v>
      </c>
      <c r="L207" s="94">
        <v>146.76</v>
      </c>
      <c r="M207" s="94">
        <f t="shared" si="1"/>
        <v>0</v>
      </c>
      <c r="N207" s="91">
        <v>45019</v>
      </c>
      <c r="O207" s="90" t="s">
        <v>631</v>
      </c>
      <c r="P207" s="90"/>
      <c r="Q207" s="90">
        <v>7</v>
      </c>
    </row>
    <row r="208" spans="1:18" ht="13.5" hidden="1">
      <c r="A208" s="90" t="s">
        <v>340</v>
      </c>
      <c r="B208" s="90" t="s">
        <v>341</v>
      </c>
      <c r="C208" s="91"/>
      <c r="D208" s="91">
        <v>45015</v>
      </c>
      <c r="E208" s="90">
        <v>48382</v>
      </c>
      <c r="F208" s="90" t="s">
        <v>635</v>
      </c>
      <c r="G208" s="90" t="s">
        <v>636</v>
      </c>
      <c r="H208" s="92">
        <f t="shared" si="0"/>
        <v>381784.1838</v>
      </c>
      <c r="I208" s="78">
        <v>524.22</v>
      </c>
      <c r="J208" s="93"/>
      <c r="K208" s="94">
        <v>728.29</v>
      </c>
      <c r="L208" s="94">
        <v>728.29</v>
      </c>
      <c r="M208" s="94">
        <f t="shared" si="1"/>
        <v>0</v>
      </c>
      <c r="N208" s="91">
        <v>45015</v>
      </c>
      <c r="O208" s="90" t="s">
        <v>637</v>
      </c>
      <c r="P208" s="90"/>
      <c r="Q208" s="90">
        <v>7</v>
      </c>
      <c r="R208" s="90" t="s">
        <v>559</v>
      </c>
    </row>
    <row r="209" spans="1:18" ht="13.5" hidden="1">
      <c r="A209" s="90" t="s">
        <v>340</v>
      </c>
      <c r="B209" s="90" t="s">
        <v>341</v>
      </c>
      <c r="C209" s="91"/>
      <c r="D209" s="91">
        <v>45014</v>
      </c>
      <c r="E209" s="90">
        <v>56</v>
      </c>
      <c r="F209" s="90" t="s">
        <v>638</v>
      </c>
      <c r="G209" s="90" t="s">
        <v>639</v>
      </c>
      <c r="H209" s="92">
        <f t="shared" si="0"/>
        <v>137052.07680000001</v>
      </c>
      <c r="I209" s="78">
        <v>524.22</v>
      </c>
      <c r="J209" s="93"/>
      <c r="K209" s="94">
        <v>261.44</v>
      </c>
      <c r="L209" s="94">
        <v>261.44</v>
      </c>
      <c r="M209" s="94">
        <f t="shared" si="1"/>
        <v>0</v>
      </c>
      <c r="N209" s="91">
        <v>45014</v>
      </c>
      <c r="O209" s="90" t="s">
        <v>640</v>
      </c>
      <c r="P209" s="90"/>
      <c r="Q209" s="90">
        <v>7</v>
      </c>
      <c r="R209" s="90" t="s">
        <v>559</v>
      </c>
    </row>
    <row r="210" spans="1:18" ht="13.5" hidden="1">
      <c r="A210" s="90" t="s">
        <v>340</v>
      </c>
      <c r="B210" s="90" t="s">
        <v>341</v>
      </c>
      <c r="C210" s="91"/>
      <c r="D210" s="91">
        <v>45014</v>
      </c>
      <c r="E210" s="90">
        <v>2091</v>
      </c>
      <c r="F210" s="90" t="s">
        <v>556</v>
      </c>
      <c r="G210" s="90" t="s">
        <v>636</v>
      </c>
      <c r="H210" s="92">
        <f t="shared" si="0"/>
        <v>489925.52760000003</v>
      </c>
      <c r="I210" s="78">
        <v>524.22</v>
      </c>
      <c r="J210" s="93"/>
      <c r="K210" s="94">
        <v>934.58</v>
      </c>
      <c r="L210" s="94">
        <v>934.58</v>
      </c>
      <c r="M210" s="94">
        <f t="shared" si="1"/>
        <v>0</v>
      </c>
      <c r="N210" s="91">
        <v>45003</v>
      </c>
      <c r="O210" s="90" t="s">
        <v>558</v>
      </c>
      <c r="P210" s="90"/>
      <c r="Q210" s="90">
        <v>7</v>
      </c>
      <c r="R210" s="90" t="s">
        <v>559</v>
      </c>
    </row>
    <row r="211" spans="1:18" ht="13.5" hidden="1">
      <c r="A211" s="90" t="s">
        <v>237</v>
      </c>
      <c r="B211" s="90" t="s">
        <v>40</v>
      </c>
      <c r="C211" s="91"/>
      <c r="D211" s="91">
        <v>45010</v>
      </c>
      <c r="E211" s="90">
        <v>51863</v>
      </c>
      <c r="F211" s="90" t="s">
        <v>641</v>
      </c>
      <c r="G211" s="90" t="s">
        <v>642</v>
      </c>
      <c r="H211" s="92">
        <f t="shared" si="0"/>
        <v>146194.4736</v>
      </c>
      <c r="I211" s="78">
        <v>524.22</v>
      </c>
      <c r="J211" s="93"/>
      <c r="K211" s="94">
        <v>278.88</v>
      </c>
      <c r="L211" s="94">
        <v>278.88</v>
      </c>
      <c r="M211" s="94">
        <f t="shared" si="1"/>
        <v>0</v>
      </c>
      <c r="N211" s="91">
        <v>45010</v>
      </c>
      <c r="O211" s="90" t="s">
        <v>625</v>
      </c>
      <c r="P211" s="90"/>
      <c r="Q211" s="90">
        <v>7</v>
      </c>
      <c r="R211" s="90" t="s">
        <v>559</v>
      </c>
    </row>
    <row r="212" spans="1:18" ht="13.5" hidden="1">
      <c r="A212" s="90" t="s">
        <v>268</v>
      </c>
      <c r="B212" s="90" t="s">
        <v>269</v>
      </c>
      <c r="C212" s="91"/>
      <c r="D212" s="91">
        <v>45005</v>
      </c>
      <c r="E212" s="90">
        <v>26168</v>
      </c>
      <c r="F212" s="90" t="s">
        <v>641</v>
      </c>
      <c r="G212" s="90" t="s">
        <v>643</v>
      </c>
      <c r="H212" s="92">
        <f t="shared" si="0"/>
        <v>176274.21720000001</v>
      </c>
      <c r="I212" s="78">
        <v>524.22</v>
      </c>
      <c r="J212" s="93"/>
      <c r="K212" s="94">
        <v>336.26</v>
      </c>
      <c r="L212" s="94">
        <v>336.26</v>
      </c>
      <c r="M212" s="94">
        <f t="shared" si="1"/>
        <v>0</v>
      </c>
      <c r="N212" s="91">
        <v>45005</v>
      </c>
      <c r="O212" s="90" t="s">
        <v>625</v>
      </c>
      <c r="P212" s="90"/>
      <c r="Q212" s="90">
        <v>7</v>
      </c>
      <c r="R212" s="90" t="s">
        <v>559</v>
      </c>
    </row>
    <row r="213" spans="1:18" ht="13.5" hidden="1">
      <c r="A213" s="90" t="s">
        <v>268</v>
      </c>
      <c r="B213" s="90" t="s">
        <v>269</v>
      </c>
      <c r="C213" s="91"/>
      <c r="D213" s="91">
        <v>45001</v>
      </c>
      <c r="E213" s="90">
        <v>223</v>
      </c>
      <c r="F213" s="90" t="s">
        <v>332</v>
      </c>
      <c r="G213" s="90" t="s">
        <v>644</v>
      </c>
      <c r="H213" s="92">
        <f t="shared" si="0"/>
        <v>1300065.6000000001</v>
      </c>
      <c r="I213" s="78">
        <v>524.22</v>
      </c>
      <c r="J213" s="93"/>
      <c r="K213" s="94">
        <v>2480</v>
      </c>
      <c r="L213" s="94">
        <v>2480</v>
      </c>
      <c r="M213" s="94">
        <f t="shared" si="1"/>
        <v>0</v>
      </c>
      <c r="N213" s="91">
        <v>45019</v>
      </c>
      <c r="O213" s="90" t="s">
        <v>645</v>
      </c>
      <c r="P213" s="90"/>
      <c r="Q213" s="90">
        <v>7</v>
      </c>
      <c r="R213" s="90" t="s">
        <v>559</v>
      </c>
    </row>
    <row r="214" spans="1:18" ht="13.5" hidden="1">
      <c r="A214" s="90" t="s">
        <v>280</v>
      </c>
      <c r="B214" s="90" t="s">
        <v>281</v>
      </c>
      <c r="C214" s="91"/>
      <c r="D214" s="91">
        <v>45006</v>
      </c>
      <c r="E214" s="90">
        <v>9732</v>
      </c>
      <c r="F214" s="90" t="s">
        <v>312</v>
      </c>
      <c r="G214" s="90" t="s">
        <v>646</v>
      </c>
      <c r="H214" s="92">
        <f t="shared" si="0"/>
        <v>480049.22280000005</v>
      </c>
      <c r="I214" s="78">
        <v>524.22</v>
      </c>
      <c r="J214" s="93"/>
      <c r="K214" s="94">
        <v>915.74</v>
      </c>
      <c r="L214" s="94">
        <v>915.74</v>
      </c>
      <c r="M214" s="94">
        <f t="shared" si="1"/>
        <v>0</v>
      </c>
      <c r="N214" s="91">
        <v>45019</v>
      </c>
      <c r="O214" s="90" t="s">
        <v>590</v>
      </c>
      <c r="P214" s="90"/>
      <c r="Q214" s="90">
        <v>7</v>
      </c>
    </row>
    <row r="215" spans="1:18" ht="13.5" hidden="1">
      <c r="A215" s="90" t="s">
        <v>280</v>
      </c>
      <c r="B215" s="90" t="s">
        <v>281</v>
      </c>
      <c r="C215" s="91"/>
      <c r="D215" s="91">
        <v>45009</v>
      </c>
      <c r="E215" s="90">
        <v>9751</v>
      </c>
      <c r="F215" s="90" t="s">
        <v>312</v>
      </c>
      <c r="G215" s="90" t="s">
        <v>646</v>
      </c>
      <c r="H215" s="92">
        <f t="shared" si="0"/>
        <v>187073.14920000001</v>
      </c>
      <c r="I215" s="78">
        <v>524.22</v>
      </c>
      <c r="J215" s="93"/>
      <c r="K215" s="94">
        <v>356.86</v>
      </c>
      <c r="L215" s="94">
        <v>356.86</v>
      </c>
      <c r="M215" s="94">
        <f t="shared" si="1"/>
        <v>0</v>
      </c>
      <c r="N215" s="91">
        <v>45019</v>
      </c>
      <c r="O215" s="90" t="s">
        <v>590</v>
      </c>
      <c r="P215" s="90"/>
      <c r="Q215" s="90">
        <v>7</v>
      </c>
    </row>
    <row r="216" spans="1:18" ht="13.5" hidden="1">
      <c r="A216" s="90" t="s">
        <v>280</v>
      </c>
      <c r="B216" s="90" t="s">
        <v>281</v>
      </c>
      <c r="C216" s="91"/>
      <c r="D216" s="91">
        <v>45010</v>
      </c>
      <c r="E216" s="90">
        <v>219985</v>
      </c>
      <c r="F216" s="90" t="s">
        <v>548</v>
      </c>
      <c r="G216" s="90" t="s">
        <v>646</v>
      </c>
      <c r="H216" s="92">
        <f t="shared" si="0"/>
        <v>1276596.2706000002</v>
      </c>
      <c r="I216" s="78">
        <v>524.22</v>
      </c>
      <c r="J216" s="93"/>
      <c r="K216" s="94">
        <v>2435.23</v>
      </c>
      <c r="L216" s="94">
        <v>2435.23</v>
      </c>
      <c r="M216" s="94">
        <f t="shared" si="1"/>
        <v>0</v>
      </c>
      <c r="N216" s="91">
        <v>45019</v>
      </c>
      <c r="O216" s="90" t="s">
        <v>647</v>
      </c>
      <c r="P216" s="90"/>
      <c r="Q216" s="90">
        <v>7</v>
      </c>
    </row>
    <row r="217" spans="1:18" ht="13.5" hidden="1">
      <c r="A217" s="90" t="s">
        <v>280</v>
      </c>
      <c r="B217" s="90" t="s">
        <v>281</v>
      </c>
      <c r="C217" s="91"/>
      <c r="D217" s="91">
        <v>45016</v>
      </c>
      <c r="E217" s="90">
        <v>176</v>
      </c>
      <c r="F217" s="90" t="s">
        <v>427</v>
      </c>
      <c r="G217" s="90" t="s">
        <v>648</v>
      </c>
      <c r="H217" s="92">
        <f t="shared" si="0"/>
        <v>1618246.1712000002</v>
      </c>
      <c r="I217" s="78">
        <v>524.22</v>
      </c>
      <c r="J217" s="93"/>
      <c r="K217" s="94">
        <v>3086.96</v>
      </c>
      <c r="L217" s="94">
        <v>3086.96</v>
      </c>
      <c r="M217" s="94">
        <f t="shared" si="1"/>
        <v>0</v>
      </c>
      <c r="N217" s="90"/>
      <c r="O217" s="90"/>
      <c r="P217" s="90"/>
      <c r="Q217" s="90">
        <v>7</v>
      </c>
    </row>
    <row r="218" spans="1:18" ht="13.5" hidden="1">
      <c r="A218" s="90" t="s">
        <v>600</v>
      </c>
      <c r="B218" s="90" t="s">
        <v>601</v>
      </c>
      <c r="C218" s="91"/>
      <c r="D218" s="91">
        <v>45005</v>
      </c>
      <c r="E218" s="90">
        <v>6538</v>
      </c>
      <c r="F218" s="90" t="s">
        <v>649</v>
      </c>
      <c r="G218" s="90" t="s">
        <v>650</v>
      </c>
      <c r="H218" s="92">
        <f t="shared" si="0"/>
        <v>177710.58000000002</v>
      </c>
      <c r="I218" s="78">
        <v>524.22</v>
      </c>
      <c r="J218" s="93"/>
      <c r="K218" s="94">
        <v>339</v>
      </c>
      <c r="L218" s="94">
        <v>339</v>
      </c>
      <c r="M218" s="94">
        <f t="shared" si="1"/>
        <v>0</v>
      </c>
      <c r="N218" s="91">
        <v>45009</v>
      </c>
      <c r="O218" s="90" t="s">
        <v>651</v>
      </c>
      <c r="P218" s="90"/>
      <c r="Q218" s="90">
        <v>7</v>
      </c>
      <c r="R218" s="90" t="s">
        <v>559</v>
      </c>
    </row>
    <row r="219" spans="1:18" ht="13.5" hidden="1">
      <c r="A219" s="90" t="s">
        <v>600</v>
      </c>
      <c r="B219" s="90" t="s">
        <v>601</v>
      </c>
      <c r="C219" s="91"/>
      <c r="D219" s="91">
        <v>45005</v>
      </c>
      <c r="E219" s="90">
        <v>6540</v>
      </c>
      <c r="F219" s="90" t="s">
        <v>649</v>
      </c>
      <c r="G219" s="90" t="s">
        <v>650</v>
      </c>
      <c r="H219" s="92">
        <f t="shared" si="0"/>
        <v>962598.97500000009</v>
      </c>
      <c r="I219" s="78">
        <v>524.22</v>
      </c>
      <c r="J219" s="93"/>
      <c r="K219" s="94">
        <v>1836.25</v>
      </c>
      <c r="L219" s="94">
        <v>1836.25</v>
      </c>
      <c r="M219" s="94">
        <f t="shared" si="1"/>
        <v>0</v>
      </c>
      <c r="N219" s="91">
        <v>45009</v>
      </c>
      <c r="O219" s="90" t="s">
        <v>651</v>
      </c>
      <c r="P219" s="90"/>
      <c r="Q219" s="90">
        <v>7</v>
      </c>
      <c r="R219" s="90" t="s">
        <v>559</v>
      </c>
    </row>
    <row r="220" spans="1:18" ht="13.5" hidden="1">
      <c r="A220" s="90" t="s">
        <v>600</v>
      </c>
      <c r="B220" s="90" t="s">
        <v>601</v>
      </c>
      <c r="C220" s="91"/>
      <c r="D220" s="91">
        <v>45005</v>
      </c>
      <c r="E220" s="90">
        <v>6539</v>
      </c>
      <c r="F220" s="90" t="s">
        <v>649</v>
      </c>
      <c r="G220" s="90" t="s">
        <v>650</v>
      </c>
      <c r="H220" s="92">
        <f t="shared" si="0"/>
        <v>977408.19000000006</v>
      </c>
      <c r="I220" s="78">
        <v>524.22</v>
      </c>
      <c r="J220" s="93"/>
      <c r="K220" s="94">
        <v>1864.5</v>
      </c>
      <c r="L220" s="94">
        <v>1864.5</v>
      </c>
      <c r="M220" s="94">
        <f t="shared" si="1"/>
        <v>0</v>
      </c>
      <c r="N220" s="91">
        <v>45009</v>
      </c>
      <c r="O220" s="90" t="s">
        <v>651</v>
      </c>
      <c r="P220" s="90"/>
      <c r="Q220" s="90">
        <v>7</v>
      </c>
      <c r="R220" s="90" t="s">
        <v>559</v>
      </c>
    </row>
    <row r="221" spans="1:18" ht="13.5" hidden="1">
      <c r="A221" s="90" t="s">
        <v>247</v>
      </c>
      <c r="B221" s="90" t="s">
        <v>248</v>
      </c>
      <c r="C221" s="91"/>
      <c r="D221" s="91">
        <v>45010</v>
      </c>
      <c r="E221" s="90">
        <v>51863</v>
      </c>
      <c r="F221" s="90" t="s">
        <v>641</v>
      </c>
      <c r="G221" s="90" t="s">
        <v>285</v>
      </c>
      <c r="H221" s="92">
        <f t="shared" si="0"/>
        <v>97462.982399999994</v>
      </c>
      <c r="I221" s="78">
        <v>524.22</v>
      </c>
      <c r="J221" s="93"/>
      <c r="K221" s="94">
        <v>185.92</v>
      </c>
      <c r="L221" s="94">
        <v>185.92</v>
      </c>
      <c r="M221" s="94">
        <f t="shared" si="1"/>
        <v>0</v>
      </c>
      <c r="N221" s="91">
        <v>45010</v>
      </c>
      <c r="O221" s="90" t="s">
        <v>625</v>
      </c>
      <c r="P221" s="90"/>
      <c r="Q221" s="90">
        <v>7</v>
      </c>
      <c r="R221" s="90" t="s">
        <v>559</v>
      </c>
    </row>
    <row r="222" spans="1:18" ht="13.5" hidden="1">
      <c r="A222" s="90" t="s">
        <v>247</v>
      </c>
      <c r="B222" s="90" t="s">
        <v>248</v>
      </c>
      <c r="C222" s="91"/>
      <c r="D222" s="91">
        <v>45005</v>
      </c>
      <c r="E222" s="90">
        <v>391</v>
      </c>
      <c r="F222" s="90" t="s">
        <v>652</v>
      </c>
      <c r="G222" s="90" t="s">
        <v>653</v>
      </c>
      <c r="H222" s="92">
        <f t="shared" si="0"/>
        <v>279304.41599999997</v>
      </c>
      <c r="I222" s="78">
        <v>524.22</v>
      </c>
      <c r="J222" s="93"/>
      <c r="K222" s="94">
        <v>532.79999999999995</v>
      </c>
      <c r="L222" s="94">
        <v>532.79999999999995</v>
      </c>
      <c r="M222" s="94">
        <f t="shared" si="1"/>
        <v>0</v>
      </c>
      <c r="N222" s="91">
        <v>45006</v>
      </c>
      <c r="O222" s="90" t="s">
        <v>654</v>
      </c>
      <c r="P222" s="90"/>
      <c r="Q222" s="90">
        <v>7</v>
      </c>
      <c r="R222" s="90" t="s">
        <v>559</v>
      </c>
    </row>
    <row r="223" spans="1:18" ht="13.5" hidden="1">
      <c r="A223" s="90" t="s">
        <v>358</v>
      </c>
      <c r="B223" s="90" t="s">
        <v>359</v>
      </c>
      <c r="C223" s="91"/>
      <c r="D223" s="91">
        <v>45010</v>
      </c>
      <c r="E223" s="90">
        <v>219986</v>
      </c>
      <c r="F223" s="90" t="s">
        <v>548</v>
      </c>
      <c r="G223" s="90" t="s">
        <v>609</v>
      </c>
      <c r="H223" s="92">
        <f t="shared" si="0"/>
        <v>60940.575000000004</v>
      </c>
      <c r="I223" s="78">
        <v>524.22</v>
      </c>
      <c r="J223" s="93"/>
      <c r="K223" s="94">
        <v>116.25</v>
      </c>
      <c r="L223" s="94">
        <v>116.25</v>
      </c>
      <c r="M223" s="94">
        <f t="shared" si="1"/>
        <v>0</v>
      </c>
      <c r="N223" s="91">
        <v>45019</v>
      </c>
      <c r="O223" s="90" t="s">
        <v>647</v>
      </c>
      <c r="P223" s="90"/>
      <c r="Q223" s="90">
        <v>7</v>
      </c>
    </row>
    <row r="224" spans="1:18" ht="13.5" hidden="1">
      <c r="A224" s="90" t="s">
        <v>358</v>
      </c>
      <c r="B224" s="90" t="s">
        <v>359</v>
      </c>
      <c r="C224" s="91"/>
      <c r="D224" s="91">
        <v>45010</v>
      </c>
      <c r="E224" s="90">
        <v>219987</v>
      </c>
      <c r="F224" s="90" t="s">
        <v>548</v>
      </c>
      <c r="G224" s="90" t="s">
        <v>609</v>
      </c>
      <c r="H224" s="92">
        <f t="shared" si="0"/>
        <v>385700.10720000003</v>
      </c>
      <c r="I224" s="78">
        <v>524.22</v>
      </c>
      <c r="J224" s="93"/>
      <c r="K224" s="94">
        <v>735.76</v>
      </c>
      <c r="L224" s="94">
        <v>735.76</v>
      </c>
      <c r="M224" s="94">
        <f t="shared" si="1"/>
        <v>0</v>
      </c>
      <c r="N224" s="91">
        <v>45019</v>
      </c>
      <c r="O224" s="90" t="s">
        <v>647</v>
      </c>
      <c r="P224" s="90"/>
      <c r="Q224" s="90">
        <v>7</v>
      </c>
    </row>
    <row r="225" spans="1:17" ht="13.5" hidden="1">
      <c r="A225" s="90" t="s">
        <v>358</v>
      </c>
      <c r="B225" s="90" t="s">
        <v>359</v>
      </c>
      <c r="C225" s="91"/>
      <c r="D225" s="91">
        <v>45002</v>
      </c>
      <c r="E225" s="90">
        <v>58</v>
      </c>
      <c r="F225" s="90" t="s">
        <v>655</v>
      </c>
      <c r="G225" s="90" t="s">
        <v>656</v>
      </c>
      <c r="H225" s="92">
        <f t="shared" si="0"/>
        <v>341985.40140000003</v>
      </c>
      <c r="I225" s="78">
        <v>524.22</v>
      </c>
      <c r="J225" s="93"/>
      <c r="K225" s="94">
        <v>652.37</v>
      </c>
      <c r="L225" s="94">
        <v>652.37</v>
      </c>
      <c r="M225" s="94">
        <f t="shared" si="1"/>
        <v>0</v>
      </c>
      <c r="N225" s="91">
        <v>45002</v>
      </c>
      <c r="O225" s="90" t="s">
        <v>657</v>
      </c>
      <c r="P225" s="90"/>
      <c r="Q225" s="90">
        <v>7</v>
      </c>
    </row>
    <row r="226" spans="1:17" ht="13.5" hidden="1">
      <c r="A226" s="90" t="s">
        <v>358</v>
      </c>
      <c r="B226" s="90" t="s">
        <v>359</v>
      </c>
      <c r="C226" s="91"/>
      <c r="D226" s="91">
        <v>45013</v>
      </c>
      <c r="E226" s="90">
        <v>88</v>
      </c>
      <c r="F226" s="90" t="s">
        <v>540</v>
      </c>
      <c r="G226" s="90" t="s">
        <v>658</v>
      </c>
      <c r="H226" s="92">
        <f t="shared" si="0"/>
        <v>7960652.8962000003</v>
      </c>
      <c r="I226" s="78">
        <v>524.22</v>
      </c>
      <c r="J226" s="93"/>
      <c r="K226" s="94">
        <v>15185.71</v>
      </c>
      <c r="L226" s="94">
        <v>15185.71</v>
      </c>
      <c r="M226" s="94">
        <f t="shared" si="1"/>
        <v>0</v>
      </c>
      <c r="N226" s="91">
        <v>45013</v>
      </c>
      <c r="O226" s="90" t="s">
        <v>659</v>
      </c>
      <c r="P226" s="90"/>
      <c r="Q226" s="90">
        <v>7</v>
      </c>
    </row>
    <row r="227" spans="1:17" ht="13.5" hidden="1">
      <c r="A227" s="90" t="s">
        <v>354</v>
      </c>
      <c r="B227" s="90" t="s">
        <v>355</v>
      </c>
      <c r="C227" s="91"/>
      <c r="D227" s="91">
        <v>45002</v>
      </c>
      <c r="E227" s="90">
        <v>376</v>
      </c>
      <c r="F227" s="90" t="s">
        <v>660</v>
      </c>
      <c r="G227" s="90" t="s">
        <v>661</v>
      </c>
      <c r="H227" s="92">
        <f t="shared" si="0"/>
        <v>493642.24739999999</v>
      </c>
      <c r="I227" s="78">
        <v>524.22</v>
      </c>
      <c r="J227" s="93"/>
      <c r="K227" s="94">
        <v>941.67</v>
      </c>
      <c r="L227" s="94">
        <v>941.67</v>
      </c>
      <c r="M227" s="94">
        <f t="shared" si="1"/>
        <v>0</v>
      </c>
      <c r="N227" s="91">
        <v>45019</v>
      </c>
      <c r="O227" s="90" t="s">
        <v>662</v>
      </c>
      <c r="P227" s="90"/>
      <c r="Q227" s="90">
        <v>7</v>
      </c>
    </row>
    <row r="228" spans="1:17" ht="13.5" hidden="1">
      <c r="A228" s="90" t="s">
        <v>406</v>
      </c>
      <c r="B228" s="90" t="s">
        <v>407</v>
      </c>
      <c r="C228" s="91"/>
      <c r="D228" s="91">
        <v>45012</v>
      </c>
      <c r="E228" s="90">
        <v>220156</v>
      </c>
      <c r="F228" s="90" t="s">
        <v>548</v>
      </c>
      <c r="G228" s="90" t="s">
        <v>616</v>
      </c>
      <c r="H228" s="92">
        <f t="shared" si="0"/>
        <v>94412.021999999997</v>
      </c>
      <c r="I228" s="78">
        <v>524.22</v>
      </c>
      <c r="J228" s="93"/>
      <c r="K228" s="94">
        <v>180.1</v>
      </c>
      <c r="L228" s="94">
        <v>180.1</v>
      </c>
      <c r="M228" s="94">
        <f t="shared" si="1"/>
        <v>0</v>
      </c>
      <c r="N228" s="91">
        <v>45020</v>
      </c>
      <c r="O228" s="90" t="s">
        <v>550</v>
      </c>
      <c r="P228" s="90"/>
      <c r="Q228" s="90">
        <v>7</v>
      </c>
    </row>
    <row r="229" spans="1:17" ht="13.5" hidden="1">
      <c r="A229" s="90" t="s">
        <v>354</v>
      </c>
      <c r="B229" s="90" t="s">
        <v>355</v>
      </c>
      <c r="C229" s="91"/>
      <c r="D229" s="91">
        <v>45002</v>
      </c>
      <c r="E229" s="90">
        <v>376</v>
      </c>
      <c r="F229" s="90" t="s">
        <v>660</v>
      </c>
      <c r="G229" s="90" t="s">
        <v>661</v>
      </c>
      <c r="H229" s="92">
        <f t="shared" si="0"/>
        <v>493642.24739999999</v>
      </c>
      <c r="I229" s="78">
        <v>524.22</v>
      </c>
      <c r="J229" s="93"/>
      <c r="K229" s="94">
        <v>941.67</v>
      </c>
      <c r="L229" s="94">
        <v>941.67</v>
      </c>
      <c r="M229" s="94">
        <f t="shared" si="1"/>
        <v>0</v>
      </c>
      <c r="N229" s="91">
        <v>45019</v>
      </c>
      <c r="O229" s="90" t="s">
        <v>662</v>
      </c>
      <c r="P229" s="90"/>
      <c r="Q229" s="90">
        <v>7</v>
      </c>
    </row>
    <row r="230" spans="1:17" ht="13.5" hidden="1">
      <c r="A230" s="90" t="s">
        <v>406</v>
      </c>
      <c r="B230" s="90" t="s">
        <v>407</v>
      </c>
      <c r="C230" s="91"/>
      <c r="D230" s="91">
        <v>45016</v>
      </c>
      <c r="E230" s="90">
        <v>176</v>
      </c>
      <c r="F230" s="90" t="s">
        <v>427</v>
      </c>
      <c r="G230" s="90" t="s">
        <v>648</v>
      </c>
      <c r="H230" s="92">
        <f t="shared" si="0"/>
        <v>1526801.2344</v>
      </c>
      <c r="I230" s="78">
        <v>524.22</v>
      </c>
      <c r="J230" s="93"/>
      <c r="K230" s="94">
        <v>2912.52</v>
      </c>
      <c r="L230" s="94">
        <v>2912.52</v>
      </c>
      <c r="M230" s="94">
        <f t="shared" si="1"/>
        <v>0</v>
      </c>
      <c r="N230" s="90"/>
      <c r="O230" s="90"/>
      <c r="P230" s="90"/>
      <c r="Q230" s="90">
        <v>7</v>
      </c>
    </row>
    <row r="231" spans="1:17" ht="13.5" hidden="1">
      <c r="A231" s="90" t="s">
        <v>406</v>
      </c>
      <c r="B231" s="90" t="s">
        <v>407</v>
      </c>
      <c r="C231" s="91"/>
      <c r="D231" s="91">
        <v>45003</v>
      </c>
      <c r="E231" s="90">
        <v>9714</v>
      </c>
      <c r="F231" s="90" t="s">
        <v>312</v>
      </c>
      <c r="G231" s="90" t="s">
        <v>616</v>
      </c>
      <c r="H231" s="92">
        <f t="shared" si="0"/>
        <v>85201.476600000009</v>
      </c>
      <c r="I231" s="78">
        <v>524.22</v>
      </c>
      <c r="J231" s="93"/>
      <c r="K231" s="94">
        <v>162.53</v>
      </c>
      <c r="L231" s="94">
        <v>162.53</v>
      </c>
      <c r="M231" s="94">
        <f t="shared" si="1"/>
        <v>0</v>
      </c>
      <c r="N231" s="91">
        <v>45019</v>
      </c>
      <c r="O231" s="90" t="s">
        <v>590</v>
      </c>
      <c r="P231" s="90"/>
      <c r="Q231" s="90">
        <v>7</v>
      </c>
    </row>
    <row r="232" spans="1:17" ht="13.5" hidden="1">
      <c r="A232" s="90" t="s">
        <v>425</v>
      </c>
      <c r="B232" s="90" t="s">
        <v>426</v>
      </c>
      <c r="C232" s="91"/>
      <c r="D232" s="91">
        <v>45031</v>
      </c>
      <c r="E232" s="90">
        <v>57953</v>
      </c>
      <c r="F232" s="90" t="s">
        <v>663</v>
      </c>
      <c r="G232" s="90" t="s">
        <v>664</v>
      </c>
      <c r="H232" s="92">
        <f t="shared" si="0"/>
        <v>321986.40840000001</v>
      </c>
      <c r="I232" s="78">
        <v>524.22</v>
      </c>
      <c r="J232" s="93"/>
      <c r="K232" s="94">
        <v>614.22</v>
      </c>
      <c r="L232" s="94">
        <v>614.22</v>
      </c>
      <c r="M232" s="94">
        <f t="shared" si="1"/>
        <v>0</v>
      </c>
      <c r="N232" s="91">
        <v>45030</v>
      </c>
      <c r="O232" s="90" t="s">
        <v>665</v>
      </c>
      <c r="P232" s="90"/>
      <c r="Q232" s="90">
        <v>8</v>
      </c>
    </row>
    <row r="233" spans="1:17" ht="13.5" hidden="1">
      <c r="A233" s="90" t="s">
        <v>425</v>
      </c>
      <c r="B233" s="90" t="s">
        <v>426</v>
      </c>
      <c r="C233" s="91"/>
      <c r="D233" s="91">
        <v>45035</v>
      </c>
      <c r="E233" s="90"/>
      <c r="F233" s="90" t="s">
        <v>505</v>
      </c>
      <c r="G233" s="90" t="s">
        <v>666</v>
      </c>
      <c r="H233" s="92">
        <f t="shared" si="0"/>
        <v>838752</v>
      </c>
      <c r="I233" s="78">
        <v>524.22</v>
      </c>
      <c r="J233" s="93"/>
      <c r="K233" s="94">
        <v>1600</v>
      </c>
      <c r="L233" s="94">
        <v>1600</v>
      </c>
      <c r="M233" s="94">
        <f t="shared" si="1"/>
        <v>0</v>
      </c>
      <c r="N233" s="91">
        <v>45047</v>
      </c>
      <c r="O233" s="90" t="s">
        <v>667</v>
      </c>
      <c r="P233" s="90"/>
      <c r="Q233" s="90">
        <v>8</v>
      </c>
    </row>
    <row r="234" spans="1:17" ht="13.5" hidden="1">
      <c r="A234" s="90" t="s">
        <v>425</v>
      </c>
      <c r="B234" s="90" t="s">
        <v>426</v>
      </c>
      <c r="C234" s="91"/>
      <c r="D234" s="91">
        <v>45030</v>
      </c>
      <c r="E234" s="90">
        <v>57931</v>
      </c>
      <c r="F234" s="90" t="s">
        <v>663</v>
      </c>
      <c r="G234" s="90" t="s">
        <v>664</v>
      </c>
      <c r="H234" s="92">
        <f t="shared" si="0"/>
        <v>920105.70180000004</v>
      </c>
      <c r="I234" s="78">
        <v>524.22</v>
      </c>
      <c r="J234" s="93"/>
      <c r="K234" s="94">
        <v>1755.19</v>
      </c>
      <c r="L234" s="94">
        <v>1755.19</v>
      </c>
      <c r="M234" s="94">
        <f t="shared" si="1"/>
        <v>0</v>
      </c>
      <c r="N234" s="91">
        <v>45030</v>
      </c>
      <c r="O234" s="90" t="s">
        <v>665</v>
      </c>
      <c r="P234" s="90"/>
      <c r="Q234" s="90">
        <v>8</v>
      </c>
    </row>
    <row r="235" spans="1:17" ht="13.5" hidden="1">
      <c r="A235" s="90" t="s">
        <v>297</v>
      </c>
      <c r="B235" s="90" t="s">
        <v>298</v>
      </c>
      <c r="C235" s="91"/>
      <c r="D235" s="91">
        <v>45018</v>
      </c>
      <c r="E235" s="90" t="s">
        <v>668</v>
      </c>
      <c r="F235" s="90" t="s">
        <v>669</v>
      </c>
      <c r="G235" s="90" t="s">
        <v>670</v>
      </c>
      <c r="H235" s="92">
        <f t="shared" si="0"/>
        <v>1165052.7390000001</v>
      </c>
      <c r="I235" s="78">
        <v>524.22</v>
      </c>
      <c r="J235" s="93"/>
      <c r="K235" s="94">
        <v>2222.4499999999998</v>
      </c>
      <c r="L235" s="94">
        <v>2222.4499999999998</v>
      </c>
      <c r="M235" s="94">
        <f t="shared" si="1"/>
        <v>0</v>
      </c>
      <c r="N235" s="90"/>
      <c r="O235" s="90"/>
      <c r="P235" s="90"/>
      <c r="Q235" s="90">
        <v>8</v>
      </c>
    </row>
    <row r="236" spans="1:17" ht="13.5" hidden="1">
      <c r="A236" s="90" t="s">
        <v>297</v>
      </c>
      <c r="B236" s="90" t="s">
        <v>298</v>
      </c>
      <c r="C236" s="91"/>
      <c r="D236" s="91">
        <v>45018</v>
      </c>
      <c r="E236" s="90" t="s">
        <v>668</v>
      </c>
      <c r="F236" s="90" t="s">
        <v>669</v>
      </c>
      <c r="G236" s="90" t="s">
        <v>670</v>
      </c>
      <c r="H236" s="92">
        <f t="shared" si="0"/>
        <v>1165052.7390000001</v>
      </c>
      <c r="I236" s="78">
        <v>524.22</v>
      </c>
      <c r="J236" s="93"/>
      <c r="K236" s="94">
        <v>2222.4499999999998</v>
      </c>
      <c r="L236" s="94">
        <v>2222.4499999999998</v>
      </c>
      <c r="M236" s="94">
        <f t="shared" si="1"/>
        <v>0</v>
      </c>
      <c r="N236" s="90"/>
      <c r="O236" s="90"/>
      <c r="P236" s="90"/>
      <c r="Q236" s="90">
        <v>8</v>
      </c>
    </row>
    <row r="237" spans="1:17" ht="13.5" hidden="1">
      <c r="A237" s="90" t="s">
        <v>297</v>
      </c>
      <c r="B237" s="90" t="s">
        <v>298</v>
      </c>
      <c r="C237" s="91"/>
      <c r="D237" s="91">
        <v>45020</v>
      </c>
      <c r="E237" s="90">
        <v>1478</v>
      </c>
      <c r="F237" s="90" t="s">
        <v>671</v>
      </c>
      <c r="G237" s="90" t="s">
        <v>672</v>
      </c>
      <c r="H237" s="92">
        <f t="shared" si="0"/>
        <v>221556.34080000001</v>
      </c>
      <c r="I237" s="78">
        <v>524.22</v>
      </c>
      <c r="J237" s="93"/>
      <c r="K237" s="94">
        <v>422.64</v>
      </c>
      <c r="L237" s="94">
        <v>422.64</v>
      </c>
      <c r="M237" s="94">
        <f t="shared" si="1"/>
        <v>0</v>
      </c>
      <c r="N237" s="91">
        <v>44995</v>
      </c>
      <c r="O237" s="90" t="s">
        <v>523</v>
      </c>
      <c r="P237" s="90"/>
      <c r="Q237" s="90">
        <v>8</v>
      </c>
    </row>
    <row r="238" spans="1:17" ht="13.5" hidden="1">
      <c r="A238" s="90" t="s">
        <v>297</v>
      </c>
      <c r="B238" s="90" t="s">
        <v>298</v>
      </c>
      <c r="C238" s="91"/>
      <c r="D238" s="91">
        <v>45020</v>
      </c>
      <c r="E238" s="90">
        <v>1479</v>
      </c>
      <c r="F238" s="90" t="s">
        <v>671</v>
      </c>
      <c r="G238" s="90" t="s">
        <v>673</v>
      </c>
      <c r="H238" s="92">
        <f t="shared" si="0"/>
        <v>287796.78000000003</v>
      </c>
      <c r="I238" s="78">
        <v>524.22</v>
      </c>
      <c r="J238" s="93"/>
      <c r="K238" s="94">
        <v>549</v>
      </c>
      <c r="L238" s="94">
        <v>549</v>
      </c>
      <c r="M238" s="94">
        <f t="shared" si="1"/>
        <v>0</v>
      </c>
      <c r="N238" s="91">
        <v>44995</v>
      </c>
      <c r="O238" s="90" t="s">
        <v>520</v>
      </c>
      <c r="P238" s="90"/>
      <c r="Q238" s="90">
        <v>8</v>
      </c>
    </row>
    <row r="239" spans="1:17" ht="13.5" hidden="1">
      <c r="A239" s="90" t="s">
        <v>406</v>
      </c>
      <c r="B239" s="90" t="s">
        <v>407</v>
      </c>
      <c r="C239" s="91"/>
      <c r="D239" s="91">
        <v>45029</v>
      </c>
      <c r="E239" s="90">
        <v>179</v>
      </c>
      <c r="F239" s="90" t="s">
        <v>427</v>
      </c>
      <c r="G239" s="90" t="s">
        <v>674</v>
      </c>
      <c r="H239" s="92">
        <f t="shared" si="0"/>
        <v>1870233.4830000002</v>
      </c>
      <c r="I239" s="78">
        <v>524.22</v>
      </c>
      <c r="J239" s="93"/>
      <c r="K239" s="94">
        <v>3567.65</v>
      </c>
      <c r="L239" s="94">
        <v>3567.65</v>
      </c>
      <c r="M239" s="94">
        <f t="shared" si="1"/>
        <v>0</v>
      </c>
      <c r="N239" s="91">
        <v>45030</v>
      </c>
      <c r="O239" s="90" t="s">
        <v>675</v>
      </c>
      <c r="P239" s="90"/>
      <c r="Q239" s="90">
        <v>8</v>
      </c>
    </row>
    <row r="240" spans="1:17" ht="13.5" hidden="1">
      <c r="A240" s="90" t="s">
        <v>376</v>
      </c>
      <c r="B240" s="90" t="s">
        <v>377</v>
      </c>
      <c r="C240" s="96"/>
      <c r="D240" s="96">
        <v>45031</v>
      </c>
      <c r="E240" s="90"/>
      <c r="F240" s="90" t="s">
        <v>378</v>
      </c>
      <c r="G240" s="90" t="s">
        <v>676</v>
      </c>
      <c r="H240" s="92">
        <f t="shared" si="0"/>
        <v>6994373.8968000002</v>
      </c>
      <c r="I240" s="78">
        <v>524.22</v>
      </c>
      <c r="J240" s="93"/>
      <c r="K240" s="94">
        <v>13342.44</v>
      </c>
      <c r="L240" s="94">
        <v>13342.44</v>
      </c>
      <c r="M240" s="94">
        <f t="shared" si="1"/>
        <v>0</v>
      </c>
      <c r="N240" s="90"/>
      <c r="O240" s="90"/>
      <c r="P240" s="90"/>
      <c r="Q240" s="90">
        <v>8</v>
      </c>
    </row>
    <row r="241" spans="1:18" ht="13.5" hidden="1">
      <c r="A241" s="90" t="s">
        <v>406</v>
      </c>
      <c r="B241" s="90" t="s">
        <v>407</v>
      </c>
      <c r="C241" s="91"/>
      <c r="D241" s="91">
        <v>45029</v>
      </c>
      <c r="E241" s="90">
        <v>180</v>
      </c>
      <c r="F241" s="90" t="s">
        <v>427</v>
      </c>
      <c r="G241" s="90" t="s">
        <v>677</v>
      </c>
      <c r="H241" s="92">
        <f t="shared" si="0"/>
        <v>748061.94000000006</v>
      </c>
      <c r="I241" s="78">
        <v>524.22</v>
      </c>
      <c r="J241" s="93"/>
      <c r="K241" s="94">
        <v>1427</v>
      </c>
      <c r="L241" s="94">
        <v>1427</v>
      </c>
      <c r="M241" s="94">
        <f t="shared" si="1"/>
        <v>0</v>
      </c>
      <c r="N241" s="91">
        <v>45034</v>
      </c>
      <c r="O241" s="90" t="s">
        <v>678</v>
      </c>
      <c r="P241" s="90"/>
      <c r="Q241" s="90">
        <v>8</v>
      </c>
    </row>
    <row r="242" spans="1:18" ht="13.5" hidden="1">
      <c r="A242" s="90" t="s">
        <v>358</v>
      </c>
      <c r="B242" s="90" t="s">
        <v>359</v>
      </c>
      <c r="C242" s="91"/>
      <c r="D242" s="91">
        <v>45029</v>
      </c>
      <c r="E242" s="90">
        <v>180</v>
      </c>
      <c r="F242" s="90" t="s">
        <v>427</v>
      </c>
      <c r="G242" s="90" t="s">
        <v>679</v>
      </c>
      <c r="H242" s="92">
        <f t="shared" si="0"/>
        <v>972475.27980000002</v>
      </c>
      <c r="I242" s="78">
        <v>524.22</v>
      </c>
      <c r="J242" s="93"/>
      <c r="K242" s="94">
        <v>1855.09</v>
      </c>
      <c r="L242" s="94">
        <v>1855.09</v>
      </c>
      <c r="M242" s="94">
        <f t="shared" si="1"/>
        <v>0</v>
      </c>
      <c r="N242" s="91">
        <v>45034</v>
      </c>
      <c r="O242" s="90" t="s">
        <v>678</v>
      </c>
      <c r="P242" s="90"/>
      <c r="Q242" s="90">
        <v>8</v>
      </c>
    </row>
    <row r="243" spans="1:18" ht="13.5" hidden="1">
      <c r="A243" s="90" t="s">
        <v>301</v>
      </c>
      <c r="B243" s="90" t="s">
        <v>302</v>
      </c>
      <c r="C243" s="91"/>
      <c r="D243" s="91">
        <v>45029</v>
      </c>
      <c r="E243" s="90">
        <v>180</v>
      </c>
      <c r="F243" s="90" t="s">
        <v>427</v>
      </c>
      <c r="G243" s="90" t="s">
        <v>677</v>
      </c>
      <c r="H243" s="92">
        <f t="shared" si="0"/>
        <v>149612.38800000001</v>
      </c>
      <c r="I243" s="78">
        <v>524.22</v>
      </c>
      <c r="J243" s="93"/>
      <c r="K243" s="94">
        <v>285.39999999999998</v>
      </c>
      <c r="L243" s="94">
        <v>285.39999999999998</v>
      </c>
      <c r="M243" s="94">
        <f t="shared" si="1"/>
        <v>0</v>
      </c>
      <c r="N243" s="91">
        <v>45034</v>
      </c>
      <c r="O243" s="90" t="s">
        <v>678</v>
      </c>
      <c r="P243" s="90"/>
      <c r="Q243" s="90">
        <v>8</v>
      </c>
    </row>
    <row r="244" spans="1:18" ht="13.5" hidden="1">
      <c r="A244" s="90" t="s">
        <v>439</v>
      </c>
      <c r="B244" s="90" t="s">
        <v>440</v>
      </c>
      <c r="C244" s="91"/>
      <c r="D244" s="91">
        <v>45017</v>
      </c>
      <c r="E244" s="90">
        <v>303</v>
      </c>
      <c r="F244" s="90" t="s">
        <v>444</v>
      </c>
      <c r="G244" s="90" t="s">
        <v>680</v>
      </c>
      <c r="H244" s="92">
        <f t="shared" si="0"/>
        <v>414658.02</v>
      </c>
      <c r="I244" s="78">
        <v>524.22</v>
      </c>
      <c r="J244" s="93"/>
      <c r="K244" s="94">
        <v>791</v>
      </c>
      <c r="L244" s="94">
        <v>791</v>
      </c>
      <c r="M244" s="94">
        <f t="shared" si="1"/>
        <v>0</v>
      </c>
      <c r="N244" s="91">
        <v>45034</v>
      </c>
      <c r="O244" s="90" t="s">
        <v>681</v>
      </c>
      <c r="P244" s="90"/>
      <c r="Q244" s="90">
        <v>8</v>
      </c>
    </row>
    <row r="245" spans="1:18" ht="13.5" hidden="1">
      <c r="A245" s="90" t="s">
        <v>439</v>
      </c>
      <c r="B245" s="90" t="s">
        <v>440</v>
      </c>
      <c r="C245" s="91"/>
      <c r="D245" s="91">
        <v>45026</v>
      </c>
      <c r="E245" s="90">
        <v>112822</v>
      </c>
      <c r="F245" s="90" t="s">
        <v>682</v>
      </c>
      <c r="G245" s="90" t="s">
        <v>487</v>
      </c>
      <c r="H245" s="92">
        <f t="shared" si="0"/>
        <v>144480.27420000001</v>
      </c>
      <c r="I245" s="78">
        <v>524.22</v>
      </c>
      <c r="J245" s="93"/>
      <c r="K245" s="94">
        <v>275.61</v>
      </c>
      <c r="L245" s="94">
        <v>275.61</v>
      </c>
      <c r="M245" s="94">
        <f t="shared" si="1"/>
        <v>0</v>
      </c>
      <c r="N245" s="91">
        <v>45034</v>
      </c>
      <c r="O245" s="90" t="s">
        <v>683</v>
      </c>
      <c r="P245" s="90"/>
      <c r="Q245" s="90">
        <v>8</v>
      </c>
    </row>
    <row r="246" spans="1:18" ht="13.5" hidden="1">
      <c r="A246" s="90" t="s">
        <v>439</v>
      </c>
      <c r="B246" s="90" t="s">
        <v>440</v>
      </c>
      <c r="C246" s="91"/>
      <c r="D246" s="91">
        <v>45019</v>
      </c>
      <c r="E246" s="90">
        <v>2458</v>
      </c>
      <c r="F246" s="90" t="s">
        <v>545</v>
      </c>
      <c r="G246" s="90" t="s">
        <v>487</v>
      </c>
      <c r="H246" s="92">
        <f t="shared" si="0"/>
        <v>223590.3144</v>
      </c>
      <c r="I246" s="78">
        <v>524.22</v>
      </c>
      <c r="J246" s="93"/>
      <c r="K246" s="94">
        <v>426.52</v>
      </c>
      <c r="L246" s="94">
        <v>426.52</v>
      </c>
      <c r="M246" s="94">
        <f t="shared" si="1"/>
        <v>0</v>
      </c>
      <c r="N246" s="91">
        <v>45034</v>
      </c>
      <c r="O246" s="90" t="s">
        <v>683</v>
      </c>
      <c r="P246" s="90"/>
      <c r="Q246" s="90">
        <v>8</v>
      </c>
    </row>
    <row r="247" spans="1:18" ht="13.5" hidden="1">
      <c r="A247" s="90" t="s">
        <v>439</v>
      </c>
      <c r="B247" s="90" t="s">
        <v>440</v>
      </c>
      <c r="C247" s="91"/>
      <c r="D247" s="91">
        <v>45027</v>
      </c>
      <c r="E247" s="90">
        <v>2491</v>
      </c>
      <c r="F247" s="90" t="s">
        <v>684</v>
      </c>
      <c r="G247" s="90" t="s">
        <v>487</v>
      </c>
      <c r="H247" s="92">
        <f t="shared" si="0"/>
        <v>23097.133200000004</v>
      </c>
      <c r="I247" s="78">
        <v>524.22</v>
      </c>
      <c r="J247" s="93"/>
      <c r="K247" s="94">
        <v>44.06</v>
      </c>
      <c r="L247" s="94">
        <v>44.06</v>
      </c>
      <c r="M247" s="94">
        <f t="shared" si="1"/>
        <v>0</v>
      </c>
      <c r="N247" s="91">
        <v>45034</v>
      </c>
      <c r="O247" s="90" t="s">
        <v>683</v>
      </c>
      <c r="P247" s="90"/>
      <c r="Q247" s="90">
        <v>8</v>
      </c>
    </row>
    <row r="248" spans="1:18" ht="13.5" hidden="1">
      <c r="A248" s="90" t="s">
        <v>439</v>
      </c>
      <c r="B248" s="90" t="s">
        <v>440</v>
      </c>
      <c r="C248" s="91"/>
      <c r="D248" s="91">
        <v>45005</v>
      </c>
      <c r="E248" s="90">
        <v>208053</v>
      </c>
      <c r="F248" s="90" t="s">
        <v>684</v>
      </c>
      <c r="G248" s="90" t="s">
        <v>487</v>
      </c>
      <c r="H248" s="92">
        <f t="shared" si="0"/>
        <v>44647.8174</v>
      </c>
      <c r="I248" s="78">
        <v>524.22</v>
      </c>
      <c r="J248" s="93"/>
      <c r="K248" s="94">
        <v>85.17</v>
      </c>
      <c r="L248" s="94">
        <v>85.17</v>
      </c>
      <c r="M248" s="94">
        <f t="shared" si="1"/>
        <v>0</v>
      </c>
      <c r="N248" s="91">
        <v>45034</v>
      </c>
      <c r="O248" s="90" t="s">
        <v>683</v>
      </c>
      <c r="P248" s="90"/>
      <c r="Q248" s="90">
        <v>8</v>
      </c>
      <c r="R248" s="90" t="s">
        <v>685</v>
      </c>
    </row>
    <row r="249" spans="1:18" ht="13.5" hidden="1">
      <c r="A249" s="90" t="s">
        <v>439</v>
      </c>
      <c r="B249" s="90" t="s">
        <v>440</v>
      </c>
      <c r="C249" s="91"/>
      <c r="D249" s="91">
        <v>45019</v>
      </c>
      <c r="E249" s="90">
        <v>209608</v>
      </c>
      <c r="F249" s="90" t="s">
        <v>684</v>
      </c>
      <c r="G249" s="90" t="s">
        <v>487</v>
      </c>
      <c r="H249" s="92">
        <f t="shared" si="0"/>
        <v>47536.269600000007</v>
      </c>
      <c r="I249" s="78">
        <v>524.22</v>
      </c>
      <c r="J249" s="93"/>
      <c r="K249" s="94">
        <v>90.68</v>
      </c>
      <c r="L249" s="94">
        <v>90.68</v>
      </c>
      <c r="M249" s="94">
        <f t="shared" si="1"/>
        <v>0</v>
      </c>
      <c r="N249" s="91">
        <v>45034</v>
      </c>
      <c r="O249" s="90" t="s">
        <v>683</v>
      </c>
      <c r="P249" s="90"/>
      <c r="Q249" s="90">
        <v>8</v>
      </c>
      <c r="R249" s="90" t="s">
        <v>685</v>
      </c>
    </row>
    <row r="250" spans="1:18" ht="13.5" hidden="1">
      <c r="A250" s="90" t="s">
        <v>439</v>
      </c>
      <c r="B250" s="90" t="s">
        <v>440</v>
      </c>
      <c r="C250" s="91"/>
      <c r="D250" s="91">
        <v>45033</v>
      </c>
      <c r="E250" s="90">
        <v>7</v>
      </c>
      <c r="F250" s="90" t="s">
        <v>686</v>
      </c>
      <c r="G250" s="90" t="s">
        <v>687</v>
      </c>
      <c r="H250" s="92">
        <f t="shared" si="0"/>
        <v>1579647.8526000001</v>
      </c>
      <c r="I250" s="78">
        <v>524.22</v>
      </c>
      <c r="J250" s="93"/>
      <c r="K250" s="94">
        <v>3013.33</v>
      </c>
      <c r="L250" s="94">
        <v>3013.33</v>
      </c>
      <c r="M250" s="94">
        <f t="shared" si="1"/>
        <v>0</v>
      </c>
      <c r="N250" s="91">
        <v>45030</v>
      </c>
      <c r="O250" s="90" t="s">
        <v>688</v>
      </c>
      <c r="P250" s="90"/>
      <c r="Q250" s="90">
        <v>8</v>
      </c>
      <c r="R250" s="90" t="s">
        <v>685</v>
      </c>
    </row>
    <row r="251" spans="1:18" ht="13.5" hidden="1">
      <c r="A251" s="90" t="s">
        <v>358</v>
      </c>
      <c r="B251" s="90" t="s">
        <v>359</v>
      </c>
      <c r="C251" s="91"/>
      <c r="D251" s="91">
        <v>45020</v>
      </c>
      <c r="E251" s="90">
        <v>90</v>
      </c>
      <c r="F251" s="90" t="s">
        <v>689</v>
      </c>
      <c r="G251" s="90" t="s">
        <v>690</v>
      </c>
      <c r="H251" s="92">
        <f t="shared" si="0"/>
        <v>20082469.792800002</v>
      </c>
      <c r="I251" s="78">
        <v>524.22</v>
      </c>
      <c r="J251" s="93"/>
      <c r="K251" s="94">
        <v>38309.24</v>
      </c>
      <c r="L251" s="94">
        <v>38309.24</v>
      </c>
      <c r="M251" s="94">
        <f t="shared" si="1"/>
        <v>0</v>
      </c>
      <c r="N251" s="91">
        <v>45027</v>
      </c>
      <c r="O251" s="90" t="s">
        <v>691</v>
      </c>
      <c r="P251" s="90"/>
      <c r="Q251" s="90">
        <v>8</v>
      </c>
    </row>
    <row r="252" spans="1:18" ht="13.5" hidden="1">
      <c r="A252" s="90" t="s">
        <v>354</v>
      </c>
      <c r="B252" s="90" t="s">
        <v>355</v>
      </c>
      <c r="C252" s="91"/>
      <c r="D252" s="91">
        <v>45028</v>
      </c>
      <c r="E252" s="90">
        <v>24</v>
      </c>
      <c r="F252" s="90" t="s">
        <v>692</v>
      </c>
      <c r="G252" s="90" t="s">
        <v>693</v>
      </c>
      <c r="H252" s="92">
        <f t="shared" si="0"/>
        <v>522474.34740000003</v>
      </c>
      <c r="I252" s="78">
        <v>524.22</v>
      </c>
      <c r="J252" s="93"/>
      <c r="K252" s="94">
        <v>996.67</v>
      </c>
      <c r="L252" s="94">
        <v>996.67</v>
      </c>
      <c r="M252" s="94">
        <f t="shared" si="1"/>
        <v>0</v>
      </c>
      <c r="N252" s="91">
        <v>45034</v>
      </c>
      <c r="O252" s="90" t="s">
        <v>694</v>
      </c>
      <c r="P252" s="90"/>
      <c r="Q252" s="90">
        <v>8</v>
      </c>
      <c r="R252" s="90" t="s">
        <v>685</v>
      </c>
    </row>
    <row r="253" spans="1:18" ht="13.5" hidden="1">
      <c r="A253" s="90" t="s">
        <v>354</v>
      </c>
      <c r="B253" s="90" t="s">
        <v>355</v>
      </c>
      <c r="C253" s="91"/>
      <c r="D253" s="91">
        <v>45028</v>
      </c>
      <c r="E253" s="90">
        <v>55</v>
      </c>
      <c r="F253" s="90" t="s">
        <v>695</v>
      </c>
      <c r="G253" s="90" t="s">
        <v>696</v>
      </c>
      <c r="H253" s="92">
        <f t="shared" si="0"/>
        <v>45046.224600000009</v>
      </c>
      <c r="I253" s="78">
        <v>524.22</v>
      </c>
      <c r="J253" s="93"/>
      <c r="K253" s="94">
        <v>85.93</v>
      </c>
      <c r="L253" s="94">
        <v>85.93</v>
      </c>
      <c r="M253" s="94">
        <f t="shared" si="1"/>
        <v>0</v>
      </c>
      <c r="N253" s="91">
        <v>45033</v>
      </c>
      <c r="O253" s="90" t="s">
        <v>697</v>
      </c>
      <c r="P253" s="90"/>
      <c r="Q253" s="90">
        <v>8</v>
      </c>
      <c r="R253" s="90" t="s">
        <v>685</v>
      </c>
    </row>
    <row r="254" spans="1:18" ht="13.5" hidden="1">
      <c r="A254" s="90" t="s">
        <v>237</v>
      </c>
      <c r="B254" s="90" t="s">
        <v>40</v>
      </c>
      <c r="C254" s="91"/>
      <c r="D254" s="91">
        <v>44999</v>
      </c>
      <c r="E254" s="90">
        <v>524061</v>
      </c>
      <c r="F254" s="90" t="s">
        <v>629</v>
      </c>
      <c r="G254" s="90" t="s">
        <v>698</v>
      </c>
      <c r="H254" s="92">
        <f t="shared" si="0"/>
        <v>43106.610600000007</v>
      </c>
      <c r="I254" s="78">
        <v>524.22</v>
      </c>
      <c r="J254" s="93"/>
      <c r="K254" s="94">
        <v>82.23</v>
      </c>
      <c r="L254" s="94">
        <v>82.23</v>
      </c>
      <c r="M254" s="94">
        <f t="shared" si="1"/>
        <v>0</v>
      </c>
      <c r="N254" s="91">
        <v>45019</v>
      </c>
      <c r="O254" s="90" t="s">
        <v>631</v>
      </c>
      <c r="P254" s="90"/>
      <c r="Q254" s="90">
        <v>8</v>
      </c>
    </row>
    <row r="255" spans="1:18" ht="13.5" hidden="1">
      <c r="A255" s="90" t="s">
        <v>237</v>
      </c>
      <c r="B255" s="90" t="s">
        <v>40</v>
      </c>
      <c r="C255" s="91"/>
      <c r="D255" s="91">
        <v>45000</v>
      </c>
      <c r="E255" s="90">
        <v>524255</v>
      </c>
      <c r="F255" s="90" t="s">
        <v>629</v>
      </c>
      <c r="G255" s="90" t="s">
        <v>698</v>
      </c>
      <c r="H255" s="92">
        <f t="shared" si="0"/>
        <v>25796.8662</v>
      </c>
      <c r="I255" s="78">
        <v>524.22</v>
      </c>
      <c r="J255" s="93"/>
      <c r="K255" s="94">
        <v>49.21</v>
      </c>
      <c r="L255" s="94">
        <v>49.21</v>
      </c>
      <c r="M255" s="94">
        <f t="shared" si="1"/>
        <v>0</v>
      </c>
      <c r="N255" s="91">
        <v>45019</v>
      </c>
      <c r="O255" s="90" t="s">
        <v>631</v>
      </c>
      <c r="P255" s="90"/>
      <c r="Q255" s="90">
        <v>8</v>
      </c>
    </row>
    <row r="256" spans="1:18" ht="13.5" hidden="1">
      <c r="A256" s="90" t="s">
        <v>237</v>
      </c>
      <c r="B256" s="90" t="s">
        <v>40</v>
      </c>
      <c r="C256" s="91"/>
      <c r="D256" s="91">
        <v>45001</v>
      </c>
      <c r="E256" s="90">
        <v>91796</v>
      </c>
      <c r="F256" s="90" t="s">
        <v>629</v>
      </c>
      <c r="G256" s="90" t="s">
        <v>698</v>
      </c>
      <c r="H256" s="92">
        <f t="shared" si="0"/>
        <v>84499.021800000002</v>
      </c>
      <c r="I256" s="78">
        <v>524.22</v>
      </c>
      <c r="J256" s="93"/>
      <c r="K256" s="94">
        <v>161.19</v>
      </c>
      <c r="L256" s="94">
        <v>161.19</v>
      </c>
      <c r="M256" s="94">
        <f t="shared" si="1"/>
        <v>0</v>
      </c>
      <c r="N256" s="91">
        <v>45019</v>
      </c>
      <c r="O256" s="90" t="s">
        <v>631</v>
      </c>
      <c r="P256" s="90"/>
      <c r="Q256" s="90">
        <v>8</v>
      </c>
    </row>
    <row r="257" spans="1:18" ht="13.5" hidden="1">
      <c r="A257" s="90" t="s">
        <v>237</v>
      </c>
      <c r="B257" s="90" t="s">
        <v>40</v>
      </c>
      <c r="C257" s="91"/>
      <c r="D257" s="91">
        <v>45001</v>
      </c>
      <c r="E257" s="90">
        <v>91804</v>
      </c>
      <c r="F257" s="90" t="s">
        <v>629</v>
      </c>
      <c r="G257" s="90" t="s">
        <v>698</v>
      </c>
      <c r="H257" s="92">
        <f t="shared" si="0"/>
        <v>60353.448600000003</v>
      </c>
      <c r="I257" s="78">
        <v>524.22</v>
      </c>
      <c r="J257" s="93"/>
      <c r="K257" s="94">
        <v>115.13</v>
      </c>
      <c r="L257" s="94">
        <v>115.13</v>
      </c>
      <c r="M257" s="94">
        <f t="shared" si="1"/>
        <v>0</v>
      </c>
      <c r="N257" s="91">
        <v>45019</v>
      </c>
      <c r="O257" s="90" t="s">
        <v>631</v>
      </c>
      <c r="P257" s="90"/>
      <c r="Q257" s="90">
        <v>8</v>
      </c>
    </row>
    <row r="258" spans="1:18" ht="13.5" hidden="1">
      <c r="A258" s="90" t="s">
        <v>237</v>
      </c>
      <c r="B258" s="90" t="s">
        <v>40</v>
      </c>
      <c r="C258" s="91"/>
      <c r="D258" s="91">
        <v>45001</v>
      </c>
      <c r="E258" s="90">
        <v>543874</v>
      </c>
      <c r="F258" s="90" t="s">
        <v>629</v>
      </c>
      <c r="G258" s="90" t="s">
        <v>698</v>
      </c>
      <c r="H258" s="92">
        <f t="shared" si="0"/>
        <v>36721.610999999997</v>
      </c>
      <c r="I258" s="78">
        <v>524.22</v>
      </c>
      <c r="J258" s="93"/>
      <c r="K258" s="94">
        <v>70.05</v>
      </c>
      <c r="L258" s="94">
        <v>70.05</v>
      </c>
      <c r="M258" s="94">
        <f t="shared" si="1"/>
        <v>0</v>
      </c>
      <c r="N258" s="91">
        <v>45019</v>
      </c>
      <c r="O258" s="90" t="s">
        <v>631</v>
      </c>
      <c r="P258" s="90"/>
      <c r="Q258" s="90">
        <v>8</v>
      </c>
    </row>
    <row r="259" spans="1:18" ht="13.5" hidden="1">
      <c r="A259" s="90" t="s">
        <v>237</v>
      </c>
      <c r="B259" s="90" t="s">
        <v>40</v>
      </c>
      <c r="C259" s="91"/>
      <c r="D259" s="91">
        <v>45001</v>
      </c>
      <c r="E259" s="90">
        <v>91825</v>
      </c>
      <c r="F259" s="90" t="s">
        <v>629</v>
      </c>
      <c r="G259" s="90" t="s">
        <v>698</v>
      </c>
      <c r="H259" s="92">
        <f t="shared" si="0"/>
        <v>60353.448600000003</v>
      </c>
      <c r="I259" s="78">
        <v>524.22</v>
      </c>
      <c r="J259" s="93"/>
      <c r="K259" s="94">
        <v>115.13</v>
      </c>
      <c r="L259" s="94">
        <v>115.13</v>
      </c>
      <c r="M259" s="94">
        <f t="shared" si="1"/>
        <v>0</v>
      </c>
      <c r="N259" s="91">
        <v>45019</v>
      </c>
      <c r="O259" s="90" t="s">
        <v>631</v>
      </c>
      <c r="P259" s="90"/>
      <c r="Q259" s="90">
        <v>8</v>
      </c>
    </row>
    <row r="260" spans="1:18" ht="13.5" hidden="1">
      <c r="A260" s="90" t="s">
        <v>237</v>
      </c>
      <c r="B260" s="90" t="s">
        <v>40</v>
      </c>
      <c r="C260" s="91"/>
      <c r="D260" s="91">
        <v>45001</v>
      </c>
      <c r="E260" s="90">
        <v>91865</v>
      </c>
      <c r="F260" s="90" t="s">
        <v>629</v>
      </c>
      <c r="G260" s="90" t="s">
        <v>698</v>
      </c>
      <c r="H260" s="92">
        <f t="shared" si="0"/>
        <v>60353.448600000003</v>
      </c>
      <c r="I260" s="78">
        <v>524.22</v>
      </c>
      <c r="J260" s="93"/>
      <c r="K260" s="94">
        <v>115.13</v>
      </c>
      <c r="L260" s="94">
        <v>115.13</v>
      </c>
      <c r="M260" s="94">
        <f t="shared" si="1"/>
        <v>0</v>
      </c>
      <c r="N260" s="91">
        <v>45019</v>
      </c>
      <c r="O260" s="90" t="s">
        <v>631</v>
      </c>
      <c r="P260" s="90"/>
      <c r="Q260" s="90">
        <v>8</v>
      </c>
    </row>
    <row r="261" spans="1:18" ht="13.5" hidden="1">
      <c r="A261" s="90" t="s">
        <v>237</v>
      </c>
      <c r="B261" s="90" t="s">
        <v>40</v>
      </c>
      <c r="C261" s="91"/>
      <c r="D261" s="91">
        <v>45002</v>
      </c>
      <c r="E261" s="90">
        <v>91930</v>
      </c>
      <c r="F261" s="90" t="s">
        <v>629</v>
      </c>
      <c r="G261" s="90" t="s">
        <v>698</v>
      </c>
      <c r="H261" s="92">
        <f t="shared" si="0"/>
        <v>60353.448600000003</v>
      </c>
      <c r="I261" s="78">
        <v>524.22</v>
      </c>
      <c r="J261" s="93"/>
      <c r="K261" s="94">
        <v>115.13</v>
      </c>
      <c r="L261" s="94">
        <v>115.13</v>
      </c>
      <c r="M261" s="94">
        <f t="shared" si="1"/>
        <v>0</v>
      </c>
      <c r="N261" s="91">
        <v>45019</v>
      </c>
      <c r="O261" s="90" t="s">
        <v>631</v>
      </c>
      <c r="P261" s="90"/>
      <c r="Q261" s="90">
        <v>8</v>
      </c>
      <c r="R261" s="90" t="s">
        <v>685</v>
      </c>
    </row>
    <row r="262" spans="1:18" ht="13.5" hidden="1">
      <c r="A262" s="90" t="s">
        <v>237</v>
      </c>
      <c r="B262" s="90" t="s">
        <v>40</v>
      </c>
      <c r="C262" s="91"/>
      <c r="D262" s="91">
        <v>45012</v>
      </c>
      <c r="E262" s="90" t="s">
        <v>699</v>
      </c>
      <c r="F262" s="90" t="s">
        <v>629</v>
      </c>
      <c r="G262" s="90" t="s">
        <v>698</v>
      </c>
      <c r="H262" s="92">
        <f t="shared" ref="H262:H516" si="2">I262*K262</f>
        <v>125964.8238</v>
      </c>
      <c r="I262" s="78">
        <v>524.22</v>
      </c>
      <c r="J262" s="93"/>
      <c r="K262" s="94">
        <v>240.29</v>
      </c>
      <c r="L262" s="94">
        <v>240.29</v>
      </c>
      <c r="M262" s="94">
        <f t="shared" ref="M262:M516" si="3">K262-L262</f>
        <v>0</v>
      </c>
      <c r="N262" s="91">
        <v>45019</v>
      </c>
      <c r="O262" s="90" t="s">
        <v>700</v>
      </c>
      <c r="P262" s="90"/>
      <c r="Q262" s="90">
        <v>8</v>
      </c>
      <c r="R262" s="90" t="s">
        <v>685</v>
      </c>
    </row>
    <row r="263" spans="1:18" ht="13.5" hidden="1">
      <c r="A263" s="90" t="s">
        <v>301</v>
      </c>
      <c r="B263" s="90" t="s">
        <v>302</v>
      </c>
      <c r="C263" s="91"/>
      <c r="D263" s="91">
        <v>45009</v>
      </c>
      <c r="E263" s="90" t="s">
        <v>701</v>
      </c>
      <c r="F263" s="90" t="s">
        <v>702</v>
      </c>
      <c r="G263" s="90" t="s">
        <v>703</v>
      </c>
      <c r="H263" s="92">
        <f t="shared" si="2"/>
        <v>1549258.8192000003</v>
      </c>
      <c r="I263" s="78">
        <v>524.22</v>
      </c>
      <c r="J263" s="93"/>
      <c r="K263" s="94">
        <v>2955.36</v>
      </c>
      <c r="L263" s="94">
        <v>2955.36</v>
      </c>
      <c r="M263" s="94">
        <f t="shared" si="3"/>
        <v>0</v>
      </c>
      <c r="N263" s="91">
        <v>45012</v>
      </c>
      <c r="O263" s="90" t="s">
        <v>704</v>
      </c>
      <c r="P263" s="90"/>
      <c r="Q263" s="90">
        <v>8</v>
      </c>
      <c r="R263" s="90" t="s">
        <v>685</v>
      </c>
    </row>
    <row r="264" spans="1:18" ht="13.5" hidden="1">
      <c r="A264" s="90" t="s">
        <v>301</v>
      </c>
      <c r="B264" s="90" t="s">
        <v>302</v>
      </c>
      <c r="C264" s="91"/>
      <c r="D264" s="91">
        <v>45024</v>
      </c>
      <c r="E264" s="90" t="s">
        <v>705</v>
      </c>
      <c r="F264" s="90" t="s">
        <v>706</v>
      </c>
      <c r="G264" s="90" t="s">
        <v>707</v>
      </c>
      <c r="H264" s="92">
        <f t="shared" si="2"/>
        <v>3617118</v>
      </c>
      <c r="I264" s="78">
        <v>524.22</v>
      </c>
      <c r="J264" s="93"/>
      <c r="K264" s="94">
        <v>6900</v>
      </c>
      <c r="L264" s="94">
        <v>6900</v>
      </c>
      <c r="M264" s="94">
        <f t="shared" si="3"/>
        <v>0</v>
      </c>
      <c r="N264" s="91">
        <v>45026</v>
      </c>
      <c r="O264" s="90" t="s">
        <v>708</v>
      </c>
      <c r="P264" s="90"/>
      <c r="Q264" s="90">
        <v>8</v>
      </c>
    </row>
    <row r="265" spans="1:18" ht="13.5" hidden="1">
      <c r="A265" s="90" t="s">
        <v>301</v>
      </c>
      <c r="B265" s="90" t="s">
        <v>302</v>
      </c>
      <c r="C265" s="91"/>
      <c r="D265" s="91">
        <v>45024</v>
      </c>
      <c r="E265" s="90" t="s">
        <v>709</v>
      </c>
      <c r="F265" s="90" t="s">
        <v>706</v>
      </c>
      <c r="G265" s="90" t="s">
        <v>710</v>
      </c>
      <c r="H265" s="92">
        <f t="shared" si="2"/>
        <v>5278360.6956000002</v>
      </c>
      <c r="I265" s="78">
        <v>524.22</v>
      </c>
      <c r="J265" s="93"/>
      <c r="K265" s="94">
        <v>10068.98</v>
      </c>
      <c r="L265" s="94">
        <v>10068.98</v>
      </c>
      <c r="M265" s="94">
        <f t="shared" si="3"/>
        <v>0</v>
      </c>
      <c r="N265" s="91">
        <v>45026</v>
      </c>
      <c r="O265" s="90" t="s">
        <v>708</v>
      </c>
      <c r="P265" s="90"/>
      <c r="Q265" s="90">
        <v>8</v>
      </c>
    </row>
    <row r="266" spans="1:18" ht="13.5" hidden="1">
      <c r="A266" s="90" t="s">
        <v>301</v>
      </c>
      <c r="B266" s="90" t="s">
        <v>302</v>
      </c>
      <c r="C266" s="91"/>
      <c r="D266" s="91">
        <v>45024</v>
      </c>
      <c r="E266" s="90" t="s">
        <v>709</v>
      </c>
      <c r="F266" s="90" t="s">
        <v>706</v>
      </c>
      <c r="G266" s="90" t="s">
        <v>710</v>
      </c>
      <c r="H266" s="92">
        <f t="shared" si="2"/>
        <v>5278360.6956000002</v>
      </c>
      <c r="I266" s="78">
        <v>524.22</v>
      </c>
      <c r="J266" s="93"/>
      <c r="K266" s="94">
        <v>10068.98</v>
      </c>
      <c r="L266" s="94">
        <v>10068.98</v>
      </c>
      <c r="M266" s="94">
        <f t="shared" si="3"/>
        <v>0</v>
      </c>
      <c r="N266" s="91">
        <v>45054</v>
      </c>
      <c r="O266" s="90" t="s">
        <v>711</v>
      </c>
      <c r="P266" s="90"/>
      <c r="Q266" s="90">
        <v>8</v>
      </c>
    </row>
    <row r="267" spans="1:18" ht="13.5" hidden="1">
      <c r="A267" s="90" t="s">
        <v>340</v>
      </c>
      <c r="B267" s="90" t="s">
        <v>341</v>
      </c>
      <c r="C267" s="91"/>
      <c r="D267" s="91">
        <v>45027</v>
      </c>
      <c r="E267" s="90">
        <v>2130</v>
      </c>
      <c r="F267" s="90" t="s">
        <v>556</v>
      </c>
      <c r="G267" s="90" t="s">
        <v>712</v>
      </c>
      <c r="H267" s="92">
        <f t="shared" si="2"/>
        <v>613798.71360000013</v>
      </c>
      <c r="I267" s="78">
        <v>524.22</v>
      </c>
      <c r="J267" s="93"/>
      <c r="K267" s="94">
        <v>1170.8800000000001</v>
      </c>
      <c r="L267" s="94">
        <v>1170.8800000000001</v>
      </c>
      <c r="M267" s="94">
        <f t="shared" si="3"/>
        <v>0</v>
      </c>
      <c r="N267" s="91">
        <v>45003</v>
      </c>
      <c r="O267" s="90" t="s">
        <v>558</v>
      </c>
      <c r="P267" s="90"/>
      <c r="Q267" s="90">
        <v>8</v>
      </c>
      <c r="R267" s="90" t="s">
        <v>685</v>
      </c>
    </row>
    <row r="268" spans="1:18" ht="13.5" hidden="1">
      <c r="A268" s="90" t="s">
        <v>425</v>
      </c>
      <c r="B268" s="90" t="s">
        <v>426</v>
      </c>
      <c r="C268" s="91"/>
      <c r="D268" s="91">
        <v>45019</v>
      </c>
      <c r="E268" s="90">
        <v>9795</v>
      </c>
      <c r="F268" s="90" t="s">
        <v>713</v>
      </c>
      <c r="G268" s="90" t="s">
        <v>593</v>
      </c>
      <c r="H268" s="92">
        <f t="shared" si="2"/>
        <v>431480.23980000004</v>
      </c>
      <c r="I268" s="78">
        <v>524.22</v>
      </c>
      <c r="J268" s="93"/>
      <c r="K268" s="94">
        <v>823.09</v>
      </c>
      <c r="L268" s="94">
        <v>823.09</v>
      </c>
      <c r="M268" s="94">
        <f t="shared" si="3"/>
        <v>0</v>
      </c>
      <c r="N268" s="91">
        <v>45036</v>
      </c>
      <c r="O268" s="90" t="s">
        <v>714</v>
      </c>
      <c r="P268" s="90"/>
      <c r="Q268" s="90">
        <v>8</v>
      </c>
    </row>
    <row r="269" spans="1:18" ht="13.5" hidden="1">
      <c r="A269" s="90" t="s">
        <v>425</v>
      </c>
      <c r="B269" s="90" t="s">
        <v>426</v>
      </c>
      <c r="C269" s="91"/>
      <c r="D269" s="91">
        <v>45020</v>
      </c>
      <c r="E269" s="90">
        <v>9799</v>
      </c>
      <c r="F269" s="90" t="s">
        <v>713</v>
      </c>
      <c r="G269" s="90" t="s">
        <v>593</v>
      </c>
      <c r="H269" s="92">
        <f t="shared" si="2"/>
        <v>67058.222399999999</v>
      </c>
      <c r="I269" s="78">
        <v>524.22</v>
      </c>
      <c r="J269" s="93"/>
      <c r="K269" s="94">
        <v>127.92</v>
      </c>
      <c r="L269" s="94">
        <v>127.92</v>
      </c>
      <c r="M269" s="94">
        <f t="shared" si="3"/>
        <v>0</v>
      </c>
      <c r="N269" s="91">
        <v>45036</v>
      </c>
      <c r="O269" s="90" t="s">
        <v>714</v>
      </c>
      <c r="P269" s="90"/>
      <c r="Q269" s="90">
        <v>8</v>
      </c>
    </row>
    <row r="270" spans="1:18" ht="13.5" hidden="1">
      <c r="A270" s="90" t="s">
        <v>425</v>
      </c>
      <c r="B270" s="90" t="s">
        <v>426</v>
      </c>
      <c r="C270" s="91"/>
      <c r="D270" s="91">
        <v>45020</v>
      </c>
      <c r="E270" s="90">
        <v>222043</v>
      </c>
      <c r="F270" s="90" t="s">
        <v>548</v>
      </c>
      <c r="G270" s="90" t="s">
        <v>593</v>
      </c>
      <c r="H270" s="92">
        <f t="shared" si="2"/>
        <v>53113.970399999998</v>
      </c>
      <c r="I270" s="78">
        <v>524.22</v>
      </c>
      <c r="J270" s="93"/>
      <c r="K270" s="94">
        <v>101.32</v>
      </c>
      <c r="L270" s="94">
        <v>101.32</v>
      </c>
      <c r="M270" s="94">
        <f t="shared" si="3"/>
        <v>0</v>
      </c>
      <c r="N270" s="90"/>
      <c r="O270" s="90"/>
      <c r="P270" s="90"/>
      <c r="Q270" s="90">
        <v>8</v>
      </c>
    </row>
    <row r="271" spans="1:18" ht="13.5" hidden="1">
      <c r="A271" s="90" t="s">
        <v>237</v>
      </c>
      <c r="B271" s="90" t="s">
        <v>40</v>
      </c>
      <c r="C271" s="91"/>
      <c r="D271" s="91">
        <v>45025</v>
      </c>
      <c r="E271" s="90">
        <v>1049</v>
      </c>
      <c r="F271" s="90" t="s">
        <v>715</v>
      </c>
      <c r="G271" s="90" t="s">
        <v>716</v>
      </c>
      <c r="H271" s="92">
        <f t="shared" si="2"/>
        <v>307140.49800000002</v>
      </c>
      <c r="I271" s="78">
        <v>524.22</v>
      </c>
      <c r="J271" s="93"/>
      <c r="K271" s="94">
        <v>585.9</v>
      </c>
      <c r="L271" s="94">
        <v>585.9</v>
      </c>
      <c r="M271" s="94">
        <f t="shared" si="3"/>
        <v>0</v>
      </c>
      <c r="N271" s="90"/>
      <c r="O271" s="90"/>
      <c r="P271" s="90"/>
      <c r="Q271" s="90">
        <v>8</v>
      </c>
      <c r="R271" s="90" t="s">
        <v>685</v>
      </c>
    </row>
    <row r="272" spans="1:18" ht="13.5" hidden="1">
      <c r="A272" s="90" t="s">
        <v>237</v>
      </c>
      <c r="B272" s="90" t="s">
        <v>40</v>
      </c>
      <c r="C272" s="91"/>
      <c r="D272" s="91">
        <v>45025</v>
      </c>
      <c r="E272" s="90">
        <v>1049</v>
      </c>
      <c r="F272" s="90" t="s">
        <v>715</v>
      </c>
      <c r="G272" s="90" t="s">
        <v>716</v>
      </c>
      <c r="H272" s="92">
        <f t="shared" si="2"/>
        <v>-207481.03380000003</v>
      </c>
      <c r="I272" s="78">
        <v>524.22</v>
      </c>
      <c r="J272" s="93"/>
      <c r="K272" s="94">
        <v>-395.79</v>
      </c>
      <c r="L272" s="94">
        <v>-395.79</v>
      </c>
      <c r="M272" s="94">
        <f t="shared" si="3"/>
        <v>0</v>
      </c>
      <c r="N272" s="90"/>
      <c r="O272" s="90"/>
      <c r="P272" s="90"/>
      <c r="Q272" s="90">
        <v>8</v>
      </c>
      <c r="R272" s="90" t="s">
        <v>685</v>
      </c>
    </row>
    <row r="273" spans="1:18" ht="13.5" hidden="1">
      <c r="A273" s="90" t="s">
        <v>242</v>
      </c>
      <c r="B273" s="90" t="s">
        <v>243</v>
      </c>
      <c r="C273" s="91"/>
      <c r="D273" s="91">
        <v>45036</v>
      </c>
      <c r="E273" s="90">
        <v>31714</v>
      </c>
      <c r="F273" s="90" t="s">
        <v>717</v>
      </c>
      <c r="G273" s="90" t="s">
        <v>718</v>
      </c>
      <c r="H273" s="92">
        <f t="shared" si="2"/>
        <v>5423941.8318000007</v>
      </c>
      <c r="I273" s="78">
        <v>524.22</v>
      </c>
      <c r="J273" s="93"/>
      <c r="K273" s="94">
        <v>10346.69</v>
      </c>
      <c r="L273" s="94">
        <v>10346.69</v>
      </c>
      <c r="M273" s="94">
        <f t="shared" si="3"/>
        <v>0</v>
      </c>
      <c r="N273" s="90"/>
      <c r="O273" s="90"/>
      <c r="P273" s="90"/>
      <c r="Q273" s="90">
        <v>8</v>
      </c>
    </row>
    <row r="274" spans="1:18" ht="13.5" hidden="1">
      <c r="A274" s="90" t="s">
        <v>262</v>
      </c>
      <c r="B274" s="90" t="s">
        <v>263</v>
      </c>
      <c r="C274" s="91"/>
      <c r="D274" s="91">
        <v>45026</v>
      </c>
      <c r="E274" s="90">
        <v>286</v>
      </c>
      <c r="F274" s="90" t="s">
        <v>719</v>
      </c>
      <c r="G274" s="90" t="s">
        <v>720</v>
      </c>
      <c r="H274" s="92">
        <f t="shared" si="2"/>
        <v>503513.31</v>
      </c>
      <c r="I274" s="78">
        <v>524.22</v>
      </c>
      <c r="J274" s="93"/>
      <c r="K274" s="94">
        <v>960.5</v>
      </c>
      <c r="L274" s="94">
        <v>960.5</v>
      </c>
      <c r="M274" s="94">
        <f t="shared" si="3"/>
        <v>0</v>
      </c>
      <c r="N274" s="91">
        <v>45034</v>
      </c>
      <c r="O274" s="90" t="s">
        <v>721</v>
      </c>
      <c r="P274" s="90"/>
      <c r="Q274" s="90">
        <v>8</v>
      </c>
    </row>
    <row r="275" spans="1:18" ht="13.5" hidden="1">
      <c r="A275" s="90" t="s">
        <v>262</v>
      </c>
      <c r="B275" s="90" t="s">
        <v>263</v>
      </c>
      <c r="C275" s="91"/>
      <c r="D275" s="91">
        <v>45030</v>
      </c>
      <c r="E275" s="90">
        <v>287</v>
      </c>
      <c r="F275" s="90" t="s">
        <v>719</v>
      </c>
      <c r="G275" s="90" t="s">
        <v>720</v>
      </c>
      <c r="H275" s="92">
        <f t="shared" si="2"/>
        <v>1303210.9200000002</v>
      </c>
      <c r="I275" s="78">
        <v>524.22</v>
      </c>
      <c r="J275" s="93"/>
      <c r="K275" s="94">
        <v>2486</v>
      </c>
      <c r="L275" s="94">
        <v>2486</v>
      </c>
      <c r="M275" s="94">
        <f t="shared" si="3"/>
        <v>0</v>
      </c>
      <c r="N275" s="91">
        <v>45034</v>
      </c>
      <c r="O275" s="90" t="s">
        <v>721</v>
      </c>
      <c r="P275" s="90"/>
      <c r="Q275" s="90">
        <v>8</v>
      </c>
    </row>
    <row r="276" spans="1:18" ht="13.5" hidden="1">
      <c r="A276" s="90" t="s">
        <v>430</v>
      </c>
      <c r="B276" s="90" t="s">
        <v>431</v>
      </c>
      <c r="C276" s="91"/>
      <c r="D276" s="91">
        <v>45029</v>
      </c>
      <c r="E276" s="90">
        <v>222</v>
      </c>
      <c r="F276" s="90" t="s">
        <v>722</v>
      </c>
      <c r="G276" s="90" t="s">
        <v>723</v>
      </c>
      <c r="H276" s="92">
        <f t="shared" si="2"/>
        <v>2868699.5904000001</v>
      </c>
      <c r="I276" s="78">
        <v>524.22</v>
      </c>
      <c r="J276" s="93"/>
      <c r="K276" s="94">
        <v>5472.32</v>
      </c>
      <c r="L276" s="94">
        <v>5472.32</v>
      </c>
      <c r="M276" s="94">
        <f t="shared" si="3"/>
        <v>0</v>
      </c>
      <c r="N276" s="90"/>
      <c r="O276" s="90"/>
      <c r="P276" s="90"/>
      <c r="Q276" s="90">
        <v>8</v>
      </c>
    </row>
    <row r="277" spans="1:18" ht="13.5" hidden="1">
      <c r="A277" s="90" t="s">
        <v>430</v>
      </c>
      <c r="B277" s="90" t="s">
        <v>431</v>
      </c>
      <c r="C277" s="91"/>
      <c r="D277" s="91">
        <v>45020</v>
      </c>
      <c r="E277" s="90">
        <v>221970</v>
      </c>
      <c r="F277" s="90" t="s">
        <v>548</v>
      </c>
      <c r="G277" s="90" t="s">
        <v>724</v>
      </c>
      <c r="H277" s="92">
        <f t="shared" si="2"/>
        <v>378963.88020000001</v>
      </c>
      <c r="I277" s="78">
        <v>524.22</v>
      </c>
      <c r="J277" s="93"/>
      <c r="K277" s="94">
        <v>722.91</v>
      </c>
      <c r="L277" s="94">
        <v>722.91</v>
      </c>
      <c r="M277" s="94">
        <f t="shared" si="3"/>
        <v>0</v>
      </c>
      <c r="N277" s="91">
        <v>45034</v>
      </c>
      <c r="O277" s="90" t="s">
        <v>725</v>
      </c>
      <c r="P277" s="90"/>
      <c r="Q277" s="90">
        <v>8</v>
      </c>
    </row>
    <row r="278" spans="1:18" ht="13.5" hidden="1">
      <c r="A278" s="90" t="s">
        <v>430</v>
      </c>
      <c r="B278" s="90" t="s">
        <v>431</v>
      </c>
      <c r="C278" s="91"/>
      <c r="D278" s="91">
        <v>45023</v>
      </c>
      <c r="E278" s="90">
        <v>8162601</v>
      </c>
      <c r="F278" s="95" t="s">
        <v>276</v>
      </c>
      <c r="G278" s="90" t="s">
        <v>726</v>
      </c>
      <c r="H278" s="92">
        <f t="shared" si="2"/>
        <v>3145299.0312000001</v>
      </c>
      <c r="I278" s="78">
        <v>524.22</v>
      </c>
      <c r="J278" s="93"/>
      <c r="K278" s="94">
        <v>5999.96</v>
      </c>
      <c r="L278" s="94">
        <v>5999.96</v>
      </c>
      <c r="M278" s="94">
        <f t="shared" si="3"/>
        <v>0</v>
      </c>
      <c r="N278" s="91">
        <v>45027</v>
      </c>
      <c r="O278" s="90" t="s">
        <v>511</v>
      </c>
      <c r="P278" s="90"/>
      <c r="Q278" s="90">
        <v>8</v>
      </c>
    </row>
    <row r="279" spans="1:18" ht="13.5" hidden="1">
      <c r="A279" s="90" t="s">
        <v>268</v>
      </c>
      <c r="B279" s="90" t="s">
        <v>269</v>
      </c>
      <c r="C279" s="91"/>
      <c r="D279" s="91">
        <v>45014</v>
      </c>
      <c r="E279" s="90" t="s">
        <v>727</v>
      </c>
      <c r="F279" s="90" t="s">
        <v>728</v>
      </c>
      <c r="G279" s="90" t="s">
        <v>729</v>
      </c>
      <c r="H279" s="92">
        <f t="shared" si="2"/>
        <v>340218.78</v>
      </c>
      <c r="I279" s="78">
        <v>524.22</v>
      </c>
      <c r="J279" s="93"/>
      <c r="K279" s="94">
        <v>649</v>
      </c>
      <c r="L279" s="94">
        <v>649</v>
      </c>
      <c r="M279" s="94">
        <f t="shared" si="3"/>
        <v>0</v>
      </c>
      <c r="N279" s="91">
        <v>45047</v>
      </c>
      <c r="O279" s="90" t="s">
        <v>730</v>
      </c>
      <c r="P279" s="90"/>
      <c r="Q279" s="90">
        <v>8</v>
      </c>
      <c r="R279" s="90" t="s">
        <v>685</v>
      </c>
    </row>
    <row r="280" spans="1:18" ht="13.5" hidden="1">
      <c r="A280" s="90" t="s">
        <v>268</v>
      </c>
      <c r="B280" s="90" t="s">
        <v>269</v>
      </c>
      <c r="C280" s="91"/>
      <c r="D280" s="91">
        <v>45014</v>
      </c>
      <c r="E280" s="90" t="s">
        <v>731</v>
      </c>
      <c r="F280" s="90" t="s">
        <v>728</v>
      </c>
      <c r="G280" s="90" t="s">
        <v>732</v>
      </c>
      <c r="H280" s="92">
        <f t="shared" si="2"/>
        <v>26211</v>
      </c>
      <c r="I280" s="78">
        <v>524.22</v>
      </c>
      <c r="J280" s="93"/>
      <c r="K280" s="94">
        <v>50</v>
      </c>
      <c r="L280" s="94">
        <v>50</v>
      </c>
      <c r="M280" s="94">
        <f t="shared" si="3"/>
        <v>0</v>
      </c>
      <c r="N280" s="91">
        <v>45047</v>
      </c>
      <c r="O280" s="90" t="s">
        <v>730</v>
      </c>
      <c r="P280" s="90"/>
      <c r="Q280" s="90">
        <v>8</v>
      </c>
      <c r="R280" s="90" t="s">
        <v>685</v>
      </c>
    </row>
    <row r="281" spans="1:18" ht="13.5" hidden="1">
      <c r="A281" s="90" t="s">
        <v>268</v>
      </c>
      <c r="B281" s="90" t="s">
        <v>269</v>
      </c>
      <c r="C281" s="91"/>
      <c r="D281" s="91">
        <v>45014</v>
      </c>
      <c r="E281" s="90" t="s">
        <v>733</v>
      </c>
      <c r="F281" s="90" t="s">
        <v>728</v>
      </c>
      <c r="G281" s="90" t="s">
        <v>729</v>
      </c>
      <c r="H281" s="92">
        <f t="shared" si="2"/>
        <v>411512.7</v>
      </c>
      <c r="I281" s="78">
        <v>524.22</v>
      </c>
      <c r="J281" s="93"/>
      <c r="K281" s="94">
        <v>785</v>
      </c>
      <c r="L281" s="94">
        <v>785</v>
      </c>
      <c r="M281" s="94">
        <f t="shared" si="3"/>
        <v>0</v>
      </c>
      <c r="N281" s="91">
        <v>45047</v>
      </c>
      <c r="O281" s="90" t="s">
        <v>730</v>
      </c>
      <c r="P281" s="90"/>
      <c r="Q281" s="90">
        <v>8</v>
      </c>
      <c r="R281" s="90" t="s">
        <v>685</v>
      </c>
    </row>
    <row r="282" spans="1:18" ht="13.5" hidden="1">
      <c r="A282" s="90" t="s">
        <v>280</v>
      </c>
      <c r="B282" s="90" t="s">
        <v>281</v>
      </c>
      <c r="C282" s="91"/>
      <c r="D282" s="91">
        <v>45029</v>
      </c>
      <c r="E282" s="90">
        <v>179</v>
      </c>
      <c r="F282" s="90" t="s">
        <v>427</v>
      </c>
      <c r="G282" s="90" t="s">
        <v>674</v>
      </c>
      <c r="H282" s="92">
        <f t="shared" si="2"/>
        <v>767515.74419999996</v>
      </c>
      <c r="I282" s="78">
        <v>524.22</v>
      </c>
      <c r="J282" s="93"/>
      <c r="K282" s="94">
        <v>1464.11</v>
      </c>
      <c r="L282" s="94">
        <v>1464.11</v>
      </c>
      <c r="M282" s="94">
        <f t="shared" si="3"/>
        <v>0</v>
      </c>
      <c r="N282" s="91">
        <v>45034</v>
      </c>
      <c r="O282" s="90" t="s">
        <v>683</v>
      </c>
      <c r="P282" s="90"/>
      <c r="Q282" s="90">
        <v>8</v>
      </c>
    </row>
    <row r="283" spans="1:18" ht="13.5" hidden="1">
      <c r="A283" s="90" t="s">
        <v>280</v>
      </c>
      <c r="B283" s="90" t="s">
        <v>281</v>
      </c>
      <c r="C283" s="91"/>
      <c r="D283" s="91">
        <v>45020</v>
      </c>
      <c r="E283" s="90">
        <v>221906</v>
      </c>
      <c r="F283" s="90" t="s">
        <v>548</v>
      </c>
      <c r="G283" s="90" t="s">
        <v>734</v>
      </c>
      <c r="H283" s="92">
        <f t="shared" si="2"/>
        <v>787588.12800000014</v>
      </c>
      <c r="I283" s="78">
        <v>524.22</v>
      </c>
      <c r="J283" s="93"/>
      <c r="K283" s="94">
        <v>1502.4</v>
      </c>
      <c r="L283" s="94">
        <v>1502.4</v>
      </c>
      <c r="M283" s="94">
        <f t="shared" si="3"/>
        <v>0</v>
      </c>
      <c r="N283" s="91">
        <v>45034</v>
      </c>
      <c r="O283" s="90" t="s">
        <v>725</v>
      </c>
      <c r="P283" s="90"/>
      <c r="Q283" s="90">
        <v>8</v>
      </c>
    </row>
    <row r="284" spans="1:18" ht="13.5" hidden="1">
      <c r="A284" s="90" t="s">
        <v>280</v>
      </c>
      <c r="B284" s="90" t="s">
        <v>281</v>
      </c>
      <c r="C284" s="91"/>
      <c r="D284" s="91">
        <v>45020</v>
      </c>
      <c r="E284" s="90">
        <v>221908</v>
      </c>
      <c r="F284" s="90" t="s">
        <v>548</v>
      </c>
      <c r="G284" s="90" t="s">
        <v>734</v>
      </c>
      <c r="H284" s="92">
        <f t="shared" si="2"/>
        <v>760915.81440000003</v>
      </c>
      <c r="I284" s="78">
        <v>524.22</v>
      </c>
      <c r="J284" s="93"/>
      <c r="K284" s="94">
        <v>1451.52</v>
      </c>
      <c r="L284" s="94">
        <v>1451.52</v>
      </c>
      <c r="M284" s="94">
        <f t="shared" si="3"/>
        <v>0</v>
      </c>
      <c r="N284" s="91">
        <v>45034</v>
      </c>
      <c r="O284" s="90" t="s">
        <v>725</v>
      </c>
      <c r="P284" s="90"/>
      <c r="Q284" s="90">
        <v>8</v>
      </c>
    </row>
    <row r="285" spans="1:18" ht="13.5" hidden="1">
      <c r="A285" s="90" t="s">
        <v>280</v>
      </c>
      <c r="B285" s="90" t="s">
        <v>281</v>
      </c>
      <c r="C285" s="91"/>
      <c r="D285" s="91">
        <v>45036</v>
      </c>
      <c r="E285" s="90" t="s">
        <v>320</v>
      </c>
      <c r="F285" s="90" t="s">
        <v>321</v>
      </c>
      <c r="G285" s="90" t="s">
        <v>735</v>
      </c>
      <c r="H285" s="92">
        <f t="shared" si="2"/>
        <v>44190697.560000002</v>
      </c>
      <c r="I285" s="78">
        <v>524.22</v>
      </c>
      <c r="J285" s="93"/>
      <c r="K285" s="94">
        <v>84298</v>
      </c>
      <c r="L285" s="94">
        <v>84298</v>
      </c>
      <c r="M285" s="94">
        <f t="shared" si="3"/>
        <v>0</v>
      </c>
      <c r="N285" s="91">
        <v>45112</v>
      </c>
      <c r="O285" s="90" t="s">
        <v>736</v>
      </c>
      <c r="P285" s="90"/>
      <c r="Q285" s="90">
        <v>8</v>
      </c>
    </row>
    <row r="286" spans="1:18" ht="13.5" hidden="1">
      <c r="A286" s="90" t="s">
        <v>425</v>
      </c>
      <c r="B286" s="90" t="s">
        <v>426</v>
      </c>
      <c r="C286" s="91"/>
      <c r="D286" s="91">
        <v>45021</v>
      </c>
      <c r="E286" s="90">
        <v>6008</v>
      </c>
      <c r="F286" s="90" t="s">
        <v>737</v>
      </c>
      <c r="G286" s="90" t="s">
        <v>738</v>
      </c>
      <c r="H286" s="92">
        <f t="shared" si="2"/>
        <v>28313.122200000002</v>
      </c>
      <c r="I286" s="78">
        <v>524.22</v>
      </c>
      <c r="J286" s="93"/>
      <c r="K286" s="94">
        <v>54.01</v>
      </c>
      <c r="L286" s="94">
        <v>54.01</v>
      </c>
      <c r="M286" s="94">
        <f t="shared" si="3"/>
        <v>0</v>
      </c>
      <c r="N286" s="91">
        <v>45034</v>
      </c>
      <c r="O286" s="90" t="s">
        <v>739</v>
      </c>
      <c r="P286" s="90"/>
      <c r="Q286" s="90">
        <v>8</v>
      </c>
    </row>
    <row r="287" spans="1:18" ht="13.5" hidden="1">
      <c r="A287" s="90" t="s">
        <v>425</v>
      </c>
      <c r="B287" s="90" t="s">
        <v>426</v>
      </c>
      <c r="C287" s="91"/>
      <c r="D287" s="91">
        <v>45029</v>
      </c>
      <c r="E287" s="90">
        <v>6049</v>
      </c>
      <c r="F287" s="90" t="s">
        <v>737</v>
      </c>
      <c r="G287" s="90" t="s">
        <v>738</v>
      </c>
      <c r="H287" s="92">
        <f t="shared" si="2"/>
        <v>718459.23660000006</v>
      </c>
      <c r="I287" s="78">
        <v>524.22</v>
      </c>
      <c r="J287" s="93"/>
      <c r="K287" s="94">
        <v>1370.53</v>
      </c>
      <c r="L287" s="94">
        <v>1370.53</v>
      </c>
      <c r="M287" s="94">
        <f t="shared" si="3"/>
        <v>0</v>
      </c>
      <c r="N287" s="91">
        <v>45034</v>
      </c>
      <c r="O287" s="90" t="s">
        <v>739</v>
      </c>
      <c r="P287" s="90"/>
      <c r="Q287" s="90">
        <v>8</v>
      </c>
    </row>
    <row r="288" spans="1:18" ht="13.5" hidden="1">
      <c r="A288" s="90" t="s">
        <v>358</v>
      </c>
      <c r="B288" s="90" t="s">
        <v>359</v>
      </c>
      <c r="C288" s="91"/>
      <c r="D288" s="91">
        <v>45029</v>
      </c>
      <c r="E288" s="90">
        <v>179</v>
      </c>
      <c r="F288" s="90" t="s">
        <v>427</v>
      </c>
      <c r="G288" s="90" t="s">
        <v>740</v>
      </c>
      <c r="H288" s="92">
        <f t="shared" si="2"/>
        <v>3449126.4588000001</v>
      </c>
      <c r="I288" s="78">
        <v>524.22</v>
      </c>
      <c r="J288" s="93"/>
      <c r="K288" s="94">
        <v>6579.54</v>
      </c>
      <c r="L288" s="94">
        <v>6579.54</v>
      </c>
      <c r="M288" s="94">
        <f t="shared" si="3"/>
        <v>0</v>
      </c>
      <c r="N288" s="91">
        <v>45030</v>
      </c>
      <c r="O288" s="90" t="s">
        <v>675</v>
      </c>
      <c r="P288" s="90"/>
      <c r="Q288" s="90">
        <v>8</v>
      </c>
    </row>
    <row r="289" spans="1:17" ht="13.5" hidden="1">
      <c r="A289" s="90" t="s">
        <v>358</v>
      </c>
      <c r="B289" s="90" t="s">
        <v>359</v>
      </c>
      <c r="C289" s="91"/>
      <c r="D289" s="91">
        <v>45020</v>
      </c>
      <c r="E289" s="90">
        <v>221907</v>
      </c>
      <c r="F289" s="90" t="s">
        <v>548</v>
      </c>
      <c r="G289" s="90" t="s">
        <v>609</v>
      </c>
      <c r="H289" s="92">
        <f t="shared" si="2"/>
        <v>655925.03280000004</v>
      </c>
      <c r="I289" s="78">
        <v>524.22</v>
      </c>
      <c r="J289" s="93"/>
      <c r="K289" s="94">
        <v>1251.24</v>
      </c>
      <c r="L289" s="94">
        <v>1251.24</v>
      </c>
      <c r="M289" s="94">
        <f t="shared" si="3"/>
        <v>0</v>
      </c>
      <c r="N289" s="91">
        <v>45034</v>
      </c>
      <c r="O289" s="90" t="s">
        <v>725</v>
      </c>
      <c r="P289" s="90"/>
      <c r="Q289" s="90">
        <v>8</v>
      </c>
    </row>
    <row r="290" spans="1:17" ht="13.5" hidden="1">
      <c r="A290" s="90" t="s">
        <v>358</v>
      </c>
      <c r="B290" s="90" t="s">
        <v>359</v>
      </c>
      <c r="C290" s="91"/>
      <c r="D290" s="91">
        <v>45028</v>
      </c>
      <c r="E290" s="90">
        <v>59</v>
      </c>
      <c r="F290" s="90" t="s">
        <v>655</v>
      </c>
      <c r="G290" s="90" t="s">
        <v>656</v>
      </c>
      <c r="H290" s="92">
        <f t="shared" si="2"/>
        <v>334473.32880000002</v>
      </c>
      <c r="I290" s="78">
        <v>524.22</v>
      </c>
      <c r="J290" s="93"/>
      <c r="K290" s="94">
        <v>638.04</v>
      </c>
      <c r="L290" s="94">
        <v>638.04</v>
      </c>
      <c r="M290" s="94">
        <f t="shared" si="3"/>
        <v>0</v>
      </c>
      <c r="N290" s="91">
        <v>45034</v>
      </c>
      <c r="O290" s="90" t="s">
        <v>741</v>
      </c>
      <c r="P290" s="90"/>
      <c r="Q290" s="90">
        <v>8</v>
      </c>
    </row>
    <row r="291" spans="1:17" ht="13.5" hidden="1">
      <c r="A291" s="90" t="s">
        <v>301</v>
      </c>
      <c r="B291" s="90" t="s">
        <v>302</v>
      </c>
      <c r="C291" s="91"/>
      <c r="D291" s="91">
        <v>45029</v>
      </c>
      <c r="E291" s="90">
        <v>179</v>
      </c>
      <c r="F291" s="90" t="s">
        <v>427</v>
      </c>
      <c r="G291" s="90" t="s">
        <v>674</v>
      </c>
      <c r="H291" s="92">
        <f t="shared" si="2"/>
        <v>1058861.4936000002</v>
      </c>
      <c r="I291" s="78">
        <v>524.22</v>
      </c>
      <c r="J291" s="93"/>
      <c r="K291" s="94">
        <v>2019.88</v>
      </c>
      <c r="L291" s="94">
        <v>2019.88</v>
      </c>
      <c r="M291" s="94">
        <f t="shared" si="3"/>
        <v>0</v>
      </c>
      <c r="N291" s="91">
        <v>45030</v>
      </c>
      <c r="O291" s="90" t="s">
        <v>675</v>
      </c>
      <c r="P291" s="90"/>
      <c r="Q291" s="90">
        <v>8</v>
      </c>
    </row>
    <row r="292" spans="1:17" ht="13.5" hidden="1">
      <c r="A292" s="90" t="s">
        <v>406</v>
      </c>
      <c r="B292" s="90" t="s">
        <v>407</v>
      </c>
      <c r="C292" s="91"/>
      <c r="D292" s="91">
        <v>45020</v>
      </c>
      <c r="E292" s="90" t="s">
        <v>742</v>
      </c>
      <c r="F292" s="90" t="s">
        <v>548</v>
      </c>
      <c r="G292" s="90" t="s">
        <v>493</v>
      </c>
      <c r="H292" s="92">
        <f t="shared" si="2"/>
        <v>-53113.970399999998</v>
      </c>
      <c r="I292" s="78">
        <v>524.22</v>
      </c>
      <c r="J292" s="93"/>
      <c r="K292" s="94">
        <v>-101.32</v>
      </c>
      <c r="L292" s="94">
        <v>-101.32</v>
      </c>
      <c r="M292" s="94">
        <f t="shared" si="3"/>
        <v>0</v>
      </c>
      <c r="N292" s="90"/>
      <c r="O292" s="90"/>
      <c r="P292" s="90"/>
      <c r="Q292" s="90">
        <v>8</v>
      </c>
    </row>
    <row r="293" spans="1:17" ht="13.5" hidden="1">
      <c r="A293" s="90" t="s">
        <v>406</v>
      </c>
      <c r="B293" s="90" t="s">
        <v>407</v>
      </c>
      <c r="C293" s="91"/>
      <c r="D293" s="91">
        <v>45020</v>
      </c>
      <c r="E293" s="90">
        <v>222045</v>
      </c>
      <c r="F293" s="90" t="s">
        <v>548</v>
      </c>
      <c r="G293" s="90" t="s">
        <v>493</v>
      </c>
      <c r="H293" s="92">
        <f t="shared" si="2"/>
        <v>53968.449000000008</v>
      </c>
      <c r="I293" s="78">
        <v>524.22</v>
      </c>
      <c r="J293" s="93"/>
      <c r="K293" s="94">
        <v>102.95</v>
      </c>
      <c r="L293" s="94">
        <v>102.95</v>
      </c>
      <c r="M293" s="94">
        <f t="shared" si="3"/>
        <v>0</v>
      </c>
      <c r="N293" s="91">
        <v>45036</v>
      </c>
      <c r="O293" s="90" t="s">
        <v>743</v>
      </c>
      <c r="P293" s="90"/>
      <c r="Q293" s="90">
        <v>8</v>
      </c>
    </row>
    <row r="294" spans="1:17" ht="13.5" hidden="1">
      <c r="A294" s="90" t="s">
        <v>406</v>
      </c>
      <c r="B294" s="90" t="s">
        <v>407</v>
      </c>
      <c r="C294" s="91"/>
      <c r="D294" s="91">
        <v>45026</v>
      </c>
      <c r="E294" s="90">
        <v>222332</v>
      </c>
      <c r="F294" s="90" t="s">
        <v>548</v>
      </c>
      <c r="G294" s="90" t="s">
        <v>493</v>
      </c>
      <c r="H294" s="92">
        <f t="shared" si="2"/>
        <v>35227.584000000003</v>
      </c>
      <c r="I294" s="78">
        <v>524.22</v>
      </c>
      <c r="J294" s="93"/>
      <c r="K294" s="94">
        <v>67.2</v>
      </c>
      <c r="L294" s="94">
        <v>67.2</v>
      </c>
      <c r="M294" s="94">
        <f t="shared" si="3"/>
        <v>0</v>
      </c>
      <c r="N294" s="91">
        <v>45036</v>
      </c>
      <c r="O294" s="90" t="s">
        <v>743</v>
      </c>
      <c r="P294" s="90"/>
      <c r="Q294" s="90">
        <v>8</v>
      </c>
    </row>
    <row r="295" spans="1:17" ht="13.5" hidden="1">
      <c r="A295" s="90" t="s">
        <v>406</v>
      </c>
      <c r="B295" s="90" t="s">
        <v>407</v>
      </c>
      <c r="C295" s="91"/>
      <c r="D295" s="91">
        <v>45030</v>
      </c>
      <c r="E295" s="90">
        <v>57931</v>
      </c>
      <c r="F295" s="90" t="s">
        <v>663</v>
      </c>
      <c r="G295" s="90" t="s">
        <v>744</v>
      </c>
      <c r="H295" s="92">
        <f t="shared" si="2"/>
        <v>613405.5486000001</v>
      </c>
      <c r="I295" s="78">
        <v>524.22</v>
      </c>
      <c r="J295" s="93"/>
      <c r="K295" s="94">
        <v>1170.1300000000001</v>
      </c>
      <c r="L295" s="94">
        <v>1170.1300000000001</v>
      </c>
      <c r="M295" s="94">
        <f t="shared" si="3"/>
        <v>0</v>
      </c>
      <c r="N295" s="91">
        <v>45030</v>
      </c>
      <c r="O295" s="90" t="s">
        <v>665</v>
      </c>
      <c r="P295" s="90"/>
      <c r="Q295" s="90">
        <v>8</v>
      </c>
    </row>
    <row r="296" spans="1:17" ht="13.5" hidden="1">
      <c r="A296" s="90" t="s">
        <v>406</v>
      </c>
      <c r="B296" s="90" t="s">
        <v>407</v>
      </c>
      <c r="C296" s="91"/>
      <c r="D296" s="91">
        <v>45035</v>
      </c>
      <c r="E296" s="90" t="s">
        <v>745</v>
      </c>
      <c r="F296" s="90" t="s">
        <v>746</v>
      </c>
      <c r="G296" s="90" t="s">
        <v>747</v>
      </c>
      <c r="H296" s="92">
        <f t="shared" si="2"/>
        <v>52422000</v>
      </c>
      <c r="I296" s="78">
        <v>524.22</v>
      </c>
      <c r="J296" s="93"/>
      <c r="K296" s="94">
        <v>100000</v>
      </c>
      <c r="L296" s="94">
        <v>100000</v>
      </c>
      <c r="M296" s="94">
        <f t="shared" si="3"/>
        <v>0</v>
      </c>
      <c r="N296" s="91">
        <v>45048</v>
      </c>
      <c r="O296" s="90" t="s">
        <v>748</v>
      </c>
      <c r="P296" s="90"/>
      <c r="Q296" s="90">
        <v>8</v>
      </c>
    </row>
    <row r="297" spans="1:17" ht="13.5" hidden="1">
      <c r="A297" s="90" t="s">
        <v>406</v>
      </c>
      <c r="B297" s="90" t="s">
        <v>407</v>
      </c>
      <c r="C297" s="91"/>
      <c r="D297" s="91">
        <v>45028</v>
      </c>
      <c r="E297" s="90">
        <v>34</v>
      </c>
      <c r="F297" s="90" t="s">
        <v>749</v>
      </c>
      <c r="G297" s="90" t="s">
        <v>750</v>
      </c>
      <c r="H297" s="92">
        <f t="shared" si="2"/>
        <v>912200.46420000005</v>
      </c>
      <c r="I297" s="78">
        <v>524.22</v>
      </c>
      <c r="J297" s="93"/>
      <c r="K297" s="94">
        <v>1740.11</v>
      </c>
      <c r="L297" s="94">
        <v>1740.11</v>
      </c>
      <c r="M297" s="94">
        <f t="shared" si="3"/>
        <v>0</v>
      </c>
      <c r="N297" s="91">
        <v>45033</v>
      </c>
      <c r="O297" s="90" t="s">
        <v>751</v>
      </c>
      <c r="P297" s="90"/>
      <c r="Q297" s="90">
        <v>8</v>
      </c>
    </row>
    <row r="298" spans="1:17" ht="13.5" hidden="1">
      <c r="A298" s="90" t="s">
        <v>280</v>
      </c>
      <c r="B298" s="90" t="s">
        <v>281</v>
      </c>
      <c r="C298" s="91"/>
      <c r="D298" s="91">
        <v>45031</v>
      </c>
      <c r="E298" s="90">
        <v>223637</v>
      </c>
      <c r="F298" s="90" t="s">
        <v>548</v>
      </c>
      <c r="G298" s="90" t="s">
        <v>752</v>
      </c>
      <c r="H298" s="92">
        <f t="shared" si="2"/>
        <v>70953.176999999996</v>
      </c>
      <c r="I298" s="78">
        <v>524.22</v>
      </c>
      <c r="J298" s="93"/>
      <c r="K298" s="94">
        <v>135.35</v>
      </c>
      <c r="L298" s="94">
        <v>135.35</v>
      </c>
      <c r="M298" s="94">
        <f t="shared" si="3"/>
        <v>0</v>
      </c>
      <c r="N298" s="91">
        <v>45047</v>
      </c>
      <c r="O298" s="90" t="s">
        <v>753</v>
      </c>
      <c r="P298" s="90"/>
      <c r="Q298" s="90">
        <v>9</v>
      </c>
    </row>
    <row r="299" spans="1:17" ht="13.5" hidden="1">
      <c r="A299" s="90" t="s">
        <v>425</v>
      </c>
      <c r="B299" s="90" t="s">
        <v>426</v>
      </c>
      <c r="C299" s="91"/>
      <c r="D299" s="91">
        <v>45035</v>
      </c>
      <c r="E299" s="90">
        <v>76</v>
      </c>
      <c r="F299" s="90" t="s">
        <v>754</v>
      </c>
      <c r="G299" s="90" t="s">
        <v>755</v>
      </c>
      <c r="H299" s="92">
        <f t="shared" si="2"/>
        <v>879400.01880000008</v>
      </c>
      <c r="I299" s="78">
        <v>524.22</v>
      </c>
      <c r="J299" s="93"/>
      <c r="K299" s="94">
        <v>1677.54</v>
      </c>
      <c r="L299" s="94">
        <v>1677.54</v>
      </c>
      <c r="M299" s="94">
        <f t="shared" si="3"/>
        <v>0</v>
      </c>
      <c r="N299" s="91">
        <v>45047</v>
      </c>
      <c r="O299" s="90" t="s">
        <v>756</v>
      </c>
      <c r="P299" s="90"/>
      <c r="Q299" s="90">
        <v>9</v>
      </c>
    </row>
    <row r="300" spans="1:17" ht="13.5" hidden="1">
      <c r="A300" s="90" t="s">
        <v>297</v>
      </c>
      <c r="B300" s="90" t="s">
        <v>298</v>
      </c>
      <c r="C300" s="91"/>
      <c r="D300" s="91">
        <v>45042</v>
      </c>
      <c r="E300" s="90">
        <v>7266</v>
      </c>
      <c r="F300" s="90" t="s">
        <v>757</v>
      </c>
      <c r="G300" s="90" t="s">
        <v>758</v>
      </c>
      <c r="H300" s="92">
        <f t="shared" si="2"/>
        <v>2840234.4444000004</v>
      </c>
      <c r="I300" s="78">
        <v>524.22</v>
      </c>
      <c r="J300" s="93"/>
      <c r="K300" s="94">
        <v>5418.02</v>
      </c>
      <c r="L300" s="94">
        <v>5418.02</v>
      </c>
      <c r="M300" s="94">
        <f t="shared" si="3"/>
        <v>0</v>
      </c>
      <c r="N300" s="91">
        <v>45047</v>
      </c>
      <c r="O300" s="90" t="s">
        <v>753</v>
      </c>
      <c r="P300" s="90"/>
      <c r="Q300" s="90">
        <v>9</v>
      </c>
    </row>
    <row r="301" spans="1:17" ht="13.5" hidden="1">
      <c r="A301" s="90" t="s">
        <v>297</v>
      </c>
      <c r="B301" s="90" t="s">
        <v>298</v>
      </c>
      <c r="C301" s="91"/>
      <c r="D301" s="91">
        <v>45042</v>
      </c>
      <c r="E301" s="90">
        <v>7266</v>
      </c>
      <c r="F301" s="90" t="s">
        <v>757</v>
      </c>
      <c r="G301" s="90" t="s">
        <v>758</v>
      </c>
      <c r="H301" s="92">
        <f t="shared" si="2"/>
        <v>-2840234.4444000004</v>
      </c>
      <c r="I301" s="78">
        <v>524.22</v>
      </c>
      <c r="J301" s="93"/>
      <c r="K301" s="94">
        <v>-5418.02</v>
      </c>
      <c r="L301" s="94">
        <v>-5418.02</v>
      </c>
      <c r="M301" s="94">
        <f t="shared" si="3"/>
        <v>0</v>
      </c>
      <c r="N301" s="91">
        <v>45047</v>
      </c>
      <c r="O301" s="90" t="s">
        <v>753</v>
      </c>
      <c r="P301" s="90"/>
      <c r="Q301" s="90">
        <v>9</v>
      </c>
    </row>
    <row r="302" spans="1:17" ht="13.5" hidden="1">
      <c r="A302" s="90" t="s">
        <v>425</v>
      </c>
      <c r="B302" s="90" t="s">
        <v>426</v>
      </c>
      <c r="C302" s="91"/>
      <c r="D302" s="91">
        <v>45041</v>
      </c>
      <c r="E302" s="90">
        <v>182</v>
      </c>
      <c r="F302" s="90" t="s">
        <v>759</v>
      </c>
      <c r="G302" s="90" t="s">
        <v>760</v>
      </c>
      <c r="H302" s="92">
        <f t="shared" si="2"/>
        <v>631040.30940000003</v>
      </c>
      <c r="I302" s="78">
        <v>524.22</v>
      </c>
      <c r="J302" s="93"/>
      <c r="K302" s="94">
        <v>1203.77</v>
      </c>
      <c r="L302" s="94">
        <v>1203.77</v>
      </c>
      <c r="M302" s="94">
        <f t="shared" si="3"/>
        <v>0</v>
      </c>
      <c r="N302" s="91">
        <v>45047</v>
      </c>
      <c r="O302" s="90" t="s">
        <v>753</v>
      </c>
      <c r="P302" s="90"/>
      <c r="Q302" s="90">
        <v>9</v>
      </c>
    </row>
    <row r="303" spans="1:17" ht="13.5" hidden="1">
      <c r="A303" s="90" t="s">
        <v>425</v>
      </c>
      <c r="B303" s="90" t="s">
        <v>426</v>
      </c>
      <c r="C303" s="91"/>
      <c r="D303" s="91">
        <v>45041</v>
      </c>
      <c r="E303" s="90">
        <v>182</v>
      </c>
      <c r="F303" s="90" t="s">
        <v>759</v>
      </c>
      <c r="G303" s="90" t="s">
        <v>761</v>
      </c>
      <c r="H303" s="92">
        <f t="shared" si="2"/>
        <v>631040.30940000003</v>
      </c>
      <c r="I303" s="78">
        <v>524.22</v>
      </c>
      <c r="J303" s="93"/>
      <c r="K303" s="94">
        <v>1203.77</v>
      </c>
      <c r="L303" s="94">
        <v>1203.77</v>
      </c>
      <c r="M303" s="94">
        <f t="shared" si="3"/>
        <v>0</v>
      </c>
      <c r="N303" s="91">
        <v>45047</v>
      </c>
      <c r="O303" s="90" t="s">
        <v>753</v>
      </c>
      <c r="P303" s="90"/>
      <c r="Q303" s="90">
        <v>9</v>
      </c>
    </row>
    <row r="304" spans="1:17" ht="13.5" hidden="1">
      <c r="A304" s="90" t="s">
        <v>301</v>
      </c>
      <c r="B304" s="90" t="s">
        <v>302</v>
      </c>
      <c r="C304" s="91"/>
      <c r="D304" s="91">
        <v>45031</v>
      </c>
      <c r="E304" s="90">
        <v>223637</v>
      </c>
      <c r="F304" s="90" t="s">
        <v>548</v>
      </c>
      <c r="G304" s="90" t="s">
        <v>752</v>
      </c>
      <c r="H304" s="92">
        <f t="shared" si="2"/>
        <v>1575695.2338</v>
      </c>
      <c r="I304" s="78">
        <v>524.22</v>
      </c>
      <c r="J304" s="93"/>
      <c r="K304" s="94">
        <v>3005.79</v>
      </c>
      <c r="L304" s="94">
        <v>3005.79</v>
      </c>
      <c r="M304" s="94">
        <f t="shared" si="3"/>
        <v>0</v>
      </c>
      <c r="N304" s="91">
        <v>45047</v>
      </c>
      <c r="O304" s="90" t="s">
        <v>753</v>
      </c>
      <c r="P304" s="90"/>
      <c r="Q304" s="90">
        <v>9</v>
      </c>
    </row>
    <row r="305" spans="1:18" ht="13.5" hidden="1">
      <c r="A305" s="90" t="s">
        <v>425</v>
      </c>
      <c r="B305" s="90" t="s">
        <v>426</v>
      </c>
      <c r="C305" s="91"/>
      <c r="D305" s="91">
        <v>45031</v>
      </c>
      <c r="E305" s="90">
        <v>223637</v>
      </c>
      <c r="F305" s="90" t="s">
        <v>548</v>
      </c>
      <c r="G305" s="90" t="s">
        <v>752</v>
      </c>
      <c r="H305" s="92">
        <f t="shared" si="2"/>
        <v>193646.86799999999</v>
      </c>
      <c r="I305" s="78">
        <v>524.22</v>
      </c>
      <c r="J305" s="93"/>
      <c r="K305" s="94">
        <v>369.4</v>
      </c>
      <c r="L305" s="94">
        <v>369.4</v>
      </c>
      <c r="M305" s="94">
        <f t="shared" si="3"/>
        <v>0</v>
      </c>
      <c r="N305" s="91">
        <v>45047</v>
      </c>
      <c r="O305" s="90" t="s">
        <v>753</v>
      </c>
      <c r="P305" s="90"/>
      <c r="Q305" s="90">
        <v>9</v>
      </c>
    </row>
    <row r="306" spans="1:18" ht="13.5" hidden="1">
      <c r="A306" s="90" t="s">
        <v>430</v>
      </c>
      <c r="B306" s="90" t="s">
        <v>431</v>
      </c>
      <c r="C306" s="91"/>
      <c r="D306" s="91">
        <v>45031</v>
      </c>
      <c r="E306" s="90">
        <v>223637</v>
      </c>
      <c r="F306" s="90" t="s">
        <v>548</v>
      </c>
      <c r="G306" s="90" t="s">
        <v>752</v>
      </c>
      <c r="H306" s="92">
        <f t="shared" si="2"/>
        <v>93777.715799999991</v>
      </c>
      <c r="I306" s="78">
        <v>524.22</v>
      </c>
      <c r="J306" s="93"/>
      <c r="K306" s="94">
        <v>178.89</v>
      </c>
      <c r="L306" s="94">
        <v>178.89</v>
      </c>
      <c r="M306" s="94">
        <f t="shared" si="3"/>
        <v>0</v>
      </c>
      <c r="N306" s="91">
        <v>45047</v>
      </c>
      <c r="O306" s="90" t="s">
        <v>753</v>
      </c>
      <c r="P306" s="90"/>
      <c r="Q306" s="90">
        <v>9</v>
      </c>
    </row>
    <row r="307" spans="1:18" ht="13.5" hidden="1">
      <c r="A307" s="90" t="s">
        <v>439</v>
      </c>
      <c r="B307" s="90" t="s">
        <v>440</v>
      </c>
      <c r="C307" s="91"/>
      <c r="D307" s="91">
        <v>45039</v>
      </c>
      <c r="E307" s="90">
        <v>3098</v>
      </c>
      <c r="F307" s="90" t="s">
        <v>762</v>
      </c>
      <c r="G307" s="90" t="s">
        <v>487</v>
      </c>
      <c r="H307" s="92">
        <f t="shared" si="2"/>
        <v>21477.293400000002</v>
      </c>
      <c r="I307" s="78">
        <v>524.22</v>
      </c>
      <c r="J307" s="93"/>
      <c r="K307" s="94">
        <v>40.97</v>
      </c>
      <c r="L307" s="94">
        <v>40.97</v>
      </c>
      <c r="M307" s="94">
        <f t="shared" si="3"/>
        <v>0</v>
      </c>
      <c r="N307" s="91">
        <v>45047</v>
      </c>
      <c r="O307" s="90" t="s">
        <v>753</v>
      </c>
      <c r="P307" s="90"/>
      <c r="Q307" s="90">
        <v>9</v>
      </c>
    </row>
    <row r="308" spans="1:18" ht="13.5" hidden="1">
      <c r="A308" s="90" t="s">
        <v>425</v>
      </c>
      <c r="B308" s="90" t="s">
        <v>426</v>
      </c>
      <c r="C308" s="91"/>
      <c r="D308" s="91">
        <v>45042</v>
      </c>
      <c r="E308" s="90">
        <v>183</v>
      </c>
      <c r="F308" s="90" t="s">
        <v>427</v>
      </c>
      <c r="G308" s="90" t="s">
        <v>763</v>
      </c>
      <c r="H308" s="92">
        <f t="shared" si="2"/>
        <v>1498860.3084</v>
      </c>
      <c r="I308" s="78">
        <v>524.22</v>
      </c>
      <c r="J308" s="93"/>
      <c r="K308" s="94">
        <v>2859.22</v>
      </c>
      <c r="L308" s="94">
        <v>2859.22</v>
      </c>
      <c r="M308" s="94">
        <f t="shared" si="3"/>
        <v>0</v>
      </c>
      <c r="N308" s="91">
        <v>45047</v>
      </c>
      <c r="O308" s="90" t="s">
        <v>753</v>
      </c>
      <c r="P308" s="90"/>
      <c r="Q308" s="90">
        <v>9</v>
      </c>
    </row>
    <row r="309" spans="1:18" ht="13.5" hidden="1">
      <c r="A309" s="90" t="s">
        <v>430</v>
      </c>
      <c r="B309" s="90" t="s">
        <v>431</v>
      </c>
      <c r="C309" s="91"/>
      <c r="D309" s="91">
        <v>45042</v>
      </c>
      <c r="E309" s="90">
        <v>183</v>
      </c>
      <c r="F309" s="90" t="s">
        <v>427</v>
      </c>
      <c r="G309" s="90" t="s">
        <v>763</v>
      </c>
      <c r="H309" s="92">
        <f t="shared" si="2"/>
        <v>1948520.4978</v>
      </c>
      <c r="I309" s="78">
        <v>524.22</v>
      </c>
      <c r="J309" s="93"/>
      <c r="K309" s="94">
        <v>3716.99</v>
      </c>
      <c r="L309" s="94">
        <v>3716.99</v>
      </c>
      <c r="M309" s="94">
        <f t="shared" si="3"/>
        <v>0</v>
      </c>
      <c r="N309" s="91">
        <v>45047</v>
      </c>
      <c r="O309" s="90" t="s">
        <v>753</v>
      </c>
      <c r="P309" s="90"/>
      <c r="Q309" s="90">
        <v>9</v>
      </c>
    </row>
    <row r="310" spans="1:18" ht="13.5" hidden="1">
      <c r="A310" s="90" t="s">
        <v>432</v>
      </c>
      <c r="B310" s="90" t="s">
        <v>433</v>
      </c>
      <c r="C310" s="91"/>
      <c r="D310" s="91">
        <v>45042</v>
      </c>
      <c r="E310" s="90">
        <v>183</v>
      </c>
      <c r="F310" s="90" t="s">
        <v>427</v>
      </c>
      <c r="G310" s="90" t="s">
        <v>763</v>
      </c>
      <c r="H310" s="92">
        <f t="shared" si="2"/>
        <v>299769.96480000002</v>
      </c>
      <c r="I310" s="78">
        <v>524.22</v>
      </c>
      <c r="J310" s="93"/>
      <c r="K310" s="94">
        <v>571.84</v>
      </c>
      <c r="L310" s="94">
        <v>571.84</v>
      </c>
      <c r="M310" s="94">
        <f t="shared" si="3"/>
        <v>0</v>
      </c>
      <c r="N310" s="91">
        <v>45047</v>
      </c>
      <c r="O310" s="90" t="s">
        <v>753</v>
      </c>
      <c r="P310" s="90"/>
      <c r="Q310" s="90">
        <v>9</v>
      </c>
    </row>
    <row r="311" spans="1:18" ht="13.5" hidden="1">
      <c r="A311" s="90" t="s">
        <v>425</v>
      </c>
      <c r="B311" s="90" t="s">
        <v>426</v>
      </c>
      <c r="C311" s="91"/>
      <c r="D311" s="91">
        <v>45044</v>
      </c>
      <c r="E311" s="90">
        <v>183</v>
      </c>
      <c r="F311" s="90" t="s">
        <v>427</v>
      </c>
      <c r="G311" s="90" t="s">
        <v>763</v>
      </c>
      <c r="H311" s="92">
        <f t="shared" si="2"/>
        <v>659222.37660000008</v>
      </c>
      <c r="I311" s="78">
        <v>524.22</v>
      </c>
      <c r="J311" s="93"/>
      <c r="K311" s="94">
        <v>1257.53</v>
      </c>
      <c r="L311" s="94">
        <v>1257.53</v>
      </c>
      <c r="M311" s="94">
        <f t="shared" si="3"/>
        <v>0</v>
      </c>
      <c r="N311" s="91">
        <v>45047</v>
      </c>
      <c r="O311" s="90" t="s">
        <v>753</v>
      </c>
      <c r="P311" s="90"/>
      <c r="Q311" s="90">
        <v>9</v>
      </c>
    </row>
    <row r="312" spans="1:18" ht="13.5" hidden="1">
      <c r="A312" s="90" t="s">
        <v>430</v>
      </c>
      <c r="B312" s="90" t="s">
        <v>431</v>
      </c>
      <c r="C312" s="91"/>
      <c r="D312" s="91">
        <v>45044</v>
      </c>
      <c r="E312" s="90">
        <v>183</v>
      </c>
      <c r="F312" s="90" t="s">
        <v>427</v>
      </c>
      <c r="G312" s="90" t="s">
        <v>763</v>
      </c>
      <c r="H312" s="92">
        <f t="shared" si="2"/>
        <v>856989.61380000005</v>
      </c>
      <c r="I312" s="78">
        <v>524.22</v>
      </c>
      <c r="J312" s="93"/>
      <c r="K312" s="94">
        <v>1634.79</v>
      </c>
      <c r="L312" s="94">
        <v>1634.79</v>
      </c>
      <c r="M312" s="94">
        <f t="shared" si="3"/>
        <v>0</v>
      </c>
      <c r="N312" s="91">
        <v>45047</v>
      </c>
      <c r="O312" s="90" t="s">
        <v>753</v>
      </c>
      <c r="P312" s="90"/>
      <c r="Q312" s="90">
        <v>9</v>
      </c>
    </row>
    <row r="313" spans="1:18" ht="13.5" hidden="1">
      <c r="A313" s="90" t="s">
        <v>432</v>
      </c>
      <c r="B313" s="90" t="s">
        <v>433</v>
      </c>
      <c r="C313" s="91"/>
      <c r="D313" s="91">
        <v>45044</v>
      </c>
      <c r="E313" s="90">
        <v>183</v>
      </c>
      <c r="F313" s="90" t="s">
        <v>427</v>
      </c>
      <c r="G313" s="90" t="s">
        <v>763</v>
      </c>
      <c r="H313" s="92">
        <f t="shared" si="2"/>
        <v>131846.5722</v>
      </c>
      <c r="I313" s="78">
        <v>524.22</v>
      </c>
      <c r="J313" s="93"/>
      <c r="K313" s="94">
        <v>251.51</v>
      </c>
      <c r="L313" s="94">
        <v>251.51</v>
      </c>
      <c r="M313" s="94">
        <f t="shared" si="3"/>
        <v>0</v>
      </c>
      <c r="N313" s="91">
        <v>45047</v>
      </c>
      <c r="O313" s="90" t="s">
        <v>753</v>
      </c>
      <c r="P313" s="90"/>
      <c r="Q313" s="90">
        <v>9</v>
      </c>
    </row>
    <row r="314" spans="1:18" ht="13.5" hidden="1">
      <c r="A314" s="90" t="s">
        <v>262</v>
      </c>
      <c r="B314" s="90" t="s">
        <v>263</v>
      </c>
      <c r="C314" s="91"/>
      <c r="D314" s="91">
        <v>45039</v>
      </c>
      <c r="E314" s="90">
        <v>2972</v>
      </c>
      <c r="F314" s="90" t="s">
        <v>764</v>
      </c>
      <c r="G314" s="90" t="s">
        <v>765</v>
      </c>
      <c r="H314" s="92">
        <f t="shared" si="2"/>
        <v>49926.712800000001</v>
      </c>
      <c r="I314" s="78">
        <v>524.22</v>
      </c>
      <c r="J314" s="93"/>
      <c r="K314" s="94">
        <v>95.24</v>
      </c>
      <c r="L314" s="94">
        <v>95.24</v>
      </c>
      <c r="M314" s="94">
        <f t="shared" si="3"/>
        <v>0</v>
      </c>
      <c r="N314" s="91">
        <v>45047</v>
      </c>
      <c r="O314" s="90" t="s">
        <v>753</v>
      </c>
      <c r="P314" s="90"/>
      <c r="Q314" s="90">
        <v>9</v>
      </c>
    </row>
    <row r="315" spans="1:18" ht="13.5" hidden="1">
      <c r="A315" s="90" t="s">
        <v>242</v>
      </c>
      <c r="B315" s="90" t="s">
        <v>243</v>
      </c>
      <c r="C315" s="91"/>
      <c r="D315" s="91">
        <v>45042</v>
      </c>
      <c r="E315" s="90">
        <v>6</v>
      </c>
      <c r="F315" s="90" t="s">
        <v>766</v>
      </c>
      <c r="G315" s="90" t="s">
        <v>767</v>
      </c>
      <c r="H315" s="92">
        <f t="shared" si="2"/>
        <v>3863275.9854000001</v>
      </c>
      <c r="I315" s="78">
        <v>524.22</v>
      </c>
      <c r="J315" s="93"/>
      <c r="K315" s="94">
        <v>7369.57</v>
      </c>
      <c r="L315" s="94">
        <v>7369.57</v>
      </c>
      <c r="M315" s="94">
        <f t="shared" si="3"/>
        <v>0</v>
      </c>
      <c r="N315" s="91">
        <v>45047</v>
      </c>
      <c r="O315" s="90" t="s">
        <v>753</v>
      </c>
      <c r="P315" s="90"/>
      <c r="Q315" s="90">
        <v>9</v>
      </c>
      <c r="R315" s="90" t="s">
        <v>387</v>
      </c>
    </row>
    <row r="316" spans="1:18" ht="13.5" hidden="1">
      <c r="A316" s="90" t="s">
        <v>406</v>
      </c>
      <c r="B316" s="90" t="s">
        <v>407</v>
      </c>
      <c r="C316" s="91"/>
      <c r="D316" s="91">
        <v>45039</v>
      </c>
      <c r="E316" s="90">
        <v>2973</v>
      </c>
      <c r="F316" s="90" t="s">
        <v>764</v>
      </c>
      <c r="G316" s="90" t="s">
        <v>768</v>
      </c>
      <c r="H316" s="92">
        <f t="shared" si="2"/>
        <v>238210.81020000004</v>
      </c>
      <c r="I316" s="78">
        <v>524.22</v>
      </c>
      <c r="J316" s="93"/>
      <c r="K316" s="94">
        <v>454.41</v>
      </c>
      <c r="L316" s="94">
        <v>454.41</v>
      </c>
      <c r="M316" s="94">
        <f t="shared" si="3"/>
        <v>0</v>
      </c>
      <c r="N316" s="91">
        <v>45047</v>
      </c>
      <c r="O316" s="90" t="s">
        <v>753</v>
      </c>
      <c r="P316" s="90"/>
      <c r="Q316" s="90">
        <v>9</v>
      </c>
    </row>
    <row r="317" spans="1:18" ht="13.5" hidden="1">
      <c r="A317" s="90" t="s">
        <v>354</v>
      </c>
      <c r="B317" s="90" t="s">
        <v>355</v>
      </c>
      <c r="C317" s="91"/>
      <c r="D317" s="91">
        <v>45042</v>
      </c>
      <c r="E317" s="90">
        <v>380</v>
      </c>
      <c r="F317" s="90" t="s">
        <v>769</v>
      </c>
      <c r="G317" s="90" t="s">
        <v>770</v>
      </c>
      <c r="H317" s="92">
        <f t="shared" si="2"/>
        <v>266565.87</v>
      </c>
      <c r="I317" s="78">
        <v>524.22</v>
      </c>
      <c r="J317" s="93"/>
      <c r="K317" s="94">
        <v>508.5</v>
      </c>
      <c r="L317" s="94">
        <v>508.5</v>
      </c>
      <c r="M317" s="94">
        <f t="shared" si="3"/>
        <v>0</v>
      </c>
      <c r="N317" s="91">
        <v>45047</v>
      </c>
      <c r="O317" s="90" t="s">
        <v>753</v>
      </c>
      <c r="P317" s="90"/>
      <c r="Q317" s="90">
        <v>9</v>
      </c>
    </row>
    <row r="318" spans="1:18" ht="13.5" hidden="1">
      <c r="A318" s="90" t="s">
        <v>237</v>
      </c>
      <c r="B318" s="90" t="s">
        <v>40</v>
      </c>
      <c r="C318" s="91"/>
      <c r="D318" s="91">
        <v>45040</v>
      </c>
      <c r="E318" s="90" t="s">
        <v>771</v>
      </c>
      <c r="F318" s="90" t="s">
        <v>524</v>
      </c>
      <c r="G318" s="90" t="s">
        <v>772</v>
      </c>
      <c r="H318" s="92">
        <f t="shared" si="2"/>
        <v>415481.04540000006</v>
      </c>
      <c r="I318" s="78">
        <v>524.22</v>
      </c>
      <c r="J318" s="93"/>
      <c r="K318" s="94">
        <v>792.57</v>
      </c>
      <c r="L318" s="94">
        <v>792.57</v>
      </c>
      <c r="M318" s="94">
        <f t="shared" si="3"/>
        <v>0</v>
      </c>
      <c r="N318" s="91">
        <v>45047</v>
      </c>
      <c r="O318" s="90" t="s">
        <v>753</v>
      </c>
      <c r="P318" s="90"/>
      <c r="Q318" s="90">
        <v>9</v>
      </c>
    </row>
    <row r="319" spans="1:18" ht="13.5" hidden="1">
      <c r="A319" s="90" t="s">
        <v>237</v>
      </c>
      <c r="B319" s="90" t="s">
        <v>40</v>
      </c>
      <c r="C319" s="91"/>
      <c r="D319" s="91">
        <v>45040</v>
      </c>
      <c r="E319" s="90" t="s">
        <v>773</v>
      </c>
      <c r="F319" s="90" t="s">
        <v>774</v>
      </c>
      <c r="G319" s="90" t="s">
        <v>775</v>
      </c>
      <c r="H319" s="92">
        <f t="shared" si="2"/>
        <v>344208.09420000005</v>
      </c>
      <c r="I319" s="78">
        <v>524.22</v>
      </c>
      <c r="J319" s="93"/>
      <c r="K319" s="94">
        <v>656.61</v>
      </c>
      <c r="L319" s="94">
        <v>656.61</v>
      </c>
      <c r="M319" s="94">
        <f t="shared" si="3"/>
        <v>0</v>
      </c>
      <c r="N319" s="91">
        <v>45047</v>
      </c>
      <c r="O319" s="90" t="s">
        <v>753</v>
      </c>
      <c r="P319" s="90"/>
      <c r="Q319" s="90">
        <v>9</v>
      </c>
    </row>
    <row r="320" spans="1:18" ht="13.5" hidden="1">
      <c r="A320" s="90" t="s">
        <v>237</v>
      </c>
      <c r="B320" s="90" t="s">
        <v>40</v>
      </c>
      <c r="C320" s="91"/>
      <c r="D320" s="91">
        <v>45040</v>
      </c>
      <c r="E320" s="90" t="s">
        <v>773</v>
      </c>
      <c r="F320" s="90" t="s">
        <v>774</v>
      </c>
      <c r="G320" s="90" t="s">
        <v>775</v>
      </c>
      <c r="H320" s="92">
        <f t="shared" si="2"/>
        <v>341330.12640000001</v>
      </c>
      <c r="I320" s="78">
        <v>524.22</v>
      </c>
      <c r="J320" s="93"/>
      <c r="K320" s="94">
        <v>651.12</v>
      </c>
      <c r="L320" s="94">
        <v>651.12</v>
      </c>
      <c r="M320" s="94">
        <f t="shared" si="3"/>
        <v>0</v>
      </c>
      <c r="N320" s="91">
        <v>45047</v>
      </c>
      <c r="O320" s="90" t="s">
        <v>753</v>
      </c>
      <c r="P320" s="90"/>
      <c r="Q320" s="90">
        <v>9</v>
      </c>
    </row>
    <row r="321" spans="1:18" ht="13.5" hidden="1">
      <c r="A321" s="90" t="s">
        <v>237</v>
      </c>
      <c r="B321" s="90" t="s">
        <v>40</v>
      </c>
      <c r="C321" s="91"/>
      <c r="D321" s="91">
        <v>45043</v>
      </c>
      <c r="E321" s="90">
        <v>65</v>
      </c>
      <c r="F321" s="90" t="s">
        <v>776</v>
      </c>
      <c r="G321" s="90" t="s">
        <v>777</v>
      </c>
      <c r="H321" s="92">
        <f t="shared" si="2"/>
        <v>1372544.2572000001</v>
      </c>
      <c r="I321" s="78">
        <v>524.22</v>
      </c>
      <c r="J321" s="93"/>
      <c r="K321" s="94">
        <v>2618.2600000000002</v>
      </c>
      <c r="L321" s="94">
        <v>2618.2600000000002</v>
      </c>
      <c r="M321" s="94">
        <f t="shared" si="3"/>
        <v>0</v>
      </c>
      <c r="N321" s="91">
        <v>45047</v>
      </c>
      <c r="O321" s="90" t="s">
        <v>753</v>
      </c>
      <c r="P321" s="90"/>
      <c r="Q321" s="90">
        <v>9</v>
      </c>
    </row>
    <row r="322" spans="1:18" ht="13.5" hidden="1">
      <c r="A322" s="90" t="s">
        <v>301</v>
      </c>
      <c r="B322" s="90" t="s">
        <v>302</v>
      </c>
      <c r="C322" s="91"/>
      <c r="D322" s="91">
        <v>45041</v>
      </c>
      <c r="E322" s="90">
        <v>182</v>
      </c>
      <c r="F322" s="90" t="s">
        <v>759</v>
      </c>
      <c r="G322" s="90" t="s">
        <v>760</v>
      </c>
      <c r="H322" s="92">
        <f t="shared" si="2"/>
        <v>153066.99780000001</v>
      </c>
      <c r="I322" s="78">
        <v>524.22</v>
      </c>
      <c r="J322" s="93"/>
      <c r="K322" s="94">
        <v>291.99</v>
      </c>
      <c r="L322" s="94">
        <v>291.99</v>
      </c>
      <c r="M322" s="94">
        <f t="shared" si="3"/>
        <v>0</v>
      </c>
      <c r="N322" s="91">
        <v>45047</v>
      </c>
      <c r="O322" s="90" t="s">
        <v>753</v>
      </c>
      <c r="P322" s="90"/>
      <c r="Q322" s="90">
        <v>9</v>
      </c>
    </row>
    <row r="323" spans="1:18" ht="13.5" hidden="1">
      <c r="A323" s="90" t="s">
        <v>301</v>
      </c>
      <c r="B323" s="90" t="s">
        <v>302</v>
      </c>
      <c r="C323" s="91"/>
      <c r="D323" s="91">
        <v>45041</v>
      </c>
      <c r="E323" s="90">
        <v>182</v>
      </c>
      <c r="F323" s="90" t="s">
        <v>759</v>
      </c>
      <c r="G323" s="90" t="s">
        <v>778</v>
      </c>
      <c r="H323" s="92">
        <f t="shared" si="2"/>
        <v>153066.99780000001</v>
      </c>
      <c r="I323" s="78">
        <v>524.22</v>
      </c>
      <c r="J323" s="93"/>
      <c r="K323" s="94">
        <v>291.99</v>
      </c>
      <c r="L323" s="94">
        <v>291.99</v>
      </c>
      <c r="M323" s="94">
        <f t="shared" si="3"/>
        <v>0</v>
      </c>
      <c r="N323" s="91">
        <v>45047</v>
      </c>
      <c r="O323" s="90" t="s">
        <v>753</v>
      </c>
      <c r="P323" s="90"/>
      <c r="Q323" s="90">
        <v>9</v>
      </c>
    </row>
    <row r="324" spans="1:18" ht="13.5" hidden="1">
      <c r="A324" s="90" t="s">
        <v>251</v>
      </c>
      <c r="B324" s="90" t="s">
        <v>252</v>
      </c>
      <c r="C324" s="91"/>
      <c r="D324" s="91">
        <v>45033</v>
      </c>
      <c r="E324" s="90">
        <v>9841</v>
      </c>
      <c r="F324" s="90" t="s">
        <v>312</v>
      </c>
      <c r="G324" s="90" t="s">
        <v>752</v>
      </c>
      <c r="H324" s="92">
        <f t="shared" si="2"/>
        <v>127563.69480000001</v>
      </c>
      <c r="I324" s="78">
        <v>524.22</v>
      </c>
      <c r="J324" s="93"/>
      <c r="K324" s="94">
        <v>243.34</v>
      </c>
      <c r="L324" s="94">
        <v>243.34</v>
      </c>
      <c r="M324" s="94">
        <f t="shared" si="3"/>
        <v>0</v>
      </c>
      <c r="N324" s="91">
        <v>45047</v>
      </c>
      <c r="O324" s="90" t="s">
        <v>753</v>
      </c>
      <c r="P324" s="90"/>
      <c r="Q324" s="90">
        <v>9</v>
      </c>
    </row>
    <row r="325" spans="1:18" ht="13.5" hidden="1">
      <c r="A325" s="90" t="s">
        <v>251</v>
      </c>
      <c r="B325" s="90" t="s">
        <v>252</v>
      </c>
      <c r="C325" s="91"/>
      <c r="D325" s="91">
        <v>45036</v>
      </c>
      <c r="E325" s="90">
        <v>9862</v>
      </c>
      <c r="F325" s="90" t="s">
        <v>244</v>
      </c>
      <c r="G325" s="90" t="s">
        <v>752</v>
      </c>
      <c r="H325" s="92">
        <f t="shared" si="2"/>
        <v>77364.387600000016</v>
      </c>
      <c r="I325" s="78">
        <v>524.22</v>
      </c>
      <c r="J325" s="93"/>
      <c r="K325" s="94">
        <v>147.58000000000001</v>
      </c>
      <c r="L325" s="94">
        <v>147.58000000000001</v>
      </c>
      <c r="M325" s="94">
        <f t="shared" si="3"/>
        <v>0</v>
      </c>
      <c r="N325" s="91">
        <v>45047</v>
      </c>
      <c r="O325" s="90" t="s">
        <v>753</v>
      </c>
      <c r="P325" s="90"/>
      <c r="Q325" s="90">
        <v>9</v>
      </c>
    </row>
    <row r="326" spans="1:18" ht="13.5" hidden="1">
      <c r="A326" s="90" t="s">
        <v>251</v>
      </c>
      <c r="B326" s="90" t="s">
        <v>252</v>
      </c>
      <c r="C326" s="91"/>
      <c r="D326" s="91">
        <v>45037</v>
      </c>
      <c r="E326" s="90">
        <v>9865</v>
      </c>
      <c r="F326" s="90" t="s">
        <v>312</v>
      </c>
      <c r="G326" s="90" t="s">
        <v>752</v>
      </c>
      <c r="H326" s="92">
        <f t="shared" si="2"/>
        <v>50838.855600000003</v>
      </c>
      <c r="I326" s="78">
        <v>524.22</v>
      </c>
      <c r="J326" s="93"/>
      <c r="K326" s="94">
        <v>96.98</v>
      </c>
      <c r="L326" s="94">
        <v>96.98</v>
      </c>
      <c r="M326" s="94">
        <f t="shared" si="3"/>
        <v>0</v>
      </c>
      <c r="N326" s="91">
        <v>45047</v>
      </c>
      <c r="O326" s="90" t="s">
        <v>753</v>
      </c>
      <c r="P326" s="90"/>
      <c r="Q326" s="90">
        <v>9</v>
      </c>
    </row>
    <row r="327" spans="1:18" ht="13.5" hidden="1">
      <c r="A327" s="90" t="s">
        <v>242</v>
      </c>
      <c r="B327" s="90" t="s">
        <v>243</v>
      </c>
      <c r="C327" s="91"/>
      <c r="D327" s="91">
        <v>45036</v>
      </c>
      <c r="E327" s="90">
        <v>136899</v>
      </c>
      <c r="F327" s="90" t="s">
        <v>779</v>
      </c>
      <c r="G327" s="90" t="s">
        <v>780</v>
      </c>
      <c r="H327" s="92">
        <f t="shared" si="2"/>
        <v>1966537.9392000001</v>
      </c>
      <c r="I327" s="78">
        <v>524.22</v>
      </c>
      <c r="J327" s="93"/>
      <c r="K327" s="94">
        <v>3751.36</v>
      </c>
      <c r="L327" s="94">
        <v>3751.36</v>
      </c>
      <c r="M327" s="94">
        <f t="shared" si="3"/>
        <v>0</v>
      </c>
      <c r="N327" s="91">
        <v>45047</v>
      </c>
      <c r="O327" s="90" t="s">
        <v>753</v>
      </c>
      <c r="P327" s="90"/>
      <c r="Q327" s="90">
        <v>9</v>
      </c>
    </row>
    <row r="328" spans="1:18" ht="13.5" hidden="1">
      <c r="A328" s="90" t="s">
        <v>237</v>
      </c>
      <c r="B328" s="90" t="s">
        <v>40</v>
      </c>
      <c r="C328" s="91"/>
      <c r="D328" s="91">
        <v>45043</v>
      </c>
      <c r="E328" s="90">
        <v>65</v>
      </c>
      <c r="F328" s="90" t="s">
        <v>776</v>
      </c>
      <c r="G328" s="90" t="s">
        <v>781</v>
      </c>
      <c r="H328" s="92">
        <f t="shared" si="2"/>
        <v>1372544.2572000001</v>
      </c>
      <c r="I328" s="78">
        <v>524.22</v>
      </c>
      <c r="J328" s="93"/>
      <c r="K328" s="94">
        <v>2618.2600000000002</v>
      </c>
      <c r="L328" s="94">
        <v>2618.2600000000002</v>
      </c>
      <c r="M328" s="94">
        <f t="shared" si="3"/>
        <v>0</v>
      </c>
      <c r="N328" s="91">
        <v>45047</v>
      </c>
      <c r="O328" s="90" t="s">
        <v>753</v>
      </c>
      <c r="P328" s="90"/>
      <c r="Q328" s="90">
        <v>9</v>
      </c>
    </row>
    <row r="329" spans="1:18" ht="13.5" hidden="1">
      <c r="A329" s="90" t="s">
        <v>425</v>
      </c>
      <c r="B329" s="90" t="s">
        <v>426</v>
      </c>
      <c r="C329" s="91"/>
      <c r="D329" s="91">
        <v>45031</v>
      </c>
      <c r="E329" s="90">
        <v>223637</v>
      </c>
      <c r="F329" s="90" t="s">
        <v>548</v>
      </c>
      <c r="G329" s="90" t="s">
        <v>752</v>
      </c>
      <c r="H329" s="92">
        <f t="shared" si="2"/>
        <v>5462.3724000000002</v>
      </c>
      <c r="I329" s="78">
        <v>524.22</v>
      </c>
      <c r="J329" s="93"/>
      <c r="K329" s="94">
        <v>10.42</v>
      </c>
      <c r="L329" s="94">
        <v>10.42</v>
      </c>
      <c r="M329" s="94">
        <f t="shared" si="3"/>
        <v>0</v>
      </c>
      <c r="N329" s="91">
        <v>45047</v>
      </c>
      <c r="O329" s="90" t="s">
        <v>753</v>
      </c>
      <c r="P329" s="90"/>
      <c r="Q329" s="90">
        <v>9</v>
      </c>
    </row>
    <row r="330" spans="1:18" ht="13.5" hidden="1">
      <c r="A330" s="90" t="s">
        <v>439</v>
      </c>
      <c r="B330" s="90" t="s">
        <v>440</v>
      </c>
      <c r="C330" s="91"/>
      <c r="D330" s="91">
        <v>45031</v>
      </c>
      <c r="E330" s="90">
        <v>3068</v>
      </c>
      <c r="F330" s="90" t="s">
        <v>762</v>
      </c>
      <c r="G330" s="90" t="s">
        <v>487</v>
      </c>
      <c r="H330" s="92">
        <f t="shared" si="2"/>
        <v>14195.8776</v>
      </c>
      <c r="I330" s="78">
        <v>524.22</v>
      </c>
      <c r="J330" s="93"/>
      <c r="K330" s="94">
        <v>27.08</v>
      </c>
      <c r="L330" s="94">
        <v>27.08</v>
      </c>
      <c r="M330" s="94">
        <f t="shared" si="3"/>
        <v>0</v>
      </c>
      <c r="N330" s="91">
        <v>45047</v>
      </c>
      <c r="O330" s="90" t="s">
        <v>782</v>
      </c>
      <c r="P330" s="90"/>
      <c r="Q330" s="90">
        <v>9</v>
      </c>
    </row>
    <row r="331" spans="1:18" ht="13.5" hidden="1">
      <c r="A331" s="90" t="s">
        <v>439</v>
      </c>
      <c r="B331" s="90" t="s">
        <v>440</v>
      </c>
      <c r="C331" s="91"/>
      <c r="D331" s="91">
        <v>45031</v>
      </c>
      <c r="E331" s="90">
        <v>3068</v>
      </c>
      <c r="F331" s="90" t="s">
        <v>762</v>
      </c>
      <c r="G331" s="90" t="s">
        <v>487</v>
      </c>
      <c r="H331" s="92">
        <f t="shared" si="2"/>
        <v>74350.122600000017</v>
      </c>
      <c r="I331" s="78">
        <v>524.22</v>
      </c>
      <c r="J331" s="93"/>
      <c r="K331" s="94">
        <v>141.83000000000001</v>
      </c>
      <c r="L331" s="94">
        <v>141.83000000000001</v>
      </c>
      <c r="M331" s="94">
        <f t="shared" si="3"/>
        <v>0</v>
      </c>
      <c r="N331" s="91">
        <v>45047</v>
      </c>
      <c r="O331" s="90" t="s">
        <v>753</v>
      </c>
      <c r="P331" s="90"/>
      <c r="Q331" s="90">
        <v>9</v>
      </c>
    </row>
    <row r="332" spans="1:18" ht="13.5" hidden="1">
      <c r="A332" s="90" t="s">
        <v>262</v>
      </c>
      <c r="B332" s="90" t="s">
        <v>263</v>
      </c>
      <c r="C332" s="91"/>
      <c r="D332" s="91">
        <v>45035</v>
      </c>
      <c r="E332" s="90">
        <v>9859</v>
      </c>
      <c r="F332" s="90" t="s">
        <v>312</v>
      </c>
      <c r="G332" s="90" t="s">
        <v>783</v>
      </c>
      <c r="H332" s="92">
        <f t="shared" si="2"/>
        <v>198191.8554</v>
      </c>
      <c r="I332" s="78">
        <v>524.22</v>
      </c>
      <c r="J332" s="93"/>
      <c r="K332" s="94">
        <v>378.07</v>
      </c>
      <c r="L332" s="94">
        <v>378.07</v>
      </c>
      <c r="M332" s="94">
        <f t="shared" si="3"/>
        <v>0</v>
      </c>
      <c r="N332" s="91">
        <v>45047</v>
      </c>
      <c r="O332" s="90" t="s">
        <v>753</v>
      </c>
      <c r="P332" s="90"/>
      <c r="Q332" s="90">
        <v>9</v>
      </c>
    </row>
    <row r="333" spans="1:18" ht="13.5" hidden="1">
      <c r="A333" s="90" t="s">
        <v>430</v>
      </c>
      <c r="B333" s="90" t="s">
        <v>431</v>
      </c>
      <c r="C333" s="91"/>
      <c r="D333" s="91">
        <v>45041</v>
      </c>
      <c r="E333" s="90">
        <v>182</v>
      </c>
      <c r="F333" s="90" t="s">
        <v>759</v>
      </c>
      <c r="G333" s="90" t="s">
        <v>760</v>
      </c>
      <c r="H333" s="92">
        <f t="shared" si="2"/>
        <v>544397.22779999999</v>
      </c>
      <c r="I333" s="78">
        <v>524.22</v>
      </c>
      <c r="J333" s="93"/>
      <c r="K333" s="94">
        <v>1038.49</v>
      </c>
      <c r="L333" s="94">
        <v>1038.49</v>
      </c>
      <c r="M333" s="94">
        <f t="shared" si="3"/>
        <v>0</v>
      </c>
      <c r="N333" s="91">
        <v>45047</v>
      </c>
      <c r="O333" s="90" t="s">
        <v>753</v>
      </c>
      <c r="P333" s="90"/>
      <c r="Q333" s="90">
        <v>9</v>
      </c>
    </row>
    <row r="334" spans="1:18" ht="13.5" hidden="1">
      <c r="A334" s="90" t="s">
        <v>430</v>
      </c>
      <c r="B334" s="90" t="s">
        <v>431</v>
      </c>
      <c r="C334" s="91"/>
      <c r="D334" s="91">
        <v>45041</v>
      </c>
      <c r="E334" s="90">
        <v>182</v>
      </c>
      <c r="F334" s="90" t="s">
        <v>759</v>
      </c>
      <c r="G334" s="90" t="s">
        <v>784</v>
      </c>
      <c r="H334" s="92">
        <f t="shared" si="2"/>
        <v>544397.22779999999</v>
      </c>
      <c r="I334" s="78">
        <v>524.22</v>
      </c>
      <c r="J334" s="93"/>
      <c r="K334" s="94">
        <v>1038.49</v>
      </c>
      <c r="L334" s="94">
        <v>1038.49</v>
      </c>
      <c r="M334" s="94">
        <f t="shared" si="3"/>
        <v>0</v>
      </c>
      <c r="N334" s="91">
        <v>45047</v>
      </c>
      <c r="O334" s="90" t="s">
        <v>753</v>
      </c>
      <c r="P334" s="90"/>
      <c r="Q334" s="90">
        <v>9</v>
      </c>
    </row>
    <row r="335" spans="1:18" ht="13.5" hidden="1">
      <c r="A335" s="90" t="s">
        <v>430</v>
      </c>
      <c r="B335" s="90" t="s">
        <v>431</v>
      </c>
      <c r="C335" s="91"/>
      <c r="D335" s="91">
        <v>45033</v>
      </c>
      <c r="E335" s="90"/>
      <c r="F335" s="90" t="s">
        <v>785</v>
      </c>
      <c r="G335" s="90" t="s">
        <v>786</v>
      </c>
      <c r="H335" s="92">
        <f t="shared" si="2"/>
        <v>4717980</v>
      </c>
      <c r="I335" s="78">
        <v>524.22</v>
      </c>
      <c r="J335" s="93"/>
      <c r="K335" s="94">
        <v>9000</v>
      </c>
      <c r="L335" s="94">
        <v>9000</v>
      </c>
      <c r="M335" s="94">
        <f t="shared" si="3"/>
        <v>0</v>
      </c>
      <c r="N335" s="91">
        <v>45047</v>
      </c>
      <c r="O335" s="90" t="s">
        <v>753</v>
      </c>
      <c r="P335" s="90"/>
      <c r="Q335" s="90">
        <v>9</v>
      </c>
      <c r="R335" s="90" t="s">
        <v>787</v>
      </c>
    </row>
    <row r="336" spans="1:18" ht="13.5" hidden="1">
      <c r="A336" s="90" t="s">
        <v>430</v>
      </c>
      <c r="B336" s="90" t="s">
        <v>431</v>
      </c>
      <c r="C336" s="91"/>
      <c r="D336" s="91">
        <v>45043</v>
      </c>
      <c r="E336" s="90">
        <v>65</v>
      </c>
      <c r="F336" s="90" t="s">
        <v>776</v>
      </c>
      <c r="G336" s="90" t="s">
        <v>788</v>
      </c>
      <c r="H336" s="92">
        <f t="shared" si="2"/>
        <v>1372544.2572000001</v>
      </c>
      <c r="I336" s="78">
        <v>524.22</v>
      </c>
      <c r="J336" s="93"/>
      <c r="K336" s="94">
        <v>2618.2600000000002</v>
      </c>
      <c r="L336" s="94">
        <v>2618.2600000000002</v>
      </c>
      <c r="M336" s="94">
        <f t="shared" si="3"/>
        <v>0</v>
      </c>
      <c r="N336" s="91">
        <v>45047</v>
      </c>
      <c r="O336" s="90" t="s">
        <v>753</v>
      </c>
      <c r="P336" s="90"/>
      <c r="Q336" s="90">
        <v>9</v>
      </c>
    </row>
    <row r="337" spans="1:18" ht="13.5" hidden="1">
      <c r="A337" s="90" t="s">
        <v>430</v>
      </c>
      <c r="B337" s="90" t="s">
        <v>431</v>
      </c>
      <c r="C337" s="91"/>
      <c r="D337" s="91">
        <v>45031</v>
      </c>
      <c r="E337" s="90">
        <v>223637</v>
      </c>
      <c r="F337" s="90" t="s">
        <v>548</v>
      </c>
      <c r="G337" s="90" t="s">
        <v>752</v>
      </c>
      <c r="H337" s="92">
        <f t="shared" si="2"/>
        <v>107475.58440000001</v>
      </c>
      <c r="I337" s="78">
        <v>524.22</v>
      </c>
      <c r="J337" s="93"/>
      <c r="K337" s="94">
        <v>205.02</v>
      </c>
      <c r="L337" s="94">
        <v>205.02</v>
      </c>
      <c r="M337" s="94">
        <f t="shared" si="3"/>
        <v>0</v>
      </c>
      <c r="N337" s="91">
        <v>45047</v>
      </c>
      <c r="O337" s="90" t="s">
        <v>753</v>
      </c>
      <c r="P337" s="90"/>
      <c r="Q337" s="90">
        <v>9</v>
      </c>
    </row>
    <row r="338" spans="1:18" ht="13.5" hidden="1">
      <c r="A338" s="90" t="s">
        <v>430</v>
      </c>
      <c r="B338" s="90" t="s">
        <v>431</v>
      </c>
      <c r="C338" s="91"/>
      <c r="D338" s="91">
        <v>45031</v>
      </c>
      <c r="E338" s="90">
        <v>223637</v>
      </c>
      <c r="F338" s="90" t="s">
        <v>548</v>
      </c>
      <c r="G338" s="90" t="s">
        <v>752</v>
      </c>
      <c r="H338" s="92">
        <f t="shared" si="2"/>
        <v>246897.13560000001</v>
      </c>
      <c r="I338" s="78">
        <v>524.22</v>
      </c>
      <c r="J338" s="93"/>
      <c r="K338" s="94">
        <v>470.98</v>
      </c>
      <c r="L338" s="94">
        <v>470.98</v>
      </c>
      <c r="M338" s="94">
        <f t="shared" si="3"/>
        <v>0</v>
      </c>
      <c r="N338" s="91">
        <v>45047</v>
      </c>
      <c r="O338" s="90" t="s">
        <v>753</v>
      </c>
      <c r="P338" s="90"/>
      <c r="Q338" s="90">
        <v>9</v>
      </c>
    </row>
    <row r="339" spans="1:18" ht="13.5" hidden="1">
      <c r="A339" s="90" t="s">
        <v>439</v>
      </c>
      <c r="B339" s="90" t="s">
        <v>440</v>
      </c>
      <c r="C339" s="91"/>
      <c r="D339" s="91">
        <v>45039</v>
      </c>
      <c r="E339" s="90">
        <v>3098</v>
      </c>
      <c r="F339" s="90" t="s">
        <v>762</v>
      </c>
      <c r="G339" s="90" t="s">
        <v>487</v>
      </c>
      <c r="H339" s="92">
        <f t="shared" si="2"/>
        <v>76389.338400000008</v>
      </c>
      <c r="I339" s="78">
        <v>524.22</v>
      </c>
      <c r="J339" s="93"/>
      <c r="K339" s="94">
        <v>145.72</v>
      </c>
      <c r="L339" s="94">
        <v>145.72</v>
      </c>
      <c r="M339" s="94">
        <f t="shared" si="3"/>
        <v>0</v>
      </c>
      <c r="N339" s="91">
        <v>45047</v>
      </c>
      <c r="O339" s="90" t="s">
        <v>753</v>
      </c>
      <c r="P339" s="90"/>
      <c r="Q339" s="90">
        <v>9</v>
      </c>
    </row>
    <row r="340" spans="1:18" ht="13.5" hidden="1">
      <c r="A340" s="90" t="s">
        <v>358</v>
      </c>
      <c r="B340" s="90" t="s">
        <v>359</v>
      </c>
      <c r="C340" s="91"/>
      <c r="D340" s="91">
        <v>45041</v>
      </c>
      <c r="E340" s="90">
        <v>182</v>
      </c>
      <c r="F340" s="90" t="s">
        <v>759</v>
      </c>
      <c r="G340" s="90" t="s">
        <v>760</v>
      </c>
      <c r="H340" s="92">
        <f t="shared" si="2"/>
        <v>158843.90220000001</v>
      </c>
      <c r="I340" s="78">
        <v>524.22</v>
      </c>
      <c r="J340" s="93"/>
      <c r="K340" s="94">
        <v>303.01</v>
      </c>
      <c r="L340" s="94">
        <v>303.01</v>
      </c>
      <c r="M340" s="94">
        <f t="shared" si="3"/>
        <v>0</v>
      </c>
      <c r="N340" s="91">
        <v>45047</v>
      </c>
      <c r="O340" s="90" t="s">
        <v>753</v>
      </c>
      <c r="P340" s="90"/>
      <c r="Q340" s="90">
        <v>9</v>
      </c>
    </row>
    <row r="341" spans="1:18" ht="13.5" hidden="1">
      <c r="A341" s="90" t="s">
        <v>358</v>
      </c>
      <c r="B341" s="90" t="s">
        <v>359</v>
      </c>
      <c r="C341" s="91"/>
      <c r="D341" s="91">
        <v>45041</v>
      </c>
      <c r="E341" s="90">
        <v>182</v>
      </c>
      <c r="F341" s="90" t="s">
        <v>759</v>
      </c>
      <c r="G341" s="90" t="s">
        <v>789</v>
      </c>
      <c r="H341" s="92">
        <f t="shared" si="2"/>
        <v>158843.90220000001</v>
      </c>
      <c r="I341" s="78">
        <v>524.22</v>
      </c>
      <c r="J341" s="93"/>
      <c r="K341" s="94">
        <v>303.01</v>
      </c>
      <c r="L341" s="94">
        <v>303.01</v>
      </c>
      <c r="M341" s="94">
        <f t="shared" si="3"/>
        <v>0</v>
      </c>
      <c r="N341" s="91">
        <v>45047</v>
      </c>
      <c r="O341" s="90" t="s">
        <v>753</v>
      </c>
      <c r="P341" s="90"/>
      <c r="Q341" s="90">
        <v>9</v>
      </c>
    </row>
    <row r="342" spans="1:18" ht="13.5" hidden="1">
      <c r="A342" s="90" t="s">
        <v>432</v>
      </c>
      <c r="B342" s="90" t="s">
        <v>433</v>
      </c>
      <c r="C342" s="91"/>
      <c r="D342" s="91">
        <v>45031</v>
      </c>
      <c r="E342" s="90">
        <v>223637</v>
      </c>
      <c r="F342" s="90" t="s">
        <v>548</v>
      </c>
      <c r="G342" s="90" t="s">
        <v>752</v>
      </c>
      <c r="H342" s="92">
        <f t="shared" si="2"/>
        <v>109546.2534</v>
      </c>
      <c r="I342" s="78">
        <v>524.22</v>
      </c>
      <c r="J342" s="93"/>
      <c r="K342" s="94">
        <v>208.97</v>
      </c>
      <c r="L342" s="94">
        <v>208.97</v>
      </c>
      <c r="M342" s="94">
        <f t="shared" si="3"/>
        <v>0</v>
      </c>
      <c r="N342" s="91">
        <v>45047</v>
      </c>
      <c r="O342" s="90" t="s">
        <v>753</v>
      </c>
      <c r="P342" s="90"/>
      <c r="Q342" s="90">
        <v>9</v>
      </c>
      <c r="R342" s="90" t="s">
        <v>685</v>
      </c>
    </row>
    <row r="343" spans="1:18" ht="13.5" hidden="1">
      <c r="A343" s="90" t="s">
        <v>439</v>
      </c>
      <c r="B343" s="90" t="s">
        <v>440</v>
      </c>
      <c r="C343" s="91"/>
      <c r="D343" s="91">
        <v>45039</v>
      </c>
      <c r="E343" s="90">
        <v>3098</v>
      </c>
      <c r="F343" s="90" t="s">
        <v>762</v>
      </c>
      <c r="G343" s="90" t="s">
        <v>487</v>
      </c>
      <c r="H343" s="92">
        <f t="shared" si="2"/>
        <v>45182.521800000002</v>
      </c>
      <c r="I343" s="78">
        <v>524.22</v>
      </c>
      <c r="J343" s="93"/>
      <c r="K343" s="94">
        <v>86.19</v>
      </c>
      <c r="L343" s="94">
        <v>86.19</v>
      </c>
      <c r="M343" s="94">
        <f t="shared" si="3"/>
        <v>0</v>
      </c>
      <c r="N343" s="91">
        <v>45047</v>
      </c>
      <c r="O343" s="90" t="s">
        <v>753</v>
      </c>
      <c r="P343" s="90"/>
      <c r="Q343" s="90">
        <v>9</v>
      </c>
      <c r="R343" s="90" t="s">
        <v>685</v>
      </c>
    </row>
    <row r="344" spans="1:18" ht="13.5" hidden="1">
      <c r="A344" s="90" t="s">
        <v>237</v>
      </c>
      <c r="B344" s="90" t="s">
        <v>40</v>
      </c>
      <c r="C344" s="91"/>
      <c r="D344" s="91">
        <v>45043</v>
      </c>
      <c r="E344" s="90">
        <v>65</v>
      </c>
      <c r="F344" s="90" t="s">
        <v>776</v>
      </c>
      <c r="G344" s="90" t="s">
        <v>790</v>
      </c>
      <c r="H344" s="92">
        <f t="shared" si="2"/>
        <v>1372544.2572000001</v>
      </c>
      <c r="I344" s="78">
        <v>524.22</v>
      </c>
      <c r="J344" s="93"/>
      <c r="K344" s="94">
        <v>2618.2600000000002</v>
      </c>
      <c r="L344" s="94">
        <v>2618.2600000000002</v>
      </c>
      <c r="M344" s="94">
        <f t="shared" si="3"/>
        <v>0</v>
      </c>
      <c r="N344" s="91">
        <v>45047</v>
      </c>
      <c r="O344" s="90" t="s">
        <v>753</v>
      </c>
      <c r="P344" s="90"/>
      <c r="Q344" s="90">
        <v>9</v>
      </c>
    </row>
    <row r="345" spans="1:18" ht="13.5" hidden="1">
      <c r="A345" s="90" t="s">
        <v>600</v>
      </c>
      <c r="B345" s="90" t="s">
        <v>601</v>
      </c>
      <c r="C345" s="91"/>
      <c r="D345" s="91">
        <v>45034</v>
      </c>
      <c r="E345" s="90">
        <v>6668</v>
      </c>
      <c r="F345" s="90" t="s">
        <v>602</v>
      </c>
      <c r="G345" s="90" t="s">
        <v>791</v>
      </c>
      <c r="H345" s="92">
        <f t="shared" si="2"/>
        <v>607177.81500000006</v>
      </c>
      <c r="I345" s="78">
        <v>524.22</v>
      </c>
      <c r="J345" s="93"/>
      <c r="K345" s="94">
        <v>1158.25</v>
      </c>
      <c r="L345" s="94">
        <v>1158.25</v>
      </c>
      <c r="M345" s="94">
        <f t="shared" si="3"/>
        <v>0</v>
      </c>
      <c r="N345" s="91">
        <v>45047</v>
      </c>
      <c r="O345" s="90" t="s">
        <v>753</v>
      </c>
      <c r="P345" s="90"/>
      <c r="Q345" s="90">
        <v>9</v>
      </c>
    </row>
    <row r="346" spans="1:18" ht="13.5" hidden="1">
      <c r="A346" s="90" t="s">
        <v>262</v>
      </c>
      <c r="B346" s="90" t="s">
        <v>263</v>
      </c>
      <c r="C346" s="91"/>
      <c r="D346" s="91">
        <v>45033</v>
      </c>
      <c r="E346" s="90">
        <v>6100</v>
      </c>
      <c r="F346" s="90" t="s">
        <v>792</v>
      </c>
      <c r="G346" s="90" t="s">
        <v>793</v>
      </c>
      <c r="H346" s="92">
        <f t="shared" si="2"/>
        <v>861288.2178000001</v>
      </c>
      <c r="I346" s="78">
        <v>524.22</v>
      </c>
      <c r="J346" s="93"/>
      <c r="K346" s="94">
        <v>1642.99</v>
      </c>
      <c r="L346" s="94">
        <v>1642.99</v>
      </c>
      <c r="M346" s="94">
        <f t="shared" si="3"/>
        <v>0</v>
      </c>
      <c r="N346" s="91">
        <v>45042</v>
      </c>
      <c r="O346" s="90" t="s">
        <v>794</v>
      </c>
      <c r="P346" s="90"/>
      <c r="Q346" s="90">
        <v>9</v>
      </c>
    </row>
    <row r="347" spans="1:18" ht="13.5" hidden="1">
      <c r="A347" s="90" t="s">
        <v>262</v>
      </c>
      <c r="B347" s="90" t="s">
        <v>263</v>
      </c>
      <c r="C347" s="91"/>
      <c r="D347" s="91">
        <v>45033</v>
      </c>
      <c r="E347" s="90">
        <v>6100</v>
      </c>
      <c r="F347" s="90" t="s">
        <v>792</v>
      </c>
      <c r="G347" s="90" t="s">
        <v>793</v>
      </c>
      <c r="H347" s="92">
        <f t="shared" si="2"/>
        <v>861288.2178000001</v>
      </c>
      <c r="I347" s="78">
        <v>524.22</v>
      </c>
      <c r="J347" s="93"/>
      <c r="K347" s="94">
        <v>1642.99</v>
      </c>
      <c r="L347" s="94">
        <v>1642.99</v>
      </c>
      <c r="M347" s="94">
        <f t="shared" si="3"/>
        <v>0</v>
      </c>
      <c r="N347" s="91">
        <v>45042</v>
      </c>
      <c r="O347" s="90" t="s">
        <v>794</v>
      </c>
      <c r="P347" s="90"/>
      <c r="Q347" s="90">
        <v>9</v>
      </c>
    </row>
    <row r="348" spans="1:18" ht="13.5" hidden="1">
      <c r="A348" s="90" t="s">
        <v>262</v>
      </c>
      <c r="B348" s="90" t="s">
        <v>263</v>
      </c>
      <c r="C348" s="91"/>
      <c r="D348" s="91">
        <v>45033</v>
      </c>
      <c r="E348" s="90">
        <v>6062</v>
      </c>
      <c r="F348" s="90" t="s">
        <v>792</v>
      </c>
      <c r="G348" s="90" t="s">
        <v>793</v>
      </c>
      <c r="H348" s="92">
        <f t="shared" si="2"/>
        <v>28601.443200000002</v>
      </c>
      <c r="I348" s="78">
        <v>524.22</v>
      </c>
      <c r="J348" s="93"/>
      <c r="K348" s="94">
        <v>54.56</v>
      </c>
      <c r="L348" s="94">
        <v>54.56</v>
      </c>
      <c r="M348" s="94">
        <f t="shared" si="3"/>
        <v>0</v>
      </c>
      <c r="N348" s="91">
        <v>45047</v>
      </c>
      <c r="O348" s="90" t="s">
        <v>753</v>
      </c>
      <c r="P348" s="90"/>
      <c r="Q348" s="90">
        <v>9</v>
      </c>
    </row>
    <row r="349" spans="1:18" ht="13.5" hidden="1">
      <c r="A349" s="90" t="s">
        <v>262</v>
      </c>
      <c r="B349" s="90" t="s">
        <v>263</v>
      </c>
      <c r="C349" s="91"/>
      <c r="D349" s="91">
        <v>45037</v>
      </c>
      <c r="E349" s="90">
        <v>6082</v>
      </c>
      <c r="F349" s="90" t="s">
        <v>792</v>
      </c>
      <c r="G349" s="90" t="s">
        <v>793</v>
      </c>
      <c r="H349" s="92">
        <f t="shared" si="2"/>
        <v>150141.85020000002</v>
      </c>
      <c r="I349" s="78">
        <v>524.22</v>
      </c>
      <c r="J349" s="93"/>
      <c r="K349" s="94">
        <v>286.41000000000003</v>
      </c>
      <c r="L349" s="94">
        <v>286.41000000000003</v>
      </c>
      <c r="M349" s="94">
        <f t="shared" si="3"/>
        <v>0</v>
      </c>
      <c r="N349" s="91">
        <v>45047</v>
      </c>
      <c r="O349" s="90" t="s">
        <v>753</v>
      </c>
      <c r="P349" s="90"/>
      <c r="Q349" s="90">
        <v>9</v>
      </c>
    </row>
    <row r="350" spans="1:18" ht="13.5" hidden="1">
      <c r="A350" s="90" t="s">
        <v>262</v>
      </c>
      <c r="B350" s="90" t="s">
        <v>263</v>
      </c>
      <c r="C350" s="91"/>
      <c r="D350" s="91">
        <v>45040</v>
      </c>
      <c r="E350" s="90">
        <v>6099</v>
      </c>
      <c r="F350" s="90" t="s">
        <v>792</v>
      </c>
      <c r="G350" s="90" t="s">
        <v>793</v>
      </c>
      <c r="H350" s="92">
        <f t="shared" si="2"/>
        <v>605589.42840000009</v>
      </c>
      <c r="I350" s="78">
        <v>524.22</v>
      </c>
      <c r="J350" s="93"/>
      <c r="K350" s="94">
        <v>1155.22</v>
      </c>
      <c r="L350" s="94">
        <v>1155.22</v>
      </c>
      <c r="M350" s="94">
        <f t="shared" si="3"/>
        <v>0</v>
      </c>
      <c r="N350" s="91">
        <v>45047</v>
      </c>
      <c r="O350" s="90" t="s">
        <v>753</v>
      </c>
      <c r="P350" s="90"/>
      <c r="Q350" s="90">
        <v>9</v>
      </c>
    </row>
    <row r="351" spans="1:18" ht="13.5" hidden="1">
      <c r="A351" s="90" t="s">
        <v>262</v>
      </c>
      <c r="B351" s="90" t="s">
        <v>263</v>
      </c>
      <c r="C351" s="91"/>
      <c r="D351" s="91">
        <v>45042</v>
      </c>
      <c r="E351" s="90">
        <v>6112</v>
      </c>
      <c r="F351" s="90" t="s">
        <v>792</v>
      </c>
      <c r="G351" s="90" t="s">
        <v>793</v>
      </c>
      <c r="H351" s="92">
        <f t="shared" si="2"/>
        <v>45864.007799999999</v>
      </c>
      <c r="I351" s="78">
        <v>524.22</v>
      </c>
      <c r="J351" s="93"/>
      <c r="K351" s="94">
        <v>87.49</v>
      </c>
      <c r="L351" s="94">
        <v>87.49</v>
      </c>
      <c r="M351" s="94">
        <f t="shared" si="3"/>
        <v>0</v>
      </c>
      <c r="N351" s="91">
        <v>45049</v>
      </c>
      <c r="O351" s="90" t="s">
        <v>795</v>
      </c>
      <c r="P351" s="90"/>
      <c r="Q351" s="90">
        <v>9</v>
      </c>
    </row>
    <row r="352" spans="1:18" ht="13.5" hidden="1">
      <c r="A352" s="90" t="s">
        <v>425</v>
      </c>
      <c r="B352" s="90" t="s">
        <v>426</v>
      </c>
      <c r="C352" s="91"/>
      <c r="D352" s="91">
        <v>45032</v>
      </c>
      <c r="E352" s="90">
        <v>83469</v>
      </c>
      <c r="F352" s="90" t="s">
        <v>796</v>
      </c>
      <c r="G352" s="90" t="s">
        <v>797</v>
      </c>
      <c r="H352" s="92">
        <f t="shared" si="2"/>
        <v>229970.07180000001</v>
      </c>
      <c r="I352" s="78">
        <v>524.22</v>
      </c>
      <c r="J352" s="93"/>
      <c r="K352" s="94">
        <v>438.69</v>
      </c>
      <c r="L352" s="94">
        <v>438.69</v>
      </c>
      <c r="M352" s="94">
        <f t="shared" si="3"/>
        <v>0</v>
      </c>
      <c r="N352" s="91">
        <v>45047</v>
      </c>
      <c r="O352" s="90" t="s">
        <v>753</v>
      </c>
      <c r="P352" s="90"/>
      <c r="Q352" s="90">
        <v>9</v>
      </c>
    </row>
    <row r="353" spans="1:18" ht="13.5" hidden="1">
      <c r="A353" s="90" t="s">
        <v>425</v>
      </c>
      <c r="B353" s="90" t="s">
        <v>426</v>
      </c>
      <c r="C353" s="91"/>
      <c r="D353" s="91">
        <v>45032</v>
      </c>
      <c r="E353" s="90">
        <v>83493</v>
      </c>
      <c r="F353" s="90" t="s">
        <v>796</v>
      </c>
      <c r="G353" s="90" t="s">
        <v>797</v>
      </c>
      <c r="H353" s="92">
        <f t="shared" si="2"/>
        <v>172845.81840000002</v>
      </c>
      <c r="I353" s="78">
        <v>524.22</v>
      </c>
      <c r="J353" s="93"/>
      <c r="K353" s="94">
        <v>329.72</v>
      </c>
      <c r="L353" s="94">
        <v>329.72</v>
      </c>
      <c r="M353" s="94">
        <f t="shared" si="3"/>
        <v>0</v>
      </c>
      <c r="N353" s="91">
        <v>45047</v>
      </c>
      <c r="O353" s="90" t="s">
        <v>753</v>
      </c>
      <c r="P353" s="90"/>
      <c r="Q353" s="90">
        <v>9</v>
      </c>
    </row>
    <row r="354" spans="1:18" ht="13.5" hidden="1">
      <c r="A354" s="90" t="s">
        <v>425</v>
      </c>
      <c r="B354" s="90" t="s">
        <v>426</v>
      </c>
      <c r="C354" s="91"/>
      <c r="D354" s="91">
        <v>45038</v>
      </c>
      <c r="E354" s="90">
        <v>22023</v>
      </c>
      <c r="F354" s="90" t="s">
        <v>796</v>
      </c>
      <c r="G354" s="90" t="s">
        <v>797</v>
      </c>
      <c r="H354" s="92">
        <f t="shared" si="2"/>
        <v>67142.097600000008</v>
      </c>
      <c r="I354" s="78">
        <v>524.22</v>
      </c>
      <c r="J354" s="93"/>
      <c r="K354" s="94">
        <v>128.08000000000001</v>
      </c>
      <c r="L354" s="94">
        <v>128.08000000000001</v>
      </c>
      <c r="M354" s="94">
        <f t="shared" si="3"/>
        <v>0</v>
      </c>
      <c r="N354" s="91">
        <v>45047</v>
      </c>
      <c r="O354" s="90" t="s">
        <v>753</v>
      </c>
      <c r="P354" s="90"/>
      <c r="Q354" s="90">
        <v>9</v>
      </c>
    </row>
    <row r="355" spans="1:18" ht="13.5" hidden="1">
      <c r="A355" s="90" t="s">
        <v>247</v>
      </c>
      <c r="B355" s="90" t="s">
        <v>248</v>
      </c>
      <c r="C355" s="91"/>
      <c r="D355" s="91">
        <v>45034</v>
      </c>
      <c r="E355" s="90">
        <v>42695</v>
      </c>
      <c r="F355" s="90" t="s">
        <v>798</v>
      </c>
      <c r="G355" s="90" t="s">
        <v>799</v>
      </c>
      <c r="H355" s="92">
        <f t="shared" si="2"/>
        <v>278685.83640000003</v>
      </c>
      <c r="I355" s="78">
        <v>524.22</v>
      </c>
      <c r="J355" s="93"/>
      <c r="K355" s="94">
        <v>531.62</v>
      </c>
      <c r="L355" s="94">
        <v>531.62</v>
      </c>
      <c r="M355" s="94">
        <f t="shared" si="3"/>
        <v>0</v>
      </c>
      <c r="N355" s="91">
        <v>45047</v>
      </c>
      <c r="O355" s="90" t="s">
        <v>753</v>
      </c>
      <c r="P355" s="90"/>
      <c r="Q355" s="90">
        <v>9</v>
      </c>
    </row>
    <row r="356" spans="1:18" ht="13.5" hidden="1">
      <c r="A356" s="90" t="s">
        <v>268</v>
      </c>
      <c r="B356" s="90" t="s">
        <v>269</v>
      </c>
      <c r="C356" s="91"/>
      <c r="D356" s="91">
        <v>45036</v>
      </c>
      <c r="E356" s="90">
        <v>15860</v>
      </c>
      <c r="F356" s="90" t="s">
        <v>798</v>
      </c>
      <c r="G356" s="90" t="s">
        <v>800</v>
      </c>
      <c r="H356" s="92">
        <f t="shared" si="2"/>
        <v>169265.3958</v>
      </c>
      <c r="I356" s="78">
        <v>524.22</v>
      </c>
      <c r="J356" s="93"/>
      <c r="K356" s="94">
        <v>322.89</v>
      </c>
      <c r="L356" s="94">
        <v>322.89</v>
      </c>
      <c r="M356" s="94">
        <f t="shared" si="3"/>
        <v>0</v>
      </c>
      <c r="N356" s="91">
        <v>45047</v>
      </c>
      <c r="O356" s="90" t="s">
        <v>753</v>
      </c>
      <c r="P356" s="90"/>
      <c r="Q356" s="90">
        <v>9</v>
      </c>
    </row>
    <row r="357" spans="1:18" ht="13.5" hidden="1">
      <c r="A357" s="90" t="s">
        <v>354</v>
      </c>
      <c r="B357" s="90" t="s">
        <v>355</v>
      </c>
      <c r="C357" s="91"/>
      <c r="D357" s="91">
        <v>45033</v>
      </c>
      <c r="E357" s="90" t="s">
        <v>504</v>
      </c>
      <c r="F357" s="90" t="s">
        <v>801</v>
      </c>
      <c r="G357" s="90" t="s">
        <v>802</v>
      </c>
      <c r="H357" s="92">
        <f t="shared" si="2"/>
        <v>1599395.22</v>
      </c>
      <c r="I357" s="78">
        <v>524.22</v>
      </c>
      <c r="J357" s="93"/>
      <c r="K357" s="94">
        <v>3051</v>
      </c>
      <c r="L357" s="94">
        <v>3051</v>
      </c>
      <c r="M357" s="94">
        <f t="shared" si="3"/>
        <v>0</v>
      </c>
      <c r="N357" s="91">
        <v>45043</v>
      </c>
      <c r="O357" s="90" t="s">
        <v>803</v>
      </c>
      <c r="P357" s="90"/>
      <c r="Q357" s="90">
        <v>9</v>
      </c>
    </row>
    <row r="358" spans="1:18" ht="13.5" hidden="1">
      <c r="A358" s="90" t="s">
        <v>354</v>
      </c>
      <c r="B358" s="90" t="s">
        <v>355</v>
      </c>
      <c r="C358" s="91"/>
      <c r="D358" s="91">
        <v>45033</v>
      </c>
      <c r="E358" s="90" t="s">
        <v>504</v>
      </c>
      <c r="F358" s="90" t="s">
        <v>801</v>
      </c>
      <c r="G358" s="90" t="s">
        <v>802</v>
      </c>
      <c r="H358" s="92">
        <f t="shared" si="2"/>
        <v>1599395.22</v>
      </c>
      <c r="I358" s="78">
        <v>524.22</v>
      </c>
      <c r="J358" s="93"/>
      <c r="K358" s="94">
        <v>3051</v>
      </c>
      <c r="L358" s="94">
        <v>3051</v>
      </c>
      <c r="M358" s="94">
        <f t="shared" si="3"/>
        <v>0</v>
      </c>
      <c r="N358" s="91">
        <v>45112</v>
      </c>
      <c r="O358" s="90" t="s">
        <v>804</v>
      </c>
      <c r="P358" s="90"/>
      <c r="Q358" s="90">
        <v>9</v>
      </c>
    </row>
    <row r="359" spans="1:18" ht="13.5" hidden="1">
      <c r="A359" s="90" t="s">
        <v>280</v>
      </c>
      <c r="B359" s="90" t="s">
        <v>281</v>
      </c>
      <c r="C359" s="91"/>
      <c r="D359" s="91">
        <v>45041</v>
      </c>
      <c r="E359" s="90">
        <v>182</v>
      </c>
      <c r="F359" s="90" t="s">
        <v>759</v>
      </c>
      <c r="G359" s="90" t="s">
        <v>805</v>
      </c>
      <c r="H359" s="92">
        <f t="shared" si="2"/>
        <v>322017.8616</v>
      </c>
      <c r="I359" s="78">
        <v>524.22</v>
      </c>
      <c r="J359" s="93"/>
      <c r="K359" s="94">
        <v>614.28</v>
      </c>
      <c r="L359" s="94">
        <v>614.28</v>
      </c>
      <c r="M359" s="94">
        <f t="shared" si="3"/>
        <v>0</v>
      </c>
      <c r="N359" s="91">
        <v>45047</v>
      </c>
      <c r="O359" s="90" t="s">
        <v>753</v>
      </c>
      <c r="P359" s="90"/>
      <c r="Q359" s="90">
        <v>9</v>
      </c>
    </row>
    <row r="360" spans="1:18" ht="13.5" hidden="1">
      <c r="A360" s="90" t="s">
        <v>280</v>
      </c>
      <c r="B360" s="90" t="s">
        <v>281</v>
      </c>
      <c r="C360" s="91"/>
      <c r="D360" s="91">
        <v>45041</v>
      </c>
      <c r="E360" s="90">
        <v>182</v>
      </c>
      <c r="F360" s="90" t="s">
        <v>759</v>
      </c>
      <c r="G360" s="90" t="s">
        <v>806</v>
      </c>
      <c r="H360" s="92">
        <f t="shared" si="2"/>
        <v>322017.8616</v>
      </c>
      <c r="I360" s="78">
        <v>524.22</v>
      </c>
      <c r="J360" s="93"/>
      <c r="K360" s="94">
        <v>614.28</v>
      </c>
      <c r="L360" s="94">
        <v>614.28</v>
      </c>
      <c r="M360" s="94">
        <f t="shared" si="3"/>
        <v>0</v>
      </c>
      <c r="N360" s="91">
        <v>45047</v>
      </c>
      <c r="O360" s="90" t="s">
        <v>753</v>
      </c>
      <c r="P360" s="90"/>
      <c r="Q360" s="90">
        <v>9</v>
      </c>
    </row>
    <row r="361" spans="1:18" ht="13.5" hidden="1">
      <c r="A361" s="90" t="s">
        <v>439</v>
      </c>
      <c r="B361" s="90" t="s">
        <v>440</v>
      </c>
      <c r="C361" s="91"/>
      <c r="D361" s="91">
        <v>45039</v>
      </c>
      <c r="E361" s="90">
        <v>3098</v>
      </c>
      <c r="F361" s="90" t="s">
        <v>762</v>
      </c>
      <c r="G361" s="90" t="s">
        <v>487</v>
      </c>
      <c r="H361" s="92">
        <f t="shared" si="2"/>
        <v>22289.834400000003</v>
      </c>
      <c r="I361" s="78">
        <v>524.22</v>
      </c>
      <c r="J361" s="93"/>
      <c r="K361" s="94">
        <v>42.52</v>
      </c>
      <c r="L361" s="94">
        <v>42.52</v>
      </c>
      <c r="M361" s="94">
        <f t="shared" si="3"/>
        <v>0</v>
      </c>
      <c r="N361" s="91">
        <v>45047</v>
      </c>
      <c r="O361" s="90" t="s">
        <v>753</v>
      </c>
      <c r="P361" s="90"/>
      <c r="Q361" s="90">
        <v>9</v>
      </c>
    </row>
    <row r="362" spans="1:18" ht="13.5" hidden="1">
      <c r="A362" s="90" t="s">
        <v>358</v>
      </c>
      <c r="B362" s="90" t="s">
        <v>359</v>
      </c>
      <c r="C362" s="91"/>
      <c r="D362" s="91">
        <v>45037</v>
      </c>
      <c r="E362" s="90">
        <v>94</v>
      </c>
      <c r="F362" s="90" t="s">
        <v>807</v>
      </c>
      <c r="G362" s="90" t="s">
        <v>658</v>
      </c>
      <c r="H362" s="92">
        <f t="shared" si="2"/>
        <v>8888270.6706000008</v>
      </c>
      <c r="I362" s="78">
        <v>524.22</v>
      </c>
      <c r="J362" s="93"/>
      <c r="K362" s="94">
        <v>16955.23</v>
      </c>
      <c r="L362" s="94">
        <v>16955.23</v>
      </c>
      <c r="M362" s="94">
        <f t="shared" si="3"/>
        <v>0</v>
      </c>
      <c r="N362" s="91">
        <v>45047</v>
      </c>
      <c r="O362" s="90" t="s">
        <v>753</v>
      </c>
      <c r="P362" s="90"/>
      <c r="Q362" s="90">
        <v>9</v>
      </c>
    </row>
    <row r="363" spans="1:18" ht="13.5" hidden="1">
      <c r="A363" s="90" t="s">
        <v>324</v>
      </c>
      <c r="B363" s="90" t="s">
        <v>325</v>
      </c>
      <c r="C363" s="91"/>
      <c r="D363" s="91">
        <v>45041</v>
      </c>
      <c r="E363" s="90">
        <v>182</v>
      </c>
      <c r="F363" s="90" t="s">
        <v>759</v>
      </c>
      <c r="G363" s="90" t="s">
        <v>808</v>
      </c>
      <c r="H363" s="92">
        <f t="shared" si="2"/>
        <v>1410817.5594000001</v>
      </c>
      <c r="I363" s="78">
        <v>524.22</v>
      </c>
      <c r="J363" s="93"/>
      <c r="K363" s="94">
        <v>2691.27</v>
      </c>
      <c r="L363" s="94">
        <v>2691.27</v>
      </c>
      <c r="M363" s="94">
        <f t="shared" si="3"/>
        <v>0</v>
      </c>
      <c r="N363" s="91">
        <v>45047</v>
      </c>
      <c r="O363" s="90" t="s">
        <v>753</v>
      </c>
      <c r="P363" s="90"/>
      <c r="Q363" s="90">
        <v>9</v>
      </c>
      <c r="R363" s="90" t="s">
        <v>809</v>
      </c>
    </row>
    <row r="364" spans="1:18" ht="13.5" hidden="1">
      <c r="A364" s="90" t="s">
        <v>324</v>
      </c>
      <c r="B364" s="90" t="s">
        <v>325</v>
      </c>
      <c r="C364" s="91"/>
      <c r="D364" s="91">
        <v>45041</v>
      </c>
      <c r="E364" s="90">
        <v>182</v>
      </c>
      <c r="F364" s="90" t="s">
        <v>759</v>
      </c>
      <c r="G364" s="90" t="s">
        <v>810</v>
      </c>
      <c r="H364" s="92">
        <f t="shared" si="2"/>
        <v>1410817.5594000001</v>
      </c>
      <c r="I364" s="78">
        <v>524.22</v>
      </c>
      <c r="J364" s="93"/>
      <c r="K364" s="94">
        <v>2691.27</v>
      </c>
      <c r="L364" s="94">
        <v>2691.27</v>
      </c>
      <c r="M364" s="94">
        <f t="shared" si="3"/>
        <v>0</v>
      </c>
      <c r="N364" s="91">
        <v>45047</v>
      </c>
      <c r="O364" s="90" t="s">
        <v>753</v>
      </c>
      <c r="P364" s="90"/>
      <c r="Q364" s="90">
        <v>9</v>
      </c>
      <c r="R364" s="90" t="s">
        <v>809</v>
      </c>
    </row>
    <row r="365" spans="1:18" ht="13.5" hidden="1">
      <c r="A365" s="90" t="s">
        <v>324</v>
      </c>
      <c r="B365" s="90" t="s">
        <v>325</v>
      </c>
      <c r="C365" s="91"/>
      <c r="D365" s="91">
        <v>45031</v>
      </c>
      <c r="E365" s="90">
        <v>3068</v>
      </c>
      <c r="F365" s="90" t="s">
        <v>762</v>
      </c>
      <c r="G365" s="90" t="s">
        <v>811</v>
      </c>
      <c r="H365" s="92">
        <f t="shared" si="2"/>
        <v>197961.1986</v>
      </c>
      <c r="I365" s="78">
        <v>524.22</v>
      </c>
      <c r="J365" s="93"/>
      <c r="K365" s="94">
        <v>377.63</v>
      </c>
      <c r="L365" s="94">
        <v>377.63</v>
      </c>
      <c r="M365" s="94">
        <f t="shared" si="3"/>
        <v>0</v>
      </c>
      <c r="N365" s="91">
        <v>45047</v>
      </c>
      <c r="O365" s="90" t="s">
        <v>782</v>
      </c>
      <c r="P365" s="90"/>
      <c r="Q365" s="90">
        <v>9</v>
      </c>
      <c r="R365" s="90" t="s">
        <v>812</v>
      </c>
    </row>
    <row r="366" spans="1:18" ht="13.5" hidden="1">
      <c r="A366" s="90" t="s">
        <v>324</v>
      </c>
      <c r="B366" s="90" t="s">
        <v>325</v>
      </c>
      <c r="C366" s="91"/>
      <c r="D366" s="91">
        <v>45031</v>
      </c>
      <c r="E366" s="90">
        <v>223564</v>
      </c>
      <c r="F366" s="90" t="s">
        <v>548</v>
      </c>
      <c r="G366" s="90" t="s">
        <v>813</v>
      </c>
      <c r="H366" s="92">
        <f t="shared" si="2"/>
        <v>75288.4764</v>
      </c>
      <c r="I366" s="78">
        <v>524.22</v>
      </c>
      <c r="J366" s="93"/>
      <c r="K366" s="94">
        <v>143.62</v>
      </c>
      <c r="L366" s="94">
        <v>143.62</v>
      </c>
      <c r="M366" s="94">
        <f t="shared" si="3"/>
        <v>0</v>
      </c>
      <c r="N366" s="91">
        <v>45047</v>
      </c>
      <c r="O366" s="90" t="s">
        <v>753</v>
      </c>
      <c r="P366" s="90"/>
      <c r="Q366" s="90">
        <v>9</v>
      </c>
      <c r="R366" s="90" t="s">
        <v>814</v>
      </c>
    </row>
    <row r="367" spans="1:18" ht="13.5" hidden="1">
      <c r="A367" s="90" t="s">
        <v>324</v>
      </c>
      <c r="B367" s="90" t="s">
        <v>325</v>
      </c>
      <c r="C367" s="91"/>
      <c r="D367" s="91">
        <v>45031</v>
      </c>
      <c r="E367" s="90">
        <v>223637</v>
      </c>
      <c r="F367" s="90" t="s">
        <v>548</v>
      </c>
      <c r="G367" s="90" t="s">
        <v>813</v>
      </c>
      <c r="H367" s="92">
        <f t="shared" si="2"/>
        <v>401075.47980000003</v>
      </c>
      <c r="I367" s="78">
        <v>524.22</v>
      </c>
      <c r="J367" s="93"/>
      <c r="K367" s="94">
        <v>765.09</v>
      </c>
      <c r="L367" s="94">
        <v>765.09</v>
      </c>
      <c r="M367" s="94">
        <f t="shared" si="3"/>
        <v>0</v>
      </c>
      <c r="N367" s="91">
        <v>45047</v>
      </c>
      <c r="O367" s="90" t="s">
        <v>753</v>
      </c>
      <c r="P367" s="90"/>
      <c r="Q367" s="90">
        <v>9</v>
      </c>
      <c r="R367" s="90" t="s">
        <v>814</v>
      </c>
    </row>
    <row r="368" spans="1:18" ht="13.5" hidden="1">
      <c r="A368" s="90" t="s">
        <v>324</v>
      </c>
      <c r="B368" s="90" t="s">
        <v>325</v>
      </c>
      <c r="C368" s="91"/>
      <c r="D368" s="91">
        <v>45031</v>
      </c>
      <c r="E368" s="90">
        <v>223634</v>
      </c>
      <c r="F368" s="90" t="s">
        <v>548</v>
      </c>
      <c r="G368" s="90" t="s">
        <v>813</v>
      </c>
      <c r="H368" s="92">
        <f t="shared" si="2"/>
        <v>95617.728000000003</v>
      </c>
      <c r="I368" s="78">
        <v>524.22</v>
      </c>
      <c r="J368" s="93"/>
      <c r="K368" s="94">
        <v>182.4</v>
      </c>
      <c r="L368" s="94">
        <v>182.4</v>
      </c>
      <c r="M368" s="94">
        <f t="shared" si="3"/>
        <v>0</v>
      </c>
      <c r="N368" s="91">
        <v>45047</v>
      </c>
      <c r="O368" s="90" t="s">
        <v>753</v>
      </c>
      <c r="P368" s="90"/>
      <c r="Q368" s="90">
        <v>9</v>
      </c>
      <c r="R368" s="90" t="s">
        <v>814</v>
      </c>
    </row>
    <row r="369" spans="1:18" ht="13.5" hidden="1">
      <c r="A369" s="90" t="s">
        <v>324</v>
      </c>
      <c r="B369" s="90" t="s">
        <v>325</v>
      </c>
      <c r="C369" s="91"/>
      <c r="D369" s="91">
        <v>45035</v>
      </c>
      <c r="E369" s="90">
        <v>224361</v>
      </c>
      <c r="F369" s="90" t="s">
        <v>548</v>
      </c>
      <c r="G369" s="90" t="s">
        <v>813</v>
      </c>
      <c r="H369" s="92">
        <f t="shared" si="2"/>
        <v>406024.11660000001</v>
      </c>
      <c r="I369" s="78">
        <v>524.22</v>
      </c>
      <c r="J369" s="93"/>
      <c r="K369" s="94">
        <v>774.53</v>
      </c>
      <c r="L369" s="94">
        <v>774.53</v>
      </c>
      <c r="M369" s="94">
        <f t="shared" si="3"/>
        <v>0</v>
      </c>
      <c r="N369" s="91">
        <v>45047</v>
      </c>
      <c r="O369" s="90" t="s">
        <v>753</v>
      </c>
      <c r="P369" s="90"/>
      <c r="Q369" s="90">
        <v>9</v>
      </c>
      <c r="R369" s="90" t="s">
        <v>814</v>
      </c>
    </row>
    <row r="370" spans="1:18" ht="13.5" hidden="1">
      <c r="A370" s="90" t="s">
        <v>439</v>
      </c>
      <c r="B370" s="90" t="s">
        <v>440</v>
      </c>
      <c r="C370" s="91"/>
      <c r="D370" s="91">
        <v>45036</v>
      </c>
      <c r="E370" s="90">
        <v>9860</v>
      </c>
      <c r="F370" s="90" t="s">
        <v>244</v>
      </c>
      <c r="G370" s="90" t="s">
        <v>815</v>
      </c>
      <c r="H370" s="92">
        <f t="shared" si="2"/>
        <v>25644.842400000001</v>
      </c>
      <c r="I370" s="78">
        <v>524.22</v>
      </c>
      <c r="J370" s="93"/>
      <c r="K370" s="94">
        <v>48.92</v>
      </c>
      <c r="L370" s="94">
        <v>48.92</v>
      </c>
      <c r="M370" s="94">
        <f t="shared" si="3"/>
        <v>0</v>
      </c>
      <c r="N370" s="91">
        <v>45047</v>
      </c>
      <c r="O370" s="90" t="s">
        <v>816</v>
      </c>
      <c r="P370" s="90"/>
      <c r="Q370" s="90">
        <v>9</v>
      </c>
      <c r="R370" s="90" t="s">
        <v>812</v>
      </c>
    </row>
    <row r="371" spans="1:18" ht="13.5" hidden="1">
      <c r="A371" s="90" t="s">
        <v>287</v>
      </c>
      <c r="B371" s="90" t="s">
        <v>288</v>
      </c>
      <c r="C371" s="91"/>
      <c r="D371" s="91">
        <v>45034</v>
      </c>
      <c r="E371" s="90" t="s">
        <v>817</v>
      </c>
      <c r="F371" s="90" t="s">
        <v>818</v>
      </c>
      <c r="G371" s="90" t="s">
        <v>819</v>
      </c>
      <c r="H371" s="92">
        <f t="shared" si="2"/>
        <v>3480731.6825999999</v>
      </c>
      <c r="I371" s="78">
        <v>524.22</v>
      </c>
      <c r="J371" s="93"/>
      <c r="K371" s="94">
        <v>6639.83</v>
      </c>
      <c r="L371" s="94">
        <v>6639.83</v>
      </c>
      <c r="M371" s="94">
        <f t="shared" si="3"/>
        <v>0</v>
      </c>
      <c r="N371" s="91">
        <v>45042</v>
      </c>
      <c r="O371" s="90" t="s">
        <v>820</v>
      </c>
      <c r="P371" s="90"/>
      <c r="Q371" s="90">
        <v>9</v>
      </c>
    </row>
    <row r="372" spans="1:18" ht="13.5" hidden="1">
      <c r="A372" s="90" t="s">
        <v>287</v>
      </c>
      <c r="B372" s="90" t="s">
        <v>288</v>
      </c>
      <c r="C372" s="91"/>
      <c r="D372" s="91">
        <v>45034</v>
      </c>
      <c r="E372" s="90" t="s">
        <v>817</v>
      </c>
      <c r="F372" s="90" t="s">
        <v>818</v>
      </c>
      <c r="G372" s="90" t="s">
        <v>821</v>
      </c>
      <c r="H372" s="92">
        <f t="shared" si="2"/>
        <v>3451616.5038000001</v>
      </c>
      <c r="I372" s="78">
        <v>524.22</v>
      </c>
      <c r="J372" s="93"/>
      <c r="K372" s="94">
        <v>6584.29</v>
      </c>
      <c r="L372" s="94">
        <v>6584.29</v>
      </c>
      <c r="M372" s="94">
        <f t="shared" si="3"/>
        <v>0</v>
      </c>
      <c r="N372" s="91">
        <v>45093</v>
      </c>
      <c r="O372" s="90" t="s">
        <v>822</v>
      </c>
      <c r="P372" s="90"/>
      <c r="Q372" s="90">
        <v>9</v>
      </c>
    </row>
    <row r="373" spans="1:18" ht="13.5" hidden="1">
      <c r="A373" s="90" t="s">
        <v>297</v>
      </c>
      <c r="B373" s="90" t="s">
        <v>298</v>
      </c>
      <c r="C373" s="91"/>
      <c r="D373" s="91">
        <v>45018</v>
      </c>
      <c r="E373" s="90" t="s">
        <v>668</v>
      </c>
      <c r="F373" s="90" t="s">
        <v>669</v>
      </c>
      <c r="G373" s="90" t="s">
        <v>670</v>
      </c>
      <c r="H373" s="92">
        <f t="shared" si="2"/>
        <v>1165052.7390000001</v>
      </c>
      <c r="I373" s="78">
        <v>524.22</v>
      </c>
      <c r="J373" s="93"/>
      <c r="K373" s="94">
        <v>2222.4499999999998</v>
      </c>
      <c r="L373" s="94">
        <v>2222.4499999999998</v>
      </c>
      <c r="M373" s="94">
        <f t="shared" si="3"/>
        <v>0</v>
      </c>
      <c r="N373" s="91">
        <v>45027</v>
      </c>
      <c r="O373" s="90" t="s">
        <v>511</v>
      </c>
      <c r="P373" s="90"/>
      <c r="Q373" s="90">
        <v>10</v>
      </c>
    </row>
    <row r="374" spans="1:18" ht="13.5" hidden="1">
      <c r="A374" s="90" t="s">
        <v>297</v>
      </c>
      <c r="B374" s="90" t="s">
        <v>298</v>
      </c>
      <c r="C374" s="91"/>
      <c r="D374" s="91">
        <v>45018</v>
      </c>
      <c r="E374" s="90" t="s">
        <v>668</v>
      </c>
      <c r="F374" s="90" t="s">
        <v>669</v>
      </c>
      <c r="G374" s="90" t="s">
        <v>670</v>
      </c>
      <c r="H374" s="92">
        <f t="shared" si="2"/>
        <v>1165052.7390000001</v>
      </c>
      <c r="I374" s="78">
        <v>524.22</v>
      </c>
      <c r="J374" s="93"/>
      <c r="K374" s="94">
        <v>2222.4499999999998</v>
      </c>
      <c r="L374" s="94">
        <v>2222.4499999999998</v>
      </c>
      <c r="M374" s="94">
        <f t="shared" si="3"/>
        <v>0</v>
      </c>
      <c r="N374" s="91">
        <v>45027</v>
      </c>
      <c r="O374" s="90" t="s">
        <v>511</v>
      </c>
      <c r="P374" s="90"/>
      <c r="Q374" s="90">
        <v>10</v>
      </c>
    </row>
    <row r="375" spans="1:18" ht="13.5" hidden="1">
      <c r="A375" s="90" t="s">
        <v>297</v>
      </c>
      <c r="B375" s="90" t="s">
        <v>298</v>
      </c>
      <c r="C375" s="91"/>
      <c r="D375" s="91">
        <v>45020</v>
      </c>
      <c r="E375" s="90">
        <v>1478</v>
      </c>
      <c r="F375" s="90" t="s">
        <v>671</v>
      </c>
      <c r="G375" s="90" t="s">
        <v>672</v>
      </c>
      <c r="H375" s="92">
        <f t="shared" si="2"/>
        <v>221556.34080000001</v>
      </c>
      <c r="I375" s="78">
        <v>524.22</v>
      </c>
      <c r="J375" s="93"/>
      <c r="K375" s="94">
        <v>422.64</v>
      </c>
      <c r="L375" s="94">
        <v>422.64</v>
      </c>
      <c r="M375" s="94">
        <f t="shared" si="3"/>
        <v>0</v>
      </c>
      <c r="N375" s="90"/>
      <c r="O375" s="90"/>
      <c r="P375" s="90"/>
      <c r="Q375" s="90">
        <v>10</v>
      </c>
    </row>
    <row r="376" spans="1:18" ht="13.5" hidden="1">
      <c r="A376" s="90" t="s">
        <v>297</v>
      </c>
      <c r="B376" s="90" t="s">
        <v>298</v>
      </c>
      <c r="C376" s="91"/>
      <c r="D376" s="91">
        <v>45020</v>
      </c>
      <c r="E376" s="90">
        <v>1479</v>
      </c>
      <c r="F376" s="90" t="s">
        <v>671</v>
      </c>
      <c r="G376" s="90" t="s">
        <v>673</v>
      </c>
      <c r="H376" s="92">
        <f t="shared" si="2"/>
        <v>287796.78000000003</v>
      </c>
      <c r="I376" s="78">
        <v>524.22</v>
      </c>
      <c r="J376" s="93"/>
      <c r="K376" s="94">
        <v>549</v>
      </c>
      <c r="L376" s="94">
        <v>549</v>
      </c>
      <c r="M376" s="94">
        <f t="shared" si="3"/>
        <v>0</v>
      </c>
      <c r="N376" s="90"/>
      <c r="O376" s="90"/>
      <c r="P376" s="90"/>
      <c r="Q376" s="90">
        <v>10</v>
      </c>
    </row>
    <row r="377" spans="1:18" ht="13.5" hidden="1">
      <c r="A377" s="90" t="s">
        <v>301</v>
      </c>
      <c r="B377" s="90" t="s">
        <v>302</v>
      </c>
      <c r="C377" s="91"/>
      <c r="D377" s="91">
        <v>45045</v>
      </c>
      <c r="E377" s="90">
        <v>226191</v>
      </c>
      <c r="F377" s="90" t="s">
        <v>548</v>
      </c>
      <c r="G377" s="90" t="s">
        <v>724</v>
      </c>
      <c r="H377" s="92">
        <f t="shared" si="2"/>
        <v>577622.29139999999</v>
      </c>
      <c r="I377" s="78">
        <v>524.22</v>
      </c>
      <c r="J377" s="93"/>
      <c r="K377" s="94">
        <v>1101.8699999999999</v>
      </c>
      <c r="L377" s="94">
        <v>1101.8699999999999</v>
      </c>
      <c r="M377" s="94">
        <f t="shared" si="3"/>
        <v>0</v>
      </c>
      <c r="N377" s="91">
        <v>45062</v>
      </c>
      <c r="O377" s="90" t="s">
        <v>823</v>
      </c>
      <c r="P377" s="90"/>
      <c r="Q377" s="90">
        <v>10</v>
      </c>
    </row>
    <row r="378" spans="1:18" ht="13.5" hidden="1">
      <c r="A378" s="90" t="s">
        <v>301</v>
      </c>
      <c r="B378" s="90" t="s">
        <v>302</v>
      </c>
      <c r="C378" s="91"/>
      <c r="D378" s="91">
        <v>45077</v>
      </c>
      <c r="E378" s="90">
        <v>232123</v>
      </c>
      <c r="F378" s="90" t="s">
        <v>548</v>
      </c>
      <c r="G378" s="90" t="s">
        <v>824</v>
      </c>
      <c r="H378" s="92">
        <f t="shared" si="2"/>
        <v>73207.323000000004</v>
      </c>
      <c r="I378" s="78">
        <v>524.22</v>
      </c>
      <c r="J378" s="93"/>
      <c r="K378" s="94">
        <v>139.65</v>
      </c>
      <c r="L378" s="94">
        <v>139.65</v>
      </c>
      <c r="M378" s="94">
        <f t="shared" si="3"/>
        <v>0</v>
      </c>
      <c r="N378" s="91">
        <v>45087</v>
      </c>
      <c r="O378" s="90" t="s">
        <v>825</v>
      </c>
      <c r="P378" s="90"/>
      <c r="Q378" s="90">
        <v>10</v>
      </c>
    </row>
    <row r="379" spans="1:18" ht="13.5" hidden="1">
      <c r="A379" s="90" t="s">
        <v>262</v>
      </c>
      <c r="B379" s="90" t="s">
        <v>263</v>
      </c>
      <c r="C379" s="91"/>
      <c r="D379" s="91">
        <v>45078</v>
      </c>
      <c r="E379" s="90">
        <v>232497</v>
      </c>
      <c r="F379" s="90" t="s">
        <v>548</v>
      </c>
      <c r="G379" s="90" t="s">
        <v>826</v>
      </c>
      <c r="H379" s="92">
        <f t="shared" si="2"/>
        <v>1865012.2518000002</v>
      </c>
      <c r="I379" s="78">
        <v>524.22</v>
      </c>
      <c r="J379" s="93"/>
      <c r="K379" s="94">
        <v>3557.69</v>
      </c>
      <c r="L379" s="94">
        <v>3557.69</v>
      </c>
      <c r="M379" s="94">
        <f t="shared" si="3"/>
        <v>0</v>
      </c>
      <c r="N379" s="91">
        <v>45087</v>
      </c>
      <c r="O379" s="90" t="s">
        <v>825</v>
      </c>
      <c r="P379" s="90"/>
      <c r="Q379" s="90">
        <v>10</v>
      </c>
    </row>
    <row r="380" spans="1:18" ht="13.5" hidden="1">
      <c r="A380" s="90" t="s">
        <v>301</v>
      </c>
      <c r="B380" s="90" t="s">
        <v>302</v>
      </c>
      <c r="C380" s="91"/>
      <c r="D380" s="91">
        <v>45061</v>
      </c>
      <c r="E380" s="90">
        <v>228878</v>
      </c>
      <c r="F380" s="90" t="s">
        <v>548</v>
      </c>
      <c r="G380" s="90" t="s">
        <v>827</v>
      </c>
      <c r="H380" s="92">
        <f t="shared" si="2"/>
        <v>1289.5812000000001</v>
      </c>
      <c r="I380" s="78">
        <v>524.22</v>
      </c>
      <c r="J380" s="93"/>
      <c r="K380" s="94">
        <v>2.46</v>
      </c>
      <c r="L380" s="94">
        <v>2.46</v>
      </c>
      <c r="M380" s="94">
        <f t="shared" si="3"/>
        <v>0</v>
      </c>
      <c r="N380" s="90"/>
      <c r="O380" s="90"/>
      <c r="P380" s="90"/>
      <c r="Q380" s="90">
        <v>10</v>
      </c>
    </row>
    <row r="381" spans="1:18" ht="13.5" hidden="1">
      <c r="A381" s="90" t="s">
        <v>301</v>
      </c>
      <c r="B381" s="90" t="s">
        <v>302</v>
      </c>
      <c r="C381" s="91"/>
      <c r="D381" s="91">
        <v>10</v>
      </c>
      <c r="E381" s="90">
        <v>9</v>
      </c>
      <c r="F381" s="90" t="s">
        <v>617</v>
      </c>
      <c r="G381" s="90" t="s">
        <v>828</v>
      </c>
      <c r="H381" s="92">
        <f t="shared" si="2"/>
        <v>1332829.3500000001</v>
      </c>
      <c r="I381" s="78">
        <v>524.22</v>
      </c>
      <c r="J381" s="93"/>
      <c r="K381" s="94">
        <v>2542.5</v>
      </c>
      <c r="L381" s="94">
        <v>2542.5</v>
      </c>
      <c r="M381" s="94">
        <f t="shared" si="3"/>
        <v>0</v>
      </c>
      <c r="N381" s="91">
        <v>45052</v>
      </c>
      <c r="O381" s="90" t="s">
        <v>829</v>
      </c>
      <c r="P381" s="90"/>
      <c r="Q381" s="90">
        <v>10</v>
      </c>
    </row>
    <row r="382" spans="1:18" ht="13.5" hidden="1">
      <c r="A382" s="90" t="s">
        <v>354</v>
      </c>
      <c r="B382" s="90" t="s">
        <v>355</v>
      </c>
      <c r="C382" s="91"/>
      <c r="D382" s="91">
        <v>45054</v>
      </c>
      <c r="E382" s="90">
        <v>5792</v>
      </c>
      <c r="F382" s="90" t="s">
        <v>830</v>
      </c>
      <c r="G382" s="90" t="s">
        <v>831</v>
      </c>
      <c r="H382" s="92">
        <f t="shared" si="2"/>
        <v>53255.509800000007</v>
      </c>
      <c r="I382" s="78">
        <v>524.22</v>
      </c>
      <c r="J382" s="93"/>
      <c r="K382" s="94">
        <v>101.59</v>
      </c>
      <c r="L382" s="94">
        <v>101.59</v>
      </c>
      <c r="M382" s="94">
        <f t="shared" si="3"/>
        <v>0</v>
      </c>
      <c r="N382" s="91">
        <v>45062</v>
      </c>
      <c r="O382" s="90" t="s">
        <v>832</v>
      </c>
      <c r="P382" s="90"/>
      <c r="Q382" s="90">
        <v>10</v>
      </c>
    </row>
    <row r="383" spans="1:18" ht="13.5" hidden="1">
      <c r="A383" s="90" t="s">
        <v>425</v>
      </c>
      <c r="B383" s="90" t="s">
        <v>426</v>
      </c>
      <c r="C383" s="91"/>
      <c r="D383" s="91">
        <v>45055</v>
      </c>
      <c r="E383" s="90">
        <v>186</v>
      </c>
      <c r="F383" s="90" t="s">
        <v>833</v>
      </c>
      <c r="G383" s="90" t="s">
        <v>763</v>
      </c>
      <c r="H383" s="92">
        <f t="shared" si="2"/>
        <v>2322892.2108000005</v>
      </c>
      <c r="I383" s="78">
        <v>524.22</v>
      </c>
      <c r="J383" s="93"/>
      <c r="K383" s="94">
        <v>4431.1400000000003</v>
      </c>
      <c r="L383" s="94">
        <v>4431.1400000000003</v>
      </c>
      <c r="M383" s="94">
        <f t="shared" si="3"/>
        <v>0</v>
      </c>
      <c r="N383" s="91">
        <v>45062</v>
      </c>
      <c r="O383" s="90" t="s">
        <v>834</v>
      </c>
      <c r="P383" s="90"/>
      <c r="Q383" s="90">
        <v>10</v>
      </c>
    </row>
    <row r="384" spans="1:18" ht="13.5" hidden="1">
      <c r="A384" s="90" t="s">
        <v>430</v>
      </c>
      <c r="B384" s="90" t="s">
        <v>431</v>
      </c>
      <c r="C384" s="91"/>
      <c r="D384" s="91">
        <v>45055</v>
      </c>
      <c r="E384" s="90">
        <v>186</v>
      </c>
      <c r="F384" s="90" t="s">
        <v>833</v>
      </c>
      <c r="G384" s="90" t="s">
        <v>763</v>
      </c>
      <c r="H384" s="92">
        <f t="shared" si="2"/>
        <v>3019758.8256000001</v>
      </c>
      <c r="I384" s="78">
        <v>524.22</v>
      </c>
      <c r="J384" s="93"/>
      <c r="K384" s="94">
        <v>5760.48</v>
      </c>
      <c r="L384" s="94">
        <v>5760.48</v>
      </c>
      <c r="M384" s="94">
        <f t="shared" si="3"/>
        <v>0</v>
      </c>
      <c r="N384" s="91">
        <v>45062</v>
      </c>
      <c r="O384" s="90" t="s">
        <v>834</v>
      </c>
      <c r="P384" s="90"/>
      <c r="Q384" s="90">
        <v>10</v>
      </c>
    </row>
    <row r="385" spans="1:17" ht="13.5" hidden="1">
      <c r="A385" s="90" t="s">
        <v>432</v>
      </c>
      <c r="B385" s="90" t="s">
        <v>433</v>
      </c>
      <c r="C385" s="91"/>
      <c r="D385" s="91">
        <v>45055</v>
      </c>
      <c r="E385" s="90">
        <v>186</v>
      </c>
      <c r="F385" s="90" t="s">
        <v>833</v>
      </c>
      <c r="G385" s="90" t="s">
        <v>763</v>
      </c>
      <c r="H385" s="92">
        <f t="shared" si="2"/>
        <v>464579.49060000002</v>
      </c>
      <c r="I385" s="78">
        <v>524.22</v>
      </c>
      <c r="J385" s="93"/>
      <c r="K385" s="94">
        <v>886.23</v>
      </c>
      <c r="L385" s="94">
        <v>886.23</v>
      </c>
      <c r="M385" s="94">
        <f t="shared" si="3"/>
        <v>0</v>
      </c>
      <c r="N385" s="91">
        <v>45062</v>
      </c>
      <c r="O385" s="90" t="s">
        <v>834</v>
      </c>
      <c r="P385" s="90"/>
      <c r="Q385" s="90">
        <v>10</v>
      </c>
    </row>
    <row r="386" spans="1:17" ht="13.5" hidden="1">
      <c r="A386" s="90" t="s">
        <v>425</v>
      </c>
      <c r="B386" s="90" t="s">
        <v>426</v>
      </c>
      <c r="C386" s="91"/>
      <c r="D386" s="91">
        <v>45055</v>
      </c>
      <c r="E386" s="90">
        <v>186</v>
      </c>
      <c r="F386" s="90" t="s">
        <v>833</v>
      </c>
      <c r="G386" s="90" t="s">
        <v>763</v>
      </c>
      <c r="H386" s="92">
        <f t="shared" si="2"/>
        <v>301976.93099999998</v>
      </c>
      <c r="I386" s="78">
        <v>524.22</v>
      </c>
      <c r="J386" s="93"/>
      <c r="K386" s="94">
        <v>576.04999999999995</v>
      </c>
      <c r="L386" s="94">
        <v>576.04999999999995</v>
      </c>
      <c r="M386" s="94">
        <f t="shared" si="3"/>
        <v>0</v>
      </c>
      <c r="N386" s="91">
        <v>45062</v>
      </c>
      <c r="O386" s="90" t="s">
        <v>834</v>
      </c>
      <c r="P386" s="90"/>
      <c r="Q386" s="90">
        <v>10</v>
      </c>
    </row>
    <row r="387" spans="1:17" ht="13.5" hidden="1">
      <c r="A387" s="90" t="s">
        <v>430</v>
      </c>
      <c r="B387" s="90" t="s">
        <v>431</v>
      </c>
      <c r="C387" s="91"/>
      <c r="D387" s="91">
        <v>45055</v>
      </c>
      <c r="E387" s="90">
        <v>186</v>
      </c>
      <c r="F387" s="90" t="s">
        <v>833</v>
      </c>
      <c r="G387" s="90" t="s">
        <v>763</v>
      </c>
      <c r="H387" s="92">
        <f t="shared" si="2"/>
        <v>392567.38920000003</v>
      </c>
      <c r="I387" s="78">
        <v>524.22</v>
      </c>
      <c r="J387" s="93"/>
      <c r="K387" s="94">
        <v>748.86</v>
      </c>
      <c r="L387" s="94">
        <v>748.86</v>
      </c>
      <c r="M387" s="94">
        <f t="shared" si="3"/>
        <v>0</v>
      </c>
      <c r="N387" s="91">
        <v>45062</v>
      </c>
      <c r="O387" s="90" t="s">
        <v>834</v>
      </c>
      <c r="P387" s="90"/>
      <c r="Q387" s="90">
        <v>10</v>
      </c>
    </row>
    <row r="388" spans="1:17" ht="13.5" hidden="1">
      <c r="A388" s="90" t="s">
        <v>432</v>
      </c>
      <c r="B388" s="90" t="s">
        <v>433</v>
      </c>
      <c r="C388" s="91"/>
      <c r="D388" s="91">
        <v>45055</v>
      </c>
      <c r="E388" s="90">
        <v>186</v>
      </c>
      <c r="F388" s="90" t="s">
        <v>833</v>
      </c>
      <c r="G388" s="90" t="s">
        <v>763</v>
      </c>
      <c r="H388" s="92">
        <f t="shared" si="2"/>
        <v>60395.386200000001</v>
      </c>
      <c r="I388" s="78">
        <v>524.22</v>
      </c>
      <c r="J388" s="93"/>
      <c r="K388" s="94">
        <v>115.21</v>
      </c>
      <c r="L388" s="94">
        <v>115.21</v>
      </c>
      <c r="M388" s="94">
        <f t="shared" si="3"/>
        <v>0</v>
      </c>
      <c r="N388" s="91">
        <v>45062</v>
      </c>
      <c r="O388" s="90" t="s">
        <v>834</v>
      </c>
      <c r="P388" s="90"/>
      <c r="Q388" s="90">
        <v>10</v>
      </c>
    </row>
    <row r="389" spans="1:17" ht="13.5" hidden="1">
      <c r="A389" s="90" t="s">
        <v>376</v>
      </c>
      <c r="B389" s="90" t="s">
        <v>377</v>
      </c>
      <c r="C389" s="91"/>
      <c r="D389" s="91">
        <v>45061</v>
      </c>
      <c r="E389" s="90"/>
      <c r="F389" s="90" t="s">
        <v>378</v>
      </c>
      <c r="G389" s="90" t="s">
        <v>835</v>
      </c>
      <c r="H389" s="92">
        <f t="shared" si="2"/>
        <v>6984224.9976000004</v>
      </c>
      <c r="I389" s="78">
        <v>524.22</v>
      </c>
      <c r="J389" s="93"/>
      <c r="K389" s="94">
        <v>13323.08</v>
      </c>
      <c r="L389" s="94">
        <v>13323.08</v>
      </c>
      <c r="M389" s="94">
        <f t="shared" si="3"/>
        <v>0</v>
      </c>
      <c r="N389" s="90"/>
      <c r="O389" s="90"/>
      <c r="P389" s="90"/>
      <c r="Q389" s="90">
        <v>10</v>
      </c>
    </row>
    <row r="390" spans="1:17" ht="13.5" hidden="1">
      <c r="A390" s="90" t="s">
        <v>439</v>
      </c>
      <c r="B390" s="90" t="s">
        <v>440</v>
      </c>
      <c r="C390" s="91"/>
      <c r="D390" s="91">
        <v>346</v>
      </c>
      <c r="E390" s="90">
        <v>346</v>
      </c>
      <c r="F390" s="90" t="s">
        <v>444</v>
      </c>
      <c r="G390" s="90" t="s">
        <v>836</v>
      </c>
      <c r="H390" s="92">
        <f t="shared" si="2"/>
        <v>414658.02</v>
      </c>
      <c r="I390" s="78">
        <v>524.22</v>
      </c>
      <c r="J390" s="93"/>
      <c r="K390" s="94">
        <v>791</v>
      </c>
      <c r="L390" s="94">
        <v>791</v>
      </c>
      <c r="M390" s="94">
        <f t="shared" si="3"/>
        <v>0</v>
      </c>
      <c r="N390" s="91">
        <v>45070</v>
      </c>
      <c r="O390" s="90" t="s">
        <v>837</v>
      </c>
      <c r="P390" s="90"/>
      <c r="Q390" s="90">
        <v>10</v>
      </c>
    </row>
    <row r="391" spans="1:17" ht="13.5" hidden="1">
      <c r="A391" s="90" t="s">
        <v>439</v>
      </c>
      <c r="B391" s="90" t="s">
        <v>440</v>
      </c>
      <c r="C391" s="91"/>
      <c r="D391" s="91">
        <v>45049</v>
      </c>
      <c r="E391" s="90">
        <v>9</v>
      </c>
      <c r="F391" s="90" t="s">
        <v>686</v>
      </c>
      <c r="G391" s="90" t="s">
        <v>838</v>
      </c>
      <c r="H391" s="92">
        <f t="shared" si="2"/>
        <v>2764385.0526000001</v>
      </c>
      <c r="I391" s="78">
        <v>524.22</v>
      </c>
      <c r="J391" s="93"/>
      <c r="K391" s="94">
        <v>5273.33</v>
      </c>
      <c r="L391" s="94">
        <v>5273.33</v>
      </c>
      <c r="M391" s="94">
        <f t="shared" si="3"/>
        <v>0</v>
      </c>
      <c r="N391" s="91">
        <v>45049</v>
      </c>
      <c r="O391" s="90" t="s">
        <v>839</v>
      </c>
      <c r="P391" s="90"/>
      <c r="Q391" s="90">
        <v>10</v>
      </c>
    </row>
    <row r="392" spans="1:17" ht="13.5" hidden="1">
      <c r="A392" s="90" t="s">
        <v>358</v>
      </c>
      <c r="B392" s="90" t="s">
        <v>359</v>
      </c>
      <c r="C392" s="91"/>
      <c r="D392" s="91">
        <v>126</v>
      </c>
      <c r="E392" s="90">
        <v>126</v>
      </c>
      <c r="F392" s="90" t="s">
        <v>840</v>
      </c>
      <c r="G392" s="90" t="s">
        <v>841</v>
      </c>
      <c r="H392" s="92">
        <f t="shared" si="2"/>
        <v>300372.81780000002</v>
      </c>
      <c r="I392" s="78">
        <v>524.22</v>
      </c>
      <c r="J392" s="93"/>
      <c r="K392" s="94">
        <v>572.99</v>
      </c>
      <c r="L392" s="94">
        <v>572.99</v>
      </c>
      <c r="M392" s="94">
        <f t="shared" si="3"/>
        <v>0</v>
      </c>
      <c r="N392" s="91">
        <v>45055</v>
      </c>
      <c r="O392" s="90" t="s">
        <v>842</v>
      </c>
      <c r="P392" s="90"/>
      <c r="Q392" s="90">
        <v>10</v>
      </c>
    </row>
    <row r="393" spans="1:17" ht="13.5" hidden="1">
      <c r="A393" s="90" t="s">
        <v>508</v>
      </c>
      <c r="B393" s="90" t="s">
        <v>509</v>
      </c>
      <c r="C393" s="91"/>
      <c r="D393" s="91">
        <v>26</v>
      </c>
      <c r="E393" s="90">
        <v>25</v>
      </c>
      <c r="F393" s="90" t="s">
        <v>626</v>
      </c>
      <c r="G393" s="90" t="s">
        <v>843</v>
      </c>
      <c r="H393" s="92">
        <f t="shared" si="2"/>
        <v>612949.47720000008</v>
      </c>
      <c r="I393" s="78">
        <v>524.22</v>
      </c>
      <c r="J393" s="93"/>
      <c r="K393" s="94">
        <v>1169.26</v>
      </c>
      <c r="L393" s="94">
        <v>1169.26</v>
      </c>
      <c r="M393" s="94">
        <f t="shared" si="3"/>
        <v>0</v>
      </c>
      <c r="N393" s="91">
        <v>45055</v>
      </c>
      <c r="O393" s="90" t="s">
        <v>844</v>
      </c>
      <c r="P393" s="90"/>
      <c r="Q393" s="90">
        <v>10</v>
      </c>
    </row>
    <row r="394" spans="1:17" ht="13.5" hidden="1">
      <c r="A394" s="90" t="s">
        <v>439</v>
      </c>
      <c r="B394" s="90" t="s">
        <v>440</v>
      </c>
      <c r="C394" s="91"/>
      <c r="D394" s="91">
        <v>9963</v>
      </c>
      <c r="E394" s="90">
        <v>9963</v>
      </c>
      <c r="F394" s="90" t="s">
        <v>244</v>
      </c>
      <c r="G394" s="90" t="s">
        <v>815</v>
      </c>
      <c r="H394" s="92">
        <f t="shared" si="2"/>
        <v>5687.7870000000003</v>
      </c>
      <c r="I394" s="78">
        <v>524.22</v>
      </c>
      <c r="J394" s="93"/>
      <c r="K394" s="94">
        <v>10.85</v>
      </c>
      <c r="L394" s="94">
        <v>10.85</v>
      </c>
      <c r="M394" s="94">
        <f t="shared" si="3"/>
        <v>0</v>
      </c>
      <c r="N394" s="90"/>
      <c r="O394" s="90"/>
      <c r="P394" s="90"/>
      <c r="Q394" s="90">
        <v>10</v>
      </c>
    </row>
    <row r="395" spans="1:17" ht="13.5" hidden="1">
      <c r="A395" s="90" t="s">
        <v>237</v>
      </c>
      <c r="B395" s="90" t="s">
        <v>40</v>
      </c>
      <c r="C395" s="90"/>
      <c r="D395" s="90"/>
      <c r="E395" s="90">
        <v>693</v>
      </c>
      <c r="F395" s="90" t="s">
        <v>845</v>
      </c>
      <c r="G395" s="90" t="s">
        <v>846</v>
      </c>
      <c r="H395" s="92">
        <f t="shared" si="2"/>
        <v>10308398.3772</v>
      </c>
      <c r="I395" s="78">
        <v>524.22</v>
      </c>
      <c r="J395" s="93"/>
      <c r="K395" s="94">
        <v>19664.259999999998</v>
      </c>
      <c r="L395" s="94">
        <v>19664.259999999998</v>
      </c>
      <c r="M395" s="94">
        <f t="shared" si="3"/>
        <v>0</v>
      </c>
      <c r="N395" s="91">
        <v>45071</v>
      </c>
      <c r="O395" s="90" t="s">
        <v>847</v>
      </c>
      <c r="P395" s="90"/>
      <c r="Q395" s="90">
        <v>10</v>
      </c>
    </row>
    <row r="396" spans="1:17" ht="13.5" hidden="1">
      <c r="A396" s="90" t="s">
        <v>237</v>
      </c>
      <c r="B396" s="90" t="s">
        <v>40</v>
      </c>
      <c r="C396" s="90"/>
      <c r="D396" s="90"/>
      <c r="E396" s="90"/>
      <c r="F396" s="90" t="s">
        <v>845</v>
      </c>
      <c r="G396" s="90" t="s">
        <v>848</v>
      </c>
      <c r="H396" s="92">
        <f t="shared" si="2"/>
        <v>412335.72540000005</v>
      </c>
      <c r="I396" s="78">
        <v>524.22</v>
      </c>
      <c r="J396" s="93"/>
      <c r="K396" s="94">
        <v>786.57</v>
      </c>
      <c r="L396" s="94">
        <v>786.57</v>
      </c>
      <c r="M396" s="94">
        <f t="shared" si="3"/>
        <v>0</v>
      </c>
      <c r="N396" s="90"/>
      <c r="O396" s="90"/>
      <c r="P396" s="90"/>
      <c r="Q396" s="90">
        <v>10</v>
      </c>
    </row>
    <row r="397" spans="1:17" ht="13.5" hidden="1">
      <c r="A397" s="90" t="s">
        <v>439</v>
      </c>
      <c r="B397" s="90" t="s">
        <v>440</v>
      </c>
      <c r="C397" s="91"/>
      <c r="D397" s="91">
        <v>45078</v>
      </c>
      <c r="E397" s="90">
        <v>404</v>
      </c>
      <c r="F397" s="90" t="s">
        <v>444</v>
      </c>
      <c r="G397" s="90" t="s">
        <v>849</v>
      </c>
      <c r="H397" s="92">
        <f t="shared" si="2"/>
        <v>414658.02</v>
      </c>
      <c r="I397" s="78">
        <v>524.22</v>
      </c>
      <c r="J397" s="93"/>
      <c r="K397" s="94">
        <v>791</v>
      </c>
      <c r="L397" s="94">
        <v>791</v>
      </c>
      <c r="M397" s="94">
        <f t="shared" si="3"/>
        <v>0</v>
      </c>
      <c r="N397" s="91">
        <v>45096</v>
      </c>
      <c r="O397" s="90" t="s">
        <v>850</v>
      </c>
      <c r="P397" s="90"/>
      <c r="Q397" s="90">
        <v>10</v>
      </c>
    </row>
    <row r="398" spans="1:17" ht="13.5" hidden="1">
      <c r="A398" s="90" t="s">
        <v>237</v>
      </c>
      <c r="B398" s="90" t="s">
        <v>40</v>
      </c>
      <c r="C398" s="91"/>
      <c r="D398" s="91">
        <v>45078</v>
      </c>
      <c r="E398" s="90">
        <v>245</v>
      </c>
      <c r="F398" s="90" t="s">
        <v>851</v>
      </c>
      <c r="G398" s="90" t="s">
        <v>852</v>
      </c>
      <c r="H398" s="92">
        <f t="shared" si="2"/>
        <v>1271112.9294</v>
      </c>
      <c r="I398" s="78">
        <v>524.22</v>
      </c>
      <c r="J398" s="93"/>
      <c r="K398" s="94">
        <v>2424.77</v>
      </c>
      <c r="L398" s="94">
        <v>2424.77</v>
      </c>
      <c r="M398" s="94">
        <f t="shared" si="3"/>
        <v>0</v>
      </c>
      <c r="N398" s="91">
        <v>45078</v>
      </c>
      <c r="O398" s="90" t="s">
        <v>853</v>
      </c>
      <c r="P398" s="90"/>
      <c r="Q398" s="90">
        <v>10</v>
      </c>
    </row>
    <row r="399" spans="1:17" ht="13.5" hidden="1">
      <c r="A399" s="90" t="s">
        <v>301</v>
      </c>
      <c r="B399" s="90" t="s">
        <v>302</v>
      </c>
      <c r="C399" s="90"/>
      <c r="D399" s="90" t="s">
        <v>504</v>
      </c>
      <c r="E399" s="90" t="s">
        <v>504</v>
      </c>
      <c r="F399" s="90" t="s">
        <v>854</v>
      </c>
      <c r="G399" s="90" t="s">
        <v>855</v>
      </c>
      <c r="H399" s="92">
        <f t="shared" si="2"/>
        <v>6290640</v>
      </c>
      <c r="I399" s="78">
        <v>524.22</v>
      </c>
      <c r="J399" s="93"/>
      <c r="K399" s="94">
        <v>12000</v>
      </c>
      <c r="L399" s="94">
        <v>12000</v>
      </c>
      <c r="M399" s="94">
        <f t="shared" si="3"/>
        <v>0</v>
      </c>
      <c r="N399" s="90"/>
      <c r="O399" s="90"/>
      <c r="P399" s="90"/>
      <c r="Q399" s="90">
        <v>10</v>
      </c>
    </row>
    <row r="400" spans="1:17" ht="13.5" hidden="1">
      <c r="A400" s="90" t="s">
        <v>301</v>
      </c>
      <c r="B400" s="90" t="s">
        <v>302</v>
      </c>
      <c r="C400" s="91"/>
      <c r="D400" s="91">
        <v>2183</v>
      </c>
      <c r="E400" s="90">
        <v>2183</v>
      </c>
      <c r="F400" s="90" t="s">
        <v>856</v>
      </c>
      <c r="G400" s="90" t="s">
        <v>857</v>
      </c>
      <c r="H400" s="92">
        <f t="shared" si="2"/>
        <v>1460476.9200000002</v>
      </c>
      <c r="I400" s="78">
        <v>524.22</v>
      </c>
      <c r="J400" s="93"/>
      <c r="K400" s="94">
        <v>2786</v>
      </c>
      <c r="L400" s="94">
        <v>2786</v>
      </c>
      <c r="M400" s="94">
        <f t="shared" si="3"/>
        <v>0</v>
      </c>
      <c r="N400" s="91">
        <v>45054</v>
      </c>
      <c r="O400" s="90" t="s">
        <v>858</v>
      </c>
      <c r="P400" s="90"/>
      <c r="Q400" s="90">
        <v>10</v>
      </c>
    </row>
    <row r="401" spans="1:17" ht="13.5" hidden="1">
      <c r="A401" s="90" t="s">
        <v>301</v>
      </c>
      <c r="B401" s="90" t="s">
        <v>302</v>
      </c>
      <c r="C401" s="91"/>
      <c r="D401" s="91">
        <v>381</v>
      </c>
      <c r="E401" s="90">
        <v>381</v>
      </c>
      <c r="F401" s="90" t="s">
        <v>416</v>
      </c>
      <c r="G401" s="90" t="s">
        <v>859</v>
      </c>
      <c r="H401" s="92">
        <f t="shared" si="2"/>
        <v>1510539.9300000002</v>
      </c>
      <c r="I401" s="78">
        <v>524.22</v>
      </c>
      <c r="J401" s="93"/>
      <c r="K401" s="94">
        <v>2881.5</v>
      </c>
      <c r="L401" s="94">
        <v>2881.5</v>
      </c>
      <c r="M401" s="94">
        <f t="shared" si="3"/>
        <v>0</v>
      </c>
      <c r="N401" s="91">
        <v>45054</v>
      </c>
      <c r="O401" s="90" t="s">
        <v>860</v>
      </c>
      <c r="P401" s="90"/>
      <c r="Q401" s="90">
        <v>10</v>
      </c>
    </row>
    <row r="402" spans="1:17" ht="13.5" hidden="1">
      <c r="A402" s="90" t="s">
        <v>301</v>
      </c>
      <c r="B402" s="90" t="s">
        <v>302</v>
      </c>
      <c r="C402" s="91"/>
      <c r="D402" s="91">
        <v>381</v>
      </c>
      <c r="E402" s="90">
        <v>381</v>
      </c>
      <c r="F402" s="90" t="s">
        <v>416</v>
      </c>
      <c r="G402" s="90" t="s">
        <v>859</v>
      </c>
      <c r="H402" s="92">
        <f t="shared" si="2"/>
        <v>1042568.736</v>
      </c>
      <c r="I402" s="78">
        <v>524.22</v>
      </c>
      <c r="J402" s="93"/>
      <c r="K402" s="94">
        <v>1988.8</v>
      </c>
      <c r="L402" s="94">
        <v>1988.8</v>
      </c>
      <c r="M402" s="94">
        <f t="shared" si="3"/>
        <v>0</v>
      </c>
      <c r="N402" s="91">
        <v>45054</v>
      </c>
      <c r="O402" s="90" t="s">
        <v>860</v>
      </c>
      <c r="P402" s="90"/>
      <c r="Q402" s="90">
        <v>10</v>
      </c>
    </row>
    <row r="403" spans="1:17" ht="13.5" hidden="1">
      <c r="A403" s="90" t="s">
        <v>301</v>
      </c>
      <c r="B403" s="90" t="s">
        <v>302</v>
      </c>
      <c r="C403" s="90"/>
      <c r="D403" s="90"/>
      <c r="E403" s="90"/>
      <c r="F403" s="90" t="s">
        <v>776</v>
      </c>
      <c r="G403" s="90" t="s">
        <v>861</v>
      </c>
      <c r="H403" s="92">
        <f t="shared" si="2"/>
        <v>-473894.88</v>
      </c>
      <c r="I403" s="78">
        <v>524.22</v>
      </c>
      <c r="J403" s="93"/>
      <c r="K403" s="94">
        <v>-904</v>
      </c>
      <c r="L403" s="94">
        <v>-904</v>
      </c>
      <c r="M403" s="94">
        <f t="shared" si="3"/>
        <v>0</v>
      </c>
      <c r="N403" s="91">
        <v>45080</v>
      </c>
      <c r="O403" s="90" t="s">
        <v>862</v>
      </c>
      <c r="P403" s="90"/>
      <c r="Q403" s="90">
        <v>10</v>
      </c>
    </row>
    <row r="404" spans="1:17" ht="13.5" hidden="1">
      <c r="A404" s="90" t="s">
        <v>287</v>
      </c>
      <c r="B404" s="90" t="s">
        <v>288</v>
      </c>
      <c r="C404" s="91"/>
      <c r="D404" s="91">
        <v>45076</v>
      </c>
      <c r="E404" s="90" t="s">
        <v>863</v>
      </c>
      <c r="F404" s="90" t="s">
        <v>864</v>
      </c>
      <c r="G404" s="90" t="s">
        <v>865</v>
      </c>
      <c r="H404" s="92">
        <f t="shared" si="2"/>
        <v>7863300</v>
      </c>
      <c r="I404" s="78">
        <v>524.22</v>
      </c>
      <c r="J404" s="93"/>
      <c r="K404" s="94">
        <v>15000</v>
      </c>
      <c r="L404" s="94">
        <v>15000</v>
      </c>
      <c r="M404" s="94">
        <f t="shared" si="3"/>
        <v>0</v>
      </c>
      <c r="N404" s="91">
        <v>45090</v>
      </c>
      <c r="O404" s="90" t="s">
        <v>866</v>
      </c>
      <c r="P404" s="90"/>
      <c r="Q404" s="90">
        <v>10</v>
      </c>
    </row>
    <row r="405" spans="1:17" ht="13.5" hidden="1">
      <c r="A405" s="90" t="s">
        <v>425</v>
      </c>
      <c r="B405" s="90" t="s">
        <v>426</v>
      </c>
      <c r="C405" s="91"/>
      <c r="D405" s="91">
        <v>45055</v>
      </c>
      <c r="E405" s="90">
        <v>57977</v>
      </c>
      <c r="F405" s="90" t="s">
        <v>754</v>
      </c>
      <c r="G405" s="90" t="s">
        <v>867</v>
      </c>
      <c r="H405" s="92">
        <f t="shared" si="2"/>
        <v>46618.884600000005</v>
      </c>
      <c r="I405" s="78">
        <v>524.22</v>
      </c>
      <c r="J405" s="93"/>
      <c r="K405" s="94">
        <v>88.93</v>
      </c>
      <c r="L405" s="94">
        <v>88.93</v>
      </c>
      <c r="M405" s="94">
        <f t="shared" si="3"/>
        <v>0</v>
      </c>
      <c r="N405" s="90"/>
      <c r="O405" s="90"/>
      <c r="P405" s="90"/>
      <c r="Q405" s="90">
        <v>10</v>
      </c>
    </row>
    <row r="406" spans="1:17" ht="13.5" hidden="1">
      <c r="A406" s="90" t="s">
        <v>262</v>
      </c>
      <c r="B406" s="90" t="s">
        <v>263</v>
      </c>
      <c r="C406" s="91"/>
      <c r="D406" s="91">
        <v>45021</v>
      </c>
      <c r="E406" s="90">
        <v>6008</v>
      </c>
      <c r="F406" s="90" t="s">
        <v>737</v>
      </c>
      <c r="G406" s="90" t="s">
        <v>868</v>
      </c>
      <c r="H406" s="92">
        <f t="shared" si="2"/>
        <v>28313.122200000002</v>
      </c>
      <c r="I406" s="78">
        <v>524.22</v>
      </c>
      <c r="J406" s="93"/>
      <c r="K406" s="94">
        <v>54.01</v>
      </c>
      <c r="L406" s="94">
        <v>54.01</v>
      </c>
      <c r="M406" s="94">
        <f t="shared" si="3"/>
        <v>0</v>
      </c>
      <c r="N406" s="90"/>
      <c r="O406" s="90"/>
      <c r="P406" s="90"/>
      <c r="Q406" s="90">
        <v>10</v>
      </c>
    </row>
    <row r="407" spans="1:17" ht="13.5" hidden="1">
      <c r="A407" s="90" t="s">
        <v>262</v>
      </c>
      <c r="B407" s="90" t="s">
        <v>263</v>
      </c>
      <c r="C407" s="91"/>
      <c r="D407" s="91">
        <v>45029</v>
      </c>
      <c r="E407" s="90">
        <v>6049</v>
      </c>
      <c r="F407" s="90" t="s">
        <v>737</v>
      </c>
      <c r="G407" s="90" t="s">
        <v>868</v>
      </c>
      <c r="H407" s="92">
        <f t="shared" si="2"/>
        <v>718459.23660000006</v>
      </c>
      <c r="I407" s="78">
        <v>524.22</v>
      </c>
      <c r="J407" s="93"/>
      <c r="K407" s="94">
        <v>1370.53</v>
      </c>
      <c r="L407" s="94">
        <v>1370.53</v>
      </c>
      <c r="M407" s="94">
        <f t="shared" si="3"/>
        <v>0</v>
      </c>
      <c r="N407" s="90"/>
      <c r="O407" s="90"/>
      <c r="P407" s="90"/>
      <c r="Q407" s="90">
        <v>10</v>
      </c>
    </row>
    <row r="408" spans="1:17" ht="13.5" hidden="1">
      <c r="A408" s="90" t="s">
        <v>425</v>
      </c>
      <c r="B408" s="90" t="s">
        <v>426</v>
      </c>
      <c r="C408" s="90"/>
      <c r="D408" s="90" t="s">
        <v>564</v>
      </c>
      <c r="E408" s="90" t="s">
        <v>564</v>
      </c>
      <c r="F408" s="90" t="s">
        <v>565</v>
      </c>
      <c r="G408" s="90" t="s">
        <v>869</v>
      </c>
      <c r="H408" s="92">
        <f t="shared" si="2"/>
        <v>4431126.8159999996</v>
      </c>
      <c r="I408" s="78">
        <v>524.22</v>
      </c>
      <c r="J408" s="93"/>
      <c r="K408" s="94">
        <v>8452.7999999999993</v>
      </c>
      <c r="L408" s="94">
        <v>8452.7999999999993</v>
      </c>
      <c r="M408" s="94">
        <f t="shared" si="3"/>
        <v>0</v>
      </c>
      <c r="N408" s="90"/>
      <c r="O408" s="90"/>
      <c r="P408" s="90"/>
      <c r="Q408" s="90">
        <v>10</v>
      </c>
    </row>
    <row r="409" spans="1:17" ht="13.5" hidden="1">
      <c r="A409" s="90" t="s">
        <v>425</v>
      </c>
      <c r="B409" s="90" t="s">
        <v>426</v>
      </c>
      <c r="C409" s="90"/>
      <c r="D409" s="90" t="s">
        <v>572</v>
      </c>
      <c r="E409" s="90" t="s">
        <v>572</v>
      </c>
      <c r="F409" s="90" t="s">
        <v>573</v>
      </c>
      <c r="G409" s="90" t="s">
        <v>869</v>
      </c>
      <c r="H409" s="92">
        <f t="shared" si="2"/>
        <v>7384288.7328000003</v>
      </c>
      <c r="I409" s="78">
        <v>524.22</v>
      </c>
      <c r="J409" s="93"/>
      <c r="K409" s="94">
        <v>14086.24</v>
      </c>
      <c r="L409" s="94">
        <v>14086.24</v>
      </c>
      <c r="M409" s="94">
        <f t="shared" si="3"/>
        <v>0</v>
      </c>
      <c r="N409" s="90"/>
      <c r="O409" s="90"/>
      <c r="P409" s="90"/>
      <c r="Q409" s="90">
        <v>10</v>
      </c>
    </row>
    <row r="410" spans="1:17" ht="13.5" hidden="1">
      <c r="A410" s="90" t="s">
        <v>242</v>
      </c>
      <c r="B410" s="90" t="s">
        <v>243</v>
      </c>
      <c r="C410" s="91"/>
      <c r="D410" s="91">
        <v>73826</v>
      </c>
      <c r="E410" s="90">
        <v>73826</v>
      </c>
      <c r="F410" s="90" t="s">
        <v>870</v>
      </c>
      <c r="G410" s="90" t="s">
        <v>871</v>
      </c>
      <c r="H410" s="92">
        <f t="shared" si="2"/>
        <v>552732.32580000011</v>
      </c>
      <c r="I410" s="78">
        <v>524.22</v>
      </c>
      <c r="J410" s="93"/>
      <c r="K410" s="94">
        <v>1054.3900000000001</v>
      </c>
      <c r="L410" s="94">
        <v>1054.3900000000001</v>
      </c>
      <c r="M410" s="94">
        <f t="shared" si="3"/>
        <v>0</v>
      </c>
      <c r="N410" s="91">
        <v>45055</v>
      </c>
      <c r="O410" s="90" t="s">
        <v>872</v>
      </c>
      <c r="P410" s="90"/>
      <c r="Q410" s="90">
        <v>10</v>
      </c>
    </row>
    <row r="411" spans="1:17" ht="13.5" hidden="1">
      <c r="A411" s="90" t="s">
        <v>242</v>
      </c>
      <c r="B411" s="90" t="s">
        <v>243</v>
      </c>
      <c r="C411" s="91"/>
      <c r="D411" s="91">
        <v>45055</v>
      </c>
      <c r="E411" s="90">
        <v>185</v>
      </c>
      <c r="F411" s="90" t="s">
        <v>759</v>
      </c>
      <c r="G411" s="90" t="s">
        <v>873</v>
      </c>
      <c r="H411" s="92">
        <f t="shared" si="2"/>
        <v>1419461.9472000003</v>
      </c>
      <c r="I411" s="78">
        <v>524.22</v>
      </c>
      <c r="J411" s="93"/>
      <c r="K411" s="94">
        <v>2707.76</v>
      </c>
      <c r="L411" s="94">
        <v>2707.76</v>
      </c>
      <c r="M411" s="94">
        <f t="shared" si="3"/>
        <v>0</v>
      </c>
      <c r="N411" s="90"/>
      <c r="O411" s="90"/>
      <c r="P411" s="90"/>
      <c r="Q411" s="90">
        <v>10</v>
      </c>
    </row>
    <row r="412" spans="1:17" ht="13.5" hidden="1">
      <c r="A412" s="90" t="s">
        <v>324</v>
      </c>
      <c r="B412" s="90" t="s">
        <v>325</v>
      </c>
      <c r="C412" s="91"/>
      <c r="D412" s="91">
        <v>45055</v>
      </c>
      <c r="E412" s="90">
        <v>185</v>
      </c>
      <c r="F412" s="90" t="s">
        <v>874</v>
      </c>
      <c r="G412" s="90" t="s">
        <v>875</v>
      </c>
      <c r="H412" s="92">
        <f t="shared" si="2"/>
        <v>2313949.0175999999</v>
      </c>
      <c r="I412" s="78">
        <v>524.22</v>
      </c>
      <c r="J412" s="93"/>
      <c r="K412" s="94">
        <v>4414.08</v>
      </c>
      <c r="L412" s="94">
        <v>4414.08</v>
      </c>
      <c r="M412" s="94">
        <f t="shared" si="3"/>
        <v>0</v>
      </c>
      <c r="N412" s="90" t="s">
        <v>876</v>
      </c>
      <c r="O412" s="90" t="s">
        <v>877</v>
      </c>
      <c r="P412" s="90"/>
      <c r="Q412" s="90">
        <v>10</v>
      </c>
    </row>
    <row r="413" spans="1:17" ht="13.5" hidden="1">
      <c r="A413" s="90" t="s">
        <v>262</v>
      </c>
      <c r="B413" s="90" t="s">
        <v>263</v>
      </c>
      <c r="C413" s="91"/>
      <c r="D413" s="91">
        <v>9917</v>
      </c>
      <c r="E413" s="90">
        <v>9917</v>
      </c>
      <c r="F413" s="90" t="s">
        <v>244</v>
      </c>
      <c r="G413" s="90" t="s">
        <v>878</v>
      </c>
      <c r="H413" s="92">
        <f t="shared" si="2"/>
        <v>360595.21140000003</v>
      </c>
      <c r="I413" s="78">
        <v>524.22</v>
      </c>
      <c r="J413" s="93"/>
      <c r="K413" s="94">
        <v>687.87</v>
      </c>
      <c r="L413" s="94">
        <v>687.87</v>
      </c>
      <c r="M413" s="94">
        <f t="shared" si="3"/>
        <v>0</v>
      </c>
      <c r="N413" s="91">
        <v>45089</v>
      </c>
      <c r="O413" s="90" t="s">
        <v>879</v>
      </c>
      <c r="P413" s="90"/>
      <c r="Q413" s="90">
        <v>10</v>
      </c>
    </row>
    <row r="414" spans="1:17" ht="13.5" hidden="1">
      <c r="A414" s="90" t="s">
        <v>262</v>
      </c>
      <c r="B414" s="90" t="s">
        <v>263</v>
      </c>
      <c r="C414" s="91"/>
      <c r="D414" s="91">
        <v>9945</v>
      </c>
      <c r="E414" s="90">
        <v>9945</v>
      </c>
      <c r="F414" s="90" t="s">
        <v>244</v>
      </c>
      <c r="G414" s="90" t="s">
        <v>878</v>
      </c>
      <c r="H414" s="92">
        <f t="shared" si="2"/>
        <v>126043.4568</v>
      </c>
      <c r="I414" s="78">
        <v>524.22</v>
      </c>
      <c r="J414" s="93"/>
      <c r="K414" s="94">
        <v>240.44</v>
      </c>
      <c r="L414" s="94">
        <v>240.44</v>
      </c>
      <c r="M414" s="94">
        <f t="shared" si="3"/>
        <v>0</v>
      </c>
      <c r="N414" s="91">
        <v>45089</v>
      </c>
      <c r="O414" s="90" t="s">
        <v>879</v>
      </c>
      <c r="P414" s="90"/>
      <c r="Q414" s="90">
        <v>10</v>
      </c>
    </row>
    <row r="415" spans="1:17" ht="13.5" hidden="1">
      <c r="A415" s="90" t="s">
        <v>439</v>
      </c>
      <c r="B415" s="90" t="s">
        <v>440</v>
      </c>
      <c r="C415" s="91"/>
      <c r="D415" s="91">
        <v>45055</v>
      </c>
      <c r="E415" s="90" t="s">
        <v>880</v>
      </c>
      <c r="F415" s="90" t="s">
        <v>874</v>
      </c>
      <c r="G415" s="90" t="s">
        <v>487</v>
      </c>
      <c r="H415" s="92">
        <f t="shared" si="2"/>
        <v>7522.5569999999998</v>
      </c>
      <c r="I415" s="78">
        <v>524.22</v>
      </c>
      <c r="J415" s="93"/>
      <c r="K415" s="94">
        <v>14.35</v>
      </c>
      <c r="L415" s="94">
        <v>14.35</v>
      </c>
      <c r="M415" s="94">
        <f t="shared" si="3"/>
        <v>0</v>
      </c>
      <c r="N415" s="90"/>
      <c r="O415" s="90"/>
      <c r="P415" s="90"/>
      <c r="Q415" s="90">
        <v>10</v>
      </c>
    </row>
    <row r="416" spans="1:17" ht="13.5" hidden="1">
      <c r="A416" s="90" t="s">
        <v>425</v>
      </c>
      <c r="B416" s="90" t="s">
        <v>426</v>
      </c>
      <c r="C416" s="91"/>
      <c r="D416" s="91">
        <v>45078</v>
      </c>
      <c r="E416" s="90">
        <v>4862</v>
      </c>
      <c r="F416" s="90" t="s">
        <v>881</v>
      </c>
      <c r="G416" s="90" t="s">
        <v>882</v>
      </c>
      <c r="H416" s="92">
        <f t="shared" si="2"/>
        <v>103339.4886</v>
      </c>
      <c r="I416" s="78">
        <v>524.22</v>
      </c>
      <c r="J416" s="93"/>
      <c r="K416" s="94">
        <v>197.13</v>
      </c>
      <c r="L416" s="94">
        <v>197.13</v>
      </c>
      <c r="M416" s="94">
        <f t="shared" si="3"/>
        <v>0</v>
      </c>
      <c r="N416" s="91">
        <v>45085</v>
      </c>
      <c r="O416" s="90" t="s">
        <v>883</v>
      </c>
      <c r="P416" s="90"/>
      <c r="Q416" s="90">
        <v>10</v>
      </c>
    </row>
    <row r="417" spans="1:17" ht="13.5" hidden="1">
      <c r="A417" s="90" t="s">
        <v>432</v>
      </c>
      <c r="B417" s="90" t="s">
        <v>433</v>
      </c>
      <c r="C417" s="91"/>
      <c r="D417" s="91">
        <v>45036</v>
      </c>
      <c r="E417" s="90" t="s">
        <v>884</v>
      </c>
      <c r="F417" s="90" t="s">
        <v>885</v>
      </c>
      <c r="G417" s="90" t="s">
        <v>886</v>
      </c>
      <c r="H417" s="92">
        <f t="shared" si="2"/>
        <v>6225112.5</v>
      </c>
      <c r="I417" s="78">
        <v>524.22</v>
      </c>
      <c r="J417" s="93"/>
      <c r="K417" s="94">
        <v>11875</v>
      </c>
      <c r="L417" s="94">
        <v>11875</v>
      </c>
      <c r="M417" s="94">
        <f t="shared" si="3"/>
        <v>0</v>
      </c>
      <c r="N417" s="91">
        <v>45047</v>
      </c>
      <c r="O417" s="90" t="s">
        <v>887</v>
      </c>
      <c r="P417" s="90"/>
      <c r="Q417" s="90">
        <v>10</v>
      </c>
    </row>
    <row r="418" spans="1:17" ht="13.5" hidden="1">
      <c r="A418" s="90" t="s">
        <v>432</v>
      </c>
      <c r="B418" s="90" t="s">
        <v>433</v>
      </c>
      <c r="C418" s="91"/>
      <c r="D418" s="91">
        <v>45036</v>
      </c>
      <c r="E418" s="90" t="s">
        <v>884</v>
      </c>
      <c r="F418" s="90" t="s">
        <v>885</v>
      </c>
      <c r="G418" s="90" t="s">
        <v>886</v>
      </c>
      <c r="H418" s="92">
        <f t="shared" si="2"/>
        <v>6225112.5</v>
      </c>
      <c r="I418" s="78">
        <v>524.22</v>
      </c>
      <c r="J418" s="93"/>
      <c r="K418" s="94">
        <v>11875</v>
      </c>
      <c r="L418" s="94">
        <v>11875</v>
      </c>
      <c r="M418" s="94">
        <f t="shared" si="3"/>
        <v>0</v>
      </c>
      <c r="N418" s="91">
        <v>45070</v>
      </c>
      <c r="O418" s="90" t="s">
        <v>888</v>
      </c>
      <c r="P418" s="90"/>
      <c r="Q418" s="90">
        <v>10</v>
      </c>
    </row>
    <row r="419" spans="1:17" ht="13.5" hidden="1">
      <c r="A419" s="90" t="s">
        <v>425</v>
      </c>
      <c r="B419" s="90" t="s">
        <v>426</v>
      </c>
      <c r="C419" s="91"/>
      <c r="D419" s="91">
        <v>45055</v>
      </c>
      <c r="E419" s="90">
        <v>185</v>
      </c>
      <c r="F419" s="90" t="s">
        <v>759</v>
      </c>
      <c r="G419" s="90" t="s">
        <v>889</v>
      </c>
      <c r="H419" s="92">
        <f t="shared" si="2"/>
        <v>157999.908</v>
      </c>
      <c r="I419" s="78">
        <v>524.22</v>
      </c>
      <c r="J419" s="93"/>
      <c r="K419" s="94">
        <v>301.39999999999998</v>
      </c>
      <c r="L419" s="94">
        <v>301.39999999999998</v>
      </c>
      <c r="M419" s="94">
        <f t="shared" si="3"/>
        <v>0</v>
      </c>
      <c r="N419" s="90"/>
      <c r="O419" s="90"/>
      <c r="P419" s="90"/>
      <c r="Q419" s="90">
        <v>10</v>
      </c>
    </row>
    <row r="420" spans="1:17" ht="13.5" hidden="1">
      <c r="A420" s="90" t="s">
        <v>280</v>
      </c>
      <c r="B420" s="90" t="s">
        <v>281</v>
      </c>
      <c r="C420" s="91"/>
      <c r="D420" s="91">
        <v>45055</v>
      </c>
      <c r="E420" s="90">
        <v>185</v>
      </c>
      <c r="F420" s="90" t="s">
        <v>759</v>
      </c>
      <c r="G420" s="90" t="s">
        <v>889</v>
      </c>
      <c r="H420" s="92">
        <f t="shared" si="2"/>
        <v>1462783.4880000001</v>
      </c>
      <c r="I420" s="78">
        <v>524.22</v>
      </c>
      <c r="J420" s="93"/>
      <c r="K420" s="94">
        <v>2790.4</v>
      </c>
      <c r="L420" s="94">
        <v>2790.4</v>
      </c>
      <c r="M420" s="94">
        <f t="shared" si="3"/>
        <v>0</v>
      </c>
      <c r="N420" s="90"/>
      <c r="O420" s="90"/>
      <c r="P420" s="90"/>
      <c r="Q420" s="90">
        <v>10</v>
      </c>
    </row>
    <row r="421" spans="1:17" ht="13.5" hidden="1">
      <c r="A421" s="90" t="s">
        <v>406</v>
      </c>
      <c r="B421" s="90" t="s">
        <v>407</v>
      </c>
      <c r="C421" s="91"/>
      <c r="D421" s="91">
        <v>45055</v>
      </c>
      <c r="E421" s="90">
        <v>185</v>
      </c>
      <c r="F421" s="90" t="s">
        <v>874</v>
      </c>
      <c r="G421" s="90" t="s">
        <v>890</v>
      </c>
      <c r="H421" s="92">
        <f t="shared" si="2"/>
        <v>2433728.0454000002</v>
      </c>
      <c r="I421" s="78">
        <v>524.22</v>
      </c>
      <c r="J421" s="93"/>
      <c r="K421" s="94">
        <v>4642.57</v>
      </c>
      <c r="L421" s="94">
        <v>4642.57</v>
      </c>
      <c r="M421" s="94">
        <f t="shared" si="3"/>
        <v>0</v>
      </c>
      <c r="N421" s="90" t="s">
        <v>876</v>
      </c>
      <c r="O421" s="90" t="s">
        <v>877</v>
      </c>
      <c r="P421" s="90"/>
      <c r="Q421" s="90">
        <v>10</v>
      </c>
    </row>
    <row r="422" spans="1:17" ht="13.5" hidden="1">
      <c r="A422" s="90" t="s">
        <v>430</v>
      </c>
      <c r="B422" s="90" t="s">
        <v>431</v>
      </c>
      <c r="C422" s="91"/>
      <c r="D422" s="91">
        <v>45055</v>
      </c>
      <c r="E422" s="90">
        <v>185</v>
      </c>
      <c r="F422" s="90" t="s">
        <v>874</v>
      </c>
      <c r="G422" s="90" t="s">
        <v>891</v>
      </c>
      <c r="H422" s="92">
        <f t="shared" si="2"/>
        <v>239547.57120000001</v>
      </c>
      <c r="I422" s="78">
        <v>524.22</v>
      </c>
      <c r="J422" s="93"/>
      <c r="K422" s="94">
        <v>456.96</v>
      </c>
      <c r="L422" s="94">
        <v>456.96</v>
      </c>
      <c r="M422" s="94">
        <f t="shared" si="3"/>
        <v>0</v>
      </c>
      <c r="N422" s="90" t="s">
        <v>876</v>
      </c>
      <c r="O422" s="90" t="s">
        <v>877</v>
      </c>
      <c r="P422" s="90"/>
      <c r="Q422" s="90">
        <v>10</v>
      </c>
    </row>
    <row r="423" spans="1:17" ht="13.5" hidden="1">
      <c r="A423" s="90" t="s">
        <v>430</v>
      </c>
      <c r="B423" s="90" t="s">
        <v>431</v>
      </c>
      <c r="C423" s="91"/>
      <c r="D423" s="91">
        <v>227608</v>
      </c>
      <c r="E423" s="90">
        <v>227608</v>
      </c>
      <c r="F423" s="90" t="s">
        <v>548</v>
      </c>
      <c r="G423" s="90" t="s">
        <v>878</v>
      </c>
      <c r="H423" s="92">
        <f t="shared" si="2"/>
        <v>66879.987600000008</v>
      </c>
      <c r="I423" s="78">
        <v>524.22</v>
      </c>
      <c r="J423" s="93"/>
      <c r="K423" s="94">
        <v>127.58</v>
      </c>
      <c r="L423" s="94">
        <v>127.58</v>
      </c>
      <c r="M423" s="94">
        <f t="shared" si="3"/>
        <v>0</v>
      </c>
      <c r="N423" s="90"/>
      <c r="O423" s="90"/>
      <c r="P423" s="90"/>
      <c r="Q423" s="90">
        <v>10</v>
      </c>
    </row>
    <row r="424" spans="1:17" ht="13.5" hidden="1">
      <c r="A424" s="90" t="s">
        <v>430</v>
      </c>
      <c r="B424" s="90" t="s">
        <v>431</v>
      </c>
      <c r="C424" s="91"/>
      <c r="D424" s="91">
        <v>701677</v>
      </c>
      <c r="E424" s="90">
        <v>701677</v>
      </c>
      <c r="F424" s="90" t="s">
        <v>892</v>
      </c>
      <c r="G424" s="90" t="s">
        <v>893</v>
      </c>
      <c r="H424" s="92">
        <f t="shared" si="2"/>
        <v>1323686.9532000001</v>
      </c>
      <c r="I424" s="78">
        <v>524.22</v>
      </c>
      <c r="J424" s="93"/>
      <c r="K424" s="94">
        <v>2525.06</v>
      </c>
      <c r="L424" s="94">
        <v>2525.06</v>
      </c>
      <c r="M424" s="94">
        <f t="shared" si="3"/>
        <v>0</v>
      </c>
      <c r="N424" s="91">
        <v>45054</v>
      </c>
      <c r="O424" s="90" t="s">
        <v>894</v>
      </c>
      <c r="P424" s="90"/>
      <c r="Q424" s="90">
        <v>10</v>
      </c>
    </row>
    <row r="425" spans="1:17" ht="13.5" hidden="1">
      <c r="A425" s="90" t="s">
        <v>430</v>
      </c>
      <c r="B425" s="90" t="s">
        <v>431</v>
      </c>
      <c r="C425" s="91"/>
      <c r="D425" s="91">
        <v>227818</v>
      </c>
      <c r="E425" s="90">
        <v>227818</v>
      </c>
      <c r="F425" s="90" t="s">
        <v>548</v>
      </c>
      <c r="G425" s="90" t="s">
        <v>878</v>
      </c>
      <c r="H425" s="92">
        <f t="shared" si="2"/>
        <v>102296.2908</v>
      </c>
      <c r="I425" s="78">
        <v>524.22</v>
      </c>
      <c r="J425" s="93"/>
      <c r="K425" s="94">
        <v>195.14</v>
      </c>
      <c r="L425" s="94">
        <v>195.14</v>
      </c>
      <c r="M425" s="94">
        <f t="shared" si="3"/>
        <v>0</v>
      </c>
      <c r="N425" s="90"/>
      <c r="O425" s="90"/>
      <c r="P425" s="90"/>
      <c r="Q425" s="90">
        <v>10</v>
      </c>
    </row>
    <row r="426" spans="1:17" ht="13.5" hidden="1">
      <c r="A426" s="90" t="s">
        <v>430</v>
      </c>
      <c r="B426" s="90" t="s">
        <v>431</v>
      </c>
      <c r="C426" s="90"/>
      <c r="D426" s="90" t="s">
        <v>895</v>
      </c>
      <c r="E426" s="90" t="s">
        <v>895</v>
      </c>
      <c r="F426" s="90" t="s">
        <v>548</v>
      </c>
      <c r="G426" s="90" t="s">
        <v>896</v>
      </c>
      <c r="H426" s="92">
        <f t="shared" si="2"/>
        <v>-102296.2908</v>
      </c>
      <c r="I426" s="78">
        <v>524.22</v>
      </c>
      <c r="J426" s="93"/>
      <c r="K426" s="94">
        <v>-195.14</v>
      </c>
      <c r="L426" s="94">
        <v>-195.14</v>
      </c>
      <c r="M426" s="94">
        <f t="shared" si="3"/>
        <v>0</v>
      </c>
      <c r="N426" s="90"/>
      <c r="O426" s="90"/>
      <c r="P426" s="90"/>
      <c r="Q426" s="90">
        <v>10</v>
      </c>
    </row>
    <row r="427" spans="1:17" ht="13.5" hidden="1">
      <c r="A427" s="90" t="s">
        <v>430</v>
      </c>
      <c r="B427" s="90" t="s">
        <v>431</v>
      </c>
      <c r="C427" s="91"/>
      <c r="D427" s="91">
        <v>227823</v>
      </c>
      <c r="E427" s="90">
        <v>227823</v>
      </c>
      <c r="F427" s="90" t="s">
        <v>548</v>
      </c>
      <c r="G427" s="90" t="s">
        <v>878</v>
      </c>
      <c r="H427" s="92">
        <f t="shared" si="2"/>
        <v>103617.32520000001</v>
      </c>
      <c r="I427" s="78">
        <v>524.22</v>
      </c>
      <c r="J427" s="93"/>
      <c r="K427" s="94">
        <v>197.66</v>
      </c>
      <c r="L427" s="94">
        <v>197.66</v>
      </c>
      <c r="M427" s="94">
        <f t="shared" si="3"/>
        <v>0</v>
      </c>
      <c r="N427" s="91">
        <v>45072</v>
      </c>
      <c r="O427" s="90" t="s">
        <v>897</v>
      </c>
      <c r="P427" s="90"/>
      <c r="Q427" s="90">
        <v>10</v>
      </c>
    </row>
    <row r="428" spans="1:17" ht="13.5" hidden="1">
      <c r="A428" s="90" t="s">
        <v>430</v>
      </c>
      <c r="B428" s="90" t="s">
        <v>431</v>
      </c>
      <c r="C428" s="91"/>
      <c r="D428" s="91">
        <v>228037</v>
      </c>
      <c r="E428" s="90">
        <v>228037</v>
      </c>
      <c r="F428" s="90" t="s">
        <v>548</v>
      </c>
      <c r="G428" s="90" t="s">
        <v>878</v>
      </c>
      <c r="H428" s="92">
        <f t="shared" si="2"/>
        <v>1786305.8610000003</v>
      </c>
      <c r="I428" s="78">
        <v>524.22</v>
      </c>
      <c r="J428" s="93"/>
      <c r="K428" s="94">
        <v>3407.55</v>
      </c>
      <c r="L428" s="94">
        <v>3407.55</v>
      </c>
      <c r="M428" s="94">
        <f t="shared" si="3"/>
        <v>0</v>
      </c>
      <c r="N428" s="91">
        <v>45072</v>
      </c>
      <c r="O428" s="90" t="s">
        <v>897</v>
      </c>
      <c r="P428" s="90"/>
      <c r="Q428" s="90">
        <v>10</v>
      </c>
    </row>
    <row r="429" spans="1:17" ht="13.5" hidden="1">
      <c r="A429" s="90" t="s">
        <v>430</v>
      </c>
      <c r="B429" s="90" t="s">
        <v>431</v>
      </c>
      <c r="C429" s="91"/>
      <c r="D429" s="91">
        <v>228037</v>
      </c>
      <c r="E429" s="90">
        <v>228037</v>
      </c>
      <c r="F429" s="90" t="s">
        <v>548</v>
      </c>
      <c r="G429" s="90" t="s">
        <v>878</v>
      </c>
      <c r="H429" s="92">
        <f t="shared" si="2"/>
        <v>1786305.8610000003</v>
      </c>
      <c r="I429" s="78">
        <v>524.22</v>
      </c>
      <c r="J429" s="93"/>
      <c r="K429" s="94">
        <v>3407.55</v>
      </c>
      <c r="L429" s="94">
        <v>3407.55</v>
      </c>
      <c r="M429" s="94">
        <f t="shared" si="3"/>
        <v>0</v>
      </c>
      <c r="N429" s="91">
        <v>45072</v>
      </c>
      <c r="O429" s="90" t="s">
        <v>897</v>
      </c>
      <c r="P429" s="90"/>
      <c r="Q429" s="90">
        <v>10</v>
      </c>
    </row>
    <row r="430" spans="1:17" ht="13.5" hidden="1">
      <c r="A430" s="90" t="s">
        <v>430</v>
      </c>
      <c r="B430" s="90" t="s">
        <v>431</v>
      </c>
      <c r="C430" s="91"/>
      <c r="D430" s="91">
        <v>228292</v>
      </c>
      <c r="E430" s="90">
        <v>228292</v>
      </c>
      <c r="F430" s="90" t="s">
        <v>548</v>
      </c>
      <c r="G430" s="90" t="s">
        <v>878</v>
      </c>
      <c r="H430" s="92">
        <f t="shared" si="2"/>
        <v>4047764.73</v>
      </c>
      <c r="I430" s="78">
        <v>524.22</v>
      </c>
      <c r="J430" s="93"/>
      <c r="K430" s="94">
        <v>7721.5</v>
      </c>
      <c r="L430" s="94">
        <v>7721.5</v>
      </c>
      <c r="M430" s="94">
        <f t="shared" si="3"/>
        <v>0</v>
      </c>
      <c r="N430" s="90"/>
      <c r="O430" s="90"/>
      <c r="P430" s="90"/>
      <c r="Q430" s="90">
        <v>10</v>
      </c>
    </row>
    <row r="431" spans="1:17" ht="13.5" hidden="1">
      <c r="A431" s="90" t="s">
        <v>430</v>
      </c>
      <c r="B431" s="90" t="s">
        <v>431</v>
      </c>
      <c r="C431" s="91"/>
      <c r="D431" s="91">
        <v>228293</v>
      </c>
      <c r="E431" s="90">
        <v>228293</v>
      </c>
      <c r="F431" s="90" t="s">
        <v>548</v>
      </c>
      <c r="G431" s="90" t="s">
        <v>878</v>
      </c>
      <c r="H431" s="92">
        <f t="shared" si="2"/>
        <v>5913.2016000000003</v>
      </c>
      <c r="I431" s="78">
        <v>524.22</v>
      </c>
      <c r="J431" s="93"/>
      <c r="K431" s="94">
        <v>11.28</v>
      </c>
      <c r="L431" s="94">
        <v>11.28</v>
      </c>
      <c r="M431" s="94">
        <f t="shared" si="3"/>
        <v>0</v>
      </c>
      <c r="N431" s="90"/>
      <c r="O431" s="90"/>
      <c r="P431" s="90"/>
      <c r="Q431" s="90">
        <v>10</v>
      </c>
    </row>
    <row r="432" spans="1:17" ht="13.5" hidden="1">
      <c r="A432" s="90" t="s">
        <v>439</v>
      </c>
      <c r="B432" s="90" t="s">
        <v>440</v>
      </c>
      <c r="C432" s="91"/>
      <c r="D432" s="91">
        <v>45055</v>
      </c>
      <c r="E432" s="90" t="s">
        <v>880</v>
      </c>
      <c r="F432" s="90" t="s">
        <v>874</v>
      </c>
      <c r="G432" s="90" t="s">
        <v>487</v>
      </c>
      <c r="H432" s="92">
        <f t="shared" si="2"/>
        <v>67577.200200000007</v>
      </c>
      <c r="I432" s="78">
        <v>524.22</v>
      </c>
      <c r="J432" s="93"/>
      <c r="K432" s="94">
        <v>128.91</v>
      </c>
      <c r="L432" s="94">
        <v>128.91</v>
      </c>
      <c r="M432" s="94">
        <f t="shared" si="3"/>
        <v>0</v>
      </c>
      <c r="N432" s="90"/>
      <c r="O432" s="90"/>
      <c r="P432" s="90"/>
      <c r="Q432" s="90">
        <v>10</v>
      </c>
    </row>
    <row r="433" spans="1:17" ht="13.5" hidden="1">
      <c r="A433" s="90" t="s">
        <v>439</v>
      </c>
      <c r="B433" s="90" t="s">
        <v>440</v>
      </c>
      <c r="C433" s="91"/>
      <c r="D433" s="91">
        <v>45055</v>
      </c>
      <c r="E433" s="90" t="s">
        <v>880</v>
      </c>
      <c r="F433" s="90" t="s">
        <v>874</v>
      </c>
      <c r="G433" s="90" t="s">
        <v>487</v>
      </c>
      <c r="H433" s="92">
        <f t="shared" si="2"/>
        <v>11407.027200000002</v>
      </c>
      <c r="I433" s="78">
        <v>524.22</v>
      </c>
      <c r="J433" s="93"/>
      <c r="K433" s="94">
        <v>21.76</v>
      </c>
      <c r="L433" s="94">
        <v>21.76</v>
      </c>
      <c r="M433" s="94">
        <f t="shared" si="3"/>
        <v>0</v>
      </c>
      <c r="N433" s="90"/>
      <c r="O433" s="90"/>
      <c r="P433" s="90"/>
      <c r="Q433" s="90">
        <v>10</v>
      </c>
    </row>
    <row r="434" spans="1:17" ht="13.5" hidden="1">
      <c r="A434" s="90" t="s">
        <v>430</v>
      </c>
      <c r="B434" s="90" t="s">
        <v>431</v>
      </c>
      <c r="C434" s="91"/>
      <c r="D434" s="91">
        <v>45041</v>
      </c>
      <c r="E434" s="90">
        <v>225264</v>
      </c>
      <c r="F434" s="90" t="s">
        <v>548</v>
      </c>
      <c r="G434" s="90" t="s">
        <v>898</v>
      </c>
      <c r="H434" s="92">
        <f t="shared" si="2"/>
        <v>770409.43860000011</v>
      </c>
      <c r="I434" s="78">
        <v>524.22</v>
      </c>
      <c r="J434" s="93"/>
      <c r="K434" s="94">
        <v>1469.63</v>
      </c>
      <c r="L434" s="94">
        <v>1469.63</v>
      </c>
      <c r="M434" s="94">
        <f t="shared" si="3"/>
        <v>0</v>
      </c>
      <c r="N434" s="91">
        <v>45062</v>
      </c>
      <c r="O434" s="90" t="s">
        <v>823</v>
      </c>
      <c r="P434" s="90"/>
      <c r="Q434" s="90">
        <v>10</v>
      </c>
    </row>
    <row r="435" spans="1:17" ht="13.5" hidden="1">
      <c r="A435" s="90" t="s">
        <v>430</v>
      </c>
      <c r="B435" s="90" t="s">
        <v>431</v>
      </c>
      <c r="C435" s="91"/>
      <c r="D435" s="91">
        <v>45041</v>
      </c>
      <c r="E435" s="90">
        <v>225262</v>
      </c>
      <c r="F435" s="90" t="s">
        <v>548</v>
      </c>
      <c r="G435" s="90" t="s">
        <v>898</v>
      </c>
      <c r="H435" s="92">
        <f t="shared" si="2"/>
        <v>770409.43860000011</v>
      </c>
      <c r="I435" s="78">
        <v>524.22</v>
      </c>
      <c r="J435" s="93"/>
      <c r="K435" s="94">
        <v>1469.63</v>
      </c>
      <c r="L435" s="94">
        <v>1469.63</v>
      </c>
      <c r="M435" s="94">
        <f t="shared" si="3"/>
        <v>0</v>
      </c>
      <c r="N435" s="91">
        <v>45062</v>
      </c>
      <c r="O435" s="90" t="s">
        <v>823</v>
      </c>
      <c r="P435" s="90"/>
      <c r="Q435" s="90">
        <v>10</v>
      </c>
    </row>
    <row r="436" spans="1:17" ht="13.5" hidden="1">
      <c r="A436" s="90" t="s">
        <v>430</v>
      </c>
      <c r="B436" s="90" t="s">
        <v>431</v>
      </c>
      <c r="C436" s="91"/>
      <c r="D436" s="91">
        <v>45042</v>
      </c>
      <c r="E436" s="90">
        <v>225577</v>
      </c>
      <c r="F436" s="90" t="s">
        <v>548</v>
      </c>
      <c r="G436" s="90" t="s">
        <v>898</v>
      </c>
      <c r="H436" s="92">
        <f t="shared" si="2"/>
        <v>33843.643200000006</v>
      </c>
      <c r="I436" s="78">
        <v>524.22</v>
      </c>
      <c r="J436" s="93"/>
      <c r="K436" s="94">
        <v>64.56</v>
      </c>
      <c r="L436" s="94">
        <v>64.56</v>
      </c>
      <c r="M436" s="94">
        <f t="shared" si="3"/>
        <v>0</v>
      </c>
      <c r="N436" s="91">
        <v>45062</v>
      </c>
      <c r="O436" s="90" t="s">
        <v>823</v>
      </c>
      <c r="P436" s="90"/>
      <c r="Q436" s="90">
        <v>10</v>
      </c>
    </row>
    <row r="437" spans="1:17" ht="13.5" hidden="1">
      <c r="A437" s="90" t="s">
        <v>430</v>
      </c>
      <c r="B437" s="90" t="s">
        <v>431</v>
      </c>
      <c r="C437" s="91"/>
      <c r="D437" s="91">
        <v>45042</v>
      </c>
      <c r="E437" s="90">
        <v>225577</v>
      </c>
      <c r="F437" s="90" t="s">
        <v>548</v>
      </c>
      <c r="G437" s="90" t="s">
        <v>898</v>
      </c>
      <c r="H437" s="92">
        <f t="shared" si="2"/>
        <v>33843.643200000006</v>
      </c>
      <c r="I437" s="78">
        <v>524.22</v>
      </c>
      <c r="J437" s="93"/>
      <c r="K437" s="94">
        <v>64.56</v>
      </c>
      <c r="L437" s="94">
        <v>64.56</v>
      </c>
      <c r="M437" s="94">
        <f t="shared" si="3"/>
        <v>0</v>
      </c>
      <c r="N437" s="91">
        <v>45062</v>
      </c>
      <c r="O437" s="90" t="s">
        <v>823</v>
      </c>
      <c r="P437" s="90"/>
      <c r="Q437" s="90">
        <v>10</v>
      </c>
    </row>
    <row r="438" spans="1:17" ht="13.5" hidden="1">
      <c r="A438" s="90" t="s">
        <v>430</v>
      </c>
      <c r="B438" s="90" t="s">
        <v>431</v>
      </c>
      <c r="C438" s="91"/>
      <c r="D438" s="91">
        <v>45045</v>
      </c>
      <c r="E438" s="90">
        <v>226290</v>
      </c>
      <c r="F438" s="90" t="s">
        <v>548</v>
      </c>
      <c r="G438" s="90" t="s">
        <v>898</v>
      </c>
      <c r="H438" s="92">
        <f t="shared" si="2"/>
        <v>696903.31020000007</v>
      </c>
      <c r="I438" s="78">
        <v>524.22</v>
      </c>
      <c r="J438" s="93"/>
      <c r="K438" s="94">
        <v>1329.41</v>
      </c>
      <c r="L438" s="94">
        <v>1329.41</v>
      </c>
      <c r="M438" s="94">
        <f t="shared" si="3"/>
        <v>0</v>
      </c>
      <c r="N438" s="91">
        <v>45062</v>
      </c>
      <c r="O438" s="90" t="s">
        <v>823</v>
      </c>
      <c r="P438" s="90"/>
      <c r="Q438" s="90">
        <v>10</v>
      </c>
    </row>
    <row r="439" spans="1:17" ht="13.5" hidden="1">
      <c r="A439" s="90" t="s">
        <v>430</v>
      </c>
      <c r="B439" s="90" t="s">
        <v>431</v>
      </c>
      <c r="C439" s="91"/>
      <c r="D439" s="91">
        <v>45045</v>
      </c>
      <c r="E439" s="90">
        <v>226290</v>
      </c>
      <c r="F439" s="90" t="s">
        <v>548</v>
      </c>
      <c r="G439" s="90" t="s">
        <v>898</v>
      </c>
      <c r="H439" s="92">
        <f t="shared" si="2"/>
        <v>696903.31020000007</v>
      </c>
      <c r="I439" s="78">
        <v>524.22</v>
      </c>
      <c r="J439" s="93"/>
      <c r="K439" s="94">
        <v>1329.41</v>
      </c>
      <c r="L439" s="94">
        <v>1329.41</v>
      </c>
      <c r="M439" s="94">
        <f t="shared" si="3"/>
        <v>0</v>
      </c>
      <c r="N439" s="91">
        <v>45062</v>
      </c>
      <c r="O439" s="90" t="s">
        <v>823</v>
      </c>
      <c r="P439" s="90"/>
      <c r="Q439" s="90">
        <v>10</v>
      </c>
    </row>
    <row r="440" spans="1:17" ht="13.5" hidden="1">
      <c r="A440" s="90" t="s">
        <v>430</v>
      </c>
      <c r="B440" s="90" t="s">
        <v>431</v>
      </c>
      <c r="C440" s="91"/>
      <c r="D440" s="91">
        <v>45047</v>
      </c>
      <c r="E440" s="90">
        <v>226385</v>
      </c>
      <c r="F440" s="90" t="s">
        <v>548</v>
      </c>
      <c r="G440" s="90" t="s">
        <v>898</v>
      </c>
      <c r="H440" s="92">
        <f t="shared" si="2"/>
        <v>33586.775399999999</v>
      </c>
      <c r="I440" s="78">
        <v>524.22</v>
      </c>
      <c r="J440" s="93"/>
      <c r="K440" s="94">
        <v>64.069999999999993</v>
      </c>
      <c r="L440" s="94">
        <v>64.069999999999993</v>
      </c>
      <c r="M440" s="94">
        <f t="shared" si="3"/>
        <v>0</v>
      </c>
      <c r="N440" s="91">
        <v>45062</v>
      </c>
      <c r="O440" s="90" t="s">
        <v>823</v>
      </c>
      <c r="P440" s="90"/>
      <c r="Q440" s="90">
        <v>10</v>
      </c>
    </row>
    <row r="441" spans="1:17" ht="13.5" hidden="1">
      <c r="A441" s="90" t="s">
        <v>430</v>
      </c>
      <c r="B441" s="90" t="s">
        <v>431</v>
      </c>
      <c r="C441" s="91"/>
      <c r="D441" s="91">
        <v>45047</v>
      </c>
      <c r="E441" s="90">
        <v>226385</v>
      </c>
      <c r="F441" s="90" t="s">
        <v>548</v>
      </c>
      <c r="G441" s="90" t="s">
        <v>898</v>
      </c>
      <c r="H441" s="92">
        <f t="shared" si="2"/>
        <v>33523.869000000006</v>
      </c>
      <c r="I441" s="78">
        <v>524.22</v>
      </c>
      <c r="J441" s="93"/>
      <c r="K441" s="94">
        <v>63.95</v>
      </c>
      <c r="L441" s="94">
        <v>63.95</v>
      </c>
      <c r="M441" s="94">
        <f t="shared" si="3"/>
        <v>0</v>
      </c>
      <c r="N441" s="91">
        <v>45062</v>
      </c>
      <c r="O441" s="90" t="s">
        <v>823</v>
      </c>
      <c r="P441" s="90"/>
      <c r="Q441" s="90">
        <v>10</v>
      </c>
    </row>
    <row r="442" spans="1:17" ht="13.5" hidden="1">
      <c r="A442" s="90" t="s">
        <v>430</v>
      </c>
      <c r="B442" s="90" t="s">
        <v>431</v>
      </c>
      <c r="C442" s="91"/>
      <c r="D442" s="91">
        <v>45036</v>
      </c>
      <c r="E442" s="90" t="s">
        <v>884</v>
      </c>
      <c r="F442" s="90" t="s">
        <v>885</v>
      </c>
      <c r="G442" s="90" t="s">
        <v>899</v>
      </c>
      <c r="H442" s="92">
        <f t="shared" si="2"/>
        <v>1748976.1548000001</v>
      </c>
      <c r="I442" s="78">
        <v>524.22</v>
      </c>
      <c r="J442" s="93"/>
      <c r="K442" s="94">
        <v>3336.34</v>
      </c>
      <c r="L442" s="94">
        <v>3336.34</v>
      </c>
      <c r="M442" s="94">
        <f t="shared" si="3"/>
        <v>0</v>
      </c>
      <c r="N442" s="91">
        <v>45047</v>
      </c>
      <c r="O442" s="90" t="s">
        <v>887</v>
      </c>
      <c r="P442" s="90"/>
      <c r="Q442" s="90">
        <v>10</v>
      </c>
    </row>
    <row r="443" spans="1:17" ht="13.5" hidden="1">
      <c r="A443" s="90" t="s">
        <v>430</v>
      </c>
      <c r="B443" s="90" t="s">
        <v>431</v>
      </c>
      <c r="C443" s="91"/>
      <c r="D443" s="91">
        <v>45036</v>
      </c>
      <c r="E443" s="90" t="s">
        <v>884</v>
      </c>
      <c r="F443" s="90" t="s">
        <v>885</v>
      </c>
      <c r="G443" s="90" t="s">
        <v>899</v>
      </c>
      <c r="H443" s="92">
        <f t="shared" si="2"/>
        <v>1748976.1548000001</v>
      </c>
      <c r="I443" s="78">
        <v>524.22</v>
      </c>
      <c r="J443" s="93"/>
      <c r="K443" s="94">
        <v>3336.34</v>
      </c>
      <c r="L443" s="94">
        <v>3336.34</v>
      </c>
      <c r="M443" s="94">
        <f t="shared" si="3"/>
        <v>0</v>
      </c>
      <c r="N443" s="91">
        <v>45047</v>
      </c>
      <c r="O443" s="90" t="s">
        <v>887</v>
      </c>
      <c r="P443" s="90"/>
      <c r="Q443" s="90">
        <v>10</v>
      </c>
    </row>
    <row r="444" spans="1:17" ht="13.5" hidden="1">
      <c r="A444" s="90" t="s">
        <v>430</v>
      </c>
      <c r="B444" s="90" t="s">
        <v>431</v>
      </c>
      <c r="C444" s="91"/>
      <c r="D444" s="91">
        <v>45036</v>
      </c>
      <c r="E444" s="90" t="s">
        <v>884</v>
      </c>
      <c r="F444" s="90" t="s">
        <v>885</v>
      </c>
      <c r="G444" s="90" t="s">
        <v>899</v>
      </c>
      <c r="H444" s="92">
        <f t="shared" si="2"/>
        <v>1748976.1548000001</v>
      </c>
      <c r="I444" s="78">
        <v>524.22</v>
      </c>
      <c r="J444" s="93"/>
      <c r="K444" s="94">
        <v>3336.34</v>
      </c>
      <c r="L444" s="94">
        <v>3336.34</v>
      </c>
      <c r="M444" s="94">
        <f t="shared" si="3"/>
        <v>0</v>
      </c>
      <c r="N444" s="91">
        <v>45070</v>
      </c>
      <c r="O444" s="90" t="s">
        <v>900</v>
      </c>
      <c r="P444" s="90"/>
      <c r="Q444" s="90">
        <v>10</v>
      </c>
    </row>
    <row r="445" spans="1:17" ht="13.5" hidden="1">
      <c r="A445" s="90" t="s">
        <v>430</v>
      </c>
      <c r="B445" s="90" t="s">
        <v>431</v>
      </c>
      <c r="C445" s="91"/>
      <c r="D445" s="91">
        <v>45036</v>
      </c>
      <c r="E445" s="90" t="s">
        <v>884</v>
      </c>
      <c r="F445" s="90" t="s">
        <v>885</v>
      </c>
      <c r="G445" s="90" t="s">
        <v>899</v>
      </c>
      <c r="H445" s="92">
        <f t="shared" si="2"/>
        <v>1748976.1548000001</v>
      </c>
      <c r="I445" s="78">
        <v>524.22</v>
      </c>
      <c r="J445" s="93"/>
      <c r="K445" s="94">
        <v>3336.34</v>
      </c>
      <c r="L445" s="94">
        <v>3336.34</v>
      </c>
      <c r="M445" s="94">
        <f t="shared" si="3"/>
        <v>0</v>
      </c>
      <c r="N445" s="91">
        <v>45070</v>
      </c>
      <c r="O445" s="90" t="s">
        <v>900</v>
      </c>
      <c r="P445" s="90"/>
      <c r="Q445" s="90">
        <v>10</v>
      </c>
    </row>
    <row r="446" spans="1:17" ht="13.5" hidden="1">
      <c r="A446" s="90" t="s">
        <v>430</v>
      </c>
      <c r="B446" s="90" t="s">
        <v>431</v>
      </c>
      <c r="C446" s="91"/>
      <c r="D446" s="91">
        <v>45023</v>
      </c>
      <c r="E446" s="90">
        <v>8162601</v>
      </c>
      <c r="F446" s="95" t="s">
        <v>276</v>
      </c>
      <c r="G446" s="90" t="s">
        <v>901</v>
      </c>
      <c r="H446" s="92">
        <f t="shared" si="2"/>
        <v>3145299.0312000001</v>
      </c>
      <c r="I446" s="78">
        <v>524.22</v>
      </c>
      <c r="J446" s="93"/>
      <c r="K446" s="94">
        <v>5999.96</v>
      </c>
      <c r="L446" s="94">
        <v>5999.96</v>
      </c>
      <c r="M446" s="94">
        <f t="shared" si="3"/>
        <v>0</v>
      </c>
      <c r="N446" s="91">
        <v>45062</v>
      </c>
      <c r="O446" s="90" t="s">
        <v>823</v>
      </c>
      <c r="P446" s="90"/>
      <c r="Q446" s="90">
        <v>10</v>
      </c>
    </row>
    <row r="447" spans="1:17" ht="13.5" hidden="1">
      <c r="A447" s="90" t="s">
        <v>430</v>
      </c>
      <c r="B447" s="90" t="s">
        <v>431</v>
      </c>
      <c r="C447" s="91"/>
      <c r="D447" s="91">
        <v>45061</v>
      </c>
      <c r="E447" s="90">
        <v>228878</v>
      </c>
      <c r="F447" s="90" t="s">
        <v>548</v>
      </c>
      <c r="G447" s="90" t="s">
        <v>827</v>
      </c>
      <c r="H447" s="92">
        <f t="shared" si="2"/>
        <v>34263.019200000002</v>
      </c>
      <c r="I447" s="78">
        <v>524.22</v>
      </c>
      <c r="J447" s="93"/>
      <c r="K447" s="94">
        <v>65.36</v>
      </c>
      <c r="L447" s="94">
        <v>65.36</v>
      </c>
      <c r="M447" s="94">
        <f t="shared" si="3"/>
        <v>0</v>
      </c>
      <c r="N447" s="91">
        <v>45062</v>
      </c>
      <c r="O447" s="90" t="s">
        <v>823</v>
      </c>
      <c r="P447" s="90"/>
      <c r="Q447" s="90">
        <v>10</v>
      </c>
    </row>
    <row r="448" spans="1:17" ht="13.5" hidden="1">
      <c r="A448" s="90" t="s">
        <v>430</v>
      </c>
      <c r="B448" s="90" t="s">
        <v>431</v>
      </c>
      <c r="C448" s="91"/>
      <c r="D448" s="91">
        <v>45061</v>
      </c>
      <c r="E448" s="90">
        <v>228878</v>
      </c>
      <c r="F448" s="90" t="s">
        <v>548</v>
      </c>
      <c r="G448" s="90" t="s">
        <v>827</v>
      </c>
      <c r="H448" s="92">
        <f t="shared" si="2"/>
        <v>325.01640000000003</v>
      </c>
      <c r="I448" s="78">
        <v>524.22</v>
      </c>
      <c r="J448" s="93"/>
      <c r="K448" s="94">
        <v>0.62</v>
      </c>
      <c r="L448" s="94">
        <v>0.62</v>
      </c>
      <c r="M448" s="94">
        <f t="shared" si="3"/>
        <v>0</v>
      </c>
      <c r="N448" s="91">
        <v>45062</v>
      </c>
      <c r="O448" s="90" t="s">
        <v>823</v>
      </c>
      <c r="P448" s="90"/>
      <c r="Q448" s="90">
        <v>10</v>
      </c>
    </row>
    <row r="449" spans="1:17" ht="13.5" hidden="1">
      <c r="A449" s="90" t="s">
        <v>439</v>
      </c>
      <c r="B449" s="90" t="s">
        <v>440</v>
      </c>
      <c r="C449" s="91"/>
      <c r="D449" s="91">
        <v>45059</v>
      </c>
      <c r="E449" s="90">
        <v>4820</v>
      </c>
      <c r="F449" s="90" t="s">
        <v>759</v>
      </c>
      <c r="G449" s="90" t="s">
        <v>487</v>
      </c>
      <c r="H449" s="92">
        <f t="shared" si="2"/>
        <v>96084.283800000005</v>
      </c>
      <c r="I449" s="78">
        <v>524.22</v>
      </c>
      <c r="J449" s="93"/>
      <c r="K449" s="94">
        <v>183.29</v>
      </c>
      <c r="L449" s="94">
        <v>183.29</v>
      </c>
      <c r="M449" s="94">
        <f t="shared" si="3"/>
        <v>0</v>
      </c>
      <c r="N449" s="91">
        <v>45062</v>
      </c>
      <c r="O449" s="90" t="s">
        <v>823</v>
      </c>
      <c r="P449" s="90"/>
      <c r="Q449" s="90">
        <v>10</v>
      </c>
    </row>
    <row r="450" spans="1:17" ht="13.5" hidden="1">
      <c r="A450" s="90" t="s">
        <v>430</v>
      </c>
      <c r="B450" s="90" t="s">
        <v>431</v>
      </c>
      <c r="C450" s="91"/>
      <c r="D450" s="91">
        <v>45077</v>
      </c>
      <c r="E450" s="90">
        <v>232123</v>
      </c>
      <c r="F450" s="90" t="s">
        <v>548</v>
      </c>
      <c r="G450" s="90" t="s">
        <v>824</v>
      </c>
      <c r="H450" s="92">
        <f t="shared" si="2"/>
        <v>73207.323000000004</v>
      </c>
      <c r="I450" s="78">
        <v>524.22</v>
      </c>
      <c r="J450" s="93"/>
      <c r="K450" s="94">
        <v>139.65</v>
      </c>
      <c r="L450" s="94">
        <v>139.65</v>
      </c>
      <c r="M450" s="94">
        <f t="shared" si="3"/>
        <v>0</v>
      </c>
      <c r="N450" s="91">
        <v>45087</v>
      </c>
      <c r="O450" s="90" t="s">
        <v>825</v>
      </c>
      <c r="P450" s="90"/>
      <c r="Q450" s="90">
        <v>10</v>
      </c>
    </row>
    <row r="451" spans="1:17" ht="13.5" hidden="1">
      <c r="A451" s="90" t="s">
        <v>430</v>
      </c>
      <c r="B451" s="90" t="s">
        <v>431</v>
      </c>
      <c r="C451" s="91"/>
      <c r="D451" s="91">
        <v>45077</v>
      </c>
      <c r="E451" s="90">
        <v>232124</v>
      </c>
      <c r="F451" s="90" t="s">
        <v>548</v>
      </c>
      <c r="G451" s="90" t="s">
        <v>902</v>
      </c>
      <c r="H451" s="92">
        <f t="shared" si="2"/>
        <v>125036.95440000002</v>
      </c>
      <c r="I451" s="78">
        <v>524.22</v>
      </c>
      <c r="J451" s="93"/>
      <c r="K451" s="94">
        <v>238.52</v>
      </c>
      <c r="L451" s="94">
        <v>238.52</v>
      </c>
      <c r="M451" s="94">
        <f t="shared" si="3"/>
        <v>0</v>
      </c>
      <c r="N451" s="91">
        <v>45103</v>
      </c>
      <c r="O451" s="90" t="s">
        <v>903</v>
      </c>
      <c r="P451" s="90"/>
      <c r="Q451" s="90">
        <v>10</v>
      </c>
    </row>
    <row r="452" spans="1:17" ht="13.5" hidden="1">
      <c r="A452" s="90" t="s">
        <v>251</v>
      </c>
      <c r="B452" s="90" t="s">
        <v>252</v>
      </c>
      <c r="C452" s="91"/>
      <c r="D452" s="91">
        <v>45077</v>
      </c>
      <c r="E452" s="90">
        <v>232127</v>
      </c>
      <c r="F452" s="90" t="s">
        <v>548</v>
      </c>
      <c r="G452" s="90" t="s">
        <v>902</v>
      </c>
      <c r="H452" s="92">
        <f t="shared" si="2"/>
        <v>41261.356200000002</v>
      </c>
      <c r="I452" s="78">
        <v>524.22</v>
      </c>
      <c r="J452" s="93"/>
      <c r="K452" s="94">
        <v>78.709999999999994</v>
      </c>
      <c r="L452" s="94">
        <v>78.709999999999994</v>
      </c>
      <c r="M452" s="94">
        <f t="shared" si="3"/>
        <v>0</v>
      </c>
      <c r="N452" s="91">
        <v>45087</v>
      </c>
      <c r="O452" s="90" t="s">
        <v>825</v>
      </c>
      <c r="P452" s="90"/>
      <c r="Q452" s="90">
        <v>10</v>
      </c>
    </row>
    <row r="453" spans="1:17" ht="13.5" hidden="1">
      <c r="A453" s="90" t="s">
        <v>406</v>
      </c>
      <c r="B453" s="90" t="s">
        <v>407</v>
      </c>
      <c r="C453" s="91"/>
      <c r="D453" s="91">
        <v>45078</v>
      </c>
      <c r="E453" s="90">
        <v>232500</v>
      </c>
      <c r="F453" s="90" t="s">
        <v>548</v>
      </c>
      <c r="G453" s="90" t="s">
        <v>902</v>
      </c>
      <c r="H453" s="92">
        <f t="shared" si="2"/>
        <v>339327.60599999997</v>
      </c>
      <c r="I453" s="78">
        <v>524.22</v>
      </c>
      <c r="J453" s="93"/>
      <c r="K453" s="94">
        <v>647.29999999999995</v>
      </c>
      <c r="L453" s="94">
        <v>647.29999999999995</v>
      </c>
      <c r="M453" s="94">
        <f t="shared" si="3"/>
        <v>0</v>
      </c>
      <c r="N453" s="91">
        <v>45087</v>
      </c>
      <c r="O453" s="90" t="s">
        <v>904</v>
      </c>
      <c r="P453" s="90"/>
      <c r="Q453" s="90">
        <v>10</v>
      </c>
    </row>
    <row r="454" spans="1:17" ht="13.5" hidden="1">
      <c r="A454" s="90" t="s">
        <v>430</v>
      </c>
      <c r="B454" s="90" t="s">
        <v>431</v>
      </c>
      <c r="C454" s="91"/>
      <c r="D454" s="91">
        <v>45078</v>
      </c>
      <c r="E454" s="90">
        <v>232502</v>
      </c>
      <c r="F454" s="90" t="s">
        <v>548</v>
      </c>
      <c r="G454" s="90" t="s">
        <v>902</v>
      </c>
      <c r="H454" s="92">
        <f t="shared" si="2"/>
        <v>413195.44620000006</v>
      </c>
      <c r="I454" s="78">
        <v>524.22</v>
      </c>
      <c r="J454" s="93"/>
      <c r="K454" s="94">
        <v>788.21</v>
      </c>
      <c r="L454" s="94">
        <v>788.21</v>
      </c>
      <c r="M454" s="94">
        <f t="shared" si="3"/>
        <v>0</v>
      </c>
      <c r="N454" s="91">
        <v>45087</v>
      </c>
      <c r="O454" s="90" t="s">
        <v>825</v>
      </c>
      <c r="P454" s="90"/>
      <c r="Q454" s="90">
        <v>10</v>
      </c>
    </row>
    <row r="455" spans="1:17" ht="13.5" hidden="1">
      <c r="A455" s="90" t="s">
        <v>425</v>
      </c>
      <c r="B455" s="90" t="s">
        <v>426</v>
      </c>
      <c r="C455" s="91"/>
      <c r="D455" s="91">
        <v>45078</v>
      </c>
      <c r="E455" s="90">
        <v>232502</v>
      </c>
      <c r="F455" s="90" t="s">
        <v>548</v>
      </c>
      <c r="G455" s="90" t="s">
        <v>902</v>
      </c>
      <c r="H455" s="92">
        <f t="shared" si="2"/>
        <v>203072.34360000002</v>
      </c>
      <c r="I455" s="78">
        <v>524.22</v>
      </c>
      <c r="J455" s="93"/>
      <c r="K455" s="94">
        <v>387.38</v>
      </c>
      <c r="L455" s="94">
        <v>387.38</v>
      </c>
      <c r="M455" s="94">
        <f t="shared" si="3"/>
        <v>0</v>
      </c>
      <c r="N455" s="91">
        <v>45087</v>
      </c>
      <c r="O455" s="90" t="s">
        <v>825</v>
      </c>
      <c r="P455" s="90"/>
      <c r="Q455" s="90">
        <v>10</v>
      </c>
    </row>
    <row r="456" spans="1:17" ht="13.5" hidden="1">
      <c r="A456" s="90" t="s">
        <v>430</v>
      </c>
      <c r="B456" s="90" t="s">
        <v>431</v>
      </c>
      <c r="C456" s="91"/>
      <c r="D456" s="91">
        <v>45079</v>
      </c>
      <c r="E456" s="90">
        <v>232847</v>
      </c>
      <c r="F456" s="90" t="s">
        <v>548</v>
      </c>
      <c r="G456" s="90" t="s">
        <v>902</v>
      </c>
      <c r="H456" s="92">
        <f t="shared" si="2"/>
        <v>287335.46640000003</v>
      </c>
      <c r="I456" s="78">
        <v>524.22</v>
      </c>
      <c r="J456" s="93"/>
      <c r="K456" s="94">
        <v>548.12</v>
      </c>
      <c r="L456" s="94">
        <v>548.12</v>
      </c>
      <c r="M456" s="94">
        <f t="shared" si="3"/>
        <v>0</v>
      </c>
      <c r="N456" s="91">
        <v>45087</v>
      </c>
      <c r="O456" s="90" t="s">
        <v>825</v>
      </c>
      <c r="P456" s="90"/>
      <c r="Q456" s="90">
        <v>10</v>
      </c>
    </row>
    <row r="457" spans="1:17" ht="13.5" hidden="1">
      <c r="A457" s="90" t="s">
        <v>430</v>
      </c>
      <c r="B457" s="90" t="s">
        <v>431</v>
      </c>
      <c r="C457" s="91"/>
      <c r="D457" s="91">
        <v>45080</v>
      </c>
      <c r="E457" s="90" t="s">
        <v>905</v>
      </c>
      <c r="F457" s="90" t="s">
        <v>548</v>
      </c>
      <c r="G457" s="90" t="s">
        <v>906</v>
      </c>
      <c r="H457" s="92">
        <f t="shared" si="2"/>
        <v>-1065639.6581999999</v>
      </c>
      <c r="I457" s="78">
        <v>524.22</v>
      </c>
      <c r="J457" s="93"/>
      <c r="K457" s="94">
        <v>-2032.81</v>
      </c>
      <c r="L457" s="94">
        <v>-2032.81</v>
      </c>
      <c r="M457" s="94">
        <f t="shared" si="3"/>
        <v>0</v>
      </c>
      <c r="N457" s="91">
        <v>45087</v>
      </c>
      <c r="O457" s="90" t="s">
        <v>825</v>
      </c>
      <c r="P457" s="90"/>
      <c r="Q457" s="90">
        <v>10</v>
      </c>
    </row>
    <row r="458" spans="1:17" ht="13.5" hidden="1">
      <c r="A458" s="90" t="s">
        <v>280</v>
      </c>
      <c r="B458" s="90" t="s">
        <v>281</v>
      </c>
      <c r="C458" s="90"/>
      <c r="D458" s="90" t="s">
        <v>907</v>
      </c>
      <c r="E458" s="90" t="s">
        <v>907</v>
      </c>
      <c r="F458" s="90" t="s">
        <v>769</v>
      </c>
      <c r="G458" s="90" t="s">
        <v>770</v>
      </c>
      <c r="H458" s="92">
        <f t="shared" si="2"/>
        <v>1480921.5</v>
      </c>
      <c r="I458" s="78">
        <v>524.22</v>
      </c>
      <c r="J458" s="93"/>
      <c r="K458" s="94">
        <v>2825</v>
      </c>
      <c r="L458" s="94">
        <v>2825</v>
      </c>
      <c r="M458" s="94">
        <f t="shared" si="3"/>
        <v>0</v>
      </c>
      <c r="N458" s="91">
        <v>45049</v>
      </c>
      <c r="O458" s="90" t="s">
        <v>908</v>
      </c>
      <c r="P458" s="90"/>
      <c r="Q458" s="90">
        <v>10</v>
      </c>
    </row>
    <row r="459" spans="1:17" ht="13.5" hidden="1">
      <c r="A459" s="90" t="s">
        <v>280</v>
      </c>
      <c r="B459" s="90" t="s">
        <v>281</v>
      </c>
      <c r="C459" s="90"/>
      <c r="D459" s="90" t="s">
        <v>907</v>
      </c>
      <c r="E459" s="90" t="s">
        <v>907</v>
      </c>
      <c r="F459" s="90" t="s">
        <v>769</v>
      </c>
      <c r="G459" s="90" t="s">
        <v>770</v>
      </c>
      <c r="H459" s="92">
        <f t="shared" si="2"/>
        <v>1480921.5</v>
      </c>
      <c r="I459" s="78">
        <v>524.22</v>
      </c>
      <c r="J459" s="93"/>
      <c r="K459" s="94">
        <v>2825</v>
      </c>
      <c r="L459" s="94">
        <v>2825</v>
      </c>
      <c r="M459" s="94">
        <f t="shared" si="3"/>
        <v>0</v>
      </c>
      <c r="N459" s="90"/>
      <c r="O459" s="90"/>
      <c r="P459" s="90"/>
      <c r="Q459" s="90">
        <v>10</v>
      </c>
    </row>
    <row r="460" spans="1:17" ht="13.5" hidden="1">
      <c r="A460" s="90" t="s">
        <v>280</v>
      </c>
      <c r="B460" s="90" t="s">
        <v>281</v>
      </c>
      <c r="C460" s="91"/>
      <c r="D460" s="91">
        <v>87696</v>
      </c>
      <c r="E460" s="90">
        <v>87696</v>
      </c>
      <c r="F460" s="90" t="s">
        <v>909</v>
      </c>
      <c r="G460" s="90" t="s">
        <v>910</v>
      </c>
      <c r="H460" s="92">
        <f t="shared" si="2"/>
        <v>2170113.534</v>
      </c>
      <c r="I460" s="78">
        <v>524.22</v>
      </c>
      <c r="J460" s="93"/>
      <c r="K460" s="94">
        <v>4139.7</v>
      </c>
      <c r="L460" s="94">
        <v>4139.7</v>
      </c>
      <c r="M460" s="94">
        <f t="shared" si="3"/>
        <v>0</v>
      </c>
      <c r="N460" s="91">
        <v>45050</v>
      </c>
      <c r="O460" s="90" t="s">
        <v>911</v>
      </c>
      <c r="P460" s="90"/>
      <c r="Q460" s="90">
        <v>10</v>
      </c>
    </row>
    <row r="461" spans="1:17" ht="13.5" hidden="1">
      <c r="A461" s="90" t="s">
        <v>280</v>
      </c>
      <c r="B461" s="90" t="s">
        <v>281</v>
      </c>
      <c r="C461" s="91"/>
      <c r="D461" s="91">
        <v>228339</v>
      </c>
      <c r="E461" s="90">
        <v>228339</v>
      </c>
      <c r="F461" s="90" t="s">
        <v>548</v>
      </c>
      <c r="G461" s="90" t="s">
        <v>878</v>
      </c>
      <c r="H461" s="92">
        <f t="shared" si="2"/>
        <v>55598.773200000003</v>
      </c>
      <c r="I461" s="78">
        <v>524.22</v>
      </c>
      <c r="J461" s="93"/>
      <c r="K461" s="94">
        <v>106.06</v>
      </c>
      <c r="L461" s="94">
        <v>106.06</v>
      </c>
      <c r="M461" s="94">
        <f t="shared" si="3"/>
        <v>0</v>
      </c>
      <c r="N461" s="91">
        <v>45072</v>
      </c>
      <c r="O461" s="90" t="s">
        <v>897</v>
      </c>
      <c r="P461" s="90"/>
      <c r="Q461" s="90">
        <v>10</v>
      </c>
    </row>
    <row r="462" spans="1:17" ht="13.5" hidden="1">
      <c r="A462" s="90" t="s">
        <v>262</v>
      </c>
      <c r="B462" s="90" t="s">
        <v>263</v>
      </c>
      <c r="C462" s="91"/>
      <c r="D462" s="91">
        <v>45054</v>
      </c>
      <c r="E462" s="90">
        <v>252</v>
      </c>
      <c r="F462" s="90" t="s">
        <v>912</v>
      </c>
      <c r="G462" s="90" t="s">
        <v>913</v>
      </c>
      <c r="H462" s="92">
        <f t="shared" si="2"/>
        <v>254660.83380000002</v>
      </c>
      <c r="I462" s="78">
        <v>524.22</v>
      </c>
      <c r="J462" s="93"/>
      <c r="K462" s="94">
        <v>485.79</v>
      </c>
      <c r="L462" s="94">
        <v>485.79</v>
      </c>
      <c r="M462" s="94">
        <f t="shared" si="3"/>
        <v>0</v>
      </c>
      <c r="N462" s="91">
        <v>45062</v>
      </c>
      <c r="O462" s="90" t="s">
        <v>914</v>
      </c>
      <c r="P462" s="90"/>
      <c r="Q462" s="90">
        <v>10</v>
      </c>
    </row>
    <row r="463" spans="1:17" ht="13.5" hidden="1">
      <c r="A463" s="90" t="s">
        <v>439</v>
      </c>
      <c r="B463" s="90" t="s">
        <v>440</v>
      </c>
      <c r="C463" s="91"/>
      <c r="D463" s="91">
        <v>45055</v>
      </c>
      <c r="E463" s="90" t="s">
        <v>880</v>
      </c>
      <c r="F463" s="90" t="s">
        <v>874</v>
      </c>
      <c r="G463" s="90" t="s">
        <v>487</v>
      </c>
      <c r="H463" s="92">
        <f t="shared" si="2"/>
        <v>69642.627000000008</v>
      </c>
      <c r="I463" s="78">
        <v>524.22</v>
      </c>
      <c r="J463" s="93"/>
      <c r="K463" s="94">
        <v>132.85</v>
      </c>
      <c r="L463" s="94">
        <v>132.85</v>
      </c>
      <c r="M463" s="94">
        <f t="shared" si="3"/>
        <v>0</v>
      </c>
      <c r="N463" s="91">
        <v>45062</v>
      </c>
      <c r="O463" s="90" t="s">
        <v>823</v>
      </c>
      <c r="P463" s="90"/>
      <c r="Q463" s="90">
        <v>10</v>
      </c>
    </row>
    <row r="464" spans="1:17" ht="13.5" hidden="1">
      <c r="A464" s="90" t="s">
        <v>280</v>
      </c>
      <c r="B464" s="90" t="s">
        <v>281</v>
      </c>
      <c r="C464" s="91"/>
      <c r="D464" s="91">
        <v>45042</v>
      </c>
      <c r="E464" s="90">
        <v>225576</v>
      </c>
      <c r="F464" s="90" t="s">
        <v>548</v>
      </c>
      <c r="G464" s="90" t="s">
        <v>898</v>
      </c>
      <c r="H464" s="92">
        <f t="shared" si="2"/>
        <v>1628494.6722000001</v>
      </c>
      <c r="I464" s="78">
        <v>524.22</v>
      </c>
      <c r="J464" s="93"/>
      <c r="K464" s="94">
        <v>3106.51</v>
      </c>
      <c r="L464" s="94">
        <v>3106.51</v>
      </c>
      <c r="M464" s="94">
        <f t="shared" si="3"/>
        <v>0</v>
      </c>
      <c r="N464" s="91">
        <v>45062</v>
      </c>
      <c r="O464" s="90" t="s">
        <v>823</v>
      </c>
      <c r="P464" s="90"/>
      <c r="Q464" s="90">
        <v>10</v>
      </c>
    </row>
    <row r="465" spans="1:18" ht="13.5" hidden="1">
      <c r="A465" s="90" t="s">
        <v>280</v>
      </c>
      <c r="B465" s="90" t="s">
        <v>281</v>
      </c>
      <c r="C465" s="91"/>
      <c r="D465" s="91">
        <v>45042</v>
      </c>
      <c r="E465" s="90">
        <v>225505</v>
      </c>
      <c r="F465" s="90" t="s">
        <v>548</v>
      </c>
      <c r="G465" s="90" t="s">
        <v>898</v>
      </c>
      <c r="H465" s="92">
        <f t="shared" si="2"/>
        <v>624256.90260000003</v>
      </c>
      <c r="I465" s="78">
        <v>524.22</v>
      </c>
      <c r="J465" s="93"/>
      <c r="K465" s="94">
        <v>1190.83</v>
      </c>
      <c r="L465" s="94">
        <v>1190.83</v>
      </c>
      <c r="M465" s="94">
        <f t="shared" si="3"/>
        <v>0</v>
      </c>
      <c r="N465" s="91">
        <v>45062</v>
      </c>
      <c r="O465" s="90" t="s">
        <v>823</v>
      </c>
      <c r="P465" s="90"/>
      <c r="Q465" s="90">
        <v>10</v>
      </c>
    </row>
    <row r="466" spans="1:18" ht="13.5" hidden="1">
      <c r="A466" s="90" t="s">
        <v>280</v>
      </c>
      <c r="B466" s="90" t="s">
        <v>281</v>
      </c>
      <c r="C466" s="91"/>
      <c r="D466" s="91">
        <v>45050</v>
      </c>
      <c r="E466" s="90">
        <v>227209</v>
      </c>
      <c r="F466" s="90" t="s">
        <v>548</v>
      </c>
      <c r="G466" s="90" t="s">
        <v>898</v>
      </c>
      <c r="H466" s="92">
        <f t="shared" si="2"/>
        <v>38729.373599999999</v>
      </c>
      <c r="I466" s="78">
        <v>524.22</v>
      </c>
      <c r="J466" s="93"/>
      <c r="K466" s="94">
        <v>73.88</v>
      </c>
      <c r="L466" s="94">
        <v>73.88</v>
      </c>
      <c r="M466" s="94">
        <f t="shared" si="3"/>
        <v>0</v>
      </c>
      <c r="N466" s="91">
        <v>45062</v>
      </c>
      <c r="O466" s="90" t="s">
        <v>823</v>
      </c>
      <c r="P466" s="90"/>
      <c r="Q466" s="90">
        <v>10</v>
      </c>
    </row>
    <row r="467" spans="1:18" ht="13.5" hidden="1">
      <c r="A467" s="90" t="s">
        <v>280</v>
      </c>
      <c r="B467" s="90" t="s">
        <v>281</v>
      </c>
      <c r="C467" s="91"/>
      <c r="D467" s="91">
        <v>45050</v>
      </c>
      <c r="E467" s="90">
        <v>227205</v>
      </c>
      <c r="F467" s="90" t="s">
        <v>548</v>
      </c>
      <c r="G467" s="90" t="s">
        <v>898</v>
      </c>
      <c r="H467" s="92">
        <f t="shared" si="2"/>
        <v>491655.45360000001</v>
      </c>
      <c r="I467" s="78">
        <v>524.22</v>
      </c>
      <c r="J467" s="93"/>
      <c r="K467" s="94">
        <v>937.88</v>
      </c>
      <c r="L467" s="94">
        <v>937.88</v>
      </c>
      <c r="M467" s="94">
        <f t="shared" si="3"/>
        <v>0</v>
      </c>
      <c r="N467" s="91">
        <v>45062</v>
      </c>
      <c r="O467" s="90" t="s">
        <v>823</v>
      </c>
      <c r="P467" s="90"/>
      <c r="Q467" s="90">
        <v>10</v>
      </c>
    </row>
    <row r="468" spans="1:18" ht="13.5" hidden="1">
      <c r="A468" s="90" t="s">
        <v>280</v>
      </c>
      <c r="B468" s="90" t="s">
        <v>281</v>
      </c>
      <c r="C468" s="91"/>
      <c r="D468" s="91">
        <v>45052</v>
      </c>
      <c r="E468" s="90">
        <v>227531</v>
      </c>
      <c r="F468" s="90" t="s">
        <v>548</v>
      </c>
      <c r="G468" s="90" t="s">
        <v>915</v>
      </c>
      <c r="H468" s="92">
        <f t="shared" si="2"/>
        <v>963264.73440000007</v>
      </c>
      <c r="I468" s="78">
        <v>524.22</v>
      </c>
      <c r="J468" s="93"/>
      <c r="K468" s="94">
        <v>1837.52</v>
      </c>
      <c r="L468" s="94">
        <v>1837.52</v>
      </c>
      <c r="M468" s="94">
        <f t="shared" si="3"/>
        <v>0</v>
      </c>
      <c r="N468" s="91">
        <v>45062</v>
      </c>
      <c r="O468" s="90" t="s">
        <v>823</v>
      </c>
      <c r="P468" s="90"/>
      <c r="Q468" s="90">
        <v>10</v>
      </c>
    </row>
    <row r="469" spans="1:18" ht="13.5" hidden="1">
      <c r="A469" s="90" t="s">
        <v>430</v>
      </c>
      <c r="B469" s="90" t="s">
        <v>431</v>
      </c>
      <c r="C469" s="91"/>
      <c r="D469" s="91">
        <v>45055</v>
      </c>
      <c r="E469" s="90">
        <v>185</v>
      </c>
      <c r="F469" s="90" t="s">
        <v>759</v>
      </c>
      <c r="G469" s="90" t="s">
        <v>889</v>
      </c>
      <c r="H469" s="92">
        <f t="shared" si="2"/>
        <v>184530.68220000001</v>
      </c>
      <c r="I469" s="78">
        <v>524.22</v>
      </c>
      <c r="J469" s="93"/>
      <c r="K469" s="94">
        <v>352.01</v>
      </c>
      <c r="L469" s="94">
        <v>352.01</v>
      </c>
      <c r="M469" s="94">
        <f t="shared" si="3"/>
        <v>0</v>
      </c>
      <c r="N469" s="91">
        <v>45062</v>
      </c>
      <c r="O469" s="90" t="s">
        <v>823</v>
      </c>
      <c r="P469" s="90"/>
      <c r="Q469" s="90">
        <v>10</v>
      </c>
    </row>
    <row r="470" spans="1:18" ht="13.5" hidden="1">
      <c r="A470" s="90" t="s">
        <v>324</v>
      </c>
      <c r="B470" s="90" t="s">
        <v>325</v>
      </c>
      <c r="C470" s="91"/>
      <c r="D470" s="91">
        <v>45055</v>
      </c>
      <c r="E470" s="90">
        <v>185</v>
      </c>
      <c r="F470" s="90" t="s">
        <v>874</v>
      </c>
      <c r="G470" s="90" t="s">
        <v>916</v>
      </c>
      <c r="H470" s="92">
        <f t="shared" si="2"/>
        <v>300813.16260000004</v>
      </c>
      <c r="I470" s="78">
        <v>524.22</v>
      </c>
      <c r="J470" s="93"/>
      <c r="K470" s="94">
        <v>573.83000000000004</v>
      </c>
      <c r="L470" s="94">
        <v>573.83000000000004</v>
      </c>
      <c r="M470" s="94">
        <f t="shared" si="3"/>
        <v>0</v>
      </c>
      <c r="N470" s="90" t="s">
        <v>876</v>
      </c>
      <c r="O470" s="90" t="s">
        <v>877</v>
      </c>
      <c r="P470" s="90"/>
      <c r="Q470" s="90">
        <v>10</v>
      </c>
    </row>
    <row r="471" spans="1:18" ht="13.5" hidden="1">
      <c r="A471" s="90" t="s">
        <v>280</v>
      </c>
      <c r="B471" s="90" t="s">
        <v>281</v>
      </c>
      <c r="C471" s="91"/>
      <c r="D471" s="91">
        <v>45057</v>
      </c>
      <c r="E471" s="90">
        <v>11563</v>
      </c>
      <c r="F471" s="90" t="s">
        <v>754</v>
      </c>
      <c r="G471" s="90" t="s">
        <v>917</v>
      </c>
      <c r="H471" s="92">
        <f t="shared" si="2"/>
        <v>139185.65220000001</v>
      </c>
      <c r="I471" s="78">
        <v>524.22</v>
      </c>
      <c r="J471" s="93"/>
      <c r="K471" s="94">
        <v>265.51</v>
      </c>
      <c r="L471" s="94">
        <v>265.51</v>
      </c>
      <c r="M471" s="94">
        <f t="shared" si="3"/>
        <v>0</v>
      </c>
      <c r="N471" s="91">
        <v>45062</v>
      </c>
      <c r="O471" s="90" t="s">
        <v>918</v>
      </c>
      <c r="P471" s="90"/>
      <c r="Q471" s="90">
        <v>10</v>
      </c>
    </row>
    <row r="472" spans="1:18" ht="13.5" hidden="1">
      <c r="A472" s="90" t="s">
        <v>262</v>
      </c>
      <c r="B472" s="90" t="s">
        <v>263</v>
      </c>
      <c r="C472" s="91"/>
      <c r="D472" s="91">
        <v>45057</v>
      </c>
      <c r="E472" s="90">
        <v>2426601</v>
      </c>
      <c r="F472" s="90" t="s">
        <v>919</v>
      </c>
      <c r="G472" s="90" t="s">
        <v>913</v>
      </c>
      <c r="H472" s="92">
        <f t="shared" si="2"/>
        <v>39195.929400000001</v>
      </c>
      <c r="I472" s="78">
        <v>524.22</v>
      </c>
      <c r="J472" s="93"/>
      <c r="K472" s="94">
        <v>74.77</v>
      </c>
      <c r="L472" s="94">
        <v>74.77</v>
      </c>
      <c r="M472" s="94">
        <f t="shared" si="3"/>
        <v>0</v>
      </c>
      <c r="N472" s="91">
        <v>45062</v>
      </c>
      <c r="O472" s="90" t="s">
        <v>920</v>
      </c>
      <c r="P472" s="90"/>
      <c r="Q472" s="90">
        <v>10</v>
      </c>
    </row>
    <row r="473" spans="1:18" ht="13.5" hidden="1">
      <c r="A473" s="90" t="s">
        <v>439</v>
      </c>
      <c r="B473" s="90" t="s">
        <v>440</v>
      </c>
      <c r="C473" s="91"/>
      <c r="D473" s="91">
        <v>45055</v>
      </c>
      <c r="E473" s="90" t="s">
        <v>880</v>
      </c>
      <c r="F473" s="90" t="s">
        <v>874</v>
      </c>
      <c r="G473" s="90" t="s">
        <v>487</v>
      </c>
      <c r="H473" s="92">
        <f t="shared" si="2"/>
        <v>110164.83300000001</v>
      </c>
      <c r="I473" s="78">
        <v>524.22</v>
      </c>
      <c r="J473" s="93"/>
      <c r="K473" s="94">
        <v>210.15</v>
      </c>
      <c r="L473" s="94">
        <v>210.15</v>
      </c>
      <c r="M473" s="94">
        <f t="shared" si="3"/>
        <v>0</v>
      </c>
      <c r="N473" s="91">
        <v>45062</v>
      </c>
      <c r="O473" s="90" t="s">
        <v>823</v>
      </c>
      <c r="P473" s="90"/>
      <c r="Q473" s="90">
        <v>10</v>
      </c>
      <c r="R473" s="90" t="s">
        <v>812</v>
      </c>
    </row>
    <row r="474" spans="1:18" ht="13.5" hidden="1">
      <c r="A474" s="90" t="s">
        <v>425</v>
      </c>
      <c r="B474" s="90" t="s">
        <v>426</v>
      </c>
      <c r="C474" s="91"/>
      <c r="D474" s="91">
        <v>45055</v>
      </c>
      <c r="E474" s="90">
        <v>185</v>
      </c>
      <c r="F474" s="90" t="s">
        <v>759</v>
      </c>
      <c r="G474" s="90" t="s">
        <v>889</v>
      </c>
      <c r="H474" s="92">
        <f t="shared" si="2"/>
        <v>20538.939600000002</v>
      </c>
      <c r="I474" s="78">
        <v>524.22</v>
      </c>
      <c r="J474" s="93"/>
      <c r="K474" s="94">
        <v>39.18</v>
      </c>
      <c r="L474" s="94">
        <v>39.18</v>
      </c>
      <c r="M474" s="94">
        <f t="shared" si="3"/>
        <v>0</v>
      </c>
      <c r="N474" s="91">
        <v>45062</v>
      </c>
      <c r="O474" s="90" t="s">
        <v>823</v>
      </c>
      <c r="P474" s="90"/>
      <c r="Q474" s="90">
        <v>10</v>
      </c>
      <c r="R474" s="90" t="s">
        <v>812</v>
      </c>
    </row>
    <row r="475" spans="1:18" ht="13.5" hidden="1">
      <c r="A475" s="90" t="s">
        <v>280</v>
      </c>
      <c r="B475" s="90" t="s">
        <v>281</v>
      </c>
      <c r="C475" s="91"/>
      <c r="D475" s="91">
        <v>45055</v>
      </c>
      <c r="E475" s="90">
        <v>185</v>
      </c>
      <c r="F475" s="90" t="s">
        <v>874</v>
      </c>
      <c r="G475" s="90" t="s">
        <v>890</v>
      </c>
      <c r="H475" s="92">
        <f t="shared" si="2"/>
        <v>190160.80500000002</v>
      </c>
      <c r="I475" s="78">
        <v>524.22</v>
      </c>
      <c r="J475" s="93"/>
      <c r="K475" s="94">
        <v>362.75</v>
      </c>
      <c r="L475" s="94">
        <v>362.75</v>
      </c>
      <c r="M475" s="94">
        <f t="shared" si="3"/>
        <v>0</v>
      </c>
      <c r="N475" s="90" t="s">
        <v>876</v>
      </c>
      <c r="O475" s="90" t="s">
        <v>877</v>
      </c>
      <c r="P475" s="90"/>
      <c r="Q475" s="90">
        <v>10</v>
      </c>
      <c r="R475" s="90" t="s">
        <v>812</v>
      </c>
    </row>
    <row r="476" spans="1:18" ht="13.5" hidden="1">
      <c r="A476" s="90" t="s">
        <v>430</v>
      </c>
      <c r="B476" s="90" t="s">
        <v>431</v>
      </c>
      <c r="C476" s="91"/>
      <c r="D476" s="91">
        <v>228037</v>
      </c>
      <c r="E476" s="90">
        <v>228037</v>
      </c>
      <c r="F476" s="90" t="s">
        <v>548</v>
      </c>
      <c r="G476" s="90" t="s">
        <v>878</v>
      </c>
      <c r="H476" s="92">
        <f t="shared" si="2"/>
        <v>1786305.8610000003</v>
      </c>
      <c r="I476" s="78">
        <v>524.22</v>
      </c>
      <c r="J476" s="93"/>
      <c r="K476" s="94">
        <v>3407.55</v>
      </c>
      <c r="L476" s="94">
        <v>3407.55</v>
      </c>
      <c r="M476" s="94">
        <f t="shared" si="3"/>
        <v>0</v>
      </c>
      <c r="N476" s="91">
        <v>45072</v>
      </c>
      <c r="O476" s="90" t="s">
        <v>897</v>
      </c>
      <c r="P476" s="90"/>
      <c r="Q476" s="90">
        <v>10</v>
      </c>
      <c r="R476" s="90" t="s">
        <v>814</v>
      </c>
    </row>
    <row r="477" spans="1:18" ht="13.5" hidden="1">
      <c r="A477" s="90" t="s">
        <v>430</v>
      </c>
      <c r="B477" s="90" t="s">
        <v>431</v>
      </c>
      <c r="C477" s="91"/>
      <c r="D477" s="91">
        <v>228037</v>
      </c>
      <c r="E477" s="90">
        <v>228037</v>
      </c>
      <c r="F477" s="90" t="s">
        <v>548</v>
      </c>
      <c r="G477" s="90" t="s">
        <v>878</v>
      </c>
      <c r="H477" s="92">
        <f t="shared" si="2"/>
        <v>1786305.8610000003</v>
      </c>
      <c r="I477" s="78">
        <v>524.22</v>
      </c>
      <c r="J477" s="93"/>
      <c r="K477" s="94">
        <v>3407.55</v>
      </c>
      <c r="L477" s="94">
        <v>3407.55</v>
      </c>
      <c r="M477" s="94">
        <f t="shared" si="3"/>
        <v>0</v>
      </c>
      <c r="N477" s="91">
        <v>45072</v>
      </c>
      <c r="O477" s="90" t="s">
        <v>897</v>
      </c>
      <c r="P477" s="90"/>
      <c r="Q477" s="90">
        <v>10</v>
      </c>
      <c r="R477" s="90" t="s">
        <v>814</v>
      </c>
    </row>
    <row r="478" spans="1:18" ht="13.5" hidden="1">
      <c r="A478" s="90" t="s">
        <v>430</v>
      </c>
      <c r="B478" s="90" t="s">
        <v>431</v>
      </c>
      <c r="C478" s="91"/>
      <c r="D478" s="91">
        <v>228037</v>
      </c>
      <c r="E478" s="90">
        <v>228037</v>
      </c>
      <c r="F478" s="90" t="s">
        <v>548</v>
      </c>
      <c r="G478" s="90" t="s">
        <v>878</v>
      </c>
      <c r="H478" s="92">
        <f t="shared" si="2"/>
        <v>1786305.8610000003</v>
      </c>
      <c r="I478" s="78">
        <v>524.22</v>
      </c>
      <c r="J478" s="93"/>
      <c r="K478" s="94">
        <v>3407.55</v>
      </c>
      <c r="L478" s="94">
        <v>3407.55</v>
      </c>
      <c r="M478" s="94">
        <f t="shared" si="3"/>
        <v>0</v>
      </c>
      <c r="N478" s="91">
        <v>45072</v>
      </c>
      <c r="O478" s="90" t="s">
        <v>897</v>
      </c>
      <c r="P478" s="90"/>
      <c r="Q478" s="90">
        <v>10</v>
      </c>
      <c r="R478" s="90" t="s">
        <v>814</v>
      </c>
    </row>
    <row r="479" spans="1:18" ht="13.5" hidden="1">
      <c r="A479" s="90" t="s">
        <v>280</v>
      </c>
      <c r="B479" s="90" t="s">
        <v>281</v>
      </c>
      <c r="C479" s="91"/>
      <c r="D479" s="91">
        <v>228038</v>
      </c>
      <c r="E479" s="90">
        <v>228038</v>
      </c>
      <c r="F479" s="90" t="s">
        <v>548</v>
      </c>
      <c r="G479" s="90" t="s">
        <v>878</v>
      </c>
      <c r="H479" s="92">
        <f t="shared" si="2"/>
        <v>950725.39199999999</v>
      </c>
      <c r="I479" s="78">
        <v>524.22</v>
      </c>
      <c r="J479" s="93"/>
      <c r="K479" s="94">
        <v>1813.6</v>
      </c>
      <c r="L479" s="94">
        <v>1813.6</v>
      </c>
      <c r="M479" s="94">
        <f t="shared" si="3"/>
        <v>0</v>
      </c>
      <c r="N479" s="91">
        <v>45072</v>
      </c>
      <c r="O479" s="90" t="s">
        <v>897</v>
      </c>
      <c r="P479" s="90"/>
      <c r="Q479" s="90">
        <v>10</v>
      </c>
      <c r="R479" s="90" t="s">
        <v>814</v>
      </c>
    </row>
    <row r="480" spans="1:18" ht="13.5" hidden="1">
      <c r="A480" s="90" t="s">
        <v>430</v>
      </c>
      <c r="B480" s="90" t="s">
        <v>431</v>
      </c>
      <c r="C480" s="91"/>
      <c r="D480" s="91">
        <v>228047</v>
      </c>
      <c r="E480" s="90">
        <v>228047</v>
      </c>
      <c r="F480" s="90" t="s">
        <v>548</v>
      </c>
      <c r="G480" s="90" t="s">
        <v>878</v>
      </c>
      <c r="H480" s="92">
        <f t="shared" si="2"/>
        <v>1214387.0832</v>
      </c>
      <c r="I480" s="78">
        <v>524.22</v>
      </c>
      <c r="J480" s="93"/>
      <c r="K480" s="94">
        <v>2316.56</v>
      </c>
      <c r="L480" s="94">
        <v>2316.56</v>
      </c>
      <c r="M480" s="94">
        <f t="shared" si="3"/>
        <v>0</v>
      </c>
      <c r="N480" s="91">
        <v>45072</v>
      </c>
      <c r="O480" s="90" t="s">
        <v>897</v>
      </c>
      <c r="P480" s="90"/>
      <c r="Q480" s="90">
        <v>10</v>
      </c>
      <c r="R480" s="90" t="s">
        <v>814</v>
      </c>
    </row>
    <row r="481" spans="1:18" ht="13.5" hidden="1">
      <c r="A481" s="90" t="s">
        <v>406</v>
      </c>
      <c r="B481" s="90" t="s">
        <v>407</v>
      </c>
      <c r="C481" s="91"/>
      <c r="D481" s="91">
        <v>228062</v>
      </c>
      <c r="E481" s="90">
        <v>228062</v>
      </c>
      <c r="F481" s="90" t="s">
        <v>548</v>
      </c>
      <c r="G481" s="90" t="s">
        <v>878</v>
      </c>
      <c r="H481" s="92">
        <f t="shared" si="2"/>
        <v>171965.12880000001</v>
      </c>
      <c r="I481" s="78">
        <v>524.22</v>
      </c>
      <c r="J481" s="93"/>
      <c r="K481" s="94">
        <v>328.04</v>
      </c>
      <c r="L481" s="94">
        <v>328.04</v>
      </c>
      <c r="M481" s="94">
        <f t="shared" si="3"/>
        <v>0</v>
      </c>
      <c r="N481" s="91">
        <v>45072</v>
      </c>
      <c r="O481" s="90" t="s">
        <v>897</v>
      </c>
      <c r="P481" s="90"/>
      <c r="Q481" s="90">
        <v>10</v>
      </c>
      <c r="R481" s="90" t="s">
        <v>814</v>
      </c>
    </row>
    <row r="482" spans="1:18" ht="13.5" hidden="1">
      <c r="A482" s="90" t="s">
        <v>439</v>
      </c>
      <c r="B482" s="90" t="s">
        <v>440</v>
      </c>
      <c r="C482" s="90"/>
      <c r="D482" s="90"/>
      <c r="E482" s="90"/>
      <c r="F482" s="90" t="s">
        <v>548</v>
      </c>
      <c r="G482" s="90" t="s">
        <v>921</v>
      </c>
      <c r="H482" s="92">
        <f t="shared" si="2"/>
        <v>163315.49880000003</v>
      </c>
      <c r="I482" s="78">
        <v>524.22</v>
      </c>
      <c r="J482" s="93"/>
      <c r="K482" s="94">
        <v>311.54000000000002</v>
      </c>
      <c r="L482" s="94">
        <v>311.54000000000002</v>
      </c>
      <c r="M482" s="94">
        <f t="shared" si="3"/>
        <v>0</v>
      </c>
      <c r="N482" s="91">
        <v>45062</v>
      </c>
      <c r="O482" s="90" t="s">
        <v>823</v>
      </c>
      <c r="P482" s="90"/>
      <c r="Q482" s="90">
        <v>10</v>
      </c>
      <c r="R482" s="90" t="s">
        <v>814</v>
      </c>
    </row>
    <row r="483" spans="1:18" ht="13.5" hidden="1">
      <c r="A483" s="90" t="s">
        <v>324</v>
      </c>
      <c r="B483" s="90" t="s">
        <v>325</v>
      </c>
      <c r="C483" s="91"/>
      <c r="D483" s="91">
        <v>45042</v>
      </c>
      <c r="E483" s="90">
        <v>225503</v>
      </c>
      <c r="F483" s="90" t="s">
        <v>548</v>
      </c>
      <c r="G483" s="90" t="s">
        <v>915</v>
      </c>
      <c r="H483" s="92">
        <f t="shared" si="2"/>
        <v>34042.846799999999</v>
      </c>
      <c r="I483" s="78">
        <v>524.22</v>
      </c>
      <c r="J483" s="93"/>
      <c r="K483" s="94">
        <v>64.94</v>
      </c>
      <c r="L483" s="94">
        <v>64.94</v>
      </c>
      <c r="M483" s="94">
        <f t="shared" si="3"/>
        <v>0</v>
      </c>
      <c r="N483" s="91">
        <v>45062</v>
      </c>
      <c r="O483" s="90" t="s">
        <v>823</v>
      </c>
      <c r="P483" s="90"/>
      <c r="Q483" s="90">
        <v>10</v>
      </c>
      <c r="R483" s="90" t="s">
        <v>814</v>
      </c>
    </row>
    <row r="484" spans="1:18" ht="13.5" hidden="1">
      <c r="A484" s="90" t="s">
        <v>324</v>
      </c>
      <c r="B484" s="90" t="s">
        <v>325</v>
      </c>
      <c r="C484" s="91"/>
      <c r="D484" s="91">
        <v>45045</v>
      </c>
      <c r="E484" s="90">
        <v>226290</v>
      </c>
      <c r="F484" s="90" t="s">
        <v>548</v>
      </c>
      <c r="G484" s="90" t="s">
        <v>915</v>
      </c>
      <c r="H484" s="92">
        <f t="shared" si="2"/>
        <v>696903.31020000007</v>
      </c>
      <c r="I484" s="78">
        <v>524.22</v>
      </c>
      <c r="J484" s="93"/>
      <c r="K484" s="94">
        <v>1329.41</v>
      </c>
      <c r="L484" s="94">
        <v>1329.41</v>
      </c>
      <c r="M484" s="94">
        <f t="shared" si="3"/>
        <v>0</v>
      </c>
      <c r="N484" s="91">
        <v>45062</v>
      </c>
      <c r="O484" s="90" t="s">
        <v>823</v>
      </c>
      <c r="P484" s="90"/>
      <c r="Q484" s="90">
        <v>10</v>
      </c>
      <c r="R484" s="90" t="s">
        <v>814</v>
      </c>
    </row>
    <row r="485" spans="1:18" ht="13.5" hidden="1">
      <c r="A485" s="90" t="s">
        <v>406</v>
      </c>
      <c r="B485" s="90" t="s">
        <v>407</v>
      </c>
      <c r="C485" s="91"/>
      <c r="D485" s="91">
        <v>45048</v>
      </c>
      <c r="E485" s="90">
        <v>226500</v>
      </c>
      <c r="F485" s="90" t="s">
        <v>548</v>
      </c>
      <c r="G485" s="90" t="s">
        <v>922</v>
      </c>
      <c r="H485" s="92">
        <f t="shared" si="2"/>
        <v>35274.763800000008</v>
      </c>
      <c r="I485" s="78">
        <v>524.22</v>
      </c>
      <c r="J485" s="93"/>
      <c r="K485" s="94">
        <v>67.290000000000006</v>
      </c>
      <c r="L485" s="94">
        <v>67.290000000000006</v>
      </c>
      <c r="M485" s="94">
        <f t="shared" si="3"/>
        <v>0</v>
      </c>
      <c r="N485" s="91">
        <v>45062</v>
      </c>
      <c r="O485" s="90" t="s">
        <v>823</v>
      </c>
      <c r="P485" s="90"/>
      <c r="Q485" s="90">
        <v>10</v>
      </c>
      <c r="R485" s="90" t="s">
        <v>814</v>
      </c>
    </row>
    <row r="486" spans="1:18" ht="13.5" hidden="1">
      <c r="A486" s="90" t="s">
        <v>406</v>
      </c>
      <c r="B486" s="90" t="s">
        <v>407</v>
      </c>
      <c r="C486" s="91"/>
      <c r="D486" s="91">
        <v>45050</v>
      </c>
      <c r="E486" s="90">
        <v>227052</v>
      </c>
      <c r="F486" s="90" t="s">
        <v>548</v>
      </c>
      <c r="G486" s="90" t="s">
        <v>922</v>
      </c>
      <c r="H486" s="92">
        <f t="shared" si="2"/>
        <v>1826492.5662</v>
      </c>
      <c r="I486" s="78">
        <v>524.22</v>
      </c>
      <c r="J486" s="93"/>
      <c r="K486" s="94">
        <v>3484.21</v>
      </c>
      <c r="L486" s="94">
        <v>3484.21</v>
      </c>
      <c r="M486" s="94">
        <f t="shared" si="3"/>
        <v>0</v>
      </c>
      <c r="N486" s="91">
        <v>45062</v>
      </c>
      <c r="O486" s="90" t="s">
        <v>823</v>
      </c>
      <c r="P486" s="90"/>
      <c r="Q486" s="90">
        <v>10</v>
      </c>
      <c r="R486" s="90" t="s">
        <v>814</v>
      </c>
    </row>
    <row r="487" spans="1:18" ht="13.5" hidden="1">
      <c r="A487" s="90" t="s">
        <v>324</v>
      </c>
      <c r="B487" s="90" t="s">
        <v>325</v>
      </c>
      <c r="C487" s="91"/>
      <c r="D487" s="91">
        <v>45051</v>
      </c>
      <c r="E487" s="90">
        <v>227396</v>
      </c>
      <c r="F487" s="90" t="s">
        <v>548</v>
      </c>
      <c r="G487" s="90" t="s">
        <v>923</v>
      </c>
      <c r="H487" s="92">
        <f t="shared" si="2"/>
        <v>98841.681000000011</v>
      </c>
      <c r="I487" s="78">
        <v>524.22</v>
      </c>
      <c r="J487" s="93"/>
      <c r="K487" s="94">
        <v>188.55</v>
      </c>
      <c r="L487" s="94">
        <v>188.55</v>
      </c>
      <c r="M487" s="94">
        <f t="shared" si="3"/>
        <v>0</v>
      </c>
      <c r="N487" s="91">
        <v>45062</v>
      </c>
      <c r="O487" s="90" t="s">
        <v>823</v>
      </c>
      <c r="P487" s="90"/>
      <c r="Q487" s="90">
        <v>10</v>
      </c>
      <c r="R487" s="90" t="s">
        <v>814</v>
      </c>
    </row>
    <row r="488" spans="1:18" ht="13.5" hidden="1">
      <c r="A488" s="90" t="s">
        <v>324</v>
      </c>
      <c r="B488" s="90" t="s">
        <v>325</v>
      </c>
      <c r="C488" s="91"/>
      <c r="D488" s="91">
        <v>45051</v>
      </c>
      <c r="E488" s="90">
        <v>227255</v>
      </c>
      <c r="F488" s="90" t="s">
        <v>548</v>
      </c>
      <c r="G488" s="90" t="s">
        <v>923</v>
      </c>
      <c r="H488" s="92">
        <f t="shared" si="2"/>
        <v>23956.854000000003</v>
      </c>
      <c r="I488" s="78">
        <v>524.22</v>
      </c>
      <c r="J488" s="93"/>
      <c r="K488" s="94">
        <v>45.7</v>
      </c>
      <c r="L488" s="94">
        <v>45.7</v>
      </c>
      <c r="M488" s="94">
        <f t="shared" si="3"/>
        <v>0</v>
      </c>
      <c r="N488" s="91">
        <v>45062</v>
      </c>
      <c r="O488" s="90" t="s">
        <v>823</v>
      </c>
      <c r="P488" s="90"/>
      <c r="Q488" s="90">
        <v>10</v>
      </c>
      <c r="R488" s="90" t="s">
        <v>814</v>
      </c>
    </row>
    <row r="489" spans="1:18" ht="13.5" hidden="1">
      <c r="A489" s="90" t="s">
        <v>324</v>
      </c>
      <c r="B489" s="90" t="s">
        <v>325</v>
      </c>
      <c r="C489" s="91"/>
      <c r="D489" s="91">
        <v>45051</v>
      </c>
      <c r="E489" s="90">
        <v>227254</v>
      </c>
      <c r="F489" s="90" t="s">
        <v>548</v>
      </c>
      <c r="G489" s="90" t="s">
        <v>923</v>
      </c>
      <c r="H489" s="92">
        <f t="shared" si="2"/>
        <v>2053852.0224000001</v>
      </c>
      <c r="I489" s="78">
        <v>524.22</v>
      </c>
      <c r="J489" s="93"/>
      <c r="K489" s="94">
        <v>3917.92</v>
      </c>
      <c r="L489" s="94">
        <v>3917.92</v>
      </c>
      <c r="M489" s="94">
        <f t="shared" si="3"/>
        <v>0</v>
      </c>
      <c r="N489" s="91">
        <v>45062</v>
      </c>
      <c r="O489" s="90" t="s">
        <v>823</v>
      </c>
      <c r="P489" s="90"/>
      <c r="Q489" s="90">
        <v>10</v>
      </c>
      <c r="R489" s="90" t="s">
        <v>814</v>
      </c>
    </row>
    <row r="490" spans="1:18" ht="13.5" hidden="1">
      <c r="A490" s="90" t="s">
        <v>324</v>
      </c>
      <c r="B490" s="90" t="s">
        <v>325</v>
      </c>
      <c r="C490" s="91"/>
      <c r="D490" s="91">
        <v>45052</v>
      </c>
      <c r="E490" s="90">
        <v>227532</v>
      </c>
      <c r="F490" s="90" t="s">
        <v>548</v>
      </c>
      <c r="G490" s="90" t="s">
        <v>924</v>
      </c>
      <c r="H490" s="92">
        <f t="shared" si="2"/>
        <v>105824.2914</v>
      </c>
      <c r="I490" s="78">
        <v>524.22</v>
      </c>
      <c r="J490" s="93"/>
      <c r="K490" s="94">
        <v>201.87</v>
      </c>
      <c r="L490" s="94">
        <v>201.87</v>
      </c>
      <c r="M490" s="94">
        <f t="shared" si="3"/>
        <v>0</v>
      </c>
      <c r="N490" s="91">
        <v>45062</v>
      </c>
      <c r="O490" s="90" t="s">
        <v>823</v>
      </c>
      <c r="P490" s="90"/>
      <c r="Q490" s="90">
        <v>10</v>
      </c>
      <c r="R490" s="90" t="s">
        <v>814</v>
      </c>
    </row>
    <row r="491" spans="1:18" ht="13.5" hidden="1">
      <c r="A491" s="90" t="s">
        <v>324</v>
      </c>
      <c r="B491" s="90" t="s">
        <v>325</v>
      </c>
      <c r="C491" s="90"/>
      <c r="D491" s="90" t="s">
        <v>504</v>
      </c>
      <c r="E491" s="90" t="s">
        <v>504</v>
      </c>
      <c r="F491" s="90" t="s">
        <v>925</v>
      </c>
      <c r="G491" s="90" t="s">
        <v>926</v>
      </c>
      <c r="H491" s="92">
        <f t="shared" si="2"/>
        <v>479231.43959999998</v>
      </c>
      <c r="I491" s="78">
        <v>524.22</v>
      </c>
      <c r="J491" s="93"/>
      <c r="K491" s="94">
        <v>914.18</v>
      </c>
      <c r="L491" s="94">
        <v>914.18</v>
      </c>
      <c r="M491" s="94">
        <f t="shared" si="3"/>
        <v>0</v>
      </c>
      <c r="N491" s="91">
        <v>45049</v>
      </c>
      <c r="O491" s="90" t="s">
        <v>927</v>
      </c>
      <c r="P491" s="90"/>
      <c r="Q491" s="90">
        <v>10</v>
      </c>
      <c r="R491" s="90" t="s">
        <v>928</v>
      </c>
    </row>
    <row r="492" spans="1:18" ht="13.5" hidden="1">
      <c r="A492" s="90" t="s">
        <v>324</v>
      </c>
      <c r="B492" s="90" t="s">
        <v>325</v>
      </c>
      <c r="C492" s="90"/>
      <c r="D492" s="90" t="s">
        <v>504</v>
      </c>
      <c r="E492" s="90" t="s">
        <v>504</v>
      </c>
      <c r="F492" s="90" t="s">
        <v>925</v>
      </c>
      <c r="G492" s="90" t="s">
        <v>926</v>
      </c>
      <c r="H492" s="92">
        <f t="shared" si="2"/>
        <v>479231.43959999998</v>
      </c>
      <c r="I492" s="78">
        <v>524.22</v>
      </c>
      <c r="J492" s="93"/>
      <c r="K492" s="94">
        <v>914.18</v>
      </c>
      <c r="L492" s="94">
        <v>914.18</v>
      </c>
      <c r="M492" s="94">
        <f t="shared" si="3"/>
        <v>0</v>
      </c>
      <c r="N492" s="91">
        <v>45105</v>
      </c>
      <c r="O492" s="90" t="s">
        <v>929</v>
      </c>
      <c r="P492" s="90"/>
      <c r="Q492" s="90">
        <v>10</v>
      </c>
      <c r="R492" s="90" t="s">
        <v>928</v>
      </c>
    </row>
    <row r="493" spans="1:18" ht="13.5" hidden="1">
      <c r="A493" s="90" t="s">
        <v>406</v>
      </c>
      <c r="B493" s="90" t="s">
        <v>407</v>
      </c>
      <c r="C493" s="91"/>
      <c r="D493" s="91">
        <v>45055</v>
      </c>
      <c r="E493" s="90">
        <v>185</v>
      </c>
      <c r="F493" s="90" t="s">
        <v>759</v>
      </c>
      <c r="G493" s="90" t="s">
        <v>930</v>
      </c>
      <c r="H493" s="92">
        <f t="shared" si="2"/>
        <v>316382.49660000001</v>
      </c>
      <c r="I493" s="78">
        <v>524.22</v>
      </c>
      <c r="J493" s="93"/>
      <c r="K493" s="94">
        <v>603.53</v>
      </c>
      <c r="L493" s="94">
        <v>603.53</v>
      </c>
      <c r="M493" s="94">
        <f t="shared" si="3"/>
        <v>0</v>
      </c>
      <c r="N493" s="90"/>
      <c r="O493" s="90"/>
      <c r="P493" s="90"/>
      <c r="Q493" s="90">
        <v>10</v>
      </c>
    </row>
    <row r="494" spans="1:18" ht="13.5" hidden="1">
      <c r="A494" s="90" t="s">
        <v>430</v>
      </c>
      <c r="B494" s="90" t="s">
        <v>431</v>
      </c>
      <c r="C494" s="91"/>
      <c r="D494" s="91">
        <v>45055</v>
      </c>
      <c r="E494" s="90">
        <v>185</v>
      </c>
      <c r="F494" s="90" t="s">
        <v>874</v>
      </c>
      <c r="G494" s="90" t="s">
        <v>890</v>
      </c>
      <c r="H494" s="92">
        <f t="shared" si="2"/>
        <v>31143.910199999998</v>
      </c>
      <c r="I494" s="78">
        <v>524.22</v>
      </c>
      <c r="J494" s="93"/>
      <c r="K494" s="94">
        <v>59.41</v>
      </c>
      <c r="L494" s="94">
        <v>59.41</v>
      </c>
      <c r="M494" s="94">
        <f t="shared" si="3"/>
        <v>0</v>
      </c>
      <c r="N494" s="90" t="s">
        <v>876</v>
      </c>
      <c r="O494" s="90" t="s">
        <v>877</v>
      </c>
      <c r="P494" s="90"/>
      <c r="Q494" s="90">
        <v>10</v>
      </c>
    </row>
    <row r="495" spans="1:18" ht="13.5" hidden="1">
      <c r="A495" s="90" t="s">
        <v>439</v>
      </c>
      <c r="B495" s="90" t="s">
        <v>440</v>
      </c>
      <c r="C495" s="91"/>
      <c r="D495" s="91">
        <v>45055</v>
      </c>
      <c r="E495" s="90" t="s">
        <v>880</v>
      </c>
      <c r="F495" s="90" t="s">
        <v>874</v>
      </c>
      <c r="G495" s="90" t="s">
        <v>487</v>
      </c>
      <c r="H495" s="92">
        <f t="shared" si="2"/>
        <v>115868.3466</v>
      </c>
      <c r="I495" s="78">
        <v>524.22</v>
      </c>
      <c r="J495" s="93"/>
      <c r="K495" s="94">
        <v>221.03</v>
      </c>
      <c r="L495" s="94">
        <v>221.03</v>
      </c>
      <c r="M495" s="94">
        <f t="shared" si="3"/>
        <v>0</v>
      </c>
      <c r="N495" s="90"/>
      <c r="O495" s="90"/>
      <c r="P495" s="90"/>
      <c r="Q495" s="90">
        <v>10</v>
      </c>
    </row>
    <row r="496" spans="1:18" ht="13.5" hidden="1">
      <c r="A496" s="90" t="s">
        <v>406</v>
      </c>
      <c r="B496" s="90" t="s">
        <v>407</v>
      </c>
      <c r="C496" s="91"/>
      <c r="D496" s="91">
        <v>45041</v>
      </c>
      <c r="E496" s="90">
        <v>225307</v>
      </c>
      <c r="F496" s="90" t="s">
        <v>548</v>
      </c>
      <c r="G496" s="90" t="s">
        <v>922</v>
      </c>
      <c r="H496" s="92">
        <f t="shared" si="2"/>
        <v>187838.5104</v>
      </c>
      <c r="I496" s="78">
        <v>524.22</v>
      </c>
      <c r="J496" s="93"/>
      <c r="K496" s="94">
        <v>358.32</v>
      </c>
      <c r="L496" s="94">
        <v>358.32</v>
      </c>
      <c r="M496" s="94">
        <f t="shared" si="3"/>
        <v>0</v>
      </c>
      <c r="N496" s="91">
        <v>45062</v>
      </c>
      <c r="O496" s="90" t="s">
        <v>823</v>
      </c>
      <c r="P496" s="90"/>
      <c r="Q496" s="90">
        <v>10</v>
      </c>
    </row>
    <row r="497" spans="1:18" ht="13.5" hidden="1">
      <c r="A497" s="90" t="s">
        <v>483</v>
      </c>
      <c r="B497" s="90" t="s">
        <v>484</v>
      </c>
      <c r="C497" s="91"/>
      <c r="D497" s="91">
        <v>45042</v>
      </c>
      <c r="E497" s="90">
        <v>225504</v>
      </c>
      <c r="F497" s="90" t="s">
        <v>548</v>
      </c>
      <c r="G497" s="90" t="s">
        <v>922</v>
      </c>
      <c r="H497" s="92">
        <f t="shared" si="2"/>
        <v>105824.2914</v>
      </c>
      <c r="I497" s="78">
        <v>524.22</v>
      </c>
      <c r="J497" s="93"/>
      <c r="K497" s="94">
        <v>201.87</v>
      </c>
      <c r="L497" s="94">
        <v>201.87</v>
      </c>
      <c r="M497" s="94">
        <f t="shared" si="3"/>
        <v>0</v>
      </c>
      <c r="N497" s="91">
        <v>45062</v>
      </c>
      <c r="O497" s="90" t="s">
        <v>823</v>
      </c>
      <c r="P497" s="90"/>
      <c r="Q497" s="90">
        <v>10</v>
      </c>
    </row>
    <row r="498" spans="1:18" ht="13.5" hidden="1">
      <c r="A498" s="90" t="s">
        <v>406</v>
      </c>
      <c r="B498" s="90" t="s">
        <v>407</v>
      </c>
      <c r="C498" s="91"/>
      <c r="D498" s="91">
        <v>45041</v>
      </c>
      <c r="E498" s="90">
        <v>225306</v>
      </c>
      <c r="F498" s="90" t="s">
        <v>548</v>
      </c>
      <c r="G498" s="90" t="s">
        <v>922</v>
      </c>
      <c r="H498" s="92">
        <f t="shared" si="2"/>
        <v>2479927.554</v>
      </c>
      <c r="I498" s="78">
        <v>524.22</v>
      </c>
      <c r="J498" s="93"/>
      <c r="K498" s="94">
        <v>4730.7</v>
      </c>
      <c r="L498" s="94">
        <v>4730.7</v>
      </c>
      <c r="M498" s="94">
        <f t="shared" si="3"/>
        <v>0</v>
      </c>
      <c r="N498" s="91">
        <v>45062</v>
      </c>
      <c r="O498" s="90" t="s">
        <v>823</v>
      </c>
      <c r="P498" s="90"/>
      <c r="Q498" s="90">
        <v>10</v>
      </c>
    </row>
    <row r="499" spans="1:18" ht="13.5" hidden="1">
      <c r="A499" s="90" t="s">
        <v>406</v>
      </c>
      <c r="B499" s="90" t="s">
        <v>407</v>
      </c>
      <c r="C499" s="91"/>
      <c r="D499" s="91">
        <v>45042</v>
      </c>
      <c r="E499" s="90">
        <v>225577</v>
      </c>
      <c r="F499" s="90" t="s">
        <v>548</v>
      </c>
      <c r="G499" s="90" t="s">
        <v>922</v>
      </c>
      <c r="H499" s="92">
        <f t="shared" si="2"/>
        <v>67682.044200000004</v>
      </c>
      <c r="I499" s="78">
        <v>524.22</v>
      </c>
      <c r="J499" s="93"/>
      <c r="K499" s="94">
        <v>129.11000000000001</v>
      </c>
      <c r="L499" s="94">
        <v>129.11000000000001</v>
      </c>
      <c r="M499" s="94">
        <f t="shared" si="3"/>
        <v>0</v>
      </c>
      <c r="N499" s="91">
        <v>45062</v>
      </c>
      <c r="O499" s="90" t="s">
        <v>823</v>
      </c>
      <c r="P499" s="90"/>
      <c r="Q499" s="90">
        <v>10</v>
      </c>
    </row>
    <row r="500" spans="1:18" ht="13.5" hidden="1">
      <c r="A500" s="90" t="s">
        <v>406</v>
      </c>
      <c r="B500" s="90" t="s">
        <v>407</v>
      </c>
      <c r="C500" s="91"/>
      <c r="D500" s="91">
        <v>45043</v>
      </c>
      <c r="E500" s="90">
        <v>225716</v>
      </c>
      <c r="F500" s="90" t="s">
        <v>548</v>
      </c>
      <c r="G500" s="90" t="s">
        <v>922</v>
      </c>
      <c r="H500" s="92">
        <f t="shared" si="2"/>
        <v>1903993.2510000002</v>
      </c>
      <c r="I500" s="78">
        <v>524.22</v>
      </c>
      <c r="J500" s="93"/>
      <c r="K500" s="94">
        <v>3632.05</v>
      </c>
      <c r="L500" s="94">
        <v>3632.05</v>
      </c>
      <c r="M500" s="94">
        <f t="shared" si="3"/>
        <v>0</v>
      </c>
      <c r="N500" s="91">
        <v>45062</v>
      </c>
      <c r="O500" s="90" t="s">
        <v>823</v>
      </c>
      <c r="P500" s="90"/>
      <c r="Q500" s="90">
        <v>10</v>
      </c>
    </row>
    <row r="501" spans="1:18" ht="13.5" hidden="1">
      <c r="A501" s="90" t="s">
        <v>287</v>
      </c>
      <c r="B501" s="90" t="s">
        <v>288</v>
      </c>
      <c r="C501" s="91"/>
      <c r="D501" s="91">
        <v>45076</v>
      </c>
      <c r="E501" s="90" t="s">
        <v>863</v>
      </c>
      <c r="F501" s="90" t="s">
        <v>864</v>
      </c>
      <c r="G501" s="90" t="s">
        <v>931</v>
      </c>
      <c r="H501" s="92">
        <f t="shared" si="2"/>
        <v>5242200</v>
      </c>
      <c r="I501" s="78">
        <v>524.22</v>
      </c>
      <c r="J501" s="93"/>
      <c r="K501" s="94">
        <v>10000</v>
      </c>
      <c r="L501" s="94">
        <v>10000</v>
      </c>
      <c r="M501" s="94">
        <f t="shared" si="3"/>
        <v>0</v>
      </c>
      <c r="N501" s="91">
        <v>45090</v>
      </c>
      <c r="O501" s="90" t="s">
        <v>866</v>
      </c>
      <c r="P501" s="90"/>
      <c r="Q501" s="90">
        <v>10</v>
      </c>
    </row>
    <row r="502" spans="1:18" ht="13.5" hidden="1">
      <c r="A502" s="90" t="s">
        <v>287</v>
      </c>
      <c r="B502" s="90" t="s">
        <v>288</v>
      </c>
      <c r="C502" s="91"/>
      <c r="D502" s="91">
        <v>109</v>
      </c>
      <c r="E502" s="90">
        <v>109</v>
      </c>
      <c r="F502" s="90" t="s">
        <v>932</v>
      </c>
      <c r="G502" s="90" t="s">
        <v>933</v>
      </c>
      <c r="H502" s="92">
        <f t="shared" si="2"/>
        <v>292042.962</v>
      </c>
      <c r="I502" s="78">
        <v>524.22</v>
      </c>
      <c r="J502" s="93"/>
      <c r="K502" s="94">
        <v>557.1</v>
      </c>
      <c r="L502" s="94">
        <v>557.1</v>
      </c>
      <c r="M502" s="94">
        <f t="shared" si="3"/>
        <v>0</v>
      </c>
      <c r="N502" s="91">
        <v>45050</v>
      </c>
      <c r="O502" s="90" t="s">
        <v>934</v>
      </c>
      <c r="P502" s="90"/>
      <c r="Q502" s="90">
        <v>10</v>
      </c>
    </row>
    <row r="503" spans="1:18" ht="13.5" hidden="1">
      <c r="A503" s="90" t="s">
        <v>935</v>
      </c>
      <c r="B503" s="90" t="s">
        <v>936</v>
      </c>
      <c r="C503" s="91"/>
      <c r="D503" s="91">
        <v>45077</v>
      </c>
      <c r="E503" s="90">
        <v>232123</v>
      </c>
      <c r="F503" s="90" t="s">
        <v>548</v>
      </c>
      <c r="G503" s="90" t="s">
        <v>824</v>
      </c>
      <c r="H503" s="92">
        <f t="shared" si="2"/>
        <v>73207.323000000004</v>
      </c>
      <c r="I503" s="78">
        <v>524.22</v>
      </c>
      <c r="J503" s="93"/>
      <c r="K503" s="94">
        <v>139.65</v>
      </c>
      <c r="L503" s="94">
        <v>139.65</v>
      </c>
      <c r="M503" s="94">
        <f t="shared" si="3"/>
        <v>0</v>
      </c>
      <c r="N503" s="91">
        <v>45087</v>
      </c>
      <c r="O503" s="90" t="s">
        <v>825</v>
      </c>
      <c r="P503" s="90"/>
      <c r="Q503" s="90">
        <v>10</v>
      </c>
      <c r="R503" s="90" t="s">
        <v>937</v>
      </c>
    </row>
    <row r="504" spans="1:18" ht="13.5" hidden="1">
      <c r="A504" s="90" t="s">
        <v>935</v>
      </c>
      <c r="B504" s="90" t="s">
        <v>936</v>
      </c>
      <c r="C504" s="91"/>
      <c r="D504" s="91">
        <v>45061</v>
      </c>
      <c r="E504" s="90">
        <v>228878</v>
      </c>
      <c r="F504" s="90" t="s">
        <v>548</v>
      </c>
      <c r="G504" s="90" t="s">
        <v>827</v>
      </c>
      <c r="H504" s="92">
        <f t="shared" si="2"/>
        <v>15343.919400000001</v>
      </c>
      <c r="I504" s="78">
        <v>524.22</v>
      </c>
      <c r="J504" s="93"/>
      <c r="K504" s="94">
        <v>29.27</v>
      </c>
      <c r="L504" s="94">
        <v>29.27</v>
      </c>
      <c r="M504" s="94">
        <f t="shared" si="3"/>
        <v>0</v>
      </c>
      <c r="N504" s="90"/>
      <c r="O504" s="90"/>
      <c r="P504" s="90"/>
      <c r="Q504" s="90">
        <v>10</v>
      </c>
    </row>
    <row r="505" spans="1:18" ht="13.5" hidden="1">
      <c r="A505" s="90" t="s">
        <v>406</v>
      </c>
      <c r="B505" s="90" t="s">
        <v>407</v>
      </c>
      <c r="C505" s="91"/>
      <c r="D505" s="91">
        <v>45061</v>
      </c>
      <c r="E505" s="90">
        <v>228878</v>
      </c>
      <c r="F505" s="90" t="s">
        <v>548</v>
      </c>
      <c r="G505" s="90" t="s">
        <v>827</v>
      </c>
      <c r="H505" s="92">
        <f t="shared" si="2"/>
        <v>44862.747600000002</v>
      </c>
      <c r="I505" s="78">
        <v>524.22</v>
      </c>
      <c r="J505" s="93"/>
      <c r="K505" s="94">
        <v>85.58</v>
      </c>
      <c r="L505" s="94">
        <v>85.58</v>
      </c>
      <c r="M505" s="94">
        <f t="shared" si="3"/>
        <v>0</v>
      </c>
      <c r="N505" s="90"/>
      <c r="O505" s="90"/>
      <c r="P505" s="90"/>
      <c r="Q505" s="90">
        <v>10</v>
      </c>
    </row>
    <row r="506" spans="1:18" ht="13.5" hidden="1">
      <c r="A506" s="90" t="s">
        <v>406</v>
      </c>
      <c r="B506" s="90" t="s">
        <v>407</v>
      </c>
      <c r="C506" s="91"/>
      <c r="D506" s="91">
        <v>45083</v>
      </c>
      <c r="E506" s="90" t="s">
        <v>745</v>
      </c>
      <c r="F506" s="90" t="s">
        <v>746</v>
      </c>
      <c r="G506" s="90" t="s">
        <v>938</v>
      </c>
      <c r="H506" s="92">
        <f t="shared" si="2"/>
        <v>26211000</v>
      </c>
      <c r="I506" s="78">
        <v>524.22</v>
      </c>
      <c r="J506" s="93"/>
      <c r="K506" s="94">
        <v>50000</v>
      </c>
      <c r="L506" s="94">
        <v>50000</v>
      </c>
      <c r="M506" s="94">
        <f t="shared" si="3"/>
        <v>0</v>
      </c>
      <c r="N506" s="90"/>
      <c r="O506" s="90"/>
      <c r="P506" s="90"/>
      <c r="Q506" s="90">
        <v>10</v>
      </c>
    </row>
    <row r="507" spans="1:18" ht="13.5" hidden="1">
      <c r="A507" s="90" t="s">
        <v>354</v>
      </c>
      <c r="B507" s="90" t="s">
        <v>355</v>
      </c>
      <c r="C507" s="91"/>
      <c r="D507" s="91">
        <v>45071</v>
      </c>
      <c r="E507" s="90">
        <v>461</v>
      </c>
      <c r="F507" s="90" t="s">
        <v>939</v>
      </c>
      <c r="G507" s="90" t="s">
        <v>940</v>
      </c>
      <c r="H507" s="92">
        <f t="shared" si="2"/>
        <v>276290.15100000001</v>
      </c>
      <c r="I507" s="78">
        <v>524.22</v>
      </c>
      <c r="J507" s="93"/>
      <c r="K507" s="94">
        <v>527.04999999999995</v>
      </c>
      <c r="L507" s="94">
        <v>527.04999999999995</v>
      </c>
      <c r="M507" s="94">
        <f t="shared" si="3"/>
        <v>0</v>
      </c>
      <c r="N507" s="91">
        <v>45077</v>
      </c>
      <c r="O507" s="90" t="s">
        <v>941</v>
      </c>
      <c r="P507" s="90"/>
      <c r="Q507" s="90">
        <v>11</v>
      </c>
    </row>
    <row r="508" spans="1:18" ht="13.5" hidden="1">
      <c r="A508" s="90" t="s">
        <v>508</v>
      </c>
      <c r="B508" s="90" t="s">
        <v>509</v>
      </c>
      <c r="C508" s="91"/>
      <c r="D508" s="91">
        <v>45076</v>
      </c>
      <c r="E508" s="90">
        <v>26</v>
      </c>
      <c r="F508" s="90" t="s">
        <v>626</v>
      </c>
      <c r="G508" s="90" t="s">
        <v>942</v>
      </c>
      <c r="H508" s="92">
        <f t="shared" si="2"/>
        <v>205536.1776</v>
      </c>
      <c r="I508" s="78">
        <v>524.22</v>
      </c>
      <c r="J508" s="93"/>
      <c r="K508" s="94">
        <v>392.08</v>
      </c>
      <c r="L508" s="94">
        <v>392.08</v>
      </c>
      <c r="M508" s="94">
        <f t="shared" si="3"/>
        <v>0</v>
      </c>
      <c r="N508" s="91">
        <v>45079</v>
      </c>
      <c r="O508" s="90" t="s">
        <v>943</v>
      </c>
      <c r="P508" s="90"/>
      <c r="Q508" s="90">
        <v>11</v>
      </c>
    </row>
    <row r="509" spans="1:18" ht="13.5" hidden="1">
      <c r="A509" s="90" t="s">
        <v>297</v>
      </c>
      <c r="B509" s="90" t="s">
        <v>298</v>
      </c>
      <c r="C509" s="91"/>
      <c r="D509" s="91">
        <v>45064</v>
      </c>
      <c r="E509" s="90">
        <v>7373</v>
      </c>
      <c r="F509" s="90" t="s">
        <v>944</v>
      </c>
      <c r="G509" s="90" t="s">
        <v>945</v>
      </c>
      <c r="H509" s="92">
        <f t="shared" si="2"/>
        <v>825122.28</v>
      </c>
      <c r="I509" s="78">
        <v>524.22</v>
      </c>
      <c r="J509" s="93"/>
      <c r="K509" s="94">
        <v>1574</v>
      </c>
      <c r="L509" s="94">
        <v>1574</v>
      </c>
      <c r="M509" s="94">
        <f t="shared" si="3"/>
        <v>0</v>
      </c>
      <c r="N509" s="91">
        <v>45089</v>
      </c>
      <c r="O509" s="90" t="s">
        <v>946</v>
      </c>
      <c r="P509" s="90"/>
      <c r="Q509" s="90">
        <v>11</v>
      </c>
    </row>
    <row r="510" spans="1:18" ht="13.5" hidden="1">
      <c r="A510" s="90" t="s">
        <v>297</v>
      </c>
      <c r="B510" s="90" t="s">
        <v>298</v>
      </c>
      <c r="C510" s="91"/>
      <c r="D510" s="91">
        <v>45064</v>
      </c>
      <c r="E510" s="90">
        <v>7373</v>
      </c>
      <c r="F510" s="90" t="s">
        <v>944</v>
      </c>
      <c r="G510" s="90" t="s">
        <v>945</v>
      </c>
      <c r="H510" s="92">
        <f t="shared" si="2"/>
        <v>-825122.28</v>
      </c>
      <c r="I510" s="78">
        <v>524.22</v>
      </c>
      <c r="J510" s="93"/>
      <c r="K510" s="94">
        <v>-1574</v>
      </c>
      <c r="L510" s="94">
        <v>-1574</v>
      </c>
      <c r="M510" s="94">
        <f t="shared" si="3"/>
        <v>0</v>
      </c>
      <c r="N510" s="90"/>
      <c r="O510" s="90"/>
      <c r="P510" s="90"/>
      <c r="Q510" s="90">
        <v>11</v>
      </c>
    </row>
    <row r="511" spans="1:18" ht="13.5" hidden="1">
      <c r="A511" s="90" t="s">
        <v>301</v>
      </c>
      <c r="B511" s="90" t="s">
        <v>302</v>
      </c>
      <c r="C511" s="91"/>
      <c r="D511" s="91">
        <v>45070</v>
      </c>
      <c r="E511" s="90">
        <v>189</v>
      </c>
      <c r="F511" s="90" t="s">
        <v>427</v>
      </c>
      <c r="G511" s="90" t="s">
        <v>947</v>
      </c>
      <c r="H511" s="92">
        <f t="shared" si="2"/>
        <v>100482.48960000002</v>
      </c>
      <c r="I511" s="78">
        <v>524.22</v>
      </c>
      <c r="J511" s="93"/>
      <c r="K511" s="94">
        <v>191.68</v>
      </c>
      <c r="L511" s="94">
        <v>191.68</v>
      </c>
      <c r="M511" s="94">
        <f t="shared" si="3"/>
        <v>0</v>
      </c>
      <c r="N511" s="91">
        <v>45072</v>
      </c>
      <c r="O511" s="90" t="s">
        <v>948</v>
      </c>
      <c r="P511" s="90"/>
      <c r="Q511" s="90">
        <v>11</v>
      </c>
    </row>
    <row r="512" spans="1:18" ht="13.5" hidden="1">
      <c r="A512" s="90" t="s">
        <v>301</v>
      </c>
      <c r="B512" s="90" t="s">
        <v>302</v>
      </c>
      <c r="C512" s="91"/>
      <c r="D512" s="91">
        <v>45070</v>
      </c>
      <c r="E512" s="90">
        <v>189</v>
      </c>
      <c r="F512" s="90" t="s">
        <v>427</v>
      </c>
      <c r="G512" s="90" t="s">
        <v>947</v>
      </c>
      <c r="H512" s="92">
        <f t="shared" si="2"/>
        <v>13063.562400000001</v>
      </c>
      <c r="I512" s="78">
        <v>524.22</v>
      </c>
      <c r="J512" s="93"/>
      <c r="K512" s="94">
        <v>24.92</v>
      </c>
      <c r="L512" s="94">
        <v>24.92</v>
      </c>
      <c r="M512" s="94">
        <f t="shared" si="3"/>
        <v>0</v>
      </c>
      <c r="N512" s="91">
        <v>45072</v>
      </c>
      <c r="O512" s="90" t="s">
        <v>948</v>
      </c>
      <c r="P512" s="90"/>
      <c r="Q512" s="90">
        <v>11</v>
      </c>
    </row>
    <row r="513" spans="1:18" ht="13.5" hidden="1">
      <c r="A513" s="90" t="s">
        <v>430</v>
      </c>
      <c r="B513" s="90" t="s">
        <v>431</v>
      </c>
      <c r="C513" s="91"/>
      <c r="D513" s="91">
        <v>45072</v>
      </c>
      <c r="E513" s="90">
        <v>231334</v>
      </c>
      <c r="F513" s="90" t="s">
        <v>548</v>
      </c>
      <c r="G513" s="90" t="s">
        <v>949</v>
      </c>
      <c r="H513" s="92">
        <f t="shared" si="2"/>
        <v>743674.21860000014</v>
      </c>
      <c r="I513" s="78">
        <v>524.22</v>
      </c>
      <c r="J513" s="93"/>
      <c r="K513" s="94">
        <v>1418.63</v>
      </c>
      <c r="L513" s="94">
        <v>1418.63</v>
      </c>
      <c r="M513" s="94">
        <f t="shared" si="3"/>
        <v>0</v>
      </c>
      <c r="N513" s="91">
        <v>45087</v>
      </c>
      <c r="O513" s="90" t="s">
        <v>825</v>
      </c>
      <c r="P513" s="90"/>
      <c r="Q513" s="90">
        <v>11</v>
      </c>
      <c r="R513" s="90" t="s">
        <v>937</v>
      </c>
    </row>
    <row r="514" spans="1:18" ht="13.5" hidden="1">
      <c r="A514" s="90" t="s">
        <v>430</v>
      </c>
      <c r="B514" s="90" t="s">
        <v>431</v>
      </c>
      <c r="C514" s="91"/>
      <c r="D514" s="91">
        <v>45073</v>
      </c>
      <c r="E514" s="90">
        <v>231493</v>
      </c>
      <c r="F514" s="90" t="s">
        <v>548</v>
      </c>
      <c r="G514" s="90" t="s">
        <v>949</v>
      </c>
      <c r="H514" s="92">
        <f t="shared" si="2"/>
        <v>314767.89900000003</v>
      </c>
      <c r="I514" s="78">
        <v>524.22</v>
      </c>
      <c r="J514" s="93"/>
      <c r="K514" s="94">
        <v>600.45000000000005</v>
      </c>
      <c r="L514" s="94">
        <v>600.45000000000005</v>
      </c>
      <c r="M514" s="94">
        <f t="shared" si="3"/>
        <v>0</v>
      </c>
      <c r="N514" s="91">
        <v>45087</v>
      </c>
      <c r="O514" s="90" t="s">
        <v>825</v>
      </c>
      <c r="P514" s="90"/>
      <c r="Q514" s="90">
        <v>11</v>
      </c>
      <c r="R514" s="90" t="s">
        <v>937</v>
      </c>
    </row>
    <row r="515" spans="1:18" ht="13.5" hidden="1">
      <c r="A515" s="90" t="s">
        <v>430</v>
      </c>
      <c r="B515" s="90" t="s">
        <v>431</v>
      </c>
      <c r="C515" s="91"/>
      <c r="D515" s="91">
        <v>45073</v>
      </c>
      <c r="E515" s="90">
        <v>231494</v>
      </c>
      <c r="F515" s="90" t="s">
        <v>548</v>
      </c>
      <c r="G515" s="90" t="s">
        <v>949</v>
      </c>
      <c r="H515" s="92">
        <f t="shared" si="2"/>
        <v>314767.89900000003</v>
      </c>
      <c r="I515" s="78">
        <v>524.22</v>
      </c>
      <c r="J515" s="93"/>
      <c r="K515" s="94">
        <v>600.45000000000005</v>
      </c>
      <c r="L515" s="94">
        <v>600.45000000000005</v>
      </c>
      <c r="M515" s="94">
        <f t="shared" si="3"/>
        <v>0</v>
      </c>
      <c r="N515" s="91">
        <v>45087</v>
      </c>
      <c r="O515" s="90" t="s">
        <v>825</v>
      </c>
      <c r="P515" s="90"/>
      <c r="Q515" s="90">
        <v>11</v>
      </c>
      <c r="R515" s="90" t="s">
        <v>937</v>
      </c>
    </row>
    <row r="516" spans="1:18" ht="13.5" hidden="1">
      <c r="A516" s="90" t="s">
        <v>251</v>
      </c>
      <c r="B516" s="90" t="s">
        <v>252</v>
      </c>
      <c r="C516" s="91"/>
      <c r="D516" s="91">
        <v>45073</v>
      </c>
      <c r="E516" s="90">
        <v>231495</v>
      </c>
      <c r="F516" s="90" t="s">
        <v>548</v>
      </c>
      <c r="G516" s="90" t="s">
        <v>949</v>
      </c>
      <c r="H516" s="92">
        <f t="shared" si="2"/>
        <v>65758.156799999997</v>
      </c>
      <c r="I516" s="78">
        <v>524.22</v>
      </c>
      <c r="J516" s="93"/>
      <c r="K516" s="94">
        <v>125.44</v>
      </c>
      <c r="L516" s="94">
        <v>125.44</v>
      </c>
      <c r="M516" s="94">
        <f t="shared" si="3"/>
        <v>0</v>
      </c>
      <c r="N516" s="91">
        <v>45087</v>
      </c>
      <c r="O516" s="90" t="s">
        <v>825</v>
      </c>
      <c r="P516" s="90"/>
      <c r="Q516" s="90">
        <v>11</v>
      </c>
      <c r="R516" s="90" t="s">
        <v>937</v>
      </c>
    </row>
    <row r="517" spans="1:18" ht="13.5" hidden="1">
      <c r="A517" s="90" t="s">
        <v>430</v>
      </c>
      <c r="B517" s="90" t="s">
        <v>431</v>
      </c>
      <c r="C517" s="91"/>
      <c r="D517" s="91">
        <v>45075</v>
      </c>
      <c r="E517" s="90">
        <v>231845</v>
      </c>
      <c r="F517" s="90" t="s">
        <v>548</v>
      </c>
      <c r="G517" s="90" t="s">
        <v>949</v>
      </c>
      <c r="H517" s="92">
        <f t="shared" ref="H517:H771" si="4">I517*K517</f>
        <v>565811.61479999998</v>
      </c>
      <c r="I517" s="78">
        <v>524.22</v>
      </c>
      <c r="J517" s="93"/>
      <c r="K517" s="94">
        <v>1079.3399999999999</v>
      </c>
      <c r="L517" s="94">
        <v>1079.3399999999999</v>
      </c>
      <c r="M517" s="94">
        <f t="shared" ref="M517:M771" si="5">K517-L517</f>
        <v>0</v>
      </c>
      <c r="N517" s="91">
        <v>45087</v>
      </c>
      <c r="O517" s="90" t="s">
        <v>825</v>
      </c>
      <c r="P517" s="90"/>
      <c r="Q517" s="90">
        <v>11</v>
      </c>
      <c r="R517" s="90" t="s">
        <v>937</v>
      </c>
    </row>
    <row r="518" spans="1:18" ht="13.5" hidden="1">
      <c r="A518" s="90" t="s">
        <v>406</v>
      </c>
      <c r="B518" s="90" t="s">
        <v>407</v>
      </c>
      <c r="C518" s="91"/>
      <c r="D518" s="91">
        <v>45075</v>
      </c>
      <c r="E518" s="90">
        <v>231845</v>
      </c>
      <c r="F518" s="90" t="s">
        <v>548</v>
      </c>
      <c r="G518" s="90" t="s">
        <v>949</v>
      </c>
      <c r="H518" s="92">
        <f t="shared" si="4"/>
        <v>50791.675800000005</v>
      </c>
      <c r="I518" s="78">
        <v>524.22</v>
      </c>
      <c r="J518" s="93"/>
      <c r="K518" s="94">
        <v>96.89</v>
      </c>
      <c r="L518" s="94">
        <v>96.89</v>
      </c>
      <c r="M518" s="94">
        <f t="shared" si="5"/>
        <v>0</v>
      </c>
      <c r="N518" s="91">
        <v>45087</v>
      </c>
      <c r="O518" s="90" t="s">
        <v>825</v>
      </c>
      <c r="P518" s="90"/>
      <c r="Q518" s="90">
        <v>11</v>
      </c>
      <c r="R518" s="90" t="s">
        <v>937</v>
      </c>
    </row>
    <row r="519" spans="1:18" ht="13.5" hidden="1">
      <c r="A519" s="90" t="s">
        <v>251</v>
      </c>
      <c r="B519" s="90" t="s">
        <v>252</v>
      </c>
      <c r="C519" s="91"/>
      <c r="D519" s="91">
        <v>45075</v>
      </c>
      <c r="E519" s="90">
        <v>231845</v>
      </c>
      <c r="F519" s="90" t="s">
        <v>548</v>
      </c>
      <c r="G519" s="90" t="s">
        <v>949</v>
      </c>
      <c r="H519" s="92">
        <f t="shared" si="4"/>
        <v>93122.440799999997</v>
      </c>
      <c r="I519" s="78">
        <v>524.22</v>
      </c>
      <c r="J519" s="93"/>
      <c r="K519" s="94">
        <v>177.64</v>
      </c>
      <c r="L519" s="94">
        <v>177.64</v>
      </c>
      <c r="M519" s="94">
        <f t="shared" si="5"/>
        <v>0</v>
      </c>
      <c r="N519" s="91">
        <v>45087</v>
      </c>
      <c r="O519" s="90" t="s">
        <v>825</v>
      </c>
      <c r="P519" s="90"/>
      <c r="Q519" s="90">
        <v>11</v>
      </c>
      <c r="R519" s="90" t="s">
        <v>937</v>
      </c>
    </row>
    <row r="520" spans="1:18" ht="13.5" hidden="1">
      <c r="A520" s="90" t="s">
        <v>301</v>
      </c>
      <c r="B520" s="90" t="s">
        <v>302</v>
      </c>
      <c r="C520" s="91"/>
      <c r="D520" s="91">
        <v>45068</v>
      </c>
      <c r="E520" s="90">
        <v>116743</v>
      </c>
      <c r="F520" s="90" t="s">
        <v>491</v>
      </c>
      <c r="G520" s="90" t="s">
        <v>950</v>
      </c>
      <c r="H520" s="92">
        <f t="shared" si="4"/>
        <v>10929.987000000001</v>
      </c>
      <c r="I520" s="78">
        <v>524.22</v>
      </c>
      <c r="J520" s="93"/>
      <c r="K520" s="94">
        <v>20.85</v>
      </c>
      <c r="L520" s="94">
        <v>20.85</v>
      </c>
      <c r="M520" s="94">
        <f t="shared" si="5"/>
        <v>0</v>
      </c>
      <c r="N520" s="91">
        <v>45072</v>
      </c>
      <c r="O520" s="90" t="s">
        <v>951</v>
      </c>
      <c r="P520" s="90"/>
      <c r="Q520" s="90">
        <v>11</v>
      </c>
    </row>
    <row r="521" spans="1:18" ht="13.5" hidden="1">
      <c r="A521" s="90" t="s">
        <v>301</v>
      </c>
      <c r="B521" s="90" t="s">
        <v>302</v>
      </c>
      <c r="C521" s="91"/>
      <c r="D521" s="91">
        <v>45069</v>
      </c>
      <c r="E521" s="90">
        <v>12</v>
      </c>
      <c r="F521" s="90" t="s">
        <v>617</v>
      </c>
      <c r="G521" s="90" t="s">
        <v>952</v>
      </c>
      <c r="H521" s="92">
        <f t="shared" si="4"/>
        <v>2887796.9250000003</v>
      </c>
      <c r="I521" s="78">
        <v>524.22</v>
      </c>
      <c r="J521" s="93"/>
      <c r="K521" s="94">
        <v>5508.75</v>
      </c>
      <c r="L521" s="94">
        <v>5508.75</v>
      </c>
      <c r="M521" s="94">
        <f t="shared" si="5"/>
        <v>0</v>
      </c>
      <c r="N521" s="91">
        <v>45079</v>
      </c>
      <c r="O521" s="90" t="s">
        <v>953</v>
      </c>
      <c r="P521" s="90"/>
      <c r="Q521" s="90">
        <v>11</v>
      </c>
    </row>
    <row r="522" spans="1:18" ht="13.5" hidden="1">
      <c r="A522" s="90" t="s">
        <v>425</v>
      </c>
      <c r="B522" s="90" t="s">
        <v>426</v>
      </c>
      <c r="C522" s="91"/>
      <c r="D522" s="91">
        <v>45070</v>
      </c>
      <c r="E522" s="90">
        <v>188</v>
      </c>
      <c r="F522" s="90" t="s">
        <v>427</v>
      </c>
      <c r="G522" s="90" t="s">
        <v>954</v>
      </c>
      <c r="H522" s="92">
        <f t="shared" si="4"/>
        <v>2152856.2116</v>
      </c>
      <c r="I522" s="78">
        <v>524.22</v>
      </c>
      <c r="J522" s="93"/>
      <c r="K522" s="94">
        <v>4106.78</v>
      </c>
      <c r="L522" s="94">
        <v>4106.78</v>
      </c>
      <c r="M522" s="94">
        <f t="shared" si="5"/>
        <v>0</v>
      </c>
      <c r="N522" s="91">
        <v>45072</v>
      </c>
      <c r="O522" s="90" t="s">
        <v>955</v>
      </c>
      <c r="P522" s="90"/>
      <c r="Q522" s="90">
        <v>11</v>
      </c>
    </row>
    <row r="523" spans="1:18" ht="13.5" hidden="1">
      <c r="A523" s="90" t="s">
        <v>430</v>
      </c>
      <c r="B523" s="90" t="s">
        <v>431</v>
      </c>
      <c r="C523" s="91"/>
      <c r="D523" s="91">
        <v>45070</v>
      </c>
      <c r="E523" s="90">
        <v>188</v>
      </c>
      <c r="F523" s="90" t="s">
        <v>427</v>
      </c>
      <c r="G523" s="90" t="s">
        <v>954</v>
      </c>
      <c r="H523" s="92">
        <f t="shared" si="4"/>
        <v>2798716.2204</v>
      </c>
      <c r="I523" s="78">
        <v>524.22</v>
      </c>
      <c r="J523" s="93"/>
      <c r="K523" s="94">
        <v>5338.82</v>
      </c>
      <c r="L523" s="94">
        <v>5338.82</v>
      </c>
      <c r="M523" s="94">
        <f t="shared" si="5"/>
        <v>0</v>
      </c>
      <c r="N523" s="91">
        <v>45072</v>
      </c>
      <c r="O523" s="90" t="s">
        <v>955</v>
      </c>
      <c r="P523" s="90"/>
      <c r="Q523" s="90">
        <v>11</v>
      </c>
    </row>
    <row r="524" spans="1:18" ht="13.5" hidden="1">
      <c r="A524" s="90" t="s">
        <v>432</v>
      </c>
      <c r="B524" s="90" t="s">
        <v>433</v>
      </c>
      <c r="C524" s="91"/>
      <c r="D524" s="91">
        <v>45070</v>
      </c>
      <c r="E524" s="90">
        <v>188</v>
      </c>
      <c r="F524" s="90" t="s">
        <v>427</v>
      </c>
      <c r="G524" s="90" t="s">
        <v>954</v>
      </c>
      <c r="H524" s="92">
        <f t="shared" si="4"/>
        <v>430573.33920000005</v>
      </c>
      <c r="I524" s="78">
        <v>524.22</v>
      </c>
      <c r="J524" s="93"/>
      <c r="K524" s="94">
        <v>821.36</v>
      </c>
      <c r="L524" s="94">
        <v>821.36</v>
      </c>
      <c r="M524" s="94">
        <f t="shared" si="5"/>
        <v>0</v>
      </c>
      <c r="N524" s="91">
        <v>45072</v>
      </c>
      <c r="O524" s="90" t="s">
        <v>955</v>
      </c>
      <c r="P524" s="90"/>
      <c r="Q524" s="90">
        <v>11</v>
      </c>
    </row>
    <row r="525" spans="1:18" ht="13.5" hidden="1">
      <c r="A525" s="90" t="s">
        <v>425</v>
      </c>
      <c r="B525" s="90" t="s">
        <v>426</v>
      </c>
      <c r="C525" s="91"/>
      <c r="D525" s="91">
        <v>45070</v>
      </c>
      <c r="E525" s="90">
        <v>188</v>
      </c>
      <c r="F525" s="90" t="s">
        <v>427</v>
      </c>
      <c r="G525" s="90" t="s">
        <v>954</v>
      </c>
      <c r="H525" s="92">
        <f t="shared" si="4"/>
        <v>279870.5736</v>
      </c>
      <c r="I525" s="78">
        <v>524.22</v>
      </c>
      <c r="J525" s="93"/>
      <c r="K525" s="94">
        <v>533.88</v>
      </c>
      <c r="L525" s="94">
        <v>533.88</v>
      </c>
      <c r="M525" s="94">
        <f t="shared" si="5"/>
        <v>0</v>
      </c>
      <c r="N525" s="91">
        <v>45072</v>
      </c>
      <c r="O525" s="90" t="s">
        <v>955</v>
      </c>
      <c r="P525" s="90"/>
      <c r="Q525" s="90">
        <v>11</v>
      </c>
    </row>
    <row r="526" spans="1:18" ht="13.5" hidden="1">
      <c r="A526" s="90" t="s">
        <v>430</v>
      </c>
      <c r="B526" s="90" t="s">
        <v>431</v>
      </c>
      <c r="C526" s="91"/>
      <c r="D526" s="91">
        <v>45070</v>
      </c>
      <c r="E526" s="90">
        <v>188</v>
      </c>
      <c r="F526" s="90" t="s">
        <v>427</v>
      </c>
      <c r="G526" s="90" t="s">
        <v>954</v>
      </c>
      <c r="H526" s="92">
        <f t="shared" si="4"/>
        <v>363829.64880000002</v>
      </c>
      <c r="I526" s="78">
        <v>524.22</v>
      </c>
      <c r="J526" s="93"/>
      <c r="K526" s="94">
        <v>694.04</v>
      </c>
      <c r="L526" s="94">
        <v>694.04</v>
      </c>
      <c r="M526" s="94">
        <f t="shared" si="5"/>
        <v>0</v>
      </c>
      <c r="N526" s="91">
        <v>45072</v>
      </c>
      <c r="O526" s="90" t="s">
        <v>955</v>
      </c>
      <c r="P526" s="90"/>
      <c r="Q526" s="90">
        <v>11</v>
      </c>
    </row>
    <row r="527" spans="1:18" ht="13.5" hidden="1">
      <c r="A527" s="90" t="s">
        <v>432</v>
      </c>
      <c r="B527" s="90" t="s">
        <v>433</v>
      </c>
      <c r="C527" s="91"/>
      <c r="D527" s="91">
        <v>45070</v>
      </c>
      <c r="E527" s="90">
        <v>188</v>
      </c>
      <c r="F527" s="90" t="s">
        <v>427</v>
      </c>
      <c r="G527" s="90" t="s">
        <v>954</v>
      </c>
      <c r="H527" s="92">
        <f t="shared" si="4"/>
        <v>55976.211600000002</v>
      </c>
      <c r="I527" s="78">
        <v>524.22</v>
      </c>
      <c r="J527" s="93"/>
      <c r="K527" s="94">
        <v>106.78</v>
      </c>
      <c r="L527" s="94">
        <v>106.78</v>
      </c>
      <c r="M527" s="94">
        <f t="shared" si="5"/>
        <v>0</v>
      </c>
      <c r="N527" s="91">
        <v>45072</v>
      </c>
      <c r="O527" s="90" t="s">
        <v>955</v>
      </c>
      <c r="P527" s="90"/>
      <c r="Q527" s="90">
        <v>11</v>
      </c>
    </row>
    <row r="528" spans="1:18" ht="13.5" hidden="1">
      <c r="A528" s="90" t="s">
        <v>376</v>
      </c>
      <c r="B528" s="90" t="s">
        <v>377</v>
      </c>
      <c r="C528" s="90"/>
      <c r="D528" s="90"/>
      <c r="E528" s="90"/>
      <c r="F528" s="90" t="s">
        <v>378</v>
      </c>
      <c r="G528" s="90" t="s">
        <v>956</v>
      </c>
      <c r="H528" s="92">
        <f t="shared" si="4"/>
        <v>2777217.9582000002</v>
      </c>
      <c r="I528" s="78">
        <v>524.22</v>
      </c>
      <c r="J528" s="93"/>
      <c r="K528" s="94">
        <v>5297.81</v>
      </c>
      <c r="L528" s="94">
        <v>5297.81</v>
      </c>
      <c r="M528" s="94">
        <f t="shared" si="5"/>
        <v>0</v>
      </c>
      <c r="N528" s="90"/>
      <c r="O528" s="90"/>
      <c r="P528" s="90"/>
      <c r="Q528" s="90">
        <v>11</v>
      </c>
    </row>
    <row r="529" spans="1:18" ht="13.5" hidden="1">
      <c r="A529" s="90" t="s">
        <v>439</v>
      </c>
      <c r="B529" s="90" t="s">
        <v>440</v>
      </c>
      <c r="C529" s="91"/>
      <c r="D529" s="91">
        <v>45068</v>
      </c>
      <c r="E529" s="90">
        <v>10022</v>
      </c>
      <c r="F529" s="90" t="s">
        <v>244</v>
      </c>
      <c r="G529" s="90" t="s">
        <v>957</v>
      </c>
      <c r="H529" s="92">
        <f t="shared" si="4"/>
        <v>752213.76240000012</v>
      </c>
      <c r="I529" s="78">
        <v>524.22</v>
      </c>
      <c r="J529" s="93"/>
      <c r="K529" s="94">
        <v>1434.92</v>
      </c>
      <c r="L529" s="94">
        <v>1434.92</v>
      </c>
      <c r="M529" s="94">
        <f t="shared" si="5"/>
        <v>0</v>
      </c>
      <c r="N529" s="91">
        <v>45087</v>
      </c>
      <c r="O529" s="90" t="s">
        <v>958</v>
      </c>
      <c r="P529" s="90"/>
      <c r="Q529" s="90">
        <v>11</v>
      </c>
      <c r="R529" s="90" t="s">
        <v>937</v>
      </c>
    </row>
    <row r="530" spans="1:18" ht="13.5" hidden="1">
      <c r="A530" s="90" t="s">
        <v>439</v>
      </c>
      <c r="B530" s="90" t="s">
        <v>440</v>
      </c>
      <c r="C530" s="91"/>
      <c r="D530" s="91">
        <v>45077</v>
      </c>
      <c r="E530" s="90">
        <v>79089</v>
      </c>
      <c r="F530" s="90" t="s">
        <v>244</v>
      </c>
      <c r="G530" s="90" t="s">
        <v>959</v>
      </c>
      <c r="H530" s="92">
        <f t="shared" si="4"/>
        <v>379189.29480000003</v>
      </c>
      <c r="I530" s="78">
        <v>524.22</v>
      </c>
      <c r="J530" s="93"/>
      <c r="K530" s="94">
        <v>723.34</v>
      </c>
      <c r="L530" s="94">
        <v>723.34</v>
      </c>
      <c r="M530" s="94">
        <f t="shared" si="5"/>
        <v>0</v>
      </c>
      <c r="N530" s="91">
        <v>45080</v>
      </c>
      <c r="O530" s="90" t="s">
        <v>960</v>
      </c>
      <c r="P530" s="90"/>
      <c r="Q530" s="90">
        <v>11</v>
      </c>
    </row>
    <row r="531" spans="1:18" ht="13.5" hidden="1">
      <c r="A531" s="90" t="s">
        <v>439</v>
      </c>
      <c r="B531" s="90" t="s">
        <v>440</v>
      </c>
      <c r="C531" s="91"/>
      <c r="D531" s="91">
        <v>45093</v>
      </c>
      <c r="E531" s="90">
        <v>16</v>
      </c>
      <c r="F531" s="90" t="s">
        <v>686</v>
      </c>
      <c r="G531" s="90" t="s">
        <v>961</v>
      </c>
      <c r="H531" s="92">
        <f t="shared" si="4"/>
        <v>2764385.0526000001</v>
      </c>
      <c r="I531" s="78">
        <v>524.22</v>
      </c>
      <c r="J531" s="93"/>
      <c r="K531" s="94">
        <v>5273.33</v>
      </c>
      <c r="L531" s="94">
        <v>5273.33</v>
      </c>
      <c r="M531" s="94">
        <f t="shared" si="5"/>
        <v>0</v>
      </c>
      <c r="N531" s="90"/>
      <c r="O531" s="90"/>
      <c r="P531" s="90"/>
      <c r="Q531" s="90">
        <v>11</v>
      </c>
    </row>
    <row r="532" spans="1:18" ht="13.5" hidden="1">
      <c r="A532" s="90" t="s">
        <v>237</v>
      </c>
      <c r="B532" s="90" t="s">
        <v>40</v>
      </c>
      <c r="C532" s="91"/>
      <c r="D532" s="91">
        <v>45076</v>
      </c>
      <c r="E532" s="90" t="s">
        <v>962</v>
      </c>
      <c r="F532" s="90" t="s">
        <v>963</v>
      </c>
      <c r="G532" s="90" t="s">
        <v>964</v>
      </c>
      <c r="H532" s="92">
        <f t="shared" si="4"/>
        <v>666414.67500000005</v>
      </c>
      <c r="I532" s="78">
        <v>524.22</v>
      </c>
      <c r="J532" s="93"/>
      <c r="K532" s="94">
        <v>1271.25</v>
      </c>
      <c r="L532" s="94">
        <v>1271.25</v>
      </c>
      <c r="M532" s="94">
        <f t="shared" si="5"/>
        <v>0</v>
      </c>
      <c r="N532" s="91">
        <v>45078</v>
      </c>
      <c r="O532" s="90" t="s">
        <v>965</v>
      </c>
      <c r="P532" s="90"/>
      <c r="Q532" s="90">
        <v>11</v>
      </c>
    </row>
    <row r="533" spans="1:18" ht="13.5" hidden="1">
      <c r="A533" s="90" t="s">
        <v>340</v>
      </c>
      <c r="B533" s="90" t="s">
        <v>341</v>
      </c>
      <c r="C533" s="91"/>
      <c r="D533" s="91">
        <v>45064</v>
      </c>
      <c r="E533" s="90">
        <v>67</v>
      </c>
      <c r="F533" s="90" t="s">
        <v>966</v>
      </c>
      <c r="G533" s="90" t="s">
        <v>967</v>
      </c>
      <c r="H533" s="92">
        <f t="shared" si="4"/>
        <v>1141237.4244000001</v>
      </c>
      <c r="I533" s="78">
        <v>524.22</v>
      </c>
      <c r="J533" s="93"/>
      <c r="K533" s="94">
        <v>2177.02</v>
      </c>
      <c r="L533" s="94">
        <v>2177.02</v>
      </c>
      <c r="M533" s="94">
        <f t="shared" si="5"/>
        <v>0</v>
      </c>
      <c r="N533" s="91">
        <v>45064</v>
      </c>
      <c r="O533" s="90" t="s">
        <v>968</v>
      </c>
      <c r="P533" s="90"/>
      <c r="Q533" s="90">
        <v>11</v>
      </c>
    </row>
    <row r="534" spans="1:18" ht="13.5" hidden="1">
      <c r="A534" s="90" t="s">
        <v>425</v>
      </c>
      <c r="B534" s="90" t="s">
        <v>426</v>
      </c>
      <c r="C534" s="91"/>
      <c r="D534" s="91">
        <v>45060</v>
      </c>
      <c r="E534" s="90">
        <v>11976</v>
      </c>
      <c r="F534" s="90" t="s">
        <v>969</v>
      </c>
      <c r="G534" s="90" t="s">
        <v>970</v>
      </c>
      <c r="H534" s="92">
        <f t="shared" si="4"/>
        <v>100624.02899999999</v>
      </c>
      <c r="I534" s="78">
        <v>524.22</v>
      </c>
      <c r="J534" s="93"/>
      <c r="K534" s="94">
        <v>191.95</v>
      </c>
      <c r="L534" s="94">
        <v>191.95</v>
      </c>
      <c r="M534" s="94">
        <f t="shared" si="5"/>
        <v>0</v>
      </c>
      <c r="N534" s="91">
        <v>45062</v>
      </c>
      <c r="O534" s="90" t="s">
        <v>971</v>
      </c>
      <c r="P534" s="90"/>
      <c r="Q534" s="90">
        <v>11</v>
      </c>
    </row>
    <row r="535" spans="1:18" ht="13.5" hidden="1">
      <c r="A535" s="90" t="s">
        <v>425</v>
      </c>
      <c r="B535" s="90" t="s">
        <v>426</v>
      </c>
      <c r="C535" s="91"/>
      <c r="D535" s="91">
        <v>45062</v>
      </c>
      <c r="E535" s="90">
        <v>4176</v>
      </c>
      <c r="F535" s="90" t="s">
        <v>881</v>
      </c>
      <c r="G535" s="90" t="s">
        <v>972</v>
      </c>
      <c r="H535" s="92">
        <f t="shared" si="4"/>
        <v>3887086.0578000001</v>
      </c>
      <c r="I535" s="78">
        <v>524.22</v>
      </c>
      <c r="J535" s="93"/>
      <c r="K535" s="94">
        <v>7414.99</v>
      </c>
      <c r="L535" s="94">
        <v>7414.99</v>
      </c>
      <c r="M535" s="94">
        <f t="shared" si="5"/>
        <v>0</v>
      </c>
      <c r="N535" s="91">
        <v>45062</v>
      </c>
      <c r="O535" s="90" t="s">
        <v>973</v>
      </c>
      <c r="P535" s="90"/>
      <c r="Q535" s="90">
        <v>11</v>
      </c>
    </row>
    <row r="536" spans="1:18" ht="13.5" hidden="1">
      <c r="A536" s="90" t="s">
        <v>251</v>
      </c>
      <c r="B536" s="90" t="s">
        <v>252</v>
      </c>
      <c r="C536" s="91"/>
      <c r="D536" s="91">
        <v>45061</v>
      </c>
      <c r="E536" s="90">
        <v>259</v>
      </c>
      <c r="F536" s="90" t="s">
        <v>974</v>
      </c>
      <c r="G536" s="90" t="s">
        <v>975</v>
      </c>
      <c r="H536" s="92">
        <f t="shared" si="4"/>
        <v>167650.79820000002</v>
      </c>
      <c r="I536" s="78">
        <v>524.22</v>
      </c>
      <c r="J536" s="93"/>
      <c r="K536" s="94">
        <v>319.81</v>
      </c>
      <c r="L536" s="94">
        <v>319.81</v>
      </c>
      <c r="M536" s="94">
        <f t="shared" si="5"/>
        <v>0</v>
      </c>
      <c r="N536" s="91">
        <v>45062</v>
      </c>
      <c r="O536" s="90" t="s">
        <v>976</v>
      </c>
      <c r="P536" s="90"/>
      <c r="Q536" s="90">
        <v>11</v>
      </c>
    </row>
    <row r="537" spans="1:18" ht="13.5" hidden="1">
      <c r="A537" s="90" t="s">
        <v>251</v>
      </c>
      <c r="B537" s="90" t="s">
        <v>252</v>
      </c>
      <c r="C537" s="91"/>
      <c r="D537" s="91">
        <v>45062</v>
      </c>
      <c r="E537" s="90">
        <v>73825</v>
      </c>
      <c r="F537" s="90" t="s">
        <v>977</v>
      </c>
      <c r="G537" s="90" t="s">
        <v>978</v>
      </c>
      <c r="H537" s="92">
        <f t="shared" si="4"/>
        <v>622547.94539999997</v>
      </c>
      <c r="I537" s="78">
        <v>524.22</v>
      </c>
      <c r="J537" s="93"/>
      <c r="K537" s="94">
        <v>1187.57</v>
      </c>
      <c r="L537" s="94">
        <v>1187.57</v>
      </c>
      <c r="M537" s="94">
        <f t="shared" si="5"/>
        <v>0</v>
      </c>
      <c r="N537" s="91">
        <v>45062</v>
      </c>
      <c r="O537" s="90" t="s">
        <v>979</v>
      </c>
      <c r="P537" s="90"/>
      <c r="Q537" s="90">
        <v>11</v>
      </c>
    </row>
    <row r="538" spans="1:18" ht="13.5" hidden="1">
      <c r="A538" s="90" t="s">
        <v>251</v>
      </c>
      <c r="B538" s="90" t="s">
        <v>252</v>
      </c>
      <c r="C538" s="91"/>
      <c r="D538" s="91">
        <v>45064</v>
      </c>
      <c r="E538" s="90" t="s">
        <v>980</v>
      </c>
      <c r="F538" s="90" t="s">
        <v>981</v>
      </c>
      <c r="G538" s="90" t="s">
        <v>982</v>
      </c>
      <c r="H538" s="92">
        <f t="shared" si="4"/>
        <v>-252139.33560000002</v>
      </c>
      <c r="I538" s="78">
        <v>524.22</v>
      </c>
      <c r="J538" s="93"/>
      <c r="K538" s="94">
        <v>-480.98</v>
      </c>
      <c r="L538" s="94">
        <v>-480.98</v>
      </c>
      <c r="M538" s="94">
        <f t="shared" si="5"/>
        <v>0</v>
      </c>
      <c r="N538" s="90"/>
      <c r="O538" s="90" t="s">
        <v>983</v>
      </c>
      <c r="P538" s="90"/>
      <c r="Q538" s="90">
        <v>11</v>
      </c>
    </row>
    <row r="539" spans="1:18" ht="13.5" hidden="1">
      <c r="A539" s="90" t="s">
        <v>251</v>
      </c>
      <c r="B539" s="90" t="s">
        <v>252</v>
      </c>
      <c r="C539" s="91"/>
      <c r="D539" s="91">
        <v>45064</v>
      </c>
      <c r="E539" s="90">
        <v>711</v>
      </c>
      <c r="F539" s="90" t="s">
        <v>981</v>
      </c>
      <c r="G539" s="90" t="s">
        <v>982</v>
      </c>
      <c r="H539" s="92">
        <f t="shared" si="4"/>
        <v>1573236.642</v>
      </c>
      <c r="I539" s="78">
        <v>524.22</v>
      </c>
      <c r="J539" s="93"/>
      <c r="K539" s="94">
        <v>3001.1</v>
      </c>
      <c r="L539" s="94">
        <v>3001.1</v>
      </c>
      <c r="M539" s="94">
        <f t="shared" si="5"/>
        <v>0</v>
      </c>
      <c r="N539" s="90"/>
      <c r="O539" s="90" t="s">
        <v>984</v>
      </c>
      <c r="P539" s="90"/>
      <c r="Q539" s="90">
        <v>11</v>
      </c>
    </row>
    <row r="540" spans="1:18" ht="13.5" hidden="1">
      <c r="A540" s="90" t="s">
        <v>251</v>
      </c>
      <c r="B540" s="90" t="s">
        <v>252</v>
      </c>
      <c r="C540" s="91"/>
      <c r="D540" s="91">
        <v>45064</v>
      </c>
      <c r="E540" s="90" t="s">
        <v>985</v>
      </c>
      <c r="F540" s="90" t="s">
        <v>981</v>
      </c>
      <c r="G540" s="90" t="s">
        <v>986</v>
      </c>
      <c r="H540" s="92">
        <f t="shared" si="4"/>
        <v>-1573236.642</v>
      </c>
      <c r="I540" s="78">
        <v>524.22</v>
      </c>
      <c r="J540" s="93"/>
      <c r="K540" s="94">
        <v>-3001.1</v>
      </c>
      <c r="L540" s="94">
        <v>-3001.1</v>
      </c>
      <c r="M540" s="94">
        <f t="shared" si="5"/>
        <v>0</v>
      </c>
      <c r="N540" s="90"/>
      <c r="O540" s="90" t="s">
        <v>984</v>
      </c>
      <c r="P540" s="90"/>
      <c r="Q540" s="90">
        <v>11</v>
      </c>
    </row>
    <row r="541" spans="1:18" ht="13.5" hidden="1">
      <c r="A541" s="90" t="s">
        <v>251</v>
      </c>
      <c r="B541" s="90" t="s">
        <v>252</v>
      </c>
      <c r="C541" s="91"/>
      <c r="D541" s="91">
        <v>45064</v>
      </c>
      <c r="E541" s="90">
        <v>712</v>
      </c>
      <c r="F541" s="90" t="s">
        <v>981</v>
      </c>
      <c r="G541" s="90" t="s">
        <v>982</v>
      </c>
      <c r="H541" s="92">
        <f t="shared" si="4"/>
        <v>252139.33560000002</v>
      </c>
      <c r="I541" s="78">
        <v>524.22</v>
      </c>
      <c r="J541" s="93"/>
      <c r="K541" s="94">
        <v>480.98</v>
      </c>
      <c r="L541" s="94">
        <v>480.98</v>
      </c>
      <c r="M541" s="94">
        <f t="shared" si="5"/>
        <v>0</v>
      </c>
      <c r="N541" s="91">
        <v>45068</v>
      </c>
      <c r="O541" s="90" t="s">
        <v>987</v>
      </c>
      <c r="P541" s="90"/>
      <c r="Q541" s="90">
        <v>11</v>
      </c>
    </row>
    <row r="542" spans="1:18" ht="13.5" hidden="1">
      <c r="A542" s="90" t="s">
        <v>430</v>
      </c>
      <c r="B542" s="90" t="s">
        <v>431</v>
      </c>
      <c r="C542" s="91"/>
      <c r="D542" s="91">
        <v>45072</v>
      </c>
      <c r="E542" s="90">
        <v>231334</v>
      </c>
      <c r="F542" s="90" t="s">
        <v>548</v>
      </c>
      <c r="G542" s="90" t="s">
        <v>949</v>
      </c>
      <c r="H542" s="92">
        <f t="shared" si="4"/>
        <v>743674.21860000014</v>
      </c>
      <c r="I542" s="78">
        <v>524.22</v>
      </c>
      <c r="J542" s="93"/>
      <c r="K542" s="94">
        <v>1418.63</v>
      </c>
      <c r="L542" s="94">
        <v>1418.63</v>
      </c>
      <c r="M542" s="94">
        <f t="shared" si="5"/>
        <v>0</v>
      </c>
      <c r="N542" s="91">
        <v>45087</v>
      </c>
      <c r="O542" s="90" t="s">
        <v>825</v>
      </c>
      <c r="P542" s="90"/>
      <c r="Q542" s="90">
        <v>11</v>
      </c>
      <c r="R542" s="90" t="s">
        <v>937</v>
      </c>
    </row>
    <row r="543" spans="1:18" ht="13.5" hidden="1">
      <c r="A543" s="90" t="s">
        <v>251</v>
      </c>
      <c r="B543" s="90" t="s">
        <v>252</v>
      </c>
      <c r="C543" s="91"/>
      <c r="D543" s="91">
        <v>45062</v>
      </c>
      <c r="E543" s="90">
        <v>229107</v>
      </c>
      <c r="F543" s="90" t="s">
        <v>548</v>
      </c>
      <c r="G543" s="90" t="s">
        <v>827</v>
      </c>
      <c r="H543" s="92">
        <f t="shared" si="4"/>
        <v>1731655.9260000002</v>
      </c>
      <c r="I543" s="78">
        <v>524.22</v>
      </c>
      <c r="J543" s="93"/>
      <c r="K543" s="94">
        <v>3303.3</v>
      </c>
      <c r="L543" s="94">
        <v>3303.3</v>
      </c>
      <c r="M543" s="94">
        <f t="shared" si="5"/>
        <v>0</v>
      </c>
      <c r="N543" s="91">
        <v>45072</v>
      </c>
      <c r="O543" s="90" t="s">
        <v>897</v>
      </c>
      <c r="P543" s="90"/>
      <c r="Q543" s="90">
        <v>11</v>
      </c>
    </row>
    <row r="544" spans="1:18" ht="13.5" hidden="1">
      <c r="A544" s="90" t="s">
        <v>251</v>
      </c>
      <c r="B544" s="90" t="s">
        <v>252</v>
      </c>
      <c r="C544" s="91"/>
      <c r="D544" s="91">
        <v>45062</v>
      </c>
      <c r="E544" s="90">
        <v>229281</v>
      </c>
      <c r="F544" s="90" t="s">
        <v>548</v>
      </c>
      <c r="G544" s="90" t="s">
        <v>827</v>
      </c>
      <c r="H544" s="92">
        <f t="shared" si="4"/>
        <v>1370410.6818000001</v>
      </c>
      <c r="I544" s="78">
        <v>524.22</v>
      </c>
      <c r="J544" s="93"/>
      <c r="K544" s="94">
        <v>2614.19</v>
      </c>
      <c r="L544" s="94">
        <v>2614.19</v>
      </c>
      <c r="M544" s="94">
        <f t="shared" si="5"/>
        <v>0</v>
      </c>
      <c r="N544" s="91">
        <v>45072</v>
      </c>
      <c r="O544" s="90" t="s">
        <v>897</v>
      </c>
      <c r="P544" s="90"/>
      <c r="Q544" s="90">
        <v>11</v>
      </c>
    </row>
    <row r="545" spans="1:18" ht="13.5" hidden="1">
      <c r="A545" s="90" t="s">
        <v>251</v>
      </c>
      <c r="B545" s="90" t="s">
        <v>252</v>
      </c>
      <c r="C545" s="91"/>
      <c r="D545" s="91">
        <v>45062</v>
      </c>
      <c r="E545" s="90">
        <v>229282</v>
      </c>
      <c r="F545" s="90" t="s">
        <v>548</v>
      </c>
      <c r="G545" s="90" t="s">
        <v>827</v>
      </c>
      <c r="H545" s="92">
        <f t="shared" si="4"/>
        <v>780851.90100000007</v>
      </c>
      <c r="I545" s="78">
        <v>524.22</v>
      </c>
      <c r="J545" s="93"/>
      <c r="K545" s="94">
        <v>1489.55</v>
      </c>
      <c r="L545" s="94">
        <v>1489.55</v>
      </c>
      <c r="M545" s="94">
        <f t="shared" si="5"/>
        <v>0</v>
      </c>
      <c r="N545" s="91">
        <v>45072</v>
      </c>
      <c r="O545" s="90" t="s">
        <v>897</v>
      </c>
      <c r="P545" s="90"/>
      <c r="Q545" s="90">
        <v>11</v>
      </c>
    </row>
    <row r="546" spans="1:18" ht="13.5" hidden="1">
      <c r="A546" s="90" t="s">
        <v>251</v>
      </c>
      <c r="B546" s="90" t="s">
        <v>252</v>
      </c>
      <c r="C546" s="91"/>
      <c r="D546" s="91">
        <v>45062</v>
      </c>
      <c r="E546" s="90">
        <v>229283</v>
      </c>
      <c r="F546" s="90" t="s">
        <v>548</v>
      </c>
      <c r="G546" s="90" t="s">
        <v>827</v>
      </c>
      <c r="H546" s="92">
        <f t="shared" si="4"/>
        <v>131678.82180000001</v>
      </c>
      <c r="I546" s="78">
        <v>524.22</v>
      </c>
      <c r="J546" s="93"/>
      <c r="K546" s="94">
        <v>251.19</v>
      </c>
      <c r="L546" s="94">
        <v>251.19</v>
      </c>
      <c r="M546" s="94">
        <f t="shared" si="5"/>
        <v>0</v>
      </c>
      <c r="N546" s="91">
        <v>45072</v>
      </c>
      <c r="O546" s="90" t="s">
        <v>897</v>
      </c>
      <c r="P546" s="90"/>
      <c r="Q546" s="90">
        <v>11</v>
      </c>
    </row>
    <row r="547" spans="1:18" ht="13.5" hidden="1">
      <c r="A547" s="90" t="s">
        <v>251</v>
      </c>
      <c r="B547" s="90" t="s">
        <v>252</v>
      </c>
      <c r="C547" s="91"/>
      <c r="D547" s="91">
        <v>45063</v>
      </c>
      <c r="E547" s="90">
        <v>229419</v>
      </c>
      <c r="F547" s="90" t="s">
        <v>548</v>
      </c>
      <c r="G547" s="90" t="s">
        <v>827</v>
      </c>
      <c r="H547" s="92">
        <f t="shared" si="4"/>
        <v>572600.26379999996</v>
      </c>
      <c r="I547" s="78">
        <v>524.22</v>
      </c>
      <c r="J547" s="93"/>
      <c r="K547" s="94">
        <v>1092.29</v>
      </c>
      <c r="L547" s="94">
        <v>1092.29</v>
      </c>
      <c r="M547" s="94">
        <f t="shared" si="5"/>
        <v>0</v>
      </c>
      <c r="N547" s="91">
        <v>45072</v>
      </c>
      <c r="O547" s="90" t="s">
        <v>897</v>
      </c>
      <c r="P547" s="90"/>
      <c r="Q547" s="90">
        <v>11</v>
      </c>
    </row>
    <row r="548" spans="1:18" ht="13.5" hidden="1">
      <c r="A548" s="90" t="s">
        <v>430</v>
      </c>
      <c r="B548" s="90" t="s">
        <v>431</v>
      </c>
      <c r="C548" s="91"/>
      <c r="D548" s="91">
        <v>45075</v>
      </c>
      <c r="E548" s="90" t="s">
        <v>988</v>
      </c>
      <c r="F548" s="90" t="s">
        <v>989</v>
      </c>
      <c r="G548" s="90" t="s">
        <v>990</v>
      </c>
      <c r="H548" s="92">
        <f t="shared" si="4"/>
        <v>2636040.27</v>
      </c>
      <c r="I548" s="78">
        <v>524.22</v>
      </c>
      <c r="J548" s="93"/>
      <c r="K548" s="94">
        <v>5028.5</v>
      </c>
      <c r="L548" s="94">
        <v>5028.5</v>
      </c>
      <c r="M548" s="94">
        <f t="shared" si="5"/>
        <v>0</v>
      </c>
      <c r="N548" s="91">
        <v>45077</v>
      </c>
      <c r="O548" s="90" t="s">
        <v>991</v>
      </c>
      <c r="P548" s="90"/>
      <c r="Q548" s="90">
        <v>11</v>
      </c>
      <c r="R548" s="90" t="s">
        <v>937</v>
      </c>
    </row>
    <row r="549" spans="1:18" ht="13.5" hidden="1">
      <c r="A549" s="90" t="s">
        <v>430</v>
      </c>
      <c r="B549" s="90" t="s">
        <v>431</v>
      </c>
      <c r="C549" s="91"/>
      <c r="D549" s="91">
        <v>45060</v>
      </c>
      <c r="E549" s="90">
        <v>11976</v>
      </c>
      <c r="F549" s="90" t="s">
        <v>969</v>
      </c>
      <c r="G549" s="90" t="s">
        <v>970</v>
      </c>
      <c r="H549" s="92">
        <f t="shared" si="4"/>
        <v>100624.02899999999</v>
      </c>
      <c r="I549" s="78">
        <v>524.22</v>
      </c>
      <c r="J549" s="93"/>
      <c r="K549" s="94">
        <v>191.95</v>
      </c>
      <c r="L549" s="94">
        <v>191.95</v>
      </c>
      <c r="M549" s="94">
        <f t="shared" si="5"/>
        <v>0</v>
      </c>
      <c r="N549" s="91">
        <v>45062</v>
      </c>
      <c r="O549" s="90" t="s">
        <v>971</v>
      </c>
      <c r="P549" s="90"/>
      <c r="Q549" s="90">
        <v>11</v>
      </c>
    </row>
    <row r="550" spans="1:18" ht="13.5" hidden="1">
      <c r="A550" s="90" t="s">
        <v>430</v>
      </c>
      <c r="B550" s="90" t="s">
        <v>431</v>
      </c>
      <c r="C550" s="91"/>
      <c r="D550" s="91">
        <v>45066</v>
      </c>
      <c r="E550" s="90">
        <v>266</v>
      </c>
      <c r="F550" s="90" t="s">
        <v>992</v>
      </c>
      <c r="G550" s="90" t="s">
        <v>993</v>
      </c>
      <c r="H550" s="92">
        <f t="shared" si="4"/>
        <v>433440.82260000007</v>
      </c>
      <c r="I550" s="78">
        <v>524.22</v>
      </c>
      <c r="J550" s="93"/>
      <c r="K550" s="94">
        <v>826.83</v>
      </c>
      <c r="L550" s="94">
        <v>826.83</v>
      </c>
      <c r="M550" s="94">
        <f t="shared" si="5"/>
        <v>0</v>
      </c>
      <c r="N550" s="91">
        <v>45070</v>
      </c>
      <c r="O550" s="90" t="s">
        <v>994</v>
      </c>
      <c r="P550" s="90"/>
      <c r="Q550" s="90">
        <v>11</v>
      </c>
    </row>
    <row r="551" spans="1:18" ht="13.5" hidden="1">
      <c r="A551" s="90" t="s">
        <v>430</v>
      </c>
      <c r="B551" s="90" t="s">
        <v>431</v>
      </c>
      <c r="C551" s="91"/>
      <c r="D551" s="91">
        <v>45069</v>
      </c>
      <c r="E551" s="90">
        <v>159972</v>
      </c>
      <c r="F551" s="90" t="s">
        <v>244</v>
      </c>
      <c r="G551" s="90" t="s">
        <v>949</v>
      </c>
      <c r="H551" s="92">
        <f t="shared" si="4"/>
        <v>23123.3442</v>
      </c>
      <c r="I551" s="78">
        <v>524.22</v>
      </c>
      <c r="J551" s="93"/>
      <c r="K551" s="94">
        <v>44.11</v>
      </c>
      <c r="L551" s="94">
        <v>44.11</v>
      </c>
      <c r="M551" s="94">
        <f t="shared" si="5"/>
        <v>0</v>
      </c>
      <c r="N551" s="91">
        <v>45069</v>
      </c>
      <c r="O551" s="90" t="s">
        <v>625</v>
      </c>
      <c r="P551" s="90"/>
      <c r="Q551" s="90">
        <v>11</v>
      </c>
    </row>
    <row r="552" spans="1:18" ht="13.5" hidden="1">
      <c r="A552" s="90" t="s">
        <v>430</v>
      </c>
      <c r="B552" s="90" t="s">
        <v>431</v>
      </c>
      <c r="C552" s="91"/>
      <c r="D552" s="91">
        <v>45072</v>
      </c>
      <c r="E552" s="90">
        <v>231334</v>
      </c>
      <c r="F552" s="90" t="s">
        <v>548</v>
      </c>
      <c r="G552" s="90" t="s">
        <v>949</v>
      </c>
      <c r="H552" s="92">
        <f t="shared" si="4"/>
        <v>743674.21860000014</v>
      </c>
      <c r="I552" s="78">
        <v>524.22</v>
      </c>
      <c r="J552" s="93"/>
      <c r="K552" s="94">
        <v>1418.63</v>
      </c>
      <c r="L552" s="94">
        <v>1418.63</v>
      </c>
      <c r="M552" s="94">
        <f t="shared" si="5"/>
        <v>0</v>
      </c>
      <c r="N552" s="91">
        <v>45087</v>
      </c>
      <c r="O552" s="90" t="s">
        <v>825</v>
      </c>
      <c r="P552" s="90"/>
      <c r="Q552" s="90">
        <v>11</v>
      </c>
      <c r="R552" s="90" t="s">
        <v>937</v>
      </c>
    </row>
    <row r="553" spans="1:18" ht="13.5" hidden="1">
      <c r="A553" s="90" t="s">
        <v>430</v>
      </c>
      <c r="B553" s="90" t="s">
        <v>431</v>
      </c>
      <c r="C553" s="91"/>
      <c r="D553" s="91">
        <v>45070</v>
      </c>
      <c r="E553" s="90">
        <v>189</v>
      </c>
      <c r="F553" s="90" t="s">
        <v>427</v>
      </c>
      <c r="G553" s="90" t="s">
        <v>947</v>
      </c>
      <c r="H553" s="92">
        <f t="shared" si="4"/>
        <v>2671965.0666</v>
      </c>
      <c r="I553" s="78">
        <v>524.22</v>
      </c>
      <c r="J553" s="93"/>
      <c r="K553" s="94">
        <v>5097.03</v>
      </c>
      <c r="L553" s="94">
        <v>5097.03</v>
      </c>
      <c r="M553" s="94">
        <f t="shared" si="5"/>
        <v>0</v>
      </c>
      <c r="N553" s="91">
        <v>45072</v>
      </c>
      <c r="O553" s="90" t="s">
        <v>948</v>
      </c>
      <c r="P553" s="90"/>
      <c r="Q553" s="90">
        <v>11</v>
      </c>
    </row>
    <row r="554" spans="1:18" ht="13.5" hidden="1">
      <c r="A554" s="90" t="s">
        <v>430</v>
      </c>
      <c r="B554" s="90" t="s">
        <v>431</v>
      </c>
      <c r="C554" s="91"/>
      <c r="D554" s="91">
        <v>45070</v>
      </c>
      <c r="E554" s="90">
        <v>189</v>
      </c>
      <c r="F554" s="90" t="s">
        <v>427</v>
      </c>
      <c r="G554" s="90" t="s">
        <v>947</v>
      </c>
      <c r="H554" s="92">
        <f t="shared" si="4"/>
        <v>347353.4142</v>
      </c>
      <c r="I554" s="78">
        <v>524.22</v>
      </c>
      <c r="J554" s="93"/>
      <c r="K554" s="94">
        <v>662.61</v>
      </c>
      <c r="L554" s="94">
        <v>662.61</v>
      </c>
      <c r="M554" s="94">
        <f t="shared" si="5"/>
        <v>0</v>
      </c>
      <c r="N554" s="91">
        <v>45072</v>
      </c>
      <c r="O554" s="90" t="s">
        <v>948</v>
      </c>
      <c r="P554" s="90"/>
      <c r="Q554" s="90">
        <v>11</v>
      </c>
    </row>
    <row r="555" spans="1:18" ht="13.5" hidden="1">
      <c r="A555" s="90" t="s">
        <v>430</v>
      </c>
      <c r="B555" s="90" t="s">
        <v>431</v>
      </c>
      <c r="C555" s="91"/>
      <c r="D555" s="91">
        <v>45061</v>
      </c>
      <c r="E555" s="90">
        <v>6200</v>
      </c>
      <c r="F555" s="90" t="s">
        <v>995</v>
      </c>
      <c r="G555" s="90" t="s">
        <v>996</v>
      </c>
      <c r="H555" s="92">
        <f t="shared" si="4"/>
        <v>88021.780200000008</v>
      </c>
      <c r="I555" s="78">
        <v>524.22</v>
      </c>
      <c r="J555" s="93"/>
      <c r="K555" s="94">
        <v>167.91</v>
      </c>
      <c r="L555" s="94">
        <v>167.91</v>
      </c>
      <c r="M555" s="94">
        <f t="shared" si="5"/>
        <v>0</v>
      </c>
      <c r="N555" s="91">
        <v>45080</v>
      </c>
      <c r="O555" s="90" t="s">
        <v>997</v>
      </c>
      <c r="P555" s="90"/>
      <c r="Q555" s="90">
        <v>11</v>
      </c>
    </row>
    <row r="556" spans="1:18" ht="13.5" hidden="1">
      <c r="A556" s="90" t="s">
        <v>430</v>
      </c>
      <c r="B556" s="90" t="s">
        <v>431</v>
      </c>
      <c r="C556" s="91"/>
      <c r="D556" s="91">
        <v>45061</v>
      </c>
      <c r="E556" s="90">
        <v>6202</v>
      </c>
      <c r="F556" s="90" t="s">
        <v>995</v>
      </c>
      <c r="G556" s="90" t="s">
        <v>996</v>
      </c>
      <c r="H556" s="92">
        <f t="shared" si="4"/>
        <v>73354.104600000006</v>
      </c>
      <c r="I556" s="78">
        <v>524.22</v>
      </c>
      <c r="J556" s="93"/>
      <c r="K556" s="94">
        <v>139.93</v>
      </c>
      <c r="L556" s="94">
        <v>139.93</v>
      </c>
      <c r="M556" s="94">
        <f t="shared" si="5"/>
        <v>0</v>
      </c>
      <c r="N556" s="91">
        <v>45080</v>
      </c>
      <c r="O556" s="90" t="s">
        <v>997</v>
      </c>
      <c r="P556" s="90"/>
      <c r="Q556" s="90">
        <v>11</v>
      </c>
    </row>
    <row r="557" spans="1:18" ht="13.5" hidden="1">
      <c r="A557" s="90" t="s">
        <v>430</v>
      </c>
      <c r="B557" s="90" t="s">
        <v>431</v>
      </c>
      <c r="C557" s="91"/>
      <c r="D557" s="91">
        <v>45068</v>
      </c>
      <c r="E557" s="90">
        <v>6244</v>
      </c>
      <c r="F557" s="90" t="s">
        <v>995</v>
      </c>
      <c r="G557" s="90" t="s">
        <v>996</v>
      </c>
      <c r="H557" s="92">
        <f t="shared" si="4"/>
        <v>78239.835000000006</v>
      </c>
      <c r="I557" s="78">
        <v>524.22</v>
      </c>
      <c r="J557" s="93"/>
      <c r="K557" s="94">
        <v>149.25</v>
      </c>
      <c r="L557" s="94">
        <v>149.25</v>
      </c>
      <c r="M557" s="94">
        <f t="shared" si="5"/>
        <v>0</v>
      </c>
      <c r="N557" s="91">
        <v>45080</v>
      </c>
      <c r="O557" s="90" t="s">
        <v>997</v>
      </c>
      <c r="P557" s="90"/>
      <c r="Q557" s="90">
        <v>11</v>
      </c>
    </row>
    <row r="558" spans="1:18" ht="13.5" hidden="1">
      <c r="A558" s="90" t="s">
        <v>430</v>
      </c>
      <c r="B558" s="90" t="s">
        <v>431</v>
      </c>
      <c r="C558" s="91"/>
      <c r="D558" s="91">
        <v>45063</v>
      </c>
      <c r="E558" s="90">
        <v>25</v>
      </c>
      <c r="F558" s="90" t="s">
        <v>998</v>
      </c>
      <c r="G558" s="90" t="s">
        <v>999</v>
      </c>
      <c r="H558" s="92">
        <f t="shared" si="4"/>
        <v>669345.06479999993</v>
      </c>
      <c r="I558" s="78">
        <v>524.22</v>
      </c>
      <c r="J558" s="93"/>
      <c r="K558" s="94">
        <v>1276.8399999999999</v>
      </c>
      <c r="L558" s="94">
        <v>1276.8399999999999</v>
      </c>
      <c r="M558" s="94">
        <f t="shared" si="5"/>
        <v>0</v>
      </c>
      <c r="N558" s="91">
        <v>45063</v>
      </c>
      <c r="O558" s="90" t="s">
        <v>1000</v>
      </c>
      <c r="P558" s="90"/>
      <c r="Q558" s="90">
        <v>11</v>
      </c>
    </row>
    <row r="559" spans="1:18" ht="13.5" hidden="1">
      <c r="A559" s="90" t="s">
        <v>430</v>
      </c>
      <c r="B559" s="90" t="s">
        <v>431</v>
      </c>
      <c r="C559" s="91"/>
      <c r="D559" s="91">
        <v>45071</v>
      </c>
      <c r="E559" s="90">
        <v>10048</v>
      </c>
      <c r="F559" s="90" t="s">
        <v>244</v>
      </c>
      <c r="G559" s="90" t="s">
        <v>949</v>
      </c>
      <c r="H559" s="92">
        <f t="shared" si="4"/>
        <v>70680.582600000009</v>
      </c>
      <c r="I559" s="78">
        <v>524.22</v>
      </c>
      <c r="J559" s="93"/>
      <c r="K559" s="94">
        <v>134.83000000000001</v>
      </c>
      <c r="L559" s="94">
        <v>134.83000000000001</v>
      </c>
      <c r="M559" s="94">
        <f t="shared" si="5"/>
        <v>0</v>
      </c>
      <c r="N559" s="91">
        <v>45089</v>
      </c>
      <c r="O559" s="90" t="s">
        <v>879</v>
      </c>
      <c r="P559" s="90"/>
      <c r="Q559" s="90">
        <v>11</v>
      </c>
    </row>
    <row r="560" spans="1:18" ht="13.5" hidden="1">
      <c r="A560" s="90" t="s">
        <v>430</v>
      </c>
      <c r="B560" s="90" t="s">
        <v>431</v>
      </c>
      <c r="C560" s="91"/>
      <c r="D560" s="91">
        <v>45073</v>
      </c>
      <c r="E560" s="90">
        <v>10059</v>
      </c>
      <c r="F560" s="90" t="s">
        <v>244</v>
      </c>
      <c r="G560" s="90" t="s">
        <v>949</v>
      </c>
      <c r="H560" s="92">
        <f t="shared" si="4"/>
        <v>1394.4252000000001</v>
      </c>
      <c r="I560" s="78">
        <v>524.22</v>
      </c>
      <c r="J560" s="93"/>
      <c r="K560" s="94">
        <v>2.66</v>
      </c>
      <c r="L560" s="94">
        <v>2.66</v>
      </c>
      <c r="M560" s="94">
        <f t="shared" si="5"/>
        <v>0</v>
      </c>
      <c r="N560" s="91">
        <v>45089</v>
      </c>
      <c r="O560" s="90" t="s">
        <v>879</v>
      </c>
      <c r="P560" s="90"/>
      <c r="Q560" s="90">
        <v>11</v>
      </c>
    </row>
    <row r="561" spans="1:18" ht="13.5" hidden="1">
      <c r="A561" s="90" t="s">
        <v>430</v>
      </c>
      <c r="B561" s="90" t="s">
        <v>431</v>
      </c>
      <c r="C561" s="91"/>
      <c r="D561" s="91">
        <v>45075</v>
      </c>
      <c r="E561" s="90">
        <v>10063</v>
      </c>
      <c r="F561" s="90" t="s">
        <v>244</v>
      </c>
      <c r="G561" s="90" t="s">
        <v>949</v>
      </c>
      <c r="H561" s="92">
        <f t="shared" si="4"/>
        <v>207135.04860000001</v>
      </c>
      <c r="I561" s="78">
        <v>524.22</v>
      </c>
      <c r="J561" s="93"/>
      <c r="K561" s="94">
        <v>395.13</v>
      </c>
      <c r="L561" s="94">
        <v>395.13</v>
      </c>
      <c r="M561" s="94">
        <f t="shared" si="5"/>
        <v>0</v>
      </c>
      <c r="N561" s="91">
        <v>45089</v>
      </c>
      <c r="O561" s="90" t="s">
        <v>879</v>
      </c>
      <c r="P561" s="90"/>
      <c r="Q561" s="90">
        <v>11</v>
      </c>
    </row>
    <row r="562" spans="1:18" ht="13.5" hidden="1">
      <c r="A562" s="90" t="s">
        <v>430</v>
      </c>
      <c r="B562" s="90" t="s">
        <v>431</v>
      </c>
      <c r="C562" s="91"/>
      <c r="D562" s="91">
        <v>45077</v>
      </c>
      <c r="E562" s="90">
        <v>10082</v>
      </c>
      <c r="F562" s="90" t="s">
        <v>244</v>
      </c>
      <c r="G562" s="90" t="s">
        <v>949</v>
      </c>
      <c r="H562" s="92">
        <f t="shared" si="4"/>
        <v>39007.210200000001</v>
      </c>
      <c r="I562" s="78">
        <v>524.22</v>
      </c>
      <c r="J562" s="93"/>
      <c r="K562" s="94">
        <v>74.41</v>
      </c>
      <c r="L562" s="94">
        <v>74.41</v>
      </c>
      <c r="M562" s="94">
        <f t="shared" si="5"/>
        <v>0</v>
      </c>
      <c r="N562" s="91">
        <v>45089</v>
      </c>
      <c r="O562" s="90" t="s">
        <v>879</v>
      </c>
      <c r="P562" s="90"/>
      <c r="Q562" s="90">
        <v>11</v>
      </c>
    </row>
    <row r="563" spans="1:18" ht="13.5" hidden="1">
      <c r="A563" s="90" t="s">
        <v>430</v>
      </c>
      <c r="B563" s="90" t="s">
        <v>431</v>
      </c>
      <c r="C563" s="91"/>
      <c r="D563" s="91">
        <v>45075</v>
      </c>
      <c r="E563" s="90" t="s">
        <v>988</v>
      </c>
      <c r="F563" s="90" t="s">
        <v>989</v>
      </c>
      <c r="G563" s="90" t="s">
        <v>1001</v>
      </c>
      <c r="H563" s="92">
        <f t="shared" si="4"/>
        <v>2636040.27</v>
      </c>
      <c r="I563" s="78">
        <v>524.22</v>
      </c>
      <c r="J563" s="93"/>
      <c r="K563" s="94">
        <v>5028.5</v>
      </c>
      <c r="L563" s="94">
        <v>5028.5</v>
      </c>
      <c r="M563" s="94">
        <f t="shared" si="5"/>
        <v>0</v>
      </c>
      <c r="N563" s="91">
        <v>45161</v>
      </c>
      <c r="O563" s="90" t="s">
        <v>1002</v>
      </c>
      <c r="P563" s="90"/>
      <c r="Q563" s="90">
        <v>11</v>
      </c>
      <c r="R563" s="90" t="s">
        <v>937</v>
      </c>
    </row>
    <row r="564" spans="1:18" ht="13.5" hidden="1">
      <c r="A564" s="90" t="s">
        <v>430</v>
      </c>
      <c r="B564" s="90" t="s">
        <v>431</v>
      </c>
      <c r="C564" s="91"/>
      <c r="D564" s="91">
        <v>45062</v>
      </c>
      <c r="E564" s="90">
        <v>229329</v>
      </c>
      <c r="F564" s="90" t="s">
        <v>548</v>
      </c>
      <c r="G564" s="90" t="s">
        <v>827</v>
      </c>
      <c r="H564" s="92">
        <f t="shared" si="4"/>
        <v>221257.53539999999</v>
      </c>
      <c r="I564" s="78">
        <v>524.22</v>
      </c>
      <c r="J564" s="93"/>
      <c r="K564" s="94">
        <v>422.07</v>
      </c>
      <c r="L564" s="94">
        <v>422.07</v>
      </c>
      <c r="M564" s="94">
        <f t="shared" si="5"/>
        <v>0</v>
      </c>
      <c r="N564" s="91">
        <v>45072</v>
      </c>
      <c r="O564" s="90" t="s">
        <v>897</v>
      </c>
      <c r="P564" s="90"/>
      <c r="Q564" s="90">
        <v>11</v>
      </c>
    </row>
    <row r="565" spans="1:18" ht="13.5" hidden="1">
      <c r="A565" s="90" t="s">
        <v>430</v>
      </c>
      <c r="B565" s="90" t="s">
        <v>431</v>
      </c>
      <c r="C565" s="91"/>
      <c r="D565" s="91">
        <v>45064</v>
      </c>
      <c r="E565" s="90">
        <v>229730</v>
      </c>
      <c r="F565" s="90" t="s">
        <v>548</v>
      </c>
      <c r="G565" s="90" t="s">
        <v>827</v>
      </c>
      <c r="H565" s="92">
        <f t="shared" si="4"/>
        <v>454802.78760000004</v>
      </c>
      <c r="I565" s="78">
        <v>524.22</v>
      </c>
      <c r="J565" s="93"/>
      <c r="K565" s="94">
        <v>867.58</v>
      </c>
      <c r="L565" s="94">
        <v>867.58</v>
      </c>
      <c r="M565" s="94">
        <f t="shared" si="5"/>
        <v>0</v>
      </c>
      <c r="N565" s="91">
        <v>45072</v>
      </c>
      <c r="O565" s="90" t="s">
        <v>897</v>
      </c>
      <c r="P565" s="90"/>
      <c r="Q565" s="90">
        <v>11</v>
      </c>
    </row>
    <row r="566" spans="1:18" ht="13.5" hidden="1">
      <c r="A566" s="90" t="s">
        <v>430</v>
      </c>
      <c r="B566" s="90" t="s">
        <v>431</v>
      </c>
      <c r="C566" s="91"/>
      <c r="D566" s="91">
        <v>45064</v>
      </c>
      <c r="E566" s="90">
        <v>229828</v>
      </c>
      <c r="F566" s="90" t="s">
        <v>548</v>
      </c>
      <c r="G566" s="90" t="s">
        <v>827</v>
      </c>
      <c r="H566" s="92">
        <f t="shared" si="4"/>
        <v>2630294.8188</v>
      </c>
      <c r="I566" s="78">
        <v>524.22</v>
      </c>
      <c r="J566" s="93"/>
      <c r="K566" s="94">
        <v>5017.54</v>
      </c>
      <c r="L566" s="94">
        <v>5017.54</v>
      </c>
      <c r="M566" s="94">
        <f t="shared" si="5"/>
        <v>0</v>
      </c>
      <c r="N566" s="91">
        <v>45072</v>
      </c>
      <c r="O566" s="90" t="s">
        <v>897</v>
      </c>
      <c r="P566" s="90"/>
      <c r="Q566" s="90">
        <v>11</v>
      </c>
    </row>
    <row r="567" spans="1:18" ht="13.5" hidden="1">
      <c r="A567" s="90" t="s">
        <v>430</v>
      </c>
      <c r="B567" s="90" t="s">
        <v>431</v>
      </c>
      <c r="C567" s="91"/>
      <c r="D567" s="91">
        <v>45068</v>
      </c>
      <c r="E567" s="90">
        <v>116743</v>
      </c>
      <c r="F567" s="90" t="s">
        <v>491</v>
      </c>
      <c r="G567" s="90" t="s">
        <v>950</v>
      </c>
      <c r="H567" s="92">
        <f t="shared" si="4"/>
        <v>5200.2624000000005</v>
      </c>
      <c r="I567" s="78">
        <v>524.22</v>
      </c>
      <c r="J567" s="93"/>
      <c r="K567" s="94">
        <v>9.92</v>
      </c>
      <c r="L567" s="94">
        <v>9.92</v>
      </c>
      <c r="M567" s="94">
        <f t="shared" si="5"/>
        <v>0</v>
      </c>
      <c r="N567" s="91">
        <v>45072</v>
      </c>
      <c r="O567" s="90" t="s">
        <v>951</v>
      </c>
      <c r="P567" s="90"/>
      <c r="Q567" s="90">
        <v>11</v>
      </c>
    </row>
    <row r="568" spans="1:18" ht="13.5" hidden="1">
      <c r="A568" s="90" t="s">
        <v>430</v>
      </c>
      <c r="B568" s="90" t="s">
        <v>431</v>
      </c>
      <c r="C568" s="91"/>
      <c r="D568" s="91">
        <v>45062</v>
      </c>
      <c r="E568" s="90">
        <v>229120</v>
      </c>
      <c r="F568" s="90" t="s">
        <v>548</v>
      </c>
      <c r="G568" s="90" t="s">
        <v>993</v>
      </c>
      <c r="H568" s="92">
        <f t="shared" si="4"/>
        <v>1684759.2048000002</v>
      </c>
      <c r="I568" s="78">
        <v>524.22</v>
      </c>
      <c r="J568" s="93"/>
      <c r="K568" s="94">
        <v>3213.84</v>
      </c>
      <c r="L568" s="94">
        <v>3213.84</v>
      </c>
      <c r="M568" s="94">
        <f t="shared" si="5"/>
        <v>0</v>
      </c>
      <c r="N568" s="90"/>
      <c r="O568" s="90"/>
      <c r="P568" s="90"/>
      <c r="Q568" s="90">
        <v>11</v>
      </c>
    </row>
    <row r="569" spans="1:18" ht="13.5" hidden="1">
      <c r="A569" s="90" t="s">
        <v>430</v>
      </c>
      <c r="B569" s="90" t="s">
        <v>431</v>
      </c>
      <c r="C569" s="91"/>
      <c r="D569" s="91">
        <v>45062</v>
      </c>
      <c r="E569" s="90" t="s">
        <v>1003</v>
      </c>
      <c r="F569" s="90" t="s">
        <v>548</v>
      </c>
      <c r="G569" s="90" t="s">
        <v>1004</v>
      </c>
      <c r="H569" s="92">
        <f t="shared" si="4"/>
        <v>-1684759.2048000002</v>
      </c>
      <c r="I569" s="78">
        <v>524.22</v>
      </c>
      <c r="J569" s="93"/>
      <c r="K569" s="94">
        <v>-3213.84</v>
      </c>
      <c r="L569" s="94">
        <v>-3213.84</v>
      </c>
      <c r="M569" s="94">
        <f t="shared" si="5"/>
        <v>0</v>
      </c>
      <c r="N569" s="90"/>
      <c r="O569" s="90"/>
      <c r="P569" s="90"/>
      <c r="Q569" s="90">
        <v>11</v>
      </c>
    </row>
    <row r="570" spans="1:18" ht="13.5" hidden="1">
      <c r="A570" s="90" t="s">
        <v>280</v>
      </c>
      <c r="B570" s="90" t="s">
        <v>281</v>
      </c>
      <c r="C570" s="91"/>
      <c r="D570" s="91">
        <v>45070</v>
      </c>
      <c r="E570" s="90">
        <v>189</v>
      </c>
      <c r="F570" s="90" t="s">
        <v>427</v>
      </c>
      <c r="G570" s="90" t="s">
        <v>947</v>
      </c>
      <c r="H570" s="92">
        <f t="shared" si="4"/>
        <v>25120.622400000004</v>
      </c>
      <c r="I570" s="78">
        <v>524.22</v>
      </c>
      <c r="J570" s="93"/>
      <c r="K570" s="94">
        <v>47.92</v>
      </c>
      <c r="L570" s="94">
        <v>47.92</v>
      </c>
      <c r="M570" s="94">
        <f t="shared" si="5"/>
        <v>0</v>
      </c>
      <c r="N570" s="91">
        <v>45072</v>
      </c>
      <c r="O570" s="90" t="s">
        <v>948</v>
      </c>
      <c r="P570" s="90"/>
      <c r="Q570" s="90">
        <v>11</v>
      </c>
    </row>
    <row r="571" spans="1:18" ht="13.5" hidden="1">
      <c r="A571" s="90" t="s">
        <v>280</v>
      </c>
      <c r="B571" s="90" t="s">
        <v>281</v>
      </c>
      <c r="C571" s="91"/>
      <c r="D571" s="91">
        <v>45061</v>
      </c>
      <c r="E571" s="90">
        <v>229042</v>
      </c>
      <c r="F571" s="90" t="s">
        <v>548</v>
      </c>
      <c r="G571" s="90" t="s">
        <v>827</v>
      </c>
      <c r="H571" s="92">
        <f t="shared" si="4"/>
        <v>643301.81520000007</v>
      </c>
      <c r="I571" s="78">
        <v>524.22</v>
      </c>
      <c r="J571" s="93"/>
      <c r="K571" s="94">
        <v>1227.1600000000001</v>
      </c>
      <c r="L571" s="94">
        <v>1227.1600000000001</v>
      </c>
      <c r="M571" s="94">
        <f t="shared" si="5"/>
        <v>0</v>
      </c>
      <c r="N571" s="91">
        <v>45072</v>
      </c>
      <c r="O571" s="90" t="s">
        <v>897</v>
      </c>
      <c r="P571" s="90"/>
      <c r="Q571" s="90">
        <v>11</v>
      </c>
    </row>
    <row r="572" spans="1:18" ht="13.5" hidden="1">
      <c r="A572" s="90" t="s">
        <v>280</v>
      </c>
      <c r="B572" s="90" t="s">
        <v>281</v>
      </c>
      <c r="C572" s="91"/>
      <c r="D572" s="91">
        <v>45071</v>
      </c>
      <c r="E572" s="90">
        <v>37126</v>
      </c>
      <c r="F572" s="90" t="s">
        <v>1005</v>
      </c>
      <c r="G572" s="90" t="s">
        <v>1006</v>
      </c>
      <c r="H572" s="92">
        <f t="shared" si="4"/>
        <v>154655.38440000001</v>
      </c>
      <c r="I572" s="78">
        <v>524.22</v>
      </c>
      <c r="J572" s="93"/>
      <c r="K572" s="94">
        <v>295.02</v>
      </c>
      <c r="L572" s="94">
        <v>295.02</v>
      </c>
      <c r="M572" s="94">
        <f t="shared" si="5"/>
        <v>0</v>
      </c>
      <c r="N572" s="91">
        <v>45072</v>
      </c>
      <c r="O572" s="90" t="s">
        <v>1007</v>
      </c>
      <c r="P572" s="90"/>
      <c r="Q572" s="90">
        <v>11</v>
      </c>
    </row>
    <row r="573" spans="1:18" ht="13.5" hidden="1">
      <c r="A573" s="90" t="s">
        <v>358</v>
      </c>
      <c r="B573" s="90" t="s">
        <v>359</v>
      </c>
      <c r="C573" s="91"/>
      <c r="D573" s="91">
        <v>45064</v>
      </c>
      <c r="E573" s="90">
        <v>61</v>
      </c>
      <c r="F573" s="90" t="s">
        <v>655</v>
      </c>
      <c r="G573" s="90" t="s">
        <v>1008</v>
      </c>
      <c r="H573" s="92">
        <f t="shared" si="4"/>
        <v>86690.261400000003</v>
      </c>
      <c r="I573" s="78">
        <v>524.22</v>
      </c>
      <c r="J573" s="93"/>
      <c r="K573" s="94">
        <v>165.37</v>
      </c>
      <c r="L573" s="94">
        <v>165.37</v>
      </c>
      <c r="M573" s="94">
        <f t="shared" si="5"/>
        <v>0</v>
      </c>
      <c r="N573" s="91">
        <v>45070</v>
      </c>
      <c r="O573" s="90" t="s">
        <v>625</v>
      </c>
      <c r="P573" s="90"/>
      <c r="Q573" s="90">
        <v>11</v>
      </c>
    </row>
    <row r="574" spans="1:18" ht="13.5" hidden="1">
      <c r="A574" s="90" t="s">
        <v>935</v>
      </c>
      <c r="B574" s="90" t="s">
        <v>936</v>
      </c>
      <c r="C574" s="91"/>
      <c r="D574" s="91">
        <v>45060</v>
      </c>
      <c r="E574" s="90">
        <v>11976</v>
      </c>
      <c r="F574" s="90" t="s">
        <v>969</v>
      </c>
      <c r="G574" s="90" t="s">
        <v>970</v>
      </c>
      <c r="H574" s="92">
        <f t="shared" si="4"/>
        <v>100624.02899999999</v>
      </c>
      <c r="I574" s="78">
        <v>524.22</v>
      </c>
      <c r="J574" s="93"/>
      <c r="K574" s="94">
        <v>191.95</v>
      </c>
      <c r="L574" s="94">
        <v>191.95</v>
      </c>
      <c r="M574" s="94">
        <f t="shared" si="5"/>
        <v>0</v>
      </c>
      <c r="N574" s="91">
        <v>45062</v>
      </c>
      <c r="O574" s="90" t="s">
        <v>971</v>
      </c>
      <c r="P574" s="90"/>
      <c r="Q574" s="90">
        <v>11</v>
      </c>
    </row>
    <row r="575" spans="1:18" ht="13.5" hidden="1">
      <c r="A575" s="90" t="s">
        <v>935</v>
      </c>
      <c r="B575" s="90" t="s">
        <v>936</v>
      </c>
      <c r="C575" s="91"/>
      <c r="D575" s="91">
        <v>45069</v>
      </c>
      <c r="E575" s="90">
        <v>230454</v>
      </c>
      <c r="F575" s="90" t="s">
        <v>548</v>
      </c>
      <c r="G575" s="90" t="s">
        <v>949</v>
      </c>
      <c r="H575" s="92">
        <f t="shared" si="4"/>
        <v>274208.99760000006</v>
      </c>
      <c r="I575" s="78">
        <v>524.22</v>
      </c>
      <c r="J575" s="93"/>
      <c r="K575" s="94">
        <v>523.08000000000004</v>
      </c>
      <c r="L575" s="94">
        <v>523.08000000000004</v>
      </c>
      <c r="M575" s="94">
        <f t="shared" si="5"/>
        <v>0</v>
      </c>
      <c r="N575" s="91">
        <v>45103</v>
      </c>
      <c r="O575" s="90" t="s">
        <v>903</v>
      </c>
      <c r="P575" s="90"/>
      <c r="Q575" s="90">
        <v>11</v>
      </c>
    </row>
    <row r="576" spans="1:18" ht="13.5" hidden="1">
      <c r="A576" s="90" t="s">
        <v>935</v>
      </c>
      <c r="B576" s="90" t="s">
        <v>936</v>
      </c>
      <c r="C576" s="91"/>
      <c r="D576" s="91">
        <v>45069</v>
      </c>
      <c r="E576" s="90" t="s">
        <v>1009</v>
      </c>
      <c r="F576" s="90" t="s">
        <v>548</v>
      </c>
      <c r="G576" s="90" t="s">
        <v>1010</v>
      </c>
      <c r="H576" s="92">
        <f t="shared" si="4"/>
        <v>-61931.3508</v>
      </c>
      <c r="I576" s="78">
        <v>524.22</v>
      </c>
      <c r="J576" s="93"/>
      <c r="K576" s="94">
        <v>-118.14</v>
      </c>
      <c r="L576" s="94">
        <v>-118.14</v>
      </c>
      <c r="M576" s="94">
        <f t="shared" si="5"/>
        <v>0</v>
      </c>
      <c r="N576" s="90"/>
      <c r="O576" s="90"/>
      <c r="P576" s="90"/>
      <c r="Q576" s="90">
        <v>11</v>
      </c>
    </row>
    <row r="577" spans="1:18" ht="13.5" hidden="1">
      <c r="A577" s="90" t="s">
        <v>935</v>
      </c>
      <c r="B577" s="90" t="s">
        <v>936</v>
      </c>
      <c r="C577" s="91"/>
      <c r="D577" s="91">
        <v>45072</v>
      </c>
      <c r="E577" s="90" t="s">
        <v>1011</v>
      </c>
      <c r="F577" s="90" t="s">
        <v>548</v>
      </c>
      <c r="G577" s="90" t="s">
        <v>1012</v>
      </c>
      <c r="H577" s="92">
        <f t="shared" si="4"/>
        <v>-239421.75840000002</v>
      </c>
      <c r="I577" s="78">
        <v>524.22</v>
      </c>
      <c r="J577" s="93"/>
      <c r="K577" s="94">
        <v>-456.72</v>
      </c>
      <c r="L577" s="94">
        <v>-456.72</v>
      </c>
      <c r="M577" s="94">
        <f t="shared" si="5"/>
        <v>0</v>
      </c>
      <c r="N577" s="90"/>
      <c r="O577" s="90"/>
      <c r="P577" s="90"/>
      <c r="Q577" s="90">
        <v>11</v>
      </c>
    </row>
    <row r="578" spans="1:18" ht="13.5" hidden="1">
      <c r="A578" s="90" t="s">
        <v>935</v>
      </c>
      <c r="B578" s="90" t="s">
        <v>936</v>
      </c>
      <c r="C578" s="91"/>
      <c r="D578" s="91">
        <v>45072</v>
      </c>
      <c r="E578" s="90">
        <v>231334</v>
      </c>
      <c r="F578" s="90" t="s">
        <v>548</v>
      </c>
      <c r="G578" s="90" t="s">
        <v>949</v>
      </c>
      <c r="H578" s="92">
        <f t="shared" si="4"/>
        <v>743674.21860000014</v>
      </c>
      <c r="I578" s="78">
        <v>524.22</v>
      </c>
      <c r="J578" s="93"/>
      <c r="K578" s="94">
        <v>1418.63</v>
      </c>
      <c r="L578" s="94">
        <v>1418.63</v>
      </c>
      <c r="M578" s="94">
        <f t="shared" si="5"/>
        <v>0</v>
      </c>
      <c r="N578" s="91">
        <v>45087</v>
      </c>
      <c r="O578" s="90" t="s">
        <v>825</v>
      </c>
      <c r="P578" s="90"/>
      <c r="Q578" s="90">
        <v>11</v>
      </c>
      <c r="R578" s="90" t="s">
        <v>937</v>
      </c>
    </row>
    <row r="579" spans="1:18" ht="13.5" hidden="1">
      <c r="A579" s="90" t="s">
        <v>935</v>
      </c>
      <c r="B579" s="90" t="s">
        <v>936</v>
      </c>
      <c r="C579" s="91"/>
      <c r="D579" s="91">
        <v>45076</v>
      </c>
      <c r="E579" s="90">
        <v>16</v>
      </c>
      <c r="F579" s="90" t="s">
        <v>1013</v>
      </c>
      <c r="G579" s="90" t="s">
        <v>1014</v>
      </c>
      <c r="H579" s="92">
        <f t="shared" si="4"/>
        <v>1665095.7126</v>
      </c>
      <c r="I579" s="78">
        <v>524.22</v>
      </c>
      <c r="J579" s="93"/>
      <c r="K579" s="94">
        <v>3176.33</v>
      </c>
      <c r="L579" s="94">
        <v>3176.33</v>
      </c>
      <c r="M579" s="94">
        <f t="shared" si="5"/>
        <v>0</v>
      </c>
      <c r="N579" s="91">
        <v>45080</v>
      </c>
      <c r="O579" s="90" t="s">
        <v>1015</v>
      </c>
      <c r="P579" s="90"/>
      <c r="Q579" s="90">
        <v>11</v>
      </c>
    </row>
    <row r="580" spans="1:18" ht="13.5" hidden="1">
      <c r="A580" s="90" t="s">
        <v>935</v>
      </c>
      <c r="B580" s="90" t="s">
        <v>936</v>
      </c>
      <c r="C580" s="91"/>
      <c r="D580" s="91">
        <v>45076</v>
      </c>
      <c r="E580" s="90">
        <v>18</v>
      </c>
      <c r="F580" s="90" t="s">
        <v>1013</v>
      </c>
      <c r="G580" s="90" t="s">
        <v>1016</v>
      </c>
      <c r="H580" s="92">
        <f t="shared" si="4"/>
        <v>69726.502200000003</v>
      </c>
      <c r="I580" s="78">
        <v>524.22</v>
      </c>
      <c r="J580" s="93"/>
      <c r="K580" s="94">
        <v>133.01</v>
      </c>
      <c r="L580" s="94">
        <v>133.01</v>
      </c>
      <c r="M580" s="94">
        <f t="shared" si="5"/>
        <v>0</v>
      </c>
      <c r="N580" s="91">
        <v>45080</v>
      </c>
      <c r="O580" s="90" t="s">
        <v>1015</v>
      </c>
      <c r="P580" s="90"/>
      <c r="Q580" s="90">
        <v>11</v>
      </c>
    </row>
    <row r="581" spans="1:18" ht="13.5" hidden="1">
      <c r="A581" s="90" t="s">
        <v>935</v>
      </c>
      <c r="B581" s="90" t="s">
        <v>936</v>
      </c>
      <c r="C581" s="91"/>
      <c r="D581" s="91">
        <v>45070</v>
      </c>
      <c r="E581" s="90">
        <v>189</v>
      </c>
      <c r="F581" s="90" t="s">
        <v>427</v>
      </c>
      <c r="G581" s="90" t="s">
        <v>947</v>
      </c>
      <c r="H581" s="92">
        <f t="shared" si="4"/>
        <v>1196673.6894</v>
      </c>
      <c r="I581" s="78">
        <v>524.22</v>
      </c>
      <c r="J581" s="93"/>
      <c r="K581" s="94">
        <v>2282.77</v>
      </c>
      <c r="L581" s="94">
        <v>2282.77</v>
      </c>
      <c r="M581" s="94">
        <f t="shared" si="5"/>
        <v>0</v>
      </c>
      <c r="N581" s="91">
        <v>45072</v>
      </c>
      <c r="O581" s="90" t="s">
        <v>948</v>
      </c>
      <c r="P581" s="90"/>
      <c r="Q581" s="90">
        <v>11</v>
      </c>
    </row>
    <row r="582" spans="1:18" ht="13.5" hidden="1">
      <c r="A582" s="90" t="s">
        <v>935</v>
      </c>
      <c r="B582" s="90" t="s">
        <v>936</v>
      </c>
      <c r="C582" s="91"/>
      <c r="D582" s="91">
        <v>45070</v>
      </c>
      <c r="E582" s="90">
        <v>189</v>
      </c>
      <c r="F582" s="90" t="s">
        <v>427</v>
      </c>
      <c r="G582" s="90" t="s">
        <v>947</v>
      </c>
      <c r="H582" s="92">
        <f t="shared" si="4"/>
        <v>3265.8906000000002</v>
      </c>
      <c r="I582" s="78">
        <v>524.22</v>
      </c>
      <c r="J582" s="93"/>
      <c r="K582" s="94">
        <v>6.23</v>
      </c>
      <c r="L582" s="94">
        <v>6.23</v>
      </c>
      <c r="M582" s="94">
        <f t="shared" si="5"/>
        <v>0</v>
      </c>
      <c r="N582" s="91">
        <v>45072</v>
      </c>
      <c r="O582" s="90" t="s">
        <v>948</v>
      </c>
      <c r="P582" s="90"/>
      <c r="Q582" s="90">
        <v>11</v>
      </c>
    </row>
    <row r="583" spans="1:18" ht="13.5" hidden="1">
      <c r="A583" s="90" t="s">
        <v>935</v>
      </c>
      <c r="B583" s="90" t="s">
        <v>936</v>
      </c>
      <c r="C583" s="91"/>
      <c r="D583" s="91">
        <v>45070</v>
      </c>
      <c r="E583" s="90">
        <v>189</v>
      </c>
      <c r="F583" s="90" t="s">
        <v>427</v>
      </c>
      <c r="G583" s="90" t="s">
        <v>947</v>
      </c>
      <c r="H583" s="92">
        <f t="shared" si="4"/>
        <v>155567.52720000001</v>
      </c>
      <c r="I583" s="78">
        <v>524.22</v>
      </c>
      <c r="J583" s="93"/>
      <c r="K583" s="94">
        <v>296.76</v>
      </c>
      <c r="L583" s="94">
        <v>296.76</v>
      </c>
      <c r="M583" s="94">
        <f t="shared" si="5"/>
        <v>0</v>
      </c>
      <c r="N583" s="91">
        <v>45072</v>
      </c>
      <c r="O583" s="90" t="s">
        <v>948</v>
      </c>
      <c r="P583" s="90"/>
      <c r="Q583" s="90">
        <v>11</v>
      </c>
    </row>
    <row r="584" spans="1:18" ht="13.5" hidden="1">
      <c r="A584" s="90" t="s">
        <v>935</v>
      </c>
      <c r="B584" s="90" t="s">
        <v>936</v>
      </c>
      <c r="C584" s="91"/>
      <c r="D584" s="91">
        <v>45064</v>
      </c>
      <c r="E584" s="90">
        <v>229839</v>
      </c>
      <c r="F584" s="90" t="s">
        <v>548</v>
      </c>
      <c r="G584" s="90" t="s">
        <v>827</v>
      </c>
      <c r="H584" s="92">
        <f t="shared" si="4"/>
        <v>389809.99200000003</v>
      </c>
      <c r="I584" s="78">
        <v>524.22</v>
      </c>
      <c r="J584" s="93"/>
      <c r="K584" s="94">
        <v>743.6</v>
      </c>
      <c r="L584" s="94">
        <v>743.6</v>
      </c>
      <c r="M584" s="94">
        <f t="shared" si="5"/>
        <v>0</v>
      </c>
      <c r="N584" s="91">
        <v>45072</v>
      </c>
      <c r="O584" s="90" t="s">
        <v>897</v>
      </c>
      <c r="P584" s="90"/>
      <c r="Q584" s="90">
        <v>11</v>
      </c>
    </row>
    <row r="585" spans="1:18" ht="13.5" hidden="1">
      <c r="A585" s="90" t="s">
        <v>935</v>
      </c>
      <c r="B585" s="90" t="s">
        <v>936</v>
      </c>
      <c r="C585" s="91"/>
      <c r="D585" s="91">
        <v>45068</v>
      </c>
      <c r="E585" s="90">
        <v>116743</v>
      </c>
      <c r="F585" s="90" t="s">
        <v>491</v>
      </c>
      <c r="G585" s="90" t="s">
        <v>950</v>
      </c>
      <c r="H585" s="92">
        <f t="shared" si="4"/>
        <v>2731.1862000000001</v>
      </c>
      <c r="I585" s="78">
        <v>524.22</v>
      </c>
      <c r="J585" s="93"/>
      <c r="K585" s="94">
        <v>5.21</v>
      </c>
      <c r="L585" s="94">
        <v>5.21</v>
      </c>
      <c r="M585" s="94">
        <f t="shared" si="5"/>
        <v>0</v>
      </c>
      <c r="N585" s="91">
        <v>45072</v>
      </c>
      <c r="O585" s="90" t="s">
        <v>951</v>
      </c>
      <c r="P585" s="90"/>
      <c r="Q585" s="90">
        <v>11</v>
      </c>
    </row>
    <row r="586" spans="1:18" ht="13.5" hidden="1">
      <c r="A586" s="90" t="s">
        <v>935</v>
      </c>
      <c r="B586" s="90" t="s">
        <v>936</v>
      </c>
      <c r="C586" s="91"/>
      <c r="D586" s="91">
        <v>45068</v>
      </c>
      <c r="E586" s="90">
        <v>116743</v>
      </c>
      <c r="F586" s="90" t="s">
        <v>491</v>
      </c>
      <c r="G586" s="90" t="s">
        <v>950</v>
      </c>
      <c r="H586" s="92">
        <f t="shared" si="4"/>
        <v>130174.3104</v>
      </c>
      <c r="I586" s="78">
        <v>524.22</v>
      </c>
      <c r="J586" s="93"/>
      <c r="K586" s="94">
        <v>248.32</v>
      </c>
      <c r="L586" s="94">
        <v>248.32</v>
      </c>
      <c r="M586" s="94">
        <f t="shared" si="5"/>
        <v>0</v>
      </c>
      <c r="N586" s="91">
        <v>45072</v>
      </c>
      <c r="O586" s="90" t="s">
        <v>951</v>
      </c>
      <c r="P586" s="90"/>
      <c r="Q586" s="90">
        <v>11</v>
      </c>
    </row>
    <row r="587" spans="1:18" ht="13.5" hidden="1">
      <c r="A587" s="90" t="s">
        <v>406</v>
      </c>
      <c r="B587" s="90" t="s">
        <v>407</v>
      </c>
      <c r="C587" s="91"/>
      <c r="D587" s="91">
        <v>45070</v>
      </c>
      <c r="E587" s="90">
        <v>189</v>
      </c>
      <c r="F587" s="90" t="s">
        <v>427</v>
      </c>
      <c r="G587" s="90" t="s">
        <v>947</v>
      </c>
      <c r="H587" s="92">
        <f t="shared" si="4"/>
        <v>3498675.7332000006</v>
      </c>
      <c r="I587" s="78">
        <v>524.22</v>
      </c>
      <c r="J587" s="93"/>
      <c r="K587" s="94">
        <v>6674.06</v>
      </c>
      <c r="L587" s="94">
        <v>6674.06</v>
      </c>
      <c r="M587" s="94">
        <f t="shared" si="5"/>
        <v>0</v>
      </c>
      <c r="N587" s="91">
        <v>45072</v>
      </c>
      <c r="O587" s="90" t="s">
        <v>948</v>
      </c>
      <c r="P587" s="90"/>
      <c r="Q587" s="90">
        <v>11</v>
      </c>
    </row>
    <row r="588" spans="1:18" ht="13.5" hidden="1">
      <c r="A588" s="90" t="s">
        <v>406</v>
      </c>
      <c r="B588" s="90" t="s">
        <v>407</v>
      </c>
      <c r="C588" s="91"/>
      <c r="D588" s="91">
        <v>45070</v>
      </c>
      <c r="E588" s="90">
        <v>189</v>
      </c>
      <c r="F588" s="90" t="s">
        <v>427</v>
      </c>
      <c r="G588" s="90" t="s">
        <v>947</v>
      </c>
      <c r="H588" s="92">
        <f t="shared" si="4"/>
        <v>454828.99860000005</v>
      </c>
      <c r="I588" s="78">
        <v>524.22</v>
      </c>
      <c r="J588" s="93"/>
      <c r="K588" s="94">
        <v>867.63</v>
      </c>
      <c r="L588" s="94">
        <v>867.63</v>
      </c>
      <c r="M588" s="94">
        <f t="shared" si="5"/>
        <v>0</v>
      </c>
      <c r="N588" s="91">
        <v>45072</v>
      </c>
      <c r="O588" s="90" t="s">
        <v>948</v>
      </c>
      <c r="P588" s="90"/>
      <c r="Q588" s="90">
        <v>11</v>
      </c>
    </row>
    <row r="589" spans="1:18" ht="13.5" hidden="1">
      <c r="A589" s="90" t="s">
        <v>406</v>
      </c>
      <c r="B589" s="90" t="s">
        <v>407</v>
      </c>
      <c r="C589" s="91"/>
      <c r="D589" s="91">
        <v>45057</v>
      </c>
      <c r="E589" s="90">
        <v>228526</v>
      </c>
      <c r="F589" s="90" t="s">
        <v>548</v>
      </c>
      <c r="G589" s="90" t="s">
        <v>827</v>
      </c>
      <c r="H589" s="92">
        <f t="shared" si="4"/>
        <v>1994090.9424000001</v>
      </c>
      <c r="I589" s="78">
        <v>524.22</v>
      </c>
      <c r="J589" s="93"/>
      <c r="K589" s="94">
        <v>3803.92</v>
      </c>
      <c r="L589" s="94">
        <v>3803.92</v>
      </c>
      <c r="M589" s="94">
        <f t="shared" si="5"/>
        <v>0</v>
      </c>
      <c r="N589" s="91">
        <v>45072</v>
      </c>
      <c r="O589" s="90" t="s">
        <v>897</v>
      </c>
      <c r="P589" s="90"/>
      <c r="Q589" s="90">
        <v>11</v>
      </c>
    </row>
    <row r="590" spans="1:18" ht="13.5" hidden="1">
      <c r="A590" s="90" t="s">
        <v>406</v>
      </c>
      <c r="B590" s="90" t="s">
        <v>407</v>
      </c>
      <c r="C590" s="91"/>
      <c r="D590" s="91">
        <v>45061</v>
      </c>
      <c r="E590" s="90">
        <v>229059</v>
      </c>
      <c r="F590" s="90" t="s">
        <v>548</v>
      </c>
      <c r="G590" s="90" t="s">
        <v>827</v>
      </c>
      <c r="H590" s="92">
        <f t="shared" si="4"/>
        <v>15448.7634</v>
      </c>
      <c r="I590" s="78">
        <v>524.22</v>
      </c>
      <c r="J590" s="93"/>
      <c r="K590" s="94">
        <v>29.47</v>
      </c>
      <c r="L590" s="94">
        <v>29.47</v>
      </c>
      <c r="M590" s="94">
        <f t="shared" si="5"/>
        <v>0</v>
      </c>
      <c r="N590" s="91">
        <v>30</v>
      </c>
      <c r="O590" s="90" t="s">
        <v>897</v>
      </c>
      <c r="P590" s="90"/>
      <c r="Q590" s="90">
        <v>11</v>
      </c>
    </row>
    <row r="591" spans="1:18" ht="13.5" hidden="1">
      <c r="A591" s="90" t="s">
        <v>406</v>
      </c>
      <c r="B591" s="90" t="s">
        <v>407</v>
      </c>
      <c r="C591" s="91"/>
      <c r="D591" s="91">
        <v>45068</v>
      </c>
      <c r="E591" s="90">
        <v>116743</v>
      </c>
      <c r="F591" s="90" t="s">
        <v>491</v>
      </c>
      <c r="G591" s="90" t="s">
        <v>950</v>
      </c>
      <c r="H591" s="92">
        <f t="shared" si="4"/>
        <v>380578.47780000005</v>
      </c>
      <c r="I591" s="78">
        <v>524.22</v>
      </c>
      <c r="J591" s="93"/>
      <c r="K591" s="94">
        <v>725.99</v>
      </c>
      <c r="L591" s="94">
        <v>725.99</v>
      </c>
      <c r="M591" s="94">
        <f t="shared" si="5"/>
        <v>0</v>
      </c>
      <c r="N591" s="91">
        <v>45072</v>
      </c>
      <c r="O591" s="90" t="s">
        <v>951</v>
      </c>
      <c r="P591" s="90"/>
      <c r="Q591" s="90">
        <v>11</v>
      </c>
    </row>
    <row r="592" spans="1:18" ht="13.5" hidden="1">
      <c r="A592" s="90" t="s">
        <v>430</v>
      </c>
      <c r="B592" s="90" t="s">
        <v>431</v>
      </c>
      <c r="C592" s="91"/>
      <c r="D592" s="91">
        <v>45072</v>
      </c>
      <c r="E592" s="90">
        <v>231334</v>
      </c>
      <c r="F592" s="90" t="s">
        <v>548</v>
      </c>
      <c r="G592" s="90" t="s">
        <v>949</v>
      </c>
      <c r="H592" s="92">
        <f t="shared" si="4"/>
        <v>743674.21860000014</v>
      </c>
      <c r="I592" s="78">
        <v>524.22</v>
      </c>
      <c r="J592" s="93"/>
      <c r="K592" s="94">
        <v>1418.63</v>
      </c>
      <c r="L592" s="94">
        <v>1418.63</v>
      </c>
      <c r="M592" s="94">
        <f t="shared" si="5"/>
        <v>0</v>
      </c>
      <c r="N592" s="91">
        <v>45087</v>
      </c>
      <c r="O592" s="90" t="s">
        <v>825</v>
      </c>
      <c r="P592" s="90"/>
      <c r="Q592" s="90">
        <v>11</v>
      </c>
      <c r="R592" s="90" t="s">
        <v>937</v>
      </c>
    </row>
    <row r="593" spans="1:17" ht="13.5" hidden="1">
      <c r="A593" s="90" t="s">
        <v>600</v>
      </c>
      <c r="B593" s="90" t="s">
        <v>601</v>
      </c>
      <c r="C593" s="91"/>
      <c r="D593" s="91">
        <v>45099</v>
      </c>
      <c r="E593" s="90" t="s">
        <v>504</v>
      </c>
      <c r="F593" s="90" t="s">
        <v>356</v>
      </c>
      <c r="G593" s="90" t="s">
        <v>1017</v>
      </c>
      <c r="H593" s="92">
        <f t="shared" si="4"/>
        <v>10653691.606799999</v>
      </c>
      <c r="I593" s="78">
        <v>524.22</v>
      </c>
      <c r="J593" s="93"/>
      <c r="K593" s="94">
        <v>20322.939999999999</v>
      </c>
      <c r="L593" s="94">
        <v>20322.939999999999</v>
      </c>
      <c r="M593" s="94">
        <f t="shared" si="5"/>
        <v>0</v>
      </c>
      <c r="N593" s="91">
        <v>45098</v>
      </c>
      <c r="O593" s="90" t="s">
        <v>1018</v>
      </c>
      <c r="P593" s="90"/>
      <c r="Q593" s="90">
        <v>12</v>
      </c>
    </row>
    <row r="594" spans="1:17" ht="13.5" hidden="1">
      <c r="A594" s="90" t="s">
        <v>1019</v>
      </c>
      <c r="B594" s="90" t="s">
        <v>1020</v>
      </c>
      <c r="C594" s="91"/>
      <c r="D594" s="91">
        <v>45099</v>
      </c>
      <c r="E594" s="90" t="s">
        <v>504</v>
      </c>
      <c r="F594" s="90" t="s">
        <v>356</v>
      </c>
      <c r="G594" s="90" t="s">
        <v>1021</v>
      </c>
      <c r="H594" s="92">
        <f t="shared" si="4"/>
        <v>2076398.7246000001</v>
      </c>
      <c r="I594" s="78">
        <v>524.22</v>
      </c>
      <c r="J594" s="93"/>
      <c r="K594" s="94">
        <v>3960.93</v>
      </c>
      <c r="L594" s="94">
        <v>3960.93</v>
      </c>
      <c r="M594" s="94">
        <f t="shared" si="5"/>
        <v>0</v>
      </c>
      <c r="N594" s="91">
        <v>45098</v>
      </c>
      <c r="O594" s="90" t="s">
        <v>1018</v>
      </c>
      <c r="P594" s="90"/>
      <c r="Q594" s="90">
        <v>12</v>
      </c>
    </row>
    <row r="595" spans="1:17" ht="13.5" hidden="1">
      <c r="A595" s="90" t="s">
        <v>1022</v>
      </c>
      <c r="B595" s="90" t="s">
        <v>1023</v>
      </c>
      <c r="C595" s="91"/>
      <c r="D595" s="91">
        <v>45099</v>
      </c>
      <c r="E595" s="90" t="s">
        <v>504</v>
      </c>
      <c r="F595" s="90" t="s">
        <v>356</v>
      </c>
      <c r="G595" s="90" t="s">
        <v>1024</v>
      </c>
      <c r="H595" s="92">
        <f t="shared" si="4"/>
        <v>2809101.0186000001</v>
      </c>
      <c r="I595" s="78">
        <v>524.22</v>
      </c>
      <c r="J595" s="93"/>
      <c r="K595" s="94">
        <v>5358.63</v>
      </c>
      <c r="L595" s="94">
        <v>5358.63</v>
      </c>
      <c r="M595" s="94">
        <f t="shared" si="5"/>
        <v>0</v>
      </c>
      <c r="N595" s="91">
        <v>45098</v>
      </c>
      <c r="O595" s="90" t="s">
        <v>1018</v>
      </c>
      <c r="P595" s="90"/>
      <c r="Q595" s="90">
        <v>12</v>
      </c>
    </row>
    <row r="596" spans="1:17" ht="13.5" hidden="1">
      <c r="A596" s="90" t="s">
        <v>600</v>
      </c>
      <c r="B596" s="90" t="s">
        <v>601</v>
      </c>
      <c r="C596" s="91"/>
      <c r="D596" s="91">
        <v>45099</v>
      </c>
      <c r="E596" s="90" t="s">
        <v>504</v>
      </c>
      <c r="F596" s="90" t="s">
        <v>356</v>
      </c>
      <c r="G596" s="90" t="s">
        <v>1025</v>
      </c>
      <c r="H596" s="92">
        <f t="shared" si="4"/>
        <v>25281620.846400004</v>
      </c>
      <c r="I596" s="78">
        <v>524.22</v>
      </c>
      <c r="J596" s="93"/>
      <c r="K596" s="94">
        <v>48227.12</v>
      </c>
      <c r="L596" s="94">
        <v>48227.12</v>
      </c>
      <c r="M596" s="94">
        <f t="shared" si="5"/>
        <v>0</v>
      </c>
      <c r="N596" s="91">
        <v>45098</v>
      </c>
      <c r="O596" s="90" t="s">
        <v>1018</v>
      </c>
      <c r="P596" s="90"/>
      <c r="Q596" s="90">
        <v>12</v>
      </c>
    </row>
    <row r="597" spans="1:17" ht="13.5" hidden="1">
      <c r="A597" s="90" t="s">
        <v>1019</v>
      </c>
      <c r="B597" s="90" t="s">
        <v>1020</v>
      </c>
      <c r="C597" s="91"/>
      <c r="D597" s="91">
        <v>45099</v>
      </c>
      <c r="E597" s="90" t="s">
        <v>504</v>
      </c>
      <c r="F597" s="90" t="s">
        <v>356</v>
      </c>
      <c r="G597" s="90" t="s">
        <v>1026</v>
      </c>
      <c r="H597" s="92">
        <f t="shared" si="4"/>
        <v>4927374.4368000003</v>
      </c>
      <c r="I597" s="78">
        <v>524.22</v>
      </c>
      <c r="J597" s="93"/>
      <c r="K597" s="94">
        <v>9399.44</v>
      </c>
      <c r="L597" s="94">
        <v>9399.44</v>
      </c>
      <c r="M597" s="94">
        <f t="shared" si="5"/>
        <v>0</v>
      </c>
      <c r="N597" s="91">
        <v>45098</v>
      </c>
      <c r="O597" s="90" t="s">
        <v>1018</v>
      </c>
      <c r="P597" s="90"/>
      <c r="Q597" s="90">
        <v>12</v>
      </c>
    </row>
    <row r="598" spans="1:17" ht="13.5" hidden="1">
      <c r="A598" s="90" t="s">
        <v>1027</v>
      </c>
      <c r="B598" s="90" t="s">
        <v>1028</v>
      </c>
      <c r="C598" s="91"/>
      <c r="D598" s="91">
        <v>45099</v>
      </c>
      <c r="E598" s="90" t="s">
        <v>504</v>
      </c>
      <c r="F598" s="90" t="s">
        <v>356</v>
      </c>
      <c r="G598" s="90" t="s">
        <v>1029</v>
      </c>
      <c r="H598" s="92">
        <f t="shared" si="4"/>
        <v>6666107.3328</v>
      </c>
      <c r="I598" s="78">
        <v>524.22</v>
      </c>
      <c r="J598" s="93"/>
      <c r="K598" s="94">
        <v>12716.24</v>
      </c>
      <c r="L598" s="94">
        <v>12716.24</v>
      </c>
      <c r="M598" s="94">
        <f t="shared" si="5"/>
        <v>0</v>
      </c>
      <c r="N598" s="91">
        <v>45098</v>
      </c>
      <c r="O598" s="90" t="s">
        <v>1018</v>
      </c>
      <c r="P598" s="90"/>
      <c r="Q598" s="90">
        <v>12</v>
      </c>
    </row>
    <row r="599" spans="1:17" ht="13.5" hidden="1">
      <c r="A599" s="90" t="s">
        <v>242</v>
      </c>
      <c r="B599" s="90" t="s">
        <v>243</v>
      </c>
      <c r="C599" s="91"/>
      <c r="D599" s="91">
        <v>45092</v>
      </c>
      <c r="E599" s="90" t="s">
        <v>1030</v>
      </c>
      <c r="F599" s="90" t="s">
        <v>1031</v>
      </c>
      <c r="G599" s="90" t="s">
        <v>1032</v>
      </c>
      <c r="H599" s="92">
        <f t="shared" si="4"/>
        <v>5320203.9359999998</v>
      </c>
      <c r="I599" s="78">
        <v>524.22</v>
      </c>
      <c r="J599" s="93"/>
      <c r="K599" s="94">
        <v>10148.799999999999</v>
      </c>
      <c r="L599" s="94">
        <v>10148.799999999999</v>
      </c>
      <c r="M599" s="94">
        <f t="shared" si="5"/>
        <v>0</v>
      </c>
      <c r="N599" s="91">
        <v>45096</v>
      </c>
      <c r="O599" s="90" t="s">
        <v>1033</v>
      </c>
      <c r="P599" s="90"/>
      <c r="Q599" s="90">
        <v>12</v>
      </c>
    </row>
    <row r="600" spans="1:17" ht="13.5" hidden="1">
      <c r="A600" s="90" t="s">
        <v>242</v>
      </c>
      <c r="B600" s="90" t="s">
        <v>243</v>
      </c>
      <c r="C600" s="91"/>
      <c r="D600" s="91">
        <v>45098</v>
      </c>
      <c r="E600" s="90" t="s">
        <v>1030</v>
      </c>
      <c r="F600" s="90" t="s">
        <v>1031</v>
      </c>
      <c r="G600" s="90" t="s">
        <v>1034</v>
      </c>
      <c r="H600" s="92">
        <f t="shared" si="4"/>
        <v>616010.92200000002</v>
      </c>
      <c r="I600" s="78">
        <v>524.22</v>
      </c>
      <c r="J600" s="93"/>
      <c r="K600" s="94">
        <v>1175.0999999999999</v>
      </c>
      <c r="L600" s="94">
        <v>1175.0999999999999</v>
      </c>
      <c r="M600" s="94">
        <f t="shared" si="5"/>
        <v>0</v>
      </c>
      <c r="N600" s="90"/>
      <c r="O600" s="90"/>
      <c r="P600" s="90"/>
      <c r="Q600" s="90">
        <v>12</v>
      </c>
    </row>
    <row r="601" spans="1:17" ht="13.5" hidden="1">
      <c r="A601" s="90" t="s">
        <v>1019</v>
      </c>
      <c r="B601" s="90" t="s">
        <v>1020</v>
      </c>
      <c r="C601" s="91"/>
      <c r="D601" s="91">
        <v>45098</v>
      </c>
      <c r="E601" s="90" t="s">
        <v>504</v>
      </c>
      <c r="F601" s="90" t="s">
        <v>1035</v>
      </c>
      <c r="G601" s="90" t="s">
        <v>1036</v>
      </c>
      <c r="H601" s="92">
        <f t="shared" si="4"/>
        <v>1102696.77</v>
      </c>
      <c r="I601" s="78">
        <v>524.22</v>
      </c>
      <c r="J601" s="93"/>
      <c r="K601" s="94">
        <v>2103.5</v>
      </c>
      <c r="L601" s="94">
        <v>2103.5</v>
      </c>
      <c r="M601" s="94">
        <f t="shared" si="5"/>
        <v>0</v>
      </c>
      <c r="N601" s="91">
        <v>45100</v>
      </c>
      <c r="O601" s="90" t="s">
        <v>1037</v>
      </c>
      <c r="P601" s="90"/>
      <c r="Q601" s="90">
        <v>12</v>
      </c>
    </row>
    <row r="602" spans="1:17" ht="13.5" hidden="1">
      <c r="A602" s="90" t="s">
        <v>425</v>
      </c>
      <c r="B602" s="90" t="s">
        <v>426</v>
      </c>
      <c r="C602" s="91"/>
      <c r="D602" s="91">
        <v>45098</v>
      </c>
      <c r="E602" s="90" t="s">
        <v>504</v>
      </c>
      <c r="F602" s="90" t="s">
        <v>1035</v>
      </c>
      <c r="G602" s="90" t="s">
        <v>1038</v>
      </c>
      <c r="H602" s="92">
        <f t="shared" si="4"/>
        <v>5977874.6214000005</v>
      </c>
      <c r="I602" s="78">
        <v>524.22</v>
      </c>
      <c r="J602" s="93"/>
      <c r="K602" s="94">
        <v>11403.37</v>
      </c>
      <c r="L602" s="94">
        <v>11403.37</v>
      </c>
      <c r="M602" s="94">
        <f t="shared" si="5"/>
        <v>0</v>
      </c>
      <c r="N602" s="91">
        <v>45100</v>
      </c>
      <c r="O602" s="90" t="s">
        <v>1037</v>
      </c>
      <c r="P602" s="90"/>
      <c r="Q602" s="90">
        <v>12</v>
      </c>
    </row>
    <row r="603" spans="1:17" ht="13.5" hidden="1">
      <c r="A603" s="90" t="s">
        <v>430</v>
      </c>
      <c r="B603" s="90" t="s">
        <v>431</v>
      </c>
      <c r="C603" s="91"/>
      <c r="D603" s="91">
        <v>45098</v>
      </c>
      <c r="E603" s="90" t="s">
        <v>504</v>
      </c>
      <c r="F603" s="90" t="s">
        <v>1035</v>
      </c>
      <c r="G603" s="90" t="s">
        <v>1039</v>
      </c>
      <c r="H603" s="92">
        <f t="shared" si="4"/>
        <v>741944.29260000004</v>
      </c>
      <c r="I603" s="78">
        <v>524.22</v>
      </c>
      <c r="J603" s="93"/>
      <c r="K603" s="94">
        <v>1415.33</v>
      </c>
      <c r="L603" s="94">
        <v>1415.33</v>
      </c>
      <c r="M603" s="94">
        <f t="shared" si="5"/>
        <v>0</v>
      </c>
      <c r="N603" s="91">
        <v>45100</v>
      </c>
      <c r="O603" s="90" t="s">
        <v>1037</v>
      </c>
      <c r="P603" s="90"/>
      <c r="Q603" s="90">
        <v>12</v>
      </c>
    </row>
    <row r="604" spans="1:17" ht="13.5" hidden="1">
      <c r="A604" s="90" t="s">
        <v>569</v>
      </c>
      <c r="B604" s="90" t="s">
        <v>570</v>
      </c>
      <c r="C604" s="91"/>
      <c r="D604" s="91">
        <v>45098</v>
      </c>
      <c r="E604" s="90" t="s">
        <v>504</v>
      </c>
      <c r="F604" s="90" t="s">
        <v>1035</v>
      </c>
      <c r="G604" s="90" t="s">
        <v>1040</v>
      </c>
      <c r="H604" s="92">
        <f t="shared" si="4"/>
        <v>909878.16960000002</v>
      </c>
      <c r="I604" s="78">
        <v>524.22</v>
      </c>
      <c r="J604" s="93"/>
      <c r="K604" s="94">
        <v>1735.68</v>
      </c>
      <c r="L604" s="94">
        <v>1735.68</v>
      </c>
      <c r="M604" s="94">
        <f t="shared" si="5"/>
        <v>0</v>
      </c>
      <c r="N604" s="91">
        <v>45100</v>
      </c>
      <c r="O604" s="90" t="s">
        <v>1037</v>
      </c>
      <c r="P604" s="90"/>
      <c r="Q604" s="90">
        <v>12</v>
      </c>
    </row>
    <row r="605" spans="1:17" ht="13.5" hidden="1">
      <c r="A605" s="90" t="s">
        <v>1022</v>
      </c>
      <c r="B605" s="90" t="s">
        <v>1023</v>
      </c>
      <c r="C605" s="91"/>
      <c r="D605" s="91">
        <v>45098</v>
      </c>
      <c r="E605" s="90" t="s">
        <v>504</v>
      </c>
      <c r="F605" s="90" t="s">
        <v>1035</v>
      </c>
      <c r="G605" s="90" t="s">
        <v>1041</v>
      </c>
      <c r="H605" s="92">
        <f t="shared" si="4"/>
        <v>4066552.7748000002</v>
      </c>
      <c r="I605" s="78">
        <v>524.22</v>
      </c>
      <c r="J605" s="93"/>
      <c r="K605" s="94">
        <v>7757.34</v>
      </c>
      <c r="L605" s="94">
        <v>7757.34</v>
      </c>
      <c r="M605" s="94">
        <f t="shared" si="5"/>
        <v>0</v>
      </c>
      <c r="N605" s="91">
        <v>45100</v>
      </c>
      <c r="O605" s="90" t="s">
        <v>1037</v>
      </c>
      <c r="P605" s="90"/>
      <c r="Q605" s="90">
        <v>12</v>
      </c>
    </row>
    <row r="606" spans="1:17" ht="13.5" hidden="1">
      <c r="A606" s="90" t="s">
        <v>251</v>
      </c>
      <c r="B606" s="90" t="s">
        <v>252</v>
      </c>
      <c r="C606" s="91"/>
      <c r="D606" s="91">
        <v>45082</v>
      </c>
      <c r="E606" s="90">
        <v>10100</v>
      </c>
      <c r="F606" s="90" t="s">
        <v>1042</v>
      </c>
      <c r="G606" s="90" t="s">
        <v>902</v>
      </c>
      <c r="H606" s="92">
        <f t="shared" si="4"/>
        <v>106474.32420000002</v>
      </c>
      <c r="I606" s="78">
        <v>524.22</v>
      </c>
      <c r="J606" s="93"/>
      <c r="K606" s="94">
        <v>203.11</v>
      </c>
      <c r="L606" s="94">
        <v>203.11</v>
      </c>
      <c r="M606" s="94">
        <f t="shared" si="5"/>
        <v>0</v>
      </c>
      <c r="N606" s="91">
        <v>45104</v>
      </c>
      <c r="O606" s="90" t="s">
        <v>1043</v>
      </c>
      <c r="P606" s="90"/>
      <c r="Q606" s="90">
        <v>13</v>
      </c>
    </row>
    <row r="607" spans="1:17" ht="13.5" hidden="1">
      <c r="A607" s="90" t="s">
        <v>251</v>
      </c>
      <c r="B607" s="90" t="s">
        <v>252</v>
      </c>
      <c r="C607" s="91"/>
      <c r="D607" s="91">
        <v>45084</v>
      </c>
      <c r="E607" s="90">
        <v>10120</v>
      </c>
      <c r="F607" s="90" t="s">
        <v>1042</v>
      </c>
      <c r="G607" s="90" t="s">
        <v>902</v>
      </c>
      <c r="H607" s="92">
        <f t="shared" si="4"/>
        <v>58901.359200000006</v>
      </c>
      <c r="I607" s="78">
        <v>524.22</v>
      </c>
      <c r="J607" s="93"/>
      <c r="K607" s="94">
        <v>112.36</v>
      </c>
      <c r="L607" s="94">
        <v>112.36</v>
      </c>
      <c r="M607" s="94">
        <f t="shared" si="5"/>
        <v>0</v>
      </c>
      <c r="N607" s="91">
        <v>45104</v>
      </c>
      <c r="O607" s="90" t="s">
        <v>1043</v>
      </c>
      <c r="P607" s="90"/>
      <c r="Q607" s="90">
        <v>13</v>
      </c>
    </row>
    <row r="608" spans="1:17" ht="13.5" hidden="1">
      <c r="A608" s="90" t="s">
        <v>251</v>
      </c>
      <c r="B608" s="90" t="s">
        <v>252</v>
      </c>
      <c r="C608" s="91"/>
      <c r="D608" s="91">
        <v>45089</v>
      </c>
      <c r="E608" s="90">
        <v>10143</v>
      </c>
      <c r="F608" s="90" t="s">
        <v>1042</v>
      </c>
      <c r="G608" s="90" t="s">
        <v>902</v>
      </c>
      <c r="H608" s="92">
        <f t="shared" si="4"/>
        <v>138761.03400000001</v>
      </c>
      <c r="I608" s="78">
        <v>524.22</v>
      </c>
      <c r="J608" s="93"/>
      <c r="K608" s="94">
        <v>264.7</v>
      </c>
      <c r="L608" s="94">
        <v>264.7</v>
      </c>
      <c r="M608" s="94">
        <f t="shared" si="5"/>
        <v>0</v>
      </c>
      <c r="N608" s="91">
        <v>45104</v>
      </c>
      <c r="O608" s="90" t="s">
        <v>1043</v>
      </c>
      <c r="P608" s="90"/>
      <c r="Q608" s="90">
        <v>13</v>
      </c>
    </row>
    <row r="609" spans="1:18" ht="13.5" hidden="1">
      <c r="A609" s="90" t="s">
        <v>251</v>
      </c>
      <c r="B609" s="90" t="s">
        <v>252</v>
      </c>
      <c r="C609" s="91"/>
      <c r="D609" s="91">
        <v>45092</v>
      </c>
      <c r="E609" s="90">
        <v>10170</v>
      </c>
      <c r="F609" s="90" t="s">
        <v>1042</v>
      </c>
      <c r="G609" s="90" t="s">
        <v>1044</v>
      </c>
      <c r="H609" s="92">
        <f t="shared" si="4"/>
        <v>6843220.3020000001</v>
      </c>
      <c r="I609" s="78">
        <v>524.22</v>
      </c>
      <c r="J609" s="93"/>
      <c r="K609" s="94">
        <v>13054.1</v>
      </c>
      <c r="L609" s="94">
        <v>13054.1</v>
      </c>
      <c r="M609" s="94">
        <f t="shared" si="5"/>
        <v>0</v>
      </c>
      <c r="N609" s="91">
        <v>45101</v>
      </c>
      <c r="O609" s="90" t="s">
        <v>1045</v>
      </c>
      <c r="P609" s="90"/>
      <c r="Q609" s="90">
        <v>13</v>
      </c>
      <c r="R609" s="90" t="s">
        <v>1046</v>
      </c>
    </row>
    <row r="610" spans="1:18" ht="13.5" hidden="1">
      <c r="A610" s="90" t="s">
        <v>251</v>
      </c>
      <c r="B610" s="90" t="s">
        <v>252</v>
      </c>
      <c r="C610" s="91"/>
      <c r="D610" s="91">
        <v>45083</v>
      </c>
      <c r="E610" s="90">
        <v>161865</v>
      </c>
      <c r="F610" s="90" t="s">
        <v>244</v>
      </c>
      <c r="G610" s="90" t="s">
        <v>902</v>
      </c>
      <c r="H610" s="92">
        <f t="shared" si="4"/>
        <v>84153.036600000007</v>
      </c>
      <c r="I610" s="78">
        <v>524.22</v>
      </c>
      <c r="J610" s="93"/>
      <c r="K610" s="94">
        <v>160.53</v>
      </c>
      <c r="L610" s="94">
        <v>160.53</v>
      </c>
      <c r="M610" s="94">
        <f t="shared" si="5"/>
        <v>0</v>
      </c>
      <c r="N610" s="90"/>
      <c r="O610" s="90"/>
      <c r="P610" s="90"/>
      <c r="Q610" s="90">
        <v>13</v>
      </c>
    </row>
    <row r="611" spans="1:18" ht="13.5" hidden="1">
      <c r="A611" s="90" t="s">
        <v>425</v>
      </c>
      <c r="B611" s="90" t="s">
        <v>426</v>
      </c>
      <c r="C611" s="91"/>
      <c r="D611" s="91">
        <v>45084</v>
      </c>
      <c r="E611" s="90">
        <v>4865</v>
      </c>
      <c r="F611" s="90" t="s">
        <v>881</v>
      </c>
      <c r="G611" s="90" t="s">
        <v>1047</v>
      </c>
      <c r="H611" s="92">
        <f t="shared" si="4"/>
        <v>102374.9238</v>
      </c>
      <c r="I611" s="78">
        <v>524.22</v>
      </c>
      <c r="J611" s="93"/>
      <c r="K611" s="94">
        <v>195.29</v>
      </c>
      <c r="L611" s="94">
        <v>195.29</v>
      </c>
      <c r="M611" s="94">
        <f t="shared" si="5"/>
        <v>0</v>
      </c>
      <c r="N611" s="91">
        <v>45085</v>
      </c>
      <c r="O611" s="90" t="s">
        <v>1048</v>
      </c>
      <c r="P611" s="90"/>
      <c r="Q611" s="90">
        <v>13</v>
      </c>
    </row>
    <row r="612" spans="1:18" ht="13.5" hidden="1">
      <c r="A612" s="90" t="s">
        <v>268</v>
      </c>
      <c r="B612" s="90" t="s">
        <v>269</v>
      </c>
      <c r="C612" s="91"/>
      <c r="D612" s="91">
        <v>45085</v>
      </c>
      <c r="E612" s="90">
        <v>5883</v>
      </c>
      <c r="F612" s="90" t="s">
        <v>830</v>
      </c>
      <c r="G612" s="90" t="s">
        <v>1049</v>
      </c>
      <c r="H612" s="92">
        <f t="shared" si="4"/>
        <v>11365.089600000001</v>
      </c>
      <c r="I612" s="78">
        <v>524.22</v>
      </c>
      <c r="J612" s="93"/>
      <c r="K612" s="94">
        <v>21.68</v>
      </c>
      <c r="L612" s="94">
        <v>21.68</v>
      </c>
      <c r="M612" s="94">
        <f t="shared" si="5"/>
        <v>0</v>
      </c>
      <c r="N612" s="91">
        <v>45101</v>
      </c>
      <c r="O612" s="90" t="s">
        <v>1050</v>
      </c>
      <c r="P612" s="90"/>
      <c r="Q612" s="90">
        <v>13</v>
      </c>
      <c r="R612" s="90" t="s">
        <v>1046</v>
      </c>
    </row>
    <row r="613" spans="1:18" ht="13.5" hidden="1">
      <c r="A613" s="90" t="s">
        <v>268</v>
      </c>
      <c r="B613" s="90" t="s">
        <v>269</v>
      </c>
      <c r="C613" s="91"/>
      <c r="D613" s="91">
        <v>45086</v>
      </c>
      <c r="E613" s="90">
        <v>5885</v>
      </c>
      <c r="F613" s="90" t="s">
        <v>830</v>
      </c>
      <c r="G613" s="90" t="s">
        <v>1049</v>
      </c>
      <c r="H613" s="92">
        <f t="shared" si="4"/>
        <v>14305.9638</v>
      </c>
      <c r="I613" s="78">
        <v>524.22</v>
      </c>
      <c r="J613" s="93"/>
      <c r="K613" s="94">
        <v>27.29</v>
      </c>
      <c r="L613" s="94">
        <v>27.29</v>
      </c>
      <c r="M613" s="94">
        <f t="shared" si="5"/>
        <v>0</v>
      </c>
      <c r="N613" s="91">
        <v>45101</v>
      </c>
      <c r="O613" s="90" t="s">
        <v>1050</v>
      </c>
      <c r="P613" s="90"/>
      <c r="Q613" s="90">
        <v>13</v>
      </c>
      <c r="R613" s="90" t="s">
        <v>1046</v>
      </c>
    </row>
    <row r="614" spans="1:18" ht="13.5" hidden="1">
      <c r="A614" s="90" t="s">
        <v>297</v>
      </c>
      <c r="B614" s="90" t="s">
        <v>298</v>
      </c>
      <c r="C614" s="91"/>
      <c r="D614" s="91">
        <v>45084</v>
      </c>
      <c r="E614" s="90">
        <v>260</v>
      </c>
      <c r="F614" s="90" t="s">
        <v>974</v>
      </c>
      <c r="G614" s="90" t="s">
        <v>1051</v>
      </c>
      <c r="H614" s="92">
        <f t="shared" si="4"/>
        <v>152799.64560000002</v>
      </c>
      <c r="I614" s="78">
        <v>524.22</v>
      </c>
      <c r="J614" s="93"/>
      <c r="K614" s="94">
        <v>291.48</v>
      </c>
      <c r="L614" s="94">
        <v>291.48</v>
      </c>
      <c r="M614" s="94">
        <f t="shared" si="5"/>
        <v>0</v>
      </c>
      <c r="N614" s="91">
        <v>45096</v>
      </c>
      <c r="O614" s="90" t="s">
        <v>1052</v>
      </c>
      <c r="P614" s="90"/>
      <c r="Q614" s="90">
        <v>13</v>
      </c>
    </row>
    <row r="615" spans="1:18" ht="13.5" hidden="1">
      <c r="A615" s="90" t="s">
        <v>251</v>
      </c>
      <c r="B615" s="90" t="s">
        <v>252</v>
      </c>
      <c r="C615" s="91"/>
      <c r="D615" s="91">
        <v>45083</v>
      </c>
      <c r="E615" s="90">
        <v>233273</v>
      </c>
      <c r="F615" s="90" t="s">
        <v>548</v>
      </c>
      <c r="G615" s="90" t="s">
        <v>827</v>
      </c>
      <c r="H615" s="92">
        <f t="shared" si="4"/>
        <v>155310.6594</v>
      </c>
      <c r="I615" s="78">
        <v>524.22</v>
      </c>
      <c r="J615" s="93"/>
      <c r="K615" s="94">
        <v>296.27</v>
      </c>
      <c r="L615" s="94">
        <v>296.27</v>
      </c>
      <c r="M615" s="94">
        <f t="shared" si="5"/>
        <v>0</v>
      </c>
      <c r="N615" s="91">
        <v>45103</v>
      </c>
      <c r="O615" s="90" t="s">
        <v>903</v>
      </c>
      <c r="P615" s="90"/>
      <c r="Q615" s="90">
        <v>13</v>
      </c>
    </row>
    <row r="616" spans="1:18" ht="13.5" hidden="1">
      <c r="A616" s="90" t="s">
        <v>251</v>
      </c>
      <c r="B616" s="90" t="s">
        <v>252</v>
      </c>
      <c r="C616" s="91"/>
      <c r="D616" s="91">
        <v>45087</v>
      </c>
      <c r="E616" s="90">
        <v>234201</v>
      </c>
      <c r="F616" s="90" t="s">
        <v>548</v>
      </c>
      <c r="G616" s="90" t="s">
        <v>827</v>
      </c>
      <c r="H616" s="92">
        <f t="shared" si="4"/>
        <v>114023.0922</v>
      </c>
      <c r="I616" s="78">
        <v>524.22</v>
      </c>
      <c r="J616" s="93"/>
      <c r="K616" s="94">
        <v>217.51</v>
      </c>
      <c r="L616" s="94">
        <v>217.51</v>
      </c>
      <c r="M616" s="94">
        <f t="shared" si="5"/>
        <v>0</v>
      </c>
      <c r="N616" s="91">
        <v>45103</v>
      </c>
      <c r="O616" s="90" t="s">
        <v>903</v>
      </c>
      <c r="P616" s="90"/>
      <c r="Q616" s="90">
        <v>13</v>
      </c>
    </row>
    <row r="617" spans="1:18" ht="13.5" hidden="1">
      <c r="A617" s="90" t="s">
        <v>251</v>
      </c>
      <c r="B617" s="90" t="s">
        <v>252</v>
      </c>
      <c r="C617" s="91"/>
      <c r="D617" s="91">
        <v>45090</v>
      </c>
      <c r="E617" s="90">
        <v>234676</v>
      </c>
      <c r="F617" s="90" t="s">
        <v>548</v>
      </c>
      <c r="G617" s="90" t="s">
        <v>827</v>
      </c>
      <c r="H617" s="92">
        <f t="shared" si="4"/>
        <v>159226.5828</v>
      </c>
      <c r="I617" s="78">
        <v>524.22</v>
      </c>
      <c r="J617" s="93"/>
      <c r="K617" s="94">
        <v>303.74</v>
      </c>
      <c r="L617" s="94">
        <v>303.74</v>
      </c>
      <c r="M617" s="94">
        <f t="shared" si="5"/>
        <v>0</v>
      </c>
      <c r="N617" s="91">
        <v>45103</v>
      </c>
      <c r="O617" s="90" t="s">
        <v>903</v>
      </c>
      <c r="P617" s="90"/>
      <c r="Q617" s="90">
        <v>13</v>
      </c>
    </row>
    <row r="618" spans="1:18" ht="13.5" hidden="1">
      <c r="A618" s="90" t="s">
        <v>251</v>
      </c>
      <c r="B618" s="90" t="s">
        <v>252</v>
      </c>
      <c r="C618" s="91"/>
      <c r="D618" s="91">
        <v>45091</v>
      </c>
      <c r="E618" s="90">
        <v>234906</v>
      </c>
      <c r="F618" s="90" t="s">
        <v>548</v>
      </c>
      <c r="G618" s="90" t="s">
        <v>827</v>
      </c>
      <c r="H618" s="92">
        <f t="shared" si="4"/>
        <v>253051.47840000002</v>
      </c>
      <c r="I618" s="78">
        <v>524.22</v>
      </c>
      <c r="J618" s="93"/>
      <c r="K618" s="94">
        <v>482.72</v>
      </c>
      <c r="L618" s="94">
        <v>482.72</v>
      </c>
      <c r="M618" s="94">
        <f t="shared" si="5"/>
        <v>0</v>
      </c>
      <c r="N618" s="91">
        <v>45103</v>
      </c>
      <c r="O618" s="90" t="s">
        <v>903</v>
      </c>
      <c r="P618" s="90"/>
      <c r="Q618" s="90">
        <v>13</v>
      </c>
    </row>
    <row r="619" spans="1:18" ht="13.5" hidden="1">
      <c r="A619" s="90" t="s">
        <v>430</v>
      </c>
      <c r="B619" s="90" t="s">
        <v>431</v>
      </c>
      <c r="C619" s="91"/>
      <c r="D619" s="91">
        <v>45082</v>
      </c>
      <c r="E619" s="90">
        <v>233134</v>
      </c>
      <c r="F619" s="90" t="s">
        <v>548</v>
      </c>
      <c r="G619" s="90" t="s">
        <v>827</v>
      </c>
      <c r="H619" s="92">
        <f t="shared" si="4"/>
        <v>353151.28739999997</v>
      </c>
      <c r="I619" s="78">
        <v>524.22</v>
      </c>
      <c r="J619" s="93"/>
      <c r="K619" s="94">
        <v>673.67</v>
      </c>
      <c r="L619" s="94">
        <v>673.67</v>
      </c>
      <c r="M619" s="94">
        <f t="shared" si="5"/>
        <v>0</v>
      </c>
      <c r="N619" s="91">
        <v>45101</v>
      </c>
      <c r="O619" s="90" t="s">
        <v>1053</v>
      </c>
      <c r="P619" s="90"/>
      <c r="Q619" s="90">
        <v>13</v>
      </c>
      <c r="R619" s="90" t="s">
        <v>1046</v>
      </c>
    </row>
    <row r="620" spans="1:18" ht="13.5" hidden="1">
      <c r="A620" s="90" t="s">
        <v>251</v>
      </c>
      <c r="B620" s="90" t="s">
        <v>252</v>
      </c>
      <c r="C620" s="91"/>
      <c r="D620" s="91">
        <v>45082</v>
      </c>
      <c r="E620" s="90">
        <v>233134</v>
      </c>
      <c r="F620" s="90" t="s">
        <v>548</v>
      </c>
      <c r="G620" s="90" t="s">
        <v>827</v>
      </c>
      <c r="H620" s="92">
        <f t="shared" si="4"/>
        <v>12817.179</v>
      </c>
      <c r="I620" s="78">
        <v>524.22</v>
      </c>
      <c r="J620" s="93"/>
      <c r="K620" s="94">
        <v>24.45</v>
      </c>
      <c r="L620" s="94">
        <v>24.45</v>
      </c>
      <c r="M620" s="94">
        <f t="shared" si="5"/>
        <v>0</v>
      </c>
      <c r="N620" s="91">
        <v>45101</v>
      </c>
      <c r="O620" s="90" t="s">
        <v>1053</v>
      </c>
      <c r="P620" s="90"/>
      <c r="Q620" s="90">
        <v>13</v>
      </c>
      <c r="R620" s="90" t="s">
        <v>1046</v>
      </c>
    </row>
    <row r="621" spans="1:18" ht="13.5" hidden="1">
      <c r="A621" s="90" t="s">
        <v>1054</v>
      </c>
      <c r="B621" s="90" t="s">
        <v>1055</v>
      </c>
      <c r="C621" s="91"/>
      <c r="D621" s="91">
        <v>45082</v>
      </c>
      <c r="E621" s="90">
        <v>233134</v>
      </c>
      <c r="F621" s="90" t="s">
        <v>548</v>
      </c>
      <c r="G621" s="90" t="s">
        <v>827</v>
      </c>
      <c r="H621" s="92">
        <f t="shared" si="4"/>
        <v>1368.2142000000001</v>
      </c>
      <c r="I621" s="78">
        <v>524.22</v>
      </c>
      <c r="J621" s="93"/>
      <c r="K621" s="94">
        <v>2.61</v>
      </c>
      <c r="L621" s="94">
        <v>2.61</v>
      </c>
      <c r="M621" s="94">
        <f t="shared" si="5"/>
        <v>0</v>
      </c>
      <c r="N621" s="91">
        <v>45101</v>
      </c>
      <c r="O621" s="90" t="s">
        <v>1053</v>
      </c>
      <c r="P621" s="90"/>
      <c r="Q621" s="90">
        <v>13</v>
      </c>
      <c r="R621" s="90" t="s">
        <v>1046</v>
      </c>
    </row>
    <row r="622" spans="1:18" ht="13.5" hidden="1">
      <c r="A622" s="90" t="s">
        <v>1054</v>
      </c>
      <c r="B622" s="90" t="s">
        <v>1055</v>
      </c>
      <c r="C622" s="91"/>
      <c r="D622" s="91">
        <v>45082</v>
      </c>
      <c r="E622" s="90">
        <v>233134</v>
      </c>
      <c r="F622" s="90" t="s">
        <v>548</v>
      </c>
      <c r="G622" s="90" t="s">
        <v>827</v>
      </c>
      <c r="H622" s="92">
        <f t="shared" si="4"/>
        <v>6835.8288000000002</v>
      </c>
      <c r="I622" s="78">
        <v>524.22</v>
      </c>
      <c r="J622" s="93"/>
      <c r="K622" s="94">
        <v>13.04</v>
      </c>
      <c r="L622" s="94">
        <v>13.04</v>
      </c>
      <c r="M622" s="94">
        <f t="shared" si="5"/>
        <v>0</v>
      </c>
      <c r="N622" s="91">
        <v>45101</v>
      </c>
      <c r="O622" s="90" t="s">
        <v>1053</v>
      </c>
      <c r="P622" s="90"/>
      <c r="Q622" s="90">
        <v>13</v>
      </c>
      <c r="R622" s="90" t="s">
        <v>1046</v>
      </c>
    </row>
    <row r="623" spans="1:18" ht="13.5" hidden="1">
      <c r="A623" s="90" t="s">
        <v>1056</v>
      </c>
      <c r="B623" s="90" t="s">
        <v>1057</v>
      </c>
      <c r="C623" s="91"/>
      <c r="D623" s="91">
        <v>45082</v>
      </c>
      <c r="E623" s="90">
        <v>233134</v>
      </c>
      <c r="F623" s="90" t="s">
        <v>548</v>
      </c>
      <c r="G623" s="90" t="s">
        <v>827</v>
      </c>
      <c r="H623" s="92">
        <f t="shared" si="4"/>
        <v>18798.529200000001</v>
      </c>
      <c r="I623" s="78">
        <v>524.22</v>
      </c>
      <c r="J623" s="93"/>
      <c r="K623" s="94">
        <v>35.86</v>
      </c>
      <c r="L623" s="94">
        <v>35.86</v>
      </c>
      <c r="M623" s="94">
        <f t="shared" si="5"/>
        <v>0</v>
      </c>
      <c r="N623" s="91">
        <v>45101</v>
      </c>
      <c r="O623" s="90" t="s">
        <v>1053</v>
      </c>
      <c r="P623" s="90"/>
      <c r="Q623" s="90">
        <v>13</v>
      </c>
      <c r="R623" s="90" t="s">
        <v>1046</v>
      </c>
    </row>
    <row r="624" spans="1:18" ht="13.5" hidden="1">
      <c r="A624" s="90" t="s">
        <v>247</v>
      </c>
      <c r="B624" s="90" t="s">
        <v>248</v>
      </c>
      <c r="C624" s="91"/>
      <c r="D624" s="91">
        <v>45082</v>
      </c>
      <c r="E624" s="90">
        <v>233134</v>
      </c>
      <c r="F624" s="90" t="s">
        <v>548</v>
      </c>
      <c r="G624" s="90" t="s">
        <v>827</v>
      </c>
      <c r="H624" s="92">
        <f t="shared" si="4"/>
        <v>21194.214599999999</v>
      </c>
      <c r="I624" s="78">
        <v>524.22</v>
      </c>
      <c r="J624" s="93"/>
      <c r="K624" s="94">
        <v>40.43</v>
      </c>
      <c r="L624" s="94">
        <v>40.43</v>
      </c>
      <c r="M624" s="94">
        <f t="shared" si="5"/>
        <v>0</v>
      </c>
      <c r="N624" s="91">
        <v>45101</v>
      </c>
      <c r="O624" s="90" t="s">
        <v>1053</v>
      </c>
      <c r="P624" s="90"/>
      <c r="Q624" s="90">
        <v>13</v>
      </c>
      <c r="R624" s="90" t="s">
        <v>1046</v>
      </c>
    </row>
    <row r="625" spans="1:18" ht="13.5" hidden="1">
      <c r="A625" s="90" t="s">
        <v>935</v>
      </c>
      <c r="B625" s="90" t="s">
        <v>936</v>
      </c>
      <c r="C625" s="91"/>
      <c r="D625" s="91">
        <v>45082</v>
      </c>
      <c r="E625" s="90">
        <v>233134</v>
      </c>
      <c r="F625" s="90" t="s">
        <v>548</v>
      </c>
      <c r="G625" s="90" t="s">
        <v>827</v>
      </c>
      <c r="H625" s="92">
        <f t="shared" si="4"/>
        <v>42723.93</v>
      </c>
      <c r="I625" s="78">
        <v>524.22</v>
      </c>
      <c r="J625" s="93"/>
      <c r="K625" s="94">
        <v>81.5</v>
      </c>
      <c r="L625" s="94">
        <v>81.5</v>
      </c>
      <c r="M625" s="94">
        <f t="shared" si="5"/>
        <v>0</v>
      </c>
      <c r="N625" s="91">
        <v>45101</v>
      </c>
      <c r="O625" s="90" t="s">
        <v>1053</v>
      </c>
      <c r="P625" s="90"/>
      <c r="Q625" s="90">
        <v>13</v>
      </c>
      <c r="R625" s="90" t="s">
        <v>1046</v>
      </c>
    </row>
    <row r="626" spans="1:18" ht="13.5" hidden="1">
      <c r="A626" s="90" t="s">
        <v>935</v>
      </c>
      <c r="B626" s="90" t="s">
        <v>936</v>
      </c>
      <c r="C626" s="91"/>
      <c r="D626" s="91">
        <v>45082</v>
      </c>
      <c r="E626" s="90">
        <v>233134</v>
      </c>
      <c r="F626" s="90" t="s">
        <v>548</v>
      </c>
      <c r="G626" s="90" t="s">
        <v>827</v>
      </c>
      <c r="H626" s="92">
        <f t="shared" si="4"/>
        <v>7690.3074000000006</v>
      </c>
      <c r="I626" s="78">
        <v>524.22</v>
      </c>
      <c r="J626" s="93"/>
      <c r="K626" s="94">
        <v>14.67</v>
      </c>
      <c r="L626" s="94">
        <v>14.67</v>
      </c>
      <c r="M626" s="94">
        <f t="shared" si="5"/>
        <v>0</v>
      </c>
      <c r="N626" s="91">
        <v>45101</v>
      </c>
      <c r="O626" s="90" t="s">
        <v>1053</v>
      </c>
      <c r="P626" s="90"/>
      <c r="Q626" s="90">
        <v>13</v>
      </c>
      <c r="R626" s="90" t="s">
        <v>1046</v>
      </c>
    </row>
    <row r="627" spans="1:18" ht="13.5" hidden="1">
      <c r="A627" s="90" t="s">
        <v>430</v>
      </c>
      <c r="B627" s="90" t="s">
        <v>431</v>
      </c>
      <c r="C627" s="91"/>
      <c r="D627" s="91">
        <v>45082</v>
      </c>
      <c r="E627" s="90">
        <v>233134</v>
      </c>
      <c r="F627" s="90" t="s">
        <v>548</v>
      </c>
      <c r="G627" s="90" t="s">
        <v>827</v>
      </c>
      <c r="H627" s="92">
        <f t="shared" si="4"/>
        <v>48705.280200000001</v>
      </c>
      <c r="I627" s="78">
        <v>524.22</v>
      </c>
      <c r="J627" s="93"/>
      <c r="K627" s="94">
        <v>92.91</v>
      </c>
      <c r="L627" s="94">
        <v>92.91</v>
      </c>
      <c r="M627" s="94">
        <f t="shared" si="5"/>
        <v>0</v>
      </c>
      <c r="N627" s="91">
        <v>45101</v>
      </c>
      <c r="O627" s="90" t="s">
        <v>1053</v>
      </c>
      <c r="P627" s="90"/>
      <c r="Q627" s="90">
        <v>13</v>
      </c>
      <c r="R627" s="90" t="s">
        <v>1046</v>
      </c>
    </row>
    <row r="628" spans="1:18" ht="13.5" hidden="1">
      <c r="A628" s="90" t="s">
        <v>430</v>
      </c>
      <c r="B628" s="90" t="s">
        <v>431</v>
      </c>
      <c r="C628" s="91"/>
      <c r="D628" s="91">
        <v>45082</v>
      </c>
      <c r="E628" s="90">
        <v>233134</v>
      </c>
      <c r="F628" s="90" t="s">
        <v>548</v>
      </c>
      <c r="G628" s="90" t="s">
        <v>827</v>
      </c>
      <c r="H628" s="92">
        <f t="shared" si="4"/>
        <v>8544.7860000000001</v>
      </c>
      <c r="I628" s="78">
        <v>524.22</v>
      </c>
      <c r="J628" s="93"/>
      <c r="K628" s="94">
        <v>16.3</v>
      </c>
      <c r="L628" s="94">
        <v>16.3</v>
      </c>
      <c r="M628" s="94">
        <f t="shared" si="5"/>
        <v>0</v>
      </c>
      <c r="N628" s="91">
        <v>45101</v>
      </c>
      <c r="O628" s="90" t="s">
        <v>1053</v>
      </c>
      <c r="P628" s="90"/>
      <c r="Q628" s="90">
        <v>13</v>
      </c>
      <c r="R628" s="90" t="s">
        <v>1046</v>
      </c>
    </row>
    <row r="629" spans="1:18" ht="13.5" hidden="1">
      <c r="A629" s="90" t="s">
        <v>432</v>
      </c>
      <c r="B629" s="90" t="s">
        <v>433</v>
      </c>
      <c r="C629" s="91"/>
      <c r="D629" s="91">
        <v>45082</v>
      </c>
      <c r="E629" s="90">
        <v>233134</v>
      </c>
      <c r="F629" s="90" t="s">
        <v>548</v>
      </c>
      <c r="G629" s="90" t="s">
        <v>827</v>
      </c>
      <c r="H629" s="92">
        <f t="shared" si="4"/>
        <v>17089.572</v>
      </c>
      <c r="I629" s="78">
        <v>524.22</v>
      </c>
      <c r="J629" s="93"/>
      <c r="K629" s="94">
        <v>32.6</v>
      </c>
      <c r="L629" s="94">
        <v>32.6</v>
      </c>
      <c r="M629" s="94">
        <f t="shared" si="5"/>
        <v>0</v>
      </c>
      <c r="N629" s="91">
        <v>45101</v>
      </c>
      <c r="O629" s="90" t="s">
        <v>1053</v>
      </c>
      <c r="P629" s="90"/>
      <c r="Q629" s="90">
        <v>13</v>
      </c>
      <c r="R629" s="90" t="s">
        <v>1046</v>
      </c>
    </row>
    <row r="630" spans="1:18" ht="13.5" hidden="1">
      <c r="A630" s="90" t="s">
        <v>287</v>
      </c>
      <c r="B630" s="90" t="s">
        <v>288</v>
      </c>
      <c r="C630" s="91"/>
      <c r="D630" s="91">
        <v>45082</v>
      </c>
      <c r="E630" s="90">
        <v>233134</v>
      </c>
      <c r="F630" s="90" t="s">
        <v>548</v>
      </c>
      <c r="G630" s="90" t="s">
        <v>827</v>
      </c>
      <c r="H630" s="92">
        <f t="shared" si="4"/>
        <v>68358.288</v>
      </c>
      <c r="I630" s="78">
        <v>524.22</v>
      </c>
      <c r="J630" s="93"/>
      <c r="K630" s="94">
        <v>130.4</v>
      </c>
      <c r="L630" s="94">
        <v>130.4</v>
      </c>
      <c r="M630" s="94">
        <f t="shared" si="5"/>
        <v>0</v>
      </c>
      <c r="N630" s="91">
        <v>45101</v>
      </c>
      <c r="O630" s="90" t="s">
        <v>1053</v>
      </c>
      <c r="P630" s="90"/>
      <c r="Q630" s="90">
        <v>13</v>
      </c>
      <c r="R630" s="90" t="s">
        <v>1046</v>
      </c>
    </row>
    <row r="631" spans="1:18" ht="13.5" hidden="1">
      <c r="A631" s="90" t="s">
        <v>251</v>
      </c>
      <c r="B631" s="90" t="s">
        <v>252</v>
      </c>
      <c r="C631" s="91"/>
      <c r="D631" s="91">
        <v>45082</v>
      </c>
      <c r="E631" s="90">
        <v>233134</v>
      </c>
      <c r="F631" s="90" t="s">
        <v>548</v>
      </c>
      <c r="G631" s="90" t="s">
        <v>827</v>
      </c>
      <c r="H631" s="92">
        <f t="shared" si="4"/>
        <v>8544.7860000000001</v>
      </c>
      <c r="I631" s="78">
        <v>524.22</v>
      </c>
      <c r="J631" s="93"/>
      <c r="K631" s="94">
        <v>16.3</v>
      </c>
      <c r="L631" s="94">
        <v>16.3</v>
      </c>
      <c r="M631" s="94">
        <f t="shared" si="5"/>
        <v>0</v>
      </c>
      <c r="N631" s="91">
        <v>45101</v>
      </c>
      <c r="O631" s="90" t="s">
        <v>1053</v>
      </c>
      <c r="P631" s="90"/>
      <c r="Q631" s="90">
        <v>13</v>
      </c>
      <c r="R631" s="90" t="s">
        <v>1046</v>
      </c>
    </row>
    <row r="632" spans="1:18" ht="13.5" hidden="1">
      <c r="A632" s="90" t="s">
        <v>1022</v>
      </c>
      <c r="B632" s="90" t="s">
        <v>1023</v>
      </c>
      <c r="C632" s="91"/>
      <c r="D632" s="91">
        <v>45082</v>
      </c>
      <c r="E632" s="90">
        <v>233134</v>
      </c>
      <c r="F632" s="90" t="s">
        <v>548</v>
      </c>
      <c r="G632" s="90" t="s">
        <v>827</v>
      </c>
      <c r="H632" s="92">
        <f t="shared" si="4"/>
        <v>4272.393</v>
      </c>
      <c r="I632" s="78">
        <v>524.22</v>
      </c>
      <c r="J632" s="93"/>
      <c r="K632" s="94">
        <v>8.15</v>
      </c>
      <c r="L632" s="94">
        <v>8.15</v>
      </c>
      <c r="M632" s="94">
        <f t="shared" si="5"/>
        <v>0</v>
      </c>
      <c r="N632" s="91">
        <v>45101</v>
      </c>
      <c r="O632" s="90" t="s">
        <v>1053</v>
      </c>
      <c r="P632" s="90"/>
      <c r="Q632" s="90">
        <v>13</v>
      </c>
      <c r="R632" s="90" t="s">
        <v>1046</v>
      </c>
    </row>
    <row r="633" spans="1:18" ht="13.5" hidden="1">
      <c r="A633" s="90" t="s">
        <v>1022</v>
      </c>
      <c r="B633" s="90" t="s">
        <v>1023</v>
      </c>
      <c r="C633" s="91"/>
      <c r="D633" s="91">
        <v>45082</v>
      </c>
      <c r="E633" s="90">
        <v>233134</v>
      </c>
      <c r="F633" s="90" t="s">
        <v>548</v>
      </c>
      <c r="G633" s="90" t="s">
        <v>827</v>
      </c>
      <c r="H633" s="92">
        <f t="shared" si="4"/>
        <v>1708.9572000000001</v>
      </c>
      <c r="I633" s="78">
        <v>524.22</v>
      </c>
      <c r="J633" s="93"/>
      <c r="K633" s="94">
        <v>3.26</v>
      </c>
      <c r="L633" s="94">
        <v>3.26</v>
      </c>
      <c r="M633" s="94">
        <f t="shared" si="5"/>
        <v>0</v>
      </c>
      <c r="N633" s="91">
        <v>45101</v>
      </c>
      <c r="O633" s="90" t="s">
        <v>1053</v>
      </c>
      <c r="P633" s="90"/>
      <c r="Q633" s="90">
        <v>13</v>
      </c>
      <c r="R633" s="90" t="s">
        <v>1046</v>
      </c>
    </row>
    <row r="634" spans="1:18" ht="13.5" hidden="1">
      <c r="A634" s="90" t="s">
        <v>425</v>
      </c>
      <c r="B634" s="90" t="s">
        <v>426</v>
      </c>
      <c r="C634" s="91"/>
      <c r="D634" s="91">
        <v>45082</v>
      </c>
      <c r="E634" s="90">
        <v>233134</v>
      </c>
      <c r="F634" s="90" t="s">
        <v>548</v>
      </c>
      <c r="G634" s="90" t="s">
        <v>827</v>
      </c>
      <c r="H634" s="92">
        <f t="shared" si="4"/>
        <v>12817.179</v>
      </c>
      <c r="I634" s="78">
        <v>524.22</v>
      </c>
      <c r="J634" s="93"/>
      <c r="K634" s="94">
        <v>24.45</v>
      </c>
      <c r="L634" s="94">
        <v>24.45</v>
      </c>
      <c r="M634" s="94">
        <f t="shared" si="5"/>
        <v>0</v>
      </c>
      <c r="N634" s="91">
        <v>45101</v>
      </c>
      <c r="O634" s="90" t="s">
        <v>1053</v>
      </c>
      <c r="P634" s="90"/>
      <c r="Q634" s="90">
        <v>13</v>
      </c>
      <c r="R634" s="90" t="s">
        <v>1046</v>
      </c>
    </row>
    <row r="635" spans="1:18" ht="13.5" hidden="1">
      <c r="A635" s="90" t="s">
        <v>425</v>
      </c>
      <c r="B635" s="90" t="s">
        <v>426</v>
      </c>
      <c r="C635" s="91"/>
      <c r="D635" s="91">
        <v>45082</v>
      </c>
      <c r="E635" s="90">
        <v>233134</v>
      </c>
      <c r="F635" s="90" t="s">
        <v>548</v>
      </c>
      <c r="G635" s="90" t="s">
        <v>827</v>
      </c>
      <c r="H635" s="92">
        <f t="shared" si="4"/>
        <v>23925.400800000003</v>
      </c>
      <c r="I635" s="78">
        <v>524.22</v>
      </c>
      <c r="J635" s="93"/>
      <c r="K635" s="94">
        <v>45.64</v>
      </c>
      <c r="L635" s="94">
        <v>45.64</v>
      </c>
      <c r="M635" s="94">
        <f t="shared" si="5"/>
        <v>0</v>
      </c>
      <c r="N635" s="91">
        <v>45101</v>
      </c>
      <c r="O635" s="90" t="s">
        <v>1053</v>
      </c>
      <c r="P635" s="90"/>
      <c r="Q635" s="90">
        <v>13</v>
      </c>
      <c r="R635" s="90" t="s">
        <v>1046</v>
      </c>
    </row>
    <row r="636" spans="1:18" ht="13.5" hidden="1">
      <c r="A636" s="90" t="s">
        <v>301</v>
      </c>
      <c r="B636" s="90" t="s">
        <v>302</v>
      </c>
      <c r="C636" s="91"/>
      <c r="D636" s="91">
        <v>45082</v>
      </c>
      <c r="E636" s="90">
        <v>233134</v>
      </c>
      <c r="F636" s="90" t="s">
        <v>548</v>
      </c>
      <c r="G636" s="90" t="s">
        <v>827</v>
      </c>
      <c r="H636" s="92">
        <f t="shared" si="4"/>
        <v>14526.136200000001</v>
      </c>
      <c r="I636" s="78">
        <v>524.22</v>
      </c>
      <c r="J636" s="93"/>
      <c r="K636" s="94">
        <v>27.71</v>
      </c>
      <c r="L636" s="94">
        <v>27.71</v>
      </c>
      <c r="M636" s="94">
        <f t="shared" si="5"/>
        <v>0</v>
      </c>
      <c r="N636" s="91">
        <v>45101</v>
      </c>
      <c r="O636" s="90" t="s">
        <v>1053</v>
      </c>
      <c r="P636" s="90"/>
      <c r="Q636" s="90">
        <v>13</v>
      </c>
      <c r="R636" s="90" t="s">
        <v>1046</v>
      </c>
    </row>
    <row r="637" spans="1:18" ht="13.5" hidden="1">
      <c r="A637" s="90" t="s">
        <v>483</v>
      </c>
      <c r="B637" s="90" t="s">
        <v>484</v>
      </c>
      <c r="C637" s="91"/>
      <c r="D637" s="91">
        <v>45082</v>
      </c>
      <c r="E637" s="90">
        <v>233134</v>
      </c>
      <c r="F637" s="90" t="s">
        <v>548</v>
      </c>
      <c r="G637" s="90" t="s">
        <v>827</v>
      </c>
      <c r="H637" s="92">
        <f t="shared" si="4"/>
        <v>3417.9144000000001</v>
      </c>
      <c r="I637" s="78">
        <v>524.22</v>
      </c>
      <c r="J637" s="93"/>
      <c r="K637" s="94">
        <v>6.52</v>
      </c>
      <c r="L637" s="94">
        <v>6.52</v>
      </c>
      <c r="M637" s="94">
        <f t="shared" si="5"/>
        <v>0</v>
      </c>
      <c r="N637" s="91">
        <v>45101</v>
      </c>
      <c r="O637" s="90" t="s">
        <v>1053</v>
      </c>
      <c r="P637" s="90"/>
      <c r="Q637" s="90">
        <v>13</v>
      </c>
      <c r="R637" s="90" t="s">
        <v>1046</v>
      </c>
    </row>
    <row r="638" spans="1:18" ht="13.5" hidden="1">
      <c r="A638" s="90" t="s">
        <v>430</v>
      </c>
      <c r="B638" s="90" t="s">
        <v>431</v>
      </c>
      <c r="C638" s="91"/>
      <c r="D638" s="91">
        <v>45082</v>
      </c>
      <c r="E638" s="90">
        <v>233134</v>
      </c>
      <c r="F638" s="90" t="s">
        <v>548</v>
      </c>
      <c r="G638" s="90" t="s">
        <v>827</v>
      </c>
      <c r="H638" s="92">
        <f t="shared" si="4"/>
        <v>48705.280200000001</v>
      </c>
      <c r="I638" s="78">
        <v>524.22</v>
      </c>
      <c r="J638" s="93"/>
      <c r="K638" s="94">
        <v>92.91</v>
      </c>
      <c r="L638" s="94">
        <v>92.91</v>
      </c>
      <c r="M638" s="94">
        <f t="shared" si="5"/>
        <v>0</v>
      </c>
      <c r="N638" s="91">
        <v>45101</v>
      </c>
      <c r="O638" s="90" t="s">
        <v>1053</v>
      </c>
      <c r="P638" s="90"/>
      <c r="Q638" s="90">
        <v>13</v>
      </c>
      <c r="R638" s="90" t="s">
        <v>1046</v>
      </c>
    </row>
    <row r="639" spans="1:18" ht="13.5" hidden="1">
      <c r="A639" s="90" t="s">
        <v>430</v>
      </c>
      <c r="B639" s="90" t="s">
        <v>431</v>
      </c>
      <c r="C639" s="91"/>
      <c r="D639" s="91">
        <v>45082</v>
      </c>
      <c r="E639" s="90">
        <v>233134</v>
      </c>
      <c r="F639" s="90" t="s">
        <v>548</v>
      </c>
      <c r="G639" s="90" t="s">
        <v>827</v>
      </c>
      <c r="H639" s="92">
        <f t="shared" si="4"/>
        <v>8544.7860000000001</v>
      </c>
      <c r="I639" s="78">
        <v>524.22</v>
      </c>
      <c r="J639" s="93"/>
      <c r="K639" s="94">
        <v>16.3</v>
      </c>
      <c r="L639" s="94">
        <v>16.3</v>
      </c>
      <c r="M639" s="94">
        <f t="shared" si="5"/>
        <v>0</v>
      </c>
      <c r="N639" s="91">
        <v>45101</v>
      </c>
      <c r="O639" s="90" t="s">
        <v>1053</v>
      </c>
      <c r="P639" s="90"/>
      <c r="Q639" s="90">
        <v>13</v>
      </c>
      <c r="R639" s="90" t="s">
        <v>1046</v>
      </c>
    </row>
    <row r="640" spans="1:18" ht="13.5" hidden="1">
      <c r="A640" s="90" t="s">
        <v>569</v>
      </c>
      <c r="B640" s="90" t="s">
        <v>570</v>
      </c>
      <c r="C640" s="91"/>
      <c r="D640" s="91">
        <v>45082</v>
      </c>
      <c r="E640" s="90">
        <v>233134</v>
      </c>
      <c r="F640" s="90" t="s">
        <v>548</v>
      </c>
      <c r="G640" s="90" t="s">
        <v>827</v>
      </c>
      <c r="H640" s="92">
        <f t="shared" si="4"/>
        <v>6835.8288000000002</v>
      </c>
      <c r="I640" s="78">
        <v>524.22</v>
      </c>
      <c r="J640" s="93"/>
      <c r="K640" s="94">
        <v>13.04</v>
      </c>
      <c r="L640" s="94">
        <v>13.04</v>
      </c>
      <c r="M640" s="94">
        <f t="shared" si="5"/>
        <v>0</v>
      </c>
      <c r="N640" s="91">
        <v>45101</v>
      </c>
      <c r="O640" s="90" t="s">
        <v>1053</v>
      </c>
      <c r="P640" s="90"/>
      <c r="Q640" s="90">
        <v>13</v>
      </c>
      <c r="R640" s="90" t="s">
        <v>1046</v>
      </c>
    </row>
    <row r="641" spans="1:18" ht="13.5" hidden="1">
      <c r="A641" s="90" t="s">
        <v>425</v>
      </c>
      <c r="B641" s="90" t="s">
        <v>426</v>
      </c>
      <c r="C641" s="91"/>
      <c r="D641" s="91">
        <v>45082</v>
      </c>
      <c r="E641" s="90">
        <v>233134</v>
      </c>
      <c r="F641" s="90" t="s">
        <v>548</v>
      </c>
      <c r="G641" s="90" t="s">
        <v>827</v>
      </c>
      <c r="H641" s="92">
        <f t="shared" si="4"/>
        <v>23925.400800000003</v>
      </c>
      <c r="I641" s="78">
        <v>524.22</v>
      </c>
      <c r="J641" s="93"/>
      <c r="K641" s="94">
        <v>45.64</v>
      </c>
      <c r="L641" s="94">
        <v>45.64</v>
      </c>
      <c r="M641" s="94">
        <f t="shared" si="5"/>
        <v>0</v>
      </c>
      <c r="N641" s="91">
        <v>45101</v>
      </c>
      <c r="O641" s="90" t="s">
        <v>1053</v>
      </c>
      <c r="P641" s="90"/>
      <c r="Q641" s="90">
        <v>13</v>
      </c>
      <c r="R641" s="90" t="s">
        <v>1046</v>
      </c>
    </row>
    <row r="642" spans="1:18" ht="13.5" hidden="1">
      <c r="A642" s="90" t="s">
        <v>425</v>
      </c>
      <c r="B642" s="90" t="s">
        <v>426</v>
      </c>
      <c r="C642" s="91"/>
      <c r="D642" s="91">
        <v>45082</v>
      </c>
      <c r="E642" s="90">
        <v>233134</v>
      </c>
      <c r="F642" s="90" t="s">
        <v>548</v>
      </c>
      <c r="G642" s="90" t="s">
        <v>827</v>
      </c>
      <c r="H642" s="92">
        <f t="shared" si="4"/>
        <v>27343.315200000001</v>
      </c>
      <c r="I642" s="78">
        <v>524.22</v>
      </c>
      <c r="J642" s="93"/>
      <c r="K642" s="94">
        <v>52.16</v>
      </c>
      <c r="L642" s="94">
        <v>52.16</v>
      </c>
      <c r="M642" s="94">
        <f t="shared" si="5"/>
        <v>0</v>
      </c>
      <c r="N642" s="91">
        <v>45101</v>
      </c>
      <c r="O642" s="90" t="s">
        <v>1053</v>
      </c>
      <c r="P642" s="90"/>
      <c r="Q642" s="90">
        <v>13</v>
      </c>
      <c r="R642" s="90" t="s">
        <v>1046</v>
      </c>
    </row>
    <row r="643" spans="1:18" ht="13.5" hidden="1">
      <c r="A643" s="90" t="s">
        <v>406</v>
      </c>
      <c r="B643" s="90" t="s">
        <v>407</v>
      </c>
      <c r="C643" s="91"/>
      <c r="D643" s="91">
        <v>45082</v>
      </c>
      <c r="E643" s="90">
        <v>233134</v>
      </c>
      <c r="F643" s="90" t="s">
        <v>548</v>
      </c>
      <c r="G643" s="90" t="s">
        <v>827</v>
      </c>
      <c r="H643" s="92">
        <f t="shared" si="4"/>
        <v>25634.358</v>
      </c>
      <c r="I643" s="78">
        <v>524.22</v>
      </c>
      <c r="J643" s="93"/>
      <c r="K643" s="94">
        <v>48.9</v>
      </c>
      <c r="L643" s="94">
        <v>48.9</v>
      </c>
      <c r="M643" s="94">
        <f t="shared" si="5"/>
        <v>0</v>
      </c>
      <c r="N643" s="91">
        <v>45101</v>
      </c>
      <c r="O643" s="90" t="s">
        <v>1053</v>
      </c>
      <c r="P643" s="90"/>
      <c r="Q643" s="90">
        <v>13</v>
      </c>
      <c r="R643" s="90" t="s">
        <v>1046</v>
      </c>
    </row>
    <row r="644" spans="1:18" ht="13.5" hidden="1">
      <c r="A644" s="90" t="s">
        <v>406</v>
      </c>
      <c r="B644" s="90" t="s">
        <v>407</v>
      </c>
      <c r="C644" s="91"/>
      <c r="D644" s="91">
        <v>45082</v>
      </c>
      <c r="E644" s="90">
        <v>233134</v>
      </c>
      <c r="F644" s="90" t="s">
        <v>548</v>
      </c>
      <c r="G644" s="90" t="s">
        <v>827</v>
      </c>
      <c r="H644" s="92">
        <f t="shared" si="4"/>
        <v>17089.572</v>
      </c>
      <c r="I644" s="78">
        <v>524.22</v>
      </c>
      <c r="J644" s="93"/>
      <c r="K644" s="94">
        <v>32.6</v>
      </c>
      <c r="L644" s="94">
        <v>32.6</v>
      </c>
      <c r="M644" s="94">
        <f t="shared" si="5"/>
        <v>0</v>
      </c>
      <c r="N644" s="91">
        <v>45101</v>
      </c>
      <c r="O644" s="90" t="s">
        <v>1053</v>
      </c>
      <c r="P644" s="90"/>
      <c r="Q644" s="90">
        <v>13</v>
      </c>
      <c r="R644" s="90" t="s">
        <v>1046</v>
      </c>
    </row>
    <row r="645" spans="1:18" ht="13.5" hidden="1">
      <c r="A645" s="90" t="s">
        <v>430</v>
      </c>
      <c r="B645" s="90" t="s">
        <v>431</v>
      </c>
      <c r="C645" s="91"/>
      <c r="D645" s="91">
        <v>45083</v>
      </c>
      <c r="E645" s="90">
        <v>233274</v>
      </c>
      <c r="F645" s="90" t="s">
        <v>548</v>
      </c>
      <c r="G645" s="90" t="s">
        <v>827</v>
      </c>
      <c r="H645" s="92">
        <f t="shared" si="4"/>
        <v>38561.623200000002</v>
      </c>
      <c r="I645" s="78">
        <v>524.22</v>
      </c>
      <c r="J645" s="93"/>
      <c r="K645" s="94">
        <v>73.56</v>
      </c>
      <c r="L645" s="94">
        <v>73.56</v>
      </c>
      <c r="M645" s="94">
        <f t="shared" si="5"/>
        <v>0</v>
      </c>
      <c r="N645" s="91">
        <v>45101</v>
      </c>
      <c r="O645" s="90" t="s">
        <v>1053</v>
      </c>
      <c r="P645" s="90"/>
      <c r="Q645" s="90">
        <v>13</v>
      </c>
      <c r="R645" s="90" t="s">
        <v>1046</v>
      </c>
    </row>
    <row r="646" spans="1:18" ht="13.5" hidden="1">
      <c r="A646" s="90" t="s">
        <v>430</v>
      </c>
      <c r="B646" s="90" t="s">
        <v>431</v>
      </c>
      <c r="C646" s="91"/>
      <c r="D646" s="91">
        <v>45083</v>
      </c>
      <c r="E646" s="90">
        <v>233311</v>
      </c>
      <c r="F646" s="90" t="s">
        <v>548</v>
      </c>
      <c r="G646" s="90" t="s">
        <v>827</v>
      </c>
      <c r="H646" s="92">
        <f t="shared" si="4"/>
        <v>3655821.1625999999</v>
      </c>
      <c r="I646" s="78">
        <v>524.22</v>
      </c>
      <c r="J646" s="93"/>
      <c r="K646" s="94">
        <v>6973.83</v>
      </c>
      <c r="L646" s="94">
        <v>6973.83</v>
      </c>
      <c r="M646" s="94">
        <f t="shared" si="5"/>
        <v>0</v>
      </c>
      <c r="N646" s="91">
        <v>45101</v>
      </c>
      <c r="O646" s="90" t="s">
        <v>1053</v>
      </c>
      <c r="P646" s="90"/>
      <c r="Q646" s="90">
        <v>13</v>
      </c>
      <c r="R646" s="90" t="s">
        <v>1046</v>
      </c>
    </row>
    <row r="647" spans="1:18" ht="13.5" hidden="1">
      <c r="A647" s="90" t="s">
        <v>430</v>
      </c>
      <c r="B647" s="90" t="s">
        <v>431</v>
      </c>
      <c r="C647" s="91"/>
      <c r="D647" s="91">
        <v>45083</v>
      </c>
      <c r="E647" s="90">
        <v>233392</v>
      </c>
      <c r="F647" s="90" t="s">
        <v>548</v>
      </c>
      <c r="G647" s="90" t="s">
        <v>827</v>
      </c>
      <c r="H647" s="92">
        <f t="shared" si="4"/>
        <v>711618.16560000007</v>
      </c>
      <c r="I647" s="78">
        <v>524.22</v>
      </c>
      <c r="J647" s="93"/>
      <c r="K647" s="94">
        <v>1357.48</v>
      </c>
      <c r="L647" s="94">
        <v>1357.48</v>
      </c>
      <c r="M647" s="94">
        <f t="shared" si="5"/>
        <v>0</v>
      </c>
      <c r="N647" s="91">
        <v>45101</v>
      </c>
      <c r="O647" s="90" t="s">
        <v>1053</v>
      </c>
      <c r="P647" s="90"/>
      <c r="Q647" s="90">
        <v>13</v>
      </c>
      <c r="R647" s="90" t="s">
        <v>1046</v>
      </c>
    </row>
    <row r="648" spans="1:18" ht="13.5" hidden="1">
      <c r="A648" s="90" t="s">
        <v>430</v>
      </c>
      <c r="B648" s="90" t="s">
        <v>431</v>
      </c>
      <c r="C648" s="91"/>
      <c r="D648" s="91">
        <v>45085</v>
      </c>
      <c r="E648" s="90">
        <v>233882</v>
      </c>
      <c r="F648" s="90" t="s">
        <v>548</v>
      </c>
      <c r="G648" s="90" t="s">
        <v>827</v>
      </c>
      <c r="H648" s="92">
        <f t="shared" si="4"/>
        <v>92598.220799999996</v>
      </c>
      <c r="I648" s="78">
        <v>524.22</v>
      </c>
      <c r="J648" s="93"/>
      <c r="K648" s="94">
        <v>176.64</v>
      </c>
      <c r="L648" s="94">
        <v>176.64</v>
      </c>
      <c r="M648" s="94">
        <f t="shared" si="5"/>
        <v>0</v>
      </c>
      <c r="N648" s="91">
        <v>45101</v>
      </c>
      <c r="O648" s="90" t="s">
        <v>1053</v>
      </c>
      <c r="P648" s="90"/>
      <c r="Q648" s="90">
        <v>13</v>
      </c>
      <c r="R648" s="90" t="s">
        <v>1046</v>
      </c>
    </row>
    <row r="649" spans="1:18" ht="13.5" hidden="1">
      <c r="A649" s="90" t="s">
        <v>430</v>
      </c>
      <c r="B649" s="90" t="s">
        <v>431</v>
      </c>
      <c r="C649" s="91"/>
      <c r="D649" s="91">
        <v>45085</v>
      </c>
      <c r="E649" s="90">
        <v>233932</v>
      </c>
      <c r="F649" s="90" t="s">
        <v>548</v>
      </c>
      <c r="G649" s="90" t="s">
        <v>827</v>
      </c>
      <c r="H649" s="92">
        <f t="shared" si="4"/>
        <v>325309.9632</v>
      </c>
      <c r="I649" s="78">
        <v>524.22</v>
      </c>
      <c r="J649" s="93"/>
      <c r="K649" s="94">
        <v>620.55999999999995</v>
      </c>
      <c r="L649" s="94">
        <v>620.55999999999995</v>
      </c>
      <c r="M649" s="94">
        <f t="shared" si="5"/>
        <v>0</v>
      </c>
      <c r="N649" s="91">
        <v>45101</v>
      </c>
      <c r="O649" s="90" t="s">
        <v>1053</v>
      </c>
      <c r="P649" s="90"/>
      <c r="Q649" s="90">
        <v>13</v>
      </c>
      <c r="R649" s="90" t="s">
        <v>1046</v>
      </c>
    </row>
    <row r="650" spans="1:18" ht="13.5" hidden="1">
      <c r="A650" s="90" t="s">
        <v>430</v>
      </c>
      <c r="B650" s="90" t="s">
        <v>431</v>
      </c>
      <c r="C650" s="91"/>
      <c r="D650" s="91">
        <v>45089</v>
      </c>
      <c r="E650" s="90">
        <v>234339</v>
      </c>
      <c r="F650" s="90" t="s">
        <v>548</v>
      </c>
      <c r="G650" s="90" t="s">
        <v>827</v>
      </c>
      <c r="H650" s="92">
        <f t="shared" si="4"/>
        <v>3655821.1625999999</v>
      </c>
      <c r="I650" s="78">
        <v>524.22</v>
      </c>
      <c r="J650" s="93"/>
      <c r="K650" s="94">
        <v>6973.83</v>
      </c>
      <c r="L650" s="94">
        <v>6973.83</v>
      </c>
      <c r="M650" s="94">
        <f t="shared" si="5"/>
        <v>0</v>
      </c>
      <c r="N650" s="91">
        <v>45101</v>
      </c>
      <c r="O650" s="90" t="s">
        <v>1053</v>
      </c>
      <c r="P650" s="90"/>
      <c r="Q650" s="90">
        <v>13</v>
      </c>
      <c r="R650" s="90" t="s">
        <v>1046</v>
      </c>
    </row>
    <row r="651" spans="1:18" ht="13.5" hidden="1">
      <c r="A651" s="90" t="s">
        <v>406</v>
      </c>
      <c r="B651" s="90" t="s">
        <v>407</v>
      </c>
      <c r="C651" s="91"/>
      <c r="D651" s="91">
        <v>45090</v>
      </c>
      <c r="E651" s="90">
        <v>234613</v>
      </c>
      <c r="F651" s="90" t="s">
        <v>548</v>
      </c>
      <c r="G651" s="90" t="s">
        <v>827</v>
      </c>
      <c r="H651" s="92">
        <f t="shared" si="4"/>
        <v>5100655.3578000003</v>
      </c>
      <c r="I651" s="78">
        <v>524.22</v>
      </c>
      <c r="J651" s="93"/>
      <c r="K651" s="94">
        <v>9729.99</v>
      </c>
      <c r="L651" s="94">
        <v>9729.99</v>
      </c>
      <c r="M651" s="94">
        <f t="shared" si="5"/>
        <v>0</v>
      </c>
      <c r="N651" s="91">
        <v>45101</v>
      </c>
      <c r="O651" s="90" t="s">
        <v>1053</v>
      </c>
      <c r="P651" s="90"/>
      <c r="Q651" s="90">
        <v>13</v>
      </c>
      <c r="R651" s="90" t="s">
        <v>1046</v>
      </c>
    </row>
    <row r="652" spans="1:18" ht="13.5" hidden="1">
      <c r="A652" s="90" t="s">
        <v>430</v>
      </c>
      <c r="B652" s="90" t="s">
        <v>431</v>
      </c>
      <c r="C652" s="91"/>
      <c r="D652" s="91">
        <v>45091</v>
      </c>
      <c r="E652" s="90">
        <v>235024</v>
      </c>
      <c r="F652" s="90" t="s">
        <v>548</v>
      </c>
      <c r="G652" s="90" t="s">
        <v>827</v>
      </c>
      <c r="H652" s="92">
        <f t="shared" si="4"/>
        <v>123291.3018</v>
      </c>
      <c r="I652" s="78">
        <v>524.22</v>
      </c>
      <c r="J652" s="93"/>
      <c r="K652" s="94">
        <v>235.19</v>
      </c>
      <c r="L652" s="94">
        <v>235.19</v>
      </c>
      <c r="M652" s="94">
        <f t="shared" si="5"/>
        <v>0</v>
      </c>
      <c r="N652" s="91">
        <v>45101</v>
      </c>
      <c r="O652" s="90" t="s">
        <v>1053</v>
      </c>
      <c r="P652" s="90"/>
      <c r="Q652" s="90">
        <v>13</v>
      </c>
      <c r="R652" s="90" t="s">
        <v>1046</v>
      </c>
    </row>
    <row r="653" spans="1:18" ht="13.5" hidden="1">
      <c r="A653" s="90" t="s">
        <v>430</v>
      </c>
      <c r="B653" s="90" t="s">
        <v>431</v>
      </c>
      <c r="C653" s="91"/>
      <c r="D653" s="91">
        <v>45092</v>
      </c>
      <c r="E653" s="90">
        <v>235118</v>
      </c>
      <c r="F653" s="90" t="s">
        <v>548</v>
      </c>
      <c r="G653" s="90" t="s">
        <v>827</v>
      </c>
      <c r="H653" s="92">
        <f t="shared" si="4"/>
        <v>203318.72700000001</v>
      </c>
      <c r="I653" s="78">
        <v>524.22</v>
      </c>
      <c r="J653" s="93"/>
      <c r="K653" s="94">
        <v>387.85</v>
      </c>
      <c r="L653" s="94">
        <v>387.85</v>
      </c>
      <c r="M653" s="94">
        <f t="shared" si="5"/>
        <v>0</v>
      </c>
      <c r="N653" s="91">
        <v>45101</v>
      </c>
      <c r="O653" s="90" t="s">
        <v>1053</v>
      </c>
      <c r="P653" s="90"/>
      <c r="Q653" s="90">
        <v>13</v>
      </c>
      <c r="R653" s="90" t="s">
        <v>1046</v>
      </c>
    </row>
    <row r="654" spans="1:18" ht="13.5" hidden="1">
      <c r="A654" s="90" t="s">
        <v>430</v>
      </c>
      <c r="B654" s="90" t="s">
        <v>431</v>
      </c>
      <c r="C654" s="91"/>
      <c r="D654" s="91">
        <v>45083</v>
      </c>
      <c r="E654" s="90">
        <v>190</v>
      </c>
      <c r="F654" s="90" t="s">
        <v>427</v>
      </c>
      <c r="G654" s="90" t="s">
        <v>1058</v>
      </c>
      <c r="H654" s="92">
        <f t="shared" si="4"/>
        <v>6447932.2110000001</v>
      </c>
      <c r="I654" s="78">
        <v>524.22</v>
      </c>
      <c r="J654" s="93"/>
      <c r="K654" s="94">
        <v>12300.05</v>
      </c>
      <c r="L654" s="94">
        <v>12300.05</v>
      </c>
      <c r="M654" s="94">
        <f t="shared" si="5"/>
        <v>0</v>
      </c>
      <c r="N654" s="90" t="s">
        <v>1059</v>
      </c>
      <c r="O654" s="90" t="s">
        <v>1060</v>
      </c>
      <c r="P654" s="90"/>
      <c r="Q654" s="90">
        <v>13</v>
      </c>
      <c r="R654" s="90" t="s">
        <v>1046</v>
      </c>
    </row>
    <row r="655" spans="1:18" ht="13.5" hidden="1">
      <c r="A655" s="90" t="s">
        <v>406</v>
      </c>
      <c r="B655" s="90" t="s">
        <v>407</v>
      </c>
      <c r="C655" s="91"/>
      <c r="D655" s="91">
        <v>45083</v>
      </c>
      <c r="E655" s="90">
        <v>190</v>
      </c>
      <c r="F655" s="90" t="s">
        <v>427</v>
      </c>
      <c r="G655" s="90" t="s">
        <v>1058</v>
      </c>
      <c r="H655" s="92">
        <f t="shared" si="4"/>
        <v>606700.77480000001</v>
      </c>
      <c r="I655" s="78">
        <v>524.22</v>
      </c>
      <c r="J655" s="93"/>
      <c r="K655" s="94">
        <v>1157.3399999999999</v>
      </c>
      <c r="L655" s="94">
        <v>1157.3399999999999</v>
      </c>
      <c r="M655" s="94">
        <f t="shared" si="5"/>
        <v>0</v>
      </c>
      <c r="N655" s="90"/>
      <c r="O655" s="90"/>
      <c r="P655" s="90"/>
      <c r="Q655" s="90">
        <v>13</v>
      </c>
      <c r="R655" s="90" t="s">
        <v>1046</v>
      </c>
    </row>
    <row r="656" spans="1:18" ht="13.5" hidden="1">
      <c r="A656" s="90" t="s">
        <v>251</v>
      </c>
      <c r="B656" s="90" t="s">
        <v>252</v>
      </c>
      <c r="C656" s="91"/>
      <c r="D656" s="91">
        <v>45083</v>
      </c>
      <c r="E656" s="90">
        <v>190</v>
      </c>
      <c r="F656" s="90" t="s">
        <v>427</v>
      </c>
      <c r="G656" s="90" t="s">
        <v>1058</v>
      </c>
      <c r="H656" s="92">
        <f t="shared" si="4"/>
        <v>1112279.5116000001</v>
      </c>
      <c r="I656" s="78">
        <v>524.22</v>
      </c>
      <c r="J656" s="93"/>
      <c r="K656" s="94">
        <v>2121.7800000000002</v>
      </c>
      <c r="L656" s="94">
        <v>2121.7800000000002</v>
      </c>
      <c r="M656" s="94">
        <f t="shared" si="5"/>
        <v>0</v>
      </c>
      <c r="N656" s="90"/>
      <c r="O656" s="90"/>
      <c r="P656" s="90"/>
      <c r="Q656" s="90">
        <v>13</v>
      </c>
      <c r="R656" s="90" t="s">
        <v>1046</v>
      </c>
    </row>
    <row r="657" spans="1:18" ht="13.5" hidden="1">
      <c r="A657" s="90" t="s">
        <v>430</v>
      </c>
      <c r="B657" s="90" t="s">
        <v>431</v>
      </c>
      <c r="C657" s="91"/>
      <c r="D657" s="91">
        <v>45083</v>
      </c>
      <c r="E657" s="90">
        <v>190</v>
      </c>
      <c r="F657" s="90" t="s">
        <v>427</v>
      </c>
      <c r="G657" s="90" t="s">
        <v>1058</v>
      </c>
      <c r="H657" s="92">
        <f t="shared" si="4"/>
        <v>838233.02220000001</v>
      </c>
      <c r="I657" s="78">
        <v>524.22</v>
      </c>
      <c r="J657" s="93"/>
      <c r="K657" s="94">
        <v>1599.01</v>
      </c>
      <c r="L657" s="94">
        <v>1599.01</v>
      </c>
      <c r="M657" s="94">
        <f t="shared" si="5"/>
        <v>0</v>
      </c>
      <c r="N657" s="90"/>
      <c r="O657" s="90"/>
      <c r="P657" s="90"/>
      <c r="Q657" s="90">
        <v>13</v>
      </c>
      <c r="R657" s="90" t="s">
        <v>1046</v>
      </c>
    </row>
    <row r="658" spans="1:18" ht="13.5" hidden="1">
      <c r="A658" s="90" t="s">
        <v>406</v>
      </c>
      <c r="B658" s="90" t="s">
        <v>407</v>
      </c>
      <c r="C658" s="91"/>
      <c r="D658" s="91">
        <v>45083</v>
      </c>
      <c r="E658" s="90">
        <v>190</v>
      </c>
      <c r="F658" s="90" t="s">
        <v>427</v>
      </c>
      <c r="G658" s="90" t="s">
        <v>1058</v>
      </c>
      <c r="H658" s="92">
        <f t="shared" si="4"/>
        <v>78868.899000000005</v>
      </c>
      <c r="I658" s="78">
        <v>524.22</v>
      </c>
      <c r="J658" s="93"/>
      <c r="K658" s="94">
        <v>150.44999999999999</v>
      </c>
      <c r="L658" s="94">
        <v>150.44999999999999</v>
      </c>
      <c r="M658" s="94">
        <f t="shared" si="5"/>
        <v>0</v>
      </c>
      <c r="N658" s="90"/>
      <c r="O658" s="90"/>
      <c r="P658" s="90"/>
      <c r="Q658" s="90">
        <v>13</v>
      </c>
      <c r="R658" s="90" t="s">
        <v>1046</v>
      </c>
    </row>
    <row r="659" spans="1:18" ht="13.5" hidden="1">
      <c r="A659" s="90" t="s">
        <v>251</v>
      </c>
      <c r="B659" s="90" t="s">
        <v>252</v>
      </c>
      <c r="C659" s="91"/>
      <c r="D659" s="91">
        <v>45083</v>
      </c>
      <c r="E659" s="90">
        <v>190</v>
      </c>
      <c r="F659" s="90" t="s">
        <v>427</v>
      </c>
      <c r="G659" s="90" t="s">
        <v>1058</v>
      </c>
      <c r="H659" s="92">
        <f t="shared" si="4"/>
        <v>144595.60260000001</v>
      </c>
      <c r="I659" s="78">
        <v>524.22</v>
      </c>
      <c r="J659" s="93"/>
      <c r="K659" s="94">
        <v>275.83</v>
      </c>
      <c r="L659" s="94">
        <v>275.83</v>
      </c>
      <c r="M659" s="94">
        <f t="shared" si="5"/>
        <v>0</v>
      </c>
      <c r="N659" s="90"/>
      <c r="O659" s="90"/>
      <c r="P659" s="90"/>
      <c r="Q659" s="90">
        <v>13</v>
      </c>
      <c r="R659" s="90" t="s">
        <v>1046</v>
      </c>
    </row>
    <row r="660" spans="1:18" ht="13.5" hidden="1">
      <c r="A660" s="90" t="s">
        <v>406</v>
      </c>
      <c r="B660" s="90" t="s">
        <v>407</v>
      </c>
      <c r="C660" s="91"/>
      <c r="D660" s="91">
        <v>45083</v>
      </c>
      <c r="E660" s="90">
        <v>190</v>
      </c>
      <c r="F660" s="90" t="s">
        <v>427</v>
      </c>
      <c r="G660" s="90" t="s">
        <v>1058</v>
      </c>
      <c r="H660" s="92">
        <f t="shared" si="4"/>
        <v>395298.57540000003</v>
      </c>
      <c r="I660" s="78">
        <v>524.22</v>
      </c>
      <c r="J660" s="93"/>
      <c r="K660" s="94">
        <v>754.07</v>
      </c>
      <c r="L660" s="94">
        <v>754.07</v>
      </c>
      <c r="M660" s="94">
        <f t="shared" si="5"/>
        <v>0</v>
      </c>
      <c r="N660" s="90"/>
      <c r="O660" s="90"/>
      <c r="P660" s="90"/>
      <c r="Q660" s="90">
        <v>13</v>
      </c>
      <c r="R660" s="90" t="s">
        <v>1046</v>
      </c>
    </row>
    <row r="661" spans="1:18" ht="13.5" hidden="1">
      <c r="A661" s="90" t="s">
        <v>406</v>
      </c>
      <c r="B661" s="90" t="s">
        <v>407</v>
      </c>
      <c r="C661" s="91"/>
      <c r="D661" s="91">
        <v>45083</v>
      </c>
      <c r="E661" s="90">
        <v>190</v>
      </c>
      <c r="F661" s="90" t="s">
        <v>427</v>
      </c>
      <c r="G661" s="90" t="s">
        <v>1058</v>
      </c>
      <c r="H661" s="92">
        <f t="shared" si="4"/>
        <v>51389.286600000007</v>
      </c>
      <c r="I661" s="78">
        <v>524.22</v>
      </c>
      <c r="J661" s="93"/>
      <c r="K661" s="94">
        <v>98.03</v>
      </c>
      <c r="L661" s="94">
        <v>98.03</v>
      </c>
      <c r="M661" s="94">
        <f t="shared" si="5"/>
        <v>0</v>
      </c>
      <c r="N661" s="90"/>
      <c r="O661" s="90"/>
      <c r="P661" s="90"/>
      <c r="Q661" s="90">
        <v>13</v>
      </c>
      <c r="R661" s="90" t="s">
        <v>1046</v>
      </c>
    </row>
    <row r="662" spans="1:18" ht="13.5" hidden="1">
      <c r="A662" s="90" t="s">
        <v>425</v>
      </c>
      <c r="B662" s="90" t="s">
        <v>426</v>
      </c>
      <c r="C662" s="91"/>
      <c r="D662" s="91">
        <v>45083</v>
      </c>
      <c r="E662" s="90">
        <v>191</v>
      </c>
      <c r="F662" s="90" t="s">
        <v>427</v>
      </c>
      <c r="G662" s="90" t="s">
        <v>1061</v>
      </c>
      <c r="H662" s="92">
        <f t="shared" si="4"/>
        <v>3100032.6342000002</v>
      </c>
      <c r="I662" s="78">
        <v>524.22</v>
      </c>
      <c r="J662" s="93"/>
      <c r="K662" s="94">
        <v>5913.61</v>
      </c>
      <c r="L662" s="94">
        <v>5913.61</v>
      </c>
      <c r="M662" s="94">
        <f t="shared" si="5"/>
        <v>0</v>
      </c>
      <c r="N662" s="91">
        <v>45087</v>
      </c>
      <c r="O662" s="90" t="s">
        <v>1062</v>
      </c>
      <c r="P662" s="90"/>
      <c r="Q662" s="90">
        <v>13</v>
      </c>
      <c r="R662" s="90" t="s">
        <v>1046</v>
      </c>
    </row>
    <row r="663" spans="1:18" ht="13.5" hidden="1">
      <c r="A663" s="90" t="s">
        <v>430</v>
      </c>
      <c r="B663" s="90" t="s">
        <v>431</v>
      </c>
      <c r="C663" s="91"/>
      <c r="D663" s="91">
        <v>45083</v>
      </c>
      <c r="E663" s="90">
        <v>191</v>
      </c>
      <c r="F663" s="90" t="s">
        <v>427</v>
      </c>
      <c r="G663" s="90" t="s">
        <v>1061</v>
      </c>
      <c r="H663" s="92">
        <f t="shared" si="4"/>
        <v>4030046.094</v>
      </c>
      <c r="I663" s="78">
        <v>524.22</v>
      </c>
      <c r="J663" s="93"/>
      <c r="K663" s="94">
        <v>7687.7</v>
      </c>
      <c r="L663" s="94">
        <v>7687.7</v>
      </c>
      <c r="M663" s="94">
        <f t="shared" si="5"/>
        <v>0</v>
      </c>
      <c r="N663" s="91">
        <v>45087</v>
      </c>
      <c r="O663" s="90" t="s">
        <v>1062</v>
      </c>
      <c r="P663" s="90"/>
      <c r="Q663" s="90">
        <v>13</v>
      </c>
      <c r="R663" s="90" t="s">
        <v>1046</v>
      </c>
    </row>
    <row r="664" spans="1:18" ht="13.5" hidden="1">
      <c r="A664" s="90" t="s">
        <v>432</v>
      </c>
      <c r="B664" s="90" t="s">
        <v>433</v>
      </c>
      <c r="C664" s="91"/>
      <c r="D664" s="91">
        <v>45083</v>
      </c>
      <c r="E664" s="90">
        <v>191</v>
      </c>
      <c r="F664" s="90" t="s">
        <v>427</v>
      </c>
      <c r="G664" s="90" t="s">
        <v>1061</v>
      </c>
      <c r="H664" s="92">
        <f t="shared" si="4"/>
        <v>620005.47840000002</v>
      </c>
      <c r="I664" s="78">
        <v>524.22</v>
      </c>
      <c r="J664" s="93"/>
      <c r="K664" s="94">
        <v>1182.72</v>
      </c>
      <c r="L664" s="94">
        <v>1182.72</v>
      </c>
      <c r="M664" s="94">
        <f t="shared" si="5"/>
        <v>0</v>
      </c>
      <c r="N664" s="91">
        <v>45087</v>
      </c>
      <c r="O664" s="90" t="s">
        <v>1062</v>
      </c>
      <c r="P664" s="90"/>
      <c r="Q664" s="90">
        <v>13</v>
      </c>
      <c r="R664" s="90" t="s">
        <v>1046</v>
      </c>
    </row>
    <row r="665" spans="1:18" ht="13.5" hidden="1">
      <c r="A665" s="90" t="s">
        <v>430</v>
      </c>
      <c r="B665" s="90" t="s">
        <v>431</v>
      </c>
      <c r="C665" s="91"/>
      <c r="D665" s="91">
        <v>45077</v>
      </c>
      <c r="E665" s="90">
        <v>793</v>
      </c>
      <c r="F665" s="90" t="s">
        <v>1063</v>
      </c>
      <c r="G665" s="90" t="s">
        <v>1064</v>
      </c>
      <c r="H665" s="92">
        <f t="shared" si="4"/>
        <v>186181.97520000002</v>
      </c>
      <c r="I665" s="78">
        <v>524.22</v>
      </c>
      <c r="J665" s="93"/>
      <c r="K665" s="94">
        <v>355.16</v>
      </c>
      <c r="L665" s="94">
        <v>355.16</v>
      </c>
      <c r="M665" s="94">
        <f t="shared" si="5"/>
        <v>0</v>
      </c>
      <c r="N665" s="91">
        <v>45087</v>
      </c>
      <c r="O665" s="90" t="s">
        <v>1065</v>
      </c>
      <c r="P665" s="90"/>
      <c r="Q665" s="90">
        <v>13</v>
      </c>
      <c r="R665" s="90" t="s">
        <v>1046</v>
      </c>
    </row>
    <row r="666" spans="1:18" ht="13.5" hidden="1">
      <c r="A666" s="90" t="s">
        <v>430</v>
      </c>
      <c r="B666" s="90" t="s">
        <v>431</v>
      </c>
      <c r="C666" s="91"/>
      <c r="D666" s="91">
        <v>45077</v>
      </c>
      <c r="E666" s="90">
        <v>793</v>
      </c>
      <c r="F666" s="90" t="s">
        <v>1063</v>
      </c>
      <c r="G666" s="90" t="s">
        <v>1064</v>
      </c>
      <c r="H666" s="92">
        <f t="shared" si="4"/>
        <v>17519.432400000002</v>
      </c>
      <c r="I666" s="78">
        <v>524.22</v>
      </c>
      <c r="J666" s="93"/>
      <c r="K666" s="94">
        <v>33.42</v>
      </c>
      <c r="L666" s="94">
        <v>33.42</v>
      </c>
      <c r="M666" s="94">
        <f t="shared" si="5"/>
        <v>0</v>
      </c>
      <c r="N666" s="91">
        <v>45087</v>
      </c>
      <c r="O666" s="90" t="s">
        <v>1065</v>
      </c>
      <c r="P666" s="90"/>
      <c r="Q666" s="90">
        <v>13</v>
      </c>
      <c r="R666" s="90" t="s">
        <v>1046</v>
      </c>
    </row>
    <row r="667" spans="1:18" ht="13.5" hidden="1">
      <c r="A667" s="90" t="s">
        <v>430</v>
      </c>
      <c r="B667" s="90" t="s">
        <v>431</v>
      </c>
      <c r="C667" s="91"/>
      <c r="D667" s="91">
        <v>45077</v>
      </c>
      <c r="E667" s="90">
        <v>793</v>
      </c>
      <c r="F667" s="90" t="s">
        <v>1063</v>
      </c>
      <c r="G667" s="90" t="s">
        <v>1064</v>
      </c>
      <c r="H667" s="92">
        <f t="shared" si="4"/>
        <v>32118.959400000003</v>
      </c>
      <c r="I667" s="78">
        <v>524.22</v>
      </c>
      <c r="J667" s="93"/>
      <c r="K667" s="94">
        <v>61.27</v>
      </c>
      <c r="L667" s="94">
        <v>61.27</v>
      </c>
      <c r="M667" s="94">
        <f t="shared" si="5"/>
        <v>0</v>
      </c>
      <c r="N667" s="91">
        <v>45087</v>
      </c>
      <c r="O667" s="90" t="s">
        <v>1065</v>
      </c>
      <c r="P667" s="90"/>
      <c r="Q667" s="90">
        <v>13</v>
      </c>
      <c r="R667" s="90" t="s">
        <v>1046</v>
      </c>
    </row>
    <row r="668" spans="1:18" ht="13.5" hidden="1">
      <c r="A668" s="90" t="s">
        <v>430</v>
      </c>
      <c r="B668" s="90" t="s">
        <v>431</v>
      </c>
      <c r="C668" s="91"/>
      <c r="D668" s="91">
        <v>45082</v>
      </c>
      <c r="E668" s="90" t="s">
        <v>1066</v>
      </c>
      <c r="F668" s="90" t="s">
        <v>885</v>
      </c>
      <c r="G668" s="90" t="s">
        <v>1067</v>
      </c>
      <c r="H668" s="92">
        <f t="shared" si="4"/>
        <v>6949317.1878000004</v>
      </c>
      <c r="I668" s="78">
        <v>524.22</v>
      </c>
      <c r="J668" s="93"/>
      <c r="K668" s="94">
        <v>13256.49</v>
      </c>
      <c r="L668" s="94">
        <v>13256.49</v>
      </c>
      <c r="M668" s="94">
        <f t="shared" si="5"/>
        <v>0</v>
      </c>
      <c r="N668" s="91">
        <v>45085</v>
      </c>
      <c r="O668" s="90" t="s">
        <v>1068</v>
      </c>
      <c r="P668" s="90"/>
      <c r="Q668" s="90">
        <v>13</v>
      </c>
      <c r="R668" s="90" t="s">
        <v>1046</v>
      </c>
    </row>
    <row r="669" spans="1:18" ht="13.5" hidden="1">
      <c r="A669" s="90" t="s">
        <v>430</v>
      </c>
      <c r="B669" s="90" t="s">
        <v>431</v>
      </c>
      <c r="C669" s="91"/>
      <c r="D669" s="91">
        <v>45082</v>
      </c>
      <c r="E669" s="90" t="s">
        <v>1066</v>
      </c>
      <c r="F669" s="90" t="s">
        <v>885</v>
      </c>
      <c r="G669" s="90" t="s">
        <v>1069</v>
      </c>
      <c r="H669" s="92">
        <f t="shared" si="4"/>
        <v>6949317.1878000004</v>
      </c>
      <c r="I669" s="78">
        <v>524.22</v>
      </c>
      <c r="J669" s="93"/>
      <c r="K669" s="94">
        <v>13256.49</v>
      </c>
      <c r="L669" s="94">
        <v>13256.49</v>
      </c>
      <c r="M669" s="94">
        <f t="shared" si="5"/>
        <v>0</v>
      </c>
      <c r="N669" s="91">
        <v>45100</v>
      </c>
      <c r="O669" s="90" t="s">
        <v>1070</v>
      </c>
      <c r="P669" s="90"/>
      <c r="Q669" s="90">
        <v>13</v>
      </c>
      <c r="R669" s="90" t="s">
        <v>1046</v>
      </c>
    </row>
    <row r="670" spans="1:18" ht="13.5" hidden="1">
      <c r="A670" s="90" t="s">
        <v>430</v>
      </c>
      <c r="B670" s="90" t="s">
        <v>431</v>
      </c>
      <c r="C670" s="91"/>
      <c r="D670" s="91">
        <v>45082</v>
      </c>
      <c r="E670" s="90" t="s">
        <v>1071</v>
      </c>
      <c r="F670" s="90" t="s">
        <v>1072</v>
      </c>
      <c r="G670" s="90" t="s">
        <v>1073</v>
      </c>
      <c r="H670" s="92">
        <f t="shared" si="4"/>
        <v>4193760</v>
      </c>
      <c r="I670" s="78">
        <v>524.22</v>
      </c>
      <c r="J670" s="93"/>
      <c r="K670" s="94">
        <v>8000</v>
      </c>
      <c r="L670" s="94">
        <v>8000</v>
      </c>
      <c r="M670" s="94">
        <f t="shared" si="5"/>
        <v>0</v>
      </c>
      <c r="N670" s="91">
        <v>45098</v>
      </c>
      <c r="O670" s="90" t="s">
        <v>1074</v>
      </c>
      <c r="P670" s="90"/>
      <c r="Q670" s="90">
        <v>13</v>
      </c>
      <c r="R670" s="90" t="s">
        <v>1046</v>
      </c>
    </row>
    <row r="671" spans="1:18" ht="13.5" hidden="1">
      <c r="A671" s="90" t="s">
        <v>430</v>
      </c>
      <c r="B671" s="90" t="s">
        <v>431</v>
      </c>
      <c r="C671" s="91"/>
      <c r="D671" s="91">
        <v>45082</v>
      </c>
      <c r="E671" s="90" t="s">
        <v>1071</v>
      </c>
      <c r="F671" s="90" t="s">
        <v>1072</v>
      </c>
      <c r="G671" s="90" t="s">
        <v>1073</v>
      </c>
      <c r="H671" s="92">
        <f t="shared" si="4"/>
        <v>4193760</v>
      </c>
      <c r="I671" s="78">
        <v>524.22</v>
      </c>
      <c r="J671" s="93"/>
      <c r="K671" s="94">
        <v>8000</v>
      </c>
      <c r="L671" s="94">
        <v>8000</v>
      </c>
      <c r="M671" s="94">
        <f t="shared" si="5"/>
        <v>0</v>
      </c>
      <c r="N671" s="91">
        <v>45148</v>
      </c>
      <c r="O671" s="90" t="s">
        <v>1075</v>
      </c>
      <c r="P671" s="90"/>
      <c r="Q671" s="90">
        <v>13</v>
      </c>
      <c r="R671" s="90" t="s">
        <v>1046</v>
      </c>
    </row>
    <row r="672" spans="1:18" ht="13.5" hidden="1">
      <c r="A672" s="90" t="s">
        <v>430</v>
      </c>
      <c r="B672" s="90" t="s">
        <v>431</v>
      </c>
      <c r="C672" s="91"/>
      <c r="D672" s="91">
        <v>45082</v>
      </c>
      <c r="E672" s="90" t="s">
        <v>1071</v>
      </c>
      <c r="F672" s="90" t="s">
        <v>1072</v>
      </c>
      <c r="G672" s="90" t="s">
        <v>1073</v>
      </c>
      <c r="H672" s="92">
        <f t="shared" si="4"/>
        <v>60017.947800000002</v>
      </c>
      <c r="I672" s="78">
        <v>524.22</v>
      </c>
      <c r="J672" s="93"/>
      <c r="K672" s="94">
        <v>114.49</v>
      </c>
      <c r="L672" s="94">
        <v>114.49</v>
      </c>
      <c r="M672" s="94">
        <f t="shared" si="5"/>
        <v>0</v>
      </c>
      <c r="N672" s="91">
        <v>45098</v>
      </c>
      <c r="O672" s="90" t="s">
        <v>1074</v>
      </c>
      <c r="P672" s="90"/>
      <c r="Q672" s="90">
        <v>13</v>
      </c>
      <c r="R672" s="90" t="s">
        <v>1046</v>
      </c>
    </row>
    <row r="673" spans="1:18" ht="13.5" hidden="1">
      <c r="A673" s="90" t="s">
        <v>430</v>
      </c>
      <c r="B673" s="90" t="s">
        <v>431</v>
      </c>
      <c r="C673" s="91"/>
      <c r="D673" s="91">
        <v>45082</v>
      </c>
      <c r="E673" s="90" t="s">
        <v>1071</v>
      </c>
      <c r="F673" s="90" t="s">
        <v>1072</v>
      </c>
      <c r="G673" s="90" t="s">
        <v>1073</v>
      </c>
      <c r="H673" s="92">
        <f t="shared" si="4"/>
        <v>60128.034000000007</v>
      </c>
      <c r="I673" s="78">
        <v>524.22</v>
      </c>
      <c r="J673" s="93"/>
      <c r="K673" s="94">
        <v>114.7</v>
      </c>
      <c r="L673" s="94">
        <v>114.7</v>
      </c>
      <c r="M673" s="94">
        <f t="shared" si="5"/>
        <v>0</v>
      </c>
      <c r="N673" s="91">
        <v>45148</v>
      </c>
      <c r="O673" s="90" t="s">
        <v>1075</v>
      </c>
      <c r="P673" s="90"/>
      <c r="Q673" s="90">
        <v>13</v>
      </c>
      <c r="R673" s="90" t="s">
        <v>1046</v>
      </c>
    </row>
    <row r="674" spans="1:18" ht="13.5" hidden="1">
      <c r="A674" s="90" t="s">
        <v>430</v>
      </c>
      <c r="B674" s="90" t="s">
        <v>431</v>
      </c>
      <c r="C674" s="91"/>
      <c r="D674" s="91">
        <v>45085</v>
      </c>
      <c r="E674" s="90">
        <v>21</v>
      </c>
      <c r="F674" s="90" t="s">
        <v>1076</v>
      </c>
      <c r="G674" s="90" t="s">
        <v>1077</v>
      </c>
      <c r="H674" s="92">
        <f t="shared" si="4"/>
        <v>177710.58000000002</v>
      </c>
      <c r="I674" s="78">
        <v>524.22</v>
      </c>
      <c r="J674" s="93"/>
      <c r="K674" s="94">
        <v>339</v>
      </c>
      <c r="L674" s="94">
        <v>339</v>
      </c>
      <c r="M674" s="94">
        <f t="shared" si="5"/>
        <v>0</v>
      </c>
      <c r="N674" s="91">
        <v>45103</v>
      </c>
      <c r="O674" s="90" t="s">
        <v>1078</v>
      </c>
      <c r="P674" s="90"/>
      <c r="Q674" s="90">
        <v>13</v>
      </c>
    </row>
    <row r="675" spans="1:18" ht="13.5" hidden="1">
      <c r="A675" s="90" t="s">
        <v>430</v>
      </c>
      <c r="B675" s="90" t="s">
        <v>431</v>
      </c>
      <c r="C675" s="91"/>
      <c r="D675" s="91">
        <v>45086</v>
      </c>
      <c r="E675" s="90">
        <v>271223</v>
      </c>
      <c r="F675" s="90" t="s">
        <v>1079</v>
      </c>
      <c r="G675" s="90" t="s">
        <v>827</v>
      </c>
      <c r="H675" s="92">
        <f t="shared" si="4"/>
        <v>135940.7304</v>
      </c>
      <c r="I675" s="78">
        <v>524.22</v>
      </c>
      <c r="J675" s="93"/>
      <c r="K675" s="94">
        <v>259.32</v>
      </c>
      <c r="L675" s="94">
        <v>259.32</v>
      </c>
      <c r="M675" s="94">
        <f t="shared" si="5"/>
        <v>0</v>
      </c>
      <c r="N675" s="91">
        <v>45086</v>
      </c>
      <c r="O675" s="90" t="s">
        <v>1080</v>
      </c>
      <c r="P675" s="90"/>
      <c r="Q675" s="90">
        <v>13</v>
      </c>
    </row>
    <row r="676" spans="1:18" ht="13.5" hidden="1">
      <c r="A676" s="90" t="s">
        <v>425</v>
      </c>
      <c r="B676" s="90" t="s">
        <v>426</v>
      </c>
      <c r="C676" s="91"/>
      <c r="D676" s="91">
        <v>45086</v>
      </c>
      <c r="E676" s="90">
        <v>6348</v>
      </c>
      <c r="F676" s="90" t="s">
        <v>1081</v>
      </c>
      <c r="G676" s="90" t="s">
        <v>827</v>
      </c>
      <c r="H676" s="92">
        <f t="shared" si="4"/>
        <v>83288.073600000003</v>
      </c>
      <c r="I676" s="78">
        <v>524.22</v>
      </c>
      <c r="J676" s="93"/>
      <c r="K676" s="94">
        <v>158.88</v>
      </c>
      <c r="L676" s="94">
        <v>158.88</v>
      </c>
      <c r="M676" s="94">
        <f t="shared" si="5"/>
        <v>0</v>
      </c>
      <c r="N676" s="91">
        <v>45096</v>
      </c>
      <c r="O676" s="90" t="s">
        <v>1082</v>
      </c>
      <c r="P676" s="90"/>
      <c r="Q676" s="90">
        <v>13</v>
      </c>
    </row>
    <row r="677" spans="1:18" ht="13.5" hidden="1">
      <c r="A677" s="90" t="s">
        <v>425</v>
      </c>
      <c r="B677" s="90" t="s">
        <v>426</v>
      </c>
      <c r="C677" s="91"/>
      <c r="D677" s="91">
        <v>45089</v>
      </c>
      <c r="E677" s="90">
        <v>6354</v>
      </c>
      <c r="F677" s="90" t="s">
        <v>1081</v>
      </c>
      <c r="G677" s="90" t="s">
        <v>827</v>
      </c>
      <c r="H677" s="92">
        <f t="shared" si="4"/>
        <v>36008.671800000004</v>
      </c>
      <c r="I677" s="78">
        <v>524.22</v>
      </c>
      <c r="J677" s="93"/>
      <c r="K677" s="94">
        <v>68.69</v>
      </c>
      <c r="L677" s="94">
        <v>68.69</v>
      </c>
      <c r="M677" s="94">
        <f t="shared" si="5"/>
        <v>0</v>
      </c>
      <c r="N677" s="91">
        <v>45096</v>
      </c>
      <c r="O677" s="90" t="s">
        <v>1083</v>
      </c>
      <c r="P677" s="90"/>
      <c r="Q677" s="90">
        <v>13</v>
      </c>
    </row>
    <row r="678" spans="1:18" ht="13.5" hidden="1">
      <c r="A678" s="90" t="s">
        <v>251</v>
      </c>
      <c r="B678" s="90" t="s">
        <v>252</v>
      </c>
      <c r="C678" s="91"/>
      <c r="D678" s="91">
        <v>45086</v>
      </c>
      <c r="E678" s="90">
        <v>7</v>
      </c>
      <c r="F678" s="90" t="s">
        <v>577</v>
      </c>
      <c r="G678" s="90" t="s">
        <v>1084</v>
      </c>
      <c r="H678" s="92">
        <f t="shared" si="4"/>
        <v>3736902.27</v>
      </c>
      <c r="I678" s="78">
        <v>524.22</v>
      </c>
      <c r="J678" s="93"/>
      <c r="K678" s="94">
        <v>7128.5</v>
      </c>
      <c r="L678" s="94">
        <v>7128.5</v>
      </c>
      <c r="M678" s="94">
        <f t="shared" si="5"/>
        <v>0</v>
      </c>
      <c r="N678" s="91">
        <v>45104</v>
      </c>
      <c r="O678" s="90" t="s">
        <v>1085</v>
      </c>
      <c r="P678" s="90"/>
      <c r="Q678" s="90">
        <v>13</v>
      </c>
    </row>
    <row r="679" spans="1:18" ht="13.5" hidden="1">
      <c r="A679" s="90" t="s">
        <v>600</v>
      </c>
      <c r="B679" s="90" t="s">
        <v>601</v>
      </c>
      <c r="C679" s="91"/>
      <c r="D679" s="91">
        <v>45089</v>
      </c>
      <c r="E679" s="90">
        <v>6881</v>
      </c>
      <c r="F679" s="90" t="s">
        <v>649</v>
      </c>
      <c r="G679" s="90" t="s">
        <v>1086</v>
      </c>
      <c r="H679" s="92">
        <f t="shared" si="4"/>
        <v>266565.87</v>
      </c>
      <c r="I679" s="78">
        <v>524.22</v>
      </c>
      <c r="J679" s="93"/>
      <c r="K679" s="94">
        <v>508.5</v>
      </c>
      <c r="L679" s="94">
        <v>508.5</v>
      </c>
      <c r="M679" s="94">
        <f t="shared" si="5"/>
        <v>0</v>
      </c>
      <c r="N679" s="91">
        <v>45089</v>
      </c>
      <c r="O679" s="90" t="s">
        <v>1087</v>
      </c>
      <c r="P679" s="90"/>
      <c r="Q679" s="90">
        <v>13</v>
      </c>
    </row>
    <row r="680" spans="1:18" ht="13.5" hidden="1">
      <c r="A680" s="90" t="s">
        <v>935</v>
      </c>
      <c r="B680" s="90" t="s">
        <v>936</v>
      </c>
      <c r="C680" s="91"/>
      <c r="D680" s="91">
        <v>45089</v>
      </c>
      <c r="E680" s="90">
        <v>4078</v>
      </c>
      <c r="F680" s="90" t="s">
        <v>885</v>
      </c>
      <c r="G680" s="90" t="s">
        <v>1088</v>
      </c>
      <c r="H680" s="92">
        <f t="shared" si="4"/>
        <v>6127770.0882000001</v>
      </c>
      <c r="I680" s="78">
        <v>524.22</v>
      </c>
      <c r="J680" s="93"/>
      <c r="K680" s="94">
        <v>11689.31</v>
      </c>
      <c r="L680" s="94">
        <v>11689.31</v>
      </c>
      <c r="M680" s="94">
        <f t="shared" si="5"/>
        <v>0</v>
      </c>
      <c r="N680" s="91">
        <v>45090</v>
      </c>
      <c r="O680" s="90" t="s">
        <v>1089</v>
      </c>
      <c r="P680" s="90"/>
      <c r="Q680" s="90">
        <v>13</v>
      </c>
    </row>
    <row r="681" spans="1:18" ht="13.5" hidden="1">
      <c r="A681" s="90" t="s">
        <v>301</v>
      </c>
      <c r="B681" s="90" t="s">
        <v>302</v>
      </c>
      <c r="C681" s="91"/>
      <c r="D681" s="91">
        <v>45091</v>
      </c>
      <c r="E681" s="90" t="s">
        <v>1090</v>
      </c>
      <c r="F681" s="90" t="s">
        <v>1091</v>
      </c>
      <c r="G681" s="90" t="s">
        <v>1092</v>
      </c>
      <c r="H681" s="92">
        <f t="shared" si="4"/>
        <v>3430888.8450000002</v>
      </c>
      <c r="I681" s="78">
        <v>524.22</v>
      </c>
      <c r="J681" s="93"/>
      <c r="K681" s="94">
        <v>6544.75</v>
      </c>
      <c r="L681" s="94">
        <v>6544.75</v>
      </c>
      <c r="M681" s="94">
        <f t="shared" si="5"/>
        <v>0</v>
      </c>
      <c r="N681" s="91">
        <v>45091</v>
      </c>
      <c r="O681" s="90" t="s">
        <v>1093</v>
      </c>
      <c r="P681" s="90"/>
      <c r="Q681" s="90">
        <v>13</v>
      </c>
    </row>
    <row r="682" spans="1:18" ht="13.5" hidden="1">
      <c r="A682" s="90" t="s">
        <v>935</v>
      </c>
      <c r="B682" s="90" t="s">
        <v>936</v>
      </c>
      <c r="C682" s="91"/>
      <c r="D682" s="91">
        <v>45079</v>
      </c>
      <c r="E682" s="90" t="s">
        <v>456</v>
      </c>
      <c r="F682" s="90" t="s">
        <v>1094</v>
      </c>
      <c r="G682" s="90" t="s">
        <v>1095</v>
      </c>
      <c r="H682" s="92">
        <f t="shared" si="4"/>
        <v>3889712.4000000004</v>
      </c>
      <c r="I682" s="78">
        <v>524.22</v>
      </c>
      <c r="J682" s="93"/>
      <c r="K682" s="94">
        <v>7420</v>
      </c>
      <c r="L682" s="94">
        <v>7420</v>
      </c>
      <c r="M682" s="94">
        <f t="shared" si="5"/>
        <v>0</v>
      </c>
      <c r="N682" s="91">
        <v>45090</v>
      </c>
      <c r="O682" s="90" t="s">
        <v>1096</v>
      </c>
      <c r="P682" s="90"/>
      <c r="Q682" s="90">
        <v>13</v>
      </c>
    </row>
    <row r="683" spans="1:18" ht="13.5" hidden="1">
      <c r="A683" s="90" t="s">
        <v>406</v>
      </c>
      <c r="B683" s="90" t="s">
        <v>407</v>
      </c>
      <c r="C683" s="91"/>
      <c r="D683" s="91">
        <v>45092</v>
      </c>
      <c r="E683" s="90">
        <v>3009</v>
      </c>
      <c r="F683" s="90" t="s">
        <v>1097</v>
      </c>
      <c r="G683" s="90" t="s">
        <v>1098</v>
      </c>
      <c r="H683" s="92">
        <f t="shared" si="4"/>
        <v>26211000</v>
      </c>
      <c r="I683" s="78">
        <v>524.22</v>
      </c>
      <c r="J683" s="93"/>
      <c r="K683" s="94">
        <v>50000</v>
      </c>
      <c r="L683" s="94">
        <v>50000</v>
      </c>
      <c r="M683" s="94">
        <f t="shared" si="5"/>
        <v>0</v>
      </c>
      <c r="N683" s="91">
        <v>45092</v>
      </c>
      <c r="O683" s="90" t="s">
        <v>1099</v>
      </c>
      <c r="P683" s="90"/>
      <c r="Q683" s="90">
        <v>13</v>
      </c>
    </row>
    <row r="684" spans="1:18" ht="13.5" hidden="1">
      <c r="A684" s="90" t="s">
        <v>430</v>
      </c>
      <c r="B684" s="90" t="s">
        <v>431</v>
      </c>
      <c r="C684" s="91"/>
      <c r="D684" s="91">
        <v>45092</v>
      </c>
      <c r="E684" s="90">
        <v>10810</v>
      </c>
      <c r="F684" s="90" t="s">
        <v>1063</v>
      </c>
      <c r="G684" s="90" t="s">
        <v>1100</v>
      </c>
      <c r="H684" s="92">
        <f t="shared" si="4"/>
        <v>465601.71960000001</v>
      </c>
      <c r="I684" s="78">
        <v>524.22</v>
      </c>
      <c r="J684" s="93"/>
      <c r="K684" s="94">
        <v>888.18</v>
      </c>
      <c r="L684" s="94">
        <v>888.18</v>
      </c>
      <c r="M684" s="94">
        <f t="shared" si="5"/>
        <v>0</v>
      </c>
      <c r="N684" s="91">
        <v>45101</v>
      </c>
      <c r="O684" s="90" t="s">
        <v>1101</v>
      </c>
      <c r="P684" s="90"/>
      <c r="Q684" s="90">
        <v>13</v>
      </c>
      <c r="R684" s="90" t="s">
        <v>1046</v>
      </c>
    </row>
    <row r="685" spans="1:18" ht="13.5" hidden="1">
      <c r="A685" s="90" t="s">
        <v>1056</v>
      </c>
      <c r="B685" s="90" t="s">
        <v>1057</v>
      </c>
      <c r="C685" s="91"/>
      <c r="D685" s="91">
        <v>45092</v>
      </c>
      <c r="E685" s="90">
        <v>10808</v>
      </c>
      <c r="F685" s="90" t="s">
        <v>1063</v>
      </c>
      <c r="G685" s="90" t="s">
        <v>1100</v>
      </c>
      <c r="H685" s="92">
        <f t="shared" si="4"/>
        <v>131752.2126</v>
      </c>
      <c r="I685" s="78">
        <v>524.22</v>
      </c>
      <c r="J685" s="93"/>
      <c r="K685" s="94">
        <v>251.33</v>
      </c>
      <c r="L685" s="94">
        <v>251.33</v>
      </c>
      <c r="M685" s="94">
        <f t="shared" si="5"/>
        <v>0</v>
      </c>
      <c r="N685" s="91">
        <v>45101</v>
      </c>
      <c r="O685" s="90" t="s">
        <v>1101</v>
      </c>
      <c r="P685" s="90"/>
      <c r="Q685" s="90">
        <v>13</v>
      </c>
      <c r="R685" s="90" t="s">
        <v>1046</v>
      </c>
    </row>
    <row r="686" spans="1:18" ht="13.5" hidden="1">
      <c r="A686" s="90" t="s">
        <v>280</v>
      </c>
      <c r="B686" s="90" t="s">
        <v>281</v>
      </c>
      <c r="C686" s="91"/>
      <c r="D686" s="91">
        <v>45092</v>
      </c>
      <c r="E686" s="90">
        <v>10809</v>
      </c>
      <c r="F686" s="90" t="s">
        <v>1063</v>
      </c>
      <c r="G686" s="90" t="s">
        <v>1100</v>
      </c>
      <c r="H686" s="92">
        <f t="shared" si="4"/>
        <v>82790.064600000012</v>
      </c>
      <c r="I686" s="78">
        <v>524.22</v>
      </c>
      <c r="J686" s="93"/>
      <c r="K686" s="94">
        <v>157.93</v>
      </c>
      <c r="L686" s="94">
        <v>157.93</v>
      </c>
      <c r="M686" s="94">
        <f t="shared" si="5"/>
        <v>0</v>
      </c>
      <c r="N686" s="91">
        <v>45101</v>
      </c>
      <c r="O686" s="90" t="s">
        <v>1101</v>
      </c>
      <c r="P686" s="90"/>
      <c r="Q686" s="90">
        <v>13</v>
      </c>
      <c r="R686" s="90" t="s">
        <v>1046</v>
      </c>
    </row>
    <row r="687" spans="1:18" ht="13.5" hidden="1">
      <c r="A687" s="90" t="s">
        <v>251</v>
      </c>
      <c r="B687" s="90" t="s">
        <v>252</v>
      </c>
      <c r="C687" s="91"/>
      <c r="D687" s="91">
        <v>45092</v>
      </c>
      <c r="E687" s="90">
        <v>10811</v>
      </c>
      <c r="F687" s="90" t="s">
        <v>1063</v>
      </c>
      <c r="G687" s="90" t="s">
        <v>1100</v>
      </c>
      <c r="H687" s="92">
        <f t="shared" si="4"/>
        <v>68442.16320000001</v>
      </c>
      <c r="I687" s="78">
        <v>524.22</v>
      </c>
      <c r="J687" s="93"/>
      <c r="K687" s="94">
        <v>130.56</v>
      </c>
      <c r="L687" s="94">
        <v>130.56</v>
      </c>
      <c r="M687" s="94">
        <f t="shared" si="5"/>
        <v>0</v>
      </c>
      <c r="N687" s="91">
        <v>45101</v>
      </c>
      <c r="O687" s="90" t="s">
        <v>1101</v>
      </c>
      <c r="P687" s="90"/>
      <c r="Q687" s="90">
        <v>13</v>
      </c>
      <c r="R687" s="90" t="s">
        <v>1046</v>
      </c>
    </row>
    <row r="688" spans="1:18" ht="13.5" hidden="1">
      <c r="A688" s="90" t="s">
        <v>935</v>
      </c>
      <c r="B688" s="90" t="s">
        <v>936</v>
      </c>
      <c r="C688" s="91"/>
      <c r="D688" s="91">
        <v>45107</v>
      </c>
      <c r="E688" s="90"/>
      <c r="F688" s="90" t="s">
        <v>1013</v>
      </c>
      <c r="G688" s="90" t="s">
        <v>1102</v>
      </c>
      <c r="H688" s="92">
        <f t="shared" si="4"/>
        <v>1665095.7126</v>
      </c>
      <c r="I688" s="78">
        <v>524.22</v>
      </c>
      <c r="J688" s="93"/>
      <c r="K688" s="94">
        <v>3176.33</v>
      </c>
      <c r="L688" s="94">
        <v>3176.33</v>
      </c>
      <c r="M688" s="94">
        <f t="shared" si="5"/>
        <v>0</v>
      </c>
      <c r="N688" s="90"/>
      <c r="O688" s="90"/>
      <c r="P688" s="90"/>
      <c r="Q688" s="90">
        <v>14</v>
      </c>
    </row>
    <row r="689" spans="1:17" ht="13.5" hidden="1">
      <c r="A689" s="90" t="s">
        <v>935</v>
      </c>
      <c r="B689" s="90" t="s">
        <v>936</v>
      </c>
      <c r="C689" s="91"/>
      <c r="D689" s="91">
        <v>45107</v>
      </c>
      <c r="E689" s="90"/>
      <c r="F689" s="90" t="s">
        <v>1013</v>
      </c>
      <c r="G689" s="90" t="s">
        <v>1103</v>
      </c>
      <c r="H689" s="92">
        <f t="shared" si="4"/>
        <v>69726.502200000003</v>
      </c>
      <c r="I689" s="78">
        <v>524.22</v>
      </c>
      <c r="J689" s="93"/>
      <c r="K689" s="94">
        <v>133.01</v>
      </c>
      <c r="L689" s="94">
        <v>133.01</v>
      </c>
      <c r="M689" s="94">
        <f t="shared" si="5"/>
        <v>0</v>
      </c>
      <c r="N689" s="90"/>
      <c r="O689" s="90"/>
      <c r="P689" s="90"/>
      <c r="Q689" s="90">
        <v>14</v>
      </c>
    </row>
    <row r="690" spans="1:17" ht="13.5" hidden="1">
      <c r="A690" s="90" t="s">
        <v>251</v>
      </c>
      <c r="B690" s="90" t="s">
        <v>252</v>
      </c>
      <c r="C690" s="91"/>
      <c r="D690" s="91">
        <v>45093</v>
      </c>
      <c r="E690" s="90">
        <v>235422</v>
      </c>
      <c r="F690" s="90" t="s">
        <v>548</v>
      </c>
      <c r="G690" s="90" t="s">
        <v>752</v>
      </c>
      <c r="H690" s="92">
        <f t="shared" si="4"/>
        <v>50083.978800000004</v>
      </c>
      <c r="I690" s="78">
        <v>524.22</v>
      </c>
      <c r="J690" s="93"/>
      <c r="K690" s="94">
        <v>95.54</v>
      </c>
      <c r="L690" s="94">
        <v>95.54</v>
      </c>
      <c r="M690" s="94">
        <f t="shared" si="5"/>
        <v>0</v>
      </c>
      <c r="N690" s="91">
        <v>45120</v>
      </c>
      <c r="O690" s="90" t="s">
        <v>1104</v>
      </c>
      <c r="P690" s="90"/>
      <c r="Q690" s="90">
        <v>14</v>
      </c>
    </row>
    <row r="691" spans="1:17" ht="13.5" hidden="1">
      <c r="A691" s="90" t="s">
        <v>430</v>
      </c>
      <c r="B691" s="90" t="s">
        <v>431</v>
      </c>
      <c r="C691" s="91"/>
      <c r="D691" s="91">
        <v>45097</v>
      </c>
      <c r="E691" s="90">
        <v>236052</v>
      </c>
      <c r="F691" s="90" t="s">
        <v>548</v>
      </c>
      <c r="G691" s="90" t="s">
        <v>752</v>
      </c>
      <c r="H691" s="92">
        <f t="shared" si="4"/>
        <v>501615.6336</v>
      </c>
      <c r="I691" s="78">
        <v>524.22</v>
      </c>
      <c r="J691" s="93"/>
      <c r="K691" s="94">
        <v>956.88</v>
      </c>
      <c r="L691" s="94">
        <v>956.88</v>
      </c>
      <c r="M691" s="94">
        <f t="shared" si="5"/>
        <v>0</v>
      </c>
      <c r="N691" s="91">
        <v>45115</v>
      </c>
      <c r="O691" s="90" t="s">
        <v>1105</v>
      </c>
      <c r="P691" s="90"/>
      <c r="Q691" s="90">
        <v>14</v>
      </c>
    </row>
    <row r="692" spans="1:17" ht="13.5" hidden="1">
      <c r="A692" s="90" t="s">
        <v>297</v>
      </c>
      <c r="B692" s="90" t="s">
        <v>298</v>
      </c>
      <c r="C692" s="91"/>
      <c r="D692" s="91">
        <v>45097</v>
      </c>
      <c r="E692" s="90">
        <v>236053</v>
      </c>
      <c r="F692" s="90" t="s">
        <v>548</v>
      </c>
      <c r="G692" s="90" t="s">
        <v>1106</v>
      </c>
      <c r="H692" s="92">
        <f t="shared" si="4"/>
        <v>362796.93540000002</v>
      </c>
      <c r="I692" s="78">
        <v>524.22</v>
      </c>
      <c r="J692" s="93"/>
      <c r="K692" s="94">
        <v>692.07</v>
      </c>
      <c r="L692" s="94">
        <v>692.07</v>
      </c>
      <c r="M692" s="94">
        <f t="shared" si="5"/>
        <v>0</v>
      </c>
      <c r="N692" s="91">
        <v>45115</v>
      </c>
      <c r="O692" s="90" t="s">
        <v>1105</v>
      </c>
      <c r="P692" s="90"/>
      <c r="Q692" s="90">
        <v>14</v>
      </c>
    </row>
    <row r="693" spans="1:17" ht="13.5" hidden="1">
      <c r="A693" s="90" t="s">
        <v>251</v>
      </c>
      <c r="B693" s="90" t="s">
        <v>252</v>
      </c>
      <c r="C693" s="91"/>
      <c r="D693" s="91">
        <v>45098</v>
      </c>
      <c r="E693" s="90">
        <v>236243</v>
      </c>
      <c r="F693" s="90" t="s">
        <v>548</v>
      </c>
      <c r="G693" s="90" t="s">
        <v>752</v>
      </c>
      <c r="H693" s="92">
        <f t="shared" si="4"/>
        <v>614889.09120000002</v>
      </c>
      <c r="I693" s="78">
        <v>524.22</v>
      </c>
      <c r="J693" s="93"/>
      <c r="K693" s="94">
        <v>1172.96</v>
      </c>
      <c r="L693" s="94">
        <v>1172.96</v>
      </c>
      <c r="M693" s="94">
        <f t="shared" si="5"/>
        <v>0</v>
      </c>
      <c r="N693" s="91">
        <v>45120</v>
      </c>
      <c r="O693" s="90" t="s">
        <v>1107</v>
      </c>
      <c r="P693" s="90"/>
      <c r="Q693" s="90">
        <v>14</v>
      </c>
    </row>
    <row r="694" spans="1:17" ht="13.5" hidden="1">
      <c r="A694" s="90" t="s">
        <v>251</v>
      </c>
      <c r="B694" s="90" t="s">
        <v>252</v>
      </c>
      <c r="C694" s="91"/>
      <c r="D694" s="91">
        <v>45096</v>
      </c>
      <c r="E694" s="90">
        <v>11997690</v>
      </c>
      <c r="F694" s="90" t="s">
        <v>1108</v>
      </c>
      <c r="G694" s="90" t="s">
        <v>1109</v>
      </c>
      <c r="H694" s="92">
        <f t="shared" si="4"/>
        <v>262110</v>
      </c>
      <c r="I694" s="78">
        <v>524.22</v>
      </c>
      <c r="J694" s="93"/>
      <c r="K694" s="94">
        <v>500</v>
      </c>
      <c r="L694" s="94">
        <v>500</v>
      </c>
      <c r="M694" s="94">
        <f t="shared" si="5"/>
        <v>0</v>
      </c>
      <c r="N694" s="91">
        <v>45096</v>
      </c>
      <c r="O694" s="90" t="s">
        <v>1110</v>
      </c>
      <c r="P694" s="90"/>
      <c r="Q694" s="90">
        <v>14</v>
      </c>
    </row>
    <row r="695" spans="1:17" ht="13.5" hidden="1">
      <c r="A695" s="90" t="s">
        <v>251</v>
      </c>
      <c r="B695" s="90" t="s">
        <v>252</v>
      </c>
      <c r="C695" s="91"/>
      <c r="D695" s="91">
        <v>45093</v>
      </c>
      <c r="E695" s="90">
        <v>6377</v>
      </c>
      <c r="F695" s="90" t="s">
        <v>737</v>
      </c>
      <c r="G695" s="90" t="s">
        <v>1111</v>
      </c>
      <c r="H695" s="92">
        <f t="shared" si="4"/>
        <v>265727.11800000002</v>
      </c>
      <c r="I695" s="78">
        <v>524.22</v>
      </c>
      <c r="J695" s="93"/>
      <c r="K695" s="94">
        <v>506.9</v>
      </c>
      <c r="L695" s="94">
        <v>506.9</v>
      </c>
      <c r="M695" s="94">
        <f t="shared" si="5"/>
        <v>0</v>
      </c>
      <c r="N695" s="91">
        <v>45120</v>
      </c>
      <c r="O695" s="90" t="s">
        <v>1112</v>
      </c>
      <c r="P695" s="90"/>
      <c r="Q695" s="90">
        <v>14</v>
      </c>
    </row>
    <row r="696" spans="1:17" ht="13.5" hidden="1">
      <c r="A696" s="90" t="s">
        <v>301</v>
      </c>
      <c r="B696" s="90" t="s">
        <v>302</v>
      </c>
      <c r="C696" s="91"/>
      <c r="D696" s="91">
        <v>45093</v>
      </c>
      <c r="E696" s="90">
        <v>6378</v>
      </c>
      <c r="F696" s="90" t="s">
        <v>737</v>
      </c>
      <c r="G696" s="90" t="s">
        <v>1113</v>
      </c>
      <c r="H696" s="92">
        <f t="shared" si="4"/>
        <v>137906.55540000001</v>
      </c>
      <c r="I696" s="78">
        <v>524.22</v>
      </c>
      <c r="J696" s="93"/>
      <c r="K696" s="94">
        <v>263.07</v>
      </c>
      <c r="L696" s="94">
        <v>263.07</v>
      </c>
      <c r="M696" s="94">
        <f t="shared" si="5"/>
        <v>0</v>
      </c>
      <c r="N696" s="91">
        <v>45120</v>
      </c>
      <c r="O696" s="90" t="s">
        <v>1112</v>
      </c>
      <c r="P696" s="90"/>
      <c r="Q696" s="90">
        <v>14</v>
      </c>
    </row>
    <row r="697" spans="1:17" ht="13.5" hidden="1">
      <c r="A697" s="90" t="s">
        <v>301</v>
      </c>
      <c r="B697" s="90" t="s">
        <v>302</v>
      </c>
      <c r="C697" s="91"/>
      <c r="D697" s="91">
        <v>45096</v>
      </c>
      <c r="E697" s="90">
        <v>6404</v>
      </c>
      <c r="F697" s="90" t="s">
        <v>737</v>
      </c>
      <c r="G697" s="90" t="s">
        <v>1113</v>
      </c>
      <c r="H697" s="92">
        <f t="shared" si="4"/>
        <v>279325.38480000006</v>
      </c>
      <c r="I697" s="78">
        <v>524.22</v>
      </c>
      <c r="J697" s="93"/>
      <c r="K697" s="94">
        <v>532.84</v>
      </c>
      <c r="L697" s="94">
        <v>532.84</v>
      </c>
      <c r="M697" s="94">
        <f t="shared" si="5"/>
        <v>0</v>
      </c>
      <c r="N697" s="91">
        <v>45120</v>
      </c>
      <c r="O697" s="90" t="s">
        <v>1112</v>
      </c>
      <c r="P697" s="90"/>
      <c r="Q697" s="90">
        <v>14</v>
      </c>
    </row>
    <row r="698" spans="1:17" ht="13.5" hidden="1">
      <c r="A698" s="90" t="s">
        <v>439</v>
      </c>
      <c r="B698" s="90" t="s">
        <v>440</v>
      </c>
      <c r="C698" s="91"/>
      <c r="D698" s="91">
        <v>45111</v>
      </c>
      <c r="E698" s="90">
        <v>18</v>
      </c>
      <c r="F698" s="90" t="s">
        <v>686</v>
      </c>
      <c r="G698" s="90" t="s">
        <v>1114</v>
      </c>
      <c r="H698" s="92">
        <f t="shared" si="4"/>
        <v>2764385.0526000001</v>
      </c>
      <c r="I698" s="78">
        <v>524.22</v>
      </c>
      <c r="J698" s="93"/>
      <c r="K698" s="94">
        <v>5273.33</v>
      </c>
      <c r="L698" s="94">
        <v>5273.33</v>
      </c>
      <c r="M698" s="94">
        <f t="shared" si="5"/>
        <v>0</v>
      </c>
      <c r="N698" s="90"/>
      <c r="O698" s="90"/>
      <c r="P698" s="90"/>
      <c r="Q698" s="90">
        <v>14</v>
      </c>
    </row>
    <row r="699" spans="1:17" ht="13.5" hidden="1">
      <c r="A699" s="90" t="s">
        <v>251</v>
      </c>
      <c r="B699" s="90" t="s">
        <v>252</v>
      </c>
      <c r="C699" s="91"/>
      <c r="D699" s="91">
        <v>45094</v>
      </c>
      <c r="E699" s="90">
        <v>10</v>
      </c>
      <c r="F699" s="90" t="s">
        <v>1115</v>
      </c>
      <c r="G699" s="90" t="s">
        <v>1116</v>
      </c>
      <c r="H699" s="92">
        <f t="shared" si="4"/>
        <v>82931.603999999992</v>
      </c>
      <c r="I699" s="78">
        <v>524.22</v>
      </c>
      <c r="J699" s="93"/>
      <c r="K699" s="94">
        <v>158.19999999999999</v>
      </c>
      <c r="L699" s="94">
        <v>158.19999999999999</v>
      </c>
      <c r="M699" s="94">
        <f t="shared" si="5"/>
        <v>0</v>
      </c>
      <c r="N699" s="91">
        <v>45096</v>
      </c>
      <c r="O699" s="90" t="s">
        <v>1117</v>
      </c>
      <c r="P699" s="90"/>
      <c r="Q699" s="90">
        <v>14</v>
      </c>
    </row>
    <row r="700" spans="1:17" ht="13.5" hidden="1">
      <c r="A700" s="90" t="s">
        <v>251</v>
      </c>
      <c r="B700" s="90" t="s">
        <v>252</v>
      </c>
      <c r="C700" s="91"/>
      <c r="D700" s="91">
        <v>45103</v>
      </c>
      <c r="E700" s="90">
        <v>11</v>
      </c>
      <c r="F700" s="90" t="s">
        <v>1115</v>
      </c>
      <c r="G700" s="90" t="s">
        <v>1116</v>
      </c>
      <c r="H700" s="92">
        <f t="shared" si="4"/>
        <v>432429.07800000004</v>
      </c>
      <c r="I700" s="78">
        <v>524.22</v>
      </c>
      <c r="J700" s="93"/>
      <c r="K700" s="94">
        <v>824.9</v>
      </c>
      <c r="L700" s="94">
        <v>824.9</v>
      </c>
      <c r="M700" s="94">
        <f t="shared" si="5"/>
        <v>0</v>
      </c>
      <c r="N700" s="91">
        <v>45104</v>
      </c>
      <c r="O700" s="90" t="s">
        <v>1118</v>
      </c>
      <c r="P700" s="90"/>
      <c r="Q700" s="90">
        <v>14</v>
      </c>
    </row>
    <row r="701" spans="1:17" ht="13.5" hidden="1">
      <c r="A701" s="90" t="s">
        <v>251</v>
      </c>
      <c r="B701" s="90" t="s">
        <v>252</v>
      </c>
      <c r="C701" s="91"/>
      <c r="D701" s="91">
        <v>45096</v>
      </c>
      <c r="E701" s="90">
        <v>10179</v>
      </c>
      <c r="F701" s="90" t="s">
        <v>1119</v>
      </c>
      <c r="G701" s="90" t="s">
        <v>1120</v>
      </c>
      <c r="H701" s="92">
        <f t="shared" si="4"/>
        <v>228696.21720000001</v>
      </c>
      <c r="I701" s="78">
        <v>524.22</v>
      </c>
      <c r="J701" s="93"/>
      <c r="K701" s="94">
        <v>436.26</v>
      </c>
      <c r="L701" s="94">
        <v>436.26</v>
      </c>
      <c r="M701" s="94">
        <f t="shared" si="5"/>
        <v>0</v>
      </c>
      <c r="N701" s="91">
        <v>45120</v>
      </c>
      <c r="O701" s="90" t="s">
        <v>1121</v>
      </c>
      <c r="P701" s="90"/>
      <c r="Q701" s="90">
        <v>14</v>
      </c>
    </row>
    <row r="702" spans="1:17" ht="13.5" hidden="1">
      <c r="A702" s="90" t="s">
        <v>251</v>
      </c>
      <c r="B702" s="90" t="s">
        <v>252</v>
      </c>
      <c r="C702" s="91"/>
      <c r="D702" s="91">
        <v>45096</v>
      </c>
      <c r="E702" s="90">
        <v>10179</v>
      </c>
      <c r="F702" s="90" t="s">
        <v>1119</v>
      </c>
      <c r="G702" s="90" t="s">
        <v>1120</v>
      </c>
      <c r="H702" s="92">
        <f t="shared" si="4"/>
        <v>228696.21720000001</v>
      </c>
      <c r="I702" s="78">
        <v>524.22</v>
      </c>
      <c r="J702" s="93"/>
      <c r="K702" s="94">
        <v>436.26</v>
      </c>
      <c r="L702" s="94">
        <v>436.26</v>
      </c>
      <c r="M702" s="94">
        <f t="shared" si="5"/>
        <v>0</v>
      </c>
      <c r="N702" s="90"/>
      <c r="O702" s="90"/>
      <c r="P702" s="90"/>
      <c r="Q702" s="90">
        <v>14</v>
      </c>
    </row>
    <row r="703" spans="1:17" ht="13.5" hidden="1">
      <c r="A703" s="90" t="s">
        <v>251</v>
      </c>
      <c r="B703" s="90" t="s">
        <v>252</v>
      </c>
      <c r="C703" s="91"/>
      <c r="D703" s="91">
        <v>45096</v>
      </c>
      <c r="E703" s="90">
        <v>10180</v>
      </c>
      <c r="F703" s="90" t="s">
        <v>1119</v>
      </c>
      <c r="G703" s="90" t="s">
        <v>1122</v>
      </c>
      <c r="H703" s="92">
        <f t="shared" si="4"/>
        <v>324146.19480000006</v>
      </c>
      <c r="I703" s="78">
        <v>524.22</v>
      </c>
      <c r="J703" s="93"/>
      <c r="K703" s="94">
        <v>618.34</v>
      </c>
      <c r="L703" s="94">
        <v>618.34</v>
      </c>
      <c r="M703" s="94">
        <f t="shared" si="5"/>
        <v>0</v>
      </c>
      <c r="N703" s="91">
        <v>45120</v>
      </c>
      <c r="O703" s="90" t="s">
        <v>1121</v>
      </c>
      <c r="P703" s="90"/>
      <c r="Q703" s="90">
        <v>14</v>
      </c>
    </row>
    <row r="704" spans="1:17" ht="13.5" hidden="1">
      <c r="A704" s="90" t="s">
        <v>251</v>
      </c>
      <c r="B704" s="90" t="s">
        <v>252</v>
      </c>
      <c r="C704" s="91"/>
      <c r="D704" s="91">
        <v>45096</v>
      </c>
      <c r="E704" s="90">
        <v>10181</v>
      </c>
      <c r="F704" s="90" t="s">
        <v>1119</v>
      </c>
      <c r="G704" s="90" t="s">
        <v>752</v>
      </c>
      <c r="H704" s="92">
        <f t="shared" si="4"/>
        <v>246655.9944</v>
      </c>
      <c r="I704" s="78">
        <v>524.22</v>
      </c>
      <c r="J704" s="93"/>
      <c r="K704" s="94">
        <v>470.52</v>
      </c>
      <c r="L704" s="94">
        <v>470.52</v>
      </c>
      <c r="M704" s="94">
        <f t="shared" si="5"/>
        <v>0</v>
      </c>
      <c r="N704" s="91">
        <v>45120</v>
      </c>
      <c r="O704" s="90" t="s">
        <v>1121</v>
      </c>
      <c r="P704" s="90"/>
      <c r="Q704" s="90">
        <v>14</v>
      </c>
    </row>
    <row r="705" spans="1:18" ht="13.5" hidden="1">
      <c r="A705" s="90" t="s">
        <v>251</v>
      </c>
      <c r="B705" s="90" t="s">
        <v>252</v>
      </c>
      <c r="C705" s="91"/>
      <c r="D705" s="91">
        <v>45098</v>
      </c>
      <c r="E705" s="90">
        <v>163440</v>
      </c>
      <c r="F705" s="90" t="s">
        <v>1123</v>
      </c>
      <c r="G705" s="90" t="s">
        <v>752</v>
      </c>
      <c r="H705" s="92">
        <f t="shared" si="4"/>
        <v>74140.434600000008</v>
      </c>
      <c r="I705" s="78">
        <v>524.22</v>
      </c>
      <c r="J705" s="93"/>
      <c r="K705" s="94">
        <v>141.43</v>
      </c>
      <c r="L705" s="94">
        <v>141.43</v>
      </c>
      <c r="M705" s="94">
        <f t="shared" si="5"/>
        <v>0</v>
      </c>
      <c r="N705" s="91">
        <v>45100</v>
      </c>
      <c r="O705" s="90" t="s">
        <v>625</v>
      </c>
      <c r="P705" s="90"/>
      <c r="Q705" s="90">
        <v>14</v>
      </c>
    </row>
    <row r="706" spans="1:18" ht="13.5" hidden="1">
      <c r="A706" s="90" t="s">
        <v>430</v>
      </c>
      <c r="B706" s="90" t="s">
        <v>431</v>
      </c>
      <c r="C706" s="91"/>
      <c r="D706" s="91">
        <v>45097</v>
      </c>
      <c r="E706" s="90">
        <v>192</v>
      </c>
      <c r="F706" s="90" t="s">
        <v>427</v>
      </c>
      <c r="G706" s="90" t="s">
        <v>1124</v>
      </c>
      <c r="H706" s="92">
        <f t="shared" si="4"/>
        <v>7352049.2028000001</v>
      </c>
      <c r="I706" s="78">
        <v>524.22</v>
      </c>
      <c r="J706" s="93"/>
      <c r="K706" s="94">
        <v>14024.74</v>
      </c>
      <c r="L706" s="94">
        <v>14024.74</v>
      </c>
      <c r="M706" s="94">
        <f t="shared" si="5"/>
        <v>0</v>
      </c>
      <c r="N706" s="90" t="s">
        <v>1125</v>
      </c>
      <c r="O706" s="90" t="s">
        <v>1126</v>
      </c>
      <c r="P706" s="90"/>
      <c r="Q706" s="90">
        <v>14</v>
      </c>
      <c r="R706" s="90" t="s">
        <v>1046</v>
      </c>
    </row>
    <row r="707" spans="1:18" ht="13.5" hidden="1">
      <c r="A707" s="90" t="s">
        <v>251</v>
      </c>
      <c r="B707" s="90" t="s">
        <v>252</v>
      </c>
      <c r="C707" s="91"/>
      <c r="D707" s="91">
        <v>45097</v>
      </c>
      <c r="E707" s="90">
        <v>192</v>
      </c>
      <c r="F707" s="90" t="s">
        <v>427</v>
      </c>
      <c r="G707" s="90" t="s">
        <v>1124</v>
      </c>
      <c r="H707" s="92">
        <f t="shared" si="4"/>
        <v>1130365.1016000002</v>
      </c>
      <c r="I707" s="78">
        <v>524.22</v>
      </c>
      <c r="J707" s="93"/>
      <c r="K707" s="94">
        <v>2156.2800000000002</v>
      </c>
      <c r="L707" s="94">
        <v>2156.2800000000002</v>
      </c>
      <c r="M707" s="94">
        <f t="shared" si="5"/>
        <v>0</v>
      </c>
      <c r="N707" s="90" t="s">
        <v>1125</v>
      </c>
      <c r="O707" s="90" t="s">
        <v>1126</v>
      </c>
      <c r="P707" s="90"/>
      <c r="Q707" s="90">
        <v>14</v>
      </c>
      <c r="R707" s="90" t="s">
        <v>1046</v>
      </c>
    </row>
    <row r="708" spans="1:18" ht="13.5" hidden="1">
      <c r="A708" s="90" t="s">
        <v>1056</v>
      </c>
      <c r="B708" s="90" t="s">
        <v>1057</v>
      </c>
      <c r="C708" s="91"/>
      <c r="D708" s="91">
        <v>45097</v>
      </c>
      <c r="E708" s="90">
        <v>192</v>
      </c>
      <c r="F708" s="90" t="s">
        <v>427</v>
      </c>
      <c r="G708" s="90" t="s">
        <v>1124</v>
      </c>
      <c r="H708" s="92">
        <f t="shared" si="4"/>
        <v>335359.26060000004</v>
      </c>
      <c r="I708" s="78">
        <v>524.22</v>
      </c>
      <c r="J708" s="93"/>
      <c r="K708" s="94">
        <v>639.73</v>
      </c>
      <c r="L708" s="94">
        <v>639.73</v>
      </c>
      <c r="M708" s="94">
        <f t="shared" si="5"/>
        <v>0</v>
      </c>
      <c r="N708" s="90" t="s">
        <v>1125</v>
      </c>
      <c r="O708" s="90" t="s">
        <v>1126</v>
      </c>
      <c r="P708" s="90"/>
      <c r="Q708" s="90">
        <v>14</v>
      </c>
      <c r="R708" s="90" t="s">
        <v>1046</v>
      </c>
    </row>
    <row r="709" spans="1:18" ht="13.5" hidden="1">
      <c r="A709" s="90" t="s">
        <v>280</v>
      </c>
      <c r="B709" s="90" t="s">
        <v>281</v>
      </c>
      <c r="C709" s="91"/>
      <c r="D709" s="91">
        <v>45097</v>
      </c>
      <c r="E709" s="90">
        <v>192</v>
      </c>
      <c r="F709" s="90" t="s">
        <v>427</v>
      </c>
      <c r="G709" s="90" t="s">
        <v>1124</v>
      </c>
      <c r="H709" s="92">
        <f t="shared" si="4"/>
        <v>152432.69159999999</v>
      </c>
      <c r="I709" s="78">
        <v>524.22</v>
      </c>
      <c r="J709" s="93"/>
      <c r="K709" s="94">
        <v>290.77999999999997</v>
      </c>
      <c r="L709" s="94">
        <v>290.77999999999997</v>
      </c>
      <c r="M709" s="94">
        <f t="shared" si="5"/>
        <v>0</v>
      </c>
      <c r="N709" s="90" t="s">
        <v>1125</v>
      </c>
      <c r="O709" s="90" t="s">
        <v>1126</v>
      </c>
      <c r="P709" s="90"/>
      <c r="Q709" s="90">
        <v>14</v>
      </c>
      <c r="R709" s="90" t="s">
        <v>1046</v>
      </c>
    </row>
    <row r="710" spans="1:18" ht="13.5" hidden="1">
      <c r="A710" s="90" t="s">
        <v>430</v>
      </c>
      <c r="B710" s="90" t="s">
        <v>431</v>
      </c>
      <c r="C710" s="91"/>
      <c r="D710" s="91">
        <v>45097</v>
      </c>
      <c r="E710" s="90">
        <v>192</v>
      </c>
      <c r="F710" s="90" t="s">
        <v>427</v>
      </c>
      <c r="G710" s="90" t="s">
        <v>1124</v>
      </c>
      <c r="H710" s="92">
        <f t="shared" si="4"/>
        <v>955768.38840000005</v>
      </c>
      <c r="I710" s="78">
        <v>524.22</v>
      </c>
      <c r="J710" s="93"/>
      <c r="K710" s="94">
        <v>1823.22</v>
      </c>
      <c r="L710" s="94">
        <v>1823.22</v>
      </c>
      <c r="M710" s="94">
        <f t="shared" si="5"/>
        <v>0</v>
      </c>
      <c r="N710" s="90" t="s">
        <v>1125</v>
      </c>
      <c r="O710" s="90" t="s">
        <v>1126</v>
      </c>
      <c r="P710" s="90"/>
      <c r="Q710" s="90">
        <v>14</v>
      </c>
      <c r="R710" s="90" t="s">
        <v>1046</v>
      </c>
    </row>
    <row r="711" spans="1:18" ht="13.5" hidden="1">
      <c r="A711" s="90" t="s">
        <v>251</v>
      </c>
      <c r="B711" s="90" t="s">
        <v>252</v>
      </c>
      <c r="C711" s="91"/>
      <c r="D711" s="91">
        <v>45097</v>
      </c>
      <c r="E711" s="90">
        <v>192</v>
      </c>
      <c r="F711" s="90" t="s">
        <v>427</v>
      </c>
      <c r="G711" s="90" t="s">
        <v>1124</v>
      </c>
      <c r="H711" s="92">
        <f t="shared" si="4"/>
        <v>146949.3504</v>
      </c>
      <c r="I711" s="78">
        <v>524.22</v>
      </c>
      <c r="J711" s="93"/>
      <c r="K711" s="94">
        <v>280.32</v>
      </c>
      <c r="L711" s="94">
        <v>280.32</v>
      </c>
      <c r="M711" s="94">
        <f t="shared" si="5"/>
        <v>0</v>
      </c>
      <c r="N711" s="90" t="s">
        <v>1125</v>
      </c>
      <c r="O711" s="90" t="s">
        <v>1126</v>
      </c>
      <c r="P711" s="90"/>
      <c r="Q711" s="90">
        <v>14</v>
      </c>
      <c r="R711" s="90" t="s">
        <v>1046</v>
      </c>
    </row>
    <row r="712" spans="1:18" ht="13.5" hidden="1">
      <c r="A712" s="90" t="s">
        <v>1056</v>
      </c>
      <c r="B712" s="90" t="s">
        <v>1057</v>
      </c>
      <c r="C712" s="91"/>
      <c r="D712" s="91">
        <v>45097</v>
      </c>
      <c r="E712" s="90">
        <v>192</v>
      </c>
      <c r="F712" s="90" t="s">
        <v>427</v>
      </c>
      <c r="G712" s="90" t="s">
        <v>1124</v>
      </c>
      <c r="H712" s="92">
        <f t="shared" si="4"/>
        <v>43594.135199999997</v>
      </c>
      <c r="I712" s="78">
        <v>524.22</v>
      </c>
      <c r="J712" s="93"/>
      <c r="K712" s="94">
        <v>83.16</v>
      </c>
      <c r="L712" s="94">
        <v>83.16</v>
      </c>
      <c r="M712" s="94">
        <f t="shared" si="5"/>
        <v>0</v>
      </c>
      <c r="N712" s="90" t="s">
        <v>1125</v>
      </c>
      <c r="O712" s="90" t="s">
        <v>1126</v>
      </c>
      <c r="P712" s="90"/>
      <c r="Q712" s="90">
        <v>14</v>
      </c>
      <c r="R712" s="90" t="s">
        <v>1046</v>
      </c>
    </row>
    <row r="713" spans="1:18" ht="13.5" hidden="1">
      <c r="A713" s="90" t="s">
        <v>280</v>
      </c>
      <c r="B713" s="90" t="s">
        <v>281</v>
      </c>
      <c r="C713" s="91"/>
      <c r="D713" s="91">
        <v>45097</v>
      </c>
      <c r="E713" s="90">
        <v>192</v>
      </c>
      <c r="F713" s="90" t="s">
        <v>427</v>
      </c>
      <c r="G713" s="90" t="s">
        <v>1124</v>
      </c>
      <c r="H713" s="92">
        <f t="shared" si="4"/>
        <v>19815.516</v>
      </c>
      <c r="I713" s="78">
        <v>524.22</v>
      </c>
      <c r="J713" s="93"/>
      <c r="K713" s="94">
        <v>37.799999999999997</v>
      </c>
      <c r="L713" s="94">
        <v>37.799999999999997</v>
      </c>
      <c r="M713" s="94">
        <f t="shared" si="5"/>
        <v>0</v>
      </c>
      <c r="N713" s="90" t="s">
        <v>1125</v>
      </c>
      <c r="O713" s="90" t="s">
        <v>1126</v>
      </c>
      <c r="P713" s="90"/>
      <c r="Q713" s="90">
        <v>14</v>
      </c>
      <c r="R713" s="90" t="s">
        <v>1046</v>
      </c>
    </row>
    <row r="714" spans="1:18" ht="13.5" hidden="1">
      <c r="A714" s="90" t="s">
        <v>406</v>
      </c>
      <c r="B714" s="90" t="s">
        <v>407</v>
      </c>
      <c r="C714" s="91"/>
      <c r="D714" s="91">
        <v>45097</v>
      </c>
      <c r="E714" s="90">
        <v>192</v>
      </c>
      <c r="F714" s="90" t="s">
        <v>427</v>
      </c>
      <c r="G714" s="90" t="s">
        <v>1124</v>
      </c>
      <c r="H714" s="92">
        <f t="shared" si="4"/>
        <v>332638.5588</v>
      </c>
      <c r="I714" s="78">
        <v>524.22</v>
      </c>
      <c r="J714" s="93"/>
      <c r="K714" s="94">
        <v>634.54</v>
      </c>
      <c r="L714" s="94">
        <v>634.54</v>
      </c>
      <c r="M714" s="94">
        <f t="shared" si="5"/>
        <v>0</v>
      </c>
      <c r="N714" s="90" t="s">
        <v>1125</v>
      </c>
      <c r="O714" s="90" t="s">
        <v>1126</v>
      </c>
      <c r="P714" s="90"/>
      <c r="Q714" s="90">
        <v>14</v>
      </c>
      <c r="R714" s="90" t="s">
        <v>1046</v>
      </c>
    </row>
    <row r="715" spans="1:18" ht="13.5" hidden="1">
      <c r="A715" s="90" t="s">
        <v>406</v>
      </c>
      <c r="B715" s="90" t="s">
        <v>407</v>
      </c>
      <c r="C715" s="91"/>
      <c r="D715" s="91">
        <v>45097</v>
      </c>
      <c r="E715" s="90">
        <v>192</v>
      </c>
      <c r="F715" s="90" t="s">
        <v>427</v>
      </c>
      <c r="G715" s="90" t="s">
        <v>1124</v>
      </c>
      <c r="H715" s="92">
        <f t="shared" si="4"/>
        <v>43242.907800000001</v>
      </c>
      <c r="I715" s="78">
        <v>524.22</v>
      </c>
      <c r="J715" s="93"/>
      <c r="K715" s="94">
        <v>82.49</v>
      </c>
      <c r="L715" s="94">
        <v>82.49</v>
      </c>
      <c r="M715" s="94">
        <f t="shared" si="5"/>
        <v>0</v>
      </c>
      <c r="N715" s="90" t="s">
        <v>1125</v>
      </c>
      <c r="O715" s="90" t="s">
        <v>1126</v>
      </c>
      <c r="P715" s="90"/>
      <c r="Q715" s="90">
        <v>14</v>
      </c>
      <c r="R715" s="90" t="s">
        <v>1046</v>
      </c>
    </row>
    <row r="716" spans="1:18" ht="13.5" hidden="1">
      <c r="A716" s="90" t="s">
        <v>425</v>
      </c>
      <c r="B716" s="90" t="s">
        <v>426</v>
      </c>
      <c r="C716" s="91"/>
      <c r="D716" s="91">
        <v>45097</v>
      </c>
      <c r="E716" s="90">
        <v>193</v>
      </c>
      <c r="F716" s="90" t="s">
        <v>427</v>
      </c>
      <c r="G716" s="90" t="s">
        <v>1127</v>
      </c>
      <c r="H716" s="92">
        <f t="shared" si="4"/>
        <v>2417608.2804</v>
      </c>
      <c r="I716" s="78">
        <v>524.22</v>
      </c>
      <c r="J716" s="93"/>
      <c r="K716" s="94">
        <v>4611.82</v>
      </c>
      <c r="L716" s="94">
        <v>4611.82</v>
      </c>
      <c r="M716" s="94">
        <f t="shared" si="5"/>
        <v>0</v>
      </c>
      <c r="N716" s="91">
        <v>45101</v>
      </c>
      <c r="O716" s="90" t="s">
        <v>1128</v>
      </c>
      <c r="P716" s="90"/>
      <c r="Q716" s="90">
        <v>14</v>
      </c>
      <c r="R716" s="90" t="s">
        <v>1046</v>
      </c>
    </row>
    <row r="717" spans="1:18" ht="13.5" hidden="1">
      <c r="A717" s="90" t="s">
        <v>430</v>
      </c>
      <c r="B717" s="90" t="s">
        <v>431</v>
      </c>
      <c r="C717" s="91"/>
      <c r="D717" s="91">
        <v>45097</v>
      </c>
      <c r="E717" s="90">
        <v>193</v>
      </c>
      <c r="F717" s="90" t="s">
        <v>427</v>
      </c>
      <c r="G717" s="90" t="s">
        <v>1127</v>
      </c>
      <c r="H717" s="92">
        <f t="shared" si="4"/>
        <v>3142892.8614000003</v>
      </c>
      <c r="I717" s="78">
        <v>524.22</v>
      </c>
      <c r="J717" s="93"/>
      <c r="K717" s="94">
        <v>5995.37</v>
      </c>
      <c r="L717" s="94">
        <v>5995.37</v>
      </c>
      <c r="M717" s="94">
        <f t="shared" si="5"/>
        <v>0</v>
      </c>
      <c r="N717" s="91">
        <v>45101</v>
      </c>
      <c r="O717" s="90" t="s">
        <v>1128</v>
      </c>
      <c r="P717" s="90"/>
      <c r="Q717" s="90">
        <v>14</v>
      </c>
      <c r="R717" s="90" t="s">
        <v>1046</v>
      </c>
    </row>
    <row r="718" spans="1:18" ht="13.5" hidden="1">
      <c r="A718" s="90" t="s">
        <v>432</v>
      </c>
      <c r="B718" s="90" t="s">
        <v>433</v>
      </c>
      <c r="C718" s="91"/>
      <c r="D718" s="91">
        <v>45097</v>
      </c>
      <c r="E718" s="90">
        <v>193</v>
      </c>
      <c r="F718" s="90" t="s">
        <v>427</v>
      </c>
      <c r="G718" s="90" t="s">
        <v>1127</v>
      </c>
      <c r="H718" s="92">
        <f t="shared" si="4"/>
        <v>483519.55920000002</v>
      </c>
      <c r="I718" s="78">
        <v>524.22</v>
      </c>
      <c r="J718" s="93"/>
      <c r="K718" s="94">
        <v>922.36</v>
      </c>
      <c r="L718" s="94">
        <v>922.36</v>
      </c>
      <c r="M718" s="94">
        <f t="shared" si="5"/>
        <v>0</v>
      </c>
      <c r="N718" s="91">
        <v>45101</v>
      </c>
      <c r="O718" s="90" t="s">
        <v>1128</v>
      </c>
      <c r="P718" s="90"/>
      <c r="Q718" s="90">
        <v>14</v>
      </c>
      <c r="R718" s="90" t="s">
        <v>1046</v>
      </c>
    </row>
    <row r="719" spans="1:18" ht="13.5" hidden="1">
      <c r="A719" s="90" t="s">
        <v>406</v>
      </c>
      <c r="B719" s="90" t="s">
        <v>407</v>
      </c>
      <c r="C719" s="91"/>
      <c r="D719" s="91">
        <v>45093</v>
      </c>
      <c r="E719" s="90">
        <v>235600</v>
      </c>
      <c r="F719" s="90" t="s">
        <v>548</v>
      </c>
      <c r="G719" s="90" t="s">
        <v>1129</v>
      </c>
      <c r="H719" s="92">
        <f t="shared" si="4"/>
        <v>155127.18240000002</v>
      </c>
      <c r="I719" s="78">
        <v>524.22</v>
      </c>
      <c r="J719" s="93"/>
      <c r="K719" s="94">
        <v>295.92</v>
      </c>
      <c r="L719" s="94">
        <v>295.92</v>
      </c>
      <c r="M719" s="94">
        <f t="shared" si="5"/>
        <v>0</v>
      </c>
      <c r="N719" s="91">
        <v>45101</v>
      </c>
      <c r="O719" s="90" t="s">
        <v>1053</v>
      </c>
      <c r="P719" s="90"/>
      <c r="Q719" s="90">
        <v>14</v>
      </c>
      <c r="R719" s="90" t="s">
        <v>1046</v>
      </c>
    </row>
    <row r="720" spans="1:18" ht="13.5" hidden="1">
      <c r="A720" s="90" t="s">
        <v>430</v>
      </c>
      <c r="B720" s="90" t="s">
        <v>431</v>
      </c>
      <c r="C720" s="91"/>
      <c r="D720" s="91">
        <v>45093</v>
      </c>
      <c r="E720" s="90">
        <v>235558</v>
      </c>
      <c r="F720" s="90" t="s">
        <v>548</v>
      </c>
      <c r="G720" s="90" t="s">
        <v>1129</v>
      </c>
      <c r="H720" s="92">
        <f t="shared" si="4"/>
        <v>1645809.6588000001</v>
      </c>
      <c r="I720" s="78">
        <v>524.22</v>
      </c>
      <c r="J720" s="93"/>
      <c r="K720" s="94">
        <v>3139.54</v>
      </c>
      <c r="L720" s="94">
        <v>3139.54</v>
      </c>
      <c r="M720" s="94">
        <f t="shared" si="5"/>
        <v>0</v>
      </c>
      <c r="N720" s="91">
        <v>45101</v>
      </c>
      <c r="O720" s="90" t="s">
        <v>1053</v>
      </c>
      <c r="P720" s="90"/>
      <c r="Q720" s="90">
        <v>14</v>
      </c>
      <c r="R720" s="90" t="s">
        <v>1046</v>
      </c>
    </row>
    <row r="721" spans="1:18" ht="13.5" hidden="1">
      <c r="A721" s="90" t="s">
        <v>430</v>
      </c>
      <c r="B721" s="90" t="s">
        <v>431</v>
      </c>
      <c r="C721" s="91"/>
      <c r="D721" s="91">
        <v>45093</v>
      </c>
      <c r="E721" s="90">
        <v>235557</v>
      </c>
      <c r="F721" s="90" t="s">
        <v>548</v>
      </c>
      <c r="G721" s="90" t="s">
        <v>1130</v>
      </c>
      <c r="H721" s="92">
        <f t="shared" si="4"/>
        <v>254440.66140000001</v>
      </c>
      <c r="I721" s="78">
        <v>524.22</v>
      </c>
      <c r="J721" s="93"/>
      <c r="K721" s="94">
        <v>485.37</v>
      </c>
      <c r="L721" s="94">
        <v>485.37</v>
      </c>
      <c r="M721" s="94">
        <f t="shared" si="5"/>
        <v>0</v>
      </c>
      <c r="N721" s="91">
        <v>45101</v>
      </c>
      <c r="O721" s="90" t="s">
        <v>1053</v>
      </c>
      <c r="P721" s="90"/>
      <c r="Q721" s="90">
        <v>14</v>
      </c>
      <c r="R721" s="90" t="s">
        <v>1046</v>
      </c>
    </row>
    <row r="722" spans="1:18" ht="13.5" hidden="1">
      <c r="A722" s="90" t="s">
        <v>430</v>
      </c>
      <c r="B722" s="90" t="s">
        <v>431</v>
      </c>
      <c r="C722" s="91"/>
      <c r="D722" s="91">
        <v>45093</v>
      </c>
      <c r="E722" s="90">
        <v>235557</v>
      </c>
      <c r="F722" s="90" t="s">
        <v>548</v>
      </c>
      <c r="G722" s="90" t="s">
        <v>1130</v>
      </c>
      <c r="H722" s="92">
        <f t="shared" si="4"/>
        <v>12109.482000000002</v>
      </c>
      <c r="I722" s="78">
        <v>524.22</v>
      </c>
      <c r="J722" s="93"/>
      <c r="K722" s="94">
        <v>23.1</v>
      </c>
      <c r="L722" s="94">
        <v>23.1</v>
      </c>
      <c r="M722" s="94">
        <f t="shared" si="5"/>
        <v>0</v>
      </c>
      <c r="N722" s="91">
        <v>45101</v>
      </c>
      <c r="O722" s="90" t="s">
        <v>1053</v>
      </c>
      <c r="P722" s="90"/>
      <c r="Q722" s="90">
        <v>14</v>
      </c>
      <c r="R722" s="90" t="s">
        <v>1046</v>
      </c>
    </row>
    <row r="723" spans="1:18" ht="13.5" hidden="1">
      <c r="A723" s="90" t="s">
        <v>430</v>
      </c>
      <c r="B723" s="90" t="s">
        <v>431</v>
      </c>
      <c r="C723" s="91"/>
      <c r="D723" s="91">
        <v>45093</v>
      </c>
      <c r="E723" s="90">
        <v>235557</v>
      </c>
      <c r="F723" s="90" t="s">
        <v>548</v>
      </c>
      <c r="G723" s="90" t="s">
        <v>1130</v>
      </c>
      <c r="H723" s="92">
        <f t="shared" si="4"/>
        <v>1289.5812000000001</v>
      </c>
      <c r="I723" s="78">
        <v>524.22</v>
      </c>
      <c r="J723" s="93"/>
      <c r="K723" s="94">
        <v>2.46</v>
      </c>
      <c r="L723" s="94">
        <v>2.46</v>
      </c>
      <c r="M723" s="94">
        <f t="shared" si="5"/>
        <v>0</v>
      </c>
      <c r="N723" s="91">
        <v>45101</v>
      </c>
      <c r="O723" s="90" t="s">
        <v>1053</v>
      </c>
      <c r="P723" s="90"/>
      <c r="Q723" s="90">
        <v>14</v>
      </c>
      <c r="R723" s="90" t="s">
        <v>1046</v>
      </c>
    </row>
    <row r="724" spans="1:18" ht="13.5" hidden="1">
      <c r="A724" s="90" t="s">
        <v>1054</v>
      </c>
      <c r="B724" s="90" t="s">
        <v>1055</v>
      </c>
      <c r="C724" s="91"/>
      <c r="D724" s="91">
        <v>45093</v>
      </c>
      <c r="E724" s="90">
        <v>235557</v>
      </c>
      <c r="F724" s="90" t="s">
        <v>548</v>
      </c>
      <c r="G724" s="90" t="s">
        <v>1130</v>
      </c>
      <c r="H724" s="92">
        <f t="shared" si="4"/>
        <v>6458.3904000000002</v>
      </c>
      <c r="I724" s="78">
        <v>524.22</v>
      </c>
      <c r="J724" s="93"/>
      <c r="K724" s="94">
        <v>12.32</v>
      </c>
      <c r="L724" s="94">
        <v>12.32</v>
      </c>
      <c r="M724" s="94">
        <f t="shared" si="5"/>
        <v>0</v>
      </c>
      <c r="N724" s="91">
        <v>45101</v>
      </c>
      <c r="O724" s="90" t="s">
        <v>1053</v>
      </c>
      <c r="P724" s="90"/>
      <c r="Q724" s="90">
        <v>14</v>
      </c>
      <c r="R724" s="90" t="s">
        <v>1046</v>
      </c>
    </row>
    <row r="725" spans="1:18" ht="13.5" hidden="1">
      <c r="A725" s="90" t="s">
        <v>1054</v>
      </c>
      <c r="B725" s="90" t="s">
        <v>1055</v>
      </c>
      <c r="C725" s="91"/>
      <c r="D725" s="91">
        <v>45093</v>
      </c>
      <c r="E725" s="90">
        <v>235557</v>
      </c>
      <c r="F725" s="90" t="s">
        <v>548</v>
      </c>
      <c r="G725" s="90" t="s">
        <v>1130</v>
      </c>
      <c r="H725" s="92">
        <f t="shared" si="4"/>
        <v>17765.8158</v>
      </c>
      <c r="I725" s="78">
        <v>524.22</v>
      </c>
      <c r="J725" s="93"/>
      <c r="K725" s="94">
        <v>33.89</v>
      </c>
      <c r="L725" s="94">
        <v>33.89</v>
      </c>
      <c r="M725" s="94">
        <f t="shared" si="5"/>
        <v>0</v>
      </c>
      <c r="N725" s="91">
        <v>45101</v>
      </c>
      <c r="O725" s="90" t="s">
        <v>1053</v>
      </c>
      <c r="P725" s="90"/>
      <c r="Q725" s="90">
        <v>14</v>
      </c>
      <c r="R725" s="90" t="s">
        <v>1046</v>
      </c>
    </row>
    <row r="726" spans="1:18" ht="13.5" hidden="1">
      <c r="A726" s="90" t="s">
        <v>1056</v>
      </c>
      <c r="B726" s="90" t="s">
        <v>1057</v>
      </c>
      <c r="C726" s="91"/>
      <c r="D726" s="91">
        <v>45093</v>
      </c>
      <c r="E726" s="90">
        <v>235557</v>
      </c>
      <c r="F726" s="90" t="s">
        <v>548</v>
      </c>
      <c r="G726" s="90" t="s">
        <v>1130</v>
      </c>
      <c r="H726" s="92">
        <f t="shared" si="4"/>
        <v>20025.204000000002</v>
      </c>
      <c r="I726" s="78">
        <v>524.22</v>
      </c>
      <c r="J726" s="93"/>
      <c r="K726" s="94">
        <v>38.200000000000003</v>
      </c>
      <c r="L726" s="94">
        <v>38.200000000000003</v>
      </c>
      <c r="M726" s="94">
        <f t="shared" si="5"/>
        <v>0</v>
      </c>
      <c r="N726" s="91">
        <v>45101</v>
      </c>
      <c r="O726" s="90" t="s">
        <v>1053</v>
      </c>
      <c r="P726" s="90"/>
      <c r="Q726" s="90">
        <v>14</v>
      </c>
      <c r="R726" s="90" t="s">
        <v>1046</v>
      </c>
    </row>
    <row r="727" spans="1:18" ht="13.5" hidden="1">
      <c r="A727" s="90" t="s">
        <v>247</v>
      </c>
      <c r="B727" s="90" t="s">
        <v>248</v>
      </c>
      <c r="C727" s="91"/>
      <c r="D727" s="91">
        <v>45093</v>
      </c>
      <c r="E727" s="90">
        <v>235557</v>
      </c>
      <c r="F727" s="90" t="s">
        <v>548</v>
      </c>
      <c r="G727" s="90" t="s">
        <v>1130</v>
      </c>
      <c r="H727" s="92">
        <f t="shared" si="4"/>
        <v>40375.424400000004</v>
      </c>
      <c r="I727" s="78">
        <v>524.22</v>
      </c>
      <c r="J727" s="93"/>
      <c r="K727" s="94">
        <v>77.02</v>
      </c>
      <c r="L727" s="94">
        <v>77.02</v>
      </c>
      <c r="M727" s="94">
        <f t="shared" si="5"/>
        <v>0</v>
      </c>
      <c r="N727" s="91">
        <v>45101</v>
      </c>
      <c r="O727" s="90" t="s">
        <v>1053</v>
      </c>
      <c r="P727" s="90"/>
      <c r="Q727" s="90">
        <v>14</v>
      </c>
      <c r="R727" s="90" t="s">
        <v>1046</v>
      </c>
    </row>
    <row r="728" spans="1:18" ht="13.5" hidden="1">
      <c r="A728" s="90" t="s">
        <v>935</v>
      </c>
      <c r="B728" s="90" t="s">
        <v>936</v>
      </c>
      <c r="C728" s="91"/>
      <c r="D728" s="91">
        <v>45093</v>
      </c>
      <c r="E728" s="90">
        <v>235557</v>
      </c>
      <c r="F728" s="90" t="s">
        <v>548</v>
      </c>
      <c r="G728" s="90" t="s">
        <v>1130</v>
      </c>
      <c r="H728" s="92">
        <f t="shared" si="4"/>
        <v>7265.6891999999998</v>
      </c>
      <c r="I728" s="78">
        <v>524.22</v>
      </c>
      <c r="J728" s="93"/>
      <c r="K728" s="94">
        <v>13.86</v>
      </c>
      <c r="L728" s="94">
        <v>13.86</v>
      </c>
      <c r="M728" s="94">
        <f t="shared" si="5"/>
        <v>0</v>
      </c>
      <c r="N728" s="91">
        <v>45101</v>
      </c>
      <c r="O728" s="90" t="s">
        <v>1053</v>
      </c>
      <c r="P728" s="90"/>
      <c r="Q728" s="90">
        <v>14</v>
      </c>
      <c r="R728" s="90" t="s">
        <v>1046</v>
      </c>
    </row>
    <row r="729" spans="1:18" ht="13.5" hidden="1">
      <c r="A729" s="90" t="s">
        <v>935</v>
      </c>
      <c r="B729" s="90" t="s">
        <v>936</v>
      </c>
      <c r="C729" s="91"/>
      <c r="D729" s="91">
        <v>45093</v>
      </c>
      <c r="E729" s="90">
        <v>235557</v>
      </c>
      <c r="F729" s="90" t="s">
        <v>548</v>
      </c>
      <c r="G729" s="90" t="s">
        <v>1130</v>
      </c>
      <c r="H729" s="92">
        <f t="shared" si="4"/>
        <v>46026.516000000003</v>
      </c>
      <c r="I729" s="78">
        <v>524.22</v>
      </c>
      <c r="J729" s="93"/>
      <c r="K729" s="94">
        <v>87.8</v>
      </c>
      <c r="L729" s="94">
        <v>87.8</v>
      </c>
      <c r="M729" s="94">
        <f t="shared" si="5"/>
        <v>0</v>
      </c>
      <c r="N729" s="91">
        <v>45101</v>
      </c>
      <c r="O729" s="90" t="s">
        <v>1053</v>
      </c>
      <c r="P729" s="90"/>
      <c r="Q729" s="90">
        <v>14</v>
      </c>
      <c r="R729" s="90" t="s">
        <v>1046</v>
      </c>
    </row>
    <row r="730" spans="1:18" ht="13.5" hidden="1">
      <c r="A730" s="90" t="s">
        <v>430</v>
      </c>
      <c r="B730" s="90" t="s">
        <v>431</v>
      </c>
      <c r="C730" s="91"/>
      <c r="D730" s="91">
        <v>45093</v>
      </c>
      <c r="E730" s="90">
        <v>235557</v>
      </c>
      <c r="F730" s="90" t="s">
        <v>548</v>
      </c>
      <c r="G730" s="90" t="s">
        <v>1130</v>
      </c>
      <c r="H730" s="92">
        <f t="shared" si="4"/>
        <v>8072.9880000000003</v>
      </c>
      <c r="I730" s="78">
        <v>524.22</v>
      </c>
      <c r="J730" s="93"/>
      <c r="K730" s="94">
        <v>15.4</v>
      </c>
      <c r="L730" s="94">
        <v>15.4</v>
      </c>
      <c r="M730" s="94">
        <f t="shared" si="5"/>
        <v>0</v>
      </c>
      <c r="N730" s="91">
        <v>45101</v>
      </c>
      <c r="O730" s="90" t="s">
        <v>1053</v>
      </c>
      <c r="P730" s="90"/>
      <c r="Q730" s="90">
        <v>14</v>
      </c>
      <c r="R730" s="90" t="s">
        <v>1046</v>
      </c>
    </row>
    <row r="731" spans="1:18" ht="13.5" hidden="1">
      <c r="A731" s="90" t="s">
        <v>287</v>
      </c>
      <c r="B731" s="90" t="s">
        <v>288</v>
      </c>
      <c r="C731" s="91"/>
      <c r="D731" s="91">
        <v>45093</v>
      </c>
      <c r="E731" s="90">
        <v>235557</v>
      </c>
      <c r="F731" s="90" t="s">
        <v>548</v>
      </c>
      <c r="G731" s="90" t="s">
        <v>1130</v>
      </c>
      <c r="H731" s="92">
        <f t="shared" si="4"/>
        <v>16151.218199999999</v>
      </c>
      <c r="I731" s="78">
        <v>524.22</v>
      </c>
      <c r="J731" s="93"/>
      <c r="K731" s="94">
        <v>30.81</v>
      </c>
      <c r="L731" s="94">
        <v>30.81</v>
      </c>
      <c r="M731" s="94">
        <f t="shared" si="5"/>
        <v>0</v>
      </c>
      <c r="N731" s="91">
        <v>45101</v>
      </c>
      <c r="O731" s="90" t="s">
        <v>1053</v>
      </c>
      <c r="P731" s="90"/>
      <c r="Q731" s="90">
        <v>14</v>
      </c>
      <c r="R731" s="90" t="s">
        <v>1046</v>
      </c>
    </row>
    <row r="732" spans="1:18" ht="13.5" hidden="1">
      <c r="A732" s="90" t="s">
        <v>287</v>
      </c>
      <c r="B732" s="90" t="s">
        <v>288</v>
      </c>
      <c r="C732" s="91"/>
      <c r="D732" s="91">
        <v>45093</v>
      </c>
      <c r="E732" s="90">
        <v>235557</v>
      </c>
      <c r="F732" s="90" t="s">
        <v>548</v>
      </c>
      <c r="G732" s="90" t="s">
        <v>1130</v>
      </c>
      <c r="H732" s="92">
        <f t="shared" si="4"/>
        <v>64599.630600000004</v>
      </c>
      <c r="I732" s="78">
        <v>524.22</v>
      </c>
      <c r="J732" s="93"/>
      <c r="K732" s="94">
        <v>123.23</v>
      </c>
      <c r="L732" s="94">
        <v>123.23</v>
      </c>
      <c r="M732" s="94">
        <f t="shared" si="5"/>
        <v>0</v>
      </c>
      <c r="N732" s="91">
        <v>45101</v>
      </c>
      <c r="O732" s="90" t="s">
        <v>1053</v>
      </c>
      <c r="P732" s="90"/>
      <c r="Q732" s="90">
        <v>14</v>
      </c>
      <c r="R732" s="90" t="s">
        <v>1046</v>
      </c>
    </row>
    <row r="733" spans="1:18" ht="13.5" hidden="1">
      <c r="A733" s="90" t="s">
        <v>251</v>
      </c>
      <c r="B733" s="90" t="s">
        <v>252</v>
      </c>
      <c r="C733" s="91"/>
      <c r="D733" s="91">
        <v>45093</v>
      </c>
      <c r="E733" s="90">
        <v>235557</v>
      </c>
      <c r="F733" s="90" t="s">
        <v>548</v>
      </c>
      <c r="G733" s="90" t="s">
        <v>1130</v>
      </c>
      <c r="H733" s="92">
        <f t="shared" si="4"/>
        <v>0</v>
      </c>
      <c r="I733" s="78">
        <v>524.22</v>
      </c>
      <c r="J733" s="93"/>
      <c r="K733" s="94">
        <v>0</v>
      </c>
      <c r="L733" s="94">
        <v>0</v>
      </c>
      <c r="M733" s="94">
        <f t="shared" si="5"/>
        <v>0</v>
      </c>
      <c r="N733" s="91">
        <v>45101</v>
      </c>
      <c r="O733" s="90" t="s">
        <v>1053</v>
      </c>
      <c r="P733" s="90"/>
      <c r="Q733" s="90">
        <v>14</v>
      </c>
      <c r="R733" s="90" t="s">
        <v>1046</v>
      </c>
    </row>
    <row r="734" spans="1:18" ht="13.5" hidden="1">
      <c r="A734" s="90" t="s">
        <v>1022</v>
      </c>
      <c r="B734" s="90" t="s">
        <v>1023</v>
      </c>
      <c r="C734" s="91"/>
      <c r="D734" s="91">
        <v>45093</v>
      </c>
      <c r="E734" s="90">
        <v>235557</v>
      </c>
      <c r="F734" s="90" t="s">
        <v>548</v>
      </c>
      <c r="G734" s="90" t="s">
        <v>1130</v>
      </c>
      <c r="H734" s="92">
        <f t="shared" si="4"/>
        <v>8072.9880000000003</v>
      </c>
      <c r="I734" s="78">
        <v>524.22</v>
      </c>
      <c r="J734" s="93"/>
      <c r="K734" s="94">
        <v>15.4</v>
      </c>
      <c r="L734" s="94">
        <v>15.4</v>
      </c>
      <c r="M734" s="94">
        <f t="shared" si="5"/>
        <v>0</v>
      </c>
      <c r="N734" s="91">
        <v>45101</v>
      </c>
      <c r="O734" s="90" t="s">
        <v>1053</v>
      </c>
      <c r="P734" s="90"/>
      <c r="Q734" s="90">
        <v>14</v>
      </c>
      <c r="R734" s="90" t="s">
        <v>1046</v>
      </c>
    </row>
    <row r="735" spans="1:18" ht="13.5" hidden="1">
      <c r="A735" s="90" t="s">
        <v>1022</v>
      </c>
      <c r="B735" s="90" t="s">
        <v>1023</v>
      </c>
      <c r="C735" s="91"/>
      <c r="D735" s="91">
        <v>45093</v>
      </c>
      <c r="E735" s="90">
        <v>235557</v>
      </c>
      <c r="F735" s="90" t="s">
        <v>548</v>
      </c>
      <c r="G735" s="90" t="s">
        <v>1130</v>
      </c>
      <c r="H735" s="92">
        <f t="shared" si="4"/>
        <v>4036.4940000000001</v>
      </c>
      <c r="I735" s="78">
        <v>524.22</v>
      </c>
      <c r="J735" s="93"/>
      <c r="K735" s="94">
        <v>7.7</v>
      </c>
      <c r="L735" s="94">
        <v>7.7</v>
      </c>
      <c r="M735" s="94">
        <f t="shared" si="5"/>
        <v>0</v>
      </c>
      <c r="N735" s="91">
        <v>45101</v>
      </c>
      <c r="O735" s="90" t="s">
        <v>1053</v>
      </c>
      <c r="P735" s="90"/>
      <c r="Q735" s="90">
        <v>14</v>
      </c>
      <c r="R735" s="90" t="s">
        <v>1046</v>
      </c>
    </row>
    <row r="736" spans="1:18" ht="13.5" hidden="1">
      <c r="A736" s="90" t="s">
        <v>425</v>
      </c>
      <c r="B736" s="90" t="s">
        <v>426</v>
      </c>
      <c r="C736" s="91"/>
      <c r="D736" s="91">
        <v>45093</v>
      </c>
      <c r="E736" s="90">
        <v>235557</v>
      </c>
      <c r="F736" s="90" t="s">
        <v>548</v>
      </c>
      <c r="G736" s="90" t="s">
        <v>1130</v>
      </c>
      <c r="H736" s="92">
        <f t="shared" si="4"/>
        <v>1614.5976000000001</v>
      </c>
      <c r="I736" s="78">
        <v>524.22</v>
      </c>
      <c r="J736" s="93"/>
      <c r="K736" s="94">
        <v>3.08</v>
      </c>
      <c r="L736" s="94">
        <v>3.08</v>
      </c>
      <c r="M736" s="94">
        <f t="shared" si="5"/>
        <v>0</v>
      </c>
      <c r="N736" s="91">
        <v>45101</v>
      </c>
      <c r="O736" s="90" t="s">
        <v>1053</v>
      </c>
      <c r="P736" s="90"/>
      <c r="Q736" s="90">
        <v>14</v>
      </c>
      <c r="R736" s="90" t="s">
        <v>1046</v>
      </c>
    </row>
    <row r="737" spans="1:18" ht="13.5" hidden="1">
      <c r="A737" s="90" t="s">
        <v>425</v>
      </c>
      <c r="B737" s="90" t="s">
        <v>426</v>
      </c>
      <c r="C737" s="91"/>
      <c r="D737" s="91">
        <v>45093</v>
      </c>
      <c r="E737" s="90">
        <v>235557</v>
      </c>
      <c r="F737" s="90" t="s">
        <v>548</v>
      </c>
      <c r="G737" s="90" t="s">
        <v>1130</v>
      </c>
      <c r="H737" s="92">
        <f t="shared" si="4"/>
        <v>12109.482000000002</v>
      </c>
      <c r="I737" s="78">
        <v>524.22</v>
      </c>
      <c r="J737" s="93"/>
      <c r="K737" s="94">
        <v>23.1</v>
      </c>
      <c r="L737" s="94">
        <v>23.1</v>
      </c>
      <c r="M737" s="94">
        <f t="shared" si="5"/>
        <v>0</v>
      </c>
      <c r="N737" s="91">
        <v>45101</v>
      </c>
      <c r="O737" s="90" t="s">
        <v>1053</v>
      </c>
      <c r="P737" s="90"/>
      <c r="Q737" s="90">
        <v>14</v>
      </c>
      <c r="R737" s="90" t="s">
        <v>1046</v>
      </c>
    </row>
    <row r="738" spans="1:18" ht="13.5" hidden="1">
      <c r="A738" s="90" t="s">
        <v>430</v>
      </c>
      <c r="B738" s="90" t="s">
        <v>431</v>
      </c>
      <c r="C738" s="91"/>
      <c r="D738" s="91">
        <v>45093</v>
      </c>
      <c r="E738" s="90">
        <v>235557</v>
      </c>
      <c r="F738" s="90" t="s">
        <v>548</v>
      </c>
      <c r="G738" s="90" t="s">
        <v>1130</v>
      </c>
      <c r="H738" s="92">
        <f t="shared" si="4"/>
        <v>22609.608600000003</v>
      </c>
      <c r="I738" s="78">
        <v>524.22</v>
      </c>
      <c r="J738" s="93"/>
      <c r="K738" s="94">
        <v>43.13</v>
      </c>
      <c r="L738" s="94">
        <v>43.13</v>
      </c>
      <c r="M738" s="94">
        <f t="shared" si="5"/>
        <v>0</v>
      </c>
      <c r="N738" s="91">
        <v>45101</v>
      </c>
      <c r="O738" s="90" t="s">
        <v>1053</v>
      </c>
      <c r="P738" s="90"/>
      <c r="Q738" s="90">
        <v>14</v>
      </c>
      <c r="R738" s="90" t="s">
        <v>1046</v>
      </c>
    </row>
    <row r="739" spans="1:18" ht="13.5" hidden="1">
      <c r="A739" s="90" t="s">
        <v>569</v>
      </c>
      <c r="B739" s="90" t="s">
        <v>570</v>
      </c>
      <c r="C739" s="91"/>
      <c r="D739" s="91">
        <v>45093</v>
      </c>
      <c r="E739" s="90">
        <v>235557</v>
      </c>
      <c r="F739" s="90" t="s">
        <v>548</v>
      </c>
      <c r="G739" s="90" t="s">
        <v>1130</v>
      </c>
      <c r="H739" s="92">
        <f t="shared" si="4"/>
        <v>13729.321800000002</v>
      </c>
      <c r="I739" s="78">
        <v>524.22</v>
      </c>
      <c r="J739" s="93"/>
      <c r="K739" s="94">
        <v>26.19</v>
      </c>
      <c r="L739" s="94">
        <v>26.19</v>
      </c>
      <c r="M739" s="94">
        <f t="shared" si="5"/>
        <v>0</v>
      </c>
      <c r="N739" s="91">
        <v>45101</v>
      </c>
      <c r="O739" s="90" t="s">
        <v>1053</v>
      </c>
      <c r="P739" s="90"/>
      <c r="Q739" s="90">
        <v>14</v>
      </c>
      <c r="R739" s="90" t="s">
        <v>1046</v>
      </c>
    </row>
    <row r="740" spans="1:18" ht="13.5" hidden="1">
      <c r="A740" s="90" t="s">
        <v>483</v>
      </c>
      <c r="B740" s="90" t="s">
        <v>484</v>
      </c>
      <c r="C740" s="91"/>
      <c r="D740" s="91">
        <v>45093</v>
      </c>
      <c r="E740" s="90">
        <v>235557</v>
      </c>
      <c r="F740" s="90" t="s">
        <v>548</v>
      </c>
      <c r="G740" s="90" t="s">
        <v>1130</v>
      </c>
      <c r="H740" s="92">
        <f t="shared" si="4"/>
        <v>3229.1952000000001</v>
      </c>
      <c r="I740" s="78">
        <v>524.22</v>
      </c>
      <c r="J740" s="93"/>
      <c r="K740" s="94">
        <v>6.16</v>
      </c>
      <c r="L740" s="94">
        <v>6.16</v>
      </c>
      <c r="M740" s="94">
        <f t="shared" si="5"/>
        <v>0</v>
      </c>
      <c r="N740" s="91">
        <v>45101</v>
      </c>
      <c r="O740" s="90" t="s">
        <v>1053</v>
      </c>
      <c r="P740" s="90"/>
      <c r="Q740" s="90">
        <v>14</v>
      </c>
      <c r="R740" s="90" t="s">
        <v>1046</v>
      </c>
    </row>
    <row r="741" spans="1:18" ht="13.5" hidden="1">
      <c r="A741" s="90" t="s">
        <v>430</v>
      </c>
      <c r="B741" s="90" t="s">
        <v>431</v>
      </c>
      <c r="C741" s="91"/>
      <c r="D741" s="91">
        <v>45093</v>
      </c>
      <c r="E741" s="90">
        <v>235557</v>
      </c>
      <c r="F741" s="90" t="s">
        <v>548</v>
      </c>
      <c r="G741" s="90" t="s">
        <v>1130</v>
      </c>
      <c r="H741" s="92">
        <f t="shared" si="4"/>
        <v>46026.516000000003</v>
      </c>
      <c r="I741" s="78">
        <v>524.22</v>
      </c>
      <c r="J741" s="93"/>
      <c r="K741" s="94">
        <v>87.8</v>
      </c>
      <c r="L741" s="94">
        <v>87.8</v>
      </c>
      <c r="M741" s="94">
        <f t="shared" si="5"/>
        <v>0</v>
      </c>
      <c r="N741" s="91">
        <v>45101</v>
      </c>
      <c r="O741" s="90" t="s">
        <v>1053</v>
      </c>
      <c r="P741" s="90"/>
      <c r="Q741" s="90">
        <v>14</v>
      </c>
      <c r="R741" s="90" t="s">
        <v>1046</v>
      </c>
    </row>
    <row r="742" spans="1:18" ht="13.5" hidden="1">
      <c r="A742" s="90" t="s">
        <v>430</v>
      </c>
      <c r="B742" s="90" t="s">
        <v>431</v>
      </c>
      <c r="C742" s="91"/>
      <c r="D742" s="91">
        <v>45093</v>
      </c>
      <c r="E742" s="90">
        <v>235557</v>
      </c>
      <c r="F742" s="90" t="s">
        <v>548</v>
      </c>
      <c r="G742" s="90" t="s">
        <v>1130</v>
      </c>
      <c r="H742" s="92">
        <f t="shared" si="4"/>
        <v>8072.9880000000003</v>
      </c>
      <c r="I742" s="78">
        <v>524.22</v>
      </c>
      <c r="J742" s="93"/>
      <c r="K742" s="94">
        <v>15.4</v>
      </c>
      <c r="L742" s="94">
        <v>15.4</v>
      </c>
      <c r="M742" s="94">
        <f t="shared" si="5"/>
        <v>0</v>
      </c>
      <c r="N742" s="91">
        <v>45101</v>
      </c>
      <c r="O742" s="90" t="s">
        <v>1053</v>
      </c>
      <c r="P742" s="90"/>
      <c r="Q742" s="90">
        <v>14</v>
      </c>
      <c r="R742" s="90" t="s">
        <v>1046</v>
      </c>
    </row>
    <row r="743" spans="1:18" ht="13.5" hidden="1">
      <c r="A743" s="90" t="s">
        <v>242</v>
      </c>
      <c r="B743" s="90" t="s">
        <v>243</v>
      </c>
      <c r="C743" s="91"/>
      <c r="D743" s="91">
        <v>45093</v>
      </c>
      <c r="E743" s="90">
        <v>235557</v>
      </c>
      <c r="F743" s="90" t="s">
        <v>548</v>
      </c>
      <c r="G743" s="90" t="s">
        <v>1130</v>
      </c>
      <c r="H743" s="92">
        <f t="shared" si="4"/>
        <v>6458.3904000000002</v>
      </c>
      <c r="I743" s="78">
        <v>524.22</v>
      </c>
      <c r="J743" s="93"/>
      <c r="K743" s="94">
        <v>12.32</v>
      </c>
      <c r="L743" s="94">
        <v>12.32</v>
      </c>
      <c r="M743" s="94">
        <f t="shared" si="5"/>
        <v>0</v>
      </c>
      <c r="N743" s="91">
        <v>45101</v>
      </c>
      <c r="O743" s="90" t="s">
        <v>1053</v>
      </c>
      <c r="P743" s="90"/>
      <c r="Q743" s="90">
        <v>14</v>
      </c>
      <c r="R743" s="90" t="s">
        <v>1046</v>
      </c>
    </row>
    <row r="744" spans="1:18" ht="13.5" hidden="1">
      <c r="A744" s="90" t="s">
        <v>425</v>
      </c>
      <c r="B744" s="90" t="s">
        <v>426</v>
      </c>
      <c r="C744" s="91"/>
      <c r="D744" s="91">
        <v>45093</v>
      </c>
      <c r="E744" s="90">
        <v>235557</v>
      </c>
      <c r="F744" s="90" t="s">
        <v>548</v>
      </c>
      <c r="G744" s="90" t="s">
        <v>1130</v>
      </c>
      <c r="H744" s="92">
        <f t="shared" si="4"/>
        <v>22609.608600000003</v>
      </c>
      <c r="I744" s="78">
        <v>524.22</v>
      </c>
      <c r="J744" s="93"/>
      <c r="K744" s="94">
        <v>43.13</v>
      </c>
      <c r="L744" s="94">
        <v>43.13</v>
      </c>
      <c r="M744" s="94">
        <f t="shared" si="5"/>
        <v>0</v>
      </c>
      <c r="N744" s="91">
        <v>45101</v>
      </c>
      <c r="O744" s="90" t="s">
        <v>1053</v>
      </c>
      <c r="P744" s="90"/>
      <c r="Q744" s="90">
        <v>14</v>
      </c>
      <c r="R744" s="90" t="s">
        <v>1046</v>
      </c>
    </row>
    <row r="745" spans="1:18" ht="13.5" hidden="1">
      <c r="A745" s="90" t="s">
        <v>425</v>
      </c>
      <c r="B745" s="90" t="s">
        <v>426</v>
      </c>
      <c r="C745" s="91"/>
      <c r="D745" s="91">
        <v>45093</v>
      </c>
      <c r="E745" s="90">
        <v>235557</v>
      </c>
      <c r="F745" s="90" t="s">
        <v>548</v>
      </c>
      <c r="G745" s="90" t="s">
        <v>1130</v>
      </c>
      <c r="H745" s="92">
        <f t="shared" si="4"/>
        <v>25838.803800000002</v>
      </c>
      <c r="I745" s="78">
        <v>524.22</v>
      </c>
      <c r="J745" s="93"/>
      <c r="K745" s="94">
        <v>49.29</v>
      </c>
      <c r="L745" s="94">
        <v>49.29</v>
      </c>
      <c r="M745" s="94">
        <f t="shared" si="5"/>
        <v>0</v>
      </c>
      <c r="N745" s="91">
        <v>45101</v>
      </c>
      <c r="O745" s="90" t="s">
        <v>1053</v>
      </c>
      <c r="P745" s="90"/>
      <c r="Q745" s="90">
        <v>14</v>
      </c>
      <c r="R745" s="90" t="s">
        <v>1046</v>
      </c>
    </row>
    <row r="746" spans="1:18" ht="13.5" hidden="1">
      <c r="A746" s="90" t="s">
        <v>406</v>
      </c>
      <c r="B746" s="90" t="s">
        <v>407</v>
      </c>
      <c r="C746" s="91"/>
      <c r="D746" s="91">
        <v>45093</v>
      </c>
      <c r="E746" s="90">
        <v>235557</v>
      </c>
      <c r="F746" s="90" t="s">
        <v>548</v>
      </c>
      <c r="G746" s="90" t="s">
        <v>1130</v>
      </c>
      <c r="H746" s="92">
        <f t="shared" si="4"/>
        <v>24224.206200000001</v>
      </c>
      <c r="I746" s="78">
        <v>524.22</v>
      </c>
      <c r="J746" s="93"/>
      <c r="K746" s="94">
        <v>46.21</v>
      </c>
      <c r="L746" s="94">
        <v>46.21</v>
      </c>
      <c r="M746" s="94">
        <f t="shared" si="5"/>
        <v>0</v>
      </c>
      <c r="N746" s="91">
        <v>45101</v>
      </c>
      <c r="O746" s="90" t="s">
        <v>1053</v>
      </c>
      <c r="P746" s="90"/>
      <c r="Q746" s="90">
        <v>14</v>
      </c>
      <c r="R746" s="90" t="s">
        <v>1046</v>
      </c>
    </row>
    <row r="747" spans="1:18" ht="13.5" hidden="1">
      <c r="A747" s="90" t="s">
        <v>406</v>
      </c>
      <c r="B747" s="90" t="s">
        <v>407</v>
      </c>
      <c r="C747" s="91"/>
      <c r="D747" s="91">
        <v>45093</v>
      </c>
      <c r="E747" s="90">
        <v>235557</v>
      </c>
      <c r="F747" s="90" t="s">
        <v>548</v>
      </c>
      <c r="G747" s="90" t="s">
        <v>1130</v>
      </c>
      <c r="H747" s="92">
        <f t="shared" si="4"/>
        <v>16151.218199999999</v>
      </c>
      <c r="I747" s="78">
        <v>524.22</v>
      </c>
      <c r="J747" s="93"/>
      <c r="K747" s="94">
        <v>30.81</v>
      </c>
      <c r="L747" s="94">
        <v>30.81</v>
      </c>
      <c r="M747" s="94">
        <f t="shared" si="5"/>
        <v>0</v>
      </c>
      <c r="N747" s="91">
        <v>45101</v>
      </c>
      <c r="O747" s="90" t="s">
        <v>1053</v>
      </c>
      <c r="P747" s="90"/>
      <c r="Q747" s="90">
        <v>14</v>
      </c>
      <c r="R747" s="90" t="s">
        <v>1046</v>
      </c>
    </row>
    <row r="748" spans="1:18" ht="13.5" hidden="1">
      <c r="A748" s="90" t="s">
        <v>430</v>
      </c>
      <c r="B748" s="90" t="s">
        <v>431</v>
      </c>
      <c r="C748" s="91"/>
      <c r="D748" s="91">
        <v>45093</v>
      </c>
      <c r="E748" s="90">
        <v>235556</v>
      </c>
      <c r="F748" s="90" t="s">
        <v>548</v>
      </c>
      <c r="G748" s="90" t="s">
        <v>752</v>
      </c>
      <c r="H748" s="92">
        <f t="shared" si="4"/>
        <v>242027.1318</v>
      </c>
      <c r="I748" s="78">
        <v>524.22</v>
      </c>
      <c r="J748" s="93"/>
      <c r="K748" s="94">
        <v>461.69</v>
      </c>
      <c r="L748" s="94">
        <v>461.69</v>
      </c>
      <c r="M748" s="94">
        <f t="shared" si="5"/>
        <v>0</v>
      </c>
      <c r="N748" s="91">
        <v>45101</v>
      </c>
      <c r="O748" s="90" t="s">
        <v>1053</v>
      </c>
      <c r="P748" s="90"/>
      <c r="Q748" s="90">
        <v>14</v>
      </c>
      <c r="R748" s="90" t="s">
        <v>1046</v>
      </c>
    </row>
    <row r="749" spans="1:18" ht="13.5" hidden="1">
      <c r="A749" s="90" t="s">
        <v>432</v>
      </c>
      <c r="B749" s="90" t="s">
        <v>433</v>
      </c>
      <c r="C749" s="91"/>
      <c r="D749" s="91">
        <v>45093</v>
      </c>
      <c r="E749" s="90">
        <v>235556</v>
      </c>
      <c r="F749" s="90" t="s">
        <v>548</v>
      </c>
      <c r="G749" s="90" t="s">
        <v>752</v>
      </c>
      <c r="H749" s="92">
        <f t="shared" si="4"/>
        <v>242027.1318</v>
      </c>
      <c r="I749" s="78">
        <v>524.22</v>
      </c>
      <c r="J749" s="93"/>
      <c r="K749" s="94">
        <v>461.69</v>
      </c>
      <c r="L749" s="94">
        <v>461.69</v>
      </c>
      <c r="M749" s="94">
        <f t="shared" si="5"/>
        <v>0</v>
      </c>
      <c r="N749" s="91">
        <v>45101</v>
      </c>
      <c r="O749" s="90" t="s">
        <v>1053</v>
      </c>
      <c r="P749" s="90"/>
      <c r="Q749" s="90">
        <v>14</v>
      </c>
      <c r="R749" s="90" t="s">
        <v>1046</v>
      </c>
    </row>
    <row r="750" spans="1:18" ht="13.5" hidden="1">
      <c r="A750" s="90" t="s">
        <v>935</v>
      </c>
      <c r="B750" s="90" t="s">
        <v>936</v>
      </c>
      <c r="C750" s="91"/>
      <c r="D750" s="91">
        <v>45099</v>
      </c>
      <c r="E750" s="90" t="s">
        <v>1131</v>
      </c>
      <c r="F750" s="90" t="s">
        <v>1132</v>
      </c>
      <c r="G750" s="90" t="s">
        <v>1133</v>
      </c>
      <c r="H750" s="92">
        <f t="shared" si="4"/>
        <v>4711395.7968000006</v>
      </c>
      <c r="I750" s="78">
        <v>524.22</v>
      </c>
      <c r="J750" s="93"/>
      <c r="K750" s="94">
        <v>8987.44</v>
      </c>
      <c r="L750" s="94">
        <v>8987.44</v>
      </c>
      <c r="M750" s="94">
        <f t="shared" si="5"/>
        <v>0</v>
      </c>
      <c r="N750" s="90" t="s">
        <v>1134</v>
      </c>
      <c r="O750" s="90" t="s">
        <v>1135</v>
      </c>
      <c r="P750" s="90"/>
      <c r="Q750" s="90">
        <v>14</v>
      </c>
    </row>
    <row r="751" spans="1:18" ht="13.5" hidden="1">
      <c r="A751" s="90" t="s">
        <v>358</v>
      </c>
      <c r="B751" s="90" t="s">
        <v>359</v>
      </c>
      <c r="C751" s="91"/>
      <c r="D751" s="91">
        <v>45099</v>
      </c>
      <c r="E751" s="90">
        <v>62</v>
      </c>
      <c r="F751" s="90" t="s">
        <v>655</v>
      </c>
      <c r="G751" s="90" t="s">
        <v>1136</v>
      </c>
      <c r="H751" s="92">
        <f t="shared" si="4"/>
        <v>2975619.5016000001</v>
      </c>
      <c r="I751" s="78">
        <v>524.22</v>
      </c>
      <c r="J751" s="93"/>
      <c r="K751" s="94">
        <v>5676.28</v>
      </c>
      <c r="L751" s="94">
        <v>5676.28</v>
      </c>
      <c r="M751" s="94">
        <f t="shared" si="5"/>
        <v>0</v>
      </c>
      <c r="N751" s="90"/>
      <c r="O751" s="90"/>
      <c r="P751" s="90"/>
      <c r="Q751" s="90">
        <v>14</v>
      </c>
    </row>
    <row r="752" spans="1:18" ht="13.5" hidden="1">
      <c r="A752" s="90" t="s">
        <v>358</v>
      </c>
      <c r="B752" s="90" t="s">
        <v>359</v>
      </c>
      <c r="C752" s="91"/>
      <c r="D752" s="91">
        <v>45099</v>
      </c>
      <c r="E752" s="90">
        <v>63</v>
      </c>
      <c r="F752" s="90" t="s">
        <v>655</v>
      </c>
      <c r="G752" s="90" t="s">
        <v>1136</v>
      </c>
      <c r="H752" s="92">
        <f t="shared" si="4"/>
        <v>3276983.0951999999</v>
      </c>
      <c r="I752" s="78">
        <v>524.22</v>
      </c>
      <c r="J752" s="93"/>
      <c r="K752" s="94">
        <v>6251.16</v>
      </c>
      <c r="L752" s="94">
        <v>6251.16</v>
      </c>
      <c r="M752" s="94">
        <f t="shared" si="5"/>
        <v>0</v>
      </c>
      <c r="N752" s="90"/>
      <c r="O752" s="90"/>
      <c r="P752" s="90"/>
      <c r="Q752" s="90">
        <v>14</v>
      </c>
    </row>
    <row r="753" spans="1:18" ht="13.5" hidden="1">
      <c r="A753" s="90" t="s">
        <v>358</v>
      </c>
      <c r="B753" s="90" t="s">
        <v>359</v>
      </c>
      <c r="C753" s="91"/>
      <c r="D753" s="91">
        <v>45100</v>
      </c>
      <c r="E753" s="90" t="s">
        <v>1137</v>
      </c>
      <c r="F753" s="90" t="s">
        <v>655</v>
      </c>
      <c r="G753" s="90" t="s">
        <v>1138</v>
      </c>
      <c r="H753" s="92">
        <f t="shared" si="4"/>
        <v>-2975619.5016000001</v>
      </c>
      <c r="I753" s="78">
        <v>524.22</v>
      </c>
      <c r="J753" s="93"/>
      <c r="K753" s="94">
        <v>-5676.28</v>
      </c>
      <c r="L753" s="94">
        <v>-5676.28</v>
      </c>
      <c r="M753" s="94">
        <f t="shared" si="5"/>
        <v>0</v>
      </c>
      <c r="N753" s="90"/>
      <c r="O753" s="90"/>
      <c r="P753" s="90"/>
      <c r="Q753" s="90">
        <v>14</v>
      </c>
    </row>
    <row r="754" spans="1:18" ht="13.5" hidden="1">
      <c r="A754" s="90" t="s">
        <v>358</v>
      </c>
      <c r="B754" s="90" t="s">
        <v>359</v>
      </c>
      <c r="C754" s="91"/>
      <c r="D754" s="91">
        <v>45100</v>
      </c>
      <c r="E754" s="90" t="s">
        <v>1139</v>
      </c>
      <c r="F754" s="90" t="s">
        <v>655</v>
      </c>
      <c r="G754" s="90" t="s">
        <v>1140</v>
      </c>
      <c r="H754" s="92">
        <f t="shared" si="4"/>
        <v>-3276983.0951999999</v>
      </c>
      <c r="I754" s="78">
        <v>524.22</v>
      </c>
      <c r="J754" s="93"/>
      <c r="K754" s="94">
        <v>-6251.16</v>
      </c>
      <c r="L754" s="94">
        <v>-6251.16</v>
      </c>
      <c r="M754" s="94">
        <f t="shared" si="5"/>
        <v>0</v>
      </c>
      <c r="N754" s="90"/>
      <c r="O754" s="90"/>
      <c r="P754" s="90"/>
      <c r="Q754" s="90">
        <v>14</v>
      </c>
    </row>
    <row r="755" spans="1:18" ht="13.5" hidden="1">
      <c r="A755" s="90" t="s">
        <v>358</v>
      </c>
      <c r="B755" s="90" t="s">
        <v>359</v>
      </c>
      <c r="C755" s="91"/>
      <c r="D755" s="91">
        <v>45100</v>
      </c>
      <c r="E755" s="90">
        <v>64</v>
      </c>
      <c r="F755" s="90" t="s">
        <v>655</v>
      </c>
      <c r="G755" s="90" t="s">
        <v>1136</v>
      </c>
      <c r="H755" s="92">
        <f t="shared" si="4"/>
        <v>2978387.3832000005</v>
      </c>
      <c r="I755" s="78">
        <v>524.22</v>
      </c>
      <c r="J755" s="93"/>
      <c r="K755" s="94">
        <v>5681.56</v>
      </c>
      <c r="L755" s="94">
        <v>5681.56</v>
      </c>
      <c r="M755" s="94">
        <f t="shared" si="5"/>
        <v>0</v>
      </c>
      <c r="N755" s="91">
        <v>45100</v>
      </c>
      <c r="O755" s="90" t="s">
        <v>1141</v>
      </c>
      <c r="P755" s="90"/>
      <c r="Q755" s="90">
        <v>14</v>
      </c>
    </row>
    <row r="756" spans="1:18" ht="13.5" hidden="1">
      <c r="A756" s="90" t="s">
        <v>358</v>
      </c>
      <c r="B756" s="90" t="s">
        <v>359</v>
      </c>
      <c r="C756" s="91"/>
      <c r="D756" s="91">
        <v>45100</v>
      </c>
      <c r="E756" s="90">
        <v>65</v>
      </c>
      <c r="F756" s="90" t="s">
        <v>655</v>
      </c>
      <c r="G756" s="90" t="s">
        <v>1136</v>
      </c>
      <c r="H756" s="92">
        <f t="shared" si="4"/>
        <v>4100045.1905999999</v>
      </c>
      <c r="I756" s="78">
        <v>524.22</v>
      </c>
      <c r="J756" s="93"/>
      <c r="K756" s="94">
        <v>7821.23</v>
      </c>
      <c r="L756" s="94">
        <v>7821.23</v>
      </c>
      <c r="M756" s="94">
        <f t="shared" si="5"/>
        <v>0</v>
      </c>
      <c r="N756" s="91">
        <v>45100</v>
      </c>
      <c r="O756" s="90" t="s">
        <v>1141</v>
      </c>
      <c r="P756" s="90"/>
      <c r="Q756" s="90">
        <v>14</v>
      </c>
    </row>
    <row r="757" spans="1:18" ht="13.5" hidden="1">
      <c r="A757" s="90" t="s">
        <v>268</v>
      </c>
      <c r="B757" s="90" t="s">
        <v>269</v>
      </c>
      <c r="C757" s="91"/>
      <c r="D757" s="91">
        <v>45103</v>
      </c>
      <c r="E757" s="90">
        <v>28</v>
      </c>
      <c r="F757" s="90" t="s">
        <v>626</v>
      </c>
      <c r="G757" s="90" t="s">
        <v>1142</v>
      </c>
      <c r="H757" s="92">
        <f t="shared" si="4"/>
        <v>134320.89060000001</v>
      </c>
      <c r="I757" s="78">
        <v>524.22</v>
      </c>
      <c r="J757" s="93"/>
      <c r="K757" s="94">
        <v>256.23</v>
      </c>
      <c r="L757" s="94">
        <v>256.23</v>
      </c>
      <c r="M757" s="94">
        <f t="shared" si="5"/>
        <v>0</v>
      </c>
      <c r="N757" s="91">
        <v>45113</v>
      </c>
      <c r="O757" s="90" t="s">
        <v>1143</v>
      </c>
      <c r="P757" s="90"/>
      <c r="Q757" s="90">
        <v>14</v>
      </c>
    </row>
    <row r="758" spans="1:18" ht="13.5" hidden="1">
      <c r="A758" s="90" t="s">
        <v>430</v>
      </c>
      <c r="B758" s="90" t="s">
        <v>431</v>
      </c>
      <c r="C758" s="91"/>
      <c r="D758" s="91">
        <v>45100</v>
      </c>
      <c r="E758" s="90">
        <v>37766</v>
      </c>
      <c r="F758" s="90" t="s">
        <v>1144</v>
      </c>
      <c r="G758" s="90" t="s">
        <v>1145</v>
      </c>
      <c r="H758" s="92">
        <f t="shared" si="4"/>
        <v>1852315.6433999999</v>
      </c>
      <c r="I758" s="78">
        <v>524.22</v>
      </c>
      <c r="J758" s="93"/>
      <c r="K758" s="94">
        <v>3533.47</v>
      </c>
      <c r="L758" s="94">
        <v>3533.47</v>
      </c>
      <c r="M758" s="94">
        <f t="shared" si="5"/>
        <v>0</v>
      </c>
      <c r="N758" s="91">
        <v>45145</v>
      </c>
      <c r="O758" s="90" t="s">
        <v>1146</v>
      </c>
      <c r="P758" s="90"/>
      <c r="Q758" s="90">
        <v>14</v>
      </c>
    </row>
    <row r="759" spans="1:18" ht="13.5" hidden="1">
      <c r="A759" s="90" t="s">
        <v>358</v>
      </c>
      <c r="B759" s="90" t="s">
        <v>359</v>
      </c>
      <c r="C759" s="91"/>
      <c r="D759" s="91">
        <v>45103</v>
      </c>
      <c r="E759" s="90">
        <v>26</v>
      </c>
      <c r="F759" s="90" t="s">
        <v>1147</v>
      </c>
      <c r="G759" s="90" t="s">
        <v>1148</v>
      </c>
      <c r="H759" s="92">
        <f t="shared" si="4"/>
        <v>1168208.5433999998</v>
      </c>
      <c r="I759" s="78">
        <v>524.22</v>
      </c>
      <c r="J759" s="93"/>
      <c r="K759" s="94">
        <v>2228.4699999999998</v>
      </c>
      <c r="L759" s="94">
        <v>2228.4699999999998</v>
      </c>
      <c r="M759" s="94">
        <f t="shared" si="5"/>
        <v>0</v>
      </c>
      <c r="N759" s="91">
        <v>45105</v>
      </c>
      <c r="O759" s="90" t="s">
        <v>1149</v>
      </c>
      <c r="P759" s="90"/>
      <c r="Q759" s="90">
        <v>14</v>
      </c>
    </row>
    <row r="760" spans="1:18" ht="13.5" hidden="1">
      <c r="A760" s="90" t="s">
        <v>251</v>
      </c>
      <c r="B760" s="90" t="s">
        <v>252</v>
      </c>
      <c r="C760" s="91"/>
      <c r="D760" s="91">
        <v>45107</v>
      </c>
      <c r="E760" s="90" t="s">
        <v>1030</v>
      </c>
      <c r="F760" s="90" t="s">
        <v>1150</v>
      </c>
      <c r="G760" s="90" t="s">
        <v>1151</v>
      </c>
      <c r="H760" s="92">
        <f t="shared" si="4"/>
        <v>5951873.3094000006</v>
      </c>
      <c r="I760" s="78">
        <v>524.22</v>
      </c>
      <c r="J760" s="93"/>
      <c r="K760" s="94">
        <v>11353.77</v>
      </c>
      <c r="L760" s="94">
        <v>11353.77</v>
      </c>
      <c r="M760" s="94">
        <f t="shared" si="5"/>
        <v>0</v>
      </c>
      <c r="N760" s="90"/>
      <c r="O760" s="90"/>
      <c r="P760" s="90"/>
      <c r="Q760" s="90">
        <v>14</v>
      </c>
    </row>
    <row r="761" spans="1:18" ht="13.5" hidden="1">
      <c r="A761" s="90" t="s">
        <v>376</v>
      </c>
      <c r="B761" s="90" t="s">
        <v>377</v>
      </c>
      <c r="C761" s="91"/>
      <c r="D761" s="91">
        <v>45107</v>
      </c>
      <c r="E761" s="90" t="s">
        <v>1152</v>
      </c>
      <c r="F761" s="90" t="s">
        <v>378</v>
      </c>
      <c r="G761" s="90" t="s">
        <v>1153</v>
      </c>
      <c r="H761" s="92">
        <f t="shared" si="4"/>
        <v>7730399.7456</v>
      </c>
      <c r="I761" s="78">
        <v>524.22</v>
      </c>
      <c r="J761" s="93"/>
      <c r="K761" s="94">
        <v>14746.48</v>
      </c>
      <c r="L761" s="94">
        <v>14746.48</v>
      </c>
      <c r="M761" s="94">
        <f t="shared" si="5"/>
        <v>0</v>
      </c>
      <c r="N761" s="91">
        <v>45114</v>
      </c>
      <c r="O761" s="90" t="s">
        <v>1154</v>
      </c>
      <c r="P761" s="90"/>
      <c r="Q761" s="90">
        <v>14</v>
      </c>
      <c r="R761" s="90" t="s">
        <v>1155</v>
      </c>
    </row>
    <row r="762" spans="1:18" ht="13.5" hidden="1">
      <c r="A762" s="90" t="s">
        <v>430</v>
      </c>
      <c r="B762" s="90" t="s">
        <v>431</v>
      </c>
      <c r="C762" s="91"/>
      <c r="D762" s="91">
        <v>45105</v>
      </c>
      <c r="E762" s="90">
        <v>37846</v>
      </c>
      <c r="F762" s="90" t="s">
        <v>1144</v>
      </c>
      <c r="G762" s="90" t="s">
        <v>1156</v>
      </c>
      <c r="H762" s="92">
        <f t="shared" si="4"/>
        <v>244171.19159999999</v>
      </c>
      <c r="I762" s="78">
        <v>524.22</v>
      </c>
      <c r="J762" s="93"/>
      <c r="K762" s="94">
        <v>465.78</v>
      </c>
      <c r="L762" s="94">
        <v>465.78</v>
      </c>
      <c r="M762" s="94">
        <f t="shared" si="5"/>
        <v>0</v>
      </c>
      <c r="N762" s="91">
        <v>45145</v>
      </c>
      <c r="O762" s="90" t="s">
        <v>1146</v>
      </c>
      <c r="P762" s="90"/>
      <c r="Q762" s="90">
        <v>15</v>
      </c>
    </row>
    <row r="763" spans="1:18" ht="13.5" hidden="1">
      <c r="A763" s="90" t="s">
        <v>430</v>
      </c>
      <c r="B763" s="90" t="s">
        <v>431</v>
      </c>
      <c r="C763" s="91"/>
      <c r="D763" s="91">
        <v>45105</v>
      </c>
      <c r="E763" s="90">
        <v>37847</v>
      </c>
      <c r="F763" s="90" t="s">
        <v>1144</v>
      </c>
      <c r="G763" s="90" t="s">
        <v>1156</v>
      </c>
      <c r="H763" s="92">
        <f t="shared" si="4"/>
        <v>187261.86840000004</v>
      </c>
      <c r="I763" s="78">
        <v>524.22</v>
      </c>
      <c r="J763" s="93"/>
      <c r="K763" s="94">
        <v>357.22</v>
      </c>
      <c r="L763" s="94">
        <v>357.22</v>
      </c>
      <c r="M763" s="94">
        <f t="shared" si="5"/>
        <v>0</v>
      </c>
      <c r="N763" s="91">
        <v>45145</v>
      </c>
      <c r="O763" s="90" t="s">
        <v>1146</v>
      </c>
      <c r="P763" s="90"/>
      <c r="Q763" s="90">
        <v>15</v>
      </c>
    </row>
    <row r="764" spans="1:18" ht="13.5" hidden="1">
      <c r="A764" s="90" t="s">
        <v>297</v>
      </c>
      <c r="B764" s="90" t="s">
        <v>298</v>
      </c>
      <c r="C764" s="91"/>
      <c r="D764" s="91">
        <v>45105</v>
      </c>
      <c r="E764" s="90">
        <v>66</v>
      </c>
      <c r="F764" s="90" t="s">
        <v>655</v>
      </c>
      <c r="G764" s="90" t="s">
        <v>1157</v>
      </c>
      <c r="H764" s="92">
        <f t="shared" si="4"/>
        <v>1494760.9080000001</v>
      </c>
      <c r="I764" s="78">
        <v>524.22</v>
      </c>
      <c r="J764" s="93"/>
      <c r="K764" s="94">
        <v>2851.4</v>
      </c>
      <c r="L764" s="94">
        <v>2851.4</v>
      </c>
      <c r="M764" s="94">
        <f t="shared" si="5"/>
        <v>0</v>
      </c>
      <c r="N764" s="91">
        <v>45111</v>
      </c>
      <c r="O764" s="90" t="s">
        <v>1158</v>
      </c>
      <c r="P764" s="90"/>
      <c r="Q764" s="90">
        <v>15</v>
      </c>
    </row>
    <row r="765" spans="1:18" ht="13.5" hidden="1">
      <c r="A765" s="90" t="s">
        <v>297</v>
      </c>
      <c r="B765" s="90" t="s">
        <v>298</v>
      </c>
      <c r="C765" s="91"/>
      <c r="D765" s="91">
        <v>45105</v>
      </c>
      <c r="E765" s="90">
        <v>67</v>
      </c>
      <c r="F765" s="90" t="s">
        <v>655</v>
      </c>
      <c r="G765" s="90" t="s">
        <v>1157</v>
      </c>
      <c r="H765" s="92">
        <f t="shared" si="4"/>
        <v>6975554.3988000005</v>
      </c>
      <c r="I765" s="78">
        <v>524.22</v>
      </c>
      <c r="J765" s="93"/>
      <c r="K765" s="94">
        <v>13306.54</v>
      </c>
      <c r="L765" s="94">
        <v>13306.54</v>
      </c>
      <c r="M765" s="94">
        <f t="shared" si="5"/>
        <v>0</v>
      </c>
      <c r="N765" s="91">
        <v>45111</v>
      </c>
      <c r="O765" s="90" t="s">
        <v>1158</v>
      </c>
      <c r="P765" s="90"/>
      <c r="Q765" s="90">
        <v>15</v>
      </c>
    </row>
    <row r="766" spans="1:18" ht="13.5" hidden="1">
      <c r="A766" s="90" t="s">
        <v>430</v>
      </c>
      <c r="B766" s="90" t="s">
        <v>431</v>
      </c>
      <c r="C766" s="91"/>
      <c r="D766" s="91">
        <v>45106</v>
      </c>
      <c r="E766" s="90">
        <v>238007</v>
      </c>
      <c r="F766" s="90" t="s">
        <v>548</v>
      </c>
      <c r="G766" s="90" t="s">
        <v>752</v>
      </c>
      <c r="H766" s="92">
        <f t="shared" si="4"/>
        <v>2878801.3098000004</v>
      </c>
      <c r="I766" s="78">
        <v>524.22</v>
      </c>
      <c r="J766" s="93"/>
      <c r="K766" s="94">
        <v>5491.59</v>
      </c>
      <c r="L766" s="94">
        <v>5491.59</v>
      </c>
      <c r="M766" s="94">
        <f t="shared" si="5"/>
        <v>0</v>
      </c>
      <c r="N766" s="91">
        <v>45115</v>
      </c>
      <c r="O766" s="90" t="s">
        <v>1105</v>
      </c>
      <c r="P766" s="90"/>
      <c r="Q766" s="90">
        <v>15</v>
      </c>
      <c r="R766" s="90" t="s">
        <v>1159</v>
      </c>
    </row>
    <row r="767" spans="1:18" ht="13.5" hidden="1">
      <c r="A767" s="90" t="s">
        <v>430</v>
      </c>
      <c r="B767" s="90" t="s">
        <v>431</v>
      </c>
      <c r="C767" s="91"/>
      <c r="D767" s="91">
        <v>45107</v>
      </c>
      <c r="E767" s="90" t="s">
        <v>456</v>
      </c>
      <c r="F767" s="90" t="s">
        <v>1160</v>
      </c>
      <c r="G767" s="90" t="s">
        <v>1161</v>
      </c>
      <c r="H767" s="92">
        <f t="shared" si="4"/>
        <v>2133051.1800000002</v>
      </c>
      <c r="I767" s="78">
        <v>524.22</v>
      </c>
      <c r="J767" s="93"/>
      <c r="K767" s="94">
        <v>4069</v>
      </c>
      <c r="L767" s="94">
        <v>4069</v>
      </c>
      <c r="M767" s="94">
        <f t="shared" si="5"/>
        <v>0</v>
      </c>
      <c r="N767" s="91">
        <v>45108</v>
      </c>
      <c r="O767" s="90" t="s">
        <v>1162</v>
      </c>
      <c r="P767" s="90"/>
      <c r="Q767" s="90">
        <v>15</v>
      </c>
      <c r="R767" s="90" t="s">
        <v>1163</v>
      </c>
    </row>
    <row r="768" spans="1:18" ht="13.5" hidden="1">
      <c r="A768" s="90" t="s">
        <v>425</v>
      </c>
      <c r="B768" s="90" t="s">
        <v>426</v>
      </c>
      <c r="C768" s="91"/>
      <c r="D768" s="91">
        <v>45107</v>
      </c>
      <c r="E768" s="90" t="s">
        <v>456</v>
      </c>
      <c r="F768" s="90" t="s">
        <v>1160</v>
      </c>
      <c r="G768" s="90" t="s">
        <v>1161</v>
      </c>
      <c r="H768" s="92">
        <f t="shared" si="4"/>
        <v>2133051.1800000002</v>
      </c>
      <c r="I768" s="78">
        <v>524.22</v>
      </c>
      <c r="J768" s="93"/>
      <c r="K768" s="94">
        <v>4069</v>
      </c>
      <c r="L768" s="94">
        <v>4069</v>
      </c>
      <c r="M768" s="94">
        <f t="shared" si="5"/>
        <v>0</v>
      </c>
      <c r="N768" s="91">
        <v>45108</v>
      </c>
      <c r="O768" s="90" t="s">
        <v>1162</v>
      </c>
      <c r="P768" s="90"/>
      <c r="Q768" s="90">
        <v>15</v>
      </c>
    </row>
    <row r="769" spans="1:18" ht="13.5" hidden="1">
      <c r="A769" s="90" t="s">
        <v>430</v>
      </c>
      <c r="B769" s="90" t="s">
        <v>431</v>
      </c>
      <c r="C769" s="91"/>
      <c r="D769" s="91">
        <v>45107</v>
      </c>
      <c r="E769" s="90" t="s">
        <v>456</v>
      </c>
      <c r="F769" s="90" t="s">
        <v>1160</v>
      </c>
      <c r="G769" s="90" t="s">
        <v>1164</v>
      </c>
      <c r="H769" s="92">
        <f t="shared" si="4"/>
        <v>914166.2892</v>
      </c>
      <c r="I769" s="78">
        <v>524.22</v>
      </c>
      <c r="J769" s="93"/>
      <c r="K769" s="94">
        <v>1743.86</v>
      </c>
      <c r="L769" s="94">
        <v>1743.86</v>
      </c>
      <c r="M769" s="94">
        <f t="shared" si="5"/>
        <v>0</v>
      </c>
      <c r="N769" s="90"/>
      <c r="O769" s="90"/>
      <c r="P769" s="90"/>
      <c r="Q769" s="90">
        <v>15</v>
      </c>
      <c r="R769" s="90" t="s">
        <v>1163</v>
      </c>
    </row>
    <row r="770" spans="1:18" ht="13.5" hidden="1">
      <c r="A770" s="90" t="s">
        <v>425</v>
      </c>
      <c r="B770" s="90" t="s">
        <v>426</v>
      </c>
      <c r="C770" s="91"/>
      <c r="D770" s="91">
        <v>45107</v>
      </c>
      <c r="E770" s="90" t="s">
        <v>456</v>
      </c>
      <c r="F770" s="90" t="s">
        <v>1160</v>
      </c>
      <c r="G770" s="90" t="s">
        <v>1164</v>
      </c>
      <c r="H770" s="92">
        <f t="shared" si="4"/>
        <v>914166.2892</v>
      </c>
      <c r="I770" s="78">
        <v>524.22</v>
      </c>
      <c r="J770" s="93"/>
      <c r="K770" s="94">
        <v>1743.86</v>
      </c>
      <c r="L770" s="94">
        <v>1743.86</v>
      </c>
      <c r="M770" s="94">
        <f t="shared" si="5"/>
        <v>0</v>
      </c>
      <c r="N770" s="90"/>
      <c r="O770" s="90"/>
      <c r="P770" s="90"/>
      <c r="Q770" s="90">
        <v>15</v>
      </c>
    </row>
    <row r="771" spans="1:18" ht="13.5" hidden="1">
      <c r="A771" s="90" t="s">
        <v>439</v>
      </c>
      <c r="B771" s="90" t="s">
        <v>440</v>
      </c>
      <c r="C771" s="91"/>
      <c r="D771" s="91">
        <v>45175</v>
      </c>
      <c r="E771" s="90">
        <v>29</v>
      </c>
      <c r="F771" s="90" t="s">
        <v>686</v>
      </c>
      <c r="G771" s="90" t="s">
        <v>1165</v>
      </c>
      <c r="H771" s="92">
        <f t="shared" si="4"/>
        <v>2764385.0526000001</v>
      </c>
      <c r="I771" s="78">
        <v>524.22</v>
      </c>
      <c r="J771" s="93"/>
      <c r="K771" s="94">
        <v>5273.33</v>
      </c>
      <c r="L771" s="94">
        <v>5273.33</v>
      </c>
      <c r="M771" s="94">
        <f t="shared" si="5"/>
        <v>0</v>
      </c>
      <c r="N771" s="91">
        <v>45107</v>
      </c>
      <c r="O771" s="90" t="s">
        <v>1166</v>
      </c>
      <c r="P771" s="90"/>
      <c r="Q771" s="90">
        <v>15</v>
      </c>
    </row>
    <row r="772" spans="1:18" ht="13.5" hidden="1">
      <c r="A772" s="90" t="s">
        <v>430</v>
      </c>
      <c r="B772" s="90" t="s">
        <v>431</v>
      </c>
      <c r="C772" s="91"/>
      <c r="D772" s="91">
        <v>45103</v>
      </c>
      <c r="E772" s="90">
        <v>3267</v>
      </c>
      <c r="F772" s="90" t="s">
        <v>1063</v>
      </c>
      <c r="G772" s="90" t="s">
        <v>1167</v>
      </c>
      <c r="H772" s="92">
        <f t="shared" ref="H772:H976" si="6">I772*K772</f>
        <v>185306.52780000001</v>
      </c>
      <c r="I772" s="78">
        <v>524.22</v>
      </c>
      <c r="J772" s="93"/>
      <c r="K772" s="94">
        <v>353.49</v>
      </c>
      <c r="L772" s="94">
        <v>353.49</v>
      </c>
      <c r="M772" s="94">
        <f t="shared" ref="M772:M1026" si="7">K772-L772</f>
        <v>0</v>
      </c>
      <c r="N772" s="91">
        <v>45120</v>
      </c>
      <c r="O772" s="90" t="s">
        <v>1168</v>
      </c>
      <c r="P772" s="90"/>
      <c r="Q772" s="90">
        <v>15</v>
      </c>
      <c r="R772" s="90" t="s">
        <v>1159</v>
      </c>
    </row>
    <row r="773" spans="1:18" ht="13.5" hidden="1">
      <c r="A773" s="90" t="s">
        <v>251</v>
      </c>
      <c r="B773" s="90" t="s">
        <v>252</v>
      </c>
      <c r="C773" s="91"/>
      <c r="D773" s="91">
        <v>45103</v>
      </c>
      <c r="E773" s="90">
        <v>3267</v>
      </c>
      <c r="F773" s="90" t="s">
        <v>1063</v>
      </c>
      <c r="G773" s="90" t="s">
        <v>1167</v>
      </c>
      <c r="H773" s="92">
        <f t="shared" si="6"/>
        <v>26488.836600000002</v>
      </c>
      <c r="I773" s="78">
        <v>524.22</v>
      </c>
      <c r="J773" s="93"/>
      <c r="K773" s="94">
        <v>50.53</v>
      </c>
      <c r="L773" s="94">
        <v>50.53</v>
      </c>
      <c r="M773" s="94">
        <f t="shared" si="7"/>
        <v>0</v>
      </c>
      <c r="N773" s="91">
        <v>45120</v>
      </c>
      <c r="O773" s="90" t="s">
        <v>1168</v>
      </c>
      <c r="P773" s="90"/>
      <c r="Q773" s="90">
        <v>15</v>
      </c>
    </row>
    <row r="774" spans="1:18" ht="13.5" hidden="1">
      <c r="A774" s="90" t="s">
        <v>1056</v>
      </c>
      <c r="B774" s="90" t="s">
        <v>1057</v>
      </c>
      <c r="C774" s="91"/>
      <c r="D774" s="91">
        <v>45103</v>
      </c>
      <c r="E774" s="90">
        <v>3267</v>
      </c>
      <c r="F774" s="90" t="s">
        <v>1063</v>
      </c>
      <c r="G774" s="90" t="s">
        <v>1167</v>
      </c>
      <c r="H774" s="92">
        <f t="shared" si="6"/>
        <v>8827.8648000000012</v>
      </c>
      <c r="I774" s="78">
        <v>524.22</v>
      </c>
      <c r="J774" s="93"/>
      <c r="K774" s="94">
        <v>16.84</v>
      </c>
      <c r="L774" s="94">
        <v>16.84</v>
      </c>
      <c r="M774" s="94">
        <f t="shared" si="7"/>
        <v>0</v>
      </c>
      <c r="N774" s="91">
        <v>45120</v>
      </c>
      <c r="O774" s="90" t="s">
        <v>1168</v>
      </c>
      <c r="P774" s="90"/>
      <c r="Q774" s="90">
        <v>15</v>
      </c>
    </row>
    <row r="775" spans="1:18" ht="13.5" hidden="1">
      <c r="A775" s="90" t="s">
        <v>251</v>
      </c>
      <c r="B775" s="90" t="s">
        <v>252</v>
      </c>
      <c r="C775" s="91"/>
      <c r="D775" s="91">
        <v>45103</v>
      </c>
      <c r="E775" s="90">
        <v>3267</v>
      </c>
      <c r="F775" s="90" t="s">
        <v>1063</v>
      </c>
      <c r="G775" s="90" t="s">
        <v>1167</v>
      </c>
      <c r="H775" s="92">
        <f t="shared" si="6"/>
        <v>5111.1450000000004</v>
      </c>
      <c r="I775" s="78">
        <v>524.22</v>
      </c>
      <c r="J775" s="93"/>
      <c r="K775" s="94">
        <v>9.75</v>
      </c>
      <c r="L775" s="94">
        <v>9.75</v>
      </c>
      <c r="M775" s="94">
        <f t="shared" si="7"/>
        <v>0</v>
      </c>
      <c r="N775" s="91">
        <v>45120</v>
      </c>
      <c r="O775" s="90" t="s">
        <v>1168</v>
      </c>
      <c r="P775" s="90"/>
      <c r="Q775" s="90">
        <v>15</v>
      </c>
    </row>
    <row r="776" spans="1:18" ht="13.5" hidden="1">
      <c r="A776" s="90" t="s">
        <v>251</v>
      </c>
      <c r="B776" s="90" t="s">
        <v>252</v>
      </c>
      <c r="C776" s="91"/>
      <c r="D776" s="91">
        <v>45103</v>
      </c>
      <c r="E776" s="90">
        <v>3267</v>
      </c>
      <c r="F776" s="90" t="s">
        <v>1063</v>
      </c>
      <c r="G776" s="90" t="s">
        <v>1167</v>
      </c>
      <c r="H776" s="92">
        <f t="shared" si="6"/>
        <v>3832.0482000000002</v>
      </c>
      <c r="I776" s="78">
        <v>524.22</v>
      </c>
      <c r="J776" s="93"/>
      <c r="K776" s="94">
        <v>7.31</v>
      </c>
      <c r="L776" s="94">
        <v>7.31</v>
      </c>
      <c r="M776" s="94">
        <f t="shared" si="7"/>
        <v>0</v>
      </c>
      <c r="N776" s="91">
        <v>45120</v>
      </c>
      <c r="O776" s="90" t="s">
        <v>1168</v>
      </c>
      <c r="P776" s="90"/>
      <c r="Q776" s="90">
        <v>15</v>
      </c>
    </row>
    <row r="777" spans="1:18" ht="13.5" hidden="1">
      <c r="A777" s="90" t="s">
        <v>439</v>
      </c>
      <c r="B777" s="90" t="s">
        <v>440</v>
      </c>
      <c r="C777" s="91"/>
      <c r="D777" s="91">
        <v>45108</v>
      </c>
      <c r="E777" s="90">
        <v>429</v>
      </c>
      <c r="F777" s="90" t="s">
        <v>444</v>
      </c>
      <c r="G777" s="90" t="s">
        <v>1153</v>
      </c>
      <c r="H777" s="92">
        <f t="shared" si="6"/>
        <v>414658.02</v>
      </c>
      <c r="I777" s="78">
        <v>524.22</v>
      </c>
      <c r="J777" s="93"/>
      <c r="K777" s="94">
        <v>791</v>
      </c>
      <c r="L777" s="94">
        <v>791</v>
      </c>
      <c r="M777" s="94">
        <f t="shared" si="7"/>
        <v>0</v>
      </c>
      <c r="N777" s="91">
        <v>45133</v>
      </c>
      <c r="O777" s="90" t="s">
        <v>1169</v>
      </c>
      <c r="P777" s="90"/>
      <c r="Q777" s="90">
        <v>15</v>
      </c>
    </row>
    <row r="778" spans="1:18" ht="13.5" hidden="1">
      <c r="A778" s="90" t="s">
        <v>430</v>
      </c>
      <c r="B778" s="90" t="s">
        <v>431</v>
      </c>
      <c r="C778" s="91"/>
      <c r="D778" s="91">
        <v>45111</v>
      </c>
      <c r="E778" s="90">
        <v>238728</v>
      </c>
      <c r="F778" s="90" t="s">
        <v>548</v>
      </c>
      <c r="G778" s="90" t="s">
        <v>738</v>
      </c>
      <c r="H778" s="92">
        <f t="shared" si="6"/>
        <v>1523797.4538</v>
      </c>
      <c r="I778" s="78">
        <v>524.22</v>
      </c>
      <c r="J778" s="93"/>
      <c r="K778" s="94">
        <v>2906.79</v>
      </c>
      <c r="L778" s="94">
        <v>2906.79</v>
      </c>
      <c r="M778" s="94">
        <f t="shared" si="7"/>
        <v>0</v>
      </c>
      <c r="N778" s="91">
        <v>45134</v>
      </c>
      <c r="O778" s="90" t="s">
        <v>1170</v>
      </c>
      <c r="P778" s="90"/>
      <c r="Q778" s="90">
        <v>15</v>
      </c>
    </row>
    <row r="779" spans="1:18" ht="13.5" hidden="1">
      <c r="A779" s="90" t="s">
        <v>430</v>
      </c>
      <c r="B779" s="90" t="s">
        <v>431</v>
      </c>
      <c r="C779" s="91"/>
      <c r="D779" s="91">
        <v>45111</v>
      </c>
      <c r="E779" s="90">
        <v>238730</v>
      </c>
      <c r="F779" s="90" t="s">
        <v>548</v>
      </c>
      <c r="G779" s="90" t="s">
        <v>738</v>
      </c>
      <c r="H779" s="92">
        <f t="shared" si="6"/>
        <v>506496.12180000008</v>
      </c>
      <c r="I779" s="78">
        <v>524.22</v>
      </c>
      <c r="J779" s="93"/>
      <c r="K779" s="94">
        <v>966.19</v>
      </c>
      <c r="L779" s="94">
        <v>966.19</v>
      </c>
      <c r="M779" s="94">
        <f t="shared" si="7"/>
        <v>0</v>
      </c>
      <c r="N779" s="91">
        <v>45134</v>
      </c>
      <c r="O779" s="90" t="s">
        <v>1170</v>
      </c>
      <c r="P779" s="90"/>
      <c r="Q779" s="90">
        <v>15</v>
      </c>
    </row>
    <row r="780" spans="1:18" ht="13.5" hidden="1">
      <c r="A780" s="90" t="s">
        <v>430</v>
      </c>
      <c r="B780" s="90" t="s">
        <v>431</v>
      </c>
      <c r="C780" s="91"/>
      <c r="D780" s="91">
        <v>45111</v>
      </c>
      <c r="E780" s="90">
        <v>238814</v>
      </c>
      <c r="F780" s="90" t="s">
        <v>548</v>
      </c>
      <c r="G780" s="90" t="s">
        <v>738</v>
      </c>
      <c r="H780" s="92">
        <f t="shared" si="6"/>
        <v>516959.55300000001</v>
      </c>
      <c r="I780" s="78">
        <v>524.22</v>
      </c>
      <c r="J780" s="93"/>
      <c r="K780" s="94">
        <v>986.15</v>
      </c>
      <c r="L780" s="94">
        <v>986.15</v>
      </c>
      <c r="M780" s="94">
        <f t="shared" si="7"/>
        <v>0</v>
      </c>
      <c r="N780" s="91">
        <v>45134</v>
      </c>
      <c r="O780" s="90" t="s">
        <v>1170</v>
      </c>
      <c r="P780" s="90"/>
      <c r="Q780" s="90">
        <v>15</v>
      </c>
    </row>
    <row r="781" spans="1:18" ht="13.5" hidden="1">
      <c r="A781" s="90" t="s">
        <v>430</v>
      </c>
      <c r="B781" s="90" t="s">
        <v>431</v>
      </c>
      <c r="C781" s="91"/>
      <c r="D781" s="91">
        <v>45111</v>
      </c>
      <c r="E781" s="90">
        <v>238815</v>
      </c>
      <c r="F781" s="90" t="s">
        <v>548</v>
      </c>
      <c r="G781" s="90" t="s">
        <v>738</v>
      </c>
      <c r="H781" s="92">
        <f t="shared" si="6"/>
        <v>1305286.8312000001</v>
      </c>
      <c r="I781" s="78">
        <v>524.22</v>
      </c>
      <c r="J781" s="93"/>
      <c r="K781" s="94">
        <v>2489.96</v>
      </c>
      <c r="L781" s="94">
        <v>2489.96</v>
      </c>
      <c r="M781" s="94">
        <f t="shared" si="7"/>
        <v>0</v>
      </c>
      <c r="N781" s="90"/>
      <c r="O781" s="90"/>
      <c r="P781" s="90"/>
      <c r="Q781" s="90">
        <v>15</v>
      </c>
    </row>
    <row r="782" spans="1:18" ht="13.5" hidden="1">
      <c r="A782" s="90" t="s">
        <v>430</v>
      </c>
      <c r="B782" s="90" t="s">
        <v>431</v>
      </c>
      <c r="C782" s="91"/>
      <c r="D782" s="91">
        <v>45111</v>
      </c>
      <c r="E782" s="90" t="s">
        <v>1171</v>
      </c>
      <c r="F782" s="90" t="s">
        <v>548</v>
      </c>
      <c r="G782" s="90" t="s">
        <v>738</v>
      </c>
      <c r="H782" s="92">
        <f t="shared" si="6"/>
        <v>-1305286.8312000001</v>
      </c>
      <c r="I782" s="78">
        <v>524.22</v>
      </c>
      <c r="J782" s="93"/>
      <c r="K782" s="94">
        <v>-2489.96</v>
      </c>
      <c r="L782" s="94">
        <v>-2489.96</v>
      </c>
      <c r="M782" s="94">
        <f t="shared" si="7"/>
        <v>0</v>
      </c>
      <c r="N782" s="90"/>
      <c r="O782" s="90"/>
      <c r="P782" s="90"/>
      <c r="Q782" s="90">
        <v>15</v>
      </c>
    </row>
    <row r="783" spans="1:18" ht="13.5" hidden="1">
      <c r="A783" s="90" t="s">
        <v>430</v>
      </c>
      <c r="B783" s="90" t="s">
        <v>431</v>
      </c>
      <c r="C783" s="91"/>
      <c r="D783" s="91">
        <v>45111</v>
      </c>
      <c r="E783" s="90">
        <v>238820</v>
      </c>
      <c r="F783" s="90" t="s">
        <v>548</v>
      </c>
      <c r="G783" s="90" t="s">
        <v>738</v>
      </c>
      <c r="H783" s="92">
        <f t="shared" si="6"/>
        <v>1277052.3419999999</v>
      </c>
      <c r="I783" s="78">
        <v>524.22</v>
      </c>
      <c r="J783" s="93"/>
      <c r="K783" s="94">
        <v>2436.1</v>
      </c>
      <c r="L783" s="94">
        <v>2436.1</v>
      </c>
      <c r="M783" s="94">
        <f t="shared" si="7"/>
        <v>0</v>
      </c>
      <c r="N783" s="91">
        <v>45134</v>
      </c>
      <c r="O783" s="90" t="s">
        <v>1170</v>
      </c>
      <c r="P783" s="90"/>
      <c r="Q783" s="90">
        <v>15</v>
      </c>
    </row>
    <row r="784" spans="1:18" ht="13.5" hidden="1">
      <c r="A784" s="90" t="s">
        <v>430</v>
      </c>
      <c r="B784" s="90" t="s">
        <v>431</v>
      </c>
      <c r="C784" s="91"/>
      <c r="D784" s="91">
        <v>45111</v>
      </c>
      <c r="E784" s="90">
        <v>238833</v>
      </c>
      <c r="F784" s="90" t="s">
        <v>548</v>
      </c>
      <c r="G784" s="90" t="s">
        <v>738</v>
      </c>
      <c r="H784" s="92">
        <f t="shared" si="6"/>
        <v>506040.05040000007</v>
      </c>
      <c r="I784" s="78">
        <v>524.22</v>
      </c>
      <c r="J784" s="93"/>
      <c r="K784" s="94">
        <v>965.32</v>
      </c>
      <c r="L784" s="94">
        <v>965.32</v>
      </c>
      <c r="M784" s="94">
        <f t="shared" si="7"/>
        <v>0</v>
      </c>
      <c r="N784" s="91">
        <v>45142</v>
      </c>
      <c r="O784" s="90" t="s">
        <v>1172</v>
      </c>
      <c r="P784" s="90"/>
      <c r="Q784" s="90">
        <v>15</v>
      </c>
    </row>
    <row r="785" spans="1:17" ht="13.5" hidden="1">
      <c r="A785" s="90" t="s">
        <v>430</v>
      </c>
      <c r="B785" s="90" t="s">
        <v>431</v>
      </c>
      <c r="C785" s="91"/>
      <c r="D785" s="91">
        <v>45119</v>
      </c>
      <c r="E785" s="90">
        <v>240350</v>
      </c>
      <c r="F785" s="90" t="s">
        <v>548</v>
      </c>
      <c r="G785" s="90" t="s">
        <v>738</v>
      </c>
      <c r="H785" s="92">
        <f t="shared" si="6"/>
        <v>541865.24520000012</v>
      </c>
      <c r="I785" s="78">
        <v>524.22</v>
      </c>
      <c r="J785" s="93"/>
      <c r="K785" s="94">
        <v>1033.6600000000001</v>
      </c>
      <c r="L785" s="94">
        <v>1033.6600000000001</v>
      </c>
      <c r="M785" s="94">
        <f t="shared" si="7"/>
        <v>0</v>
      </c>
      <c r="N785" s="91">
        <v>45134</v>
      </c>
      <c r="O785" s="90" t="s">
        <v>1170</v>
      </c>
      <c r="P785" s="90"/>
      <c r="Q785" s="90">
        <v>15</v>
      </c>
    </row>
    <row r="786" spans="1:17" ht="13.5" hidden="1">
      <c r="A786" s="90" t="s">
        <v>430</v>
      </c>
      <c r="B786" s="90" t="s">
        <v>431</v>
      </c>
      <c r="C786" s="91"/>
      <c r="D786" s="91">
        <v>45119</v>
      </c>
      <c r="E786" s="90">
        <v>240351</v>
      </c>
      <c r="F786" s="90" t="s">
        <v>548</v>
      </c>
      <c r="G786" s="90" t="s">
        <v>738</v>
      </c>
      <c r="H786" s="92">
        <f t="shared" si="6"/>
        <v>541865.24520000012</v>
      </c>
      <c r="I786" s="78">
        <v>524.22</v>
      </c>
      <c r="J786" s="93"/>
      <c r="K786" s="94">
        <v>1033.6600000000001</v>
      </c>
      <c r="L786" s="94">
        <v>1033.6600000000001</v>
      </c>
      <c r="M786" s="94">
        <f t="shared" si="7"/>
        <v>0</v>
      </c>
      <c r="N786" s="91">
        <v>45134</v>
      </c>
      <c r="O786" s="90" t="s">
        <v>1170</v>
      </c>
      <c r="P786" s="90"/>
      <c r="Q786" s="90">
        <v>15</v>
      </c>
    </row>
    <row r="787" spans="1:17" ht="13.5" hidden="1">
      <c r="A787" s="90" t="s">
        <v>430</v>
      </c>
      <c r="B787" s="90" t="s">
        <v>431</v>
      </c>
      <c r="C787" s="91"/>
      <c r="D787" s="91">
        <v>45119</v>
      </c>
      <c r="E787" s="90">
        <v>240352</v>
      </c>
      <c r="F787" s="90" t="s">
        <v>548</v>
      </c>
      <c r="G787" s="90" t="s">
        <v>738</v>
      </c>
      <c r="H787" s="92">
        <f t="shared" si="6"/>
        <v>541865.24520000012</v>
      </c>
      <c r="I787" s="78">
        <v>524.22</v>
      </c>
      <c r="J787" s="93"/>
      <c r="K787" s="94">
        <v>1033.6600000000001</v>
      </c>
      <c r="L787" s="94">
        <v>1033.6600000000001</v>
      </c>
      <c r="M787" s="94">
        <f t="shared" si="7"/>
        <v>0</v>
      </c>
      <c r="N787" s="91">
        <v>45134</v>
      </c>
      <c r="O787" s="90" t="s">
        <v>1170</v>
      </c>
      <c r="P787" s="90"/>
      <c r="Q787" s="90">
        <v>15</v>
      </c>
    </row>
    <row r="788" spans="1:17" ht="13.5" hidden="1">
      <c r="A788" s="90" t="s">
        <v>430</v>
      </c>
      <c r="B788" s="90" t="s">
        <v>431</v>
      </c>
      <c r="C788" s="91"/>
      <c r="D788" s="91">
        <v>45119</v>
      </c>
      <c r="E788" s="90">
        <v>240354</v>
      </c>
      <c r="F788" s="90" t="s">
        <v>548</v>
      </c>
      <c r="G788" s="90" t="s">
        <v>738</v>
      </c>
      <c r="H788" s="92">
        <f t="shared" si="6"/>
        <v>541865.24520000012</v>
      </c>
      <c r="I788" s="78">
        <v>524.22</v>
      </c>
      <c r="J788" s="93"/>
      <c r="K788" s="94">
        <v>1033.6600000000001</v>
      </c>
      <c r="L788" s="94">
        <v>1033.6600000000001</v>
      </c>
      <c r="M788" s="94">
        <f t="shared" si="7"/>
        <v>0</v>
      </c>
      <c r="N788" s="91">
        <v>45134</v>
      </c>
      <c r="O788" s="90" t="s">
        <v>1170</v>
      </c>
      <c r="P788" s="90"/>
      <c r="Q788" s="90">
        <v>15</v>
      </c>
    </row>
    <row r="789" spans="1:17" ht="13.5" hidden="1">
      <c r="A789" s="90" t="s">
        <v>430</v>
      </c>
      <c r="B789" s="90" t="s">
        <v>431</v>
      </c>
      <c r="C789" s="91"/>
      <c r="D789" s="91">
        <v>45122</v>
      </c>
      <c r="E789" s="90">
        <v>240838</v>
      </c>
      <c r="F789" s="90" t="s">
        <v>548</v>
      </c>
      <c r="G789" s="90" t="s">
        <v>738</v>
      </c>
      <c r="H789" s="92">
        <f t="shared" si="6"/>
        <v>1022464.8990000001</v>
      </c>
      <c r="I789" s="78">
        <v>524.22</v>
      </c>
      <c r="J789" s="93"/>
      <c r="K789" s="94">
        <v>1950.45</v>
      </c>
      <c r="L789" s="94">
        <v>1950.45</v>
      </c>
      <c r="M789" s="94">
        <f t="shared" si="7"/>
        <v>0</v>
      </c>
      <c r="N789" s="91">
        <v>45134</v>
      </c>
      <c r="O789" s="90" t="s">
        <v>1170</v>
      </c>
      <c r="P789" s="90"/>
      <c r="Q789" s="90">
        <v>15</v>
      </c>
    </row>
    <row r="790" spans="1:17" ht="13.5" hidden="1">
      <c r="A790" s="90" t="s">
        <v>430</v>
      </c>
      <c r="B790" s="90" t="s">
        <v>431</v>
      </c>
      <c r="C790" s="91"/>
      <c r="D790" s="91">
        <v>45122</v>
      </c>
      <c r="E790" s="90">
        <v>240838</v>
      </c>
      <c r="F790" s="90" t="s">
        <v>548</v>
      </c>
      <c r="G790" s="90" t="s">
        <v>738</v>
      </c>
      <c r="H790" s="92">
        <f t="shared" si="6"/>
        <v>1022464.8990000001</v>
      </c>
      <c r="I790" s="78">
        <v>524.22</v>
      </c>
      <c r="J790" s="93"/>
      <c r="K790" s="94">
        <v>1950.45</v>
      </c>
      <c r="L790" s="94">
        <v>1950.45</v>
      </c>
      <c r="M790" s="94">
        <f t="shared" si="7"/>
        <v>0</v>
      </c>
      <c r="N790" s="91">
        <v>45134</v>
      </c>
      <c r="O790" s="90" t="s">
        <v>1170</v>
      </c>
      <c r="P790" s="90"/>
      <c r="Q790" s="90">
        <v>15</v>
      </c>
    </row>
    <row r="791" spans="1:17" ht="13.5" hidden="1">
      <c r="A791" s="90" t="s">
        <v>432</v>
      </c>
      <c r="B791" s="90" t="s">
        <v>433</v>
      </c>
      <c r="C791" s="91"/>
      <c r="D791" s="91">
        <v>45122</v>
      </c>
      <c r="E791" s="90">
        <v>240838</v>
      </c>
      <c r="F791" s="90" t="s">
        <v>548</v>
      </c>
      <c r="G791" s="90" t="s">
        <v>738</v>
      </c>
      <c r="H791" s="92">
        <f t="shared" si="6"/>
        <v>1022464.8990000001</v>
      </c>
      <c r="I791" s="78">
        <v>524.22</v>
      </c>
      <c r="J791" s="93"/>
      <c r="K791" s="94">
        <v>1950.45</v>
      </c>
      <c r="L791" s="94">
        <v>1950.45</v>
      </c>
      <c r="M791" s="94">
        <f t="shared" si="7"/>
        <v>0</v>
      </c>
      <c r="N791" s="91">
        <v>45134</v>
      </c>
      <c r="O791" s="90" t="s">
        <v>1170</v>
      </c>
      <c r="P791" s="90"/>
      <c r="Q791" s="90">
        <v>15</v>
      </c>
    </row>
    <row r="792" spans="1:17" ht="13.5" hidden="1">
      <c r="A792" s="90" t="s">
        <v>432</v>
      </c>
      <c r="B792" s="90" t="s">
        <v>433</v>
      </c>
      <c r="C792" s="91"/>
      <c r="D792" s="91">
        <v>45122</v>
      </c>
      <c r="E792" s="90">
        <v>240840</v>
      </c>
      <c r="F792" s="90" t="s">
        <v>548</v>
      </c>
      <c r="G792" s="90" t="s">
        <v>738</v>
      </c>
      <c r="H792" s="92">
        <f t="shared" si="6"/>
        <v>238567.27979999999</v>
      </c>
      <c r="I792" s="78">
        <v>524.22</v>
      </c>
      <c r="J792" s="93"/>
      <c r="K792" s="94">
        <v>455.09</v>
      </c>
      <c r="L792" s="94">
        <v>455.09</v>
      </c>
      <c r="M792" s="94">
        <f t="shared" si="7"/>
        <v>0</v>
      </c>
      <c r="N792" s="91">
        <v>45134</v>
      </c>
      <c r="O792" s="90" t="s">
        <v>1170</v>
      </c>
      <c r="P792" s="90"/>
      <c r="Q792" s="90">
        <v>15</v>
      </c>
    </row>
    <row r="793" spans="1:17" ht="13.5" hidden="1">
      <c r="A793" s="90" t="s">
        <v>430</v>
      </c>
      <c r="B793" s="90" t="s">
        <v>431</v>
      </c>
      <c r="C793" s="91"/>
      <c r="D793" s="91">
        <v>45111</v>
      </c>
      <c r="E793" s="90">
        <v>10256</v>
      </c>
      <c r="F793" s="90" t="s">
        <v>244</v>
      </c>
      <c r="G793" s="90" t="s">
        <v>738</v>
      </c>
      <c r="H793" s="92">
        <f t="shared" si="6"/>
        <v>97132.723800000007</v>
      </c>
      <c r="I793" s="78">
        <v>524.22</v>
      </c>
      <c r="J793" s="93"/>
      <c r="K793" s="94">
        <v>185.29</v>
      </c>
      <c r="L793" s="94">
        <v>185.29</v>
      </c>
      <c r="M793" s="94">
        <f t="shared" si="7"/>
        <v>0</v>
      </c>
      <c r="N793" s="91">
        <v>45145</v>
      </c>
      <c r="O793" s="90" t="s">
        <v>1173</v>
      </c>
      <c r="P793" s="90"/>
      <c r="Q793" s="90">
        <v>15</v>
      </c>
    </row>
    <row r="794" spans="1:17" ht="13.5" hidden="1">
      <c r="A794" s="90" t="s">
        <v>430</v>
      </c>
      <c r="B794" s="90" t="s">
        <v>431</v>
      </c>
      <c r="C794" s="91"/>
      <c r="D794" s="91">
        <v>45111</v>
      </c>
      <c r="E794" s="90">
        <v>10259</v>
      </c>
      <c r="F794" s="90" t="s">
        <v>244</v>
      </c>
      <c r="G794" s="90" t="s">
        <v>738</v>
      </c>
      <c r="H794" s="92">
        <f t="shared" si="6"/>
        <v>47284.644000000008</v>
      </c>
      <c r="I794" s="78">
        <v>524.22</v>
      </c>
      <c r="J794" s="93"/>
      <c r="K794" s="94">
        <v>90.2</v>
      </c>
      <c r="L794" s="94">
        <v>90.2</v>
      </c>
      <c r="M794" s="94">
        <f t="shared" si="7"/>
        <v>0</v>
      </c>
      <c r="N794" s="91">
        <v>45145</v>
      </c>
      <c r="O794" s="90" t="s">
        <v>1173</v>
      </c>
      <c r="P794" s="90"/>
      <c r="Q794" s="90">
        <v>15</v>
      </c>
    </row>
    <row r="795" spans="1:17" ht="13.5" hidden="1">
      <c r="A795" s="90" t="s">
        <v>430</v>
      </c>
      <c r="B795" s="90" t="s">
        <v>431</v>
      </c>
      <c r="C795" s="91"/>
      <c r="D795" s="91">
        <v>45112</v>
      </c>
      <c r="E795" s="90">
        <v>10265</v>
      </c>
      <c r="F795" s="90" t="s">
        <v>244</v>
      </c>
      <c r="G795" s="90" t="s">
        <v>738</v>
      </c>
      <c r="H795" s="92">
        <f t="shared" si="6"/>
        <v>54340.645199999999</v>
      </c>
      <c r="I795" s="78">
        <v>524.22</v>
      </c>
      <c r="J795" s="93"/>
      <c r="K795" s="94">
        <v>103.66</v>
      </c>
      <c r="L795" s="94">
        <v>103.66</v>
      </c>
      <c r="M795" s="94">
        <f t="shared" si="7"/>
        <v>0</v>
      </c>
      <c r="N795" s="91">
        <v>45145</v>
      </c>
      <c r="O795" s="90" t="s">
        <v>1173</v>
      </c>
      <c r="P795" s="90"/>
      <c r="Q795" s="90">
        <v>15</v>
      </c>
    </row>
    <row r="796" spans="1:17" ht="13.5" hidden="1">
      <c r="A796" s="90" t="s">
        <v>430</v>
      </c>
      <c r="B796" s="90" t="s">
        <v>431</v>
      </c>
      <c r="C796" s="91"/>
      <c r="D796" s="91">
        <v>45117</v>
      </c>
      <c r="E796" s="90">
        <v>10290</v>
      </c>
      <c r="F796" s="90" t="s">
        <v>244</v>
      </c>
      <c r="G796" s="90" t="s">
        <v>738</v>
      </c>
      <c r="H796" s="92">
        <f t="shared" si="6"/>
        <v>99276.78360000001</v>
      </c>
      <c r="I796" s="78">
        <v>524.22</v>
      </c>
      <c r="J796" s="93"/>
      <c r="K796" s="94">
        <v>189.38</v>
      </c>
      <c r="L796" s="94">
        <v>189.38</v>
      </c>
      <c r="M796" s="94">
        <f t="shared" si="7"/>
        <v>0</v>
      </c>
      <c r="N796" s="91">
        <v>45145</v>
      </c>
      <c r="O796" s="90" t="s">
        <v>1173</v>
      </c>
      <c r="P796" s="90"/>
      <c r="Q796" s="90">
        <v>15</v>
      </c>
    </row>
    <row r="797" spans="1:17" ht="13.5" hidden="1">
      <c r="A797" s="90" t="s">
        <v>430</v>
      </c>
      <c r="B797" s="90" t="s">
        <v>431</v>
      </c>
      <c r="C797" s="91"/>
      <c r="D797" s="91">
        <v>45117</v>
      </c>
      <c r="E797" s="90">
        <v>10292</v>
      </c>
      <c r="F797" s="90" t="s">
        <v>244</v>
      </c>
      <c r="G797" s="90" t="s">
        <v>738</v>
      </c>
      <c r="H797" s="92">
        <f t="shared" si="6"/>
        <v>10196.079</v>
      </c>
      <c r="I797" s="78">
        <v>524.22</v>
      </c>
      <c r="J797" s="93"/>
      <c r="K797" s="94">
        <v>19.45</v>
      </c>
      <c r="L797" s="94">
        <v>19.45</v>
      </c>
      <c r="M797" s="94">
        <f t="shared" si="7"/>
        <v>0</v>
      </c>
      <c r="N797" s="91">
        <v>45145</v>
      </c>
      <c r="O797" s="90" t="s">
        <v>1173</v>
      </c>
      <c r="P797" s="90"/>
      <c r="Q797" s="90">
        <v>15</v>
      </c>
    </row>
    <row r="798" spans="1:17" ht="13.5" hidden="1">
      <c r="A798" s="90" t="s">
        <v>430</v>
      </c>
      <c r="B798" s="90" t="s">
        <v>431</v>
      </c>
      <c r="C798" s="91"/>
      <c r="D798" s="91">
        <v>45117</v>
      </c>
      <c r="E798" s="90">
        <v>10294</v>
      </c>
      <c r="F798" s="90" t="s">
        <v>244</v>
      </c>
      <c r="G798" s="90" t="s">
        <v>738</v>
      </c>
      <c r="H798" s="92">
        <f t="shared" si="6"/>
        <v>52380.062400000003</v>
      </c>
      <c r="I798" s="78">
        <v>524.22</v>
      </c>
      <c r="J798" s="93"/>
      <c r="K798" s="94">
        <v>99.92</v>
      </c>
      <c r="L798" s="94">
        <v>99.92</v>
      </c>
      <c r="M798" s="94">
        <f t="shared" si="7"/>
        <v>0</v>
      </c>
      <c r="N798" s="91">
        <v>45145</v>
      </c>
      <c r="O798" s="90" t="s">
        <v>1173</v>
      </c>
      <c r="P798" s="90"/>
      <c r="Q798" s="90">
        <v>15</v>
      </c>
    </row>
    <row r="799" spans="1:17" ht="13.5" hidden="1">
      <c r="A799" s="90" t="s">
        <v>430</v>
      </c>
      <c r="B799" s="90" t="s">
        <v>431</v>
      </c>
      <c r="C799" s="91"/>
      <c r="D799" s="91">
        <v>45117</v>
      </c>
      <c r="E799" s="90">
        <v>165706</v>
      </c>
      <c r="F799" s="90" t="s">
        <v>244</v>
      </c>
      <c r="G799" s="90" t="s">
        <v>738</v>
      </c>
      <c r="H799" s="92">
        <f t="shared" si="6"/>
        <v>563929.66500000004</v>
      </c>
      <c r="I799" s="78">
        <v>524.22</v>
      </c>
      <c r="J799" s="93"/>
      <c r="K799" s="94">
        <v>1075.75</v>
      </c>
      <c r="L799" s="94">
        <v>1075.75</v>
      </c>
      <c r="M799" s="94">
        <f t="shared" si="7"/>
        <v>0</v>
      </c>
      <c r="N799" s="91">
        <v>45118</v>
      </c>
      <c r="O799" s="90" t="s">
        <v>1174</v>
      </c>
      <c r="P799" s="90"/>
      <c r="Q799" s="90">
        <v>15</v>
      </c>
    </row>
    <row r="800" spans="1:17" ht="13.5" hidden="1">
      <c r="A800" s="90" t="s">
        <v>430</v>
      </c>
      <c r="B800" s="90" t="s">
        <v>431</v>
      </c>
      <c r="C800" s="91"/>
      <c r="D800" s="91">
        <v>45121</v>
      </c>
      <c r="E800" s="90">
        <v>166275</v>
      </c>
      <c r="F800" s="90" t="s">
        <v>244</v>
      </c>
      <c r="G800" s="90" t="s">
        <v>738</v>
      </c>
      <c r="H800" s="92">
        <f t="shared" si="6"/>
        <v>514773.55560000002</v>
      </c>
      <c r="I800" s="78">
        <v>524.22</v>
      </c>
      <c r="J800" s="93"/>
      <c r="K800" s="94">
        <v>981.98</v>
      </c>
      <c r="L800" s="94">
        <v>981.98</v>
      </c>
      <c r="M800" s="94">
        <f t="shared" si="7"/>
        <v>0</v>
      </c>
      <c r="N800" s="91">
        <v>45121</v>
      </c>
      <c r="O800" s="90" t="s">
        <v>1174</v>
      </c>
      <c r="P800" s="90"/>
      <c r="Q800" s="90">
        <v>15</v>
      </c>
    </row>
    <row r="801" spans="1:18" ht="13.5" hidden="1">
      <c r="A801" s="90" t="s">
        <v>430</v>
      </c>
      <c r="B801" s="90" t="s">
        <v>431</v>
      </c>
      <c r="C801" s="91"/>
      <c r="D801" s="91">
        <v>45121</v>
      </c>
      <c r="E801" s="90">
        <v>10317</v>
      </c>
      <c r="F801" s="90" t="s">
        <v>244</v>
      </c>
      <c r="G801" s="90" t="s">
        <v>738</v>
      </c>
      <c r="H801" s="92">
        <f t="shared" si="6"/>
        <v>204917.598</v>
      </c>
      <c r="I801" s="78">
        <v>524.22</v>
      </c>
      <c r="J801" s="93"/>
      <c r="K801" s="94">
        <v>390.9</v>
      </c>
      <c r="L801" s="94">
        <v>390.9</v>
      </c>
      <c r="M801" s="94">
        <f t="shared" si="7"/>
        <v>0</v>
      </c>
      <c r="N801" s="91">
        <v>45145</v>
      </c>
      <c r="O801" s="90" t="s">
        <v>1173</v>
      </c>
      <c r="P801" s="90"/>
      <c r="Q801" s="90">
        <v>15</v>
      </c>
    </row>
    <row r="802" spans="1:18" ht="13.5" hidden="1">
      <c r="A802" s="90" t="s">
        <v>430</v>
      </c>
      <c r="B802" s="90" t="s">
        <v>431</v>
      </c>
      <c r="C802" s="91"/>
      <c r="D802" s="91">
        <v>45112</v>
      </c>
      <c r="E802" s="90">
        <v>194</v>
      </c>
      <c r="F802" s="90" t="s">
        <v>427</v>
      </c>
      <c r="G802" s="90" t="s">
        <v>1175</v>
      </c>
      <c r="H802" s="92">
        <f t="shared" si="6"/>
        <v>7591607.2583999997</v>
      </c>
      <c r="I802" s="78">
        <v>524.22</v>
      </c>
      <c r="J802" s="93"/>
      <c r="K802" s="94">
        <v>14481.72</v>
      </c>
      <c r="L802" s="94">
        <v>14481.72</v>
      </c>
      <c r="M802" s="94">
        <f t="shared" si="7"/>
        <v>0</v>
      </c>
      <c r="N802" s="90" t="s">
        <v>1176</v>
      </c>
      <c r="O802" s="90" t="s">
        <v>1177</v>
      </c>
      <c r="P802" s="90"/>
      <c r="Q802" s="90">
        <v>15</v>
      </c>
      <c r="R802" s="90" t="s">
        <v>1159</v>
      </c>
    </row>
    <row r="803" spans="1:18" ht="13.5" hidden="1">
      <c r="A803" s="90" t="s">
        <v>251</v>
      </c>
      <c r="B803" s="90" t="s">
        <v>252</v>
      </c>
      <c r="C803" s="91"/>
      <c r="D803" s="91">
        <v>45112</v>
      </c>
      <c r="E803" s="90">
        <v>194</v>
      </c>
      <c r="F803" s="90" t="s">
        <v>427</v>
      </c>
      <c r="G803" s="90" t="s">
        <v>1175</v>
      </c>
      <c r="H803" s="92">
        <f t="shared" si="6"/>
        <v>1451685.7506000001</v>
      </c>
      <c r="I803" s="78">
        <v>524.22</v>
      </c>
      <c r="J803" s="93"/>
      <c r="K803" s="94">
        <v>2769.23</v>
      </c>
      <c r="L803" s="94">
        <v>2769.23</v>
      </c>
      <c r="M803" s="94">
        <f t="shared" si="7"/>
        <v>0</v>
      </c>
      <c r="N803" s="90" t="s">
        <v>1176</v>
      </c>
      <c r="O803" s="90" t="s">
        <v>1177</v>
      </c>
      <c r="P803" s="90"/>
      <c r="Q803" s="90">
        <v>15</v>
      </c>
      <c r="R803" s="90" t="s">
        <v>1159</v>
      </c>
    </row>
    <row r="804" spans="1:18" ht="13.5" hidden="1">
      <c r="A804" s="90" t="s">
        <v>1056</v>
      </c>
      <c r="B804" s="90" t="s">
        <v>1057</v>
      </c>
      <c r="C804" s="91"/>
      <c r="D804" s="91">
        <v>45112</v>
      </c>
      <c r="E804" s="90">
        <v>194</v>
      </c>
      <c r="F804" s="90" t="s">
        <v>427</v>
      </c>
      <c r="G804" s="90" t="s">
        <v>1175</v>
      </c>
      <c r="H804" s="92">
        <f t="shared" si="6"/>
        <v>361732.76880000002</v>
      </c>
      <c r="I804" s="78">
        <v>524.22</v>
      </c>
      <c r="J804" s="93"/>
      <c r="K804" s="94">
        <v>690.04</v>
      </c>
      <c r="L804" s="94">
        <v>690.04</v>
      </c>
      <c r="M804" s="94">
        <f t="shared" si="7"/>
        <v>0</v>
      </c>
      <c r="N804" s="90" t="s">
        <v>1176</v>
      </c>
      <c r="O804" s="90" t="s">
        <v>1177</v>
      </c>
      <c r="P804" s="90"/>
      <c r="Q804" s="90">
        <v>15</v>
      </c>
      <c r="R804" s="90" t="s">
        <v>1159</v>
      </c>
    </row>
    <row r="805" spans="1:18" ht="13.5" hidden="1">
      <c r="A805" s="90" t="s">
        <v>430</v>
      </c>
      <c r="B805" s="90" t="s">
        <v>431</v>
      </c>
      <c r="C805" s="91"/>
      <c r="D805" s="91">
        <v>45112</v>
      </c>
      <c r="E805" s="90">
        <v>194</v>
      </c>
      <c r="F805" s="90" t="s">
        <v>427</v>
      </c>
      <c r="G805" s="90" t="s">
        <v>1175</v>
      </c>
      <c r="H805" s="92">
        <f t="shared" si="6"/>
        <v>986907.0564</v>
      </c>
      <c r="I805" s="78">
        <v>524.22</v>
      </c>
      <c r="J805" s="93"/>
      <c r="K805" s="94">
        <v>1882.62</v>
      </c>
      <c r="L805" s="94">
        <v>1882.62</v>
      </c>
      <c r="M805" s="94">
        <f t="shared" si="7"/>
        <v>0</v>
      </c>
      <c r="N805" s="90" t="s">
        <v>1176</v>
      </c>
      <c r="O805" s="90" t="s">
        <v>1177</v>
      </c>
      <c r="P805" s="90"/>
      <c r="Q805" s="90">
        <v>15</v>
      </c>
      <c r="R805" s="90" t="s">
        <v>1159</v>
      </c>
    </row>
    <row r="806" spans="1:18" ht="13.5" hidden="1">
      <c r="A806" s="90" t="s">
        <v>251</v>
      </c>
      <c r="B806" s="90" t="s">
        <v>252</v>
      </c>
      <c r="C806" s="91"/>
      <c r="D806" s="91">
        <v>45112</v>
      </c>
      <c r="E806" s="90">
        <v>194</v>
      </c>
      <c r="F806" s="90" t="s">
        <v>427</v>
      </c>
      <c r="G806" s="90" t="s">
        <v>1175</v>
      </c>
      <c r="H806" s="92">
        <f t="shared" si="6"/>
        <v>188719.2</v>
      </c>
      <c r="I806" s="78">
        <v>524.22</v>
      </c>
      <c r="J806" s="93"/>
      <c r="K806" s="94">
        <v>360</v>
      </c>
      <c r="L806" s="94">
        <v>360</v>
      </c>
      <c r="M806" s="94">
        <f t="shared" si="7"/>
        <v>0</v>
      </c>
      <c r="N806" s="90" t="s">
        <v>1176</v>
      </c>
      <c r="O806" s="90" t="s">
        <v>1177</v>
      </c>
      <c r="P806" s="90"/>
      <c r="Q806" s="90">
        <v>15</v>
      </c>
      <c r="R806" s="90" t="s">
        <v>1159</v>
      </c>
    </row>
    <row r="807" spans="1:18" ht="13.5" hidden="1">
      <c r="A807" s="90" t="s">
        <v>1056</v>
      </c>
      <c r="B807" s="90" t="s">
        <v>1057</v>
      </c>
      <c r="C807" s="91"/>
      <c r="D807" s="91">
        <v>45112</v>
      </c>
      <c r="E807" s="90">
        <v>194</v>
      </c>
      <c r="F807" s="90" t="s">
        <v>427</v>
      </c>
      <c r="G807" s="90" t="s">
        <v>1175</v>
      </c>
      <c r="H807" s="92">
        <f t="shared" si="6"/>
        <v>47022.534000000007</v>
      </c>
      <c r="I807" s="78">
        <v>524.22</v>
      </c>
      <c r="J807" s="93"/>
      <c r="K807" s="94">
        <v>89.7</v>
      </c>
      <c r="L807" s="94">
        <v>89.7</v>
      </c>
      <c r="M807" s="94">
        <f t="shared" si="7"/>
        <v>0</v>
      </c>
      <c r="N807" s="90" t="s">
        <v>1176</v>
      </c>
      <c r="O807" s="90" t="s">
        <v>1177</v>
      </c>
      <c r="P807" s="90"/>
      <c r="Q807" s="90">
        <v>15</v>
      </c>
      <c r="R807" s="90" t="s">
        <v>1159</v>
      </c>
    </row>
    <row r="808" spans="1:18" ht="13.5" hidden="1">
      <c r="A808" s="90" t="s">
        <v>430</v>
      </c>
      <c r="B808" s="90" t="s">
        <v>431</v>
      </c>
      <c r="C808" s="91"/>
      <c r="D808" s="91">
        <v>45112</v>
      </c>
      <c r="E808" s="90">
        <v>195</v>
      </c>
      <c r="F808" s="90" t="s">
        <v>427</v>
      </c>
      <c r="G808" s="90" t="s">
        <v>1178</v>
      </c>
      <c r="H808" s="92">
        <f t="shared" si="6"/>
        <v>1753788.4944</v>
      </c>
      <c r="I808" s="78">
        <v>524.22</v>
      </c>
      <c r="J808" s="93"/>
      <c r="K808" s="94">
        <v>3345.52</v>
      </c>
      <c r="L808" s="94">
        <v>3345.52</v>
      </c>
      <c r="M808" s="94">
        <f t="shared" si="7"/>
        <v>0</v>
      </c>
      <c r="N808" s="91">
        <v>45115</v>
      </c>
      <c r="O808" s="90" t="s">
        <v>1179</v>
      </c>
      <c r="P808" s="90"/>
      <c r="Q808" s="90">
        <v>15</v>
      </c>
      <c r="R808" s="90" t="s">
        <v>1159</v>
      </c>
    </row>
    <row r="809" spans="1:18" ht="13.5" hidden="1">
      <c r="A809" s="90" t="s">
        <v>251</v>
      </c>
      <c r="B809" s="90" t="s">
        <v>252</v>
      </c>
      <c r="C809" s="91"/>
      <c r="D809" s="91">
        <v>45112</v>
      </c>
      <c r="E809" s="90">
        <v>195</v>
      </c>
      <c r="F809" s="90" t="s">
        <v>427</v>
      </c>
      <c r="G809" s="90" t="s">
        <v>1178</v>
      </c>
      <c r="H809" s="92">
        <f t="shared" si="6"/>
        <v>584594.41740000003</v>
      </c>
      <c r="I809" s="78">
        <v>524.22</v>
      </c>
      <c r="J809" s="93"/>
      <c r="K809" s="94">
        <v>1115.17</v>
      </c>
      <c r="L809" s="94">
        <v>1115.17</v>
      </c>
      <c r="M809" s="94">
        <f t="shared" si="7"/>
        <v>0</v>
      </c>
      <c r="N809" s="91">
        <v>45115</v>
      </c>
      <c r="O809" s="90" t="s">
        <v>1179</v>
      </c>
      <c r="P809" s="90"/>
      <c r="Q809" s="90">
        <v>15</v>
      </c>
      <c r="R809" s="90" t="s">
        <v>1159</v>
      </c>
    </row>
    <row r="810" spans="1:18" ht="13.5" hidden="1">
      <c r="A810" s="90" t="s">
        <v>425</v>
      </c>
      <c r="B810" s="90" t="s">
        <v>426</v>
      </c>
      <c r="C810" s="91"/>
      <c r="D810" s="91">
        <v>45112</v>
      </c>
      <c r="E810" s="90">
        <v>195</v>
      </c>
      <c r="F810" s="90" t="s">
        <v>427</v>
      </c>
      <c r="G810" s="90" t="s">
        <v>1178</v>
      </c>
      <c r="H810" s="92">
        <f t="shared" si="6"/>
        <v>584594.41740000003</v>
      </c>
      <c r="I810" s="78">
        <v>524.22</v>
      </c>
      <c r="J810" s="93"/>
      <c r="K810" s="94">
        <v>1115.17</v>
      </c>
      <c r="L810" s="94">
        <v>1115.17</v>
      </c>
      <c r="M810" s="94">
        <f t="shared" si="7"/>
        <v>0</v>
      </c>
      <c r="N810" s="91">
        <v>45115</v>
      </c>
      <c r="O810" s="90" t="s">
        <v>1179</v>
      </c>
      <c r="P810" s="90"/>
      <c r="Q810" s="90">
        <v>15</v>
      </c>
      <c r="R810" s="90" t="s">
        <v>1159</v>
      </c>
    </row>
    <row r="811" spans="1:18" ht="13.5" hidden="1">
      <c r="A811" s="90" t="s">
        <v>430</v>
      </c>
      <c r="B811" s="90" t="s">
        <v>431</v>
      </c>
      <c r="C811" s="91"/>
      <c r="D811" s="91">
        <v>45111</v>
      </c>
      <c r="E811" s="90">
        <v>277</v>
      </c>
      <c r="F811" s="90" t="s">
        <v>1180</v>
      </c>
      <c r="G811" s="90" t="s">
        <v>783</v>
      </c>
      <c r="H811" s="92">
        <f t="shared" si="6"/>
        <v>39190.687200000008</v>
      </c>
      <c r="I811" s="78">
        <v>524.22</v>
      </c>
      <c r="J811" s="93"/>
      <c r="K811" s="94">
        <v>74.760000000000005</v>
      </c>
      <c r="L811" s="94">
        <v>74.760000000000005</v>
      </c>
      <c r="M811" s="94">
        <f t="shared" si="7"/>
        <v>0</v>
      </c>
      <c r="N811" s="91">
        <v>45115</v>
      </c>
      <c r="O811" s="90" t="s">
        <v>1181</v>
      </c>
      <c r="P811" s="90"/>
      <c r="Q811" s="90">
        <v>15</v>
      </c>
      <c r="R811" s="90" t="s">
        <v>1159</v>
      </c>
    </row>
    <row r="812" spans="1:18" ht="13.5" hidden="1">
      <c r="A812" s="90" t="s">
        <v>251</v>
      </c>
      <c r="B812" s="90" t="s">
        <v>252</v>
      </c>
      <c r="C812" s="91"/>
      <c r="D812" s="91">
        <v>45111</v>
      </c>
      <c r="E812" s="90">
        <v>277</v>
      </c>
      <c r="F812" s="90" t="s">
        <v>1180</v>
      </c>
      <c r="G812" s="90" t="s">
        <v>783</v>
      </c>
      <c r="H812" s="92">
        <f t="shared" si="6"/>
        <v>7496.3460000000005</v>
      </c>
      <c r="I812" s="78">
        <v>524.22</v>
      </c>
      <c r="J812" s="93"/>
      <c r="K812" s="94">
        <v>14.3</v>
      </c>
      <c r="L812" s="94">
        <v>14.3</v>
      </c>
      <c r="M812" s="94">
        <f t="shared" si="7"/>
        <v>0</v>
      </c>
      <c r="N812" s="91">
        <v>45115</v>
      </c>
      <c r="O812" s="90" t="s">
        <v>1181</v>
      </c>
      <c r="P812" s="90"/>
      <c r="Q812" s="90">
        <v>15</v>
      </c>
      <c r="R812" s="90" t="s">
        <v>1159</v>
      </c>
    </row>
    <row r="813" spans="1:18" ht="13.5" hidden="1">
      <c r="A813" s="90" t="s">
        <v>430</v>
      </c>
      <c r="B813" s="90" t="s">
        <v>431</v>
      </c>
      <c r="C813" s="91"/>
      <c r="D813" s="91">
        <v>45111</v>
      </c>
      <c r="E813" s="90">
        <v>277</v>
      </c>
      <c r="F813" s="90" t="s">
        <v>1180</v>
      </c>
      <c r="G813" s="90" t="s">
        <v>783</v>
      </c>
      <c r="H813" s="92">
        <f t="shared" si="6"/>
        <v>1866.2232000000001</v>
      </c>
      <c r="I813" s="78">
        <v>524.22</v>
      </c>
      <c r="J813" s="93"/>
      <c r="K813" s="94">
        <v>3.56</v>
      </c>
      <c r="L813" s="94">
        <v>3.56</v>
      </c>
      <c r="M813" s="94">
        <f t="shared" si="7"/>
        <v>0</v>
      </c>
      <c r="N813" s="91">
        <v>45115</v>
      </c>
      <c r="O813" s="90" t="s">
        <v>1181</v>
      </c>
      <c r="P813" s="90"/>
      <c r="Q813" s="90">
        <v>15</v>
      </c>
      <c r="R813" s="90" t="s">
        <v>1159</v>
      </c>
    </row>
    <row r="814" spans="1:18" ht="13.5" hidden="1">
      <c r="A814" s="90" t="s">
        <v>354</v>
      </c>
      <c r="B814" s="90" t="s">
        <v>355</v>
      </c>
      <c r="C814" s="91"/>
      <c r="D814" s="91">
        <v>45111</v>
      </c>
      <c r="E814" s="90">
        <v>5966</v>
      </c>
      <c r="F814" s="90" t="s">
        <v>830</v>
      </c>
      <c r="G814" s="90" t="s">
        <v>1182</v>
      </c>
      <c r="H814" s="92">
        <f t="shared" si="6"/>
        <v>5782.1466</v>
      </c>
      <c r="I814" s="78">
        <v>524.22</v>
      </c>
      <c r="J814" s="93"/>
      <c r="K814" s="94">
        <v>11.03</v>
      </c>
      <c r="L814" s="94">
        <v>11.03</v>
      </c>
      <c r="M814" s="94">
        <f t="shared" si="7"/>
        <v>0</v>
      </c>
      <c r="N814" s="90" t="s">
        <v>1183</v>
      </c>
      <c r="O814" s="90" t="s">
        <v>1184</v>
      </c>
      <c r="P814" s="90"/>
      <c r="Q814" s="90">
        <v>15</v>
      </c>
    </row>
    <row r="815" spans="1:18" ht="13.5" hidden="1">
      <c r="A815" s="90" t="s">
        <v>430</v>
      </c>
      <c r="B815" s="90" t="s">
        <v>431</v>
      </c>
      <c r="C815" s="91"/>
      <c r="D815" s="91">
        <v>45082</v>
      </c>
      <c r="E815" s="90" t="s">
        <v>1071</v>
      </c>
      <c r="F815" s="90" t="s">
        <v>1072</v>
      </c>
      <c r="G815" s="90" t="s">
        <v>1185</v>
      </c>
      <c r="H815" s="92">
        <f t="shared" si="6"/>
        <v>1105653.3707999999</v>
      </c>
      <c r="I815" s="78">
        <v>524.22</v>
      </c>
      <c r="J815" s="93"/>
      <c r="K815" s="94">
        <v>2109.14</v>
      </c>
      <c r="L815" s="94">
        <v>2109.14</v>
      </c>
      <c r="M815" s="94">
        <f t="shared" si="7"/>
        <v>0</v>
      </c>
      <c r="N815" s="91">
        <v>45115</v>
      </c>
      <c r="O815" s="90" t="s">
        <v>1186</v>
      </c>
      <c r="P815" s="90"/>
      <c r="Q815" s="90">
        <v>15</v>
      </c>
      <c r="R815" s="90" t="s">
        <v>1159</v>
      </c>
    </row>
    <row r="816" spans="1:18" ht="13.5" hidden="1">
      <c r="A816" s="90" t="s">
        <v>430</v>
      </c>
      <c r="B816" s="90" t="s">
        <v>431</v>
      </c>
      <c r="C816" s="91"/>
      <c r="D816" s="91">
        <v>45082</v>
      </c>
      <c r="E816" s="90" t="s">
        <v>1071</v>
      </c>
      <c r="F816" s="90" t="s">
        <v>1072</v>
      </c>
      <c r="G816" s="90" t="s">
        <v>1185</v>
      </c>
      <c r="H816" s="92">
        <f t="shared" si="6"/>
        <v>1105653.3707999999</v>
      </c>
      <c r="I816" s="78">
        <v>524.22</v>
      </c>
      <c r="J816" s="93"/>
      <c r="K816" s="94">
        <v>2109.14</v>
      </c>
      <c r="L816" s="94">
        <v>2109.14</v>
      </c>
      <c r="M816" s="94">
        <f t="shared" si="7"/>
        <v>0</v>
      </c>
      <c r="N816" s="91">
        <v>45148</v>
      </c>
      <c r="O816" s="90" t="s">
        <v>1075</v>
      </c>
      <c r="P816" s="90"/>
      <c r="Q816" s="90">
        <v>15</v>
      </c>
      <c r="R816" s="90" t="s">
        <v>1159</v>
      </c>
    </row>
    <row r="817" spans="1:18" ht="13.5" hidden="1">
      <c r="A817" s="90" t="s">
        <v>600</v>
      </c>
      <c r="B817" s="90" t="s">
        <v>601</v>
      </c>
      <c r="C817" s="91"/>
      <c r="D817" s="91">
        <v>45113</v>
      </c>
      <c r="E817" s="90">
        <v>396</v>
      </c>
      <c r="F817" s="90" t="s">
        <v>1187</v>
      </c>
      <c r="G817" s="90" t="s">
        <v>1188</v>
      </c>
      <c r="H817" s="92">
        <f t="shared" si="6"/>
        <v>444276.45</v>
      </c>
      <c r="I817" s="78">
        <v>524.22</v>
      </c>
      <c r="J817" s="93"/>
      <c r="K817" s="94">
        <v>847.5</v>
      </c>
      <c r="L817" s="94">
        <v>847.5</v>
      </c>
      <c r="M817" s="94">
        <f t="shared" si="7"/>
        <v>0</v>
      </c>
      <c r="N817" s="91">
        <v>45113</v>
      </c>
      <c r="O817" s="90" t="s">
        <v>1189</v>
      </c>
      <c r="P817" s="90"/>
      <c r="Q817" s="90">
        <v>15</v>
      </c>
    </row>
    <row r="818" spans="1:18" ht="13.5" hidden="1">
      <c r="A818" s="90" t="s">
        <v>287</v>
      </c>
      <c r="B818" s="90" t="s">
        <v>288</v>
      </c>
      <c r="C818" s="91"/>
      <c r="D818" s="91">
        <v>45111</v>
      </c>
      <c r="E818" s="90">
        <v>12</v>
      </c>
      <c r="F818" s="90" t="s">
        <v>1115</v>
      </c>
      <c r="G818" s="90" t="s">
        <v>1190</v>
      </c>
      <c r="H818" s="92">
        <f t="shared" si="6"/>
        <v>432429.07800000004</v>
      </c>
      <c r="I818" s="78">
        <v>524.22</v>
      </c>
      <c r="J818" s="93"/>
      <c r="K818" s="94">
        <v>824.9</v>
      </c>
      <c r="L818" s="94">
        <v>824.9</v>
      </c>
      <c r="M818" s="94">
        <f t="shared" si="7"/>
        <v>0</v>
      </c>
      <c r="N818" s="91">
        <v>45113</v>
      </c>
      <c r="O818" s="90" t="s">
        <v>1191</v>
      </c>
      <c r="P818" s="90"/>
      <c r="Q818" s="90">
        <v>15</v>
      </c>
    </row>
    <row r="819" spans="1:18" ht="13.5" hidden="1">
      <c r="A819" s="90" t="s">
        <v>381</v>
      </c>
      <c r="B819" s="90" t="s">
        <v>382</v>
      </c>
      <c r="C819" s="91"/>
      <c r="D819" s="91">
        <v>45114</v>
      </c>
      <c r="E819" s="90" t="s">
        <v>422</v>
      </c>
      <c r="F819" s="90" t="s">
        <v>1192</v>
      </c>
      <c r="G819" s="90" t="s">
        <v>1193</v>
      </c>
      <c r="H819" s="92">
        <f t="shared" si="6"/>
        <v>1540158.36</v>
      </c>
      <c r="I819" s="78">
        <v>524.22</v>
      </c>
      <c r="J819" s="93"/>
      <c r="K819" s="94">
        <v>2938</v>
      </c>
      <c r="L819" s="94">
        <v>2938</v>
      </c>
      <c r="M819" s="94">
        <f t="shared" si="7"/>
        <v>0</v>
      </c>
      <c r="N819" s="91">
        <v>45114</v>
      </c>
      <c r="O819" s="90" t="s">
        <v>1194</v>
      </c>
      <c r="P819" s="90"/>
      <c r="Q819" s="90">
        <v>15</v>
      </c>
      <c r="R819" s="90" t="s">
        <v>387</v>
      </c>
    </row>
    <row r="820" spans="1:18" ht="13.5" hidden="1">
      <c r="A820" s="90" t="s">
        <v>358</v>
      </c>
      <c r="B820" s="90" t="s">
        <v>359</v>
      </c>
      <c r="C820" s="91"/>
      <c r="D820" s="91">
        <v>45113</v>
      </c>
      <c r="E820" s="90">
        <v>27</v>
      </c>
      <c r="F820" s="90" t="s">
        <v>1147</v>
      </c>
      <c r="G820" s="90" t="s">
        <v>1195</v>
      </c>
      <c r="H820" s="92">
        <f t="shared" si="6"/>
        <v>2199606.1512000002</v>
      </c>
      <c r="I820" s="78">
        <v>524.22</v>
      </c>
      <c r="J820" s="93"/>
      <c r="K820" s="94">
        <v>4195.96</v>
      </c>
      <c r="L820" s="94">
        <v>4195.96</v>
      </c>
      <c r="M820" s="94">
        <f t="shared" si="7"/>
        <v>0</v>
      </c>
      <c r="N820" s="91">
        <v>45118</v>
      </c>
      <c r="O820" s="90" t="s">
        <v>1196</v>
      </c>
      <c r="P820" s="90"/>
      <c r="Q820" s="90">
        <v>15</v>
      </c>
    </row>
    <row r="821" spans="1:18" ht="13.5" hidden="1">
      <c r="A821" s="90" t="s">
        <v>237</v>
      </c>
      <c r="B821" s="90" t="s">
        <v>40</v>
      </c>
      <c r="C821" s="91"/>
      <c r="D821" s="91">
        <v>45113</v>
      </c>
      <c r="E821" s="90">
        <v>113</v>
      </c>
      <c r="F821" s="90" t="s">
        <v>1197</v>
      </c>
      <c r="G821" s="90" t="s">
        <v>1198</v>
      </c>
      <c r="H821" s="92">
        <f t="shared" si="6"/>
        <v>3169172.0100000002</v>
      </c>
      <c r="I821" s="78">
        <v>524.22</v>
      </c>
      <c r="J821" s="93"/>
      <c r="K821" s="94">
        <v>6045.5</v>
      </c>
      <c r="L821" s="94">
        <v>6045.5</v>
      </c>
      <c r="M821" s="94">
        <f t="shared" si="7"/>
        <v>0</v>
      </c>
      <c r="N821" s="91">
        <v>45135</v>
      </c>
      <c r="O821" s="90" t="s">
        <v>1199</v>
      </c>
      <c r="P821" s="90"/>
      <c r="Q821" s="90">
        <v>15</v>
      </c>
    </row>
    <row r="822" spans="1:18" ht="13.5" hidden="1">
      <c r="A822" s="90" t="s">
        <v>287</v>
      </c>
      <c r="B822" s="90" t="s">
        <v>288</v>
      </c>
      <c r="C822" s="91"/>
      <c r="D822" s="91">
        <v>45113</v>
      </c>
      <c r="E822" s="90">
        <v>113</v>
      </c>
      <c r="F822" s="90" t="s">
        <v>1197</v>
      </c>
      <c r="G822" s="90" t="s">
        <v>1198</v>
      </c>
      <c r="H822" s="92">
        <f t="shared" si="6"/>
        <v>3169172.0100000002</v>
      </c>
      <c r="I822" s="78">
        <v>524.22</v>
      </c>
      <c r="J822" s="93"/>
      <c r="K822" s="94">
        <v>6045.5</v>
      </c>
      <c r="L822" s="94">
        <v>6045.5</v>
      </c>
      <c r="M822" s="94">
        <f t="shared" si="7"/>
        <v>0</v>
      </c>
      <c r="N822" s="91">
        <v>45244</v>
      </c>
      <c r="O822" s="90" t="s">
        <v>1200</v>
      </c>
      <c r="P822" s="90"/>
      <c r="Q822" s="90">
        <v>15</v>
      </c>
    </row>
    <row r="823" spans="1:18" ht="13.5" hidden="1">
      <c r="A823" s="90" t="s">
        <v>287</v>
      </c>
      <c r="B823" s="90" t="s">
        <v>288</v>
      </c>
      <c r="C823" s="91"/>
      <c r="D823" s="91">
        <v>45113</v>
      </c>
      <c r="E823" s="90">
        <v>114</v>
      </c>
      <c r="F823" s="90" t="s">
        <v>1197</v>
      </c>
      <c r="G823" s="90" t="s">
        <v>1198</v>
      </c>
      <c r="H823" s="92">
        <f t="shared" si="6"/>
        <v>947789.76</v>
      </c>
      <c r="I823" s="78">
        <v>524.22</v>
      </c>
      <c r="J823" s="93"/>
      <c r="K823" s="94">
        <v>1808</v>
      </c>
      <c r="L823" s="94">
        <v>1808</v>
      </c>
      <c r="M823" s="94">
        <f t="shared" si="7"/>
        <v>0</v>
      </c>
      <c r="N823" s="91">
        <v>45135</v>
      </c>
      <c r="O823" s="90" t="s">
        <v>1199</v>
      </c>
      <c r="P823" s="90"/>
      <c r="Q823" s="90">
        <v>15</v>
      </c>
    </row>
    <row r="824" spans="1:18" ht="13.5" hidden="1">
      <c r="A824" s="90" t="s">
        <v>354</v>
      </c>
      <c r="B824" s="90" t="s">
        <v>355</v>
      </c>
      <c r="C824" s="91"/>
      <c r="D824" s="91">
        <v>45114</v>
      </c>
      <c r="E824" s="90">
        <v>76</v>
      </c>
      <c r="F824" s="90" t="s">
        <v>1201</v>
      </c>
      <c r="G824" s="90" t="s">
        <v>1202</v>
      </c>
      <c r="H824" s="92">
        <f t="shared" si="6"/>
        <v>15726600</v>
      </c>
      <c r="I824" s="78">
        <v>524.22</v>
      </c>
      <c r="J824" s="93"/>
      <c r="K824" s="94">
        <v>30000</v>
      </c>
      <c r="L824" s="94">
        <v>30000</v>
      </c>
      <c r="M824" s="94">
        <f t="shared" si="7"/>
        <v>0</v>
      </c>
      <c r="N824" s="91">
        <v>45138</v>
      </c>
      <c r="O824" s="90" t="s">
        <v>1203</v>
      </c>
      <c r="P824" s="90"/>
      <c r="Q824" s="90">
        <v>15</v>
      </c>
    </row>
    <row r="825" spans="1:18" ht="13.5" hidden="1">
      <c r="A825" s="90" t="s">
        <v>358</v>
      </c>
      <c r="B825" s="90" t="s">
        <v>359</v>
      </c>
      <c r="C825" s="91"/>
      <c r="D825" s="91">
        <v>45114</v>
      </c>
      <c r="E825" s="90">
        <v>68</v>
      </c>
      <c r="F825" s="90" t="s">
        <v>655</v>
      </c>
      <c r="G825" s="90" t="s">
        <v>1195</v>
      </c>
      <c r="H825" s="92">
        <f t="shared" si="6"/>
        <v>2450052.2562000002</v>
      </c>
      <c r="I825" s="78">
        <v>524.22</v>
      </c>
      <c r="J825" s="93"/>
      <c r="K825" s="94">
        <v>4673.71</v>
      </c>
      <c r="L825" s="94">
        <v>4673.71</v>
      </c>
      <c r="M825" s="94">
        <f t="shared" si="7"/>
        <v>0</v>
      </c>
      <c r="N825" s="91">
        <v>45118</v>
      </c>
      <c r="O825" s="90" t="s">
        <v>1204</v>
      </c>
      <c r="P825" s="90"/>
      <c r="Q825" s="90">
        <v>15</v>
      </c>
    </row>
    <row r="826" spans="1:18" ht="13.5" hidden="1">
      <c r="A826" s="90" t="s">
        <v>358</v>
      </c>
      <c r="B826" s="90" t="s">
        <v>359</v>
      </c>
      <c r="C826" s="91"/>
      <c r="D826" s="91">
        <v>45114</v>
      </c>
      <c r="E826" s="90">
        <v>69</v>
      </c>
      <c r="F826" s="90" t="s">
        <v>655</v>
      </c>
      <c r="G826" s="90" t="s">
        <v>1195</v>
      </c>
      <c r="H826" s="92">
        <f t="shared" si="6"/>
        <v>6860152.608</v>
      </c>
      <c r="I826" s="78">
        <v>524.22</v>
      </c>
      <c r="J826" s="93"/>
      <c r="K826" s="94">
        <v>13086.4</v>
      </c>
      <c r="L826" s="94">
        <v>13086.4</v>
      </c>
      <c r="M826" s="94">
        <f t="shared" si="7"/>
        <v>0</v>
      </c>
      <c r="N826" s="91">
        <v>45118</v>
      </c>
      <c r="O826" s="90" t="s">
        <v>1204</v>
      </c>
      <c r="P826" s="90"/>
      <c r="Q826" s="90">
        <v>15</v>
      </c>
    </row>
    <row r="827" spans="1:18" ht="13.5" hidden="1">
      <c r="A827" s="90" t="s">
        <v>406</v>
      </c>
      <c r="B827" s="90" t="s">
        <v>407</v>
      </c>
      <c r="C827" s="91"/>
      <c r="D827" s="91">
        <v>45115</v>
      </c>
      <c r="E827" s="90">
        <v>3018</v>
      </c>
      <c r="F827" s="90" t="s">
        <v>1097</v>
      </c>
      <c r="G827" s="90" t="s">
        <v>1205</v>
      </c>
      <c r="H827" s="92">
        <f t="shared" si="6"/>
        <v>1114323.9696</v>
      </c>
      <c r="I827" s="78">
        <v>524.22</v>
      </c>
      <c r="J827" s="93"/>
      <c r="K827" s="94">
        <v>2125.6799999999998</v>
      </c>
      <c r="L827" s="94">
        <v>2125.6799999999998</v>
      </c>
      <c r="M827" s="94">
        <f t="shared" si="7"/>
        <v>0</v>
      </c>
      <c r="N827" s="91">
        <v>45139</v>
      </c>
      <c r="O827" s="90" t="s">
        <v>1206</v>
      </c>
      <c r="P827" s="90"/>
      <c r="Q827" s="90">
        <v>15</v>
      </c>
    </row>
    <row r="828" spans="1:18" ht="13.5" hidden="1">
      <c r="A828" s="90" t="s">
        <v>406</v>
      </c>
      <c r="B828" s="90" t="s">
        <v>407</v>
      </c>
      <c r="C828" s="91"/>
      <c r="D828" s="91">
        <v>45115</v>
      </c>
      <c r="E828" s="90">
        <v>3019</v>
      </c>
      <c r="F828" s="90" t="s">
        <v>1097</v>
      </c>
      <c r="G828" s="90" t="s">
        <v>1205</v>
      </c>
      <c r="H828" s="92">
        <f t="shared" si="6"/>
        <v>894141.08520000009</v>
      </c>
      <c r="I828" s="78">
        <v>524.22</v>
      </c>
      <c r="J828" s="93"/>
      <c r="K828" s="94">
        <v>1705.66</v>
      </c>
      <c r="L828" s="94">
        <v>1705.66</v>
      </c>
      <c r="M828" s="94">
        <f t="shared" si="7"/>
        <v>0</v>
      </c>
      <c r="N828" s="91">
        <v>45139</v>
      </c>
      <c r="O828" s="90" t="s">
        <v>1206</v>
      </c>
      <c r="P828" s="90"/>
      <c r="Q828" s="90">
        <v>15</v>
      </c>
    </row>
    <row r="829" spans="1:18" ht="13.5" hidden="1">
      <c r="A829" s="90" t="s">
        <v>297</v>
      </c>
      <c r="B829" s="90" t="s">
        <v>298</v>
      </c>
      <c r="C829" s="91"/>
      <c r="D829" s="91">
        <v>45117</v>
      </c>
      <c r="E829" s="90">
        <v>11958</v>
      </c>
      <c r="F829" s="90" t="s">
        <v>1207</v>
      </c>
      <c r="G829" s="90" t="s">
        <v>1208</v>
      </c>
      <c r="H829" s="92">
        <f t="shared" si="6"/>
        <v>287298.77100000001</v>
      </c>
      <c r="I829" s="78">
        <v>524.22</v>
      </c>
      <c r="J829" s="93"/>
      <c r="K829" s="94">
        <v>548.04999999999995</v>
      </c>
      <c r="L829" s="94">
        <v>548.04999999999995</v>
      </c>
      <c r="M829" s="94">
        <f t="shared" si="7"/>
        <v>0</v>
      </c>
      <c r="N829" s="91">
        <v>45145</v>
      </c>
      <c r="O829" s="90" t="s">
        <v>1209</v>
      </c>
      <c r="P829" s="90"/>
      <c r="Q829" s="90">
        <v>15</v>
      </c>
    </row>
    <row r="830" spans="1:18" ht="13.5" hidden="1">
      <c r="A830" s="90" t="s">
        <v>381</v>
      </c>
      <c r="B830" s="90" t="s">
        <v>382</v>
      </c>
      <c r="C830" s="91"/>
      <c r="D830" s="91">
        <v>45117</v>
      </c>
      <c r="E830" s="90" t="s">
        <v>422</v>
      </c>
      <c r="F830" s="90" t="s">
        <v>384</v>
      </c>
      <c r="G830" s="90" t="s">
        <v>1210</v>
      </c>
      <c r="H830" s="92">
        <f t="shared" si="6"/>
        <v>4146580.2</v>
      </c>
      <c r="I830" s="78">
        <v>524.22</v>
      </c>
      <c r="J830" s="93"/>
      <c r="K830" s="94">
        <v>7910</v>
      </c>
      <c r="L830" s="94">
        <v>7910</v>
      </c>
      <c r="M830" s="94">
        <f t="shared" si="7"/>
        <v>0</v>
      </c>
      <c r="N830" s="91">
        <v>45118</v>
      </c>
      <c r="O830" s="90" t="s">
        <v>1211</v>
      </c>
      <c r="P830" s="90"/>
      <c r="Q830" s="90">
        <v>15</v>
      </c>
      <c r="R830" s="90" t="s">
        <v>387</v>
      </c>
    </row>
    <row r="831" spans="1:18" ht="13.5" hidden="1">
      <c r="A831" s="90" t="s">
        <v>430</v>
      </c>
      <c r="B831" s="90" t="s">
        <v>431</v>
      </c>
      <c r="C831" s="91"/>
      <c r="D831" s="91">
        <v>45119</v>
      </c>
      <c r="E831" s="90">
        <v>120332</v>
      </c>
      <c r="F831" s="90" t="s">
        <v>491</v>
      </c>
      <c r="G831" s="90" t="s">
        <v>1167</v>
      </c>
      <c r="H831" s="92">
        <f t="shared" si="6"/>
        <v>384200.83799999999</v>
      </c>
      <c r="I831" s="78">
        <v>524.22</v>
      </c>
      <c r="J831" s="93"/>
      <c r="K831" s="94">
        <v>732.9</v>
      </c>
      <c r="L831" s="94">
        <v>732.9</v>
      </c>
      <c r="M831" s="94">
        <f t="shared" si="7"/>
        <v>0</v>
      </c>
      <c r="N831" s="91">
        <v>45106</v>
      </c>
      <c r="O831" s="90" t="s">
        <v>1212</v>
      </c>
      <c r="P831" s="90"/>
      <c r="Q831" s="90">
        <v>15</v>
      </c>
      <c r="R831" s="90" t="s">
        <v>1159</v>
      </c>
    </row>
    <row r="832" spans="1:18" ht="13.5" hidden="1">
      <c r="A832" s="90" t="s">
        <v>251</v>
      </c>
      <c r="B832" s="90" t="s">
        <v>252</v>
      </c>
      <c r="C832" s="91"/>
      <c r="D832" s="91">
        <v>45119</v>
      </c>
      <c r="E832" s="90">
        <v>120332</v>
      </c>
      <c r="F832" s="90" t="s">
        <v>491</v>
      </c>
      <c r="G832" s="90" t="s">
        <v>1167</v>
      </c>
      <c r="H832" s="92">
        <f t="shared" si="6"/>
        <v>54922.529399999999</v>
      </c>
      <c r="I832" s="78">
        <v>524.22</v>
      </c>
      <c r="J832" s="93"/>
      <c r="K832" s="94">
        <v>104.77</v>
      </c>
      <c r="L832" s="94">
        <v>104.77</v>
      </c>
      <c r="M832" s="94">
        <f t="shared" si="7"/>
        <v>0</v>
      </c>
      <c r="N832" s="91">
        <v>45106</v>
      </c>
      <c r="O832" s="90" t="s">
        <v>1212</v>
      </c>
      <c r="P832" s="90"/>
      <c r="Q832" s="90">
        <v>15</v>
      </c>
      <c r="R832" s="90" t="s">
        <v>1159</v>
      </c>
    </row>
    <row r="833" spans="1:18" ht="13.5" hidden="1">
      <c r="A833" s="90" t="s">
        <v>439</v>
      </c>
      <c r="B833" s="90" t="s">
        <v>440</v>
      </c>
      <c r="C833" s="91"/>
      <c r="D833" s="91">
        <v>45119</v>
      </c>
      <c r="E833" s="90">
        <v>120332</v>
      </c>
      <c r="F833" s="90" t="s">
        <v>491</v>
      </c>
      <c r="G833" s="90" t="s">
        <v>487</v>
      </c>
      <c r="H833" s="92">
        <f t="shared" si="6"/>
        <v>18305.762400000003</v>
      </c>
      <c r="I833" s="78">
        <v>524.22</v>
      </c>
      <c r="J833" s="93"/>
      <c r="K833" s="94">
        <v>34.92</v>
      </c>
      <c r="L833" s="94">
        <v>34.92</v>
      </c>
      <c r="M833" s="94">
        <f t="shared" si="7"/>
        <v>0</v>
      </c>
      <c r="N833" s="91">
        <v>45106</v>
      </c>
      <c r="O833" s="90" t="s">
        <v>1212</v>
      </c>
      <c r="P833" s="90"/>
      <c r="Q833" s="90">
        <v>15</v>
      </c>
      <c r="R833" s="90" t="s">
        <v>1159</v>
      </c>
    </row>
    <row r="834" spans="1:18" ht="13.5" hidden="1">
      <c r="A834" s="90" t="s">
        <v>251</v>
      </c>
      <c r="B834" s="90" t="s">
        <v>252</v>
      </c>
      <c r="C834" s="91"/>
      <c r="D834" s="91">
        <v>45119</v>
      </c>
      <c r="E834" s="90">
        <v>120332</v>
      </c>
      <c r="F834" s="90" t="s">
        <v>491</v>
      </c>
      <c r="G834" s="90" t="s">
        <v>1167</v>
      </c>
      <c r="H834" s="92">
        <f t="shared" si="6"/>
        <v>10599.7284</v>
      </c>
      <c r="I834" s="78">
        <v>524.22</v>
      </c>
      <c r="J834" s="93"/>
      <c r="K834" s="94">
        <v>20.22</v>
      </c>
      <c r="L834" s="94">
        <v>20.22</v>
      </c>
      <c r="M834" s="94">
        <f t="shared" si="7"/>
        <v>0</v>
      </c>
      <c r="N834" s="91">
        <v>45106</v>
      </c>
      <c r="O834" s="90" t="s">
        <v>1212</v>
      </c>
      <c r="P834" s="90"/>
      <c r="Q834" s="90">
        <v>15</v>
      </c>
      <c r="R834" s="90" t="s">
        <v>1159</v>
      </c>
    </row>
    <row r="835" spans="1:18" ht="13.5" hidden="1">
      <c r="A835" s="90" t="s">
        <v>251</v>
      </c>
      <c r="B835" s="90" t="s">
        <v>252</v>
      </c>
      <c r="C835" s="91"/>
      <c r="D835" s="91">
        <v>45119</v>
      </c>
      <c r="E835" s="90">
        <v>120332</v>
      </c>
      <c r="F835" s="90" t="s">
        <v>491</v>
      </c>
      <c r="G835" s="90" t="s">
        <v>1167</v>
      </c>
      <c r="H835" s="92">
        <f t="shared" si="6"/>
        <v>6468.8748000000005</v>
      </c>
      <c r="I835" s="78">
        <v>524.22</v>
      </c>
      <c r="J835" s="93"/>
      <c r="K835" s="94">
        <v>12.34</v>
      </c>
      <c r="L835" s="94">
        <v>12.34</v>
      </c>
      <c r="M835" s="94">
        <f t="shared" si="7"/>
        <v>0</v>
      </c>
      <c r="N835" s="91">
        <v>45106</v>
      </c>
      <c r="O835" s="90" t="s">
        <v>1212</v>
      </c>
      <c r="P835" s="90"/>
      <c r="Q835" s="90">
        <v>15</v>
      </c>
      <c r="R835" s="90" t="s">
        <v>1159</v>
      </c>
    </row>
    <row r="836" spans="1:18" ht="13.5" hidden="1">
      <c r="A836" s="90" t="s">
        <v>508</v>
      </c>
      <c r="B836" s="90" t="s">
        <v>509</v>
      </c>
      <c r="C836" s="91"/>
      <c r="D836" s="91">
        <v>45118</v>
      </c>
      <c r="E836" s="90">
        <v>445</v>
      </c>
      <c r="F836" s="90" t="s">
        <v>1213</v>
      </c>
      <c r="G836" s="90" t="s">
        <v>1214</v>
      </c>
      <c r="H836" s="92">
        <f t="shared" si="6"/>
        <v>25728995.4366</v>
      </c>
      <c r="I836" s="78">
        <v>524.22</v>
      </c>
      <c r="J836" s="93"/>
      <c r="K836" s="94">
        <v>49080.53</v>
      </c>
      <c r="L836" s="94">
        <v>49080.53</v>
      </c>
      <c r="M836" s="94">
        <f t="shared" si="7"/>
        <v>0</v>
      </c>
      <c r="N836" s="90"/>
      <c r="O836" s="90" t="s">
        <v>1215</v>
      </c>
      <c r="P836" s="90"/>
      <c r="Q836" s="90">
        <v>15</v>
      </c>
    </row>
    <row r="837" spans="1:18" ht="13.5" hidden="1">
      <c r="A837" s="90" t="s">
        <v>1022</v>
      </c>
      <c r="B837" s="90" t="s">
        <v>1023</v>
      </c>
      <c r="C837" s="91"/>
      <c r="D837" s="91">
        <v>45119</v>
      </c>
      <c r="E837" s="90" t="s">
        <v>1216</v>
      </c>
      <c r="F837" s="90" t="s">
        <v>1217</v>
      </c>
      <c r="G837" s="90" t="s">
        <v>1218</v>
      </c>
      <c r="H837" s="92">
        <f t="shared" si="6"/>
        <v>704777.09460000007</v>
      </c>
      <c r="I837" s="78">
        <v>524.22</v>
      </c>
      <c r="J837" s="93"/>
      <c r="K837" s="94">
        <v>1344.43</v>
      </c>
      <c r="L837" s="94">
        <v>1344.43</v>
      </c>
      <c r="M837" s="94">
        <f t="shared" si="7"/>
        <v>0</v>
      </c>
      <c r="N837" s="91">
        <v>45146</v>
      </c>
      <c r="O837" s="90" t="s">
        <v>1219</v>
      </c>
      <c r="P837" s="90"/>
      <c r="Q837" s="90">
        <v>15</v>
      </c>
    </row>
    <row r="838" spans="1:18" ht="13.5" hidden="1">
      <c r="A838" s="90" t="s">
        <v>430</v>
      </c>
      <c r="B838" s="90" t="s">
        <v>431</v>
      </c>
      <c r="C838" s="91"/>
      <c r="D838" s="91">
        <v>45119</v>
      </c>
      <c r="E838" s="90" t="s">
        <v>1220</v>
      </c>
      <c r="F838" s="90" t="s">
        <v>1221</v>
      </c>
      <c r="G838" s="90" t="s">
        <v>1222</v>
      </c>
      <c r="H838" s="92">
        <f t="shared" si="6"/>
        <v>1883805.5388</v>
      </c>
      <c r="I838" s="78">
        <v>524.22</v>
      </c>
      <c r="J838" s="93"/>
      <c r="K838" s="94">
        <v>3593.54</v>
      </c>
      <c r="L838" s="94">
        <v>3593.54</v>
      </c>
      <c r="M838" s="94">
        <f t="shared" si="7"/>
        <v>0</v>
      </c>
      <c r="N838" s="91">
        <v>45124</v>
      </c>
      <c r="O838" s="90" t="s">
        <v>1223</v>
      </c>
      <c r="P838" s="90"/>
      <c r="Q838" s="90">
        <v>15</v>
      </c>
    </row>
    <row r="839" spans="1:18" ht="13.5" hidden="1">
      <c r="A839" s="90" t="s">
        <v>430</v>
      </c>
      <c r="B839" s="90" t="s">
        <v>431</v>
      </c>
      <c r="C839" s="91"/>
      <c r="D839" s="91">
        <v>45119</v>
      </c>
      <c r="E839" s="90" t="s">
        <v>1220</v>
      </c>
      <c r="F839" s="90" t="s">
        <v>1221</v>
      </c>
      <c r="G839" s="90" t="s">
        <v>1222</v>
      </c>
      <c r="H839" s="92">
        <f t="shared" si="6"/>
        <v>1883805.5388</v>
      </c>
      <c r="I839" s="78">
        <v>524.22</v>
      </c>
      <c r="J839" s="93"/>
      <c r="K839" s="94">
        <v>3593.54</v>
      </c>
      <c r="L839" s="94">
        <v>3593.54</v>
      </c>
      <c r="M839" s="94">
        <f t="shared" si="7"/>
        <v>0</v>
      </c>
      <c r="N839" s="91">
        <v>45134</v>
      </c>
      <c r="O839" s="90" t="s">
        <v>1224</v>
      </c>
      <c r="P839" s="90"/>
      <c r="Q839" s="90">
        <v>15</v>
      </c>
    </row>
    <row r="840" spans="1:18" ht="13.5" hidden="1">
      <c r="A840" s="90" t="s">
        <v>251</v>
      </c>
      <c r="B840" s="90" t="s">
        <v>252</v>
      </c>
      <c r="C840" s="91"/>
      <c r="D840" s="91">
        <v>45119</v>
      </c>
      <c r="E840" s="90" t="s">
        <v>1225</v>
      </c>
      <c r="F840" s="90" t="s">
        <v>1226</v>
      </c>
      <c r="G840" s="90" t="s">
        <v>1227</v>
      </c>
      <c r="H840" s="92">
        <f t="shared" si="6"/>
        <v>762100.55160000001</v>
      </c>
      <c r="I840" s="78">
        <v>524.22</v>
      </c>
      <c r="J840" s="93"/>
      <c r="K840" s="94">
        <v>1453.78</v>
      </c>
      <c r="L840" s="94">
        <v>1453.78</v>
      </c>
      <c r="M840" s="94">
        <f t="shared" si="7"/>
        <v>0</v>
      </c>
      <c r="N840" s="90"/>
      <c r="O840" s="90"/>
      <c r="P840" s="90"/>
      <c r="Q840" s="90">
        <v>15</v>
      </c>
    </row>
    <row r="841" spans="1:18" ht="13.5" hidden="1">
      <c r="A841" s="90" t="s">
        <v>508</v>
      </c>
      <c r="B841" s="90" t="s">
        <v>509</v>
      </c>
      <c r="C841" s="91"/>
      <c r="D841" s="91">
        <v>45125</v>
      </c>
      <c r="E841" s="90"/>
      <c r="F841" s="90" t="s">
        <v>1213</v>
      </c>
      <c r="G841" s="90" t="s">
        <v>1228</v>
      </c>
      <c r="H841" s="92">
        <f t="shared" si="6"/>
        <v>3254169.0408000005</v>
      </c>
      <c r="I841" s="78">
        <v>524.22</v>
      </c>
      <c r="J841" s="93"/>
      <c r="K841" s="94">
        <v>6207.64</v>
      </c>
      <c r="L841" s="94">
        <v>6207.64</v>
      </c>
      <c r="M841" s="94">
        <f t="shared" si="7"/>
        <v>0</v>
      </c>
      <c r="N841" s="90"/>
      <c r="O841" s="90"/>
      <c r="P841" s="90"/>
      <c r="Q841" s="90">
        <v>15</v>
      </c>
    </row>
    <row r="842" spans="1:18" ht="13.5" hidden="1">
      <c r="A842" s="90" t="s">
        <v>1019</v>
      </c>
      <c r="B842" s="90" t="s">
        <v>1020</v>
      </c>
      <c r="C842" s="91"/>
      <c r="D842" s="91">
        <v>45137</v>
      </c>
      <c r="E842" s="90" t="s">
        <v>504</v>
      </c>
      <c r="F842" s="90" t="s">
        <v>1229</v>
      </c>
      <c r="G842" s="90" t="s">
        <v>1036</v>
      </c>
      <c r="H842" s="92">
        <f t="shared" si="6"/>
        <v>1102696.77</v>
      </c>
      <c r="I842" s="78">
        <v>524.22</v>
      </c>
      <c r="J842" s="93"/>
      <c r="K842" s="94">
        <v>2103.5</v>
      </c>
      <c r="L842" s="94">
        <v>2103.5</v>
      </c>
      <c r="M842" s="94">
        <f t="shared" si="7"/>
        <v>0</v>
      </c>
      <c r="N842" s="91">
        <v>45160</v>
      </c>
      <c r="O842" s="90" t="s">
        <v>1230</v>
      </c>
      <c r="P842" s="90"/>
      <c r="Q842" s="90">
        <v>15</v>
      </c>
    </row>
    <row r="843" spans="1:18" ht="13.5" hidden="1">
      <c r="A843" s="90" t="s">
        <v>425</v>
      </c>
      <c r="B843" s="90" t="s">
        <v>426</v>
      </c>
      <c r="C843" s="91"/>
      <c r="D843" s="91">
        <v>45137</v>
      </c>
      <c r="E843" s="90" t="s">
        <v>504</v>
      </c>
      <c r="F843" s="90" t="s">
        <v>1229</v>
      </c>
      <c r="G843" s="90" t="s">
        <v>1038</v>
      </c>
      <c r="H843" s="92">
        <f t="shared" si="6"/>
        <v>5977874.6214000005</v>
      </c>
      <c r="I843" s="78">
        <v>524.22</v>
      </c>
      <c r="J843" s="93"/>
      <c r="K843" s="94">
        <v>11403.37</v>
      </c>
      <c r="L843" s="94">
        <v>11403.37</v>
      </c>
      <c r="M843" s="94">
        <f t="shared" si="7"/>
        <v>0</v>
      </c>
      <c r="N843" s="91">
        <v>45160</v>
      </c>
      <c r="O843" s="90" t="s">
        <v>1230</v>
      </c>
      <c r="P843" s="90"/>
      <c r="Q843" s="90">
        <v>15</v>
      </c>
    </row>
    <row r="844" spans="1:18" ht="13.5" hidden="1">
      <c r="A844" s="90" t="s">
        <v>430</v>
      </c>
      <c r="B844" s="90" t="s">
        <v>431</v>
      </c>
      <c r="C844" s="91"/>
      <c r="D844" s="91">
        <v>45137</v>
      </c>
      <c r="E844" s="90" t="s">
        <v>504</v>
      </c>
      <c r="F844" s="90" t="s">
        <v>1229</v>
      </c>
      <c r="G844" s="90" t="s">
        <v>1039</v>
      </c>
      <c r="H844" s="92">
        <f t="shared" si="6"/>
        <v>741944.29260000004</v>
      </c>
      <c r="I844" s="78">
        <v>524.22</v>
      </c>
      <c r="J844" s="93"/>
      <c r="K844" s="94">
        <v>1415.33</v>
      </c>
      <c r="L844" s="94">
        <v>1415.33</v>
      </c>
      <c r="M844" s="94">
        <f t="shared" si="7"/>
        <v>0</v>
      </c>
      <c r="N844" s="91">
        <v>45160</v>
      </c>
      <c r="O844" s="90" t="s">
        <v>1230</v>
      </c>
      <c r="P844" s="90"/>
      <c r="Q844" s="90">
        <v>15</v>
      </c>
    </row>
    <row r="845" spans="1:18" ht="13.5" hidden="1">
      <c r="A845" s="90" t="s">
        <v>569</v>
      </c>
      <c r="B845" s="90" t="s">
        <v>570</v>
      </c>
      <c r="C845" s="91"/>
      <c r="D845" s="91">
        <v>45137</v>
      </c>
      <c r="E845" s="90" t="s">
        <v>504</v>
      </c>
      <c r="F845" s="90" t="s">
        <v>1229</v>
      </c>
      <c r="G845" s="90" t="s">
        <v>1040</v>
      </c>
      <c r="H845" s="92">
        <f t="shared" si="6"/>
        <v>909878.16960000002</v>
      </c>
      <c r="I845" s="78">
        <v>524.22</v>
      </c>
      <c r="J845" s="93"/>
      <c r="K845" s="94">
        <v>1735.68</v>
      </c>
      <c r="L845" s="94">
        <v>1735.68</v>
      </c>
      <c r="M845" s="94">
        <f t="shared" si="7"/>
        <v>0</v>
      </c>
      <c r="N845" s="91">
        <v>45160</v>
      </c>
      <c r="O845" s="90" t="s">
        <v>1230</v>
      </c>
      <c r="P845" s="90"/>
      <c r="Q845" s="90">
        <v>15</v>
      </c>
    </row>
    <row r="846" spans="1:18" ht="13.5" hidden="1">
      <c r="A846" s="90" t="s">
        <v>1022</v>
      </c>
      <c r="B846" s="90" t="s">
        <v>1023</v>
      </c>
      <c r="C846" s="91"/>
      <c r="D846" s="91">
        <v>45137</v>
      </c>
      <c r="E846" s="90" t="s">
        <v>504</v>
      </c>
      <c r="F846" s="90" t="s">
        <v>1229</v>
      </c>
      <c r="G846" s="90" t="s">
        <v>1041</v>
      </c>
      <c r="H846" s="92">
        <f t="shared" si="6"/>
        <v>4066552.7748000002</v>
      </c>
      <c r="I846" s="78">
        <v>524.22</v>
      </c>
      <c r="J846" s="93"/>
      <c r="K846" s="94">
        <v>7757.34</v>
      </c>
      <c r="L846" s="94">
        <v>7757.34</v>
      </c>
      <c r="M846" s="94">
        <f t="shared" si="7"/>
        <v>0</v>
      </c>
      <c r="N846" s="91">
        <v>45160</v>
      </c>
      <c r="O846" s="90" t="s">
        <v>1230</v>
      </c>
      <c r="P846" s="90"/>
      <c r="Q846" s="90">
        <v>15</v>
      </c>
    </row>
    <row r="847" spans="1:18" ht="13.5" hidden="1">
      <c r="A847" s="90" t="s">
        <v>600</v>
      </c>
      <c r="B847" s="90" t="s">
        <v>601</v>
      </c>
      <c r="C847" s="91"/>
      <c r="D847" s="91">
        <v>45137</v>
      </c>
      <c r="E847" s="90" t="s">
        <v>504</v>
      </c>
      <c r="F847" s="90" t="s">
        <v>1187</v>
      </c>
      <c r="G847" s="90" t="s">
        <v>1231</v>
      </c>
      <c r="H847" s="92">
        <f t="shared" si="6"/>
        <v>3565550.4786</v>
      </c>
      <c r="I847" s="78">
        <v>524.22</v>
      </c>
      <c r="J847" s="93"/>
      <c r="K847" s="94">
        <v>6801.63</v>
      </c>
      <c r="L847" s="94">
        <v>6801.63</v>
      </c>
      <c r="M847" s="94">
        <f t="shared" si="7"/>
        <v>0</v>
      </c>
      <c r="N847" s="90"/>
      <c r="O847" s="90"/>
      <c r="P847" s="90"/>
      <c r="Q847" s="90">
        <v>15</v>
      </c>
    </row>
    <row r="848" spans="1:18" ht="13.5" hidden="1">
      <c r="A848" s="90" t="s">
        <v>600</v>
      </c>
      <c r="B848" s="90" t="s">
        <v>601</v>
      </c>
      <c r="C848" s="91"/>
      <c r="D848" s="91">
        <v>45137</v>
      </c>
      <c r="E848" s="90" t="s">
        <v>504</v>
      </c>
      <c r="F848" s="90" t="s">
        <v>1187</v>
      </c>
      <c r="G848" s="90" t="s">
        <v>1232</v>
      </c>
      <c r="H848" s="92">
        <f t="shared" si="6"/>
        <v>1860021.6774000002</v>
      </c>
      <c r="I848" s="78">
        <v>524.22</v>
      </c>
      <c r="J848" s="93"/>
      <c r="K848" s="94">
        <v>3548.17</v>
      </c>
      <c r="L848" s="94">
        <v>3548.17</v>
      </c>
      <c r="M848" s="94">
        <f t="shared" si="7"/>
        <v>0</v>
      </c>
      <c r="N848" s="90"/>
      <c r="O848" s="90"/>
      <c r="P848" s="90"/>
      <c r="Q848" s="90">
        <v>15</v>
      </c>
    </row>
    <row r="849" spans="1:17" ht="13.5" hidden="1">
      <c r="A849" s="90" t="s">
        <v>569</v>
      </c>
      <c r="B849" s="90" t="s">
        <v>570</v>
      </c>
      <c r="C849" s="91"/>
      <c r="D849" s="91">
        <v>45137</v>
      </c>
      <c r="E849" s="90" t="s">
        <v>504</v>
      </c>
      <c r="F849" s="90" t="s">
        <v>1187</v>
      </c>
      <c r="G849" s="90" t="s">
        <v>1233</v>
      </c>
      <c r="H849" s="92">
        <f t="shared" si="6"/>
        <v>6697015.3440000005</v>
      </c>
      <c r="I849" s="78">
        <v>524.22</v>
      </c>
      <c r="J849" s="93"/>
      <c r="K849" s="94">
        <v>12775.2</v>
      </c>
      <c r="L849" s="94">
        <v>12775.2</v>
      </c>
      <c r="M849" s="94">
        <f t="shared" si="7"/>
        <v>0</v>
      </c>
      <c r="N849" s="90"/>
      <c r="O849" s="90"/>
      <c r="P849" s="90"/>
      <c r="Q849" s="90">
        <v>15</v>
      </c>
    </row>
    <row r="850" spans="1:17" ht="13.5" hidden="1">
      <c r="A850" s="90" t="s">
        <v>935</v>
      </c>
      <c r="B850" s="90" t="s">
        <v>936</v>
      </c>
      <c r="C850" s="91"/>
      <c r="D850" s="91">
        <v>45138</v>
      </c>
      <c r="E850" s="90"/>
      <c r="F850" s="90" t="s">
        <v>1013</v>
      </c>
      <c r="G850" s="90" t="s">
        <v>1234</v>
      </c>
      <c r="H850" s="92">
        <f t="shared" si="6"/>
        <v>1665095.7126</v>
      </c>
      <c r="I850" s="78">
        <v>524.22</v>
      </c>
      <c r="J850" s="93"/>
      <c r="K850" s="94">
        <v>3176.33</v>
      </c>
      <c r="L850" s="94">
        <v>3176.33</v>
      </c>
      <c r="M850" s="94">
        <f t="shared" si="7"/>
        <v>0</v>
      </c>
      <c r="N850" s="90"/>
      <c r="O850" s="90"/>
      <c r="P850" s="90"/>
      <c r="Q850" s="90">
        <v>15</v>
      </c>
    </row>
    <row r="851" spans="1:17" ht="13.5" hidden="1">
      <c r="A851" s="90" t="s">
        <v>935</v>
      </c>
      <c r="B851" s="90" t="s">
        <v>936</v>
      </c>
      <c r="C851" s="91"/>
      <c r="D851" s="91">
        <v>45138</v>
      </c>
      <c r="E851" s="90"/>
      <c r="F851" s="90" t="s">
        <v>1013</v>
      </c>
      <c r="G851" s="90" t="s">
        <v>1235</v>
      </c>
      <c r="H851" s="92">
        <f t="shared" si="6"/>
        <v>69726.502200000003</v>
      </c>
      <c r="I851" s="78">
        <v>524.22</v>
      </c>
      <c r="J851" s="93"/>
      <c r="K851" s="94">
        <v>133.01</v>
      </c>
      <c r="L851" s="94">
        <v>133.01</v>
      </c>
      <c r="M851" s="94">
        <f t="shared" si="7"/>
        <v>0</v>
      </c>
      <c r="N851" s="90"/>
      <c r="O851" s="90"/>
      <c r="P851" s="90"/>
      <c r="Q851" s="90">
        <v>15</v>
      </c>
    </row>
    <row r="852" spans="1:17" ht="13.5" hidden="1">
      <c r="A852" s="90" t="s">
        <v>297</v>
      </c>
      <c r="B852" s="90" t="s">
        <v>298</v>
      </c>
      <c r="C852" s="91"/>
      <c r="D852" s="91">
        <v>45122</v>
      </c>
      <c r="E852" s="90">
        <v>166425</v>
      </c>
      <c r="F852" s="90" t="s">
        <v>1236</v>
      </c>
      <c r="G852" s="90" t="s">
        <v>1237</v>
      </c>
      <c r="H852" s="92">
        <f t="shared" si="6"/>
        <v>12801.452400000002</v>
      </c>
      <c r="I852" s="78">
        <v>524.22</v>
      </c>
      <c r="J852" s="93"/>
      <c r="K852" s="94">
        <v>24.42</v>
      </c>
      <c r="L852" s="94">
        <v>24.42</v>
      </c>
      <c r="M852" s="94">
        <f t="shared" si="7"/>
        <v>0</v>
      </c>
      <c r="N852" s="90"/>
      <c r="O852" s="90" t="s">
        <v>1238</v>
      </c>
      <c r="P852" s="90"/>
      <c r="Q852" s="90">
        <v>15</v>
      </c>
    </row>
    <row r="853" spans="1:17" ht="13.5" hidden="1">
      <c r="A853" s="90" t="s">
        <v>425</v>
      </c>
      <c r="B853" s="90" t="s">
        <v>426</v>
      </c>
      <c r="C853" s="91"/>
      <c r="D853" s="91">
        <v>45124</v>
      </c>
      <c r="E853" s="90">
        <v>10326</v>
      </c>
      <c r="F853" s="90" t="s">
        <v>1239</v>
      </c>
      <c r="G853" s="90" t="s">
        <v>752</v>
      </c>
      <c r="H853" s="92">
        <f t="shared" si="6"/>
        <v>49926.712800000001</v>
      </c>
      <c r="I853" s="78">
        <v>524.22</v>
      </c>
      <c r="J853" s="93"/>
      <c r="K853" s="94">
        <v>95.24</v>
      </c>
      <c r="L853" s="94">
        <v>95.24</v>
      </c>
      <c r="M853" s="94">
        <f t="shared" si="7"/>
        <v>0</v>
      </c>
      <c r="N853" s="91">
        <v>45145</v>
      </c>
      <c r="O853" s="90" t="s">
        <v>1173</v>
      </c>
      <c r="P853" s="90"/>
      <c r="Q853" s="90">
        <v>15</v>
      </c>
    </row>
    <row r="854" spans="1:17" ht="13.5" hidden="1">
      <c r="A854" s="90" t="s">
        <v>425</v>
      </c>
      <c r="B854" s="90" t="s">
        <v>426</v>
      </c>
      <c r="C854" s="91"/>
      <c r="D854" s="91">
        <v>45124</v>
      </c>
      <c r="E854" s="90">
        <v>10327</v>
      </c>
      <c r="F854" s="90" t="s">
        <v>1239</v>
      </c>
      <c r="G854" s="90" t="s">
        <v>752</v>
      </c>
      <c r="H854" s="92">
        <f t="shared" si="6"/>
        <v>4817.5817999999999</v>
      </c>
      <c r="I854" s="78">
        <v>524.22</v>
      </c>
      <c r="J854" s="93"/>
      <c r="K854" s="94">
        <v>9.19</v>
      </c>
      <c r="L854" s="94">
        <v>9.19</v>
      </c>
      <c r="M854" s="94">
        <f t="shared" si="7"/>
        <v>0</v>
      </c>
      <c r="N854" s="91">
        <v>45145</v>
      </c>
      <c r="O854" s="90" t="s">
        <v>1173</v>
      </c>
      <c r="P854" s="90"/>
      <c r="Q854" s="90">
        <v>15</v>
      </c>
    </row>
    <row r="855" spans="1:17" ht="13.5" hidden="1">
      <c r="A855" s="90" t="s">
        <v>425</v>
      </c>
      <c r="B855" s="90" t="s">
        <v>426</v>
      </c>
      <c r="C855" s="91"/>
      <c r="D855" s="91">
        <v>45124</v>
      </c>
      <c r="E855" s="90">
        <v>10328</v>
      </c>
      <c r="F855" s="90" t="s">
        <v>1239</v>
      </c>
      <c r="G855" s="90" t="s">
        <v>752</v>
      </c>
      <c r="H855" s="92">
        <f t="shared" si="6"/>
        <v>14143.455600000001</v>
      </c>
      <c r="I855" s="78">
        <v>524.22</v>
      </c>
      <c r="J855" s="93"/>
      <c r="K855" s="94">
        <v>26.98</v>
      </c>
      <c r="L855" s="94">
        <v>26.98</v>
      </c>
      <c r="M855" s="94">
        <f t="shared" si="7"/>
        <v>0</v>
      </c>
      <c r="N855" s="91">
        <v>45145</v>
      </c>
      <c r="O855" s="90" t="s">
        <v>1173</v>
      </c>
      <c r="P855" s="90"/>
      <c r="Q855" s="90">
        <v>15</v>
      </c>
    </row>
    <row r="856" spans="1:17" ht="13.5" hidden="1">
      <c r="A856" s="90" t="s">
        <v>425</v>
      </c>
      <c r="B856" s="90" t="s">
        <v>426</v>
      </c>
      <c r="C856" s="91"/>
      <c r="D856" s="91">
        <v>45124</v>
      </c>
      <c r="E856" s="90">
        <v>10330</v>
      </c>
      <c r="F856" s="90" t="s">
        <v>1239</v>
      </c>
      <c r="G856" s="90" t="s">
        <v>752</v>
      </c>
      <c r="H856" s="92">
        <f t="shared" si="6"/>
        <v>11003.3778</v>
      </c>
      <c r="I856" s="78">
        <v>524.22</v>
      </c>
      <c r="J856" s="93"/>
      <c r="K856" s="94">
        <v>20.99</v>
      </c>
      <c r="L856" s="94">
        <v>20.99</v>
      </c>
      <c r="M856" s="94">
        <f t="shared" si="7"/>
        <v>0</v>
      </c>
      <c r="N856" s="91">
        <v>45145</v>
      </c>
      <c r="O856" s="90" t="s">
        <v>1173</v>
      </c>
      <c r="P856" s="90"/>
      <c r="Q856" s="90">
        <v>15</v>
      </c>
    </row>
    <row r="857" spans="1:17" ht="13.5" hidden="1">
      <c r="A857" s="90" t="s">
        <v>425</v>
      </c>
      <c r="B857" s="90" t="s">
        <v>426</v>
      </c>
      <c r="C857" s="91"/>
      <c r="D857" s="91">
        <v>45125</v>
      </c>
      <c r="E857" s="90">
        <v>10335</v>
      </c>
      <c r="F857" s="90" t="s">
        <v>1239</v>
      </c>
      <c r="G857" s="90" t="s">
        <v>752</v>
      </c>
      <c r="H857" s="92">
        <f t="shared" si="6"/>
        <v>11003.3778</v>
      </c>
      <c r="I857" s="78">
        <v>524.22</v>
      </c>
      <c r="J857" s="93"/>
      <c r="K857" s="94">
        <v>20.99</v>
      </c>
      <c r="L857" s="94">
        <v>20.99</v>
      </c>
      <c r="M857" s="94">
        <f t="shared" si="7"/>
        <v>0</v>
      </c>
      <c r="N857" s="91">
        <v>45145</v>
      </c>
      <c r="O857" s="90" t="s">
        <v>1173</v>
      </c>
      <c r="P857" s="90"/>
      <c r="Q857" s="90">
        <v>15</v>
      </c>
    </row>
    <row r="858" spans="1:17" ht="13.5" hidden="1">
      <c r="A858" s="90" t="s">
        <v>425</v>
      </c>
      <c r="B858" s="90" t="s">
        <v>426</v>
      </c>
      <c r="C858" s="91"/>
      <c r="D858" s="91">
        <v>45125</v>
      </c>
      <c r="E858" s="90">
        <v>10336</v>
      </c>
      <c r="F858" s="90" t="s">
        <v>1239</v>
      </c>
      <c r="G858" s="90" t="s">
        <v>752</v>
      </c>
      <c r="H858" s="92">
        <f t="shared" si="6"/>
        <v>4125.6114000000007</v>
      </c>
      <c r="I858" s="78">
        <v>524.22</v>
      </c>
      <c r="J858" s="93"/>
      <c r="K858" s="94">
        <v>7.87</v>
      </c>
      <c r="L858" s="94">
        <v>7.87</v>
      </c>
      <c r="M858" s="94">
        <f t="shared" si="7"/>
        <v>0</v>
      </c>
      <c r="N858" s="91">
        <v>45145</v>
      </c>
      <c r="O858" s="90" t="s">
        <v>1173</v>
      </c>
      <c r="P858" s="90"/>
      <c r="Q858" s="90">
        <v>15</v>
      </c>
    </row>
    <row r="859" spans="1:17" ht="13.5" hidden="1">
      <c r="A859" s="90" t="s">
        <v>430</v>
      </c>
      <c r="B859" s="90" t="s">
        <v>431</v>
      </c>
      <c r="C859" s="91"/>
      <c r="D859" s="91">
        <v>45124</v>
      </c>
      <c r="E859" s="90" t="s">
        <v>504</v>
      </c>
      <c r="F859" s="90" t="s">
        <v>1240</v>
      </c>
      <c r="G859" s="90" t="s">
        <v>1241</v>
      </c>
      <c r="H859" s="92">
        <f t="shared" si="6"/>
        <v>954080.4</v>
      </c>
      <c r="I859" s="78">
        <v>524.22</v>
      </c>
      <c r="J859" s="93"/>
      <c r="K859" s="94">
        <v>1820</v>
      </c>
      <c r="L859" s="94">
        <v>1820</v>
      </c>
      <c r="M859" s="94">
        <f t="shared" si="7"/>
        <v>0</v>
      </c>
      <c r="N859" s="91">
        <v>45124</v>
      </c>
      <c r="O859" s="90" t="s">
        <v>1242</v>
      </c>
      <c r="P859" s="90"/>
      <c r="Q859" s="90">
        <v>15</v>
      </c>
    </row>
    <row r="860" spans="1:17" ht="13.5" hidden="1">
      <c r="A860" s="90" t="s">
        <v>425</v>
      </c>
      <c r="B860" s="90" t="s">
        <v>426</v>
      </c>
      <c r="C860" s="91"/>
      <c r="D860" s="91">
        <v>45124</v>
      </c>
      <c r="E860" s="90" t="s">
        <v>504</v>
      </c>
      <c r="F860" s="90" t="s">
        <v>1240</v>
      </c>
      <c r="G860" s="90" t="s">
        <v>1241</v>
      </c>
      <c r="H860" s="92">
        <f t="shared" si="6"/>
        <v>954080.4</v>
      </c>
      <c r="I860" s="78">
        <v>524.22</v>
      </c>
      <c r="J860" s="93"/>
      <c r="K860" s="94">
        <v>1820</v>
      </c>
      <c r="L860" s="94">
        <v>1820</v>
      </c>
      <c r="M860" s="94">
        <f t="shared" si="7"/>
        <v>0</v>
      </c>
      <c r="N860" s="91">
        <v>45124</v>
      </c>
      <c r="O860" s="90" t="s">
        <v>1242</v>
      </c>
      <c r="P860" s="90"/>
      <c r="Q860" s="90">
        <v>15</v>
      </c>
    </row>
    <row r="861" spans="1:17" ht="13.5" hidden="1">
      <c r="A861" s="90" t="s">
        <v>358</v>
      </c>
      <c r="B861" s="90" t="s">
        <v>359</v>
      </c>
      <c r="C861" s="91"/>
      <c r="D861" s="91">
        <v>45124</v>
      </c>
      <c r="E861" s="90" t="s">
        <v>504</v>
      </c>
      <c r="F861" s="90" t="s">
        <v>1240</v>
      </c>
      <c r="G861" s="90" t="s">
        <v>1243</v>
      </c>
      <c r="H861" s="92">
        <f t="shared" si="6"/>
        <v>817783.20000000007</v>
      </c>
      <c r="I861" s="78">
        <v>524.22</v>
      </c>
      <c r="J861" s="93"/>
      <c r="K861" s="94">
        <v>1560</v>
      </c>
      <c r="L861" s="94">
        <v>1560</v>
      </c>
      <c r="M861" s="94">
        <f t="shared" si="7"/>
        <v>0</v>
      </c>
      <c r="N861" s="91">
        <v>45124</v>
      </c>
      <c r="O861" s="90" t="s">
        <v>1242</v>
      </c>
      <c r="P861" s="90"/>
      <c r="Q861" s="90">
        <v>15</v>
      </c>
    </row>
    <row r="862" spans="1:17" ht="13.5" hidden="1">
      <c r="A862" s="90" t="s">
        <v>430</v>
      </c>
      <c r="B862" s="90" t="s">
        <v>431</v>
      </c>
      <c r="C862" s="91"/>
      <c r="D862" s="91">
        <v>45124</v>
      </c>
      <c r="E862" s="90">
        <v>241095</v>
      </c>
      <c r="F862" s="90" t="s">
        <v>548</v>
      </c>
      <c r="G862" s="90" t="s">
        <v>752</v>
      </c>
      <c r="H862" s="92">
        <f t="shared" si="6"/>
        <v>4634.1048000000001</v>
      </c>
      <c r="I862" s="78">
        <v>524.22</v>
      </c>
      <c r="J862" s="93"/>
      <c r="K862" s="94">
        <v>8.84</v>
      </c>
      <c r="L862" s="94">
        <v>8.84</v>
      </c>
      <c r="M862" s="94">
        <f t="shared" si="7"/>
        <v>0</v>
      </c>
      <c r="N862" s="91">
        <v>45142</v>
      </c>
      <c r="O862" s="90" t="s">
        <v>1244</v>
      </c>
      <c r="P862" s="90"/>
      <c r="Q862" s="90">
        <v>15</v>
      </c>
    </row>
    <row r="863" spans="1:17" ht="13.5" hidden="1">
      <c r="A863" s="90" t="s">
        <v>430</v>
      </c>
      <c r="B863" s="90" t="s">
        <v>431</v>
      </c>
      <c r="C863" s="91"/>
      <c r="D863" s="91">
        <v>45126</v>
      </c>
      <c r="E863" s="90">
        <v>241470</v>
      </c>
      <c r="F863" s="90" t="s">
        <v>548</v>
      </c>
      <c r="G863" s="90" t="s">
        <v>752</v>
      </c>
      <c r="H863" s="92">
        <f t="shared" si="6"/>
        <v>175928.23200000002</v>
      </c>
      <c r="I863" s="78">
        <v>524.22</v>
      </c>
      <c r="J863" s="93"/>
      <c r="K863" s="94">
        <v>335.6</v>
      </c>
      <c r="L863" s="94">
        <v>335.6</v>
      </c>
      <c r="M863" s="94">
        <f t="shared" si="7"/>
        <v>0</v>
      </c>
      <c r="N863" s="91">
        <v>45142</v>
      </c>
      <c r="O863" s="90" t="s">
        <v>1244</v>
      </c>
      <c r="P863" s="90"/>
      <c r="Q863" s="90">
        <v>15</v>
      </c>
    </row>
    <row r="864" spans="1:17" ht="13.5" hidden="1">
      <c r="A864" s="90" t="s">
        <v>430</v>
      </c>
      <c r="B864" s="90" t="s">
        <v>431</v>
      </c>
      <c r="C864" s="91"/>
      <c r="D864" s="91">
        <v>45124</v>
      </c>
      <c r="E864" s="90">
        <v>6531</v>
      </c>
      <c r="F864" s="90" t="s">
        <v>737</v>
      </c>
      <c r="G864" s="90" t="s">
        <v>752</v>
      </c>
      <c r="H864" s="92">
        <f t="shared" si="6"/>
        <v>17377.893</v>
      </c>
      <c r="I864" s="78">
        <v>524.22</v>
      </c>
      <c r="J864" s="93"/>
      <c r="K864" s="94">
        <v>33.15</v>
      </c>
      <c r="L864" s="94">
        <v>33.15</v>
      </c>
      <c r="M864" s="94">
        <f t="shared" si="7"/>
        <v>0</v>
      </c>
      <c r="N864" s="91">
        <v>45142</v>
      </c>
      <c r="O864" s="90" t="s">
        <v>1245</v>
      </c>
      <c r="P864" s="90"/>
      <c r="Q864" s="90">
        <v>15</v>
      </c>
    </row>
    <row r="865" spans="1:18" ht="13.5" hidden="1">
      <c r="A865" s="90" t="s">
        <v>430</v>
      </c>
      <c r="B865" s="90" t="s">
        <v>431</v>
      </c>
      <c r="C865" s="91"/>
      <c r="D865" s="91">
        <v>45124</v>
      </c>
      <c r="E865" s="90">
        <v>6539</v>
      </c>
      <c r="F865" s="90" t="s">
        <v>737</v>
      </c>
      <c r="G865" s="90" t="s">
        <v>752</v>
      </c>
      <c r="H865" s="92">
        <f t="shared" si="6"/>
        <v>7365.2910000000011</v>
      </c>
      <c r="I865" s="78">
        <v>524.22</v>
      </c>
      <c r="J865" s="93"/>
      <c r="K865" s="94">
        <v>14.05</v>
      </c>
      <c r="L865" s="94">
        <v>14.05</v>
      </c>
      <c r="M865" s="94">
        <f t="shared" si="7"/>
        <v>0</v>
      </c>
      <c r="N865" s="91">
        <v>45142</v>
      </c>
      <c r="O865" s="90" t="s">
        <v>1245</v>
      </c>
      <c r="P865" s="90"/>
      <c r="Q865" s="90">
        <v>15</v>
      </c>
    </row>
    <row r="866" spans="1:18" ht="13.5" hidden="1">
      <c r="A866" s="90" t="s">
        <v>430</v>
      </c>
      <c r="B866" s="90" t="s">
        <v>431</v>
      </c>
      <c r="C866" s="91"/>
      <c r="D866" s="91">
        <v>45126</v>
      </c>
      <c r="E866" s="90">
        <v>6562</v>
      </c>
      <c r="F866" s="90" t="s">
        <v>737</v>
      </c>
      <c r="G866" s="90" t="s">
        <v>752</v>
      </c>
      <c r="H866" s="92">
        <f t="shared" si="6"/>
        <v>30478.150800000003</v>
      </c>
      <c r="I866" s="78">
        <v>524.22</v>
      </c>
      <c r="J866" s="93"/>
      <c r="K866" s="94">
        <v>58.14</v>
      </c>
      <c r="L866" s="94">
        <v>58.14</v>
      </c>
      <c r="M866" s="94">
        <f t="shared" si="7"/>
        <v>0</v>
      </c>
      <c r="N866" s="91">
        <v>45142</v>
      </c>
      <c r="O866" s="90" t="s">
        <v>1245</v>
      </c>
      <c r="P866" s="90"/>
      <c r="Q866" s="90">
        <v>15</v>
      </c>
    </row>
    <row r="867" spans="1:18" ht="13.5" hidden="1">
      <c r="A867" s="90" t="s">
        <v>297</v>
      </c>
      <c r="B867" s="90" t="s">
        <v>298</v>
      </c>
      <c r="C867" s="91"/>
      <c r="D867" s="91">
        <v>45125</v>
      </c>
      <c r="E867" s="90">
        <v>70</v>
      </c>
      <c r="F867" s="90" t="s">
        <v>655</v>
      </c>
      <c r="G867" s="90" t="s">
        <v>1246</v>
      </c>
      <c r="H867" s="92">
        <f t="shared" si="6"/>
        <v>5342493.7703999998</v>
      </c>
      <c r="I867" s="78">
        <v>524.22</v>
      </c>
      <c r="J867" s="93"/>
      <c r="K867" s="94">
        <v>10191.32</v>
      </c>
      <c r="L867" s="94">
        <v>10191.32</v>
      </c>
      <c r="M867" s="94">
        <f t="shared" si="7"/>
        <v>0</v>
      </c>
      <c r="N867" s="91">
        <v>45126</v>
      </c>
      <c r="O867" s="90" t="s">
        <v>1247</v>
      </c>
      <c r="P867" s="90"/>
      <c r="Q867" s="90">
        <v>15</v>
      </c>
    </row>
    <row r="868" spans="1:18" ht="13.5" hidden="1">
      <c r="A868" s="90" t="s">
        <v>430</v>
      </c>
      <c r="B868" s="90" t="s">
        <v>431</v>
      </c>
      <c r="C868" s="91"/>
      <c r="D868" s="91">
        <v>45125</v>
      </c>
      <c r="E868" s="90">
        <v>4209</v>
      </c>
      <c r="F868" s="90" t="s">
        <v>1221</v>
      </c>
      <c r="G868" s="90" t="s">
        <v>1248</v>
      </c>
      <c r="H868" s="92">
        <f t="shared" si="6"/>
        <v>1018863.5076</v>
      </c>
      <c r="I868" s="78">
        <v>524.22</v>
      </c>
      <c r="J868" s="93"/>
      <c r="K868" s="94">
        <v>1943.58</v>
      </c>
      <c r="L868" s="94">
        <v>1943.58</v>
      </c>
      <c r="M868" s="94">
        <f t="shared" si="7"/>
        <v>0</v>
      </c>
      <c r="N868" s="91">
        <v>45126</v>
      </c>
      <c r="O868" s="90" t="s">
        <v>1249</v>
      </c>
      <c r="P868" s="90"/>
      <c r="Q868" s="90">
        <v>15</v>
      </c>
    </row>
    <row r="869" spans="1:18" ht="13.5" hidden="1">
      <c r="A869" s="90" t="s">
        <v>439</v>
      </c>
      <c r="B869" s="90" t="s">
        <v>440</v>
      </c>
      <c r="C869" s="91"/>
      <c r="D869" s="91">
        <v>45125</v>
      </c>
      <c r="E869" s="90">
        <v>419</v>
      </c>
      <c r="F869" s="90" t="s">
        <v>1250</v>
      </c>
      <c r="G869" s="90" t="s">
        <v>1251</v>
      </c>
      <c r="H869" s="92">
        <f t="shared" si="6"/>
        <v>472484.72820000001</v>
      </c>
      <c r="I869" s="78">
        <v>524.22</v>
      </c>
      <c r="J869" s="93"/>
      <c r="K869" s="94">
        <v>901.31</v>
      </c>
      <c r="L869" s="94">
        <v>901.31</v>
      </c>
      <c r="M869" s="94">
        <f t="shared" si="7"/>
        <v>0</v>
      </c>
      <c r="N869" s="91">
        <v>45126</v>
      </c>
      <c r="O869" s="90" t="s">
        <v>1252</v>
      </c>
      <c r="P869" s="90"/>
      <c r="Q869" s="90">
        <v>15</v>
      </c>
    </row>
    <row r="870" spans="1:18" ht="13.5" hidden="1">
      <c r="A870" s="90" t="s">
        <v>430</v>
      </c>
      <c r="B870" s="90" t="s">
        <v>431</v>
      </c>
      <c r="C870" s="91"/>
      <c r="D870" s="91">
        <v>45126</v>
      </c>
      <c r="E870" s="90" t="s">
        <v>1253</v>
      </c>
      <c r="F870" s="90" t="s">
        <v>1254</v>
      </c>
      <c r="G870" s="90" t="s">
        <v>1255</v>
      </c>
      <c r="H870" s="92">
        <f t="shared" si="6"/>
        <v>402365.06099999999</v>
      </c>
      <c r="I870" s="78">
        <v>524.22</v>
      </c>
      <c r="J870" s="93"/>
      <c r="K870" s="94">
        <v>767.55</v>
      </c>
      <c r="L870" s="94">
        <v>767.55</v>
      </c>
      <c r="M870" s="94">
        <f t="shared" si="7"/>
        <v>0</v>
      </c>
      <c r="N870" s="91">
        <v>45126</v>
      </c>
      <c r="O870" s="90" t="s">
        <v>1256</v>
      </c>
      <c r="P870" s="90"/>
      <c r="Q870" s="90">
        <v>15</v>
      </c>
    </row>
    <row r="871" spans="1:18" ht="13.5" hidden="1">
      <c r="A871" s="90" t="s">
        <v>406</v>
      </c>
      <c r="B871" s="90" t="s">
        <v>407</v>
      </c>
      <c r="C871" s="91"/>
      <c r="D871" s="91">
        <v>45125</v>
      </c>
      <c r="E871" s="90">
        <v>3025</v>
      </c>
      <c r="F871" s="90" t="s">
        <v>1097</v>
      </c>
      <c r="G871" s="90" t="s">
        <v>1257</v>
      </c>
      <c r="H871" s="92">
        <f t="shared" si="6"/>
        <v>1234328.412</v>
      </c>
      <c r="I871" s="78">
        <v>524.22</v>
      </c>
      <c r="J871" s="93"/>
      <c r="K871" s="94">
        <v>2354.6</v>
      </c>
      <c r="L871" s="94">
        <v>2354.6</v>
      </c>
      <c r="M871" s="94">
        <f t="shared" si="7"/>
        <v>0</v>
      </c>
      <c r="N871" s="90"/>
      <c r="O871" s="90"/>
      <c r="P871" s="90"/>
      <c r="Q871" s="90">
        <v>15</v>
      </c>
    </row>
    <row r="872" spans="1:18" ht="13.5" hidden="1">
      <c r="A872" s="90" t="s">
        <v>406</v>
      </c>
      <c r="B872" s="90" t="s">
        <v>407</v>
      </c>
      <c r="C872" s="91"/>
      <c r="D872" s="91">
        <v>45125</v>
      </c>
      <c r="E872" s="90">
        <v>84265</v>
      </c>
      <c r="F872" s="90" t="s">
        <v>259</v>
      </c>
      <c r="G872" s="90" t="s">
        <v>1258</v>
      </c>
      <c r="H872" s="92">
        <f t="shared" si="6"/>
        <v>1145190.0432</v>
      </c>
      <c r="I872" s="78">
        <v>524.22</v>
      </c>
      <c r="J872" s="93"/>
      <c r="K872" s="94">
        <v>2184.56</v>
      </c>
      <c r="L872" s="94">
        <v>2184.56</v>
      </c>
      <c r="M872" s="94">
        <f t="shared" si="7"/>
        <v>0</v>
      </c>
      <c r="N872" s="90"/>
      <c r="O872" s="90"/>
      <c r="P872" s="90"/>
      <c r="Q872" s="90">
        <v>15</v>
      </c>
    </row>
    <row r="873" spans="1:18" ht="13.5" hidden="1">
      <c r="A873" s="90" t="s">
        <v>430</v>
      </c>
      <c r="B873" s="90" t="s">
        <v>431</v>
      </c>
      <c r="C873" s="91"/>
      <c r="D873" s="91">
        <v>45127</v>
      </c>
      <c r="E873" s="90">
        <v>67</v>
      </c>
      <c r="F873" s="90" t="s">
        <v>1259</v>
      </c>
      <c r="G873" s="90" t="s">
        <v>1260</v>
      </c>
      <c r="H873" s="92">
        <f t="shared" si="6"/>
        <v>167650.79820000002</v>
      </c>
      <c r="I873" s="78">
        <v>524.22</v>
      </c>
      <c r="J873" s="93"/>
      <c r="K873" s="94">
        <v>319.81</v>
      </c>
      <c r="L873" s="94">
        <v>319.81</v>
      </c>
      <c r="M873" s="94">
        <f t="shared" si="7"/>
        <v>0</v>
      </c>
      <c r="N873" s="91">
        <v>45127</v>
      </c>
      <c r="O873" s="90" t="s">
        <v>1261</v>
      </c>
      <c r="P873" s="90"/>
      <c r="Q873" s="90">
        <v>15</v>
      </c>
    </row>
    <row r="874" spans="1:18" ht="13.5" hidden="1">
      <c r="A874" s="90" t="s">
        <v>376</v>
      </c>
      <c r="B874" s="90" t="s">
        <v>377</v>
      </c>
      <c r="C874" s="91"/>
      <c r="D874" s="91">
        <v>45122</v>
      </c>
      <c r="E874" s="90"/>
      <c r="F874" s="90" t="s">
        <v>378</v>
      </c>
      <c r="G874" s="90" t="s">
        <v>1262</v>
      </c>
      <c r="H874" s="92">
        <f t="shared" si="6"/>
        <v>5631842.2416000003</v>
      </c>
      <c r="I874" s="78">
        <v>524.22</v>
      </c>
      <c r="J874" s="93"/>
      <c r="K874" s="94">
        <v>10743.28</v>
      </c>
      <c r="L874" s="94">
        <v>10743.28</v>
      </c>
      <c r="M874" s="94">
        <f t="shared" si="7"/>
        <v>0</v>
      </c>
      <c r="N874" s="90"/>
      <c r="O874" s="90"/>
      <c r="P874" s="90"/>
      <c r="Q874" s="90">
        <v>15</v>
      </c>
    </row>
    <row r="875" spans="1:18" ht="13.5" hidden="1">
      <c r="A875" s="90" t="s">
        <v>430</v>
      </c>
      <c r="B875" s="90" t="s">
        <v>431</v>
      </c>
      <c r="C875" s="91"/>
      <c r="D875" s="91">
        <v>45127</v>
      </c>
      <c r="E875" s="90">
        <v>280059</v>
      </c>
      <c r="F875" s="90" t="s">
        <v>1263</v>
      </c>
      <c r="G875" s="90" t="s">
        <v>1264</v>
      </c>
      <c r="H875" s="92">
        <f t="shared" si="6"/>
        <v>1009983.2208000001</v>
      </c>
      <c r="I875" s="78">
        <v>524.22</v>
      </c>
      <c r="J875" s="93"/>
      <c r="K875" s="94">
        <v>1926.64</v>
      </c>
      <c r="L875" s="94">
        <v>1926.64</v>
      </c>
      <c r="M875" s="94">
        <f t="shared" si="7"/>
        <v>0</v>
      </c>
      <c r="N875" s="91">
        <v>45142</v>
      </c>
      <c r="O875" s="90" t="s">
        <v>1265</v>
      </c>
      <c r="P875" s="90"/>
      <c r="Q875" s="90">
        <v>16</v>
      </c>
    </row>
    <row r="876" spans="1:18" ht="13.5" hidden="1">
      <c r="A876" s="90" t="s">
        <v>430</v>
      </c>
      <c r="B876" s="90" t="s">
        <v>431</v>
      </c>
      <c r="C876" s="91"/>
      <c r="D876" s="91">
        <v>45127</v>
      </c>
      <c r="E876" s="90">
        <v>280059</v>
      </c>
      <c r="F876" s="90" t="s">
        <v>1263</v>
      </c>
      <c r="G876" s="90" t="s">
        <v>1266</v>
      </c>
      <c r="H876" s="92">
        <f t="shared" si="6"/>
        <v>1009983.2208000001</v>
      </c>
      <c r="I876" s="78">
        <v>524.22</v>
      </c>
      <c r="J876" s="93"/>
      <c r="K876" s="94">
        <v>1926.64</v>
      </c>
      <c r="L876" s="94">
        <v>1926.64</v>
      </c>
      <c r="M876" s="94">
        <f t="shared" si="7"/>
        <v>0</v>
      </c>
      <c r="N876" s="90"/>
      <c r="O876" s="90"/>
      <c r="P876" s="90"/>
      <c r="Q876" s="90">
        <v>16</v>
      </c>
    </row>
    <row r="877" spans="1:18" ht="13.5" hidden="1">
      <c r="A877" s="90" t="s">
        <v>406</v>
      </c>
      <c r="B877" s="90" t="s">
        <v>407</v>
      </c>
      <c r="C877" s="91"/>
      <c r="D877" s="91">
        <v>45133</v>
      </c>
      <c r="E877" s="90">
        <v>602967</v>
      </c>
      <c r="F877" s="90" t="s">
        <v>722</v>
      </c>
      <c r="G877" s="90" t="s">
        <v>1267</v>
      </c>
      <c r="H877" s="92">
        <f t="shared" si="6"/>
        <v>45785.374800000005</v>
      </c>
      <c r="I877" s="78">
        <v>524.22</v>
      </c>
      <c r="J877" s="93"/>
      <c r="K877" s="94">
        <v>87.34</v>
      </c>
      <c r="L877" s="94">
        <v>87.34</v>
      </c>
      <c r="M877" s="94">
        <f t="shared" si="7"/>
        <v>0</v>
      </c>
      <c r="N877" s="91">
        <v>45142</v>
      </c>
      <c r="O877" s="90" t="s">
        <v>1265</v>
      </c>
      <c r="P877" s="90"/>
      <c r="Q877" s="90">
        <v>16</v>
      </c>
    </row>
    <row r="878" spans="1:18" ht="13.5" hidden="1">
      <c r="A878" s="90" t="s">
        <v>430</v>
      </c>
      <c r="B878" s="90" t="s">
        <v>431</v>
      </c>
      <c r="C878" s="91"/>
      <c r="D878" s="91">
        <v>45128</v>
      </c>
      <c r="E878" s="90">
        <v>241948</v>
      </c>
      <c r="F878" s="90" t="s">
        <v>548</v>
      </c>
      <c r="G878" s="90" t="s">
        <v>1268</v>
      </c>
      <c r="H878" s="92">
        <f t="shared" si="6"/>
        <v>6128.1318000000001</v>
      </c>
      <c r="I878" s="78">
        <v>524.22</v>
      </c>
      <c r="J878" s="93"/>
      <c r="K878" s="94">
        <v>11.69</v>
      </c>
      <c r="L878" s="94">
        <v>11.69</v>
      </c>
      <c r="M878" s="94">
        <f t="shared" si="7"/>
        <v>0</v>
      </c>
      <c r="N878" s="91">
        <v>45142</v>
      </c>
      <c r="O878" s="90" t="s">
        <v>1244</v>
      </c>
      <c r="P878" s="90"/>
      <c r="Q878" s="90">
        <v>16</v>
      </c>
      <c r="R878" s="90" t="s">
        <v>1269</v>
      </c>
    </row>
    <row r="879" spans="1:18" ht="13.5" hidden="1">
      <c r="A879" s="90" t="s">
        <v>430</v>
      </c>
      <c r="B879" s="90" t="s">
        <v>431</v>
      </c>
      <c r="C879" s="91"/>
      <c r="D879" s="91">
        <v>45128</v>
      </c>
      <c r="E879" s="90">
        <v>242071</v>
      </c>
      <c r="F879" s="90" t="s">
        <v>548</v>
      </c>
      <c r="G879" s="90" t="s">
        <v>1268</v>
      </c>
      <c r="H879" s="92">
        <f t="shared" si="6"/>
        <v>1551921.8568000002</v>
      </c>
      <c r="I879" s="78">
        <v>524.22</v>
      </c>
      <c r="J879" s="93"/>
      <c r="K879" s="94">
        <v>2960.44</v>
      </c>
      <c r="L879" s="94">
        <v>2960.44</v>
      </c>
      <c r="M879" s="94">
        <f t="shared" si="7"/>
        <v>0</v>
      </c>
      <c r="N879" s="91">
        <v>45145</v>
      </c>
      <c r="O879" s="90" t="s">
        <v>1270</v>
      </c>
      <c r="P879" s="90"/>
      <c r="Q879" s="90">
        <v>16</v>
      </c>
    </row>
    <row r="880" spans="1:18" ht="13.5" hidden="1">
      <c r="A880" s="90" t="s">
        <v>430</v>
      </c>
      <c r="B880" s="90" t="s">
        <v>431</v>
      </c>
      <c r="C880" s="91"/>
      <c r="D880" s="91">
        <v>45131</v>
      </c>
      <c r="E880" s="90" t="s">
        <v>1271</v>
      </c>
      <c r="F880" s="90" t="s">
        <v>548</v>
      </c>
      <c r="G880" s="90" t="s">
        <v>1272</v>
      </c>
      <c r="H880" s="92">
        <f t="shared" si="6"/>
        <v>-520576.67100000003</v>
      </c>
      <c r="I880" s="78">
        <v>524.22</v>
      </c>
      <c r="J880" s="93"/>
      <c r="K880" s="94">
        <v>-993.05</v>
      </c>
      <c r="L880" s="94">
        <v>-993.05</v>
      </c>
      <c r="M880" s="94">
        <f t="shared" si="7"/>
        <v>0</v>
      </c>
      <c r="N880" s="91">
        <v>45145</v>
      </c>
      <c r="O880" s="90" t="s">
        <v>1270</v>
      </c>
      <c r="P880" s="90"/>
      <c r="Q880" s="90">
        <v>16</v>
      </c>
    </row>
    <row r="881" spans="1:18" ht="13.5" hidden="1">
      <c r="A881" s="90" t="s">
        <v>430</v>
      </c>
      <c r="B881" s="90" t="s">
        <v>431</v>
      </c>
      <c r="C881" s="91"/>
      <c r="D881" s="91">
        <v>45129</v>
      </c>
      <c r="E881" s="90">
        <v>242104</v>
      </c>
      <c r="F881" s="90" t="s">
        <v>548</v>
      </c>
      <c r="G881" s="90" t="s">
        <v>1268</v>
      </c>
      <c r="H881" s="92">
        <f t="shared" si="6"/>
        <v>127354.0068</v>
      </c>
      <c r="I881" s="78">
        <v>524.22</v>
      </c>
      <c r="J881" s="93"/>
      <c r="K881" s="94">
        <v>242.94</v>
      </c>
      <c r="L881" s="94">
        <v>242.94</v>
      </c>
      <c r="M881" s="94">
        <f t="shared" si="7"/>
        <v>0</v>
      </c>
      <c r="N881" s="91">
        <v>45145</v>
      </c>
      <c r="O881" s="90" t="s">
        <v>1270</v>
      </c>
      <c r="P881" s="90"/>
      <c r="Q881" s="90">
        <v>16</v>
      </c>
    </row>
    <row r="882" spans="1:18" ht="13.5" hidden="1">
      <c r="A882" s="90" t="s">
        <v>430</v>
      </c>
      <c r="B882" s="90" t="s">
        <v>431</v>
      </c>
      <c r="C882" s="91"/>
      <c r="D882" s="91">
        <v>45132</v>
      </c>
      <c r="E882" s="90">
        <v>242468</v>
      </c>
      <c r="F882" s="90" t="s">
        <v>548</v>
      </c>
      <c r="G882" s="90" t="s">
        <v>1268</v>
      </c>
      <c r="H882" s="92">
        <f t="shared" si="6"/>
        <v>542557.2156</v>
      </c>
      <c r="I882" s="78">
        <v>524.22</v>
      </c>
      <c r="J882" s="93"/>
      <c r="K882" s="94">
        <v>1034.98</v>
      </c>
      <c r="L882" s="94">
        <v>1034.98</v>
      </c>
      <c r="M882" s="94">
        <f t="shared" si="7"/>
        <v>0</v>
      </c>
      <c r="N882" s="91">
        <v>45142</v>
      </c>
      <c r="O882" s="90" t="s">
        <v>1244</v>
      </c>
      <c r="P882" s="90"/>
      <c r="Q882" s="90">
        <v>16</v>
      </c>
      <c r="R882" s="90" t="s">
        <v>1269</v>
      </c>
    </row>
    <row r="883" spans="1:18" ht="13.5" hidden="1">
      <c r="A883" s="90" t="s">
        <v>430</v>
      </c>
      <c r="B883" s="90" t="s">
        <v>431</v>
      </c>
      <c r="C883" s="91"/>
      <c r="D883" s="91">
        <v>45132</v>
      </c>
      <c r="E883" s="90">
        <v>242469</v>
      </c>
      <c r="F883" s="90" t="s">
        <v>548</v>
      </c>
      <c r="G883" s="90" t="s">
        <v>1268</v>
      </c>
      <c r="H883" s="92">
        <f t="shared" si="6"/>
        <v>317368.03019999998</v>
      </c>
      <c r="I883" s="78">
        <v>524.22</v>
      </c>
      <c r="J883" s="93"/>
      <c r="K883" s="94">
        <v>605.41</v>
      </c>
      <c r="L883" s="94">
        <v>605.41</v>
      </c>
      <c r="M883" s="94">
        <f t="shared" si="7"/>
        <v>0</v>
      </c>
      <c r="N883" s="91">
        <v>45142</v>
      </c>
      <c r="O883" s="90" t="s">
        <v>1244</v>
      </c>
      <c r="P883" s="90"/>
      <c r="Q883" s="90">
        <v>16</v>
      </c>
      <c r="R883" s="90" t="s">
        <v>1269</v>
      </c>
    </row>
    <row r="884" spans="1:18" ht="13.5" hidden="1">
      <c r="A884" s="90" t="s">
        <v>430</v>
      </c>
      <c r="B884" s="90" t="s">
        <v>431</v>
      </c>
      <c r="C884" s="91"/>
      <c r="D884" s="91">
        <v>45134</v>
      </c>
      <c r="E884" s="90">
        <v>242938</v>
      </c>
      <c r="F884" s="90" t="s">
        <v>548</v>
      </c>
      <c r="G884" s="90" t="s">
        <v>1268</v>
      </c>
      <c r="H884" s="92">
        <f t="shared" si="6"/>
        <v>237613.19940000001</v>
      </c>
      <c r="I884" s="78">
        <v>524.22</v>
      </c>
      <c r="J884" s="93"/>
      <c r="K884" s="94">
        <v>453.27</v>
      </c>
      <c r="L884" s="94">
        <v>453.27</v>
      </c>
      <c r="M884" s="94">
        <f t="shared" si="7"/>
        <v>0</v>
      </c>
      <c r="N884" s="91">
        <v>45145</v>
      </c>
      <c r="O884" s="90" t="s">
        <v>1270</v>
      </c>
      <c r="P884" s="90"/>
      <c r="Q884" s="90">
        <v>16</v>
      </c>
    </row>
    <row r="885" spans="1:18" ht="13.5" hidden="1">
      <c r="A885" s="90" t="s">
        <v>430</v>
      </c>
      <c r="B885" s="90" t="s">
        <v>431</v>
      </c>
      <c r="C885" s="91"/>
      <c r="D885" s="91">
        <v>45135</v>
      </c>
      <c r="E885" s="90">
        <v>243195</v>
      </c>
      <c r="F885" s="90" t="s">
        <v>548</v>
      </c>
      <c r="G885" s="90" t="s">
        <v>1268</v>
      </c>
      <c r="H885" s="92">
        <f t="shared" si="6"/>
        <v>291067.91279999999</v>
      </c>
      <c r="I885" s="78">
        <v>524.22</v>
      </c>
      <c r="J885" s="93"/>
      <c r="K885" s="94">
        <v>555.24</v>
      </c>
      <c r="L885" s="94">
        <v>555.24</v>
      </c>
      <c r="M885" s="94">
        <f t="shared" si="7"/>
        <v>0</v>
      </c>
      <c r="N885" s="91">
        <v>45145</v>
      </c>
      <c r="O885" s="90" t="s">
        <v>1270</v>
      </c>
      <c r="P885" s="90"/>
      <c r="Q885" s="90">
        <v>16</v>
      </c>
    </row>
    <row r="886" spans="1:18" ht="13.5" hidden="1">
      <c r="A886" s="90" t="s">
        <v>430</v>
      </c>
      <c r="B886" s="90" t="s">
        <v>431</v>
      </c>
      <c r="C886" s="91"/>
      <c r="D886" s="91">
        <v>45128</v>
      </c>
      <c r="E886" s="90">
        <v>98437</v>
      </c>
      <c r="F886" s="90" t="s">
        <v>1273</v>
      </c>
      <c r="G886" s="90" t="s">
        <v>1268</v>
      </c>
      <c r="H886" s="92">
        <f t="shared" si="6"/>
        <v>14201.1198</v>
      </c>
      <c r="I886" s="78">
        <v>524.22</v>
      </c>
      <c r="J886" s="93"/>
      <c r="K886" s="94">
        <v>27.09</v>
      </c>
      <c r="L886" s="94">
        <v>27.09</v>
      </c>
      <c r="M886" s="94">
        <f t="shared" si="7"/>
        <v>0</v>
      </c>
      <c r="N886" s="91">
        <v>45146</v>
      </c>
      <c r="O886" s="90" t="s">
        <v>1274</v>
      </c>
      <c r="P886" s="90"/>
      <c r="Q886" s="90">
        <v>16</v>
      </c>
    </row>
    <row r="887" spans="1:18" ht="13.5" hidden="1">
      <c r="A887" s="90" t="s">
        <v>430</v>
      </c>
      <c r="B887" s="90" t="s">
        <v>431</v>
      </c>
      <c r="C887" s="91"/>
      <c r="D887" s="91">
        <v>45131</v>
      </c>
      <c r="E887" s="90">
        <v>167428</v>
      </c>
      <c r="F887" s="90" t="s">
        <v>1273</v>
      </c>
      <c r="G887" s="90" t="s">
        <v>1268</v>
      </c>
      <c r="H887" s="92">
        <f t="shared" si="6"/>
        <v>183031.413</v>
      </c>
      <c r="I887" s="78">
        <v>524.22</v>
      </c>
      <c r="J887" s="93"/>
      <c r="K887" s="94">
        <v>349.15</v>
      </c>
      <c r="L887" s="94">
        <v>349.15</v>
      </c>
      <c r="M887" s="94">
        <f t="shared" si="7"/>
        <v>0</v>
      </c>
      <c r="N887" s="91">
        <v>45131</v>
      </c>
      <c r="O887" s="90" t="s">
        <v>1275</v>
      </c>
      <c r="P887" s="90"/>
      <c r="Q887" s="90">
        <v>16</v>
      </c>
    </row>
    <row r="888" spans="1:18" ht="13.5" hidden="1">
      <c r="A888" s="90" t="s">
        <v>430</v>
      </c>
      <c r="B888" s="90" t="s">
        <v>431</v>
      </c>
      <c r="C888" s="91"/>
      <c r="D888" s="91">
        <v>45131</v>
      </c>
      <c r="E888" s="90">
        <v>167474</v>
      </c>
      <c r="F888" s="90" t="s">
        <v>1273</v>
      </c>
      <c r="G888" s="90" t="s">
        <v>1268</v>
      </c>
      <c r="H888" s="92">
        <f t="shared" si="6"/>
        <v>34116.2376</v>
      </c>
      <c r="I888" s="78">
        <v>524.22</v>
      </c>
      <c r="J888" s="93"/>
      <c r="K888" s="94">
        <v>65.08</v>
      </c>
      <c r="L888" s="94">
        <v>65.08</v>
      </c>
      <c r="M888" s="94">
        <f t="shared" si="7"/>
        <v>0</v>
      </c>
      <c r="N888" s="90" t="s">
        <v>1276</v>
      </c>
      <c r="O888" s="90" t="s">
        <v>1277</v>
      </c>
      <c r="P888" s="90"/>
      <c r="Q888" s="90">
        <v>16</v>
      </c>
    </row>
    <row r="889" spans="1:18" ht="13.5" hidden="1">
      <c r="A889" s="90" t="s">
        <v>430</v>
      </c>
      <c r="B889" s="90" t="s">
        <v>431</v>
      </c>
      <c r="C889" s="91"/>
      <c r="D889" s="91">
        <v>45138</v>
      </c>
      <c r="E889" s="90">
        <v>168338</v>
      </c>
      <c r="F889" s="90" t="s">
        <v>1273</v>
      </c>
      <c r="G889" s="90" t="s">
        <v>1268</v>
      </c>
      <c r="H889" s="92">
        <f t="shared" si="6"/>
        <v>62130.554400000001</v>
      </c>
      <c r="I889" s="78">
        <v>524.22</v>
      </c>
      <c r="J889" s="93"/>
      <c r="K889" s="94">
        <v>118.52</v>
      </c>
      <c r="L889" s="94">
        <v>118.52</v>
      </c>
      <c r="M889" s="94">
        <f t="shared" si="7"/>
        <v>0</v>
      </c>
      <c r="N889" s="91">
        <v>45139</v>
      </c>
      <c r="O889" s="90" t="s">
        <v>1275</v>
      </c>
      <c r="P889" s="90"/>
      <c r="Q889" s="90">
        <v>16</v>
      </c>
    </row>
    <row r="890" spans="1:18" ht="13.5" hidden="1">
      <c r="A890" s="90" t="s">
        <v>430</v>
      </c>
      <c r="B890" s="90" t="s">
        <v>431</v>
      </c>
      <c r="C890" s="91"/>
      <c r="D890" s="91">
        <v>45135</v>
      </c>
      <c r="E890" s="90">
        <v>10379</v>
      </c>
      <c r="F890" s="90" t="s">
        <v>1278</v>
      </c>
      <c r="G890" s="90" t="s">
        <v>1268</v>
      </c>
      <c r="H890" s="92">
        <f t="shared" si="6"/>
        <v>112838.35500000001</v>
      </c>
      <c r="I890" s="78">
        <v>524.22</v>
      </c>
      <c r="J890" s="93"/>
      <c r="K890" s="94">
        <v>215.25</v>
      </c>
      <c r="L890" s="94">
        <v>215.25</v>
      </c>
      <c r="M890" s="94">
        <f t="shared" si="7"/>
        <v>0</v>
      </c>
      <c r="N890" s="91">
        <v>45145</v>
      </c>
      <c r="O890" s="90" t="s">
        <v>1173</v>
      </c>
      <c r="P890" s="90"/>
      <c r="Q890" s="90">
        <v>16</v>
      </c>
    </row>
    <row r="891" spans="1:18" ht="13.5" hidden="1">
      <c r="A891" s="90" t="s">
        <v>430</v>
      </c>
      <c r="B891" s="90" t="s">
        <v>431</v>
      </c>
      <c r="C891" s="91"/>
      <c r="D891" s="91">
        <v>45124</v>
      </c>
      <c r="E891" s="90">
        <v>11459</v>
      </c>
      <c r="F891" s="90" t="s">
        <v>1279</v>
      </c>
      <c r="G891" s="90" t="s">
        <v>1280</v>
      </c>
      <c r="H891" s="92">
        <f t="shared" si="6"/>
        <v>12890.569800000001</v>
      </c>
      <c r="I891" s="78">
        <v>524.22</v>
      </c>
      <c r="J891" s="93"/>
      <c r="K891" s="94">
        <v>24.59</v>
      </c>
      <c r="L891" s="94">
        <v>24.59</v>
      </c>
      <c r="M891" s="94">
        <f t="shared" si="7"/>
        <v>0</v>
      </c>
      <c r="N891" s="91">
        <v>45134</v>
      </c>
      <c r="O891" s="90" t="s">
        <v>1281</v>
      </c>
      <c r="P891" s="90"/>
      <c r="Q891" s="90">
        <v>16</v>
      </c>
      <c r="R891" s="90" t="s">
        <v>1282</v>
      </c>
    </row>
    <row r="892" spans="1:18" ht="13.5" hidden="1">
      <c r="A892" s="90" t="s">
        <v>432</v>
      </c>
      <c r="B892" s="90" t="s">
        <v>433</v>
      </c>
      <c r="C892" s="91"/>
      <c r="D892" s="91">
        <v>45124</v>
      </c>
      <c r="E892" s="90">
        <v>11459</v>
      </c>
      <c r="F892" s="90" t="s">
        <v>1279</v>
      </c>
      <c r="G892" s="90" t="s">
        <v>1280</v>
      </c>
      <c r="H892" s="92">
        <f t="shared" si="6"/>
        <v>6348.3041999999996</v>
      </c>
      <c r="I892" s="78">
        <v>524.22</v>
      </c>
      <c r="J892" s="93"/>
      <c r="K892" s="94">
        <v>12.11</v>
      </c>
      <c r="L892" s="94">
        <v>12.11</v>
      </c>
      <c r="M892" s="94">
        <f t="shared" si="7"/>
        <v>0</v>
      </c>
      <c r="N892" s="91">
        <v>45134</v>
      </c>
      <c r="O892" s="90" t="s">
        <v>1281</v>
      </c>
      <c r="P892" s="90"/>
      <c r="Q892" s="90">
        <v>16</v>
      </c>
      <c r="R892" s="90" t="s">
        <v>1282</v>
      </c>
    </row>
    <row r="893" spans="1:18" ht="13.5" hidden="1">
      <c r="A893" s="90" t="s">
        <v>430</v>
      </c>
      <c r="B893" s="90" t="s">
        <v>431</v>
      </c>
      <c r="C893" s="91"/>
      <c r="D893" s="91">
        <v>45124</v>
      </c>
      <c r="E893" s="90">
        <v>989</v>
      </c>
      <c r="F893" s="90" t="s">
        <v>1063</v>
      </c>
      <c r="G893" s="90" t="s">
        <v>1283</v>
      </c>
      <c r="H893" s="92">
        <f t="shared" si="6"/>
        <v>66937.651800000007</v>
      </c>
      <c r="I893" s="78">
        <v>524.22</v>
      </c>
      <c r="J893" s="93"/>
      <c r="K893" s="94">
        <v>127.69</v>
      </c>
      <c r="L893" s="94">
        <v>127.69</v>
      </c>
      <c r="M893" s="94">
        <f t="shared" si="7"/>
        <v>0</v>
      </c>
      <c r="N893" s="91">
        <v>45134</v>
      </c>
      <c r="O893" s="90" t="s">
        <v>1281</v>
      </c>
      <c r="P893" s="90"/>
      <c r="Q893" s="90">
        <v>16</v>
      </c>
      <c r="R893" s="90" t="s">
        <v>1282</v>
      </c>
    </row>
    <row r="894" spans="1:18" ht="13.5" hidden="1">
      <c r="A894" s="90" t="s">
        <v>430</v>
      </c>
      <c r="B894" s="90" t="s">
        <v>431</v>
      </c>
      <c r="C894" s="91"/>
      <c r="D894" s="91">
        <v>45127</v>
      </c>
      <c r="E894" s="90" t="s">
        <v>1284</v>
      </c>
      <c r="F894" s="90" t="s">
        <v>1221</v>
      </c>
      <c r="G894" s="90" t="s">
        <v>1285</v>
      </c>
      <c r="H894" s="92">
        <f t="shared" si="6"/>
        <v>2995356.3846000005</v>
      </c>
      <c r="I894" s="78">
        <v>524.22</v>
      </c>
      <c r="J894" s="93"/>
      <c r="K894" s="94">
        <v>5713.93</v>
      </c>
      <c r="L894" s="94">
        <v>5713.93</v>
      </c>
      <c r="M894" s="94">
        <f t="shared" si="7"/>
        <v>0</v>
      </c>
      <c r="N894" s="91">
        <v>45138</v>
      </c>
      <c r="O894" s="90" t="s">
        <v>1286</v>
      </c>
      <c r="P894" s="90"/>
      <c r="Q894" s="90">
        <v>16</v>
      </c>
      <c r="R894" s="90" t="s">
        <v>1282</v>
      </c>
    </row>
    <row r="895" spans="1:18" ht="13.5" hidden="1">
      <c r="A895" s="90" t="s">
        <v>430</v>
      </c>
      <c r="B895" s="90" t="s">
        <v>431</v>
      </c>
      <c r="C895" s="91"/>
      <c r="D895" s="91">
        <v>45127</v>
      </c>
      <c r="E895" s="90" t="s">
        <v>1284</v>
      </c>
      <c r="F895" s="90" t="s">
        <v>1221</v>
      </c>
      <c r="G895" s="90" t="s">
        <v>1285</v>
      </c>
      <c r="H895" s="92">
        <f t="shared" si="6"/>
        <v>3000944.5698000002</v>
      </c>
      <c r="I895" s="78">
        <v>524.22</v>
      </c>
      <c r="J895" s="93"/>
      <c r="K895" s="94">
        <v>5724.59</v>
      </c>
      <c r="L895" s="94">
        <v>5724.59</v>
      </c>
      <c r="M895" s="94">
        <f t="shared" si="7"/>
        <v>0</v>
      </c>
      <c r="N895" s="91">
        <v>45142</v>
      </c>
      <c r="O895" s="90" t="s">
        <v>1287</v>
      </c>
      <c r="P895" s="90"/>
      <c r="Q895" s="90">
        <v>16</v>
      </c>
      <c r="R895" s="90" t="s">
        <v>1282</v>
      </c>
    </row>
    <row r="896" spans="1:18" ht="13.5" hidden="1">
      <c r="A896" s="90" t="s">
        <v>430</v>
      </c>
      <c r="B896" s="90" t="s">
        <v>431</v>
      </c>
      <c r="C896" s="91"/>
      <c r="D896" s="91">
        <v>45131</v>
      </c>
      <c r="E896" s="90">
        <v>196</v>
      </c>
      <c r="F896" s="90" t="s">
        <v>1288</v>
      </c>
      <c r="G896" s="90" t="s">
        <v>1289</v>
      </c>
      <c r="H896" s="92">
        <f t="shared" si="6"/>
        <v>4952280.1290000007</v>
      </c>
      <c r="I896" s="78">
        <v>524.22</v>
      </c>
      <c r="J896" s="93"/>
      <c r="K896" s="94">
        <v>9446.9500000000007</v>
      </c>
      <c r="L896" s="94">
        <v>9446.9500000000007</v>
      </c>
      <c r="M896" s="94">
        <f t="shared" si="7"/>
        <v>0</v>
      </c>
      <c r="N896" s="91">
        <v>45134</v>
      </c>
      <c r="O896" s="90" t="s">
        <v>1281</v>
      </c>
      <c r="P896" s="90"/>
      <c r="Q896" s="90">
        <v>16</v>
      </c>
      <c r="R896" s="90" t="s">
        <v>1282</v>
      </c>
    </row>
    <row r="897" spans="1:18" ht="13.5" hidden="1">
      <c r="A897" s="90" t="s">
        <v>432</v>
      </c>
      <c r="B897" s="90" t="s">
        <v>433</v>
      </c>
      <c r="C897" s="91"/>
      <c r="D897" s="91">
        <v>45131</v>
      </c>
      <c r="E897" s="90">
        <v>196</v>
      </c>
      <c r="F897" s="90" t="s">
        <v>1288</v>
      </c>
      <c r="G897" s="90" t="s">
        <v>1289</v>
      </c>
      <c r="H897" s="92">
        <f t="shared" si="6"/>
        <v>2529083.6634000004</v>
      </c>
      <c r="I897" s="78">
        <v>524.22</v>
      </c>
      <c r="J897" s="93"/>
      <c r="K897" s="94">
        <v>4824.47</v>
      </c>
      <c r="L897" s="94">
        <v>4824.47</v>
      </c>
      <c r="M897" s="94">
        <f t="shared" si="7"/>
        <v>0</v>
      </c>
      <c r="N897" s="91">
        <v>45134</v>
      </c>
      <c r="O897" s="90" t="s">
        <v>1281</v>
      </c>
      <c r="P897" s="90"/>
      <c r="Q897" s="90">
        <v>16</v>
      </c>
      <c r="R897" s="90" t="s">
        <v>1282</v>
      </c>
    </row>
    <row r="898" spans="1:18" ht="13.5" hidden="1">
      <c r="A898" s="90" t="s">
        <v>430</v>
      </c>
      <c r="B898" s="90" t="s">
        <v>431</v>
      </c>
      <c r="C898" s="91"/>
      <c r="D898" s="91">
        <v>45131</v>
      </c>
      <c r="E898" s="90">
        <v>196</v>
      </c>
      <c r="F898" s="90" t="s">
        <v>1288</v>
      </c>
      <c r="G898" s="90" t="s">
        <v>1289</v>
      </c>
      <c r="H898" s="92">
        <f t="shared" si="6"/>
        <v>681622.29720000003</v>
      </c>
      <c r="I898" s="78">
        <v>524.22</v>
      </c>
      <c r="J898" s="93"/>
      <c r="K898" s="94">
        <v>1300.26</v>
      </c>
      <c r="L898" s="94">
        <v>1300.26</v>
      </c>
      <c r="M898" s="94">
        <f t="shared" si="7"/>
        <v>0</v>
      </c>
      <c r="N898" s="91">
        <v>45134</v>
      </c>
      <c r="O898" s="90" t="s">
        <v>1281</v>
      </c>
      <c r="P898" s="90"/>
      <c r="Q898" s="90">
        <v>16</v>
      </c>
      <c r="R898" s="90" t="s">
        <v>1282</v>
      </c>
    </row>
    <row r="899" spans="1:18" ht="13.5" hidden="1">
      <c r="A899" s="90" t="s">
        <v>432</v>
      </c>
      <c r="B899" s="90" t="s">
        <v>433</v>
      </c>
      <c r="C899" s="91"/>
      <c r="D899" s="91">
        <v>45131</v>
      </c>
      <c r="E899" s="90">
        <v>196</v>
      </c>
      <c r="F899" s="90" t="s">
        <v>1288</v>
      </c>
      <c r="G899" s="90" t="s">
        <v>1289</v>
      </c>
      <c r="H899" s="92">
        <f t="shared" si="6"/>
        <v>290957.82660000003</v>
      </c>
      <c r="I899" s="78">
        <v>524.22</v>
      </c>
      <c r="J899" s="93"/>
      <c r="K899" s="94">
        <v>555.03</v>
      </c>
      <c r="L899" s="94">
        <v>555.03</v>
      </c>
      <c r="M899" s="94">
        <f t="shared" si="7"/>
        <v>0</v>
      </c>
      <c r="N899" s="91">
        <v>45134</v>
      </c>
      <c r="O899" s="90" t="s">
        <v>1281</v>
      </c>
      <c r="P899" s="90"/>
      <c r="Q899" s="90">
        <v>16</v>
      </c>
      <c r="R899" s="90" t="s">
        <v>1282</v>
      </c>
    </row>
    <row r="900" spans="1:18" ht="13.5" hidden="1">
      <c r="A900" s="90" t="s">
        <v>430</v>
      </c>
      <c r="B900" s="90" t="s">
        <v>431</v>
      </c>
      <c r="C900" s="91"/>
      <c r="D900" s="91">
        <v>45131</v>
      </c>
      <c r="E900" s="90">
        <v>197</v>
      </c>
      <c r="F900" s="90" t="s">
        <v>1288</v>
      </c>
      <c r="G900" s="90" t="s">
        <v>1290</v>
      </c>
      <c r="H900" s="92">
        <f t="shared" si="6"/>
        <v>3162661.1976000001</v>
      </c>
      <c r="I900" s="78">
        <v>524.22</v>
      </c>
      <c r="J900" s="93"/>
      <c r="K900" s="94">
        <v>6033.08</v>
      </c>
      <c r="L900" s="94">
        <v>6033.08</v>
      </c>
      <c r="M900" s="94">
        <f t="shared" si="7"/>
        <v>0</v>
      </c>
      <c r="N900" s="91">
        <v>45134</v>
      </c>
      <c r="O900" s="90" t="s">
        <v>1291</v>
      </c>
      <c r="P900" s="90"/>
      <c r="Q900" s="90">
        <v>16</v>
      </c>
      <c r="R900" s="90" t="s">
        <v>1282</v>
      </c>
    </row>
    <row r="901" spans="1:18" ht="13.5" hidden="1">
      <c r="A901" s="90" t="s">
        <v>432</v>
      </c>
      <c r="B901" s="90" t="s">
        <v>433</v>
      </c>
      <c r="C901" s="91"/>
      <c r="D901" s="91">
        <v>45131</v>
      </c>
      <c r="E901" s="90">
        <v>197</v>
      </c>
      <c r="F901" s="90" t="s">
        <v>1288</v>
      </c>
      <c r="G901" s="90" t="s">
        <v>1290</v>
      </c>
      <c r="H901" s="92">
        <f t="shared" si="6"/>
        <v>1557730.2144000002</v>
      </c>
      <c r="I901" s="78">
        <v>524.22</v>
      </c>
      <c r="J901" s="93"/>
      <c r="K901" s="94">
        <v>2971.52</v>
      </c>
      <c r="L901" s="94">
        <v>2971.52</v>
      </c>
      <c r="M901" s="94">
        <f t="shared" si="7"/>
        <v>0</v>
      </c>
      <c r="N901" s="91">
        <v>45134</v>
      </c>
      <c r="O901" s="90" t="s">
        <v>1291</v>
      </c>
      <c r="P901" s="90"/>
      <c r="Q901" s="90">
        <v>16</v>
      </c>
      <c r="R901" s="90" t="s">
        <v>1282</v>
      </c>
    </row>
    <row r="902" spans="1:18" ht="13.5" hidden="1">
      <c r="A902" s="90" t="s">
        <v>358</v>
      </c>
      <c r="B902" s="90" t="s">
        <v>359</v>
      </c>
      <c r="C902" s="91"/>
      <c r="D902" s="91">
        <v>45132</v>
      </c>
      <c r="E902" s="90">
        <v>28</v>
      </c>
      <c r="F902" s="90" t="s">
        <v>1147</v>
      </c>
      <c r="G902" s="90" t="s">
        <v>1292</v>
      </c>
      <c r="H902" s="92">
        <f t="shared" si="6"/>
        <v>2073840.5310000002</v>
      </c>
      <c r="I902" s="78">
        <v>524.22</v>
      </c>
      <c r="J902" s="93"/>
      <c r="K902" s="94">
        <v>3956.05</v>
      </c>
      <c r="L902" s="94">
        <v>3956.05</v>
      </c>
      <c r="M902" s="94">
        <f t="shared" si="7"/>
        <v>0</v>
      </c>
      <c r="N902" s="91">
        <v>45139</v>
      </c>
      <c r="O902" s="90" t="s">
        <v>1293</v>
      </c>
      <c r="P902" s="90"/>
      <c r="Q902" s="90">
        <v>16</v>
      </c>
    </row>
    <row r="903" spans="1:18" ht="13.5" hidden="1">
      <c r="A903" s="90" t="s">
        <v>297</v>
      </c>
      <c r="B903" s="90" t="s">
        <v>298</v>
      </c>
      <c r="C903" s="91"/>
      <c r="D903" s="91">
        <v>45133</v>
      </c>
      <c r="E903" s="90">
        <v>363</v>
      </c>
      <c r="F903" s="90" t="s">
        <v>1294</v>
      </c>
      <c r="G903" s="90" t="s">
        <v>1295</v>
      </c>
      <c r="H903" s="92">
        <f t="shared" si="6"/>
        <v>380688.56400000007</v>
      </c>
      <c r="I903" s="78">
        <v>524.22</v>
      </c>
      <c r="J903" s="93"/>
      <c r="K903" s="94">
        <v>726.2</v>
      </c>
      <c r="L903" s="94">
        <v>726.2</v>
      </c>
      <c r="M903" s="94">
        <f t="shared" si="7"/>
        <v>0</v>
      </c>
      <c r="N903" s="91">
        <v>45133</v>
      </c>
      <c r="O903" s="90" t="s">
        <v>1296</v>
      </c>
      <c r="P903" s="90"/>
      <c r="Q903" s="90">
        <v>16</v>
      </c>
    </row>
    <row r="904" spans="1:18" ht="13.5" hidden="1">
      <c r="A904" s="90" t="s">
        <v>358</v>
      </c>
      <c r="B904" s="90" t="s">
        <v>359</v>
      </c>
      <c r="C904" s="91"/>
      <c r="D904" s="91">
        <v>45134</v>
      </c>
      <c r="E904" s="90">
        <v>71</v>
      </c>
      <c r="F904" s="90" t="s">
        <v>655</v>
      </c>
      <c r="G904" s="90" t="s">
        <v>1297</v>
      </c>
      <c r="H904" s="92">
        <f t="shared" si="6"/>
        <v>1423010.9166000001</v>
      </c>
      <c r="I904" s="78">
        <v>524.22</v>
      </c>
      <c r="J904" s="93"/>
      <c r="K904" s="94">
        <v>2714.53</v>
      </c>
      <c r="L904" s="94">
        <v>2714.53</v>
      </c>
      <c r="M904" s="94">
        <f t="shared" si="7"/>
        <v>0</v>
      </c>
      <c r="N904" s="91">
        <v>45139</v>
      </c>
      <c r="O904" s="90" t="s">
        <v>1298</v>
      </c>
      <c r="P904" s="90"/>
      <c r="Q904" s="90">
        <v>16</v>
      </c>
    </row>
    <row r="905" spans="1:18" ht="13.5" hidden="1">
      <c r="A905" s="90" t="s">
        <v>358</v>
      </c>
      <c r="B905" s="90" t="s">
        <v>359</v>
      </c>
      <c r="C905" s="91"/>
      <c r="D905" s="91">
        <v>45134</v>
      </c>
      <c r="E905" s="90">
        <v>72</v>
      </c>
      <c r="F905" s="90" t="s">
        <v>655</v>
      </c>
      <c r="G905" s="90" t="s">
        <v>1299</v>
      </c>
      <c r="H905" s="92">
        <f t="shared" si="6"/>
        <v>308870.42400000006</v>
      </c>
      <c r="I905" s="78">
        <v>524.22</v>
      </c>
      <c r="J905" s="93"/>
      <c r="K905" s="94">
        <v>589.20000000000005</v>
      </c>
      <c r="L905" s="94">
        <v>589.20000000000005</v>
      </c>
      <c r="M905" s="94">
        <f t="shared" si="7"/>
        <v>0</v>
      </c>
      <c r="N905" s="91">
        <v>45139</v>
      </c>
      <c r="O905" s="90" t="s">
        <v>1300</v>
      </c>
      <c r="P905" s="90"/>
      <c r="Q905" s="90">
        <v>16</v>
      </c>
    </row>
    <row r="906" spans="1:18" ht="13.5" hidden="1">
      <c r="A906" s="90" t="s">
        <v>430</v>
      </c>
      <c r="B906" s="90" t="s">
        <v>431</v>
      </c>
      <c r="C906" s="91"/>
      <c r="D906" s="91">
        <v>45134</v>
      </c>
      <c r="E906" s="90">
        <v>123343</v>
      </c>
      <c r="F906" s="90" t="s">
        <v>1301</v>
      </c>
      <c r="G906" s="90" t="s">
        <v>1283</v>
      </c>
      <c r="H906" s="92">
        <f t="shared" si="6"/>
        <v>739994.19420000003</v>
      </c>
      <c r="I906" s="78">
        <v>524.22</v>
      </c>
      <c r="J906" s="93"/>
      <c r="K906" s="94">
        <v>1411.61</v>
      </c>
      <c r="L906" s="94">
        <v>1411.61</v>
      </c>
      <c r="M906" s="94">
        <f t="shared" si="7"/>
        <v>0</v>
      </c>
      <c r="N906" s="91">
        <v>45134</v>
      </c>
      <c r="O906" s="90" t="s">
        <v>1302</v>
      </c>
      <c r="P906" s="90"/>
      <c r="Q906" s="90">
        <v>16</v>
      </c>
      <c r="R906" s="90" t="s">
        <v>1269</v>
      </c>
    </row>
    <row r="907" spans="1:18" ht="13.5" hidden="1">
      <c r="A907" s="90" t="s">
        <v>237</v>
      </c>
      <c r="B907" s="90" t="s">
        <v>40</v>
      </c>
      <c r="C907" s="91"/>
      <c r="D907" s="91">
        <v>45132</v>
      </c>
      <c r="E907" s="90">
        <v>115</v>
      </c>
      <c r="F907" s="90" t="s">
        <v>1197</v>
      </c>
      <c r="G907" s="90" t="s">
        <v>1303</v>
      </c>
      <c r="H907" s="92">
        <f t="shared" si="6"/>
        <v>118473.72</v>
      </c>
      <c r="I907" s="78">
        <v>524.22</v>
      </c>
      <c r="J907" s="93"/>
      <c r="K907" s="94">
        <v>226</v>
      </c>
      <c r="L907" s="94">
        <v>226</v>
      </c>
      <c r="M907" s="94">
        <f t="shared" si="7"/>
        <v>0</v>
      </c>
      <c r="N907" s="91">
        <v>45135</v>
      </c>
      <c r="O907" s="90" t="s">
        <v>1199</v>
      </c>
      <c r="P907" s="90"/>
      <c r="Q907" s="90">
        <v>16</v>
      </c>
    </row>
    <row r="908" spans="1:18" ht="13.5" hidden="1">
      <c r="A908" s="90" t="s">
        <v>425</v>
      </c>
      <c r="B908" s="90" t="s">
        <v>426</v>
      </c>
      <c r="C908" s="91"/>
      <c r="D908" s="91">
        <v>45136</v>
      </c>
      <c r="E908" s="90">
        <v>1120</v>
      </c>
      <c r="F908" s="90" t="s">
        <v>1304</v>
      </c>
      <c r="G908" s="90" t="s">
        <v>1305</v>
      </c>
      <c r="H908" s="92">
        <f t="shared" si="6"/>
        <v>2815365.4476000001</v>
      </c>
      <c r="I908" s="78">
        <v>524.22</v>
      </c>
      <c r="J908" s="93"/>
      <c r="K908" s="94">
        <v>5370.58</v>
      </c>
      <c r="L908" s="94">
        <v>5370.58</v>
      </c>
      <c r="M908" s="94">
        <f t="shared" si="7"/>
        <v>0</v>
      </c>
      <c r="N908" s="91">
        <v>45138</v>
      </c>
      <c r="O908" s="90" t="s">
        <v>1306</v>
      </c>
      <c r="P908" s="90"/>
      <c r="Q908" s="90">
        <v>16</v>
      </c>
    </row>
    <row r="909" spans="1:18" ht="13.5" hidden="1">
      <c r="A909" s="90" t="s">
        <v>242</v>
      </c>
      <c r="B909" s="90" t="s">
        <v>243</v>
      </c>
      <c r="C909" s="91"/>
      <c r="D909" s="91">
        <v>45138</v>
      </c>
      <c r="E909" s="90">
        <v>6</v>
      </c>
      <c r="F909" s="90" t="s">
        <v>1307</v>
      </c>
      <c r="G909" s="90" t="s">
        <v>1308</v>
      </c>
      <c r="H909" s="92">
        <f t="shared" si="6"/>
        <v>150304.35840000003</v>
      </c>
      <c r="I909" s="78">
        <v>524.22</v>
      </c>
      <c r="J909" s="93"/>
      <c r="K909" s="94">
        <v>286.72000000000003</v>
      </c>
      <c r="L909" s="94">
        <v>286.72000000000003</v>
      </c>
      <c r="M909" s="94">
        <f t="shared" si="7"/>
        <v>0</v>
      </c>
      <c r="N909" s="91">
        <v>45145</v>
      </c>
      <c r="O909" s="90" t="s">
        <v>1309</v>
      </c>
      <c r="P909" s="90"/>
      <c r="Q909" s="90">
        <v>16</v>
      </c>
    </row>
    <row r="910" spans="1:18" ht="13.5" hidden="1">
      <c r="A910" s="90" t="s">
        <v>439</v>
      </c>
      <c r="B910" s="90" t="s">
        <v>440</v>
      </c>
      <c r="C910" s="91"/>
      <c r="D910" s="91">
        <v>45175</v>
      </c>
      <c r="E910" s="90">
        <v>30</v>
      </c>
      <c r="F910" s="90" t="s">
        <v>686</v>
      </c>
      <c r="G910" s="90" t="s">
        <v>1310</v>
      </c>
      <c r="H910" s="92">
        <f t="shared" si="6"/>
        <v>2764385.0526000001</v>
      </c>
      <c r="I910" s="78">
        <v>524.22</v>
      </c>
      <c r="J910" s="93"/>
      <c r="K910" s="94">
        <v>5273.33</v>
      </c>
      <c r="L910" s="94">
        <v>5273.33</v>
      </c>
      <c r="M910" s="94">
        <f t="shared" si="7"/>
        <v>0</v>
      </c>
      <c r="N910" s="91">
        <v>45138</v>
      </c>
      <c r="O910" s="90" t="s">
        <v>1311</v>
      </c>
      <c r="P910" s="90"/>
      <c r="Q910" s="90">
        <v>16</v>
      </c>
    </row>
    <row r="911" spans="1:18" ht="13.5" hidden="1">
      <c r="A911" s="90" t="s">
        <v>439</v>
      </c>
      <c r="B911" s="90" t="s">
        <v>440</v>
      </c>
      <c r="C911" s="91"/>
      <c r="D911" s="91">
        <v>45138</v>
      </c>
      <c r="E911" s="90">
        <v>204</v>
      </c>
      <c r="F911" s="90" t="s">
        <v>1312</v>
      </c>
      <c r="G911" s="90" t="s">
        <v>1313</v>
      </c>
      <c r="H911" s="92">
        <f t="shared" si="6"/>
        <v>397117.6188</v>
      </c>
      <c r="I911" s="78">
        <v>524.22</v>
      </c>
      <c r="J911" s="93"/>
      <c r="K911" s="94">
        <v>757.54</v>
      </c>
      <c r="L911" s="94">
        <v>757.54</v>
      </c>
      <c r="M911" s="94">
        <f t="shared" si="7"/>
        <v>0</v>
      </c>
      <c r="N911" s="91">
        <v>45139</v>
      </c>
      <c r="O911" s="90" t="s">
        <v>1314</v>
      </c>
      <c r="P911" s="90"/>
      <c r="Q911" s="90">
        <v>16</v>
      </c>
      <c r="R911" s="90" t="s">
        <v>1269</v>
      </c>
    </row>
    <row r="912" spans="1:18" ht="13.5" hidden="1">
      <c r="A912" s="90" t="s">
        <v>430</v>
      </c>
      <c r="B912" s="90" t="s">
        <v>431</v>
      </c>
      <c r="C912" s="91"/>
      <c r="D912" s="91">
        <v>45138</v>
      </c>
      <c r="E912" s="90">
        <v>6620</v>
      </c>
      <c r="F912" s="90" t="s">
        <v>737</v>
      </c>
      <c r="G912" s="90" t="s">
        <v>1268</v>
      </c>
      <c r="H912" s="92">
        <f t="shared" si="6"/>
        <v>1760440.8462</v>
      </c>
      <c r="I912" s="78">
        <v>524.22</v>
      </c>
      <c r="J912" s="93"/>
      <c r="K912" s="94">
        <v>3358.21</v>
      </c>
      <c r="L912" s="94">
        <v>3358.21</v>
      </c>
      <c r="M912" s="94">
        <f t="shared" si="7"/>
        <v>0</v>
      </c>
      <c r="N912" s="91">
        <v>45142</v>
      </c>
      <c r="O912" s="90" t="s">
        <v>1245</v>
      </c>
      <c r="P912" s="90"/>
      <c r="Q912" s="90">
        <v>16</v>
      </c>
    </row>
    <row r="913" spans="1:18" ht="13.5" hidden="1">
      <c r="A913" s="90" t="s">
        <v>430</v>
      </c>
      <c r="B913" s="90" t="s">
        <v>431</v>
      </c>
      <c r="C913" s="91"/>
      <c r="D913" s="91">
        <v>45132</v>
      </c>
      <c r="E913" s="90">
        <v>1085</v>
      </c>
      <c r="F913" s="90" t="s">
        <v>1315</v>
      </c>
      <c r="G913" s="90" t="s">
        <v>1283</v>
      </c>
      <c r="H913" s="92">
        <f t="shared" si="6"/>
        <v>248475.03780000002</v>
      </c>
      <c r="I913" s="78">
        <v>524.22</v>
      </c>
      <c r="J913" s="93"/>
      <c r="K913" s="94">
        <v>473.99</v>
      </c>
      <c r="L913" s="94">
        <v>473.99</v>
      </c>
      <c r="M913" s="94">
        <f t="shared" si="7"/>
        <v>0</v>
      </c>
      <c r="N913" s="91">
        <v>45142</v>
      </c>
      <c r="O913" s="90" t="s">
        <v>1316</v>
      </c>
      <c r="P913" s="90"/>
      <c r="Q913" s="90">
        <v>16</v>
      </c>
      <c r="R913" s="90" t="s">
        <v>1269</v>
      </c>
    </row>
    <row r="914" spans="1:18" ht="13.5" hidden="1">
      <c r="A914" s="90" t="s">
        <v>430</v>
      </c>
      <c r="B914" s="90" t="s">
        <v>431</v>
      </c>
      <c r="C914" s="91"/>
      <c r="D914" s="91">
        <v>45132</v>
      </c>
      <c r="E914" s="90">
        <v>288</v>
      </c>
      <c r="F914" s="90" t="s">
        <v>1317</v>
      </c>
      <c r="G914" s="90" t="s">
        <v>1318</v>
      </c>
      <c r="H914" s="92">
        <f t="shared" si="6"/>
        <v>49732.751400000008</v>
      </c>
      <c r="I914" s="78">
        <v>524.22</v>
      </c>
      <c r="J914" s="93"/>
      <c r="K914" s="94">
        <v>94.87</v>
      </c>
      <c r="L914" s="94">
        <v>94.87</v>
      </c>
      <c r="M914" s="94">
        <f t="shared" si="7"/>
        <v>0</v>
      </c>
      <c r="N914" s="91">
        <v>45142</v>
      </c>
      <c r="O914" s="90" t="s">
        <v>1319</v>
      </c>
      <c r="P914" s="90"/>
      <c r="Q914" s="90">
        <v>16</v>
      </c>
      <c r="R914" s="90" t="s">
        <v>1269</v>
      </c>
    </row>
    <row r="915" spans="1:18" ht="13.5" hidden="1">
      <c r="A915" s="90" t="s">
        <v>430</v>
      </c>
      <c r="B915" s="90" t="s">
        <v>431</v>
      </c>
      <c r="C915" s="91"/>
      <c r="D915" s="91">
        <v>45136</v>
      </c>
      <c r="E915" s="90">
        <v>140</v>
      </c>
      <c r="F915" s="90" t="s">
        <v>1320</v>
      </c>
      <c r="G915" s="90" t="s">
        <v>1321</v>
      </c>
      <c r="H915" s="92">
        <f t="shared" si="6"/>
        <v>33088.7664</v>
      </c>
      <c r="I915" s="78">
        <v>524.22</v>
      </c>
      <c r="J915" s="93"/>
      <c r="K915" s="94">
        <v>63.12</v>
      </c>
      <c r="L915" s="94">
        <v>63.12</v>
      </c>
      <c r="M915" s="94">
        <f t="shared" si="7"/>
        <v>0</v>
      </c>
      <c r="N915" s="91">
        <v>45145</v>
      </c>
      <c r="O915" s="90" t="s">
        <v>1146</v>
      </c>
      <c r="P915" s="90"/>
      <c r="Q915" s="90">
        <v>16</v>
      </c>
    </row>
    <row r="916" spans="1:18" ht="13.5" hidden="1">
      <c r="A916" s="90" t="s">
        <v>430</v>
      </c>
      <c r="B916" s="90" t="s">
        <v>431</v>
      </c>
      <c r="C916" s="91"/>
      <c r="D916" s="91">
        <v>45119</v>
      </c>
      <c r="E916" s="90">
        <v>978</v>
      </c>
      <c r="F916" s="90" t="s">
        <v>1315</v>
      </c>
      <c r="G916" s="90" t="s">
        <v>1283</v>
      </c>
      <c r="H916" s="92">
        <f t="shared" si="6"/>
        <v>209855.75040000002</v>
      </c>
      <c r="I916" s="78">
        <v>524.22</v>
      </c>
      <c r="J916" s="93"/>
      <c r="K916" s="94">
        <v>400.32</v>
      </c>
      <c r="L916" s="94">
        <v>400.32</v>
      </c>
      <c r="M916" s="94">
        <f t="shared" si="7"/>
        <v>0</v>
      </c>
      <c r="N916" s="91">
        <v>45134</v>
      </c>
      <c r="O916" s="90" t="s">
        <v>1281</v>
      </c>
      <c r="P916" s="90"/>
      <c r="Q916" s="90">
        <v>16</v>
      </c>
      <c r="R916" s="90" t="s">
        <v>1282</v>
      </c>
    </row>
    <row r="917" spans="1:18" ht="13.5" hidden="1">
      <c r="A917" s="90" t="s">
        <v>439</v>
      </c>
      <c r="B917" s="90" t="s">
        <v>440</v>
      </c>
      <c r="C917" s="91"/>
      <c r="D917" s="91">
        <v>45139</v>
      </c>
      <c r="E917" s="90">
        <v>487</v>
      </c>
      <c r="F917" s="90" t="s">
        <v>444</v>
      </c>
      <c r="G917" s="90" t="s">
        <v>1322</v>
      </c>
      <c r="H917" s="92">
        <f t="shared" si="6"/>
        <v>414658.02</v>
      </c>
      <c r="I917" s="78">
        <v>524.22</v>
      </c>
      <c r="J917" s="93"/>
      <c r="K917" s="94">
        <v>791</v>
      </c>
      <c r="L917" s="94">
        <v>791</v>
      </c>
      <c r="M917" s="94">
        <f t="shared" si="7"/>
        <v>0</v>
      </c>
      <c r="N917" s="91">
        <v>45160</v>
      </c>
      <c r="O917" s="90" t="s">
        <v>1323</v>
      </c>
      <c r="P917" s="90"/>
      <c r="Q917" s="90">
        <v>17</v>
      </c>
    </row>
    <row r="918" spans="1:18" ht="13.5" hidden="1">
      <c r="A918" s="90" t="s">
        <v>340</v>
      </c>
      <c r="B918" s="90" t="s">
        <v>341</v>
      </c>
      <c r="C918" s="91"/>
      <c r="D918" s="91">
        <v>45139</v>
      </c>
      <c r="E918" s="90">
        <v>5</v>
      </c>
      <c r="F918" s="90" t="s">
        <v>1324</v>
      </c>
      <c r="G918" s="90" t="s">
        <v>1325</v>
      </c>
      <c r="H918" s="92">
        <f t="shared" si="6"/>
        <v>10353345</v>
      </c>
      <c r="I918" s="78">
        <v>524.22</v>
      </c>
      <c r="J918" s="93"/>
      <c r="K918" s="94">
        <v>19750</v>
      </c>
      <c r="L918" s="94">
        <v>19750</v>
      </c>
      <c r="M918" s="94">
        <f t="shared" si="7"/>
        <v>0</v>
      </c>
      <c r="N918" s="91">
        <v>45139</v>
      </c>
      <c r="O918" s="90" t="s">
        <v>1326</v>
      </c>
      <c r="P918" s="90"/>
      <c r="Q918" s="90">
        <v>17</v>
      </c>
    </row>
    <row r="919" spans="1:18" ht="13.5" hidden="1">
      <c r="A919" s="90" t="s">
        <v>340</v>
      </c>
      <c r="B919" s="90" t="s">
        <v>341</v>
      </c>
      <c r="C919" s="91"/>
      <c r="D919" s="91">
        <v>45139</v>
      </c>
      <c r="E919" s="90">
        <v>6</v>
      </c>
      <c r="F919" s="90" t="s">
        <v>1324</v>
      </c>
      <c r="G919" s="90" t="s">
        <v>1325</v>
      </c>
      <c r="H919" s="92">
        <f t="shared" si="6"/>
        <v>7208025</v>
      </c>
      <c r="I919" s="78">
        <v>524.22</v>
      </c>
      <c r="J919" s="93"/>
      <c r="K919" s="94">
        <v>13750</v>
      </c>
      <c r="L919" s="94">
        <v>13750</v>
      </c>
      <c r="M919" s="94">
        <f t="shared" si="7"/>
        <v>0</v>
      </c>
      <c r="N919" s="91">
        <v>45244</v>
      </c>
      <c r="O919" s="90" t="s">
        <v>1327</v>
      </c>
      <c r="P919" s="90"/>
      <c r="Q919" s="90">
        <v>17</v>
      </c>
    </row>
    <row r="920" spans="1:18" ht="13.5" hidden="1">
      <c r="A920" s="90" t="s">
        <v>406</v>
      </c>
      <c r="B920" s="90" t="s">
        <v>407</v>
      </c>
      <c r="C920" s="91"/>
      <c r="D920" s="91">
        <v>45139</v>
      </c>
      <c r="E920" s="90">
        <v>1737</v>
      </c>
      <c r="F920" s="90" t="s">
        <v>764</v>
      </c>
      <c r="G920" s="90" t="s">
        <v>1318</v>
      </c>
      <c r="H920" s="92">
        <f t="shared" si="6"/>
        <v>167970.5724</v>
      </c>
      <c r="I920" s="78">
        <v>524.22</v>
      </c>
      <c r="J920" s="93"/>
      <c r="K920" s="94">
        <v>320.42</v>
      </c>
      <c r="L920" s="94">
        <v>320.42</v>
      </c>
      <c r="M920" s="94">
        <f t="shared" si="7"/>
        <v>0</v>
      </c>
      <c r="N920" s="91">
        <v>45175</v>
      </c>
      <c r="O920" s="90" t="s">
        <v>1328</v>
      </c>
      <c r="P920" s="90"/>
      <c r="Q920" s="90">
        <v>17</v>
      </c>
    </row>
    <row r="921" spans="1:18" ht="13.5" hidden="1">
      <c r="A921" s="90" t="s">
        <v>425</v>
      </c>
      <c r="B921" s="90" t="s">
        <v>426</v>
      </c>
      <c r="C921" s="91"/>
      <c r="D921" s="91">
        <v>45148</v>
      </c>
      <c r="E921" s="90" t="s">
        <v>504</v>
      </c>
      <c r="F921" s="90" t="s">
        <v>1329</v>
      </c>
      <c r="G921" s="90" t="s">
        <v>1330</v>
      </c>
      <c r="H921" s="92">
        <f t="shared" si="6"/>
        <v>12182914.737600002</v>
      </c>
      <c r="I921" s="78">
        <v>524.22</v>
      </c>
      <c r="J921" s="93"/>
      <c r="K921" s="94">
        <v>23240.080000000002</v>
      </c>
      <c r="L921" s="94">
        <v>23240.080000000002</v>
      </c>
      <c r="M921" s="94">
        <f t="shared" si="7"/>
        <v>0</v>
      </c>
      <c r="N921" s="90" t="s">
        <v>1331</v>
      </c>
      <c r="O921" s="90" t="s">
        <v>1332</v>
      </c>
      <c r="P921" s="90"/>
      <c r="Q921" s="90">
        <v>17</v>
      </c>
    </row>
    <row r="922" spans="1:18" ht="13.5" hidden="1">
      <c r="A922" s="90" t="s">
        <v>430</v>
      </c>
      <c r="B922" s="90" t="s">
        <v>431</v>
      </c>
      <c r="C922" s="91"/>
      <c r="D922" s="91">
        <v>45148</v>
      </c>
      <c r="E922" s="90" t="s">
        <v>504</v>
      </c>
      <c r="F922" s="90" t="s">
        <v>1329</v>
      </c>
      <c r="G922" s="90" t="s">
        <v>1333</v>
      </c>
      <c r="H922" s="92">
        <f t="shared" si="6"/>
        <v>5934883.3392000003</v>
      </c>
      <c r="I922" s="78">
        <v>524.22</v>
      </c>
      <c r="J922" s="93"/>
      <c r="K922" s="94">
        <v>11321.36</v>
      </c>
      <c r="L922" s="94">
        <v>11321.36</v>
      </c>
      <c r="M922" s="94">
        <f t="shared" si="7"/>
        <v>0</v>
      </c>
      <c r="N922" s="90" t="s">
        <v>1331</v>
      </c>
      <c r="O922" s="90" t="s">
        <v>1332</v>
      </c>
      <c r="P922" s="90"/>
      <c r="Q922" s="90">
        <v>17</v>
      </c>
    </row>
    <row r="923" spans="1:18" ht="13.5" hidden="1">
      <c r="A923" s="90" t="s">
        <v>1019</v>
      </c>
      <c r="B923" s="90" t="s">
        <v>1020</v>
      </c>
      <c r="C923" s="91"/>
      <c r="D923" s="91">
        <v>45139</v>
      </c>
      <c r="E923" s="90" t="s">
        <v>504</v>
      </c>
      <c r="F923" s="90" t="s">
        <v>1329</v>
      </c>
      <c r="G923" s="90" t="s">
        <v>1334</v>
      </c>
      <c r="H923" s="92">
        <f t="shared" si="6"/>
        <v>1141588.6518000001</v>
      </c>
      <c r="I923" s="78">
        <v>524.22</v>
      </c>
      <c r="J923" s="93"/>
      <c r="K923" s="94">
        <v>2177.69</v>
      </c>
      <c r="L923" s="94">
        <v>2177.69</v>
      </c>
      <c r="M923" s="94">
        <f t="shared" si="7"/>
        <v>0</v>
      </c>
      <c r="N923" s="90" t="s">
        <v>1331</v>
      </c>
      <c r="O923" s="90" t="s">
        <v>1332</v>
      </c>
      <c r="P923" s="90"/>
      <c r="Q923" s="90">
        <v>17</v>
      </c>
    </row>
    <row r="924" spans="1:18" ht="13.5" hidden="1">
      <c r="A924" s="90" t="s">
        <v>569</v>
      </c>
      <c r="B924" s="90" t="s">
        <v>570</v>
      </c>
      <c r="C924" s="91"/>
      <c r="D924" s="91">
        <v>45139</v>
      </c>
      <c r="E924" s="90" t="s">
        <v>504</v>
      </c>
      <c r="F924" s="90" t="s">
        <v>1329</v>
      </c>
      <c r="G924" s="90" t="s">
        <v>1335</v>
      </c>
      <c r="H924" s="92">
        <f t="shared" si="6"/>
        <v>335935.90260000003</v>
      </c>
      <c r="I924" s="78">
        <v>524.22</v>
      </c>
      <c r="J924" s="93"/>
      <c r="K924" s="94">
        <v>640.83000000000004</v>
      </c>
      <c r="L924" s="94">
        <v>640.83000000000004</v>
      </c>
      <c r="M924" s="94">
        <f t="shared" si="7"/>
        <v>0</v>
      </c>
      <c r="N924" s="90" t="s">
        <v>1331</v>
      </c>
      <c r="O924" s="90" t="s">
        <v>1332</v>
      </c>
      <c r="P924" s="90"/>
      <c r="Q924" s="90">
        <v>17</v>
      </c>
    </row>
    <row r="925" spans="1:18" ht="13.5" hidden="1">
      <c r="A925" s="90" t="s">
        <v>430</v>
      </c>
      <c r="B925" s="90" t="s">
        <v>431</v>
      </c>
      <c r="C925" s="91"/>
      <c r="D925" s="91">
        <v>45139</v>
      </c>
      <c r="E925" s="90">
        <v>198</v>
      </c>
      <c r="F925" s="90" t="s">
        <v>1336</v>
      </c>
      <c r="G925" s="90" t="s">
        <v>1337</v>
      </c>
      <c r="H925" s="92">
        <f t="shared" si="6"/>
        <v>11507431.056600001</v>
      </c>
      <c r="I925" s="78">
        <v>524.22</v>
      </c>
      <c r="J925" s="93"/>
      <c r="K925" s="94">
        <v>21951.53</v>
      </c>
      <c r="L925" s="94">
        <v>21951.53</v>
      </c>
      <c r="M925" s="94">
        <f t="shared" si="7"/>
        <v>0</v>
      </c>
      <c r="N925" s="90" t="s">
        <v>1338</v>
      </c>
      <c r="O925" s="90" t="s">
        <v>1339</v>
      </c>
      <c r="P925" s="90"/>
      <c r="Q925" s="90">
        <v>17</v>
      </c>
      <c r="R925" s="90" t="s">
        <v>1269</v>
      </c>
    </row>
    <row r="926" spans="1:18" ht="13.5" hidden="1">
      <c r="A926" s="90" t="s">
        <v>430</v>
      </c>
      <c r="B926" s="90" t="s">
        <v>431</v>
      </c>
      <c r="C926" s="91"/>
      <c r="D926" s="91">
        <v>45140</v>
      </c>
      <c r="E926" s="90">
        <v>198</v>
      </c>
      <c r="F926" s="90" t="s">
        <v>1336</v>
      </c>
      <c r="G926" s="90" t="s">
        <v>1337</v>
      </c>
      <c r="H926" s="92">
        <f t="shared" si="6"/>
        <v>3005180.2674000002</v>
      </c>
      <c r="I926" s="78">
        <v>524.22</v>
      </c>
      <c r="J926" s="93"/>
      <c r="K926" s="94">
        <v>5732.67</v>
      </c>
      <c r="L926" s="94">
        <v>5732.67</v>
      </c>
      <c r="M926" s="94">
        <f t="shared" si="7"/>
        <v>0</v>
      </c>
      <c r="N926" s="91">
        <v>45140</v>
      </c>
      <c r="O926" s="90" t="s">
        <v>1340</v>
      </c>
      <c r="P926" s="90"/>
      <c r="Q926" s="90">
        <v>17</v>
      </c>
      <c r="R926" s="90" t="s">
        <v>1269</v>
      </c>
    </row>
    <row r="927" spans="1:18" ht="13.5" hidden="1">
      <c r="A927" s="90" t="s">
        <v>430</v>
      </c>
      <c r="B927" s="90" t="s">
        <v>431</v>
      </c>
      <c r="C927" s="91"/>
      <c r="D927" s="91">
        <v>45140</v>
      </c>
      <c r="E927" s="90">
        <v>199</v>
      </c>
      <c r="F927" s="90" t="s">
        <v>1336</v>
      </c>
      <c r="G927" s="90" t="s">
        <v>1341</v>
      </c>
      <c r="H927" s="92">
        <f t="shared" si="6"/>
        <v>2846687.5926000001</v>
      </c>
      <c r="I927" s="78">
        <v>524.22</v>
      </c>
      <c r="J927" s="93"/>
      <c r="K927" s="94">
        <v>5430.33</v>
      </c>
      <c r="L927" s="94">
        <v>5430.33</v>
      </c>
      <c r="M927" s="94">
        <f t="shared" si="7"/>
        <v>0</v>
      </c>
      <c r="N927" s="91">
        <v>45142</v>
      </c>
      <c r="O927" s="90" t="s">
        <v>1342</v>
      </c>
      <c r="P927" s="90"/>
      <c r="Q927" s="90">
        <v>17</v>
      </c>
      <c r="R927" s="90" t="s">
        <v>1269</v>
      </c>
    </row>
    <row r="928" spans="1:18" ht="13.5" hidden="1">
      <c r="A928" s="90" t="s">
        <v>430</v>
      </c>
      <c r="B928" s="90" t="s">
        <v>431</v>
      </c>
      <c r="C928" s="91"/>
      <c r="D928" s="91">
        <v>45140</v>
      </c>
      <c r="E928" s="90">
        <v>243864</v>
      </c>
      <c r="F928" s="90" t="s">
        <v>548</v>
      </c>
      <c r="G928" s="90" t="s">
        <v>1268</v>
      </c>
      <c r="H928" s="92">
        <f t="shared" si="6"/>
        <v>172987.35780000003</v>
      </c>
      <c r="I928" s="78">
        <v>524.22</v>
      </c>
      <c r="J928" s="93"/>
      <c r="K928" s="94">
        <v>329.99</v>
      </c>
      <c r="L928" s="94">
        <v>329.99</v>
      </c>
      <c r="M928" s="94">
        <f t="shared" si="7"/>
        <v>0</v>
      </c>
      <c r="N928" s="91">
        <v>45160</v>
      </c>
      <c r="O928" s="90" t="s">
        <v>1343</v>
      </c>
      <c r="P928" s="90"/>
      <c r="Q928" s="90">
        <v>17</v>
      </c>
      <c r="R928" s="90" t="s">
        <v>1344</v>
      </c>
    </row>
    <row r="929" spans="1:18" ht="13.5" hidden="1">
      <c r="A929" s="90" t="s">
        <v>430</v>
      </c>
      <c r="B929" s="90" t="s">
        <v>431</v>
      </c>
      <c r="C929" s="91"/>
      <c r="D929" s="91">
        <v>45140</v>
      </c>
      <c r="E929" s="90">
        <v>244365</v>
      </c>
      <c r="F929" s="90" t="s">
        <v>548</v>
      </c>
      <c r="G929" s="90" t="s">
        <v>1268</v>
      </c>
      <c r="H929" s="92">
        <f t="shared" si="6"/>
        <v>2196502.7688000002</v>
      </c>
      <c r="I929" s="78">
        <v>524.22</v>
      </c>
      <c r="J929" s="93"/>
      <c r="K929" s="94">
        <v>4190.04</v>
      </c>
      <c r="L929" s="94">
        <v>4190.04</v>
      </c>
      <c r="M929" s="94">
        <f t="shared" si="7"/>
        <v>0</v>
      </c>
      <c r="N929" s="91">
        <v>45160</v>
      </c>
      <c r="O929" s="90" t="s">
        <v>1343</v>
      </c>
      <c r="P929" s="90"/>
      <c r="Q929" s="90">
        <v>17</v>
      </c>
      <c r="R929" s="90" t="s">
        <v>1344</v>
      </c>
    </row>
    <row r="930" spans="1:18" ht="13.5" hidden="1">
      <c r="A930" s="90" t="s">
        <v>430</v>
      </c>
      <c r="B930" s="90" t="s">
        <v>431</v>
      </c>
      <c r="C930" s="91"/>
      <c r="D930" s="91">
        <v>45142</v>
      </c>
      <c r="E930" s="90">
        <v>244376</v>
      </c>
      <c r="F930" s="90" t="s">
        <v>548</v>
      </c>
      <c r="G930" s="90" t="s">
        <v>1268</v>
      </c>
      <c r="H930" s="92">
        <f t="shared" si="6"/>
        <v>44590.153200000001</v>
      </c>
      <c r="I930" s="78">
        <v>524.22</v>
      </c>
      <c r="J930" s="93"/>
      <c r="K930" s="94">
        <v>85.06</v>
      </c>
      <c r="L930" s="94">
        <v>85.06</v>
      </c>
      <c r="M930" s="94">
        <f t="shared" si="7"/>
        <v>0</v>
      </c>
      <c r="N930" s="91">
        <v>45160</v>
      </c>
      <c r="O930" s="90" t="s">
        <v>1343</v>
      </c>
      <c r="P930" s="90"/>
      <c r="Q930" s="90">
        <v>17</v>
      </c>
      <c r="R930" s="90" t="s">
        <v>1344</v>
      </c>
    </row>
    <row r="931" spans="1:18" ht="13.5" hidden="1">
      <c r="A931" s="90" t="s">
        <v>430</v>
      </c>
      <c r="B931" s="90" t="s">
        <v>431</v>
      </c>
      <c r="C931" s="91"/>
      <c r="D931" s="91">
        <v>45142</v>
      </c>
      <c r="E931" s="90">
        <v>244435</v>
      </c>
      <c r="F931" s="90" t="s">
        <v>548</v>
      </c>
      <c r="G931" s="90" t="s">
        <v>1268</v>
      </c>
      <c r="H931" s="92">
        <f t="shared" si="6"/>
        <v>847653.25560000003</v>
      </c>
      <c r="I931" s="78">
        <v>524.22</v>
      </c>
      <c r="J931" s="93"/>
      <c r="K931" s="94">
        <v>1616.98</v>
      </c>
      <c r="L931" s="94">
        <v>1616.98</v>
      </c>
      <c r="M931" s="94">
        <f t="shared" si="7"/>
        <v>0</v>
      </c>
      <c r="N931" s="91">
        <v>45160</v>
      </c>
      <c r="O931" s="90" t="s">
        <v>1343</v>
      </c>
      <c r="P931" s="90"/>
      <c r="Q931" s="90">
        <v>17</v>
      </c>
      <c r="R931" s="90" t="s">
        <v>1344</v>
      </c>
    </row>
    <row r="932" spans="1:18" ht="13.5" hidden="1">
      <c r="A932" s="90" t="s">
        <v>430</v>
      </c>
      <c r="B932" s="90" t="s">
        <v>431</v>
      </c>
      <c r="C932" s="91"/>
      <c r="D932" s="91">
        <v>45142</v>
      </c>
      <c r="E932" s="90">
        <v>244436</v>
      </c>
      <c r="F932" s="90" t="s">
        <v>548</v>
      </c>
      <c r="G932" s="90" t="s">
        <v>1268</v>
      </c>
      <c r="H932" s="92">
        <f t="shared" si="6"/>
        <v>847653.25560000003</v>
      </c>
      <c r="I932" s="78">
        <v>524.22</v>
      </c>
      <c r="J932" s="93"/>
      <c r="K932" s="94">
        <v>1616.98</v>
      </c>
      <c r="L932" s="94">
        <v>1616.98</v>
      </c>
      <c r="M932" s="94">
        <f t="shared" si="7"/>
        <v>0</v>
      </c>
      <c r="N932" s="91">
        <v>45160</v>
      </c>
      <c r="O932" s="90" t="s">
        <v>1343</v>
      </c>
      <c r="P932" s="90"/>
      <c r="Q932" s="90">
        <v>17</v>
      </c>
      <c r="R932" s="90" t="s">
        <v>1344</v>
      </c>
    </row>
    <row r="933" spans="1:18" ht="13.5" hidden="1">
      <c r="A933" s="90" t="s">
        <v>430</v>
      </c>
      <c r="B933" s="90" t="s">
        <v>431</v>
      </c>
      <c r="C933" s="91"/>
      <c r="D933" s="91">
        <v>45142</v>
      </c>
      <c r="E933" s="90">
        <v>244437</v>
      </c>
      <c r="F933" s="90" t="s">
        <v>548</v>
      </c>
      <c r="G933" s="90" t="s">
        <v>1268</v>
      </c>
      <c r="H933" s="92">
        <f t="shared" si="6"/>
        <v>297290.40420000005</v>
      </c>
      <c r="I933" s="78">
        <v>524.22</v>
      </c>
      <c r="J933" s="93"/>
      <c r="K933" s="94">
        <v>567.11</v>
      </c>
      <c r="L933" s="94">
        <v>567.11</v>
      </c>
      <c r="M933" s="94">
        <f t="shared" si="7"/>
        <v>0</v>
      </c>
      <c r="N933" s="91">
        <v>45160</v>
      </c>
      <c r="O933" s="90" t="s">
        <v>1343</v>
      </c>
      <c r="P933" s="90"/>
      <c r="Q933" s="90">
        <v>17</v>
      </c>
      <c r="R933" s="90" t="s">
        <v>1344</v>
      </c>
    </row>
    <row r="934" spans="1:18" ht="13.5" hidden="1">
      <c r="A934" s="90" t="s">
        <v>430</v>
      </c>
      <c r="B934" s="90" t="s">
        <v>431</v>
      </c>
      <c r="C934" s="91"/>
      <c r="D934" s="91">
        <v>45142</v>
      </c>
      <c r="E934" s="90">
        <v>245149</v>
      </c>
      <c r="F934" s="90" t="s">
        <v>548</v>
      </c>
      <c r="G934" s="90" t="s">
        <v>1268</v>
      </c>
      <c r="H934" s="92">
        <f t="shared" si="6"/>
        <v>175765.72380000001</v>
      </c>
      <c r="I934" s="78">
        <v>524.22</v>
      </c>
      <c r="J934" s="93"/>
      <c r="K934" s="94">
        <v>335.29</v>
      </c>
      <c r="L934" s="94">
        <v>335.29</v>
      </c>
      <c r="M934" s="94">
        <f t="shared" si="7"/>
        <v>0</v>
      </c>
      <c r="N934" s="91">
        <v>45160</v>
      </c>
      <c r="O934" s="90" t="s">
        <v>1343</v>
      </c>
      <c r="P934" s="90"/>
      <c r="Q934" s="90">
        <v>17</v>
      </c>
      <c r="R934" s="90" t="s">
        <v>1344</v>
      </c>
    </row>
    <row r="935" spans="1:18" ht="13.5" hidden="1">
      <c r="A935" s="90" t="s">
        <v>430</v>
      </c>
      <c r="B935" s="90" t="s">
        <v>431</v>
      </c>
      <c r="C935" s="91"/>
      <c r="D935" s="91">
        <v>45147</v>
      </c>
      <c r="E935" s="90">
        <v>245150</v>
      </c>
      <c r="F935" s="90" t="s">
        <v>548</v>
      </c>
      <c r="G935" s="90" t="s">
        <v>1268</v>
      </c>
      <c r="H935" s="92">
        <f t="shared" si="6"/>
        <v>291791.33640000003</v>
      </c>
      <c r="I935" s="78">
        <v>524.22</v>
      </c>
      <c r="J935" s="93"/>
      <c r="K935" s="94">
        <v>556.62</v>
      </c>
      <c r="L935" s="94">
        <v>556.62</v>
      </c>
      <c r="M935" s="94">
        <f t="shared" si="7"/>
        <v>0</v>
      </c>
      <c r="N935" s="91">
        <v>45160</v>
      </c>
      <c r="O935" s="90" t="s">
        <v>1343</v>
      </c>
      <c r="P935" s="90"/>
      <c r="Q935" s="90">
        <v>17</v>
      </c>
      <c r="R935" s="90" t="s">
        <v>1344</v>
      </c>
    </row>
    <row r="936" spans="1:18" ht="13.5" hidden="1">
      <c r="A936" s="90" t="s">
        <v>430</v>
      </c>
      <c r="B936" s="90" t="s">
        <v>431</v>
      </c>
      <c r="C936" s="91"/>
      <c r="D936" s="91">
        <v>45147</v>
      </c>
      <c r="E936" s="90">
        <v>245507</v>
      </c>
      <c r="F936" s="90" t="s">
        <v>548</v>
      </c>
      <c r="G936" s="90" t="s">
        <v>1268</v>
      </c>
      <c r="H936" s="92">
        <f t="shared" si="6"/>
        <v>1571055.8868000002</v>
      </c>
      <c r="I936" s="78">
        <v>524.22</v>
      </c>
      <c r="J936" s="93"/>
      <c r="K936" s="94">
        <v>2996.94</v>
      </c>
      <c r="L936" s="94">
        <v>2996.94</v>
      </c>
      <c r="M936" s="94">
        <f t="shared" si="7"/>
        <v>0</v>
      </c>
      <c r="N936" s="91">
        <v>45160</v>
      </c>
      <c r="O936" s="90" t="s">
        <v>1343</v>
      </c>
      <c r="P936" s="90"/>
      <c r="Q936" s="90">
        <v>17</v>
      </c>
      <c r="R936" s="90" t="s">
        <v>1344</v>
      </c>
    </row>
    <row r="937" spans="1:18" ht="13.5" hidden="1">
      <c r="A937" s="90" t="s">
        <v>430</v>
      </c>
      <c r="B937" s="90" t="s">
        <v>431</v>
      </c>
      <c r="C937" s="91"/>
      <c r="D937" s="91">
        <v>45148</v>
      </c>
      <c r="E937" s="90">
        <v>245508</v>
      </c>
      <c r="F937" s="90" t="s">
        <v>548</v>
      </c>
      <c r="G937" s="90" t="s">
        <v>1268</v>
      </c>
      <c r="H937" s="92">
        <f t="shared" si="6"/>
        <v>1571055.8868000002</v>
      </c>
      <c r="I937" s="78">
        <v>524.22</v>
      </c>
      <c r="J937" s="93"/>
      <c r="K937" s="94">
        <v>2996.94</v>
      </c>
      <c r="L937" s="94">
        <v>2996.94</v>
      </c>
      <c r="M937" s="94">
        <f t="shared" si="7"/>
        <v>0</v>
      </c>
      <c r="N937" s="91">
        <v>45160</v>
      </c>
      <c r="O937" s="90" t="s">
        <v>1343</v>
      </c>
      <c r="P937" s="90"/>
      <c r="Q937" s="90">
        <v>17</v>
      </c>
      <c r="R937" s="90" t="s">
        <v>1344</v>
      </c>
    </row>
    <row r="938" spans="1:18" ht="13.5" hidden="1">
      <c r="A938" s="90" t="s">
        <v>406</v>
      </c>
      <c r="B938" s="90" t="s">
        <v>407</v>
      </c>
      <c r="C938" s="91"/>
      <c r="D938" s="91">
        <v>45148</v>
      </c>
      <c r="E938" s="90">
        <v>245673</v>
      </c>
      <c r="F938" s="90" t="s">
        <v>548</v>
      </c>
      <c r="G938" s="90" t="s">
        <v>1268</v>
      </c>
      <c r="H938" s="92">
        <f t="shared" si="6"/>
        <v>424869.82560000004</v>
      </c>
      <c r="I938" s="78">
        <v>524.22</v>
      </c>
      <c r="J938" s="93"/>
      <c r="K938" s="94">
        <v>810.48</v>
      </c>
      <c r="L938" s="94">
        <v>810.48</v>
      </c>
      <c r="M938" s="94">
        <f t="shared" si="7"/>
        <v>0</v>
      </c>
      <c r="N938" s="91">
        <v>45160</v>
      </c>
      <c r="O938" s="90" t="s">
        <v>1343</v>
      </c>
      <c r="P938" s="90"/>
      <c r="Q938" s="90">
        <v>17</v>
      </c>
      <c r="R938" s="90" t="s">
        <v>1344</v>
      </c>
    </row>
    <row r="939" spans="1:18" ht="13.5" hidden="1">
      <c r="A939" s="90" t="s">
        <v>406</v>
      </c>
      <c r="B939" s="90" t="s">
        <v>407</v>
      </c>
      <c r="C939" s="91"/>
      <c r="D939" s="91">
        <v>45149</v>
      </c>
      <c r="E939" s="90">
        <v>245787</v>
      </c>
      <c r="F939" s="90" t="s">
        <v>548</v>
      </c>
      <c r="G939" s="90" t="s">
        <v>1268</v>
      </c>
      <c r="H939" s="92">
        <f t="shared" si="6"/>
        <v>106720.70760000001</v>
      </c>
      <c r="I939" s="78">
        <v>524.22</v>
      </c>
      <c r="J939" s="93"/>
      <c r="K939" s="94">
        <v>203.58</v>
      </c>
      <c r="L939" s="94">
        <v>203.58</v>
      </c>
      <c r="M939" s="94">
        <f t="shared" si="7"/>
        <v>0</v>
      </c>
      <c r="N939" s="91">
        <v>45160</v>
      </c>
      <c r="O939" s="90" t="s">
        <v>1343</v>
      </c>
      <c r="P939" s="90"/>
      <c r="Q939" s="90">
        <v>17</v>
      </c>
      <c r="R939" s="90" t="s">
        <v>1344</v>
      </c>
    </row>
    <row r="940" spans="1:18" ht="13.5" hidden="1">
      <c r="A940" s="90" t="s">
        <v>430</v>
      </c>
      <c r="B940" s="90" t="s">
        <v>431</v>
      </c>
      <c r="C940" s="91"/>
      <c r="D940" s="91">
        <v>45150</v>
      </c>
      <c r="E940" s="90">
        <v>168590</v>
      </c>
      <c r="F940" s="90" t="s">
        <v>1123</v>
      </c>
      <c r="G940" s="90" t="s">
        <v>1268</v>
      </c>
      <c r="H940" s="92">
        <f t="shared" si="6"/>
        <v>31620.950400000002</v>
      </c>
      <c r="I940" s="78">
        <v>524.22</v>
      </c>
      <c r="J940" s="93"/>
      <c r="K940" s="94">
        <v>60.32</v>
      </c>
      <c r="L940" s="94">
        <v>60.32</v>
      </c>
      <c r="M940" s="94">
        <f t="shared" si="7"/>
        <v>0</v>
      </c>
      <c r="N940" s="91">
        <v>45160</v>
      </c>
      <c r="O940" s="90" t="s">
        <v>1345</v>
      </c>
      <c r="P940" s="90"/>
      <c r="Q940" s="90">
        <v>17</v>
      </c>
      <c r="R940" s="90" t="s">
        <v>1344</v>
      </c>
    </row>
    <row r="941" spans="1:18" ht="13.5" hidden="1">
      <c r="A941" s="90" t="s">
        <v>406</v>
      </c>
      <c r="B941" s="90" t="s">
        <v>407</v>
      </c>
      <c r="C941" s="91"/>
      <c r="D941" s="91">
        <v>45140</v>
      </c>
      <c r="E941" s="90">
        <v>168591</v>
      </c>
      <c r="F941" s="90" t="s">
        <v>1123</v>
      </c>
      <c r="G941" s="90" t="s">
        <v>1268</v>
      </c>
      <c r="H941" s="92">
        <f t="shared" si="6"/>
        <v>42210.1944</v>
      </c>
      <c r="I941" s="78">
        <v>524.22</v>
      </c>
      <c r="J941" s="93"/>
      <c r="K941" s="94">
        <v>80.52</v>
      </c>
      <c r="L941" s="94">
        <v>80.52</v>
      </c>
      <c r="M941" s="94">
        <f t="shared" si="7"/>
        <v>0</v>
      </c>
      <c r="N941" s="91">
        <v>45160</v>
      </c>
      <c r="O941" s="90" t="s">
        <v>1345</v>
      </c>
      <c r="P941" s="90"/>
      <c r="Q941" s="90">
        <v>17</v>
      </c>
      <c r="R941" s="90" t="s">
        <v>1344</v>
      </c>
    </row>
    <row r="942" spans="1:18" ht="13.5" hidden="1">
      <c r="A942" s="90" t="s">
        <v>430</v>
      </c>
      <c r="B942" s="90" t="s">
        <v>431</v>
      </c>
      <c r="C942" s="91"/>
      <c r="D942" s="91">
        <v>45140</v>
      </c>
      <c r="E942" s="90">
        <v>10394</v>
      </c>
      <c r="F942" s="90" t="s">
        <v>1119</v>
      </c>
      <c r="G942" s="90" t="s">
        <v>1268</v>
      </c>
      <c r="H942" s="92">
        <f t="shared" si="6"/>
        <v>50078.736600000004</v>
      </c>
      <c r="I942" s="78">
        <v>524.22</v>
      </c>
      <c r="J942" s="93"/>
      <c r="K942" s="94">
        <v>95.53</v>
      </c>
      <c r="L942" s="94">
        <v>95.53</v>
      </c>
      <c r="M942" s="94">
        <f t="shared" si="7"/>
        <v>0</v>
      </c>
      <c r="N942" s="91">
        <v>45160</v>
      </c>
      <c r="O942" s="90" t="s">
        <v>1346</v>
      </c>
      <c r="P942" s="90"/>
      <c r="Q942" s="90">
        <v>17</v>
      </c>
    </row>
    <row r="943" spans="1:18" ht="13.5" hidden="1">
      <c r="A943" s="90" t="s">
        <v>430</v>
      </c>
      <c r="B943" s="90" t="s">
        <v>431</v>
      </c>
      <c r="C943" s="91"/>
      <c r="D943" s="91">
        <v>45140</v>
      </c>
      <c r="E943" s="90">
        <v>10400</v>
      </c>
      <c r="F943" s="90" t="s">
        <v>1119</v>
      </c>
      <c r="G943" s="90" t="s">
        <v>1268</v>
      </c>
      <c r="H943" s="92">
        <f t="shared" si="6"/>
        <v>30383.791200000003</v>
      </c>
      <c r="I943" s="78">
        <v>524.22</v>
      </c>
      <c r="J943" s="93"/>
      <c r="K943" s="94">
        <v>57.96</v>
      </c>
      <c r="L943" s="94">
        <v>57.96</v>
      </c>
      <c r="M943" s="94">
        <f t="shared" si="7"/>
        <v>0</v>
      </c>
      <c r="N943" s="91">
        <v>45160</v>
      </c>
      <c r="O943" s="90" t="s">
        <v>1346</v>
      </c>
      <c r="P943" s="90"/>
      <c r="Q943" s="90">
        <v>17</v>
      </c>
    </row>
    <row r="944" spans="1:18" ht="13.5" hidden="1">
      <c r="A944" s="90" t="s">
        <v>430</v>
      </c>
      <c r="B944" s="90" t="s">
        <v>431</v>
      </c>
      <c r="C944" s="91"/>
      <c r="D944" s="91">
        <v>45142</v>
      </c>
      <c r="E944" s="90">
        <v>10411</v>
      </c>
      <c r="F944" s="90" t="s">
        <v>1119</v>
      </c>
      <c r="G944" s="90" t="s">
        <v>1268</v>
      </c>
      <c r="H944" s="92">
        <f t="shared" si="6"/>
        <v>152652.864</v>
      </c>
      <c r="I944" s="78">
        <v>524.22</v>
      </c>
      <c r="J944" s="93"/>
      <c r="K944" s="94">
        <v>291.2</v>
      </c>
      <c r="L944" s="94">
        <v>291.2</v>
      </c>
      <c r="M944" s="94">
        <f t="shared" si="7"/>
        <v>0</v>
      </c>
      <c r="N944" s="91">
        <v>45160</v>
      </c>
      <c r="O944" s="90" t="s">
        <v>1346</v>
      </c>
      <c r="P944" s="90"/>
      <c r="Q944" s="90">
        <v>17</v>
      </c>
    </row>
    <row r="945" spans="1:17" ht="13.5" hidden="1">
      <c r="A945" s="90" t="s">
        <v>430</v>
      </c>
      <c r="B945" s="90" t="s">
        <v>431</v>
      </c>
      <c r="C945" s="91"/>
      <c r="D945" s="91">
        <v>45146</v>
      </c>
      <c r="E945" s="90" t="s">
        <v>1347</v>
      </c>
      <c r="F945" s="90" t="s">
        <v>1119</v>
      </c>
      <c r="G945" s="90" t="s">
        <v>1268</v>
      </c>
      <c r="H945" s="92">
        <f t="shared" si="6"/>
        <v>-152652.864</v>
      </c>
      <c r="I945" s="78">
        <v>524.22</v>
      </c>
      <c r="J945" s="93"/>
      <c r="K945" s="94">
        <v>-291.2</v>
      </c>
      <c r="L945" s="94">
        <v>-291.2</v>
      </c>
      <c r="M945" s="94">
        <f t="shared" si="7"/>
        <v>0</v>
      </c>
      <c r="N945" s="91">
        <v>45160</v>
      </c>
      <c r="O945" s="90" t="s">
        <v>1346</v>
      </c>
      <c r="P945" s="90"/>
      <c r="Q945" s="90">
        <v>17</v>
      </c>
    </row>
    <row r="946" spans="1:17" ht="13.5" hidden="1">
      <c r="A946" s="90" t="s">
        <v>430</v>
      </c>
      <c r="B946" s="90" t="s">
        <v>431</v>
      </c>
      <c r="C946" s="91"/>
      <c r="D946" s="91">
        <v>45146</v>
      </c>
      <c r="E946" s="90">
        <v>10412</v>
      </c>
      <c r="F946" s="90" t="s">
        <v>1119</v>
      </c>
      <c r="G946" s="90" t="s">
        <v>1268</v>
      </c>
      <c r="H946" s="92">
        <f t="shared" si="6"/>
        <v>45161.553000000007</v>
      </c>
      <c r="I946" s="78">
        <v>524.22</v>
      </c>
      <c r="J946" s="93"/>
      <c r="K946" s="94">
        <v>86.15</v>
      </c>
      <c r="L946" s="94">
        <v>86.15</v>
      </c>
      <c r="M946" s="94">
        <f t="shared" si="7"/>
        <v>0</v>
      </c>
      <c r="N946" s="91">
        <v>45160</v>
      </c>
      <c r="O946" s="90" t="s">
        <v>1346</v>
      </c>
      <c r="P946" s="90"/>
      <c r="Q946" s="90">
        <v>17</v>
      </c>
    </row>
    <row r="947" spans="1:17" ht="13.5" hidden="1">
      <c r="A947" s="90" t="s">
        <v>430</v>
      </c>
      <c r="B947" s="90" t="s">
        <v>431</v>
      </c>
      <c r="C947" s="91"/>
      <c r="D947" s="91">
        <v>45146</v>
      </c>
      <c r="E947" s="90">
        <v>10413</v>
      </c>
      <c r="F947" s="90" t="s">
        <v>1119</v>
      </c>
      <c r="G947" s="90" t="s">
        <v>1268</v>
      </c>
      <c r="H947" s="92">
        <f t="shared" si="6"/>
        <v>146299.31760000001</v>
      </c>
      <c r="I947" s="78">
        <v>524.22</v>
      </c>
      <c r="J947" s="93"/>
      <c r="K947" s="94">
        <v>279.08</v>
      </c>
      <c r="L947" s="94">
        <v>279.08</v>
      </c>
      <c r="M947" s="94">
        <f t="shared" si="7"/>
        <v>0</v>
      </c>
      <c r="N947" s="91">
        <v>45160</v>
      </c>
      <c r="O947" s="90" t="s">
        <v>1346</v>
      </c>
      <c r="P947" s="90"/>
      <c r="Q947" s="90">
        <v>17</v>
      </c>
    </row>
    <row r="948" spans="1:17" ht="13.5" hidden="1">
      <c r="A948" s="90" t="s">
        <v>430</v>
      </c>
      <c r="B948" s="90" t="s">
        <v>431</v>
      </c>
      <c r="C948" s="91"/>
      <c r="D948" s="91">
        <v>45146</v>
      </c>
      <c r="E948" s="90">
        <v>10441</v>
      </c>
      <c r="F948" s="90" t="s">
        <v>1119</v>
      </c>
      <c r="G948" s="90" t="s">
        <v>1268</v>
      </c>
      <c r="H948" s="92">
        <f t="shared" si="6"/>
        <v>21818.036400000001</v>
      </c>
      <c r="I948" s="78">
        <v>524.22</v>
      </c>
      <c r="J948" s="93"/>
      <c r="K948" s="94">
        <v>41.62</v>
      </c>
      <c r="L948" s="94">
        <v>41.62</v>
      </c>
      <c r="M948" s="94">
        <f t="shared" si="7"/>
        <v>0</v>
      </c>
      <c r="N948" s="91">
        <v>45160</v>
      </c>
      <c r="O948" s="90" t="s">
        <v>1346</v>
      </c>
      <c r="P948" s="90"/>
      <c r="Q948" s="90">
        <v>17</v>
      </c>
    </row>
    <row r="949" spans="1:17" ht="13.5" hidden="1">
      <c r="A949" s="90" t="s">
        <v>430</v>
      </c>
      <c r="B949" s="90" t="s">
        <v>431</v>
      </c>
      <c r="C949" s="91"/>
      <c r="D949" s="91">
        <v>45150</v>
      </c>
      <c r="E949" s="90">
        <v>10439</v>
      </c>
      <c r="F949" s="90" t="s">
        <v>1119</v>
      </c>
      <c r="G949" s="90" t="s">
        <v>1268</v>
      </c>
      <c r="H949" s="92">
        <f t="shared" si="6"/>
        <v>175246.74600000001</v>
      </c>
      <c r="I949" s="78">
        <v>524.22</v>
      </c>
      <c r="J949" s="93"/>
      <c r="K949" s="94">
        <v>334.3</v>
      </c>
      <c r="L949" s="94">
        <v>334.3</v>
      </c>
      <c r="M949" s="94">
        <f t="shared" si="7"/>
        <v>0</v>
      </c>
      <c r="N949" s="91">
        <v>45160</v>
      </c>
      <c r="O949" s="90" t="s">
        <v>1346</v>
      </c>
      <c r="P949" s="90"/>
      <c r="Q949" s="90">
        <v>17</v>
      </c>
    </row>
    <row r="950" spans="1:17" ht="13.5" hidden="1">
      <c r="A950" s="90" t="s">
        <v>430</v>
      </c>
      <c r="B950" s="90" t="s">
        <v>431</v>
      </c>
      <c r="C950" s="91"/>
      <c r="D950" s="91">
        <v>45150</v>
      </c>
      <c r="E950" s="90">
        <v>10454</v>
      </c>
      <c r="F950" s="90" t="s">
        <v>1119</v>
      </c>
      <c r="G950" s="90" t="s">
        <v>1268</v>
      </c>
      <c r="H950" s="92">
        <f t="shared" si="6"/>
        <v>122667.48000000001</v>
      </c>
      <c r="I950" s="78">
        <v>524.22</v>
      </c>
      <c r="J950" s="93"/>
      <c r="K950" s="94">
        <v>234</v>
      </c>
      <c r="L950" s="94">
        <v>234</v>
      </c>
      <c r="M950" s="94">
        <f t="shared" si="7"/>
        <v>0</v>
      </c>
      <c r="N950" s="91">
        <v>45160</v>
      </c>
      <c r="O950" s="90" t="s">
        <v>1346</v>
      </c>
      <c r="P950" s="90"/>
      <c r="Q950" s="90">
        <v>17</v>
      </c>
    </row>
    <row r="951" spans="1:17" ht="13.5" hidden="1">
      <c r="A951" s="90" t="s">
        <v>600</v>
      </c>
      <c r="B951" s="90" t="s">
        <v>601</v>
      </c>
      <c r="C951" s="91"/>
      <c r="D951" s="91">
        <v>45141</v>
      </c>
      <c r="E951" s="90" t="s">
        <v>504</v>
      </c>
      <c r="F951" s="90" t="s">
        <v>1187</v>
      </c>
      <c r="G951" s="90" t="s">
        <v>1348</v>
      </c>
      <c r="H951" s="92">
        <f t="shared" si="6"/>
        <v>20173138.884</v>
      </c>
      <c r="I951" s="78">
        <v>524.22</v>
      </c>
      <c r="J951" s="93"/>
      <c r="K951" s="94">
        <v>38482.199999999997</v>
      </c>
      <c r="L951" s="94">
        <v>38482.199999999997</v>
      </c>
      <c r="M951" s="94">
        <f t="shared" si="7"/>
        <v>0</v>
      </c>
      <c r="N951" s="91">
        <v>45141</v>
      </c>
      <c r="O951" s="90" t="s">
        <v>1349</v>
      </c>
      <c r="P951" s="90"/>
      <c r="Q951" s="90">
        <v>17</v>
      </c>
    </row>
    <row r="952" spans="1:17" ht="13.5" hidden="1">
      <c r="A952" s="90" t="s">
        <v>600</v>
      </c>
      <c r="B952" s="90" t="s">
        <v>601</v>
      </c>
      <c r="C952" s="91"/>
      <c r="D952" s="91">
        <v>45141</v>
      </c>
      <c r="E952" s="90" t="s">
        <v>504</v>
      </c>
      <c r="F952" s="90" t="s">
        <v>1187</v>
      </c>
      <c r="G952" s="90" t="s">
        <v>1350</v>
      </c>
      <c r="H952" s="92">
        <f t="shared" si="6"/>
        <v>52761563.505000003</v>
      </c>
      <c r="I952" s="78">
        <v>524.22</v>
      </c>
      <c r="J952" s="93"/>
      <c r="K952" s="94">
        <v>100647.75</v>
      </c>
      <c r="L952" s="94">
        <v>100647.75</v>
      </c>
      <c r="M952" s="94">
        <f t="shared" si="7"/>
        <v>0</v>
      </c>
      <c r="N952" s="91">
        <v>45160</v>
      </c>
      <c r="O952" s="90" t="s">
        <v>1351</v>
      </c>
      <c r="P952" s="90"/>
      <c r="Q952" s="90">
        <v>17</v>
      </c>
    </row>
    <row r="953" spans="1:17" ht="13.5" hidden="1">
      <c r="A953" s="90" t="s">
        <v>569</v>
      </c>
      <c r="B953" s="90" t="s">
        <v>570</v>
      </c>
      <c r="C953" s="91"/>
      <c r="D953" s="91">
        <v>45141</v>
      </c>
      <c r="E953" s="90" t="s">
        <v>504</v>
      </c>
      <c r="F953" s="90" t="s">
        <v>1187</v>
      </c>
      <c r="G953" s="90" t="s">
        <v>1352</v>
      </c>
      <c r="H953" s="92">
        <f t="shared" si="6"/>
        <v>637199.89439999999</v>
      </c>
      <c r="I953" s="78">
        <v>524.22</v>
      </c>
      <c r="J953" s="93"/>
      <c r="K953" s="94">
        <v>1215.52</v>
      </c>
      <c r="L953" s="94">
        <v>1215.52</v>
      </c>
      <c r="M953" s="94">
        <f t="shared" si="7"/>
        <v>0</v>
      </c>
      <c r="N953" s="90"/>
      <c r="O953" s="90"/>
      <c r="P953" s="90"/>
      <c r="Q953" s="90">
        <v>17</v>
      </c>
    </row>
    <row r="954" spans="1:17" ht="13.5" hidden="1">
      <c r="A954" s="90" t="s">
        <v>242</v>
      </c>
      <c r="B954" s="90" t="s">
        <v>243</v>
      </c>
      <c r="C954" s="91"/>
      <c r="D954" s="91">
        <v>45141</v>
      </c>
      <c r="E954" s="90">
        <v>643</v>
      </c>
      <c r="F954" s="90" t="s">
        <v>1353</v>
      </c>
      <c r="G954" s="90" t="s">
        <v>1354</v>
      </c>
      <c r="H954" s="92">
        <f t="shared" si="6"/>
        <v>867819.99900000007</v>
      </c>
      <c r="I954" s="78">
        <v>524.22</v>
      </c>
      <c r="J954" s="93"/>
      <c r="K954" s="94">
        <v>1655.45</v>
      </c>
      <c r="L954" s="94">
        <v>1655.45</v>
      </c>
      <c r="M954" s="94">
        <f t="shared" si="7"/>
        <v>0</v>
      </c>
      <c r="N954" s="90"/>
      <c r="O954" s="90"/>
      <c r="P954" s="90"/>
      <c r="Q954" s="90">
        <v>17</v>
      </c>
    </row>
    <row r="955" spans="1:17" ht="13.5" hidden="1">
      <c r="A955" s="90" t="s">
        <v>237</v>
      </c>
      <c r="B955" s="90" t="s">
        <v>40</v>
      </c>
      <c r="C955" s="91"/>
      <c r="D955" s="91">
        <v>45142</v>
      </c>
      <c r="E955" s="90">
        <v>658</v>
      </c>
      <c r="F955" s="90" t="s">
        <v>1355</v>
      </c>
      <c r="G955" s="90" t="s">
        <v>1356</v>
      </c>
      <c r="H955" s="92">
        <f t="shared" si="6"/>
        <v>304052.84220000001</v>
      </c>
      <c r="I955" s="78">
        <v>524.22</v>
      </c>
      <c r="J955" s="93"/>
      <c r="K955" s="94">
        <v>580.01</v>
      </c>
      <c r="L955" s="94">
        <v>580.01</v>
      </c>
      <c r="M955" s="94">
        <f t="shared" si="7"/>
        <v>0</v>
      </c>
      <c r="N955" s="91">
        <v>45156</v>
      </c>
      <c r="O955" s="90" t="s">
        <v>1357</v>
      </c>
      <c r="P955" s="90"/>
      <c r="Q955" s="90">
        <v>17</v>
      </c>
    </row>
    <row r="956" spans="1:17" ht="13.5" hidden="1">
      <c r="A956" s="90" t="s">
        <v>237</v>
      </c>
      <c r="B956" s="90" t="s">
        <v>40</v>
      </c>
      <c r="C956" s="91"/>
      <c r="D956" s="91">
        <v>45138</v>
      </c>
      <c r="E956" s="90" t="s">
        <v>1358</v>
      </c>
      <c r="F956" s="90" t="s">
        <v>1359</v>
      </c>
      <c r="G956" s="90" t="s">
        <v>1360</v>
      </c>
      <c r="H956" s="92">
        <f t="shared" si="6"/>
        <v>398669.31</v>
      </c>
      <c r="I956" s="78">
        <v>524.22</v>
      </c>
      <c r="J956" s="93"/>
      <c r="K956" s="94">
        <v>760.5</v>
      </c>
      <c r="L956" s="94">
        <v>760.5</v>
      </c>
      <c r="M956" s="94">
        <f t="shared" si="7"/>
        <v>0</v>
      </c>
      <c r="N956" s="90" t="s">
        <v>1361</v>
      </c>
      <c r="O956" s="90"/>
      <c r="P956" s="90"/>
      <c r="Q956" s="90">
        <v>17</v>
      </c>
    </row>
    <row r="957" spans="1:17" ht="13.5" hidden="1">
      <c r="A957" s="90" t="s">
        <v>430</v>
      </c>
      <c r="B957" s="90" t="s">
        <v>431</v>
      </c>
      <c r="C957" s="91"/>
      <c r="D957" s="91">
        <v>45144</v>
      </c>
      <c r="E957" s="90">
        <v>270</v>
      </c>
      <c r="F957" s="90" t="s">
        <v>974</v>
      </c>
      <c r="G957" s="90" t="s">
        <v>1362</v>
      </c>
      <c r="H957" s="92">
        <f t="shared" si="6"/>
        <v>562136.83259999997</v>
      </c>
      <c r="I957" s="78">
        <v>524.22</v>
      </c>
      <c r="J957" s="93"/>
      <c r="K957" s="94">
        <v>1072.33</v>
      </c>
      <c r="L957" s="94">
        <v>1072.33</v>
      </c>
      <c r="M957" s="94">
        <f t="shared" si="7"/>
        <v>0</v>
      </c>
      <c r="N957" s="91">
        <v>45160</v>
      </c>
      <c r="O957" s="90" t="s">
        <v>1363</v>
      </c>
      <c r="P957" s="90"/>
      <c r="Q957" s="90">
        <v>17</v>
      </c>
    </row>
    <row r="958" spans="1:17" ht="13.5" hidden="1">
      <c r="A958" s="90" t="s">
        <v>237</v>
      </c>
      <c r="B958" s="90" t="s">
        <v>40</v>
      </c>
      <c r="C958" s="91"/>
      <c r="D958" s="91">
        <v>45139</v>
      </c>
      <c r="E958" s="90">
        <v>490</v>
      </c>
      <c r="F958" s="90" t="s">
        <v>1364</v>
      </c>
      <c r="G958" s="90" t="s">
        <v>1365</v>
      </c>
      <c r="H958" s="92">
        <f t="shared" si="6"/>
        <v>524246.21100000001</v>
      </c>
      <c r="I958" s="78">
        <v>524.22</v>
      </c>
      <c r="J958" s="93"/>
      <c r="K958" s="94">
        <v>1000.05</v>
      </c>
      <c r="L958" s="94">
        <v>1000.05</v>
      </c>
      <c r="M958" s="94">
        <f t="shared" si="7"/>
        <v>0</v>
      </c>
      <c r="N958" s="91">
        <v>45145</v>
      </c>
      <c r="O958" s="90" t="s">
        <v>1366</v>
      </c>
      <c r="P958" s="90"/>
      <c r="Q958" s="90">
        <v>17</v>
      </c>
    </row>
    <row r="959" spans="1:17" ht="13.5" hidden="1">
      <c r="A959" s="90" t="s">
        <v>242</v>
      </c>
      <c r="B959" s="90" t="s">
        <v>243</v>
      </c>
      <c r="C959" s="91"/>
      <c r="D959" s="91">
        <v>45139</v>
      </c>
      <c r="E959" s="90">
        <v>81</v>
      </c>
      <c r="F959" s="90" t="s">
        <v>754</v>
      </c>
      <c r="G959" s="90" t="s">
        <v>1367</v>
      </c>
      <c r="H959" s="92">
        <f t="shared" si="6"/>
        <v>69799.893000000011</v>
      </c>
      <c r="I959" s="78">
        <v>524.22</v>
      </c>
      <c r="J959" s="93"/>
      <c r="K959" s="94">
        <v>133.15</v>
      </c>
      <c r="L959" s="94">
        <v>133.15</v>
      </c>
      <c r="M959" s="94">
        <f t="shared" si="7"/>
        <v>0</v>
      </c>
      <c r="N959" s="91">
        <v>45145</v>
      </c>
      <c r="O959" s="90" t="s">
        <v>1368</v>
      </c>
      <c r="P959" s="90"/>
      <c r="Q959" s="90">
        <v>17</v>
      </c>
    </row>
    <row r="960" spans="1:17" ht="13.5" hidden="1">
      <c r="A960" s="90" t="s">
        <v>340</v>
      </c>
      <c r="B960" s="90" t="s">
        <v>341</v>
      </c>
      <c r="C960" s="91"/>
      <c r="D960" s="91">
        <v>45146</v>
      </c>
      <c r="E960" s="90">
        <v>240</v>
      </c>
      <c r="F960" s="90" t="s">
        <v>1369</v>
      </c>
      <c r="G960" s="90" t="s">
        <v>1370</v>
      </c>
      <c r="H960" s="92">
        <f t="shared" si="6"/>
        <v>615885.10919999995</v>
      </c>
      <c r="I960" s="78">
        <v>524.22</v>
      </c>
      <c r="J960" s="93"/>
      <c r="K960" s="94">
        <v>1174.8599999999999</v>
      </c>
      <c r="L960" s="94">
        <v>1174.8599999999999</v>
      </c>
      <c r="M960" s="94">
        <f t="shared" si="7"/>
        <v>0</v>
      </c>
      <c r="N960" s="91">
        <v>45146</v>
      </c>
      <c r="O960" s="90" t="s">
        <v>1371</v>
      </c>
      <c r="P960" s="90"/>
      <c r="Q960" s="90">
        <v>17</v>
      </c>
    </row>
    <row r="961" spans="1:18" ht="13.5" hidden="1">
      <c r="A961" s="90" t="s">
        <v>430</v>
      </c>
      <c r="B961" s="90" t="s">
        <v>431</v>
      </c>
      <c r="C961" s="91"/>
      <c r="D961" s="91">
        <v>45141</v>
      </c>
      <c r="E961" s="90">
        <v>4254</v>
      </c>
      <c r="F961" s="90" t="s">
        <v>1221</v>
      </c>
      <c r="G961" s="90" t="s">
        <v>1285</v>
      </c>
      <c r="H961" s="92">
        <f t="shared" si="6"/>
        <v>4684529.5218000002</v>
      </c>
      <c r="I961" s="78">
        <v>524.22</v>
      </c>
      <c r="J961" s="93"/>
      <c r="K961" s="94">
        <v>8936.19</v>
      </c>
      <c r="L961" s="94">
        <v>8936.19</v>
      </c>
      <c r="M961" s="94">
        <f t="shared" si="7"/>
        <v>0</v>
      </c>
      <c r="N961" s="91">
        <v>45160</v>
      </c>
      <c r="O961" s="90" t="s">
        <v>1372</v>
      </c>
      <c r="P961" s="90"/>
      <c r="Q961" s="90">
        <v>17</v>
      </c>
      <c r="R961" s="90" t="s">
        <v>1344</v>
      </c>
    </row>
    <row r="962" spans="1:18" ht="13.5" hidden="1">
      <c r="A962" s="90" t="s">
        <v>430</v>
      </c>
      <c r="B962" s="90" t="s">
        <v>431</v>
      </c>
      <c r="C962" s="91"/>
      <c r="D962" s="91">
        <v>45146</v>
      </c>
      <c r="E962" s="90" t="s">
        <v>504</v>
      </c>
      <c r="F962" s="90" t="s">
        <v>1373</v>
      </c>
      <c r="G962" s="90" t="s">
        <v>1374</v>
      </c>
      <c r="H962" s="92">
        <f t="shared" si="6"/>
        <v>844125.255</v>
      </c>
      <c r="I962" s="78">
        <v>524.22</v>
      </c>
      <c r="J962" s="93"/>
      <c r="K962" s="94">
        <v>1610.25</v>
      </c>
      <c r="L962" s="94">
        <v>1610.25</v>
      </c>
      <c r="M962" s="94">
        <f t="shared" si="7"/>
        <v>0</v>
      </c>
      <c r="N962" s="91">
        <v>45201</v>
      </c>
      <c r="O962" s="90" t="s">
        <v>1375</v>
      </c>
      <c r="P962" s="90"/>
      <c r="Q962" s="90">
        <v>17</v>
      </c>
    </row>
    <row r="963" spans="1:18" ht="13.5" hidden="1">
      <c r="A963" s="90" t="s">
        <v>425</v>
      </c>
      <c r="B963" s="90" t="s">
        <v>426</v>
      </c>
      <c r="C963" s="91"/>
      <c r="D963" s="91">
        <v>45146</v>
      </c>
      <c r="E963" s="90" t="s">
        <v>504</v>
      </c>
      <c r="F963" s="90" t="s">
        <v>1373</v>
      </c>
      <c r="G963" s="90" t="s">
        <v>1374</v>
      </c>
      <c r="H963" s="92">
        <f t="shared" si="6"/>
        <v>1969625.5950000002</v>
      </c>
      <c r="I963" s="78">
        <v>524.22</v>
      </c>
      <c r="J963" s="93"/>
      <c r="K963" s="94">
        <v>3757.25</v>
      </c>
      <c r="L963" s="94">
        <v>3757.25</v>
      </c>
      <c r="M963" s="94">
        <f t="shared" si="7"/>
        <v>0</v>
      </c>
      <c r="N963" s="91">
        <v>45201</v>
      </c>
      <c r="O963" s="90" t="s">
        <v>1375</v>
      </c>
      <c r="P963" s="90"/>
      <c r="Q963" s="90">
        <v>17</v>
      </c>
    </row>
    <row r="964" spans="1:18" ht="13.5" hidden="1">
      <c r="A964" s="90" t="s">
        <v>406</v>
      </c>
      <c r="B964" s="90" t="s">
        <v>407</v>
      </c>
      <c r="C964" s="91"/>
      <c r="D964" s="91">
        <v>45148</v>
      </c>
      <c r="E964" s="90">
        <v>149</v>
      </c>
      <c r="F964" s="90" t="s">
        <v>1376</v>
      </c>
      <c r="G964" s="90" t="s">
        <v>1377</v>
      </c>
      <c r="H964" s="92">
        <f t="shared" si="6"/>
        <v>3554211.6</v>
      </c>
      <c r="I964" s="78">
        <v>524.22</v>
      </c>
      <c r="J964" s="93"/>
      <c r="K964" s="94">
        <v>6780</v>
      </c>
      <c r="L964" s="94">
        <v>6780</v>
      </c>
      <c r="M964" s="94">
        <f t="shared" si="7"/>
        <v>0</v>
      </c>
      <c r="N964" s="91">
        <v>45161</v>
      </c>
      <c r="O964" s="90" t="s">
        <v>1378</v>
      </c>
      <c r="P964" s="90"/>
      <c r="Q964" s="90">
        <v>17</v>
      </c>
    </row>
    <row r="965" spans="1:18" ht="13.5" hidden="1">
      <c r="A965" s="90" t="s">
        <v>237</v>
      </c>
      <c r="B965" s="90" t="s">
        <v>40</v>
      </c>
      <c r="C965" s="91"/>
      <c r="D965" s="91">
        <v>45150</v>
      </c>
      <c r="E965" s="90" t="s">
        <v>1379</v>
      </c>
      <c r="F965" s="95" t="s">
        <v>276</v>
      </c>
      <c r="G965" s="90" t="s">
        <v>1380</v>
      </c>
      <c r="H965" s="92">
        <f t="shared" si="6"/>
        <v>118594.29060000001</v>
      </c>
      <c r="I965" s="78">
        <v>524.22</v>
      </c>
      <c r="J965" s="93"/>
      <c r="K965" s="94">
        <v>226.23</v>
      </c>
      <c r="L965" s="94">
        <v>226.23</v>
      </c>
      <c r="M965" s="94">
        <f t="shared" si="7"/>
        <v>0</v>
      </c>
      <c r="N965" s="91">
        <v>45160</v>
      </c>
      <c r="O965" s="90" t="s">
        <v>1381</v>
      </c>
      <c r="P965" s="90"/>
      <c r="Q965" s="90">
        <v>17</v>
      </c>
    </row>
    <row r="966" spans="1:18" ht="13.5" hidden="1">
      <c r="A966" s="90" t="s">
        <v>251</v>
      </c>
      <c r="B966" s="90" t="s">
        <v>252</v>
      </c>
      <c r="C966" s="91"/>
      <c r="D966" s="91">
        <v>45150</v>
      </c>
      <c r="E966" s="90" t="s">
        <v>1382</v>
      </c>
      <c r="F966" s="95" t="s">
        <v>276</v>
      </c>
      <c r="G966" s="90" t="s">
        <v>1383</v>
      </c>
      <c r="H966" s="92">
        <f t="shared" si="6"/>
        <v>358398.72960000002</v>
      </c>
      <c r="I966" s="78">
        <v>524.22</v>
      </c>
      <c r="J966" s="93"/>
      <c r="K966" s="94">
        <v>683.68</v>
      </c>
      <c r="L966" s="94">
        <v>683.68</v>
      </c>
      <c r="M966" s="94">
        <f t="shared" si="7"/>
        <v>0</v>
      </c>
      <c r="N966" s="91">
        <v>45160</v>
      </c>
      <c r="O966" s="90" t="s">
        <v>1381</v>
      </c>
      <c r="P966" s="90"/>
      <c r="Q966" s="90">
        <v>17</v>
      </c>
    </row>
    <row r="967" spans="1:18" ht="13.5" hidden="1">
      <c r="A967" s="90" t="s">
        <v>237</v>
      </c>
      <c r="B967" s="90" t="s">
        <v>40</v>
      </c>
      <c r="C967" s="91"/>
      <c r="D967" s="91">
        <v>45139</v>
      </c>
      <c r="E967" s="90">
        <v>3102</v>
      </c>
      <c r="F967" s="90" t="s">
        <v>1384</v>
      </c>
      <c r="G967" s="90" t="s">
        <v>1385</v>
      </c>
      <c r="H967" s="92">
        <f t="shared" si="6"/>
        <v>347584.071</v>
      </c>
      <c r="I967" s="78">
        <v>524.22</v>
      </c>
      <c r="J967" s="93"/>
      <c r="K967" s="94">
        <v>663.05</v>
      </c>
      <c r="L967" s="94">
        <v>663.05</v>
      </c>
      <c r="M967" s="94">
        <f t="shared" si="7"/>
        <v>0</v>
      </c>
      <c r="N967" s="90"/>
      <c r="O967" s="90"/>
      <c r="P967" s="90"/>
      <c r="Q967" s="90">
        <v>17</v>
      </c>
    </row>
    <row r="968" spans="1:18" ht="13.5" hidden="1">
      <c r="A968" s="90" t="s">
        <v>287</v>
      </c>
      <c r="B968" s="90" t="s">
        <v>288</v>
      </c>
      <c r="C968" s="91"/>
      <c r="D968" s="91">
        <v>45144</v>
      </c>
      <c r="E968" s="90">
        <v>342</v>
      </c>
      <c r="F968" s="90" t="s">
        <v>1386</v>
      </c>
      <c r="G968" s="90" t="s">
        <v>1387</v>
      </c>
      <c r="H968" s="92">
        <f t="shared" si="6"/>
        <v>872317.80660000001</v>
      </c>
      <c r="I968" s="78">
        <v>524.22</v>
      </c>
      <c r="J968" s="93"/>
      <c r="K968" s="94">
        <v>1664.03</v>
      </c>
      <c r="L968" s="94">
        <v>1664.03</v>
      </c>
      <c r="M968" s="94">
        <f t="shared" si="7"/>
        <v>0</v>
      </c>
      <c r="N968" s="91">
        <v>45156</v>
      </c>
      <c r="O968" s="90" t="s">
        <v>1388</v>
      </c>
      <c r="P968" s="90"/>
      <c r="Q968" s="90">
        <v>17</v>
      </c>
    </row>
    <row r="969" spans="1:18" ht="13.5" hidden="1">
      <c r="A969" s="90" t="s">
        <v>430</v>
      </c>
      <c r="B969" s="90" t="s">
        <v>431</v>
      </c>
      <c r="C969" s="91"/>
      <c r="D969" s="91">
        <v>45150</v>
      </c>
      <c r="E969" s="90">
        <v>73639</v>
      </c>
      <c r="F969" s="90" t="s">
        <v>1389</v>
      </c>
      <c r="G969" s="90" t="s">
        <v>1390</v>
      </c>
      <c r="H969" s="92">
        <f t="shared" si="6"/>
        <v>315428.41620000004</v>
      </c>
      <c r="I969" s="78">
        <v>524.22</v>
      </c>
      <c r="J969" s="93"/>
      <c r="K969" s="94">
        <v>601.71</v>
      </c>
      <c r="L969" s="94">
        <v>601.71</v>
      </c>
      <c r="M969" s="94">
        <f t="shared" si="7"/>
        <v>0</v>
      </c>
      <c r="N969" s="91">
        <v>45160</v>
      </c>
      <c r="O969" s="90" t="s">
        <v>1391</v>
      </c>
      <c r="P969" s="90"/>
      <c r="Q969" s="90">
        <v>17</v>
      </c>
    </row>
    <row r="970" spans="1:18" ht="13.5" hidden="1">
      <c r="A970" s="90" t="s">
        <v>430</v>
      </c>
      <c r="B970" s="90" t="s">
        <v>431</v>
      </c>
      <c r="C970" s="91"/>
      <c r="D970" s="91">
        <v>45153</v>
      </c>
      <c r="E970" s="90">
        <v>210</v>
      </c>
      <c r="F970" s="90" t="s">
        <v>1144</v>
      </c>
      <c r="G970" s="90" t="s">
        <v>1392</v>
      </c>
      <c r="H970" s="92">
        <f t="shared" si="6"/>
        <v>184829.48759999999</v>
      </c>
      <c r="I970" s="78">
        <v>524.22</v>
      </c>
      <c r="J970" s="93"/>
      <c r="K970" s="94">
        <v>352.58</v>
      </c>
      <c r="L970" s="94">
        <v>352.58</v>
      </c>
      <c r="M970" s="94">
        <f t="shared" si="7"/>
        <v>0</v>
      </c>
      <c r="N970" s="91">
        <v>45168</v>
      </c>
      <c r="O970" s="90" t="s">
        <v>1393</v>
      </c>
      <c r="P970" s="90"/>
      <c r="Q970" s="90">
        <v>17</v>
      </c>
    </row>
    <row r="971" spans="1:18" ht="13.5" hidden="1">
      <c r="A971" s="90" t="s">
        <v>430</v>
      </c>
      <c r="B971" s="90" t="s">
        <v>431</v>
      </c>
      <c r="C971" s="91"/>
      <c r="D971" s="91">
        <v>45153</v>
      </c>
      <c r="E971" s="90">
        <v>211</v>
      </c>
      <c r="F971" s="90" t="s">
        <v>1144</v>
      </c>
      <c r="G971" s="90" t="s">
        <v>1392</v>
      </c>
      <c r="H971" s="92">
        <f t="shared" si="6"/>
        <v>5388.9816000000001</v>
      </c>
      <c r="I971" s="78">
        <v>524.22</v>
      </c>
      <c r="J971" s="93"/>
      <c r="K971" s="94">
        <v>10.28</v>
      </c>
      <c r="L971" s="94">
        <v>10.28</v>
      </c>
      <c r="M971" s="94">
        <f t="shared" si="7"/>
        <v>0</v>
      </c>
      <c r="N971" s="91">
        <v>45168</v>
      </c>
      <c r="O971" s="90" t="s">
        <v>1393</v>
      </c>
      <c r="P971" s="90"/>
      <c r="Q971" s="90">
        <v>17</v>
      </c>
    </row>
    <row r="972" spans="1:18" ht="13.5" hidden="1">
      <c r="A972" s="90" t="s">
        <v>430</v>
      </c>
      <c r="B972" s="90" t="s">
        <v>431</v>
      </c>
      <c r="C972" s="91"/>
      <c r="D972" s="91">
        <v>45154</v>
      </c>
      <c r="E972" s="90">
        <v>34</v>
      </c>
      <c r="F972" s="90" t="s">
        <v>626</v>
      </c>
      <c r="G972" s="90" t="s">
        <v>1268</v>
      </c>
      <c r="H972" s="92">
        <f t="shared" si="6"/>
        <v>27993.348000000002</v>
      </c>
      <c r="I972" s="78">
        <v>524.22</v>
      </c>
      <c r="J972" s="93"/>
      <c r="K972" s="94">
        <v>53.4</v>
      </c>
      <c r="L972" s="94">
        <v>53.4</v>
      </c>
      <c r="M972" s="94">
        <f t="shared" si="7"/>
        <v>0</v>
      </c>
      <c r="N972" s="91">
        <v>45167</v>
      </c>
      <c r="O972" s="90" t="s">
        <v>1394</v>
      </c>
      <c r="P972" s="90"/>
      <c r="Q972" s="90">
        <v>17</v>
      </c>
    </row>
    <row r="973" spans="1:18" ht="13.5" hidden="1">
      <c r="A973" s="90" t="s">
        <v>430</v>
      </c>
      <c r="B973" s="90" t="s">
        <v>431</v>
      </c>
      <c r="C973" s="91"/>
      <c r="D973" s="91">
        <v>45141</v>
      </c>
      <c r="E973" s="90">
        <v>1957</v>
      </c>
      <c r="F973" s="90" t="s">
        <v>1395</v>
      </c>
      <c r="G973" s="90" t="s">
        <v>1396</v>
      </c>
      <c r="H973" s="92">
        <f t="shared" si="6"/>
        <v>1468864.4400000002</v>
      </c>
      <c r="I973" s="78">
        <v>524.22</v>
      </c>
      <c r="J973" s="93"/>
      <c r="K973" s="94">
        <v>2802</v>
      </c>
      <c r="L973" s="94">
        <v>2802</v>
      </c>
      <c r="M973" s="94">
        <f t="shared" si="7"/>
        <v>0</v>
      </c>
      <c r="N973" s="91">
        <v>45160</v>
      </c>
      <c r="O973" s="90" t="s">
        <v>1397</v>
      </c>
      <c r="P973" s="90"/>
      <c r="Q973" s="90">
        <v>17</v>
      </c>
      <c r="R973" s="90" t="s">
        <v>1344</v>
      </c>
    </row>
    <row r="974" spans="1:18" ht="13.5" hidden="1">
      <c r="A974" s="90" t="s">
        <v>262</v>
      </c>
      <c r="B974" s="90" t="s">
        <v>263</v>
      </c>
      <c r="C974" s="91"/>
      <c r="D974" s="91">
        <v>45139</v>
      </c>
      <c r="E974" s="90">
        <v>290</v>
      </c>
      <c r="F974" s="90" t="s">
        <v>912</v>
      </c>
      <c r="G974" s="90" t="s">
        <v>1398</v>
      </c>
      <c r="H974" s="92">
        <f t="shared" si="6"/>
        <v>49365.797400000003</v>
      </c>
      <c r="I974" s="78">
        <v>524.22</v>
      </c>
      <c r="J974" s="93"/>
      <c r="K974" s="94">
        <v>94.17</v>
      </c>
      <c r="L974" s="94">
        <v>94.17</v>
      </c>
      <c r="M974" s="94">
        <f t="shared" si="7"/>
        <v>0</v>
      </c>
      <c r="N974" s="91">
        <v>45160</v>
      </c>
      <c r="O974" s="90" t="s">
        <v>1399</v>
      </c>
      <c r="P974" s="90"/>
      <c r="Q974" s="90">
        <v>17</v>
      </c>
      <c r="R974" s="90" t="s">
        <v>1344</v>
      </c>
    </row>
    <row r="975" spans="1:18" ht="13.5" hidden="1">
      <c r="A975" s="90" t="s">
        <v>262</v>
      </c>
      <c r="B975" s="90" t="s">
        <v>263</v>
      </c>
      <c r="C975" s="91"/>
      <c r="D975" s="91">
        <v>45139</v>
      </c>
      <c r="E975" s="90">
        <v>294</v>
      </c>
      <c r="F975" s="90" t="s">
        <v>912</v>
      </c>
      <c r="G975" s="90" t="s">
        <v>1398</v>
      </c>
      <c r="H975" s="92">
        <f t="shared" si="6"/>
        <v>49365.797400000003</v>
      </c>
      <c r="I975" s="78">
        <v>524.22</v>
      </c>
      <c r="J975" s="93"/>
      <c r="K975" s="94">
        <v>94.17</v>
      </c>
      <c r="L975" s="94">
        <v>94.17</v>
      </c>
      <c r="M975" s="94">
        <f t="shared" si="7"/>
        <v>0</v>
      </c>
      <c r="N975" s="91">
        <v>45160</v>
      </c>
      <c r="O975" s="90" t="s">
        <v>1399</v>
      </c>
      <c r="P975" s="90"/>
      <c r="Q975" s="90">
        <v>17</v>
      </c>
      <c r="R975" s="90" t="s">
        <v>1344</v>
      </c>
    </row>
    <row r="976" spans="1:18" ht="13.5" hidden="1">
      <c r="A976" s="90" t="s">
        <v>430</v>
      </c>
      <c r="B976" s="90" t="s">
        <v>431</v>
      </c>
      <c r="C976" s="91"/>
      <c r="D976" s="91">
        <v>45147</v>
      </c>
      <c r="E976" s="90">
        <v>1178</v>
      </c>
      <c r="F976" s="90" t="s">
        <v>1400</v>
      </c>
      <c r="G976" s="90" t="s">
        <v>1401</v>
      </c>
      <c r="H976" s="92">
        <f t="shared" si="6"/>
        <v>214379.769</v>
      </c>
      <c r="I976" s="78">
        <v>524.22</v>
      </c>
      <c r="J976" s="93"/>
      <c r="K976" s="94">
        <v>408.95</v>
      </c>
      <c r="L976" s="94">
        <v>408.95</v>
      </c>
      <c r="M976" s="94">
        <f t="shared" si="7"/>
        <v>0</v>
      </c>
      <c r="N976" s="91">
        <v>45160</v>
      </c>
      <c r="O976" s="90" t="s">
        <v>1345</v>
      </c>
      <c r="P976" s="90"/>
      <c r="Q976" s="90">
        <v>17</v>
      </c>
      <c r="R976" s="90" t="s">
        <v>1344</v>
      </c>
    </row>
    <row r="977" spans="1:18" ht="13.5" hidden="1">
      <c r="A977" s="90" t="s">
        <v>430</v>
      </c>
      <c r="B977" s="90" t="s">
        <v>431</v>
      </c>
      <c r="C977" s="91"/>
      <c r="D977" s="91">
        <v>45152</v>
      </c>
      <c r="E977" s="90">
        <v>200</v>
      </c>
      <c r="F977" s="90" t="s">
        <v>1402</v>
      </c>
      <c r="G977" s="90" t="s">
        <v>1403</v>
      </c>
      <c r="H977" s="92">
        <v>445511.78</v>
      </c>
      <c r="I977" s="78">
        <v>524.22</v>
      </c>
      <c r="J977" s="93"/>
      <c r="K977" s="94">
        <v>825.02</v>
      </c>
      <c r="L977" s="94">
        <v>825.02</v>
      </c>
      <c r="M977" s="94">
        <f t="shared" si="7"/>
        <v>0</v>
      </c>
      <c r="N977" s="90" t="s">
        <v>1404</v>
      </c>
      <c r="O977" s="90" t="s">
        <v>1405</v>
      </c>
      <c r="P977" s="90"/>
      <c r="Q977" s="90">
        <v>17</v>
      </c>
      <c r="R977" s="90" t="s">
        <v>1344</v>
      </c>
    </row>
    <row r="978" spans="1:18" ht="13.5" hidden="1">
      <c r="A978" s="90" t="s">
        <v>430</v>
      </c>
      <c r="B978" s="90" t="s">
        <v>431</v>
      </c>
      <c r="C978" s="91"/>
      <c r="D978" s="91">
        <v>45152</v>
      </c>
      <c r="E978" s="90">
        <v>200</v>
      </c>
      <c r="F978" s="90" t="s">
        <v>1402</v>
      </c>
      <c r="G978" s="90" t="s">
        <v>1406</v>
      </c>
      <c r="H978" s="92">
        <v>194358</v>
      </c>
      <c r="I978" s="78">
        <v>524.22</v>
      </c>
      <c r="J978" s="93"/>
      <c r="K978" s="94">
        <v>359.92</v>
      </c>
      <c r="L978" s="94">
        <v>359.92</v>
      </c>
      <c r="M978" s="94">
        <f t="shared" si="7"/>
        <v>0</v>
      </c>
      <c r="N978" s="90" t="s">
        <v>1404</v>
      </c>
      <c r="O978" s="90" t="s">
        <v>1405</v>
      </c>
      <c r="P978" s="90"/>
      <c r="Q978" s="90">
        <v>17</v>
      </c>
      <c r="R978" s="90" t="s">
        <v>1344</v>
      </c>
    </row>
    <row r="979" spans="1:18" ht="13.5" hidden="1">
      <c r="A979" s="90" t="s">
        <v>430</v>
      </c>
      <c r="B979" s="90" t="s">
        <v>431</v>
      </c>
      <c r="C979" s="91"/>
      <c r="D979" s="91">
        <v>45152</v>
      </c>
      <c r="E979" s="90">
        <v>200</v>
      </c>
      <c r="F979" s="90" t="s">
        <v>1402</v>
      </c>
      <c r="G979" s="90" t="s">
        <v>1407</v>
      </c>
      <c r="H979" s="92">
        <v>78575.960000000006</v>
      </c>
      <c r="I979" s="78">
        <v>524.22</v>
      </c>
      <c r="J979" s="93"/>
      <c r="K979" s="94">
        <v>145.51</v>
      </c>
      <c r="L979" s="94">
        <v>145.51</v>
      </c>
      <c r="M979" s="94">
        <f t="shared" si="7"/>
        <v>0</v>
      </c>
      <c r="N979" s="90" t="s">
        <v>1404</v>
      </c>
      <c r="O979" s="90" t="s">
        <v>1405</v>
      </c>
      <c r="P979" s="90"/>
      <c r="Q979" s="90">
        <v>17</v>
      </c>
      <c r="R979" s="90" t="s">
        <v>1344</v>
      </c>
    </row>
    <row r="980" spans="1:18" ht="13.5" hidden="1">
      <c r="A980" s="90" t="s">
        <v>430</v>
      </c>
      <c r="B980" s="90" t="s">
        <v>431</v>
      </c>
      <c r="C980" s="91"/>
      <c r="D980" s="91">
        <v>45152</v>
      </c>
      <c r="E980" s="90">
        <v>200</v>
      </c>
      <c r="F980" s="90" t="s">
        <v>1400</v>
      </c>
      <c r="G980" s="90" t="s">
        <v>1408</v>
      </c>
      <c r="H980" s="92">
        <v>93397.95</v>
      </c>
      <c r="I980" s="78">
        <v>524.22</v>
      </c>
      <c r="J980" s="93"/>
      <c r="K980" s="94">
        <v>172.96</v>
      </c>
      <c r="L980" s="94">
        <v>172.96</v>
      </c>
      <c r="M980" s="94">
        <f t="shared" si="7"/>
        <v>0</v>
      </c>
      <c r="N980" s="90" t="s">
        <v>1404</v>
      </c>
      <c r="O980" s="90" t="s">
        <v>1405</v>
      </c>
      <c r="P980" s="90"/>
      <c r="Q980" s="90">
        <v>17</v>
      </c>
      <c r="R980" s="90" t="s">
        <v>1344</v>
      </c>
    </row>
    <row r="981" spans="1:18" ht="13.5" hidden="1">
      <c r="A981" s="90" t="s">
        <v>430</v>
      </c>
      <c r="B981" s="90" t="s">
        <v>431</v>
      </c>
      <c r="C981" s="91"/>
      <c r="D981" s="91">
        <v>45153</v>
      </c>
      <c r="E981" s="90">
        <v>200</v>
      </c>
      <c r="F981" s="90" t="s">
        <v>1402</v>
      </c>
      <c r="G981" s="90" t="s">
        <v>1409</v>
      </c>
      <c r="H981" s="92">
        <v>7356391</v>
      </c>
      <c r="I981" s="78">
        <v>524.22</v>
      </c>
      <c r="J981" s="93"/>
      <c r="K981" s="94">
        <v>13622.95</v>
      </c>
      <c r="L981" s="94">
        <v>13622.95</v>
      </c>
      <c r="M981" s="94">
        <f t="shared" si="7"/>
        <v>0</v>
      </c>
      <c r="N981" s="90" t="s">
        <v>1404</v>
      </c>
      <c r="O981" s="90" t="s">
        <v>1405</v>
      </c>
      <c r="P981" s="90"/>
      <c r="Q981" s="90">
        <v>17</v>
      </c>
      <c r="R981" s="90" t="s">
        <v>1344</v>
      </c>
    </row>
    <row r="982" spans="1:18" ht="13.5" hidden="1">
      <c r="A982" s="90" t="s">
        <v>406</v>
      </c>
      <c r="B982" s="90" t="s">
        <v>407</v>
      </c>
      <c r="C982" s="91"/>
      <c r="D982" s="91">
        <v>45153</v>
      </c>
      <c r="E982" s="90">
        <v>200</v>
      </c>
      <c r="F982" s="90" t="s">
        <v>1402</v>
      </c>
      <c r="G982" s="90" t="s">
        <v>1410</v>
      </c>
      <c r="H982" s="92">
        <v>160800</v>
      </c>
      <c r="I982" s="78">
        <v>524.22</v>
      </c>
      <c r="J982" s="93"/>
      <c r="K982" s="94">
        <v>297.77999999999997</v>
      </c>
      <c r="L982" s="94">
        <v>297.77999999999997</v>
      </c>
      <c r="M982" s="94">
        <f t="shared" si="7"/>
        <v>0</v>
      </c>
      <c r="N982" s="90" t="s">
        <v>1404</v>
      </c>
      <c r="O982" s="90" t="s">
        <v>1405</v>
      </c>
      <c r="P982" s="90"/>
      <c r="Q982" s="90">
        <v>17</v>
      </c>
      <c r="R982" s="90" t="s">
        <v>1344</v>
      </c>
    </row>
    <row r="983" spans="1:18" ht="13.5" hidden="1">
      <c r="A983" s="90" t="s">
        <v>430</v>
      </c>
      <c r="B983" s="90" t="s">
        <v>431</v>
      </c>
      <c r="C983" s="91"/>
      <c r="D983" s="91">
        <v>45153</v>
      </c>
      <c r="E983" s="90">
        <v>200</v>
      </c>
      <c r="F983" s="90" t="s">
        <v>1400</v>
      </c>
      <c r="G983" s="90" t="s">
        <v>1411</v>
      </c>
      <c r="H983" s="92">
        <v>956330.83</v>
      </c>
      <c r="I983" s="78">
        <v>524.22</v>
      </c>
      <c r="J983" s="93"/>
      <c r="K983" s="94">
        <v>1770.98</v>
      </c>
      <c r="L983" s="94">
        <v>1770.98</v>
      </c>
      <c r="M983" s="94">
        <f t="shared" si="7"/>
        <v>0</v>
      </c>
      <c r="N983" s="90" t="s">
        <v>1404</v>
      </c>
      <c r="O983" s="90" t="s">
        <v>1405</v>
      </c>
      <c r="P983" s="90"/>
      <c r="Q983" s="90">
        <v>17</v>
      </c>
      <c r="R983" s="90" t="s">
        <v>1344</v>
      </c>
    </row>
    <row r="984" spans="1:18" ht="13.5" hidden="1">
      <c r="A984" s="90" t="s">
        <v>406</v>
      </c>
      <c r="B984" s="90" t="s">
        <v>407</v>
      </c>
      <c r="C984" s="91"/>
      <c r="D984" s="91">
        <v>45153</v>
      </c>
      <c r="E984" s="90">
        <v>200</v>
      </c>
      <c r="F984" s="90" t="s">
        <v>1400</v>
      </c>
      <c r="G984" s="90" t="s">
        <v>1412</v>
      </c>
      <c r="H984" s="92">
        <v>20904</v>
      </c>
      <c r="I984" s="78">
        <v>524.22</v>
      </c>
      <c r="J984" s="93"/>
      <c r="K984" s="94">
        <v>38.71</v>
      </c>
      <c r="L984" s="94">
        <v>38.71</v>
      </c>
      <c r="M984" s="94">
        <f t="shared" si="7"/>
        <v>0</v>
      </c>
      <c r="N984" s="90" t="s">
        <v>1404</v>
      </c>
      <c r="O984" s="90" t="s">
        <v>1405</v>
      </c>
      <c r="P984" s="90"/>
      <c r="Q984" s="90">
        <v>17</v>
      </c>
      <c r="R984" s="90" t="s">
        <v>1344</v>
      </c>
    </row>
    <row r="985" spans="1:18" ht="13.5" hidden="1">
      <c r="A985" s="90" t="s">
        <v>430</v>
      </c>
      <c r="B985" s="90" t="s">
        <v>431</v>
      </c>
      <c r="C985" s="91"/>
      <c r="D985" s="91">
        <v>45153</v>
      </c>
      <c r="E985" s="90" t="s">
        <v>504</v>
      </c>
      <c r="F985" s="90" t="s">
        <v>1413</v>
      </c>
      <c r="G985" s="90" t="s">
        <v>1414</v>
      </c>
      <c r="H985" s="92">
        <v>3770515.52</v>
      </c>
      <c r="I985" s="78">
        <v>524.22</v>
      </c>
      <c r="J985" s="93"/>
      <c r="K985" s="94">
        <v>3252.54</v>
      </c>
      <c r="L985" s="94">
        <v>3252.54</v>
      </c>
      <c r="M985" s="94">
        <f t="shared" si="7"/>
        <v>0</v>
      </c>
      <c r="N985" s="90"/>
      <c r="O985" s="90"/>
      <c r="P985" s="90"/>
      <c r="Q985" s="90">
        <v>17</v>
      </c>
      <c r="R985" s="90" t="s">
        <v>1344</v>
      </c>
    </row>
    <row r="986" spans="1:18" ht="13.5" hidden="1">
      <c r="A986" s="90" t="s">
        <v>430</v>
      </c>
      <c r="B986" s="90" t="s">
        <v>431</v>
      </c>
      <c r="C986" s="91"/>
      <c r="D986" s="91">
        <v>45153</v>
      </c>
      <c r="E986" s="90" t="s">
        <v>504</v>
      </c>
      <c r="F986" s="90" t="s">
        <v>1413</v>
      </c>
      <c r="G986" s="90" t="s">
        <v>1414</v>
      </c>
      <c r="H986" s="92">
        <v>490167.02</v>
      </c>
      <c r="I986" s="78">
        <v>524.22</v>
      </c>
      <c r="J986" s="93"/>
      <c r="K986" s="94">
        <v>422.83</v>
      </c>
      <c r="L986" s="94">
        <v>422.83</v>
      </c>
      <c r="M986" s="94">
        <f t="shared" si="7"/>
        <v>0</v>
      </c>
      <c r="N986" s="90"/>
      <c r="O986" s="90"/>
      <c r="P986" s="90"/>
      <c r="Q986" s="90">
        <v>17</v>
      </c>
      <c r="R986" s="90" t="s">
        <v>1344</v>
      </c>
    </row>
    <row r="987" spans="1:18" ht="13.5" hidden="1">
      <c r="A987" s="90" t="s">
        <v>430</v>
      </c>
      <c r="B987" s="90" t="s">
        <v>431</v>
      </c>
      <c r="C987" s="91"/>
      <c r="D987" s="91">
        <v>45153</v>
      </c>
      <c r="E987" s="90" t="s">
        <v>504</v>
      </c>
      <c r="F987" s="90" t="s">
        <v>1072</v>
      </c>
      <c r="G987" s="90" t="s">
        <v>1415</v>
      </c>
      <c r="H987" s="92"/>
      <c r="I987" s="78">
        <v>524.22</v>
      </c>
      <c r="J987" s="93"/>
      <c r="K987" s="94"/>
      <c r="L987" s="94"/>
      <c r="M987" s="94">
        <f t="shared" si="7"/>
        <v>0</v>
      </c>
      <c r="N987" s="90"/>
      <c r="O987" s="90"/>
      <c r="P987" s="90"/>
      <c r="Q987" s="90">
        <v>17</v>
      </c>
    </row>
    <row r="988" spans="1:18" ht="13.5" hidden="1">
      <c r="A988" s="90" t="s">
        <v>376</v>
      </c>
      <c r="B988" s="90" t="s">
        <v>377</v>
      </c>
      <c r="C988" s="91"/>
      <c r="D988" s="91">
        <v>45122</v>
      </c>
      <c r="E988" s="90" t="s">
        <v>504</v>
      </c>
      <c r="F988" s="90" t="s">
        <v>378</v>
      </c>
      <c r="G988" s="90" t="s">
        <v>1416</v>
      </c>
      <c r="H988" s="92"/>
      <c r="I988" s="78">
        <v>524.22</v>
      </c>
      <c r="J988" s="93"/>
      <c r="K988" s="94">
        <v>14004.9</v>
      </c>
      <c r="L988" s="94">
        <v>14004.9</v>
      </c>
      <c r="M988" s="94">
        <f t="shared" si="7"/>
        <v>0</v>
      </c>
      <c r="N988" s="90"/>
      <c r="O988" s="90"/>
      <c r="P988" s="90"/>
      <c r="Q988" s="90">
        <v>17</v>
      </c>
    </row>
    <row r="989" spans="1:18" ht="13.5" hidden="1">
      <c r="A989" s="90" t="s">
        <v>430</v>
      </c>
      <c r="B989" s="90" t="s">
        <v>431</v>
      </c>
      <c r="C989" s="91"/>
      <c r="D989" s="91">
        <v>45190</v>
      </c>
      <c r="E989" s="90">
        <v>2131</v>
      </c>
      <c r="F989" s="90" t="s">
        <v>1417</v>
      </c>
      <c r="G989" s="90" t="s">
        <v>1418</v>
      </c>
      <c r="H989" s="92"/>
      <c r="I989" s="78">
        <v>524.22</v>
      </c>
      <c r="J989" s="93"/>
      <c r="K989" s="94">
        <v>4039.26</v>
      </c>
      <c r="L989" s="94">
        <v>4039.26</v>
      </c>
      <c r="M989" s="94">
        <f t="shared" si="7"/>
        <v>0</v>
      </c>
      <c r="N989" s="91">
        <v>45204</v>
      </c>
      <c r="O989" s="90" t="s">
        <v>1419</v>
      </c>
      <c r="P989" s="90"/>
      <c r="Q989" s="90">
        <v>20</v>
      </c>
    </row>
    <row r="990" spans="1:18" ht="13.5" hidden="1">
      <c r="A990" s="90" t="s">
        <v>430</v>
      </c>
      <c r="B990" s="90" t="s">
        <v>431</v>
      </c>
      <c r="C990" s="91"/>
      <c r="D990" s="91">
        <v>45142</v>
      </c>
      <c r="E990" s="90" t="s">
        <v>504</v>
      </c>
      <c r="F990" s="90" t="s">
        <v>1072</v>
      </c>
      <c r="G990" s="90" t="s">
        <v>1420</v>
      </c>
      <c r="H990" s="92"/>
      <c r="I990" s="78">
        <v>524.22</v>
      </c>
      <c r="J990" s="93"/>
      <c r="K990" s="94">
        <v>38049.01</v>
      </c>
      <c r="L990" s="94">
        <v>38049.01</v>
      </c>
      <c r="M990" s="94">
        <f t="shared" si="7"/>
        <v>0</v>
      </c>
      <c r="N990" s="91">
        <v>45142</v>
      </c>
      <c r="O990" s="90" t="s">
        <v>1421</v>
      </c>
      <c r="P990" s="90"/>
      <c r="Q990" s="90">
        <v>18</v>
      </c>
    </row>
    <row r="991" spans="1:18" ht="13.5" hidden="1">
      <c r="A991" s="90" t="s">
        <v>430</v>
      </c>
      <c r="B991" s="90" t="s">
        <v>431</v>
      </c>
      <c r="C991" s="91"/>
      <c r="D991" s="91">
        <v>45163</v>
      </c>
      <c r="E991" s="90">
        <v>203</v>
      </c>
      <c r="F991" s="90" t="s">
        <v>427</v>
      </c>
      <c r="G991" s="90" t="s">
        <v>1268</v>
      </c>
      <c r="H991" s="92"/>
      <c r="I991" s="78">
        <v>524.22</v>
      </c>
      <c r="J991" s="93"/>
      <c r="K991" s="94">
        <v>7890.16</v>
      </c>
      <c r="L991" s="94">
        <v>7890.16</v>
      </c>
      <c r="M991" s="94">
        <f t="shared" si="7"/>
        <v>0</v>
      </c>
      <c r="N991" s="91">
        <v>45160</v>
      </c>
      <c r="O991" s="90" t="s">
        <v>1422</v>
      </c>
      <c r="P991" s="90"/>
      <c r="Q991" s="90">
        <v>18</v>
      </c>
    </row>
    <row r="992" spans="1:18" ht="13.5" hidden="1">
      <c r="A992" s="90" t="s">
        <v>430</v>
      </c>
      <c r="B992" s="90" t="s">
        <v>431</v>
      </c>
      <c r="C992" s="91"/>
      <c r="D992" s="91">
        <v>45168</v>
      </c>
      <c r="E992" s="90">
        <v>204</v>
      </c>
      <c r="F992" s="90" t="s">
        <v>427</v>
      </c>
      <c r="G992" s="90" t="s">
        <v>1423</v>
      </c>
      <c r="H992" s="92"/>
      <c r="I992" s="78">
        <v>524.22</v>
      </c>
      <c r="J992" s="93"/>
      <c r="K992" s="94">
        <v>15742.24</v>
      </c>
      <c r="L992" s="94">
        <v>15742.24</v>
      </c>
      <c r="M992" s="94">
        <f t="shared" si="7"/>
        <v>0</v>
      </c>
      <c r="N992" s="91">
        <v>45169</v>
      </c>
      <c r="O992" s="90" t="s">
        <v>1424</v>
      </c>
      <c r="P992" s="90"/>
      <c r="Q992" s="90">
        <v>18</v>
      </c>
      <c r="R992" s="90" t="s">
        <v>1425</v>
      </c>
    </row>
    <row r="993" spans="1:18" ht="13.5" hidden="1">
      <c r="A993" s="90" t="s">
        <v>251</v>
      </c>
      <c r="B993" s="90" t="s">
        <v>252</v>
      </c>
      <c r="C993" s="91"/>
      <c r="D993" s="91">
        <v>45168</v>
      </c>
      <c r="E993" s="90">
        <v>204</v>
      </c>
      <c r="F993" s="90" t="s">
        <v>427</v>
      </c>
      <c r="G993" s="90" t="s">
        <v>1426</v>
      </c>
      <c r="H993" s="92"/>
      <c r="I993" s="78">
        <v>524.22</v>
      </c>
      <c r="J993" s="93"/>
      <c r="K993" s="94">
        <v>406.25</v>
      </c>
      <c r="L993" s="94">
        <v>406.25</v>
      </c>
      <c r="M993" s="94">
        <f t="shared" si="7"/>
        <v>0</v>
      </c>
      <c r="N993" s="91">
        <v>45169</v>
      </c>
      <c r="O993" s="90" t="s">
        <v>1424</v>
      </c>
      <c r="P993" s="90"/>
      <c r="Q993" s="90">
        <v>18</v>
      </c>
      <c r="R993" s="90" t="s">
        <v>1425</v>
      </c>
    </row>
    <row r="994" spans="1:18" ht="13.5" hidden="1">
      <c r="A994" s="90" t="s">
        <v>406</v>
      </c>
      <c r="B994" s="90" t="s">
        <v>407</v>
      </c>
      <c r="C994" s="91"/>
      <c r="D994" s="91">
        <v>45168</v>
      </c>
      <c r="E994" s="90">
        <v>204</v>
      </c>
      <c r="F994" s="90" t="s">
        <v>427</v>
      </c>
      <c r="G994" s="90" t="s">
        <v>1427</v>
      </c>
      <c r="H994" s="92"/>
      <c r="I994" s="78">
        <v>524.22</v>
      </c>
      <c r="J994" s="93"/>
      <c r="K994" s="94">
        <v>1191.29</v>
      </c>
      <c r="L994" s="94">
        <v>1191.29</v>
      </c>
      <c r="M994" s="94">
        <f t="shared" si="7"/>
        <v>0</v>
      </c>
      <c r="N994" s="91">
        <v>45169</v>
      </c>
      <c r="O994" s="90" t="s">
        <v>1424</v>
      </c>
      <c r="P994" s="90"/>
      <c r="Q994" s="90">
        <v>18</v>
      </c>
      <c r="R994" s="90" t="s">
        <v>1425</v>
      </c>
    </row>
    <row r="995" spans="1:18" ht="13.5" hidden="1">
      <c r="A995" s="90" t="s">
        <v>430</v>
      </c>
      <c r="B995" s="90" t="s">
        <v>431</v>
      </c>
      <c r="C995" s="91"/>
      <c r="D995" s="91">
        <v>45168</v>
      </c>
      <c r="E995" s="90">
        <v>205</v>
      </c>
      <c r="F995" s="90" t="s">
        <v>427</v>
      </c>
      <c r="G995" s="90" t="s">
        <v>1428</v>
      </c>
      <c r="H995" s="92"/>
      <c r="I995" s="78">
        <v>524.22</v>
      </c>
      <c r="J995" s="93"/>
      <c r="K995" s="94">
        <v>1245.26</v>
      </c>
      <c r="L995" s="94">
        <v>1245.26</v>
      </c>
      <c r="M995" s="94">
        <f t="shared" si="7"/>
        <v>0</v>
      </c>
      <c r="N995" s="91">
        <v>45169</v>
      </c>
      <c r="O995" s="90" t="s">
        <v>1429</v>
      </c>
      <c r="P995" s="90"/>
      <c r="Q995" s="90">
        <v>18</v>
      </c>
      <c r="R995" s="90" t="s">
        <v>1425</v>
      </c>
    </row>
    <row r="996" spans="1:18" ht="13.5" hidden="1">
      <c r="A996" s="90" t="s">
        <v>406</v>
      </c>
      <c r="B996" s="90" t="s">
        <v>407</v>
      </c>
      <c r="C996" s="91"/>
      <c r="D996" s="91">
        <v>45168</v>
      </c>
      <c r="E996" s="90">
        <v>205</v>
      </c>
      <c r="F996" s="90" t="s">
        <v>427</v>
      </c>
      <c r="G996" s="90" t="s">
        <v>1428</v>
      </c>
      <c r="H996" s="92"/>
      <c r="I996" s="78">
        <v>524.22</v>
      </c>
      <c r="J996" s="93"/>
      <c r="K996" s="94">
        <v>389.15</v>
      </c>
      <c r="L996" s="94">
        <v>389.15</v>
      </c>
      <c r="M996" s="94">
        <f t="shared" si="7"/>
        <v>0</v>
      </c>
      <c r="N996" s="91">
        <v>45169</v>
      </c>
      <c r="O996" s="90" t="s">
        <v>1429</v>
      </c>
      <c r="P996" s="90"/>
      <c r="Q996" s="90">
        <v>18</v>
      </c>
      <c r="R996" s="90" t="s">
        <v>1425</v>
      </c>
    </row>
    <row r="997" spans="1:18" ht="13.5" hidden="1">
      <c r="A997" s="90" t="s">
        <v>430</v>
      </c>
      <c r="B997" s="90" t="s">
        <v>431</v>
      </c>
      <c r="C997" s="91"/>
      <c r="D997" s="91">
        <v>45170</v>
      </c>
      <c r="E997" s="90">
        <v>207</v>
      </c>
      <c r="F997" s="90" t="s">
        <v>1430</v>
      </c>
      <c r="G997" s="90" t="s">
        <v>1341</v>
      </c>
      <c r="H997" s="92"/>
      <c r="I997" s="78">
        <v>524.22</v>
      </c>
      <c r="J997" s="93"/>
      <c r="K997" s="94">
        <v>408.84</v>
      </c>
      <c r="L997" s="94">
        <v>408.84</v>
      </c>
      <c r="M997" s="94">
        <f t="shared" si="7"/>
        <v>0</v>
      </c>
      <c r="N997" s="91">
        <v>45183</v>
      </c>
      <c r="O997" s="90" t="s">
        <v>1431</v>
      </c>
      <c r="P997" s="90"/>
      <c r="Q997" s="90">
        <v>18</v>
      </c>
      <c r="R997" s="90" t="s">
        <v>1425</v>
      </c>
    </row>
    <row r="998" spans="1:18" ht="13.5" hidden="1">
      <c r="A998" s="90" t="s">
        <v>425</v>
      </c>
      <c r="B998" s="90" t="s">
        <v>426</v>
      </c>
      <c r="C998" s="91"/>
      <c r="D998" s="91">
        <v>45170</v>
      </c>
      <c r="E998" s="90">
        <v>207</v>
      </c>
      <c r="F998" s="90" t="s">
        <v>1430</v>
      </c>
      <c r="G998" s="90" t="s">
        <v>1341</v>
      </c>
      <c r="H998" s="92"/>
      <c r="I998" s="78">
        <v>524.22</v>
      </c>
      <c r="J998" s="93"/>
      <c r="K998" s="94">
        <v>408.84</v>
      </c>
      <c r="L998" s="94">
        <v>408.84</v>
      </c>
      <c r="M998" s="94">
        <f t="shared" si="7"/>
        <v>0</v>
      </c>
      <c r="N998" s="91">
        <v>45183</v>
      </c>
      <c r="O998" s="90" t="s">
        <v>1431</v>
      </c>
      <c r="P998" s="90"/>
      <c r="Q998" s="90">
        <v>18</v>
      </c>
      <c r="R998" s="90" t="s">
        <v>1425</v>
      </c>
    </row>
    <row r="999" spans="1:18" ht="13.5" hidden="1">
      <c r="A999" s="90" t="s">
        <v>406</v>
      </c>
      <c r="B999" s="90" t="s">
        <v>407</v>
      </c>
      <c r="C999" s="91"/>
      <c r="D999" s="91">
        <v>45170</v>
      </c>
      <c r="E999" s="90">
        <v>207</v>
      </c>
      <c r="F999" s="90" t="s">
        <v>1430</v>
      </c>
      <c r="G999" s="90" t="s">
        <v>1341</v>
      </c>
      <c r="H999" s="92"/>
      <c r="I999" s="78">
        <v>524.22</v>
      </c>
      <c r="J999" s="93"/>
      <c r="K999" s="94">
        <v>153.31</v>
      </c>
      <c r="L999" s="94">
        <v>153.31</v>
      </c>
      <c r="M999" s="94">
        <f t="shared" si="7"/>
        <v>0</v>
      </c>
      <c r="N999" s="91">
        <v>45183</v>
      </c>
      <c r="O999" s="90" t="s">
        <v>1431</v>
      </c>
      <c r="P999" s="90"/>
      <c r="Q999" s="90">
        <v>18</v>
      </c>
      <c r="R999" s="90" t="s">
        <v>1425</v>
      </c>
    </row>
    <row r="1000" spans="1:18" ht="13.5" hidden="1">
      <c r="A1000" s="90" t="s">
        <v>251</v>
      </c>
      <c r="B1000" s="90" t="s">
        <v>252</v>
      </c>
      <c r="C1000" s="91"/>
      <c r="D1000" s="91">
        <v>45170</v>
      </c>
      <c r="E1000" s="90">
        <v>207</v>
      </c>
      <c r="F1000" s="90" t="s">
        <v>1430</v>
      </c>
      <c r="G1000" s="90" t="s">
        <v>1341</v>
      </c>
      <c r="H1000" s="92"/>
      <c r="I1000" s="78">
        <v>524.22</v>
      </c>
      <c r="J1000" s="93"/>
      <c r="K1000" s="94">
        <v>51.1</v>
      </c>
      <c r="L1000" s="94">
        <v>51.1</v>
      </c>
      <c r="M1000" s="94">
        <f t="shared" si="7"/>
        <v>0</v>
      </c>
      <c r="N1000" s="91">
        <v>45183</v>
      </c>
      <c r="O1000" s="90" t="s">
        <v>1431</v>
      </c>
      <c r="P1000" s="90"/>
      <c r="Q1000" s="90">
        <v>18</v>
      </c>
      <c r="R1000" s="90" t="s">
        <v>1425</v>
      </c>
    </row>
    <row r="1001" spans="1:18" ht="13.5" hidden="1">
      <c r="A1001" s="90" t="s">
        <v>251</v>
      </c>
      <c r="B1001" s="90" t="s">
        <v>252</v>
      </c>
      <c r="C1001" s="91"/>
      <c r="D1001" s="91">
        <v>45168</v>
      </c>
      <c r="E1001" s="90">
        <v>206</v>
      </c>
      <c r="F1001" s="90" t="s">
        <v>427</v>
      </c>
      <c r="G1001" s="90" t="s">
        <v>1341</v>
      </c>
      <c r="H1001" s="92"/>
      <c r="I1001" s="78">
        <v>524.22</v>
      </c>
      <c r="J1001" s="93"/>
      <c r="K1001" s="94">
        <v>751.77</v>
      </c>
      <c r="L1001" s="94">
        <v>751.77</v>
      </c>
      <c r="M1001" s="94">
        <f t="shared" si="7"/>
        <v>0</v>
      </c>
      <c r="N1001" s="91">
        <v>45177</v>
      </c>
      <c r="O1001" s="90" t="s">
        <v>1432</v>
      </c>
      <c r="P1001" s="90"/>
      <c r="Q1001" s="90">
        <v>18</v>
      </c>
      <c r="R1001" s="90" t="s">
        <v>1425</v>
      </c>
    </row>
    <row r="1002" spans="1:18" ht="13.5" hidden="1">
      <c r="A1002" s="90" t="s">
        <v>406</v>
      </c>
      <c r="B1002" s="90" t="s">
        <v>407</v>
      </c>
      <c r="C1002" s="91"/>
      <c r="D1002" s="91">
        <v>45168</v>
      </c>
      <c r="E1002" s="90">
        <v>206</v>
      </c>
      <c r="F1002" s="90" t="s">
        <v>427</v>
      </c>
      <c r="G1002" s="90" t="s">
        <v>1341</v>
      </c>
      <c r="H1002" s="92"/>
      <c r="I1002" s="78">
        <v>524.22</v>
      </c>
      <c r="J1002" s="93"/>
      <c r="K1002" s="94">
        <v>2255.3200000000002</v>
      </c>
      <c r="L1002" s="94">
        <v>2255.3200000000002</v>
      </c>
      <c r="M1002" s="94">
        <f t="shared" si="7"/>
        <v>0</v>
      </c>
      <c r="N1002" s="91">
        <v>45177</v>
      </c>
      <c r="O1002" s="90" t="s">
        <v>1432</v>
      </c>
      <c r="P1002" s="90"/>
      <c r="Q1002" s="90">
        <v>18</v>
      </c>
      <c r="R1002" s="90" t="s">
        <v>1425</v>
      </c>
    </row>
    <row r="1003" spans="1:18" ht="13.5" hidden="1">
      <c r="A1003" s="90" t="s">
        <v>430</v>
      </c>
      <c r="B1003" s="90" t="s">
        <v>431</v>
      </c>
      <c r="C1003" s="91"/>
      <c r="D1003" s="91">
        <v>45168</v>
      </c>
      <c r="E1003" s="90">
        <v>206</v>
      </c>
      <c r="F1003" s="90" t="s">
        <v>427</v>
      </c>
      <c r="G1003" s="90" t="s">
        <v>1341</v>
      </c>
      <c r="H1003" s="92"/>
      <c r="I1003" s="78">
        <v>524.22</v>
      </c>
      <c r="J1003" s="93"/>
      <c r="K1003" s="94">
        <v>6014.18</v>
      </c>
      <c r="L1003" s="94">
        <v>6014.18</v>
      </c>
      <c r="M1003" s="94">
        <f t="shared" si="7"/>
        <v>0</v>
      </c>
      <c r="N1003" s="91">
        <v>45177</v>
      </c>
      <c r="O1003" s="90" t="s">
        <v>1432</v>
      </c>
      <c r="P1003" s="90"/>
      <c r="Q1003" s="90">
        <v>18</v>
      </c>
      <c r="R1003" s="90" t="s">
        <v>1425</v>
      </c>
    </row>
    <row r="1004" spans="1:18" ht="13.5" hidden="1">
      <c r="A1004" s="90" t="s">
        <v>425</v>
      </c>
      <c r="B1004" s="90" t="s">
        <v>426</v>
      </c>
      <c r="C1004" s="91"/>
      <c r="D1004" s="91">
        <v>45168</v>
      </c>
      <c r="E1004" s="90">
        <v>206</v>
      </c>
      <c r="F1004" s="90" t="s">
        <v>427</v>
      </c>
      <c r="G1004" s="90" t="s">
        <v>1341</v>
      </c>
      <c r="H1004" s="92"/>
      <c r="I1004" s="78">
        <v>524.22</v>
      </c>
      <c r="J1004" s="93"/>
      <c r="K1004" s="94">
        <v>6014.18</v>
      </c>
      <c r="L1004" s="94">
        <v>6014.18</v>
      </c>
      <c r="M1004" s="94">
        <f t="shared" si="7"/>
        <v>0</v>
      </c>
      <c r="N1004" s="91">
        <v>45177</v>
      </c>
      <c r="O1004" s="90" t="s">
        <v>1432</v>
      </c>
      <c r="P1004" s="90"/>
      <c r="Q1004" s="90">
        <v>18</v>
      </c>
      <c r="R1004" s="90" t="s">
        <v>1425</v>
      </c>
    </row>
    <row r="1005" spans="1:18" ht="13.5" hidden="1">
      <c r="A1005" s="90" t="s">
        <v>430</v>
      </c>
      <c r="B1005" s="90" t="s">
        <v>431</v>
      </c>
      <c r="C1005" s="91"/>
      <c r="D1005" s="91">
        <v>45154</v>
      </c>
      <c r="E1005" s="90">
        <v>246393</v>
      </c>
      <c r="F1005" s="90" t="s">
        <v>548</v>
      </c>
      <c r="G1005" s="90" t="s">
        <v>1268</v>
      </c>
      <c r="H1005" s="92"/>
      <c r="I1005" s="78">
        <v>524.22</v>
      </c>
      <c r="J1005" s="93"/>
      <c r="K1005" s="94">
        <v>5454.68</v>
      </c>
      <c r="L1005" s="94">
        <v>5454.68</v>
      </c>
      <c r="M1005" s="94">
        <f t="shared" si="7"/>
        <v>0</v>
      </c>
      <c r="N1005" s="91">
        <v>45177</v>
      </c>
      <c r="O1005" s="90" t="s">
        <v>1433</v>
      </c>
      <c r="P1005" s="90"/>
      <c r="Q1005" s="90">
        <v>18</v>
      </c>
    </row>
    <row r="1006" spans="1:18" ht="13.5" hidden="1">
      <c r="A1006" s="90" t="s">
        <v>430</v>
      </c>
      <c r="B1006" s="90" t="s">
        <v>431</v>
      </c>
      <c r="C1006" s="91"/>
      <c r="D1006" s="91">
        <v>45155</v>
      </c>
      <c r="E1006" s="90">
        <v>246497</v>
      </c>
      <c r="F1006" s="90" t="s">
        <v>548</v>
      </c>
      <c r="G1006" s="90" t="s">
        <v>1268</v>
      </c>
      <c r="H1006" s="92"/>
      <c r="I1006" s="78">
        <v>524.22</v>
      </c>
      <c r="J1006" s="93"/>
      <c r="K1006" s="94">
        <v>1896.4</v>
      </c>
      <c r="L1006" s="94">
        <v>1896.4</v>
      </c>
      <c r="M1006" s="94">
        <f t="shared" si="7"/>
        <v>0</v>
      </c>
      <c r="N1006" s="91">
        <v>45173</v>
      </c>
      <c r="O1006" s="90" t="s">
        <v>1434</v>
      </c>
      <c r="P1006" s="90"/>
      <c r="Q1006" s="90">
        <v>18</v>
      </c>
      <c r="R1006" s="90" t="s">
        <v>1425</v>
      </c>
    </row>
    <row r="1007" spans="1:18" ht="13.5" hidden="1">
      <c r="A1007" s="90" t="s">
        <v>430</v>
      </c>
      <c r="B1007" s="90" t="s">
        <v>431</v>
      </c>
      <c r="C1007" s="91"/>
      <c r="D1007" s="91">
        <v>45155</v>
      </c>
      <c r="E1007" s="90">
        <v>246498</v>
      </c>
      <c r="F1007" s="90" t="s">
        <v>548</v>
      </c>
      <c r="G1007" s="90" t="s">
        <v>1268</v>
      </c>
      <c r="H1007" s="92"/>
      <c r="I1007" s="78">
        <v>524.22</v>
      </c>
      <c r="J1007" s="93"/>
      <c r="K1007" s="94">
        <v>2789.42</v>
      </c>
      <c r="L1007" s="94">
        <v>2789.42</v>
      </c>
      <c r="M1007" s="94">
        <f t="shared" si="7"/>
        <v>0</v>
      </c>
      <c r="N1007" s="91">
        <v>45173</v>
      </c>
      <c r="O1007" s="90" t="s">
        <v>1434</v>
      </c>
      <c r="P1007" s="90"/>
      <c r="Q1007" s="90">
        <v>18</v>
      </c>
      <c r="R1007" s="90" t="s">
        <v>1425</v>
      </c>
    </row>
    <row r="1008" spans="1:18" ht="13.5" hidden="1">
      <c r="A1008" s="90" t="s">
        <v>430</v>
      </c>
      <c r="B1008" s="90" t="s">
        <v>431</v>
      </c>
      <c r="C1008" s="91"/>
      <c r="D1008" s="91">
        <v>45162</v>
      </c>
      <c r="E1008" s="90" t="s">
        <v>1435</v>
      </c>
      <c r="F1008" s="90" t="s">
        <v>548</v>
      </c>
      <c r="G1008" s="90" t="s">
        <v>1436</v>
      </c>
      <c r="H1008" s="92"/>
      <c r="I1008" s="78">
        <v>524.22</v>
      </c>
      <c r="J1008" s="93"/>
      <c r="K1008" s="94">
        <v>-6.93</v>
      </c>
      <c r="L1008" s="94">
        <v>-6.93</v>
      </c>
      <c r="M1008" s="94">
        <f t="shared" si="7"/>
        <v>0</v>
      </c>
      <c r="N1008" s="91">
        <v>45173</v>
      </c>
      <c r="O1008" s="90" t="s">
        <v>1434</v>
      </c>
      <c r="P1008" s="90"/>
      <c r="Q1008" s="90">
        <v>18</v>
      </c>
      <c r="R1008" s="90" t="s">
        <v>1425</v>
      </c>
    </row>
    <row r="1009" spans="1:18" ht="13.5" hidden="1">
      <c r="A1009" s="90" t="s">
        <v>430</v>
      </c>
      <c r="B1009" s="90" t="s">
        <v>431</v>
      </c>
      <c r="C1009" s="91"/>
      <c r="D1009" s="91">
        <v>45155</v>
      </c>
      <c r="E1009" s="90">
        <v>246527</v>
      </c>
      <c r="F1009" s="90" t="s">
        <v>548</v>
      </c>
      <c r="G1009" s="90" t="s">
        <v>1268</v>
      </c>
      <c r="H1009" s="92"/>
      <c r="I1009" s="78">
        <v>524.22</v>
      </c>
      <c r="J1009" s="93"/>
      <c r="K1009" s="94">
        <v>120.21</v>
      </c>
      <c r="L1009" s="94">
        <v>120.21</v>
      </c>
      <c r="M1009" s="94">
        <f t="shared" si="7"/>
        <v>0</v>
      </c>
      <c r="N1009" s="91">
        <v>45173</v>
      </c>
      <c r="O1009" s="90" t="s">
        <v>1434</v>
      </c>
      <c r="P1009" s="90"/>
      <c r="Q1009" s="90">
        <v>18</v>
      </c>
      <c r="R1009" s="90" t="s">
        <v>1425</v>
      </c>
    </row>
    <row r="1010" spans="1:18" ht="13.5" hidden="1">
      <c r="A1010" s="90" t="s">
        <v>430</v>
      </c>
      <c r="B1010" s="90" t="s">
        <v>431</v>
      </c>
      <c r="C1010" s="91"/>
      <c r="D1010" s="91">
        <v>45157</v>
      </c>
      <c r="E1010" s="90">
        <v>246891</v>
      </c>
      <c r="F1010" s="90" t="s">
        <v>548</v>
      </c>
      <c r="G1010" s="90" t="s">
        <v>1268</v>
      </c>
      <c r="H1010" s="92"/>
      <c r="I1010" s="78">
        <v>524.22</v>
      </c>
      <c r="J1010" s="93"/>
      <c r="K1010" s="94">
        <v>3686.71</v>
      </c>
      <c r="L1010" s="94">
        <v>3686.71</v>
      </c>
      <c r="M1010" s="94">
        <f t="shared" si="7"/>
        <v>0</v>
      </c>
      <c r="N1010" s="91">
        <v>45173</v>
      </c>
      <c r="O1010" s="90" t="s">
        <v>1434</v>
      </c>
      <c r="P1010" s="90"/>
      <c r="Q1010" s="90">
        <v>18</v>
      </c>
      <c r="R1010" s="90" t="s">
        <v>1425</v>
      </c>
    </row>
    <row r="1011" spans="1:18" ht="13.5" hidden="1">
      <c r="A1011" s="90" t="s">
        <v>425</v>
      </c>
      <c r="B1011" s="90" t="s">
        <v>426</v>
      </c>
      <c r="C1011" s="91"/>
      <c r="D1011" s="91">
        <v>45157</v>
      </c>
      <c r="E1011" s="90">
        <v>246916</v>
      </c>
      <c r="F1011" s="90" t="s">
        <v>548</v>
      </c>
      <c r="G1011" s="90" t="s">
        <v>1268</v>
      </c>
      <c r="H1011" s="92"/>
      <c r="I1011" s="78">
        <v>524.22</v>
      </c>
      <c r="J1011" s="93"/>
      <c r="K1011" s="94">
        <v>74.62</v>
      </c>
      <c r="L1011" s="94">
        <v>74.62</v>
      </c>
      <c r="M1011" s="94">
        <f t="shared" si="7"/>
        <v>0</v>
      </c>
      <c r="N1011" s="91">
        <v>45173</v>
      </c>
      <c r="O1011" s="90" t="s">
        <v>1434</v>
      </c>
      <c r="P1011" s="90"/>
      <c r="Q1011" s="90">
        <v>18</v>
      </c>
      <c r="R1011" s="90" t="s">
        <v>1425</v>
      </c>
    </row>
    <row r="1012" spans="1:18" ht="13.5" hidden="1">
      <c r="A1012" s="90" t="s">
        <v>430</v>
      </c>
      <c r="B1012" s="90" t="s">
        <v>431</v>
      </c>
      <c r="C1012" s="91"/>
      <c r="D1012" s="91">
        <v>45157</v>
      </c>
      <c r="E1012" s="90">
        <v>246922</v>
      </c>
      <c r="F1012" s="90" t="s">
        <v>548</v>
      </c>
      <c r="G1012" s="90" t="s">
        <v>1268</v>
      </c>
      <c r="H1012" s="92"/>
      <c r="I1012" s="78">
        <v>524.22</v>
      </c>
      <c r="J1012" s="93"/>
      <c r="K1012" s="94">
        <v>208.07</v>
      </c>
      <c r="L1012" s="94">
        <v>208.07</v>
      </c>
      <c r="M1012" s="94">
        <f t="shared" si="7"/>
        <v>0</v>
      </c>
      <c r="N1012" s="91">
        <v>45173</v>
      </c>
      <c r="O1012" s="90" t="s">
        <v>1434</v>
      </c>
      <c r="P1012" s="90"/>
      <c r="Q1012" s="90">
        <v>18</v>
      </c>
      <c r="R1012" s="90" t="s">
        <v>1425</v>
      </c>
    </row>
    <row r="1013" spans="1:18" ht="13.5" hidden="1">
      <c r="A1013" s="90" t="s">
        <v>430</v>
      </c>
      <c r="B1013" s="90" t="s">
        <v>431</v>
      </c>
      <c r="C1013" s="91"/>
      <c r="D1013" s="91">
        <v>45157</v>
      </c>
      <c r="E1013" s="90">
        <v>246948</v>
      </c>
      <c r="F1013" s="90" t="s">
        <v>548</v>
      </c>
      <c r="G1013" s="90" t="s">
        <v>1268</v>
      </c>
      <c r="H1013" s="92"/>
      <c r="I1013" s="78">
        <v>524.22</v>
      </c>
      <c r="J1013" s="93"/>
      <c r="K1013" s="94">
        <v>1941.16</v>
      </c>
      <c r="L1013" s="94">
        <v>1941.16</v>
      </c>
      <c r="M1013" s="94">
        <f t="shared" si="7"/>
        <v>0</v>
      </c>
      <c r="N1013" s="91">
        <v>45173</v>
      </c>
      <c r="O1013" s="90" t="s">
        <v>1434</v>
      </c>
      <c r="P1013" s="90"/>
      <c r="Q1013" s="90">
        <v>18</v>
      </c>
      <c r="R1013" s="90" t="s">
        <v>1425</v>
      </c>
    </row>
    <row r="1014" spans="1:18" ht="13.5" hidden="1">
      <c r="A1014" s="90" t="s">
        <v>430</v>
      </c>
      <c r="B1014" s="90" t="s">
        <v>431</v>
      </c>
      <c r="C1014" s="91"/>
      <c r="D1014" s="91">
        <v>45157</v>
      </c>
      <c r="E1014" s="90">
        <v>246949</v>
      </c>
      <c r="F1014" s="90" t="s">
        <v>548</v>
      </c>
      <c r="G1014" s="90" t="s">
        <v>1268</v>
      </c>
      <c r="H1014" s="92"/>
      <c r="I1014" s="78">
        <v>524.22</v>
      </c>
      <c r="J1014" s="93"/>
      <c r="K1014" s="94">
        <v>9746.7999999999993</v>
      </c>
      <c r="L1014" s="94">
        <v>9746.7999999999993</v>
      </c>
      <c r="M1014" s="94">
        <f t="shared" si="7"/>
        <v>0</v>
      </c>
      <c r="N1014" s="91">
        <v>45173</v>
      </c>
      <c r="O1014" s="90" t="s">
        <v>1434</v>
      </c>
      <c r="P1014" s="90"/>
      <c r="Q1014" s="90">
        <v>18</v>
      </c>
      <c r="R1014" s="90" t="s">
        <v>1425</v>
      </c>
    </row>
    <row r="1015" spans="1:18" ht="13.5" hidden="1">
      <c r="A1015" s="90" t="s">
        <v>430</v>
      </c>
      <c r="B1015" s="90" t="s">
        <v>431</v>
      </c>
      <c r="C1015" s="91"/>
      <c r="D1015" s="91">
        <v>45159</v>
      </c>
      <c r="E1015" s="90">
        <v>247112</v>
      </c>
      <c r="F1015" s="90" t="s">
        <v>548</v>
      </c>
      <c r="G1015" s="90" t="s">
        <v>1268</v>
      </c>
      <c r="H1015" s="92"/>
      <c r="I1015" s="78">
        <v>524.22</v>
      </c>
      <c r="J1015" s="93"/>
      <c r="K1015" s="94">
        <v>149.86000000000001</v>
      </c>
      <c r="L1015" s="94">
        <v>149.86000000000001</v>
      </c>
      <c r="M1015" s="94">
        <f t="shared" si="7"/>
        <v>0</v>
      </c>
      <c r="N1015" s="91">
        <v>45173</v>
      </c>
      <c r="O1015" s="90" t="s">
        <v>1434</v>
      </c>
      <c r="P1015" s="90"/>
      <c r="Q1015" s="90">
        <v>18</v>
      </c>
      <c r="R1015" s="90" t="s">
        <v>1425</v>
      </c>
    </row>
    <row r="1016" spans="1:18" ht="13.5" hidden="1">
      <c r="A1016" s="90" t="s">
        <v>430</v>
      </c>
      <c r="B1016" s="90" t="s">
        <v>431</v>
      </c>
      <c r="C1016" s="91"/>
      <c r="D1016" s="91">
        <v>45160</v>
      </c>
      <c r="E1016" s="90">
        <v>247289</v>
      </c>
      <c r="F1016" s="90" t="s">
        <v>548</v>
      </c>
      <c r="G1016" s="90" t="s">
        <v>1268</v>
      </c>
      <c r="H1016" s="92"/>
      <c r="I1016" s="78">
        <v>524.22</v>
      </c>
      <c r="J1016" s="93"/>
      <c r="K1016" s="94">
        <v>576.70000000000005</v>
      </c>
      <c r="L1016" s="94">
        <v>576.70000000000005</v>
      </c>
      <c r="M1016" s="94">
        <f t="shared" si="7"/>
        <v>0</v>
      </c>
      <c r="N1016" s="91">
        <v>45177</v>
      </c>
      <c r="O1016" s="90" t="s">
        <v>1433</v>
      </c>
      <c r="P1016" s="90"/>
      <c r="Q1016" s="90">
        <v>18</v>
      </c>
    </row>
    <row r="1017" spans="1:18" ht="13.5" hidden="1">
      <c r="A1017" s="90" t="s">
        <v>430</v>
      </c>
      <c r="B1017" s="90" t="s">
        <v>431</v>
      </c>
      <c r="C1017" s="91"/>
      <c r="D1017" s="91">
        <v>45160</v>
      </c>
      <c r="E1017" s="90">
        <v>247303</v>
      </c>
      <c r="F1017" s="90" t="s">
        <v>548</v>
      </c>
      <c r="G1017" s="90" t="s">
        <v>1268</v>
      </c>
      <c r="H1017" s="92"/>
      <c r="I1017" s="78">
        <v>524.22</v>
      </c>
      <c r="J1017" s="93"/>
      <c r="K1017" s="94">
        <v>47.86</v>
      </c>
      <c r="L1017" s="94">
        <v>47.86</v>
      </c>
      <c r="M1017" s="94">
        <f t="shared" si="7"/>
        <v>0</v>
      </c>
      <c r="N1017" s="91">
        <v>45177</v>
      </c>
      <c r="O1017" s="90" t="s">
        <v>1433</v>
      </c>
      <c r="P1017" s="90"/>
      <c r="Q1017" s="90">
        <v>18</v>
      </c>
    </row>
    <row r="1018" spans="1:18" ht="13.5" hidden="1">
      <c r="A1018" s="90" t="s">
        <v>430</v>
      </c>
      <c r="B1018" s="90" t="s">
        <v>431</v>
      </c>
      <c r="C1018" s="91"/>
      <c r="D1018" s="91">
        <v>45162</v>
      </c>
      <c r="E1018" s="90">
        <v>247914</v>
      </c>
      <c r="F1018" s="90" t="s">
        <v>548</v>
      </c>
      <c r="G1018" s="90" t="s">
        <v>1268</v>
      </c>
      <c r="H1018" s="92"/>
      <c r="I1018" s="78">
        <v>524.22</v>
      </c>
      <c r="J1018" s="93"/>
      <c r="K1018" s="94">
        <v>143.36000000000001</v>
      </c>
      <c r="L1018" s="94">
        <v>143.36000000000001</v>
      </c>
      <c r="M1018" s="94">
        <f t="shared" si="7"/>
        <v>0</v>
      </c>
      <c r="N1018" s="91">
        <v>45177</v>
      </c>
      <c r="O1018" s="90" t="s">
        <v>1433</v>
      </c>
      <c r="P1018" s="90"/>
      <c r="Q1018" s="90">
        <v>18</v>
      </c>
    </row>
    <row r="1019" spans="1:18" ht="13.5" hidden="1">
      <c r="A1019" s="90" t="s">
        <v>430</v>
      </c>
      <c r="B1019" s="90" t="s">
        <v>431</v>
      </c>
      <c r="C1019" s="91"/>
      <c r="D1019" s="91">
        <v>45162</v>
      </c>
      <c r="E1019" s="90">
        <v>247915</v>
      </c>
      <c r="F1019" s="90" t="s">
        <v>548</v>
      </c>
      <c r="G1019" s="90" t="s">
        <v>1268</v>
      </c>
      <c r="H1019" s="92"/>
      <c r="I1019" s="78">
        <v>524.22</v>
      </c>
      <c r="J1019" s="93"/>
      <c r="K1019" s="94">
        <v>755.44</v>
      </c>
      <c r="L1019" s="94">
        <v>755.44</v>
      </c>
      <c r="M1019" s="94">
        <f t="shared" si="7"/>
        <v>0</v>
      </c>
      <c r="N1019" s="91">
        <v>45173</v>
      </c>
      <c r="O1019" s="90" t="s">
        <v>1434</v>
      </c>
      <c r="P1019" s="90"/>
      <c r="Q1019" s="90">
        <v>18</v>
      </c>
      <c r="R1019" s="90" t="s">
        <v>1425</v>
      </c>
    </row>
    <row r="1020" spans="1:18" ht="13.5" hidden="1">
      <c r="A1020" s="90" t="s">
        <v>430</v>
      </c>
      <c r="B1020" s="90" t="s">
        <v>431</v>
      </c>
      <c r="C1020" s="91"/>
      <c r="D1020" s="91">
        <v>45163</v>
      </c>
      <c r="E1020" s="90">
        <v>247983</v>
      </c>
      <c r="F1020" s="90" t="s">
        <v>548</v>
      </c>
      <c r="G1020" s="90" t="s">
        <v>1268</v>
      </c>
      <c r="H1020" s="92"/>
      <c r="I1020" s="78">
        <v>524.22</v>
      </c>
      <c r="J1020" s="93"/>
      <c r="K1020" s="94">
        <v>31.15</v>
      </c>
      <c r="L1020" s="94">
        <v>31.15</v>
      </c>
      <c r="M1020" s="94">
        <f t="shared" si="7"/>
        <v>0</v>
      </c>
      <c r="N1020" s="91">
        <v>45173</v>
      </c>
      <c r="O1020" s="90" t="s">
        <v>1434</v>
      </c>
      <c r="P1020" s="90"/>
      <c r="Q1020" s="90">
        <v>18</v>
      </c>
      <c r="R1020" s="90" t="s">
        <v>1425</v>
      </c>
    </row>
    <row r="1021" spans="1:18" ht="13.5" hidden="1">
      <c r="A1021" s="90" t="s">
        <v>430</v>
      </c>
      <c r="B1021" s="90" t="s">
        <v>431</v>
      </c>
      <c r="C1021" s="91"/>
      <c r="D1021" s="91">
        <v>45163</v>
      </c>
      <c r="E1021" s="90">
        <v>247984</v>
      </c>
      <c r="F1021" s="90" t="s">
        <v>548</v>
      </c>
      <c r="G1021" s="90" t="s">
        <v>1268</v>
      </c>
      <c r="H1021" s="92"/>
      <c r="I1021" s="78">
        <v>524.22</v>
      </c>
      <c r="J1021" s="93"/>
      <c r="K1021" s="94">
        <v>6704.17</v>
      </c>
      <c r="L1021" s="94">
        <v>6704.17</v>
      </c>
      <c r="M1021" s="94">
        <f t="shared" si="7"/>
        <v>0</v>
      </c>
      <c r="N1021" s="91">
        <v>45173</v>
      </c>
      <c r="O1021" s="90" t="s">
        <v>1434</v>
      </c>
      <c r="P1021" s="90"/>
      <c r="Q1021" s="90">
        <v>18</v>
      </c>
      <c r="R1021" s="90" t="s">
        <v>1425</v>
      </c>
    </row>
    <row r="1022" spans="1:18" ht="13.5" hidden="1">
      <c r="A1022" s="90" t="s">
        <v>430</v>
      </c>
      <c r="B1022" s="90" t="s">
        <v>431</v>
      </c>
      <c r="C1022" s="91"/>
      <c r="D1022" s="91">
        <v>45163</v>
      </c>
      <c r="E1022" s="90">
        <v>247985</v>
      </c>
      <c r="F1022" s="90" t="s">
        <v>548</v>
      </c>
      <c r="G1022" s="90" t="s">
        <v>1268</v>
      </c>
      <c r="H1022" s="92"/>
      <c r="I1022" s="78">
        <v>524.22</v>
      </c>
      <c r="J1022" s="93"/>
      <c r="K1022" s="94">
        <v>20.67</v>
      </c>
      <c r="L1022" s="94">
        <v>20.67</v>
      </c>
      <c r="M1022" s="94">
        <f t="shared" si="7"/>
        <v>0</v>
      </c>
      <c r="N1022" s="91">
        <v>45173</v>
      </c>
      <c r="O1022" s="90" t="s">
        <v>1434</v>
      </c>
      <c r="P1022" s="90"/>
      <c r="Q1022" s="90">
        <v>18</v>
      </c>
      <c r="R1022" s="90" t="s">
        <v>1425</v>
      </c>
    </row>
    <row r="1023" spans="1:18" ht="13.5" hidden="1">
      <c r="A1023" s="90" t="s">
        <v>425</v>
      </c>
      <c r="B1023" s="90" t="s">
        <v>426</v>
      </c>
      <c r="C1023" s="91"/>
      <c r="D1023" s="91">
        <v>45163</v>
      </c>
      <c r="E1023" s="90">
        <v>248030</v>
      </c>
      <c r="F1023" s="90" t="s">
        <v>548</v>
      </c>
      <c r="G1023" s="90" t="s">
        <v>1268</v>
      </c>
      <c r="H1023" s="92"/>
      <c r="I1023" s="78">
        <v>524.22</v>
      </c>
      <c r="J1023" s="93"/>
      <c r="K1023" s="94">
        <v>640.83000000000004</v>
      </c>
      <c r="L1023" s="94">
        <v>640.83000000000004</v>
      </c>
      <c r="M1023" s="94">
        <f t="shared" si="7"/>
        <v>0</v>
      </c>
      <c r="N1023" s="91">
        <v>45173</v>
      </c>
      <c r="O1023" s="90" t="s">
        <v>1434</v>
      </c>
      <c r="P1023" s="90"/>
      <c r="Q1023" s="90">
        <v>18</v>
      </c>
      <c r="R1023" s="90" t="s">
        <v>1425</v>
      </c>
    </row>
    <row r="1024" spans="1:18" ht="13.5" hidden="1">
      <c r="A1024" s="90" t="s">
        <v>430</v>
      </c>
      <c r="B1024" s="90" t="s">
        <v>431</v>
      </c>
      <c r="C1024" s="91"/>
      <c r="D1024" s="91">
        <v>45163</v>
      </c>
      <c r="E1024" s="90">
        <v>248077</v>
      </c>
      <c r="F1024" s="90" t="s">
        <v>548</v>
      </c>
      <c r="G1024" s="90" t="s">
        <v>1268</v>
      </c>
      <c r="H1024" s="92"/>
      <c r="I1024" s="78">
        <v>524.22</v>
      </c>
      <c r="J1024" s="93"/>
      <c r="K1024" s="94">
        <v>173.31</v>
      </c>
      <c r="L1024" s="94">
        <v>173.31</v>
      </c>
      <c r="M1024" s="94">
        <f t="shared" si="7"/>
        <v>0</v>
      </c>
      <c r="N1024" s="91">
        <v>45173</v>
      </c>
      <c r="O1024" s="90" t="s">
        <v>1434</v>
      </c>
      <c r="P1024" s="90"/>
      <c r="Q1024" s="90">
        <v>18</v>
      </c>
      <c r="R1024" s="90" t="s">
        <v>1425</v>
      </c>
    </row>
    <row r="1025" spans="1:18" ht="13.5" hidden="1">
      <c r="A1025" s="90" t="s">
        <v>406</v>
      </c>
      <c r="B1025" s="90" t="s">
        <v>407</v>
      </c>
      <c r="C1025" s="91"/>
      <c r="D1025" s="91">
        <v>45163</v>
      </c>
      <c r="E1025" s="90">
        <v>248143</v>
      </c>
      <c r="F1025" s="90" t="s">
        <v>548</v>
      </c>
      <c r="G1025" s="90" t="s">
        <v>1268</v>
      </c>
      <c r="H1025" s="92"/>
      <c r="I1025" s="78">
        <v>524.22</v>
      </c>
      <c r="J1025" s="93"/>
      <c r="K1025" s="94">
        <v>1127.83</v>
      </c>
      <c r="L1025" s="94">
        <v>1127.83</v>
      </c>
      <c r="M1025" s="94">
        <f t="shared" si="7"/>
        <v>0</v>
      </c>
      <c r="N1025" s="91">
        <v>45173</v>
      </c>
      <c r="O1025" s="90" t="s">
        <v>1434</v>
      </c>
      <c r="P1025" s="90"/>
      <c r="Q1025" s="90">
        <v>18</v>
      </c>
      <c r="R1025" s="90" t="s">
        <v>1425</v>
      </c>
    </row>
    <row r="1026" spans="1:18" ht="13.5" hidden="1">
      <c r="A1026" s="90" t="s">
        <v>425</v>
      </c>
      <c r="B1026" s="90" t="s">
        <v>426</v>
      </c>
      <c r="C1026" s="91"/>
      <c r="D1026" s="91">
        <v>45164</v>
      </c>
      <c r="E1026" s="90">
        <v>248166</v>
      </c>
      <c r="F1026" s="90" t="s">
        <v>548</v>
      </c>
      <c r="G1026" s="90" t="s">
        <v>1268</v>
      </c>
      <c r="H1026" s="92"/>
      <c r="I1026" s="78">
        <v>524.22</v>
      </c>
      <c r="J1026" s="93"/>
      <c r="K1026" s="94">
        <v>4823.05</v>
      </c>
      <c r="L1026" s="94">
        <v>4823.05</v>
      </c>
      <c r="M1026" s="94">
        <f t="shared" si="7"/>
        <v>0</v>
      </c>
      <c r="N1026" s="91">
        <v>45173</v>
      </c>
      <c r="O1026" s="90" t="s">
        <v>1434</v>
      </c>
      <c r="P1026" s="90"/>
      <c r="Q1026" s="90">
        <v>18</v>
      </c>
      <c r="R1026" s="90" t="s">
        <v>1425</v>
      </c>
    </row>
    <row r="1027" spans="1:18" ht="13.5" hidden="1">
      <c r="A1027" s="90" t="s">
        <v>425</v>
      </c>
      <c r="B1027" s="90" t="s">
        <v>426</v>
      </c>
      <c r="C1027" s="91"/>
      <c r="D1027" s="91">
        <v>45169</v>
      </c>
      <c r="E1027" s="90">
        <v>248951</v>
      </c>
      <c r="F1027" s="90" t="s">
        <v>548</v>
      </c>
      <c r="G1027" s="90" t="s">
        <v>1268</v>
      </c>
      <c r="H1027" s="92"/>
      <c r="I1027" s="78">
        <v>524.22</v>
      </c>
      <c r="J1027" s="93"/>
      <c r="K1027" s="94">
        <v>3055.12</v>
      </c>
      <c r="L1027" s="94">
        <v>3055.12</v>
      </c>
      <c r="M1027" s="94">
        <f t="shared" ref="M1027:M1281" si="8">K1027-L1027</f>
        <v>0</v>
      </c>
      <c r="N1027" s="91">
        <v>45184</v>
      </c>
      <c r="O1027" s="90" t="s">
        <v>1437</v>
      </c>
      <c r="P1027" s="90"/>
      <c r="Q1027" s="90">
        <v>18</v>
      </c>
      <c r="R1027" s="90" t="s">
        <v>1425</v>
      </c>
    </row>
    <row r="1028" spans="1:18" ht="13.5" hidden="1">
      <c r="A1028" s="90" t="s">
        <v>425</v>
      </c>
      <c r="B1028" s="90" t="s">
        <v>426</v>
      </c>
      <c r="C1028" s="91"/>
      <c r="D1028" s="91">
        <v>45169</v>
      </c>
      <c r="E1028" s="90">
        <v>249114</v>
      </c>
      <c r="F1028" s="90" t="s">
        <v>548</v>
      </c>
      <c r="G1028" s="90" t="s">
        <v>1438</v>
      </c>
      <c r="H1028" s="92"/>
      <c r="I1028" s="78">
        <v>524.22</v>
      </c>
      <c r="J1028" s="93"/>
      <c r="K1028" s="94">
        <v>333.52</v>
      </c>
      <c r="L1028" s="94">
        <v>333.52</v>
      </c>
      <c r="M1028" s="94">
        <f t="shared" si="8"/>
        <v>0</v>
      </c>
      <c r="N1028" s="91">
        <v>45184</v>
      </c>
      <c r="O1028" s="90" t="s">
        <v>1437</v>
      </c>
      <c r="P1028" s="90"/>
      <c r="Q1028" s="90">
        <v>18</v>
      </c>
      <c r="R1028" s="90" t="s">
        <v>1425</v>
      </c>
    </row>
    <row r="1029" spans="1:18" ht="13.5" hidden="1">
      <c r="A1029" s="90" t="s">
        <v>425</v>
      </c>
      <c r="B1029" s="90" t="s">
        <v>426</v>
      </c>
      <c r="C1029" s="91"/>
      <c r="D1029" s="91">
        <v>45169</v>
      </c>
      <c r="E1029" s="90">
        <v>249152</v>
      </c>
      <c r="F1029" s="90" t="s">
        <v>548</v>
      </c>
      <c r="G1029" s="90" t="s">
        <v>1438</v>
      </c>
      <c r="H1029" s="92"/>
      <c r="I1029" s="78">
        <v>524.22</v>
      </c>
      <c r="J1029" s="93"/>
      <c r="K1029" s="94">
        <v>144.44999999999999</v>
      </c>
      <c r="L1029" s="94">
        <v>144.44999999999999</v>
      </c>
      <c r="M1029" s="94">
        <f t="shared" si="8"/>
        <v>0</v>
      </c>
      <c r="N1029" s="91">
        <v>45184</v>
      </c>
      <c r="O1029" s="90" t="s">
        <v>1437</v>
      </c>
      <c r="P1029" s="90"/>
      <c r="Q1029" s="90">
        <v>18</v>
      </c>
      <c r="R1029" s="90" t="s">
        <v>1425</v>
      </c>
    </row>
    <row r="1030" spans="1:18" ht="13.5" hidden="1">
      <c r="A1030" s="90" t="s">
        <v>425</v>
      </c>
      <c r="B1030" s="90" t="s">
        <v>426</v>
      </c>
      <c r="C1030" s="91"/>
      <c r="D1030" s="91">
        <v>45155</v>
      </c>
      <c r="E1030" s="90" t="s">
        <v>504</v>
      </c>
      <c r="F1030" s="90" t="s">
        <v>1439</v>
      </c>
      <c r="G1030" s="90" t="s">
        <v>1440</v>
      </c>
      <c r="H1030" s="92"/>
      <c r="I1030" s="78">
        <v>524.22</v>
      </c>
      <c r="J1030" s="93"/>
      <c r="K1030" s="94">
        <v>0</v>
      </c>
      <c r="L1030" s="94">
        <v>0</v>
      </c>
      <c r="M1030" s="94">
        <f t="shared" si="8"/>
        <v>0</v>
      </c>
      <c r="N1030" s="90"/>
      <c r="O1030" s="90"/>
      <c r="P1030" s="90"/>
      <c r="Q1030" s="90">
        <v>18</v>
      </c>
    </row>
    <row r="1031" spans="1:18" ht="13.5" hidden="1">
      <c r="A1031" s="90" t="s">
        <v>430</v>
      </c>
      <c r="B1031" s="90" t="s">
        <v>431</v>
      </c>
      <c r="C1031" s="91"/>
      <c r="D1031" s="91">
        <v>45155</v>
      </c>
      <c r="E1031" s="90" t="s">
        <v>504</v>
      </c>
      <c r="F1031" s="90" t="s">
        <v>1439</v>
      </c>
      <c r="G1031" s="90" t="s">
        <v>1441</v>
      </c>
      <c r="H1031" s="92"/>
      <c r="I1031" s="78">
        <v>524.22</v>
      </c>
      <c r="J1031" s="93"/>
      <c r="K1031" s="94">
        <v>0</v>
      </c>
      <c r="L1031" s="94">
        <v>0</v>
      </c>
      <c r="M1031" s="94">
        <f t="shared" si="8"/>
        <v>0</v>
      </c>
      <c r="N1031" s="91">
        <v>45244</v>
      </c>
      <c r="O1031" s="90"/>
      <c r="P1031" s="90"/>
      <c r="Q1031" s="90"/>
    </row>
    <row r="1032" spans="1:18" ht="13.5" hidden="1">
      <c r="A1032" s="90" t="s">
        <v>430</v>
      </c>
      <c r="B1032" s="90" t="s">
        <v>431</v>
      </c>
      <c r="C1032" s="91"/>
      <c r="D1032" s="91">
        <v>45156</v>
      </c>
      <c r="E1032" s="90">
        <v>57328</v>
      </c>
      <c r="F1032" s="90" t="s">
        <v>1442</v>
      </c>
      <c r="G1032" s="90" t="s">
        <v>1443</v>
      </c>
      <c r="H1032" s="92"/>
      <c r="I1032" s="78">
        <v>524.22</v>
      </c>
      <c r="J1032" s="93"/>
      <c r="K1032" s="94">
        <v>57.09</v>
      </c>
      <c r="L1032" s="94">
        <v>57.09</v>
      </c>
      <c r="M1032" s="94">
        <f t="shared" si="8"/>
        <v>0</v>
      </c>
      <c r="N1032" s="91">
        <v>45173</v>
      </c>
      <c r="O1032" s="90" t="s">
        <v>1444</v>
      </c>
      <c r="P1032" s="90"/>
      <c r="Q1032" s="90">
        <v>18</v>
      </c>
      <c r="R1032" s="90" t="s">
        <v>1425</v>
      </c>
    </row>
    <row r="1033" spans="1:18" ht="13.5" hidden="1">
      <c r="A1033" s="90" t="s">
        <v>251</v>
      </c>
      <c r="B1033" s="90" t="s">
        <v>252</v>
      </c>
      <c r="C1033" s="91"/>
      <c r="D1033" s="91">
        <v>45157</v>
      </c>
      <c r="E1033" s="90" t="s">
        <v>1445</v>
      </c>
      <c r="F1033" s="90" t="s">
        <v>1446</v>
      </c>
      <c r="G1033" s="90" t="s">
        <v>1447</v>
      </c>
      <c r="H1033" s="92"/>
      <c r="I1033" s="78">
        <v>524.22</v>
      </c>
      <c r="J1033" s="93"/>
      <c r="K1033" s="94">
        <v>534.23</v>
      </c>
      <c r="L1033" s="94">
        <v>534.23</v>
      </c>
      <c r="M1033" s="94">
        <f t="shared" si="8"/>
        <v>0</v>
      </c>
      <c r="N1033" s="91">
        <v>45177</v>
      </c>
      <c r="O1033" s="90" t="s">
        <v>1448</v>
      </c>
      <c r="P1033" s="90"/>
      <c r="Q1033" s="90">
        <v>18</v>
      </c>
      <c r="R1033" s="90" t="s">
        <v>1449</v>
      </c>
    </row>
    <row r="1034" spans="1:18" ht="13.5" hidden="1">
      <c r="A1034" s="90" t="s">
        <v>430</v>
      </c>
      <c r="B1034" s="90" t="s">
        <v>431</v>
      </c>
      <c r="C1034" s="91"/>
      <c r="D1034" s="91">
        <v>45159</v>
      </c>
      <c r="E1034" s="90">
        <v>10470</v>
      </c>
      <c r="F1034" s="90" t="s">
        <v>312</v>
      </c>
      <c r="G1034" s="90" t="s">
        <v>1450</v>
      </c>
      <c r="H1034" s="92"/>
      <c r="I1034" s="78">
        <v>524.22</v>
      </c>
      <c r="J1034" s="93"/>
      <c r="K1034" s="94">
        <v>456.52</v>
      </c>
      <c r="L1034" s="94">
        <v>456.52</v>
      </c>
      <c r="M1034" s="94">
        <f t="shared" si="8"/>
        <v>0</v>
      </c>
      <c r="N1034" s="91">
        <v>45177</v>
      </c>
      <c r="O1034" s="90" t="s">
        <v>1451</v>
      </c>
      <c r="P1034" s="90"/>
      <c r="Q1034" s="90">
        <v>18</v>
      </c>
    </row>
    <row r="1035" spans="1:18" ht="13.5" hidden="1">
      <c r="A1035" s="90" t="s">
        <v>430</v>
      </c>
      <c r="B1035" s="90" t="s">
        <v>431</v>
      </c>
      <c r="C1035" s="91"/>
      <c r="D1035" s="91">
        <v>45159</v>
      </c>
      <c r="E1035" s="90">
        <v>10471</v>
      </c>
      <c r="F1035" s="90" t="s">
        <v>312</v>
      </c>
      <c r="G1035" s="90" t="s">
        <v>1268</v>
      </c>
      <c r="H1035" s="92"/>
      <c r="I1035" s="78">
        <v>524.22</v>
      </c>
      <c r="J1035" s="93"/>
      <c r="K1035" s="94">
        <v>20.95</v>
      </c>
      <c r="L1035" s="94">
        <v>20.95</v>
      </c>
      <c r="M1035" s="94">
        <f t="shared" si="8"/>
        <v>0</v>
      </c>
      <c r="N1035" s="91">
        <v>45177</v>
      </c>
      <c r="O1035" s="90" t="s">
        <v>1451</v>
      </c>
      <c r="P1035" s="90"/>
      <c r="Q1035" s="90">
        <v>18</v>
      </c>
    </row>
    <row r="1036" spans="1:18" ht="13.5" hidden="1">
      <c r="A1036" s="90" t="s">
        <v>430</v>
      </c>
      <c r="B1036" s="90" t="s">
        <v>431</v>
      </c>
      <c r="C1036" s="91"/>
      <c r="D1036" s="91">
        <v>45159</v>
      </c>
      <c r="E1036" s="90">
        <v>10472</v>
      </c>
      <c r="F1036" s="90" t="s">
        <v>312</v>
      </c>
      <c r="G1036" s="90" t="s">
        <v>1268</v>
      </c>
      <c r="H1036" s="92"/>
      <c r="I1036" s="78">
        <v>524.22</v>
      </c>
      <c r="J1036" s="93"/>
      <c r="K1036" s="94">
        <v>1.2</v>
      </c>
      <c r="L1036" s="94">
        <v>1.2</v>
      </c>
      <c r="M1036" s="94">
        <f t="shared" si="8"/>
        <v>0</v>
      </c>
      <c r="N1036" s="91">
        <v>45177</v>
      </c>
      <c r="O1036" s="90" t="s">
        <v>1451</v>
      </c>
      <c r="P1036" s="90"/>
      <c r="Q1036" s="90">
        <v>18</v>
      </c>
    </row>
    <row r="1037" spans="1:18" ht="13.5" hidden="1">
      <c r="A1037" s="90" t="s">
        <v>262</v>
      </c>
      <c r="B1037" s="90" t="s">
        <v>263</v>
      </c>
      <c r="C1037" s="91"/>
      <c r="D1037" s="91">
        <v>45159</v>
      </c>
      <c r="E1037" s="90">
        <v>86602</v>
      </c>
      <c r="F1037" s="90" t="s">
        <v>312</v>
      </c>
      <c r="G1037" s="90" t="s">
        <v>1452</v>
      </c>
      <c r="H1037" s="92"/>
      <c r="I1037" s="78">
        <v>524.22</v>
      </c>
      <c r="J1037" s="93"/>
      <c r="K1037" s="94">
        <v>1665.83</v>
      </c>
      <c r="L1037" s="94">
        <v>1665.83</v>
      </c>
      <c r="M1037" s="94">
        <f t="shared" si="8"/>
        <v>0</v>
      </c>
      <c r="N1037" s="91">
        <v>45159</v>
      </c>
      <c r="O1037" s="90" t="s">
        <v>625</v>
      </c>
      <c r="P1037" s="90"/>
      <c r="Q1037" s="90">
        <v>18</v>
      </c>
    </row>
    <row r="1038" spans="1:18" ht="13.5" hidden="1">
      <c r="A1038" s="90" t="s">
        <v>430</v>
      </c>
      <c r="B1038" s="90" t="s">
        <v>431</v>
      </c>
      <c r="C1038" s="91"/>
      <c r="D1038" s="91">
        <v>45160</v>
      </c>
      <c r="E1038" s="90">
        <v>10481</v>
      </c>
      <c r="F1038" s="90" t="s">
        <v>312</v>
      </c>
      <c r="G1038" s="90" t="s">
        <v>1450</v>
      </c>
      <c r="H1038" s="92"/>
      <c r="I1038" s="78">
        <v>524.22</v>
      </c>
      <c r="J1038" s="93"/>
      <c r="K1038" s="94">
        <v>182.5</v>
      </c>
      <c r="L1038" s="94">
        <v>182.5</v>
      </c>
      <c r="M1038" s="94">
        <f t="shared" si="8"/>
        <v>0</v>
      </c>
      <c r="N1038" s="91">
        <v>45177</v>
      </c>
      <c r="O1038" s="90" t="s">
        <v>1451</v>
      </c>
      <c r="P1038" s="90"/>
      <c r="Q1038" s="90">
        <v>18</v>
      </c>
    </row>
    <row r="1039" spans="1:18" ht="13.5" hidden="1">
      <c r="A1039" s="90" t="s">
        <v>430</v>
      </c>
      <c r="B1039" s="90" t="s">
        <v>431</v>
      </c>
      <c r="C1039" s="91"/>
      <c r="D1039" s="91">
        <v>45160</v>
      </c>
      <c r="E1039" s="90">
        <v>10482</v>
      </c>
      <c r="F1039" s="90" t="s">
        <v>312</v>
      </c>
      <c r="G1039" s="90" t="s">
        <v>1268</v>
      </c>
      <c r="H1039" s="92"/>
      <c r="I1039" s="78">
        <v>524.22</v>
      </c>
      <c r="J1039" s="93"/>
      <c r="K1039" s="94">
        <v>11.28</v>
      </c>
      <c r="L1039" s="94">
        <v>11.28</v>
      </c>
      <c r="M1039" s="94">
        <f t="shared" si="8"/>
        <v>0</v>
      </c>
      <c r="N1039" s="91">
        <v>45177</v>
      </c>
      <c r="O1039" s="90" t="s">
        <v>1451</v>
      </c>
      <c r="P1039" s="90"/>
      <c r="Q1039" s="90">
        <v>18</v>
      </c>
    </row>
    <row r="1040" spans="1:18" ht="13.5" hidden="1">
      <c r="A1040" s="90" t="s">
        <v>430</v>
      </c>
      <c r="B1040" s="90" t="s">
        <v>431</v>
      </c>
      <c r="C1040" s="91"/>
      <c r="D1040" s="91">
        <v>45164</v>
      </c>
      <c r="E1040" s="90">
        <v>100566</v>
      </c>
      <c r="F1040" s="90" t="s">
        <v>312</v>
      </c>
      <c r="G1040" s="90" t="s">
        <v>1268</v>
      </c>
      <c r="H1040" s="92"/>
      <c r="I1040" s="78">
        <v>524.22</v>
      </c>
      <c r="J1040" s="93"/>
      <c r="K1040" s="94">
        <v>137.1</v>
      </c>
      <c r="L1040" s="94">
        <v>137.1</v>
      </c>
      <c r="M1040" s="94">
        <f t="shared" si="8"/>
        <v>0</v>
      </c>
      <c r="N1040" s="91">
        <v>45189</v>
      </c>
      <c r="O1040" s="90" t="s">
        <v>1453</v>
      </c>
      <c r="P1040" s="90"/>
      <c r="Q1040" s="90">
        <v>18</v>
      </c>
    </row>
    <row r="1041" spans="1:18" ht="13.5" hidden="1">
      <c r="A1041" s="90" t="s">
        <v>430</v>
      </c>
      <c r="B1041" s="90" t="s">
        <v>431</v>
      </c>
      <c r="C1041" s="91"/>
      <c r="D1041" s="91">
        <v>45166</v>
      </c>
      <c r="E1041" s="90">
        <v>32548</v>
      </c>
      <c r="F1041" s="90" t="s">
        <v>312</v>
      </c>
      <c r="G1041" s="90" t="s">
        <v>1268</v>
      </c>
      <c r="H1041" s="92"/>
      <c r="I1041" s="78">
        <v>524.22</v>
      </c>
      <c r="J1041" s="93"/>
      <c r="K1041" s="94">
        <v>23.41</v>
      </c>
      <c r="L1041" s="94">
        <v>23.41</v>
      </c>
      <c r="M1041" s="94">
        <f t="shared" si="8"/>
        <v>0</v>
      </c>
      <c r="N1041" s="91">
        <v>45189</v>
      </c>
      <c r="O1041" s="90" t="s">
        <v>1453</v>
      </c>
      <c r="P1041" s="90"/>
      <c r="Q1041" s="90">
        <v>18</v>
      </c>
    </row>
    <row r="1042" spans="1:18" ht="13.5" hidden="1">
      <c r="A1042" s="90" t="s">
        <v>430</v>
      </c>
      <c r="B1042" s="90" t="s">
        <v>431</v>
      </c>
      <c r="C1042" s="91"/>
      <c r="D1042" s="91">
        <v>45166</v>
      </c>
      <c r="E1042" s="90">
        <v>32551</v>
      </c>
      <c r="F1042" s="90" t="s">
        <v>312</v>
      </c>
      <c r="G1042" s="90" t="s">
        <v>1268</v>
      </c>
      <c r="H1042" s="92"/>
      <c r="I1042" s="78">
        <v>524.22</v>
      </c>
      <c r="J1042" s="93"/>
      <c r="K1042" s="94">
        <v>325.25</v>
      </c>
      <c r="L1042" s="94">
        <v>325.25</v>
      </c>
      <c r="M1042" s="94">
        <f t="shared" si="8"/>
        <v>0</v>
      </c>
      <c r="N1042" s="91">
        <v>45189</v>
      </c>
      <c r="O1042" s="90" t="s">
        <v>1453</v>
      </c>
      <c r="P1042" s="90"/>
      <c r="Q1042" s="90">
        <v>18</v>
      </c>
    </row>
    <row r="1043" spans="1:18" ht="13.5" hidden="1">
      <c r="A1043" s="90" t="s">
        <v>430</v>
      </c>
      <c r="B1043" s="90" t="s">
        <v>431</v>
      </c>
      <c r="C1043" s="91"/>
      <c r="D1043" s="91">
        <v>45166</v>
      </c>
      <c r="E1043" s="90" t="s">
        <v>1454</v>
      </c>
      <c r="F1043" s="90" t="s">
        <v>312</v>
      </c>
      <c r="G1043" s="90" t="s">
        <v>1455</v>
      </c>
      <c r="H1043" s="92"/>
      <c r="I1043" s="78">
        <v>524.22</v>
      </c>
      <c r="J1043" s="93"/>
      <c r="K1043" s="94">
        <v>-325.25</v>
      </c>
      <c r="L1043" s="94">
        <v>-325.25</v>
      </c>
      <c r="M1043" s="94">
        <f t="shared" si="8"/>
        <v>0</v>
      </c>
      <c r="N1043" s="91">
        <v>45189</v>
      </c>
      <c r="O1043" s="90" t="s">
        <v>1453</v>
      </c>
      <c r="P1043" s="90"/>
      <c r="Q1043" s="90">
        <v>18</v>
      </c>
    </row>
    <row r="1044" spans="1:18" ht="13.5" hidden="1">
      <c r="A1044" s="90" t="s">
        <v>430</v>
      </c>
      <c r="B1044" s="90" t="s">
        <v>431</v>
      </c>
      <c r="C1044" s="91"/>
      <c r="D1044" s="91">
        <v>45166</v>
      </c>
      <c r="E1044" s="90">
        <v>32553</v>
      </c>
      <c r="F1044" s="90" t="s">
        <v>312</v>
      </c>
      <c r="G1044" s="90" t="s">
        <v>1268</v>
      </c>
      <c r="H1044" s="92"/>
      <c r="I1044" s="78">
        <v>524.22</v>
      </c>
      <c r="J1044" s="93"/>
      <c r="K1044" s="94">
        <v>178.29</v>
      </c>
      <c r="L1044" s="94">
        <v>178.29</v>
      </c>
      <c r="M1044" s="94">
        <f t="shared" si="8"/>
        <v>0</v>
      </c>
      <c r="N1044" s="91">
        <v>45189</v>
      </c>
      <c r="O1044" s="90" t="s">
        <v>1453</v>
      </c>
      <c r="P1044" s="90"/>
      <c r="Q1044" s="90">
        <v>18</v>
      </c>
    </row>
    <row r="1045" spans="1:18" ht="13.5" hidden="1">
      <c r="A1045" s="90" t="s">
        <v>430</v>
      </c>
      <c r="B1045" s="90" t="s">
        <v>431</v>
      </c>
      <c r="C1045" s="91"/>
      <c r="D1045" s="91">
        <v>45166</v>
      </c>
      <c r="E1045" s="90">
        <v>32554</v>
      </c>
      <c r="F1045" s="90" t="s">
        <v>312</v>
      </c>
      <c r="G1045" s="90" t="s">
        <v>1268</v>
      </c>
      <c r="H1045" s="92"/>
      <c r="I1045" s="78">
        <v>524.22</v>
      </c>
      <c r="J1045" s="93"/>
      <c r="K1045" s="94">
        <v>37.82</v>
      </c>
      <c r="L1045" s="94">
        <v>37.82</v>
      </c>
      <c r="M1045" s="94">
        <f t="shared" si="8"/>
        <v>0</v>
      </c>
      <c r="N1045" s="91">
        <v>45189</v>
      </c>
      <c r="O1045" s="90" t="s">
        <v>1453</v>
      </c>
      <c r="P1045" s="90"/>
      <c r="Q1045" s="90">
        <v>18</v>
      </c>
    </row>
    <row r="1046" spans="1:18" ht="13.5" hidden="1">
      <c r="A1046" s="90" t="s">
        <v>430</v>
      </c>
      <c r="B1046" s="90" t="s">
        <v>431</v>
      </c>
      <c r="C1046" s="91"/>
      <c r="D1046" s="91">
        <v>45168</v>
      </c>
      <c r="E1046" s="90">
        <v>10535</v>
      </c>
      <c r="F1046" s="90" t="s">
        <v>312</v>
      </c>
      <c r="G1046" s="90" t="s">
        <v>1268</v>
      </c>
      <c r="H1046" s="92"/>
      <c r="I1046" s="78">
        <v>524.22</v>
      </c>
      <c r="J1046" s="93"/>
      <c r="K1046" s="94">
        <v>85.17</v>
      </c>
      <c r="L1046" s="94">
        <v>85.17</v>
      </c>
      <c r="M1046" s="94">
        <f t="shared" si="8"/>
        <v>0</v>
      </c>
      <c r="N1046" s="91">
        <v>45189</v>
      </c>
      <c r="O1046" s="90" t="s">
        <v>1453</v>
      </c>
      <c r="P1046" s="90"/>
      <c r="Q1046" s="90">
        <v>18</v>
      </c>
    </row>
    <row r="1047" spans="1:18" ht="13.5" hidden="1">
      <c r="A1047" s="90" t="s">
        <v>430</v>
      </c>
      <c r="B1047" s="90" t="s">
        <v>431</v>
      </c>
      <c r="C1047" s="91"/>
      <c r="D1047" s="91">
        <v>45168</v>
      </c>
      <c r="E1047" s="90">
        <v>10536</v>
      </c>
      <c r="F1047" s="90" t="s">
        <v>312</v>
      </c>
      <c r="G1047" s="90" t="s">
        <v>1268</v>
      </c>
      <c r="H1047" s="92"/>
      <c r="I1047" s="78">
        <v>524.22</v>
      </c>
      <c r="J1047" s="93"/>
      <c r="K1047" s="94">
        <v>35.26</v>
      </c>
      <c r="L1047" s="94">
        <v>35.26</v>
      </c>
      <c r="M1047" s="94">
        <f t="shared" si="8"/>
        <v>0</v>
      </c>
      <c r="N1047" s="91">
        <v>45189</v>
      </c>
      <c r="O1047" s="90" t="s">
        <v>1453</v>
      </c>
      <c r="P1047" s="90"/>
      <c r="Q1047" s="90">
        <v>18</v>
      </c>
    </row>
    <row r="1048" spans="1:18" ht="13.5" hidden="1">
      <c r="A1048" s="90" t="s">
        <v>430</v>
      </c>
      <c r="B1048" s="90" t="s">
        <v>431</v>
      </c>
      <c r="C1048" s="91"/>
      <c r="D1048" s="91">
        <v>45160</v>
      </c>
      <c r="E1048" s="90">
        <v>26</v>
      </c>
      <c r="F1048" s="90" t="s">
        <v>1456</v>
      </c>
      <c r="G1048" s="90" t="s">
        <v>1457</v>
      </c>
      <c r="H1048" s="92"/>
      <c r="I1048" s="78">
        <v>524.22</v>
      </c>
      <c r="J1048" s="93"/>
      <c r="K1048" s="94">
        <v>14004.9</v>
      </c>
      <c r="L1048" s="94">
        <v>14004.9</v>
      </c>
      <c r="M1048" s="94">
        <f t="shared" si="8"/>
        <v>0</v>
      </c>
      <c r="N1048" s="91">
        <v>45160</v>
      </c>
      <c r="O1048" s="90" t="s">
        <v>1458</v>
      </c>
      <c r="P1048" s="90"/>
      <c r="Q1048" s="90">
        <v>18</v>
      </c>
    </row>
    <row r="1049" spans="1:18" ht="13.5" hidden="1">
      <c r="A1049" s="90" t="s">
        <v>439</v>
      </c>
      <c r="B1049" s="90" t="s">
        <v>440</v>
      </c>
      <c r="C1049" s="91"/>
      <c r="D1049" s="91">
        <v>45162</v>
      </c>
      <c r="E1049" s="90">
        <v>1259</v>
      </c>
      <c r="F1049" s="90" t="s">
        <v>1063</v>
      </c>
      <c r="G1049" s="90" t="s">
        <v>487</v>
      </c>
      <c r="H1049" s="92"/>
      <c r="I1049" s="78">
        <v>524.22</v>
      </c>
      <c r="J1049" s="93"/>
      <c r="K1049" s="94">
        <v>755.15</v>
      </c>
      <c r="L1049" s="94">
        <v>755.15</v>
      </c>
      <c r="M1049" s="94">
        <f t="shared" si="8"/>
        <v>0</v>
      </c>
      <c r="N1049" s="91">
        <v>45173</v>
      </c>
      <c r="O1049" s="90" t="s">
        <v>1444</v>
      </c>
      <c r="P1049" s="90"/>
      <c r="Q1049" s="90">
        <v>18</v>
      </c>
      <c r="R1049" s="90" t="s">
        <v>1425</v>
      </c>
    </row>
    <row r="1050" spans="1:18" ht="13.5" hidden="1">
      <c r="A1050" s="90" t="s">
        <v>439</v>
      </c>
      <c r="B1050" s="90" t="s">
        <v>440</v>
      </c>
      <c r="C1050" s="91"/>
      <c r="D1050" s="91">
        <v>45155</v>
      </c>
      <c r="E1050" s="90">
        <v>1221</v>
      </c>
      <c r="F1050" s="90" t="s">
        <v>1063</v>
      </c>
      <c r="G1050" s="90" t="s">
        <v>487</v>
      </c>
      <c r="H1050" s="92"/>
      <c r="I1050" s="78">
        <v>524.22</v>
      </c>
      <c r="J1050" s="93"/>
      <c r="K1050" s="94">
        <v>96.85</v>
      </c>
      <c r="L1050" s="94">
        <v>96.85</v>
      </c>
      <c r="M1050" s="94">
        <f t="shared" si="8"/>
        <v>0</v>
      </c>
      <c r="N1050" s="91">
        <v>45173</v>
      </c>
      <c r="O1050" s="90" t="s">
        <v>1444</v>
      </c>
      <c r="P1050" s="90"/>
      <c r="Q1050" s="90">
        <v>18</v>
      </c>
      <c r="R1050" s="90" t="s">
        <v>1425</v>
      </c>
    </row>
    <row r="1051" spans="1:18" ht="13.5" hidden="1">
      <c r="A1051" s="90" t="s">
        <v>430</v>
      </c>
      <c r="B1051" s="90" t="s">
        <v>431</v>
      </c>
      <c r="C1051" s="91"/>
      <c r="D1051" s="91">
        <v>45162</v>
      </c>
      <c r="E1051" s="90">
        <v>1290</v>
      </c>
      <c r="F1051" s="90" t="s">
        <v>1459</v>
      </c>
      <c r="G1051" s="90" t="s">
        <v>1460</v>
      </c>
      <c r="H1051" s="92"/>
      <c r="I1051" s="78">
        <v>524.22</v>
      </c>
      <c r="J1051" s="93"/>
      <c r="K1051" s="94">
        <v>0</v>
      </c>
      <c r="L1051" s="94">
        <v>0</v>
      </c>
      <c r="M1051" s="94">
        <f t="shared" si="8"/>
        <v>0</v>
      </c>
      <c r="N1051" s="90"/>
      <c r="O1051" s="90"/>
      <c r="P1051" s="90"/>
      <c r="Q1051" s="90">
        <v>18</v>
      </c>
    </row>
    <row r="1052" spans="1:18" ht="13.5" hidden="1">
      <c r="A1052" s="90" t="s">
        <v>430</v>
      </c>
      <c r="B1052" s="90" t="s">
        <v>431</v>
      </c>
      <c r="C1052" s="91"/>
      <c r="D1052" s="91">
        <v>45162</v>
      </c>
      <c r="E1052" s="90">
        <v>6095</v>
      </c>
      <c r="F1052" s="90" t="s">
        <v>830</v>
      </c>
      <c r="G1052" s="90" t="s">
        <v>1461</v>
      </c>
      <c r="H1052" s="92"/>
      <c r="I1052" s="78">
        <v>524.22</v>
      </c>
      <c r="J1052" s="93"/>
      <c r="K1052" s="94">
        <v>110.59</v>
      </c>
      <c r="L1052" s="94">
        <v>110.59</v>
      </c>
      <c r="M1052" s="94">
        <f t="shared" si="8"/>
        <v>0</v>
      </c>
      <c r="N1052" s="91">
        <v>45173</v>
      </c>
      <c r="O1052" s="90" t="s">
        <v>1462</v>
      </c>
      <c r="P1052" s="90"/>
      <c r="Q1052" s="90">
        <v>18</v>
      </c>
      <c r="R1052" s="90" t="s">
        <v>1425</v>
      </c>
    </row>
    <row r="1053" spans="1:18" ht="13.5" hidden="1">
      <c r="A1053" s="90" t="s">
        <v>430</v>
      </c>
      <c r="B1053" s="90" t="s">
        <v>431</v>
      </c>
      <c r="C1053" s="91"/>
      <c r="D1053" s="91">
        <v>45167</v>
      </c>
      <c r="E1053" s="90">
        <v>6112</v>
      </c>
      <c r="F1053" s="90" t="s">
        <v>830</v>
      </c>
      <c r="G1053" s="90" t="s">
        <v>1463</v>
      </c>
      <c r="H1053" s="92"/>
      <c r="I1053" s="78">
        <v>524.22</v>
      </c>
      <c r="J1053" s="93"/>
      <c r="K1053" s="94">
        <v>80.36</v>
      </c>
      <c r="L1053" s="94">
        <v>80.36</v>
      </c>
      <c r="M1053" s="94">
        <f t="shared" si="8"/>
        <v>0</v>
      </c>
      <c r="N1053" s="91">
        <v>45173</v>
      </c>
      <c r="O1053" s="90" t="s">
        <v>1462</v>
      </c>
      <c r="P1053" s="90"/>
      <c r="Q1053" s="90">
        <v>18</v>
      </c>
      <c r="R1053" s="90" t="s">
        <v>1425</v>
      </c>
    </row>
    <row r="1054" spans="1:18" ht="13.5" hidden="1">
      <c r="A1054" s="90" t="s">
        <v>242</v>
      </c>
      <c r="B1054" s="90" t="s">
        <v>243</v>
      </c>
      <c r="C1054" s="91"/>
      <c r="D1054" s="91">
        <v>45163</v>
      </c>
      <c r="E1054" s="90">
        <v>3228</v>
      </c>
      <c r="F1054" s="90" t="s">
        <v>1464</v>
      </c>
      <c r="G1054" s="90" t="s">
        <v>1465</v>
      </c>
      <c r="H1054" s="92"/>
      <c r="I1054" s="78">
        <v>524.22</v>
      </c>
      <c r="J1054" s="93"/>
      <c r="K1054" s="94">
        <v>533</v>
      </c>
      <c r="L1054" s="94">
        <v>533</v>
      </c>
      <c r="M1054" s="94">
        <f t="shared" si="8"/>
        <v>0</v>
      </c>
      <c r="N1054" s="91">
        <v>45163</v>
      </c>
      <c r="O1054" s="90" t="s">
        <v>1466</v>
      </c>
      <c r="P1054" s="90"/>
      <c r="Q1054" s="90">
        <v>18</v>
      </c>
    </row>
    <row r="1055" spans="1:18" ht="13.5" hidden="1">
      <c r="A1055" s="90" t="s">
        <v>242</v>
      </c>
      <c r="B1055" s="90" t="s">
        <v>243</v>
      </c>
      <c r="C1055" s="91"/>
      <c r="D1055" s="91">
        <v>45164</v>
      </c>
      <c r="E1055" s="90">
        <v>613728</v>
      </c>
      <c r="F1055" s="90" t="s">
        <v>1467</v>
      </c>
      <c r="G1055" s="90" t="s">
        <v>1468</v>
      </c>
      <c r="H1055" s="92"/>
      <c r="I1055" s="78">
        <v>524.22</v>
      </c>
      <c r="J1055" s="93"/>
      <c r="K1055" s="94">
        <v>194.72</v>
      </c>
      <c r="L1055" s="94">
        <v>194.72</v>
      </c>
      <c r="M1055" s="94">
        <f t="shared" si="8"/>
        <v>0</v>
      </c>
      <c r="N1055" s="91">
        <v>45164</v>
      </c>
      <c r="O1055" s="90" t="s">
        <v>625</v>
      </c>
      <c r="P1055" s="90"/>
      <c r="Q1055" s="90">
        <v>18</v>
      </c>
    </row>
    <row r="1056" spans="1:18" ht="13.5" hidden="1">
      <c r="A1056" s="90" t="s">
        <v>242</v>
      </c>
      <c r="B1056" s="90" t="s">
        <v>243</v>
      </c>
      <c r="C1056" s="91"/>
      <c r="D1056" s="91">
        <v>45165</v>
      </c>
      <c r="E1056" s="90">
        <v>653</v>
      </c>
      <c r="F1056" s="90" t="s">
        <v>1353</v>
      </c>
      <c r="G1056" s="90" t="s">
        <v>1469</v>
      </c>
      <c r="H1056" s="92"/>
      <c r="I1056" s="78">
        <v>524.22</v>
      </c>
      <c r="J1056" s="93"/>
      <c r="K1056" s="94">
        <v>344</v>
      </c>
      <c r="L1056" s="94">
        <v>344</v>
      </c>
      <c r="M1056" s="94">
        <f t="shared" si="8"/>
        <v>0</v>
      </c>
      <c r="N1056" s="91">
        <v>45166</v>
      </c>
      <c r="O1056" s="90" t="s">
        <v>1470</v>
      </c>
      <c r="P1056" s="90"/>
      <c r="Q1056" s="90">
        <v>18</v>
      </c>
    </row>
    <row r="1057" spans="1:18" ht="13.5" hidden="1">
      <c r="A1057" s="90" t="s">
        <v>430</v>
      </c>
      <c r="B1057" s="90" t="s">
        <v>431</v>
      </c>
      <c r="C1057" s="91"/>
      <c r="D1057" s="91">
        <v>45163</v>
      </c>
      <c r="E1057" s="90" t="s">
        <v>1471</v>
      </c>
      <c r="F1057" s="90" t="s">
        <v>1472</v>
      </c>
      <c r="G1057" s="90" t="s">
        <v>1473</v>
      </c>
      <c r="H1057" s="92"/>
      <c r="I1057" s="78">
        <v>524.22</v>
      </c>
      <c r="J1057" s="93"/>
      <c r="K1057" s="94">
        <v>9535.73</v>
      </c>
      <c r="L1057" s="94">
        <v>9535.73</v>
      </c>
      <c r="M1057" s="94">
        <f t="shared" si="8"/>
        <v>0</v>
      </c>
      <c r="N1057" s="91">
        <v>45167</v>
      </c>
      <c r="O1057" s="90" t="s">
        <v>1474</v>
      </c>
      <c r="P1057" s="90"/>
      <c r="Q1057" s="90">
        <v>18</v>
      </c>
    </row>
    <row r="1058" spans="1:18" ht="13.5" hidden="1">
      <c r="A1058" s="90" t="s">
        <v>430</v>
      </c>
      <c r="B1058" s="90" t="s">
        <v>431</v>
      </c>
      <c r="C1058" s="91"/>
      <c r="D1058" s="91">
        <v>45162</v>
      </c>
      <c r="E1058" s="90" t="s">
        <v>1475</v>
      </c>
      <c r="F1058" s="90" t="s">
        <v>1472</v>
      </c>
      <c r="G1058" s="90" t="s">
        <v>1473</v>
      </c>
      <c r="H1058" s="92"/>
      <c r="I1058" s="78">
        <v>524.22</v>
      </c>
      <c r="J1058" s="93"/>
      <c r="K1058" s="94">
        <v>8127.41</v>
      </c>
      <c r="L1058" s="94">
        <v>8127.41</v>
      </c>
      <c r="M1058" s="94">
        <f t="shared" si="8"/>
        <v>0</v>
      </c>
      <c r="N1058" s="91">
        <v>45167</v>
      </c>
      <c r="O1058" s="90" t="s">
        <v>1474</v>
      </c>
      <c r="P1058" s="90"/>
      <c r="Q1058" s="90">
        <v>18</v>
      </c>
    </row>
    <row r="1059" spans="1:18" ht="13.5" hidden="1">
      <c r="A1059" s="90" t="s">
        <v>430</v>
      </c>
      <c r="B1059" s="90" t="s">
        <v>431</v>
      </c>
      <c r="C1059" s="91"/>
      <c r="D1059" s="91">
        <v>45166</v>
      </c>
      <c r="E1059" s="90" t="s">
        <v>1476</v>
      </c>
      <c r="F1059" s="90" t="s">
        <v>1472</v>
      </c>
      <c r="G1059" s="90" t="s">
        <v>1473</v>
      </c>
      <c r="H1059" s="92"/>
      <c r="I1059" s="78">
        <v>524.22</v>
      </c>
      <c r="J1059" s="93"/>
      <c r="K1059" s="94">
        <v>6819.89</v>
      </c>
      <c r="L1059" s="94">
        <v>6819.89</v>
      </c>
      <c r="M1059" s="94">
        <f t="shared" si="8"/>
        <v>0</v>
      </c>
      <c r="N1059" s="91">
        <v>45167</v>
      </c>
      <c r="O1059" s="90" t="s">
        <v>1474</v>
      </c>
      <c r="P1059" s="90"/>
      <c r="Q1059" s="90">
        <v>18</v>
      </c>
    </row>
    <row r="1060" spans="1:18" ht="13.5" hidden="1">
      <c r="A1060" s="90" t="s">
        <v>262</v>
      </c>
      <c r="B1060" s="90" t="s">
        <v>263</v>
      </c>
      <c r="C1060" s="91"/>
      <c r="D1060" s="91">
        <v>45167</v>
      </c>
      <c r="E1060" s="90">
        <v>305</v>
      </c>
      <c r="F1060" s="90" t="s">
        <v>436</v>
      </c>
      <c r="G1060" s="90" t="s">
        <v>1477</v>
      </c>
      <c r="H1060" s="92"/>
      <c r="I1060" s="78">
        <v>524.22</v>
      </c>
      <c r="J1060" s="93"/>
      <c r="K1060" s="94">
        <v>192.25</v>
      </c>
      <c r="L1060" s="94">
        <v>192.25</v>
      </c>
      <c r="M1060" s="94">
        <f t="shared" si="8"/>
        <v>0</v>
      </c>
      <c r="N1060" s="91">
        <v>45173</v>
      </c>
      <c r="O1060" s="90" t="s">
        <v>1478</v>
      </c>
      <c r="P1060" s="90"/>
      <c r="Q1060" s="90">
        <v>18</v>
      </c>
      <c r="R1060" s="90" t="s">
        <v>1425</v>
      </c>
    </row>
    <row r="1061" spans="1:18" ht="13.5" hidden="1">
      <c r="A1061" s="90" t="s">
        <v>242</v>
      </c>
      <c r="B1061" s="90" t="s">
        <v>243</v>
      </c>
      <c r="C1061" s="91"/>
      <c r="D1061" s="91">
        <v>45167</v>
      </c>
      <c r="E1061" s="90" t="s">
        <v>422</v>
      </c>
      <c r="F1061" s="90" t="s">
        <v>764</v>
      </c>
      <c r="G1061" s="90" t="s">
        <v>1479</v>
      </c>
      <c r="H1061" s="92"/>
      <c r="I1061" s="78">
        <v>524.22</v>
      </c>
      <c r="J1061" s="93"/>
      <c r="K1061" s="94">
        <v>13585.35</v>
      </c>
      <c r="L1061" s="94">
        <v>13585.35</v>
      </c>
      <c r="M1061" s="94">
        <f t="shared" si="8"/>
        <v>0</v>
      </c>
      <c r="N1061" s="91">
        <v>45167</v>
      </c>
      <c r="O1061" s="90" t="s">
        <v>1480</v>
      </c>
      <c r="P1061" s="90"/>
      <c r="Q1061" s="90">
        <v>18</v>
      </c>
    </row>
    <row r="1062" spans="1:18" ht="13.5" hidden="1">
      <c r="A1062" s="90" t="s">
        <v>430</v>
      </c>
      <c r="B1062" s="90" t="s">
        <v>431</v>
      </c>
      <c r="C1062" s="91"/>
      <c r="D1062" s="91">
        <v>45167</v>
      </c>
      <c r="E1062" s="90">
        <v>406</v>
      </c>
      <c r="F1062" s="90" t="s">
        <v>1481</v>
      </c>
      <c r="G1062" s="90" t="s">
        <v>1482</v>
      </c>
      <c r="H1062" s="92"/>
      <c r="I1062" s="78">
        <v>524.22</v>
      </c>
      <c r="J1062" s="93"/>
      <c r="K1062" s="94">
        <v>508.5</v>
      </c>
      <c r="L1062" s="94">
        <v>508.5</v>
      </c>
      <c r="M1062" s="94">
        <f t="shared" si="8"/>
        <v>0</v>
      </c>
      <c r="N1062" s="91">
        <v>45177</v>
      </c>
      <c r="O1062" s="90" t="s">
        <v>1483</v>
      </c>
      <c r="P1062" s="90"/>
      <c r="Q1062" s="90">
        <v>18</v>
      </c>
    </row>
    <row r="1063" spans="1:18" ht="13.5" hidden="1">
      <c r="A1063" s="90" t="s">
        <v>430</v>
      </c>
      <c r="B1063" s="90" t="s">
        <v>431</v>
      </c>
      <c r="C1063" s="91"/>
      <c r="D1063" s="91">
        <v>45167</v>
      </c>
      <c r="E1063" s="90">
        <v>407</v>
      </c>
      <c r="F1063" s="90" t="s">
        <v>1481</v>
      </c>
      <c r="G1063" s="90" t="s">
        <v>1484</v>
      </c>
      <c r="H1063" s="92"/>
      <c r="I1063" s="78">
        <v>524.22</v>
      </c>
      <c r="J1063" s="93"/>
      <c r="K1063" s="94">
        <v>508.5</v>
      </c>
      <c r="L1063" s="94">
        <v>508.5</v>
      </c>
      <c r="M1063" s="94">
        <f t="shared" si="8"/>
        <v>0</v>
      </c>
      <c r="N1063" s="91">
        <v>45177</v>
      </c>
      <c r="O1063" s="90" t="s">
        <v>1483</v>
      </c>
      <c r="P1063" s="90"/>
      <c r="Q1063" s="90">
        <v>18</v>
      </c>
    </row>
    <row r="1064" spans="1:18" ht="13.5" hidden="1">
      <c r="A1064" s="90" t="s">
        <v>425</v>
      </c>
      <c r="B1064" s="90" t="s">
        <v>426</v>
      </c>
      <c r="C1064" s="91"/>
      <c r="D1064" s="91">
        <v>45167</v>
      </c>
      <c r="E1064" s="90">
        <v>408</v>
      </c>
      <c r="F1064" s="90" t="s">
        <v>1481</v>
      </c>
      <c r="G1064" s="90" t="s">
        <v>1485</v>
      </c>
      <c r="H1064" s="92"/>
      <c r="I1064" s="78">
        <v>524.22</v>
      </c>
      <c r="J1064" s="93"/>
      <c r="K1064" s="94">
        <v>508.5</v>
      </c>
      <c r="L1064" s="94">
        <v>508.5</v>
      </c>
      <c r="M1064" s="94">
        <f t="shared" si="8"/>
        <v>0</v>
      </c>
      <c r="N1064" s="91">
        <v>45177</v>
      </c>
      <c r="O1064" s="90" t="s">
        <v>1483</v>
      </c>
      <c r="P1064" s="90"/>
      <c r="Q1064" s="90">
        <v>18</v>
      </c>
    </row>
    <row r="1065" spans="1:18" ht="13.5" hidden="1">
      <c r="A1065" s="90" t="s">
        <v>425</v>
      </c>
      <c r="B1065" s="90" t="s">
        <v>426</v>
      </c>
      <c r="C1065" s="91"/>
      <c r="D1065" s="91">
        <v>45167</v>
      </c>
      <c r="E1065" s="90">
        <v>409</v>
      </c>
      <c r="F1065" s="90" t="s">
        <v>1481</v>
      </c>
      <c r="G1065" s="90" t="s">
        <v>1486</v>
      </c>
      <c r="H1065" s="92"/>
      <c r="I1065" s="78">
        <v>524.22</v>
      </c>
      <c r="J1065" s="93"/>
      <c r="K1065" s="94">
        <v>508.5</v>
      </c>
      <c r="L1065" s="94">
        <v>508.5</v>
      </c>
      <c r="M1065" s="94">
        <f t="shared" si="8"/>
        <v>0</v>
      </c>
      <c r="N1065" s="91">
        <v>45177</v>
      </c>
      <c r="O1065" s="90" t="s">
        <v>1483</v>
      </c>
      <c r="P1065" s="90"/>
      <c r="Q1065" s="90">
        <v>18</v>
      </c>
    </row>
    <row r="1066" spans="1:18" ht="13.5" hidden="1">
      <c r="A1066" s="90" t="s">
        <v>430</v>
      </c>
      <c r="B1066" s="90" t="s">
        <v>431</v>
      </c>
      <c r="C1066" s="91"/>
      <c r="D1066" s="91">
        <v>45168</v>
      </c>
      <c r="E1066" s="90">
        <v>6787</v>
      </c>
      <c r="F1066" s="90" t="s">
        <v>737</v>
      </c>
      <c r="G1066" s="90" t="s">
        <v>752</v>
      </c>
      <c r="H1066" s="92"/>
      <c r="I1066" s="78">
        <v>524.22</v>
      </c>
      <c r="J1066" s="93"/>
      <c r="K1066" s="94">
        <v>95.42</v>
      </c>
      <c r="L1066" s="94">
        <v>95.42</v>
      </c>
      <c r="M1066" s="94">
        <f t="shared" si="8"/>
        <v>0</v>
      </c>
      <c r="N1066" s="91">
        <v>45177</v>
      </c>
      <c r="O1066" s="90" t="s">
        <v>1487</v>
      </c>
      <c r="P1066" s="90"/>
      <c r="Q1066" s="90">
        <v>18</v>
      </c>
    </row>
    <row r="1067" spans="1:18" ht="13.5" hidden="1">
      <c r="A1067" s="90" t="s">
        <v>430</v>
      </c>
      <c r="B1067" s="90" t="s">
        <v>431</v>
      </c>
      <c r="C1067" s="91"/>
      <c r="D1067" s="91">
        <v>45163</v>
      </c>
      <c r="E1067" s="90" t="s">
        <v>1488</v>
      </c>
      <c r="F1067" s="90" t="s">
        <v>1221</v>
      </c>
      <c r="G1067" s="90" t="s">
        <v>1489</v>
      </c>
      <c r="H1067" s="92"/>
      <c r="I1067" s="78">
        <v>524.22</v>
      </c>
      <c r="J1067" s="93"/>
      <c r="K1067" s="94">
        <v>18378.5</v>
      </c>
      <c r="L1067" s="94">
        <v>18378.5</v>
      </c>
      <c r="M1067" s="94">
        <f t="shared" si="8"/>
        <v>0</v>
      </c>
      <c r="N1067" s="91">
        <v>45184</v>
      </c>
      <c r="O1067" s="90" t="s">
        <v>1490</v>
      </c>
      <c r="P1067" s="90"/>
      <c r="Q1067" s="90">
        <v>18</v>
      </c>
      <c r="R1067" s="90" t="s">
        <v>1425</v>
      </c>
    </row>
    <row r="1068" spans="1:18" ht="13.5" hidden="1">
      <c r="A1068" s="90" t="s">
        <v>430</v>
      </c>
      <c r="B1068" s="90" t="s">
        <v>431</v>
      </c>
      <c r="C1068" s="91"/>
      <c r="D1068" s="91">
        <v>45169</v>
      </c>
      <c r="E1068" s="90" t="s">
        <v>1491</v>
      </c>
      <c r="F1068" s="90" t="s">
        <v>505</v>
      </c>
      <c r="G1068" s="90" t="s">
        <v>1492</v>
      </c>
      <c r="H1068" s="92"/>
      <c r="I1068" s="78">
        <v>524.22</v>
      </c>
      <c r="J1068" s="93"/>
      <c r="K1068" s="94">
        <v>10140</v>
      </c>
      <c r="L1068" s="94">
        <v>10140</v>
      </c>
      <c r="M1068" s="94">
        <f t="shared" si="8"/>
        <v>0</v>
      </c>
      <c r="N1068" s="91">
        <v>45184</v>
      </c>
      <c r="O1068" s="90" t="s">
        <v>1493</v>
      </c>
      <c r="P1068" s="90"/>
      <c r="Q1068" s="90">
        <v>18</v>
      </c>
      <c r="R1068" s="90" t="s">
        <v>1425</v>
      </c>
    </row>
    <row r="1069" spans="1:18" ht="13.5" hidden="1">
      <c r="A1069" s="90" t="s">
        <v>430</v>
      </c>
      <c r="B1069" s="90" t="s">
        <v>431</v>
      </c>
      <c r="C1069" s="91"/>
      <c r="D1069" s="91">
        <v>45169</v>
      </c>
      <c r="E1069" s="90" t="s">
        <v>1491</v>
      </c>
      <c r="F1069" s="90" t="s">
        <v>505</v>
      </c>
      <c r="G1069" s="90" t="s">
        <v>1494</v>
      </c>
      <c r="H1069" s="92"/>
      <c r="I1069" s="78">
        <v>524.22</v>
      </c>
      <c r="J1069" s="93"/>
      <c r="K1069" s="94">
        <v>320.77</v>
      </c>
      <c r="L1069" s="94">
        <v>320.77</v>
      </c>
      <c r="M1069" s="94">
        <f t="shared" si="8"/>
        <v>0</v>
      </c>
      <c r="N1069" s="90"/>
      <c r="O1069" s="90"/>
      <c r="P1069" s="90"/>
      <c r="Q1069" s="90">
        <v>18</v>
      </c>
      <c r="R1069" s="90" t="s">
        <v>1425</v>
      </c>
    </row>
    <row r="1070" spans="1:18" ht="13.5" hidden="1">
      <c r="A1070" s="90" t="s">
        <v>430</v>
      </c>
      <c r="B1070" s="90" t="s">
        <v>431</v>
      </c>
      <c r="C1070" s="91"/>
      <c r="D1070" s="91">
        <v>45169</v>
      </c>
      <c r="E1070" s="90" t="s">
        <v>1495</v>
      </c>
      <c r="F1070" s="90" t="s">
        <v>1496</v>
      </c>
      <c r="G1070" s="90" t="s">
        <v>1497</v>
      </c>
      <c r="H1070" s="92"/>
      <c r="I1070" s="78">
        <v>524.22</v>
      </c>
      <c r="J1070" s="93"/>
      <c r="K1070" s="94">
        <v>5000</v>
      </c>
      <c r="L1070" s="94">
        <v>5000</v>
      </c>
      <c r="M1070" s="94">
        <f t="shared" si="8"/>
        <v>0</v>
      </c>
      <c r="N1070" s="91">
        <v>45184</v>
      </c>
      <c r="O1070" s="90" t="s">
        <v>1498</v>
      </c>
      <c r="P1070" s="90"/>
      <c r="Q1070" s="90">
        <v>18</v>
      </c>
      <c r="R1070" s="90" t="s">
        <v>1499</v>
      </c>
    </row>
    <row r="1071" spans="1:18" ht="13.5" hidden="1">
      <c r="A1071" s="90" t="s">
        <v>430</v>
      </c>
      <c r="B1071" s="90" t="s">
        <v>431</v>
      </c>
      <c r="C1071" s="91"/>
      <c r="D1071" s="91">
        <v>45169</v>
      </c>
      <c r="E1071" s="90" t="s">
        <v>1495</v>
      </c>
      <c r="F1071" s="90" t="s">
        <v>1496</v>
      </c>
      <c r="G1071" s="90" t="s">
        <v>1497</v>
      </c>
      <c r="H1071" s="92"/>
      <c r="I1071" s="78">
        <v>524.22</v>
      </c>
      <c r="J1071" s="93"/>
      <c r="K1071" s="94">
        <v>5000</v>
      </c>
      <c r="L1071" s="94">
        <v>5000</v>
      </c>
      <c r="M1071" s="94">
        <f t="shared" si="8"/>
        <v>0</v>
      </c>
      <c r="N1071" s="91">
        <v>45184</v>
      </c>
      <c r="O1071" s="90" t="s">
        <v>1498</v>
      </c>
      <c r="P1071" s="90"/>
      <c r="Q1071" s="90">
        <v>18</v>
      </c>
      <c r="R1071" s="90" t="s">
        <v>1499</v>
      </c>
    </row>
    <row r="1072" spans="1:18" ht="13.5" hidden="1">
      <c r="A1072" s="90" t="s">
        <v>439</v>
      </c>
      <c r="B1072" s="90" t="s">
        <v>440</v>
      </c>
      <c r="C1072" s="91"/>
      <c r="D1072" s="91">
        <v>45200</v>
      </c>
      <c r="E1072" s="90">
        <v>34</v>
      </c>
      <c r="F1072" s="90" t="s">
        <v>686</v>
      </c>
      <c r="G1072" s="90" t="s">
        <v>1500</v>
      </c>
      <c r="H1072" s="92"/>
      <c r="I1072" s="78">
        <v>524.22</v>
      </c>
      <c r="J1072" s="93"/>
      <c r="K1072" s="94">
        <v>5273.33</v>
      </c>
      <c r="L1072" s="94">
        <v>5273.33</v>
      </c>
      <c r="M1072" s="94">
        <f t="shared" si="8"/>
        <v>0</v>
      </c>
      <c r="N1072" s="91">
        <v>45169</v>
      </c>
      <c r="O1072" s="90" t="s">
        <v>1501</v>
      </c>
      <c r="P1072" s="90"/>
      <c r="Q1072" s="90">
        <v>18</v>
      </c>
    </row>
    <row r="1073" spans="1:18" ht="13.5" hidden="1">
      <c r="A1073" s="90" t="s">
        <v>935</v>
      </c>
      <c r="B1073" s="90" t="s">
        <v>936</v>
      </c>
      <c r="C1073" s="91"/>
      <c r="D1073" s="91">
        <v>45169</v>
      </c>
      <c r="E1073" s="90">
        <v>33</v>
      </c>
      <c r="F1073" s="90" t="s">
        <v>1502</v>
      </c>
      <c r="G1073" s="90" t="s">
        <v>1503</v>
      </c>
      <c r="H1073" s="92"/>
      <c r="I1073" s="78">
        <v>524.22</v>
      </c>
      <c r="J1073" s="93"/>
      <c r="K1073" s="94">
        <v>312.26</v>
      </c>
      <c r="L1073" s="94">
        <v>312.26</v>
      </c>
      <c r="M1073" s="94">
        <f t="shared" si="8"/>
        <v>0</v>
      </c>
      <c r="N1073" s="91">
        <v>45174</v>
      </c>
      <c r="O1073" s="90" t="s">
        <v>1504</v>
      </c>
      <c r="P1073" s="90"/>
      <c r="Q1073" s="90">
        <v>18</v>
      </c>
    </row>
    <row r="1074" spans="1:18" ht="13.5" hidden="1">
      <c r="A1074" s="90" t="s">
        <v>935</v>
      </c>
      <c r="B1074" s="90" t="s">
        <v>936</v>
      </c>
      <c r="C1074" s="91"/>
      <c r="D1074" s="91">
        <v>45169</v>
      </c>
      <c r="E1074" s="90">
        <v>31</v>
      </c>
      <c r="F1074" s="90" t="s">
        <v>1502</v>
      </c>
      <c r="G1074" s="90" t="s">
        <v>1505</v>
      </c>
      <c r="H1074" s="92"/>
      <c r="I1074" s="78">
        <v>524.22</v>
      </c>
      <c r="J1074" s="93"/>
      <c r="K1074" s="94">
        <v>8901.94</v>
      </c>
      <c r="L1074" s="94">
        <v>8901.94</v>
      </c>
      <c r="M1074" s="94">
        <f t="shared" si="8"/>
        <v>0</v>
      </c>
      <c r="N1074" s="91">
        <v>45174</v>
      </c>
      <c r="O1074" s="90" t="s">
        <v>1506</v>
      </c>
      <c r="P1074" s="90"/>
      <c r="Q1074" s="90">
        <v>18</v>
      </c>
    </row>
    <row r="1075" spans="1:18" ht="13.5" hidden="1">
      <c r="A1075" s="90" t="s">
        <v>439</v>
      </c>
      <c r="B1075" s="90" t="s">
        <v>440</v>
      </c>
      <c r="C1075" s="91"/>
      <c r="D1075" s="91">
        <v>45169</v>
      </c>
      <c r="E1075" s="90">
        <v>1191</v>
      </c>
      <c r="F1075" s="90" t="s">
        <v>1063</v>
      </c>
      <c r="G1075" s="90" t="s">
        <v>487</v>
      </c>
      <c r="H1075" s="92"/>
      <c r="I1075" s="78">
        <v>524.22</v>
      </c>
      <c r="J1075" s="93"/>
      <c r="K1075" s="94">
        <v>366.4</v>
      </c>
      <c r="L1075" s="94">
        <v>366.4</v>
      </c>
      <c r="M1075" s="94">
        <f t="shared" si="8"/>
        <v>0</v>
      </c>
      <c r="N1075" s="91">
        <v>45183</v>
      </c>
      <c r="O1075" s="90" t="s">
        <v>1507</v>
      </c>
      <c r="P1075" s="90"/>
      <c r="Q1075" s="90">
        <v>18</v>
      </c>
      <c r="R1075" s="90" t="s">
        <v>1508</v>
      </c>
    </row>
    <row r="1076" spans="1:18" ht="13.5" hidden="1">
      <c r="A1076" s="90" t="s">
        <v>439</v>
      </c>
      <c r="B1076" s="90" t="s">
        <v>440</v>
      </c>
      <c r="C1076" s="91"/>
      <c r="D1076" s="91">
        <v>45170</v>
      </c>
      <c r="E1076" s="90">
        <v>539</v>
      </c>
      <c r="F1076" s="90" t="s">
        <v>444</v>
      </c>
      <c r="G1076" s="90" t="s">
        <v>1509</v>
      </c>
      <c r="H1076" s="92"/>
      <c r="I1076" s="78">
        <v>524.22</v>
      </c>
      <c r="J1076" s="93"/>
      <c r="K1076" s="94">
        <v>791</v>
      </c>
      <c r="L1076" s="94">
        <v>791</v>
      </c>
      <c r="M1076" s="94">
        <f t="shared" si="8"/>
        <v>0</v>
      </c>
      <c r="N1076" s="91">
        <v>45189</v>
      </c>
      <c r="O1076" s="90" t="s">
        <v>1510</v>
      </c>
      <c r="P1076" s="90"/>
      <c r="Q1076" s="90">
        <v>18</v>
      </c>
    </row>
    <row r="1077" spans="1:18" ht="13.5" hidden="1">
      <c r="A1077" s="90" t="s">
        <v>430</v>
      </c>
      <c r="B1077" s="90" t="s">
        <v>431</v>
      </c>
      <c r="C1077" s="91"/>
      <c r="D1077" s="91">
        <v>45170</v>
      </c>
      <c r="E1077" s="90">
        <v>10547</v>
      </c>
      <c r="F1077" s="90" t="s">
        <v>312</v>
      </c>
      <c r="G1077" s="90" t="s">
        <v>1268</v>
      </c>
      <c r="H1077" s="92"/>
      <c r="I1077" s="78">
        <v>524.22</v>
      </c>
      <c r="J1077" s="93"/>
      <c r="K1077" s="94">
        <v>434.82</v>
      </c>
      <c r="L1077" s="94">
        <v>434.82</v>
      </c>
      <c r="M1077" s="94">
        <f t="shared" si="8"/>
        <v>0</v>
      </c>
      <c r="N1077" s="91">
        <v>45189</v>
      </c>
      <c r="O1077" s="90" t="s">
        <v>1453</v>
      </c>
      <c r="P1077" s="90"/>
      <c r="Q1077" s="90">
        <v>18</v>
      </c>
    </row>
    <row r="1078" spans="1:18" ht="13.5" hidden="1">
      <c r="A1078" s="90" t="s">
        <v>430</v>
      </c>
      <c r="B1078" s="90" t="s">
        <v>431</v>
      </c>
      <c r="C1078" s="91"/>
      <c r="D1078" s="91">
        <v>2023</v>
      </c>
      <c r="E1078" s="90">
        <v>32631</v>
      </c>
      <c r="F1078" s="90" t="s">
        <v>312</v>
      </c>
      <c r="G1078" s="90" t="s">
        <v>1268</v>
      </c>
      <c r="H1078" s="92"/>
      <c r="I1078" s="78">
        <v>524.22</v>
      </c>
      <c r="J1078" s="93"/>
      <c r="K1078" s="94">
        <v>110.3</v>
      </c>
      <c r="L1078" s="94">
        <v>110.3</v>
      </c>
      <c r="M1078" s="94">
        <f t="shared" si="8"/>
        <v>0</v>
      </c>
      <c r="N1078" s="91">
        <v>45189</v>
      </c>
      <c r="O1078" s="90" t="s">
        <v>1453</v>
      </c>
      <c r="P1078" s="90"/>
      <c r="Q1078" s="90">
        <v>18</v>
      </c>
    </row>
    <row r="1079" spans="1:18" ht="13.5" hidden="1">
      <c r="A1079" s="90" t="s">
        <v>425</v>
      </c>
      <c r="B1079" s="90" t="s">
        <v>426</v>
      </c>
      <c r="C1079" s="91"/>
      <c r="D1079" s="91">
        <v>45171</v>
      </c>
      <c r="E1079" s="90">
        <v>249453</v>
      </c>
      <c r="F1079" s="90" t="s">
        <v>548</v>
      </c>
      <c r="G1079" s="90" t="s">
        <v>1268</v>
      </c>
      <c r="H1079" s="92"/>
      <c r="I1079" s="78">
        <v>524.22</v>
      </c>
      <c r="J1079" s="93"/>
      <c r="K1079" s="94">
        <v>344.9</v>
      </c>
      <c r="L1079" s="94">
        <v>344.9</v>
      </c>
      <c r="M1079" s="94">
        <f t="shared" si="8"/>
        <v>0</v>
      </c>
      <c r="N1079" s="91">
        <v>45184</v>
      </c>
      <c r="O1079" s="90" t="s">
        <v>1437</v>
      </c>
      <c r="P1079" s="90"/>
      <c r="Q1079" s="90">
        <v>18</v>
      </c>
      <c r="R1079" s="90" t="s">
        <v>1508</v>
      </c>
    </row>
    <row r="1080" spans="1:18" ht="13.5" hidden="1">
      <c r="A1080" s="90" t="s">
        <v>237</v>
      </c>
      <c r="B1080" s="90" t="s">
        <v>40</v>
      </c>
      <c r="C1080" s="91"/>
      <c r="D1080" s="91">
        <v>45171</v>
      </c>
      <c r="E1080" s="90" t="s">
        <v>1511</v>
      </c>
      <c r="F1080" s="90" t="s">
        <v>722</v>
      </c>
      <c r="G1080" s="90" t="s">
        <v>1512</v>
      </c>
      <c r="H1080" s="92"/>
      <c r="I1080" s="78">
        <v>524.22</v>
      </c>
      <c r="J1080" s="93"/>
      <c r="K1080" s="94">
        <v>25.02</v>
      </c>
      <c r="L1080" s="94">
        <v>25.02</v>
      </c>
      <c r="M1080" s="94">
        <f t="shared" si="8"/>
        <v>0</v>
      </c>
      <c r="N1080" s="91">
        <v>45189</v>
      </c>
      <c r="O1080" s="90" t="s">
        <v>1513</v>
      </c>
      <c r="P1080" s="90"/>
      <c r="Q1080" s="90">
        <v>18</v>
      </c>
    </row>
    <row r="1081" spans="1:18" ht="13.5" hidden="1">
      <c r="A1081" s="90" t="s">
        <v>600</v>
      </c>
      <c r="B1081" s="90" t="s">
        <v>601</v>
      </c>
      <c r="C1081" s="91"/>
      <c r="D1081" s="91">
        <v>45175</v>
      </c>
      <c r="E1081" s="90">
        <v>7448</v>
      </c>
      <c r="F1081" s="90" t="s">
        <v>1514</v>
      </c>
      <c r="G1081" s="90" t="s">
        <v>1515</v>
      </c>
      <c r="H1081" s="92"/>
      <c r="I1081" s="78">
        <v>524.22</v>
      </c>
      <c r="J1081" s="93"/>
      <c r="K1081" s="94">
        <v>27087.8</v>
      </c>
      <c r="L1081" s="94">
        <v>27087.8</v>
      </c>
      <c r="M1081" s="94">
        <f t="shared" si="8"/>
        <v>0</v>
      </c>
      <c r="N1081" s="91">
        <v>45216</v>
      </c>
      <c r="O1081" s="90" t="s">
        <v>1516</v>
      </c>
      <c r="P1081" s="90"/>
      <c r="Q1081" s="90">
        <v>18</v>
      </c>
    </row>
    <row r="1082" spans="1:18" ht="13.5" hidden="1">
      <c r="A1082" s="90" t="s">
        <v>376</v>
      </c>
      <c r="B1082" s="90" t="s">
        <v>377</v>
      </c>
      <c r="C1082" s="91"/>
      <c r="D1082" s="91">
        <v>45182</v>
      </c>
      <c r="E1082" s="90">
        <v>30</v>
      </c>
      <c r="F1082" s="90" t="s">
        <v>1456</v>
      </c>
      <c r="G1082" s="90" t="s">
        <v>1517</v>
      </c>
      <c r="H1082" s="92"/>
      <c r="I1082" s="78">
        <v>524.22</v>
      </c>
      <c r="J1082" s="93"/>
      <c r="K1082" s="94">
        <v>10078.18</v>
      </c>
      <c r="L1082" s="94">
        <v>10078.18</v>
      </c>
      <c r="M1082" s="94">
        <f t="shared" si="8"/>
        <v>0</v>
      </c>
      <c r="N1082" s="91">
        <v>45187</v>
      </c>
      <c r="O1082" s="90" t="s">
        <v>1518</v>
      </c>
      <c r="P1082" s="90"/>
      <c r="Q1082" s="90">
        <v>18</v>
      </c>
    </row>
    <row r="1083" spans="1:18" ht="13.5" hidden="1">
      <c r="A1083" s="90" t="s">
        <v>439</v>
      </c>
      <c r="B1083" s="90" t="s">
        <v>440</v>
      </c>
      <c r="C1083" s="91"/>
      <c r="D1083" s="91">
        <v>45173</v>
      </c>
      <c r="E1083" s="90">
        <v>1317</v>
      </c>
      <c r="F1083" s="90" t="s">
        <v>1063</v>
      </c>
      <c r="G1083" s="90" t="s">
        <v>1519</v>
      </c>
      <c r="H1083" s="92">
        <v>750312</v>
      </c>
      <c r="I1083" s="78">
        <v>524.22</v>
      </c>
      <c r="J1083" s="93"/>
      <c r="K1083" s="94">
        <v>1440.14</v>
      </c>
      <c r="L1083" s="94">
        <v>1440.14</v>
      </c>
      <c r="M1083" s="94">
        <f t="shared" si="8"/>
        <v>0</v>
      </c>
      <c r="N1083" s="91">
        <v>45183</v>
      </c>
      <c r="O1083" s="90" t="s">
        <v>1507</v>
      </c>
      <c r="P1083" s="90"/>
      <c r="Q1083" s="90">
        <v>19</v>
      </c>
      <c r="R1083" s="90" t="s">
        <v>1508</v>
      </c>
    </row>
    <row r="1084" spans="1:18" ht="13.5" hidden="1">
      <c r="A1084" s="90" t="s">
        <v>439</v>
      </c>
      <c r="B1084" s="90" t="s">
        <v>440</v>
      </c>
      <c r="C1084" s="91"/>
      <c r="D1084" s="91">
        <v>45176</v>
      </c>
      <c r="E1084" s="90">
        <v>1207</v>
      </c>
      <c r="F1084" s="90" t="s">
        <v>1063</v>
      </c>
      <c r="G1084" s="90" t="s">
        <v>1519</v>
      </c>
      <c r="H1084" s="92">
        <v>267273</v>
      </c>
      <c r="I1084" s="78">
        <v>524.22</v>
      </c>
      <c r="J1084" s="93"/>
      <c r="K1084" s="94">
        <v>513</v>
      </c>
      <c r="L1084" s="94">
        <v>513</v>
      </c>
      <c r="M1084" s="94">
        <f t="shared" si="8"/>
        <v>0</v>
      </c>
      <c r="N1084" s="90"/>
      <c r="O1084" s="90"/>
      <c r="P1084" s="90"/>
      <c r="Q1084" s="90">
        <v>19</v>
      </c>
      <c r="R1084" s="90" t="s">
        <v>1508</v>
      </c>
    </row>
    <row r="1085" spans="1:18" ht="13.5" hidden="1">
      <c r="A1085" s="90" t="s">
        <v>439</v>
      </c>
      <c r="B1085" s="90" t="s">
        <v>440</v>
      </c>
      <c r="C1085" s="91"/>
      <c r="D1085" s="91">
        <v>45180</v>
      </c>
      <c r="E1085" s="90">
        <v>1365</v>
      </c>
      <c r="F1085" s="90" t="s">
        <v>1063</v>
      </c>
      <c r="G1085" s="90" t="s">
        <v>1519</v>
      </c>
      <c r="H1085" s="92">
        <v>134850</v>
      </c>
      <c r="I1085" s="78">
        <v>524.22</v>
      </c>
      <c r="J1085" s="93"/>
      <c r="K1085" s="94">
        <v>258.83</v>
      </c>
      <c r="L1085" s="94">
        <v>258.83</v>
      </c>
      <c r="M1085" s="94">
        <f t="shared" si="8"/>
        <v>0</v>
      </c>
      <c r="N1085" s="91">
        <v>45183</v>
      </c>
      <c r="O1085" s="90" t="s">
        <v>1507</v>
      </c>
      <c r="P1085" s="90"/>
      <c r="Q1085" s="90">
        <v>19</v>
      </c>
      <c r="R1085" s="90" t="s">
        <v>1508</v>
      </c>
    </row>
    <row r="1086" spans="1:18" ht="13.5" hidden="1">
      <c r="A1086" s="90" t="s">
        <v>439</v>
      </c>
      <c r="B1086" s="90" t="s">
        <v>440</v>
      </c>
      <c r="C1086" s="91"/>
      <c r="D1086" s="91">
        <v>45183</v>
      </c>
      <c r="E1086" s="90">
        <v>1245</v>
      </c>
      <c r="F1086" s="90" t="s">
        <v>1063</v>
      </c>
      <c r="G1086" s="90" t="s">
        <v>1519</v>
      </c>
      <c r="H1086" s="92">
        <v>387620</v>
      </c>
      <c r="I1086" s="78">
        <v>524.22</v>
      </c>
      <c r="J1086" s="93"/>
      <c r="K1086" s="94">
        <v>743.99</v>
      </c>
      <c r="L1086" s="94">
        <v>743.99</v>
      </c>
      <c r="M1086" s="94">
        <f t="shared" si="8"/>
        <v>0</v>
      </c>
      <c r="N1086" s="91">
        <v>45183</v>
      </c>
      <c r="O1086" s="90" t="s">
        <v>1507</v>
      </c>
      <c r="P1086" s="90"/>
      <c r="Q1086" s="90">
        <v>19</v>
      </c>
      <c r="R1086" s="90" t="s">
        <v>1508</v>
      </c>
    </row>
    <row r="1087" spans="1:18" ht="13.5" hidden="1">
      <c r="A1087" s="90" t="s">
        <v>439</v>
      </c>
      <c r="B1087" s="90" t="s">
        <v>440</v>
      </c>
      <c r="C1087" s="91"/>
      <c r="D1087" s="91">
        <v>45173</v>
      </c>
      <c r="E1087" s="90">
        <v>249629</v>
      </c>
      <c r="F1087" s="90" t="s">
        <v>548</v>
      </c>
      <c r="G1087" s="90" t="s">
        <v>1520</v>
      </c>
      <c r="H1087" s="92">
        <v>387265.71</v>
      </c>
      <c r="I1087" s="78">
        <v>524.22</v>
      </c>
      <c r="J1087" s="93"/>
      <c r="K1087" s="94">
        <v>743.31</v>
      </c>
      <c r="L1087" s="94">
        <v>743.31</v>
      </c>
      <c r="M1087" s="94">
        <f t="shared" si="8"/>
        <v>0</v>
      </c>
      <c r="N1087" s="91">
        <v>45184</v>
      </c>
      <c r="O1087" s="90" t="s">
        <v>1437</v>
      </c>
      <c r="P1087" s="90"/>
      <c r="Q1087" s="90">
        <v>19</v>
      </c>
      <c r="R1087" s="90" t="s">
        <v>1508</v>
      </c>
    </row>
    <row r="1088" spans="1:18" ht="13.5" hidden="1">
      <c r="A1088" s="90" t="s">
        <v>432</v>
      </c>
      <c r="B1088" s="90" t="s">
        <v>433</v>
      </c>
      <c r="C1088" s="91"/>
      <c r="D1088" s="91">
        <v>45173</v>
      </c>
      <c r="E1088" s="90">
        <v>249664</v>
      </c>
      <c r="F1088" s="90" t="s">
        <v>548</v>
      </c>
      <c r="G1088" s="90" t="s">
        <v>1521</v>
      </c>
      <c r="H1088" s="92">
        <v>283207.99</v>
      </c>
      <c r="I1088" s="78">
        <v>524.22</v>
      </c>
      <c r="J1088" s="93"/>
      <c r="K1088" s="94">
        <v>543.59</v>
      </c>
      <c r="L1088" s="94">
        <v>543.59</v>
      </c>
      <c r="M1088" s="94">
        <f t="shared" si="8"/>
        <v>0</v>
      </c>
      <c r="N1088" s="91">
        <v>45184</v>
      </c>
      <c r="O1088" s="90" t="s">
        <v>1437</v>
      </c>
      <c r="P1088" s="90"/>
      <c r="Q1088" s="90">
        <v>19</v>
      </c>
      <c r="R1088" s="90" t="s">
        <v>1508</v>
      </c>
    </row>
    <row r="1089" spans="1:18" ht="13.5" hidden="1">
      <c r="A1089" s="90" t="s">
        <v>425</v>
      </c>
      <c r="B1089" s="90" t="s">
        <v>426</v>
      </c>
      <c r="C1089" s="91"/>
      <c r="D1089" s="91">
        <v>45173</v>
      </c>
      <c r="E1089" s="90">
        <v>249665</v>
      </c>
      <c r="F1089" s="90" t="s">
        <v>548</v>
      </c>
      <c r="G1089" s="90" t="s">
        <v>724</v>
      </c>
      <c r="H1089" s="92">
        <v>418486.18</v>
      </c>
      <c r="I1089" s="78">
        <v>524.22</v>
      </c>
      <c r="J1089" s="93"/>
      <c r="K1089" s="94">
        <v>803.24</v>
      </c>
      <c r="L1089" s="94">
        <v>803.24</v>
      </c>
      <c r="M1089" s="94">
        <f t="shared" si="8"/>
        <v>0</v>
      </c>
      <c r="N1089" s="91">
        <v>45184</v>
      </c>
      <c r="O1089" s="90" t="s">
        <v>1437</v>
      </c>
      <c r="P1089" s="90"/>
      <c r="Q1089" s="90">
        <v>19</v>
      </c>
      <c r="R1089" s="90" t="s">
        <v>1508</v>
      </c>
    </row>
    <row r="1090" spans="1:18" ht="13.5" hidden="1">
      <c r="A1090" s="90" t="s">
        <v>430</v>
      </c>
      <c r="B1090" s="90" t="s">
        <v>431</v>
      </c>
      <c r="C1090" s="91"/>
      <c r="D1090" s="91">
        <v>45173</v>
      </c>
      <c r="E1090" s="90">
        <v>249666</v>
      </c>
      <c r="F1090" s="90" t="s">
        <v>548</v>
      </c>
      <c r="G1090" s="90" t="s">
        <v>1522</v>
      </c>
      <c r="H1090" s="92">
        <v>293099.78999999998</v>
      </c>
      <c r="I1090" s="78">
        <v>524.22</v>
      </c>
      <c r="J1090" s="93"/>
      <c r="K1090" s="94">
        <v>562.57000000000005</v>
      </c>
      <c r="L1090" s="94">
        <v>562.57000000000005</v>
      </c>
      <c r="M1090" s="94">
        <f t="shared" si="8"/>
        <v>0</v>
      </c>
      <c r="N1090" s="91">
        <v>45184</v>
      </c>
      <c r="O1090" s="90" t="s">
        <v>1437</v>
      </c>
      <c r="P1090" s="90"/>
      <c r="Q1090" s="90">
        <v>19</v>
      </c>
      <c r="R1090" s="90" t="s">
        <v>1508</v>
      </c>
    </row>
    <row r="1091" spans="1:18" ht="13.5" hidden="1">
      <c r="A1091" s="90" t="s">
        <v>425</v>
      </c>
      <c r="B1091" s="90" t="s">
        <v>426</v>
      </c>
      <c r="C1091" s="91"/>
      <c r="D1091" s="91">
        <v>45173</v>
      </c>
      <c r="E1091" s="90">
        <v>249669</v>
      </c>
      <c r="F1091" s="90" t="s">
        <v>548</v>
      </c>
      <c r="G1091" s="90" t="s">
        <v>1523</v>
      </c>
      <c r="H1091" s="92">
        <v>467214.5</v>
      </c>
      <c r="I1091" s="78">
        <v>524.22</v>
      </c>
      <c r="J1091" s="93"/>
      <c r="K1091" s="94">
        <v>896.76</v>
      </c>
      <c r="L1091" s="94">
        <v>896.76</v>
      </c>
      <c r="M1091" s="94">
        <f t="shared" si="8"/>
        <v>0</v>
      </c>
      <c r="N1091" s="91">
        <v>45184</v>
      </c>
      <c r="O1091" s="90" t="s">
        <v>1437</v>
      </c>
      <c r="P1091" s="90"/>
      <c r="Q1091" s="90">
        <v>19</v>
      </c>
      <c r="R1091" s="90" t="s">
        <v>1508</v>
      </c>
    </row>
    <row r="1092" spans="1:18" ht="13.5" hidden="1">
      <c r="A1092" s="90" t="s">
        <v>425</v>
      </c>
      <c r="B1092" s="90" t="s">
        <v>426</v>
      </c>
      <c r="C1092" s="91"/>
      <c r="D1092" s="91">
        <v>45175</v>
      </c>
      <c r="E1092" s="90">
        <v>250106</v>
      </c>
      <c r="F1092" s="90" t="s">
        <v>548</v>
      </c>
      <c r="G1092" s="90" t="s">
        <v>724</v>
      </c>
      <c r="H1092" s="92">
        <v>272791.38</v>
      </c>
      <c r="I1092" s="78">
        <v>524.22</v>
      </c>
      <c r="J1092" s="93"/>
      <c r="K1092" s="94">
        <v>523.59</v>
      </c>
      <c r="L1092" s="94">
        <v>523.59</v>
      </c>
      <c r="M1092" s="94">
        <f t="shared" si="8"/>
        <v>0</v>
      </c>
      <c r="N1092" s="91">
        <v>45184</v>
      </c>
      <c r="O1092" s="90" t="s">
        <v>1437</v>
      </c>
      <c r="P1092" s="90"/>
      <c r="Q1092" s="90">
        <v>19</v>
      </c>
      <c r="R1092" s="90" t="s">
        <v>1508</v>
      </c>
    </row>
    <row r="1093" spans="1:18" ht="13.5" hidden="1">
      <c r="A1093" s="90" t="s">
        <v>430</v>
      </c>
      <c r="B1093" s="90" t="s">
        <v>431</v>
      </c>
      <c r="C1093" s="91"/>
      <c r="D1093" s="91">
        <v>45175</v>
      </c>
      <c r="E1093" s="90">
        <v>250107</v>
      </c>
      <c r="F1093" s="90" t="s">
        <v>548</v>
      </c>
      <c r="G1093" s="90" t="s">
        <v>724</v>
      </c>
      <c r="H1093" s="92">
        <v>1018830</v>
      </c>
      <c r="I1093" s="78">
        <v>524.22</v>
      </c>
      <c r="J1093" s="93"/>
      <c r="K1093" s="94">
        <v>1955.53</v>
      </c>
      <c r="L1093" s="94">
        <v>1955.53</v>
      </c>
      <c r="M1093" s="94">
        <f t="shared" si="8"/>
        <v>0</v>
      </c>
      <c r="N1093" s="91">
        <v>45184</v>
      </c>
      <c r="O1093" s="90" t="s">
        <v>1437</v>
      </c>
      <c r="P1093" s="90"/>
      <c r="Q1093" s="90">
        <v>19</v>
      </c>
      <c r="R1093" s="90" t="s">
        <v>1508</v>
      </c>
    </row>
    <row r="1094" spans="1:18" ht="13.5" hidden="1">
      <c r="A1094" s="90" t="s">
        <v>425</v>
      </c>
      <c r="B1094" s="90" t="s">
        <v>426</v>
      </c>
      <c r="C1094" s="91"/>
      <c r="D1094" s="91">
        <v>45175</v>
      </c>
      <c r="E1094" s="90">
        <v>250108</v>
      </c>
      <c r="F1094" s="90" t="s">
        <v>548</v>
      </c>
      <c r="G1094" s="90" t="s">
        <v>724</v>
      </c>
      <c r="H1094" s="92">
        <v>2121686.85</v>
      </c>
      <c r="I1094" s="78">
        <v>524.22</v>
      </c>
      <c r="J1094" s="93"/>
      <c r="K1094" s="94">
        <v>4072.34</v>
      </c>
      <c r="L1094" s="94">
        <v>4072.34</v>
      </c>
      <c r="M1094" s="94">
        <f t="shared" si="8"/>
        <v>0</v>
      </c>
      <c r="N1094" s="91">
        <v>45184</v>
      </c>
      <c r="O1094" s="90" t="s">
        <v>1437</v>
      </c>
      <c r="P1094" s="90"/>
      <c r="Q1094" s="90">
        <v>19</v>
      </c>
      <c r="R1094" s="90" t="s">
        <v>1508</v>
      </c>
    </row>
    <row r="1095" spans="1:18" ht="13.5" hidden="1">
      <c r="A1095" s="90" t="s">
        <v>439</v>
      </c>
      <c r="B1095" s="90" t="s">
        <v>440</v>
      </c>
      <c r="C1095" s="91"/>
      <c r="D1095" s="91">
        <v>45175</v>
      </c>
      <c r="E1095" s="90">
        <v>250119</v>
      </c>
      <c r="F1095" s="90" t="s">
        <v>548</v>
      </c>
      <c r="G1095" s="90" t="s">
        <v>1524</v>
      </c>
      <c r="H1095" s="92">
        <v>72500</v>
      </c>
      <c r="I1095" s="78">
        <v>524.22</v>
      </c>
      <c r="J1095" s="93"/>
      <c r="K1095" s="94">
        <v>139.16</v>
      </c>
      <c r="L1095" s="94">
        <v>139.16</v>
      </c>
      <c r="M1095" s="94">
        <f t="shared" si="8"/>
        <v>0</v>
      </c>
      <c r="N1095" s="91">
        <v>45184</v>
      </c>
      <c r="O1095" s="90" t="s">
        <v>1437</v>
      </c>
      <c r="P1095" s="90"/>
      <c r="Q1095" s="90">
        <v>19</v>
      </c>
      <c r="R1095" s="90" t="s">
        <v>1508</v>
      </c>
    </row>
    <row r="1096" spans="1:18" ht="13.5" hidden="1">
      <c r="A1096" s="90" t="s">
        <v>430</v>
      </c>
      <c r="B1096" s="90" t="s">
        <v>431</v>
      </c>
      <c r="C1096" s="91"/>
      <c r="D1096" s="91">
        <v>45175</v>
      </c>
      <c r="E1096" s="90">
        <v>250135</v>
      </c>
      <c r="F1096" s="90" t="s">
        <v>548</v>
      </c>
      <c r="G1096" s="90" t="s">
        <v>1525</v>
      </c>
      <c r="H1096" s="92">
        <v>1176690</v>
      </c>
      <c r="I1096" s="78">
        <v>524.22</v>
      </c>
      <c r="J1096" s="93"/>
      <c r="K1096" s="94">
        <v>2258.52</v>
      </c>
      <c r="L1096" s="94">
        <v>2258.52</v>
      </c>
      <c r="M1096" s="94">
        <f t="shared" si="8"/>
        <v>0</v>
      </c>
      <c r="N1096" s="91">
        <v>45184</v>
      </c>
      <c r="O1096" s="90" t="s">
        <v>1437</v>
      </c>
      <c r="P1096" s="90"/>
      <c r="Q1096" s="90">
        <v>19</v>
      </c>
      <c r="R1096" s="90" t="s">
        <v>1508</v>
      </c>
    </row>
    <row r="1097" spans="1:18" ht="13.5" hidden="1">
      <c r="A1097" s="90" t="s">
        <v>425</v>
      </c>
      <c r="B1097" s="90" t="s">
        <v>426</v>
      </c>
      <c r="C1097" s="91"/>
      <c r="D1097" s="91">
        <v>45175</v>
      </c>
      <c r="E1097" s="90">
        <v>250136</v>
      </c>
      <c r="F1097" s="90" t="s">
        <v>548</v>
      </c>
      <c r="G1097" s="90" t="s">
        <v>724</v>
      </c>
      <c r="H1097" s="92">
        <v>1243013.6100000001</v>
      </c>
      <c r="I1097" s="78">
        <v>524.22</v>
      </c>
      <c r="J1097" s="93"/>
      <c r="K1097" s="94">
        <v>2385.8200000000002</v>
      </c>
      <c r="L1097" s="94">
        <v>2385.8200000000002</v>
      </c>
      <c r="M1097" s="94">
        <f t="shared" si="8"/>
        <v>0</v>
      </c>
      <c r="N1097" s="91">
        <v>45184</v>
      </c>
      <c r="O1097" s="90" t="s">
        <v>1437</v>
      </c>
      <c r="P1097" s="90"/>
      <c r="Q1097" s="90">
        <v>19</v>
      </c>
      <c r="R1097" s="90" t="s">
        <v>1508</v>
      </c>
    </row>
    <row r="1098" spans="1:18" ht="13.5" hidden="1">
      <c r="A1098" s="90" t="s">
        <v>430</v>
      </c>
      <c r="B1098" s="90" t="s">
        <v>431</v>
      </c>
      <c r="C1098" s="91"/>
      <c r="D1098" s="91">
        <v>45180</v>
      </c>
      <c r="E1098" s="90" t="s">
        <v>1526</v>
      </c>
      <c r="F1098" s="90" t="s">
        <v>1527</v>
      </c>
      <c r="G1098" s="90" t="s">
        <v>1528</v>
      </c>
      <c r="H1098" s="92">
        <v>-326600</v>
      </c>
      <c r="I1098" s="78">
        <v>524.22</v>
      </c>
      <c r="J1098" s="93"/>
      <c r="K1098" s="94">
        <v>-626.87</v>
      </c>
      <c r="L1098" s="94">
        <v>-626.87</v>
      </c>
      <c r="M1098" s="94">
        <f t="shared" si="8"/>
        <v>0</v>
      </c>
      <c r="N1098" s="91">
        <v>45205</v>
      </c>
      <c r="O1098" s="90" t="s">
        <v>1529</v>
      </c>
      <c r="P1098" s="90"/>
      <c r="Q1098" s="90">
        <v>19</v>
      </c>
      <c r="R1098" s="90" t="s">
        <v>1508</v>
      </c>
    </row>
    <row r="1099" spans="1:18" ht="13.5" hidden="1">
      <c r="A1099" s="90" t="s">
        <v>430</v>
      </c>
      <c r="B1099" s="90" t="s">
        <v>431</v>
      </c>
      <c r="C1099" s="91"/>
      <c r="D1099" s="91">
        <v>45176</v>
      </c>
      <c r="E1099" s="90">
        <v>250237</v>
      </c>
      <c r="F1099" s="90" t="s">
        <v>1527</v>
      </c>
      <c r="G1099" s="90" t="s">
        <v>724</v>
      </c>
      <c r="H1099" s="92">
        <v>843864.35</v>
      </c>
      <c r="I1099" s="78">
        <v>524.22</v>
      </c>
      <c r="J1099" s="93"/>
      <c r="K1099" s="94">
        <v>1619.7</v>
      </c>
      <c r="L1099" s="94">
        <v>1619.7</v>
      </c>
      <c r="M1099" s="94">
        <f t="shared" si="8"/>
        <v>0</v>
      </c>
      <c r="N1099" s="91">
        <v>45184</v>
      </c>
      <c r="O1099" s="90" t="s">
        <v>1437</v>
      </c>
      <c r="P1099" s="90"/>
      <c r="Q1099" s="90">
        <v>19</v>
      </c>
      <c r="R1099" s="90" t="s">
        <v>1508</v>
      </c>
    </row>
    <row r="1100" spans="1:18" ht="13.5" hidden="1">
      <c r="A1100" s="90" t="s">
        <v>425</v>
      </c>
      <c r="B1100" s="90" t="s">
        <v>426</v>
      </c>
      <c r="C1100" s="91"/>
      <c r="D1100" s="91">
        <v>45176</v>
      </c>
      <c r="E1100" s="90">
        <v>250238</v>
      </c>
      <c r="F1100" s="90" t="s">
        <v>1527</v>
      </c>
      <c r="G1100" s="90" t="s">
        <v>724</v>
      </c>
      <c r="H1100" s="92">
        <v>922597.36</v>
      </c>
      <c r="I1100" s="78">
        <v>524.22</v>
      </c>
      <c r="J1100" s="93"/>
      <c r="K1100" s="94">
        <v>1770.82</v>
      </c>
      <c r="L1100" s="94">
        <v>1770.82</v>
      </c>
      <c r="M1100" s="94">
        <f t="shared" si="8"/>
        <v>0</v>
      </c>
      <c r="N1100" s="91">
        <v>45184</v>
      </c>
      <c r="O1100" s="90" t="s">
        <v>1437</v>
      </c>
      <c r="P1100" s="90"/>
      <c r="Q1100" s="90">
        <v>19</v>
      </c>
      <c r="R1100" s="90" t="s">
        <v>1508</v>
      </c>
    </row>
    <row r="1101" spans="1:18" ht="13.5" hidden="1">
      <c r="A1101" s="90" t="s">
        <v>430</v>
      </c>
      <c r="B1101" s="90" t="s">
        <v>431</v>
      </c>
      <c r="C1101" s="91"/>
      <c r="D1101" s="91">
        <v>45176</v>
      </c>
      <c r="E1101" s="90">
        <v>250330</v>
      </c>
      <c r="F1101" s="90" t="s">
        <v>1527</v>
      </c>
      <c r="G1101" s="90" t="s">
        <v>1530</v>
      </c>
      <c r="H1101" s="92">
        <v>1422340.91</v>
      </c>
      <c r="I1101" s="78">
        <v>524.22</v>
      </c>
      <c r="J1101" s="93"/>
      <c r="K1101" s="94">
        <v>2730.02</v>
      </c>
      <c r="L1101" s="94">
        <v>2730.02</v>
      </c>
      <c r="M1101" s="94">
        <f t="shared" si="8"/>
        <v>0</v>
      </c>
      <c r="N1101" s="91">
        <v>45184</v>
      </c>
      <c r="O1101" s="90" t="s">
        <v>1437</v>
      </c>
      <c r="P1101" s="90"/>
      <c r="Q1101" s="90">
        <v>19</v>
      </c>
      <c r="R1101" s="90" t="s">
        <v>1508</v>
      </c>
    </row>
    <row r="1102" spans="1:18" ht="13.5" hidden="1">
      <c r="A1102" s="90" t="s">
        <v>430</v>
      </c>
      <c r="B1102" s="90" t="s">
        <v>431</v>
      </c>
      <c r="C1102" s="91"/>
      <c r="D1102" s="91">
        <v>45176</v>
      </c>
      <c r="E1102" s="90">
        <v>250331</v>
      </c>
      <c r="F1102" s="90" t="s">
        <v>1527</v>
      </c>
      <c r="G1102" s="90" t="s">
        <v>1530</v>
      </c>
      <c r="H1102" s="92">
        <v>1763453.54</v>
      </c>
      <c r="I1102" s="78">
        <v>524.22</v>
      </c>
      <c r="J1102" s="93"/>
      <c r="K1102" s="94">
        <v>3384.75</v>
      </c>
      <c r="L1102" s="94">
        <v>3384.75</v>
      </c>
      <c r="M1102" s="94">
        <f t="shared" si="8"/>
        <v>0</v>
      </c>
      <c r="N1102" s="91">
        <v>45184</v>
      </c>
      <c r="O1102" s="90" t="s">
        <v>1437</v>
      </c>
      <c r="P1102" s="90"/>
      <c r="Q1102" s="90">
        <v>19</v>
      </c>
      <c r="R1102" s="90" t="s">
        <v>1508</v>
      </c>
    </row>
    <row r="1103" spans="1:18" ht="13.5" hidden="1">
      <c r="A1103" s="90" t="s">
        <v>425</v>
      </c>
      <c r="B1103" s="90" t="s">
        <v>426</v>
      </c>
      <c r="C1103" s="91"/>
      <c r="D1103" s="91">
        <v>45176</v>
      </c>
      <c r="E1103" s="90">
        <v>250332</v>
      </c>
      <c r="F1103" s="90" t="s">
        <v>1527</v>
      </c>
      <c r="G1103" s="90" t="s">
        <v>1531</v>
      </c>
      <c r="H1103" s="92">
        <v>267662.5</v>
      </c>
      <c r="I1103" s="78">
        <v>524.22</v>
      </c>
      <c r="J1103" s="93"/>
      <c r="K1103" s="94">
        <v>513.75</v>
      </c>
      <c r="L1103" s="94">
        <v>513.75</v>
      </c>
      <c r="M1103" s="94">
        <f t="shared" si="8"/>
        <v>0</v>
      </c>
      <c r="N1103" s="91">
        <v>45184</v>
      </c>
      <c r="O1103" s="90" t="s">
        <v>1437</v>
      </c>
      <c r="P1103" s="90"/>
      <c r="Q1103" s="90">
        <v>19</v>
      </c>
      <c r="R1103" s="90" t="s">
        <v>1508</v>
      </c>
    </row>
    <row r="1104" spans="1:18" ht="13.5" hidden="1">
      <c r="A1104" s="90" t="s">
        <v>430</v>
      </c>
      <c r="B1104" s="90" t="s">
        <v>431</v>
      </c>
      <c r="C1104" s="91"/>
      <c r="D1104" s="91">
        <v>45176</v>
      </c>
      <c r="E1104" s="90">
        <v>250333</v>
      </c>
      <c r="F1104" s="90" t="s">
        <v>1527</v>
      </c>
      <c r="G1104" s="90" t="s">
        <v>1520</v>
      </c>
      <c r="H1104" s="92">
        <v>716492.06</v>
      </c>
      <c r="I1104" s="78">
        <v>524.22</v>
      </c>
      <c r="J1104" s="93"/>
      <c r="K1104" s="94">
        <v>1375.22</v>
      </c>
      <c r="L1104" s="94">
        <v>1375.22</v>
      </c>
      <c r="M1104" s="94">
        <f t="shared" si="8"/>
        <v>0</v>
      </c>
      <c r="N1104" s="91">
        <v>45184</v>
      </c>
      <c r="O1104" s="90" t="s">
        <v>1437</v>
      </c>
      <c r="P1104" s="90"/>
      <c r="Q1104" s="90">
        <v>19</v>
      </c>
      <c r="R1104" s="90" t="s">
        <v>1508</v>
      </c>
    </row>
    <row r="1105" spans="1:18" ht="13.5" hidden="1">
      <c r="A1105" s="90" t="s">
        <v>430</v>
      </c>
      <c r="B1105" s="90" t="s">
        <v>431</v>
      </c>
      <c r="C1105" s="91"/>
      <c r="D1105" s="91">
        <v>45176</v>
      </c>
      <c r="E1105" s="90">
        <v>250334</v>
      </c>
      <c r="F1105" s="90" t="s">
        <v>1527</v>
      </c>
      <c r="G1105" s="90" t="s">
        <v>724</v>
      </c>
      <c r="H1105" s="92">
        <v>73625</v>
      </c>
      <c r="I1105" s="78">
        <v>524.22</v>
      </c>
      <c r="J1105" s="93"/>
      <c r="K1105" s="94">
        <v>141.31</v>
      </c>
      <c r="L1105" s="94">
        <v>141.31</v>
      </c>
      <c r="M1105" s="94">
        <f t="shared" si="8"/>
        <v>0</v>
      </c>
      <c r="N1105" s="91">
        <v>45184</v>
      </c>
      <c r="O1105" s="90" t="s">
        <v>1437</v>
      </c>
      <c r="P1105" s="90"/>
      <c r="Q1105" s="90">
        <v>19</v>
      </c>
      <c r="R1105" s="90" t="s">
        <v>1508</v>
      </c>
    </row>
    <row r="1106" spans="1:18" ht="13.5" hidden="1">
      <c r="A1106" s="90" t="s">
        <v>439</v>
      </c>
      <c r="B1106" s="90" t="s">
        <v>440</v>
      </c>
      <c r="C1106" s="91"/>
      <c r="D1106" s="91">
        <v>45176</v>
      </c>
      <c r="E1106" s="90">
        <v>250365</v>
      </c>
      <c r="F1106" s="90" t="s">
        <v>1527</v>
      </c>
      <c r="G1106" s="90" t="s">
        <v>1532</v>
      </c>
      <c r="H1106" s="92">
        <v>7275</v>
      </c>
      <c r="I1106" s="78">
        <v>524.22</v>
      </c>
      <c r="J1106" s="93"/>
      <c r="K1106" s="94">
        <v>13.96</v>
      </c>
      <c r="L1106" s="94">
        <v>13.96</v>
      </c>
      <c r="M1106" s="94">
        <f t="shared" si="8"/>
        <v>0</v>
      </c>
      <c r="N1106" s="91">
        <v>45184</v>
      </c>
      <c r="O1106" s="90" t="s">
        <v>1437</v>
      </c>
      <c r="P1106" s="90"/>
      <c r="Q1106" s="90">
        <v>19</v>
      </c>
      <c r="R1106" s="90" t="s">
        <v>1508</v>
      </c>
    </row>
    <row r="1107" spans="1:18" ht="13.5" hidden="1">
      <c r="A1107" s="90" t="s">
        <v>1027</v>
      </c>
      <c r="B1107" s="90" t="s">
        <v>1028</v>
      </c>
      <c r="C1107" s="91"/>
      <c r="D1107" s="91">
        <v>45177</v>
      </c>
      <c r="E1107" s="90">
        <v>250477</v>
      </c>
      <c r="F1107" s="90" t="s">
        <v>1527</v>
      </c>
      <c r="G1107" s="90" t="s">
        <v>1533</v>
      </c>
      <c r="H1107" s="92">
        <v>1494401.26</v>
      </c>
      <c r="I1107" s="78">
        <v>524.22</v>
      </c>
      <c r="J1107" s="93"/>
      <c r="K1107" s="94">
        <v>2868.33</v>
      </c>
      <c r="L1107" s="94">
        <v>2868.33</v>
      </c>
      <c r="M1107" s="94">
        <f t="shared" si="8"/>
        <v>0</v>
      </c>
      <c r="N1107" s="91">
        <v>45184</v>
      </c>
      <c r="O1107" s="90" t="s">
        <v>1437</v>
      </c>
      <c r="P1107" s="90"/>
      <c r="Q1107" s="90">
        <v>19</v>
      </c>
      <c r="R1107" s="90" t="s">
        <v>1508</v>
      </c>
    </row>
    <row r="1108" spans="1:18" ht="13.5" hidden="1">
      <c r="A1108" s="90" t="s">
        <v>430</v>
      </c>
      <c r="B1108" s="90" t="s">
        <v>431</v>
      </c>
      <c r="C1108" s="91"/>
      <c r="D1108" s="91">
        <v>45177</v>
      </c>
      <c r="E1108" s="90">
        <v>250543</v>
      </c>
      <c r="F1108" s="90" t="s">
        <v>1527</v>
      </c>
      <c r="G1108" s="90" t="s">
        <v>1534</v>
      </c>
      <c r="H1108" s="92">
        <v>1316741.3</v>
      </c>
      <c r="I1108" s="78">
        <v>524.22</v>
      </c>
      <c r="J1108" s="93"/>
      <c r="K1108" s="94">
        <v>2527.33</v>
      </c>
      <c r="L1108" s="94">
        <v>2527.33</v>
      </c>
      <c r="M1108" s="94">
        <f t="shared" si="8"/>
        <v>0</v>
      </c>
      <c r="N1108" s="91">
        <v>45184</v>
      </c>
      <c r="O1108" s="90" t="s">
        <v>1437</v>
      </c>
      <c r="P1108" s="90"/>
      <c r="Q1108" s="90">
        <v>19</v>
      </c>
      <c r="R1108" s="90" t="s">
        <v>1508</v>
      </c>
    </row>
    <row r="1109" spans="1:18" ht="13.5" hidden="1">
      <c r="A1109" s="90" t="s">
        <v>425</v>
      </c>
      <c r="B1109" s="90" t="s">
        <v>426</v>
      </c>
      <c r="C1109" s="91"/>
      <c r="D1109" s="91">
        <v>45177</v>
      </c>
      <c r="E1109" s="90">
        <v>250545</v>
      </c>
      <c r="F1109" s="90" t="s">
        <v>1527</v>
      </c>
      <c r="G1109" s="90" t="s">
        <v>1535</v>
      </c>
      <c r="H1109" s="92">
        <v>583825.52</v>
      </c>
      <c r="I1109" s="78">
        <v>524.22</v>
      </c>
      <c r="J1109" s="93"/>
      <c r="K1109" s="94">
        <v>1120.5899999999999</v>
      </c>
      <c r="L1109" s="94">
        <v>1120.5899999999999</v>
      </c>
      <c r="M1109" s="94">
        <f t="shared" si="8"/>
        <v>0</v>
      </c>
      <c r="N1109" s="91">
        <v>45184</v>
      </c>
      <c r="O1109" s="90" t="s">
        <v>1437</v>
      </c>
      <c r="P1109" s="90"/>
      <c r="Q1109" s="90">
        <v>19</v>
      </c>
      <c r="R1109" s="90" t="s">
        <v>1508</v>
      </c>
    </row>
    <row r="1110" spans="1:18" ht="13.5" hidden="1">
      <c r="A1110" s="90" t="s">
        <v>425</v>
      </c>
      <c r="B1110" s="90" t="s">
        <v>426</v>
      </c>
      <c r="C1110" s="91"/>
      <c r="D1110" s="91">
        <v>45177</v>
      </c>
      <c r="E1110" s="90">
        <v>250567</v>
      </c>
      <c r="F1110" s="90" t="s">
        <v>1527</v>
      </c>
      <c r="G1110" s="90" t="s">
        <v>1536</v>
      </c>
      <c r="H1110" s="92">
        <v>245163.53</v>
      </c>
      <c r="I1110" s="78">
        <v>524.22</v>
      </c>
      <c r="J1110" s="93"/>
      <c r="K1110" s="94">
        <v>470.56</v>
      </c>
      <c r="L1110" s="94">
        <v>470.56</v>
      </c>
      <c r="M1110" s="94">
        <f t="shared" si="8"/>
        <v>0</v>
      </c>
      <c r="N1110" s="91">
        <v>45184</v>
      </c>
      <c r="O1110" s="90" t="s">
        <v>1437</v>
      </c>
      <c r="P1110" s="90"/>
      <c r="Q1110" s="90">
        <v>19</v>
      </c>
      <c r="R1110" s="90" t="s">
        <v>1508</v>
      </c>
    </row>
    <row r="1111" spans="1:18" ht="13.5" hidden="1">
      <c r="A1111" s="90" t="s">
        <v>430</v>
      </c>
      <c r="B1111" s="90" t="s">
        <v>431</v>
      </c>
      <c r="C1111" s="91"/>
      <c r="D1111" s="91">
        <v>45178</v>
      </c>
      <c r="E1111" s="90">
        <v>250684</v>
      </c>
      <c r="F1111" s="90" t="s">
        <v>1527</v>
      </c>
      <c r="G1111" s="90" t="s">
        <v>1537</v>
      </c>
      <c r="H1111" s="92">
        <v>86640.73</v>
      </c>
      <c r="I1111" s="78">
        <v>524.22</v>
      </c>
      <c r="J1111" s="93"/>
      <c r="K1111" s="94">
        <v>166.3</v>
      </c>
      <c r="L1111" s="94">
        <v>166.3</v>
      </c>
      <c r="M1111" s="94">
        <f t="shared" si="8"/>
        <v>0</v>
      </c>
      <c r="N1111" s="91">
        <v>45184</v>
      </c>
      <c r="O1111" s="90" t="s">
        <v>1437</v>
      </c>
      <c r="P1111" s="90"/>
      <c r="Q1111" s="90">
        <v>19</v>
      </c>
      <c r="R1111" s="90" t="s">
        <v>1508</v>
      </c>
    </row>
    <row r="1112" spans="1:18" ht="13.5" hidden="1">
      <c r="A1112" s="90" t="s">
        <v>425</v>
      </c>
      <c r="B1112" s="90" t="s">
        <v>426</v>
      </c>
      <c r="C1112" s="91"/>
      <c r="D1112" s="91">
        <v>45178</v>
      </c>
      <c r="E1112" s="90">
        <v>250685</v>
      </c>
      <c r="F1112" s="90" t="s">
        <v>1527</v>
      </c>
      <c r="G1112" s="90" t="s">
        <v>1537</v>
      </c>
      <c r="H1112" s="92">
        <v>96418.58</v>
      </c>
      <c r="I1112" s="78">
        <v>524.22</v>
      </c>
      <c r="J1112" s="93"/>
      <c r="K1112" s="94">
        <v>185.06</v>
      </c>
      <c r="L1112" s="94">
        <v>185.06</v>
      </c>
      <c r="M1112" s="94">
        <f t="shared" si="8"/>
        <v>0</v>
      </c>
      <c r="N1112" s="91">
        <v>45184</v>
      </c>
      <c r="O1112" s="90" t="s">
        <v>1437</v>
      </c>
      <c r="P1112" s="90"/>
      <c r="Q1112" s="90">
        <v>19</v>
      </c>
      <c r="R1112" s="90" t="s">
        <v>1508</v>
      </c>
    </row>
    <row r="1113" spans="1:18" ht="13.5" hidden="1">
      <c r="A1113" s="90" t="s">
        <v>430</v>
      </c>
      <c r="B1113" s="90" t="s">
        <v>431</v>
      </c>
      <c r="C1113" s="91"/>
      <c r="D1113" s="91">
        <v>45178</v>
      </c>
      <c r="E1113" s="90">
        <v>250686</v>
      </c>
      <c r="F1113" s="90" t="s">
        <v>1527</v>
      </c>
      <c r="G1113" s="90" t="s">
        <v>724</v>
      </c>
      <c r="H1113" s="92">
        <v>341346.42</v>
      </c>
      <c r="I1113" s="78">
        <v>524.22</v>
      </c>
      <c r="J1113" s="93"/>
      <c r="K1113" s="94">
        <v>655.17999999999995</v>
      </c>
      <c r="L1113" s="94">
        <v>655.17999999999995</v>
      </c>
      <c r="M1113" s="94">
        <f t="shared" si="8"/>
        <v>0</v>
      </c>
      <c r="N1113" s="91">
        <v>45184</v>
      </c>
      <c r="O1113" s="90" t="s">
        <v>1437</v>
      </c>
      <c r="P1113" s="90"/>
      <c r="Q1113" s="90">
        <v>19</v>
      </c>
      <c r="R1113" s="90" t="s">
        <v>1508</v>
      </c>
    </row>
    <row r="1114" spans="1:18" ht="13.5" hidden="1">
      <c r="A1114" s="90" t="s">
        <v>439</v>
      </c>
      <c r="B1114" s="90" t="s">
        <v>440</v>
      </c>
      <c r="C1114" s="91"/>
      <c r="D1114" s="91">
        <v>45178</v>
      </c>
      <c r="E1114" s="90">
        <v>250712</v>
      </c>
      <c r="F1114" s="90" t="s">
        <v>1527</v>
      </c>
      <c r="G1114" s="90" t="s">
        <v>1538</v>
      </c>
      <c r="H1114" s="92">
        <v>462675.02</v>
      </c>
      <c r="I1114" s="78">
        <v>524.22</v>
      </c>
      <c r="J1114" s="93"/>
      <c r="K1114" s="94">
        <v>888.05</v>
      </c>
      <c r="L1114" s="94">
        <v>888.05</v>
      </c>
      <c r="M1114" s="94">
        <f t="shared" si="8"/>
        <v>0</v>
      </c>
      <c r="N1114" s="91">
        <v>45184</v>
      </c>
      <c r="O1114" s="90" t="s">
        <v>1437</v>
      </c>
      <c r="P1114" s="90"/>
      <c r="Q1114" s="90">
        <v>19</v>
      </c>
      <c r="R1114" s="90" t="s">
        <v>1508</v>
      </c>
    </row>
    <row r="1115" spans="1:18" ht="13.5" hidden="1">
      <c r="A1115" s="90" t="s">
        <v>439</v>
      </c>
      <c r="B1115" s="90" t="s">
        <v>440</v>
      </c>
      <c r="C1115" s="91"/>
      <c r="D1115" s="91">
        <v>45178</v>
      </c>
      <c r="E1115" s="90">
        <v>250715</v>
      </c>
      <c r="F1115" s="90" t="s">
        <v>1527</v>
      </c>
      <c r="G1115" s="90" t="s">
        <v>1539</v>
      </c>
      <c r="H1115" s="92">
        <v>48850</v>
      </c>
      <c r="I1115" s="78">
        <v>524.22</v>
      </c>
      <c r="J1115" s="93"/>
      <c r="K1115" s="94">
        <v>93.76</v>
      </c>
      <c r="L1115" s="94">
        <v>93.76</v>
      </c>
      <c r="M1115" s="94">
        <f t="shared" si="8"/>
        <v>0</v>
      </c>
      <c r="N1115" s="91">
        <v>45184</v>
      </c>
      <c r="O1115" s="90" t="s">
        <v>1437</v>
      </c>
      <c r="P1115" s="90"/>
      <c r="Q1115" s="90">
        <v>19</v>
      </c>
      <c r="R1115" s="90" t="s">
        <v>1508</v>
      </c>
    </row>
    <row r="1116" spans="1:18" ht="13.5" hidden="1">
      <c r="A1116" s="90" t="s">
        <v>425</v>
      </c>
      <c r="B1116" s="90" t="s">
        <v>426</v>
      </c>
      <c r="C1116" s="91"/>
      <c r="D1116" s="91">
        <v>45178</v>
      </c>
      <c r="E1116" s="90">
        <v>250716</v>
      </c>
      <c r="F1116" s="90" t="s">
        <v>1527</v>
      </c>
      <c r="G1116" s="90" t="s">
        <v>1540</v>
      </c>
      <c r="H1116" s="92">
        <v>685880.33</v>
      </c>
      <c r="I1116" s="78">
        <v>524.22</v>
      </c>
      <c r="J1116" s="93"/>
      <c r="K1116" s="94">
        <v>1316.47</v>
      </c>
      <c r="L1116" s="94">
        <v>1316.47</v>
      </c>
      <c r="M1116" s="94">
        <f t="shared" si="8"/>
        <v>0</v>
      </c>
      <c r="N1116" s="91">
        <v>45184</v>
      </c>
      <c r="O1116" s="90" t="s">
        <v>1437</v>
      </c>
      <c r="P1116" s="90"/>
      <c r="Q1116" s="90">
        <v>19</v>
      </c>
      <c r="R1116" s="90" t="s">
        <v>1508</v>
      </c>
    </row>
    <row r="1117" spans="1:18" ht="13.5" hidden="1">
      <c r="A1117" s="90" t="s">
        <v>262</v>
      </c>
      <c r="B1117" s="90" t="s">
        <v>263</v>
      </c>
      <c r="C1117" s="91"/>
      <c r="D1117" s="91">
        <v>45174</v>
      </c>
      <c r="E1117" s="90">
        <v>249770</v>
      </c>
      <c r="F1117" s="90" t="s">
        <v>1527</v>
      </c>
      <c r="G1117" s="90" t="s">
        <v>724</v>
      </c>
      <c r="H1117" s="92">
        <v>8597.5</v>
      </c>
      <c r="I1117" s="78">
        <v>524.22</v>
      </c>
      <c r="J1117" s="93"/>
      <c r="K1117" s="94">
        <v>16.5</v>
      </c>
      <c r="L1117" s="94">
        <v>16.5</v>
      </c>
      <c r="M1117" s="94">
        <f t="shared" si="8"/>
        <v>0</v>
      </c>
      <c r="N1117" s="91">
        <v>45216</v>
      </c>
      <c r="O1117" s="90" t="s">
        <v>1541</v>
      </c>
      <c r="P1117" s="90"/>
      <c r="Q1117" s="90">
        <v>19</v>
      </c>
    </row>
    <row r="1118" spans="1:18" ht="13.5" hidden="1">
      <c r="A1118" s="90" t="s">
        <v>430</v>
      </c>
      <c r="B1118" s="90" t="s">
        <v>431</v>
      </c>
      <c r="C1118" s="91"/>
      <c r="D1118" s="91">
        <v>45180</v>
      </c>
      <c r="E1118" s="90">
        <v>250875</v>
      </c>
      <c r="F1118" s="90" t="s">
        <v>1527</v>
      </c>
      <c r="G1118" s="90" t="s">
        <v>1542</v>
      </c>
      <c r="H1118" s="92">
        <v>2268815.5699999998</v>
      </c>
      <c r="I1118" s="78">
        <v>524.22</v>
      </c>
      <c r="J1118" s="93"/>
      <c r="K1118" s="94">
        <v>4354.7299999999996</v>
      </c>
      <c r="L1118" s="94">
        <v>4354.7299999999996</v>
      </c>
      <c r="M1118" s="94">
        <f t="shared" si="8"/>
        <v>0</v>
      </c>
      <c r="N1118" s="91">
        <v>45205</v>
      </c>
      <c r="O1118" s="90" t="s">
        <v>1543</v>
      </c>
      <c r="P1118" s="90"/>
      <c r="Q1118" s="90">
        <v>19</v>
      </c>
      <c r="R1118" s="90" t="s">
        <v>1508</v>
      </c>
    </row>
    <row r="1119" spans="1:18" ht="13.5" hidden="1">
      <c r="A1119" s="90" t="s">
        <v>432</v>
      </c>
      <c r="B1119" s="90" t="s">
        <v>433</v>
      </c>
      <c r="C1119" s="91"/>
      <c r="D1119" s="91">
        <v>45181</v>
      </c>
      <c r="E1119" s="90">
        <v>250969</v>
      </c>
      <c r="F1119" s="90" t="s">
        <v>1527</v>
      </c>
      <c r="G1119" s="90" t="s">
        <v>1544</v>
      </c>
      <c r="H1119" s="92">
        <v>460692.51</v>
      </c>
      <c r="I1119" s="78">
        <v>524.22</v>
      </c>
      <c r="J1119" s="93"/>
      <c r="K1119" s="94">
        <v>884.25</v>
      </c>
      <c r="L1119" s="94">
        <v>884.25</v>
      </c>
      <c r="M1119" s="94">
        <f t="shared" si="8"/>
        <v>0</v>
      </c>
      <c r="N1119" s="91">
        <v>45205</v>
      </c>
      <c r="O1119" s="90" t="s">
        <v>1543</v>
      </c>
      <c r="P1119" s="90"/>
      <c r="Q1119" s="90">
        <v>19</v>
      </c>
      <c r="R1119" s="90" t="s">
        <v>1545</v>
      </c>
    </row>
    <row r="1120" spans="1:18" ht="13.5" hidden="1">
      <c r="A1120" s="90" t="s">
        <v>430</v>
      </c>
      <c r="B1120" s="90" t="s">
        <v>431</v>
      </c>
      <c r="C1120" s="91"/>
      <c r="D1120" s="91">
        <v>45184</v>
      </c>
      <c r="E1120" s="90">
        <v>251681</v>
      </c>
      <c r="F1120" s="90" t="s">
        <v>1527</v>
      </c>
      <c r="G1120" s="90" t="s">
        <v>1546</v>
      </c>
      <c r="H1120" s="92">
        <v>72004.600000000006</v>
      </c>
      <c r="I1120" s="78">
        <v>524.22</v>
      </c>
      <c r="J1120" s="93"/>
      <c r="K1120" s="94">
        <v>138.19999999999999</v>
      </c>
      <c r="L1120" s="94">
        <v>138.19999999999999</v>
      </c>
      <c r="M1120" s="94">
        <f t="shared" si="8"/>
        <v>0</v>
      </c>
      <c r="N1120" s="91">
        <v>45205</v>
      </c>
      <c r="O1120" s="90" t="s">
        <v>1543</v>
      </c>
      <c r="P1120" s="90"/>
      <c r="Q1120" s="90">
        <v>19</v>
      </c>
      <c r="R1120" s="90" t="s">
        <v>1545</v>
      </c>
    </row>
    <row r="1121" spans="1:18" ht="13.5" hidden="1">
      <c r="A1121" s="90" t="s">
        <v>430</v>
      </c>
      <c r="B1121" s="90" t="s">
        <v>431</v>
      </c>
      <c r="C1121" s="91"/>
      <c r="D1121" s="91">
        <v>45184</v>
      </c>
      <c r="E1121" s="90">
        <v>251737</v>
      </c>
      <c r="F1121" s="90" t="s">
        <v>1527</v>
      </c>
      <c r="G1121" s="90" t="s">
        <v>1547</v>
      </c>
      <c r="H1121" s="92">
        <v>2710999.48</v>
      </c>
      <c r="I1121" s="78">
        <v>524.22</v>
      </c>
      <c r="J1121" s="93"/>
      <c r="K1121" s="94">
        <v>5203.45</v>
      </c>
      <c r="L1121" s="94">
        <v>5203.45</v>
      </c>
      <c r="M1121" s="94">
        <f t="shared" si="8"/>
        <v>0</v>
      </c>
      <c r="N1121" s="91">
        <v>45205</v>
      </c>
      <c r="O1121" s="90" t="s">
        <v>1543</v>
      </c>
      <c r="P1121" s="90"/>
      <c r="Q1121" s="90">
        <v>19</v>
      </c>
      <c r="R1121" s="90" t="s">
        <v>1508</v>
      </c>
    </row>
    <row r="1122" spans="1:18" ht="13.5" hidden="1">
      <c r="A1122" s="90" t="s">
        <v>425</v>
      </c>
      <c r="B1122" s="90" t="s">
        <v>426</v>
      </c>
      <c r="C1122" s="91"/>
      <c r="D1122" s="91">
        <v>45184</v>
      </c>
      <c r="E1122" s="90">
        <v>251762</v>
      </c>
      <c r="F1122" s="90" t="s">
        <v>1527</v>
      </c>
      <c r="G1122" s="90" t="s">
        <v>1542</v>
      </c>
      <c r="H1122" s="92">
        <v>559214.76</v>
      </c>
      <c r="I1122" s="78">
        <v>524.22</v>
      </c>
      <c r="J1122" s="93"/>
      <c r="K1122" s="94">
        <v>1073.3499999999999</v>
      </c>
      <c r="L1122" s="94">
        <v>1073.3499999999999</v>
      </c>
      <c r="M1122" s="94">
        <f t="shared" si="8"/>
        <v>0</v>
      </c>
      <c r="N1122" s="91">
        <v>45205</v>
      </c>
      <c r="O1122" s="90" t="s">
        <v>1543</v>
      </c>
      <c r="P1122" s="90"/>
      <c r="Q1122" s="90">
        <v>19</v>
      </c>
      <c r="R1122" s="90" t="s">
        <v>1545</v>
      </c>
    </row>
    <row r="1123" spans="1:18" ht="13.5" hidden="1">
      <c r="A1123" s="90" t="s">
        <v>242</v>
      </c>
      <c r="B1123" s="90" t="s">
        <v>243</v>
      </c>
      <c r="C1123" s="91"/>
      <c r="D1123" s="91">
        <v>45184</v>
      </c>
      <c r="E1123" s="90">
        <v>251767</v>
      </c>
      <c r="F1123" s="90" t="s">
        <v>1527</v>
      </c>
      <c r="G1123" s="90" t="s">
        <v>1548</v>
      </c>
      <c r="H1123" s="92">
        <v>2029715.53</v>
      </c>
      <c r="I1123" s="78">
        <v>524.22</v>
      </c>
      <c r="J1123" s="93"/>
      <c r="K1123" s="94">
        <v>3895.81</v>
      </c>
      <c r="L1123" s="94">
        <v>3895.81</v>
      </c>
      <c r="M1123" s="94">
        <f t="shared" si="8"/>
        <v>0</v>
      </c>
      <c r="N1123" s="91">
        <v>45205</v>
      </c>
      <c r="O1123" s="90" t="s">
        <v>1543</v>
      </c>
      <c r="P1123" s="90"/>
      <c r="Q1123" s="90">
        <v>19</v>
      </c>
      <c r="R1123" s="90" t="s">
        <v>1545</v>
      </c>
    </row>
    <row r="1124" spans="1:18" ht="13.5" hidden="1">
      <c r="A1124" s="90" t="s">
        <v>430</v>
      </c>
      <c r="B1124" s="90" t="s">
        <v>431</v>
      </c>
      <c r="C1124" s="91"/>
      <c r="D1124" s="91">
        <v>45184</v>
      </c>
      <c r="E1124" s="90">
        <v>251768</v>
      </c>
      <c r="F1124" s="90" t="s">
        <v>1527</v>
      </c>
      <c r="G1124" s="90" t="s">
        <v>1549</v>
      </c>
      <c r="H1124" s="92">
        <v>66700</v>
      </c>
      <c r="I1124" s="78">
        <v>524.22</v>
      </c>
      <c r="J1124" s="93"/>
      <c r="K1124" s="94">
        <v>128.02000000000001</v>
      </c>
      <c r="L1124" s="94">
        <v>128.02000000000001</v>
      </c>
      <c r="M1124" s="94">
        <f t="shared" si="8"/>
        <v>0</v>
      </c>
      <c r="N1124" s="91">
        <v>45205</v>
      </c>
      <c r="O1124" s="90" t="s">
        <v>1543</v>
      </c>
      <c r="P1124" s="90"/>
      <c r="Q1124" s="90">
        <v>19</v>
      </c>
      <c r="R1124" s="90" t="s">
        <v>1545</v>
      </c>
    </row>
    <row r="1125" spans="1:18" ht="13.5" hidden="1">
      <c r="A1125" s="90" t="s">
        <v>439</v>
      </c>
      <c r="B1125" s="90" t="s">
        <v>440</v>
      </c>
      <c r="C1125" s="91"/>
      <c r="D1125" s="91">
        <v>45184</v>
      </c>
      <c r="E1125" s="90">
        <v>251785</v>
      </c>
      <c r="F1125" s="90" t="s">
        <v>1527</v>
      </c>
      <c r="G1125" s="90" t="s">
        <v>1550</v>
      </c>
      <c r="H1125" s="92">
        <v>93781.21</v>
      </c>
      <c r="I1125" s="78">
        <v>524.22</v>
      </c>
      <c r="J1125" s="93"/>
      <c r="K1125" s="94">
        <v>180</v>
      </c>
      <c r="L1125" s="94">
        <v>180</v>
      </c>
      <c r="M1125" s="94">
        <f t="shared" si="8"/>
        <v>0</v>
      </c>
      <c r="N1125" s="91">
        <v>45205</v>
      </c>
      <c r="O1125" s="90" t="s">
        <v>1543</v>
      </c>
      <c r="P1125" s="90"/>
      <c r="Q1125" s="90">
        <v>19</v>
      </c>
      <c r="R1125" s="90" t="s">
        <v>1545</v>
      </c>
    </row>
    <row r="1126" spans="1:18" ht="13.5" hidden="1">
      <c r="A1126" s="90" t="s">
        <v>430</v>
      </c>
      <c r="B1126" s="90" t="s">
        <v>431</v>
      </c>
      <c r="C1126" s="91"/>
      <c r="D1126" s="91">
        <v>45184</v>
      </c>
      <c r="E1126" s="90">
        <v>251790</v>
      </c>
      <c r="F1126" s="90" t="s">
        <v>1527</v>
      </c>
      <c r="G1126" s="90" t="s">
        <v>1547</v>
      </c>
      <c r="H1126" s="92">
        <v>448655.29</v>
      </c>
      <c r="I1126" s="78">
        <v>524.22</v>
      </c>
      <c r="J1126" s="93"/>
      <c r="K1126" s="94">
        <v>861.14</v>
      </c>
      <c r="L1126" s="94">
        <v>861.14</v>
      </c>
      <c r="M1126" s="94">
        <f t="shared" si="8"/>
        <v>0</v>
      </c>
      <c r="N1126" s="91">
        <v>45205</v>
      </c>
      <c r="O1126" s="90" t="s">
        <v>1543</v>
      </c>
      <c r="P1126" s="90"/>
      <c r="Q1126" s="90">
        <v>19</v>
      </c>
      <c r="R1126" s="90" t="s">
        <v>1545</v>
      </c>
    </row>
    <row r="1127" spans="1:18" ht="13.5" hidden="1">
      <c r="A1127" s="90" t="s">
        <v>262</v>
      </c>
      <c r="B1127" s="90" t="s">
        <v>263</v>
      </c>
      <c r="C1127" s="91"/>
      <c r="D1127" s="91">
        <v>45176</v>
      </c>
      <c r="E1127" s="90">
        <v>23436</v>
      </c>
      <c r="F1127" s="90" t="s">
        <v>1551</v>
      </c>
      <c r="G1127" s="90" t="s">
        <v>1552</v>
      </c>
      <c r="H1127" s="92">
        <v>175000</v>
      </c>
      <c r="I1127" s="78">
        <v>524.22</v>
      </c>
      <c r="J1127" s="93"/>
      <c r="K1127" s="94">
        <v>331.44</v>
      </c>
      <c r="L1127" s="94">
        <v>331.44</v>
      </c>
      <c r="M1127" s="94">
        <f t="shared" si="8"/>
        <v>0</v>
      </c>
      <c r="N1127" s="91">
        <v>45176</v>
      </c>
      <c r="O1127" s="90" t="s">
        <v>1553</v>
      </c>
      <c r="P1127" s="90"/>
      <c r="Q1127" s="90">
        <v>19</v>
      </c>
    </row>
    <row r="1128" spans="1:18" ht="13.5" hidden="1">
      <c r="A1128" s="90" t="s">
        <v>262</v>
      </c>
      <c r="B1128" s="90" t="s">
        <v>263</v>
      </c>
      <c r="C1128" s="91"/>
      <c r="D1128" s="91">
        <v>45180</v>
      </c>
      <c r="E1128" s="90">
        <v>23435</v>
      </c>
      <c r="F1128" s="90" t="s">
        <v>1551</v>
      </c>
      <c r="G1128" s="90" t="s">
        <v>1552</v>
      </c>
      <c r="H1128" s="92">
        <v>250000</v>
      </c>
      <c r="I1128" s="78">
        <v>524.22</v>
      </c>
      <c r="J1128" s="93"/>
      <c r="K1128" s="94">
        <v>473.48</v>
      </c>
      <c r="L1128" s="94">
        <v>473.48</v>
      </c>
      <c r="M1128" s="94">
        <f t="shared" si="8"/>
        <v>0</v>
      </c>
      <c r="N1128" s="91">
        <v>45177</v>
      </c>
      <c r="O1128" s="90" t="s">
        <v>1554</v>
      </c>
      <c r="P1128" s="90"/>
      <c r="Q1128" s="90">
        <v>19</v>
      </c>
    </row>
    <row r="1129" spans="1:18" ht="13.5" hidden="1">
      <c r="A1129" s="90" t="s">
        <v>430</v>
      </c>
      <c r="B1129" s="90" t="s">
        <v>431</v>
      </c>
      <c r="C1129" s="91"/>
      <c r="D1129" s="91">
        <v>45175</v>
      </c>
      <c r="E1129" s="90">
        <v>289851</v>
      </c>
      <c r="F1129" s="90" t="s">
        <v>1079</v>
      </c>
      <c r="G1129" s="90" t="s">
        <v>1555</v>
      </c>
      <c r="H1129" s="92">
        <v>112740.55</v>
      </c>
      <c r="I1129" s="78">
        <v>524.22</v>
      </c>
      <c r="J1129" s="93"/>
      <c r="K1129" s="94">
        <v>214.34</v>
      </c>
      <c r="L1129" s="94">
        <v>214.34</v>
      </c>
      <c r="M1129" s="94">
        <f t="shared" si="8"/>
        <v>0</v>
      </c>
      <c r="N1129" s="91">
        <v>45175</v>
      </c>
      <c r="O1129" s="90" t="s">
        <v>1556</v>
      </c>
      <c r="P1129" s="90"/>
      <c r="Q1129" s="90">
        <v>19</v>
      </c>
    </row>
    <row r="1130" spans="1:18" ht="13.5" hidden="1">
      <c r="A1130" s="90" t="s">
        <v>425</v>
      </c>
      <c r="B1130" s="90" t="s">
        <v>426</v>
      </c>
      <c r="C1130" s="91"/>
      <c r="D1130" s="91">
        <v>45175</v>
      </c>
      <c r="E1130" s="90">
        <v>10573</v>
      </c>
      <c r="F1130" s="90" t="s">
        <v>312</v>
      </c>
      <c r="G1130" s="90" t="s">
        <v>1557</v>
      </c>
      <c r="H1130" s="92">
        <v>56600.12</v>
      </c>
      <c r="I1130" s="78">
        <v>524.22</v>
      </c>
      <c r="J1130" s="93"/>
      <c r="K1130" s="94">
        <v>108.64</v>
      </c>
      <c r="L1130" s="94">
        <v>108.64</v>
      </c>
      <c r="M1130" s="94">
        <f t="shared" si="8"/>
        <v>0</v>
      </c>
      <c r="N1130" s="91">
        <v>45189</v>
      </c>
      <c r="O1130" s="90" t="s">
        <v>1453</v>
      </c>
      <c r="P1130" s="90"/>
      <c r="Q1130" s="90">
        <v>19</v>
      </c>
    </row>
    <row r="1131" spans="1:18" ht="13.5" hidden="1">
      <c r="A1131" s="90" t="s">
        <v>425</v>
      </c>
      <c r="B1131" s="90" t="s">
        <v>426</v>
      </c>
      <c r="C1131" s="91"/>
      <c r="D1131" s="91">
        <v>45176</v>
      </c>
      <c r="E1131" s="90">
        <v>10575</v>
      </c>
      <c r="F1131" s="90" t="s">
        <v>312</v>
      </c>
      <c r="G1131" s="90" t="s">
        <v>724</v>
      </c>
      <c r="H1131" s="92">
        <v>25831.1</v>
      </c>
      <c r="I1131" s="78">
        <v>524.22</v>
      </c>
      <c r="J1131" s="93"/>
      <c r="K1131" s="94">
        <v>49.58</v>
      </c>
      <c r="L1131" s="94">
        <v>49.58</v>
      </c>
      <c r="M1131" s="94">
        <f t="shared" si="8"/>
        <v>0</v>
      </c>
      <c r="N1131" s="91">
        <v>45189</v>
      </c>
      <c r="O1131" s="90" t="s">
        <v>1453</v>
      </c>
      <c r="P1131" s="90"/>
      <c r="Q1131" s="90">
        <v>19</v>
      </c>
    </row>
    <row r="1132" spans="1:18" ht="13.5" hidden="1">
      <c r="A1132" s="90" t="s">
        <v>425</v>
      </c>
      <c r="B1132" s="90" t="s">
        <v>426</v>
      </c>
      <c r="C1132" s="91"/>
      <c r="D1132" s="91">
        <v>45181</v>
      </c>
      <c r="E1132" s="90">
        <v>32758</v>
      </c>
      <c r="F1132" s="90" t="s">
        <v>312</v>
      </c>
      <c r="G1132" s="90" t="s">
        <v>724</v>
      </c>
      <c r="H1132" s="92">
        <v>10968.45</v>
      </c>
      <c r="I1132" s="78">
        <v>524.22</v>
      </c>
      <c r="J1132" s="93"/>
      <c r="K1132" s="94">
        <v>21.05</v>
      </c>
      <c r="L1132" s="94">
        <v>21.05</v>
      </c>
      <c r="M1132" s="94">
        <f t="shared" si="8"/>
        <v>0</v>
      </c>
      <c r="N1132" s="91">
        <v>45189</v>
      </c>
      <c r="O1132" s="90" t="s">
        <v>1453</v>
      </c>
      <c r="P1132" s="90"/>
      <c r="Q1132" s="90">
        <v>19</v>
      </c>
    </row>
    <row r="1133" spans="1:18" ht="13.5" hidden="1">
      <c r="A1133" s="90" t="s">
        <v>425</v>
      </c>
      <c r="B1133" s="90" t="s">
        <v>426</v>
      </c>
      <c r="C1133" s="91"/>
      <c r="D1133" s="91">
        <v>45183</v>
      </c>
      <c r="E1133" s="90">
        <v>101605</v>
      </c>
      <c r="F1133" s="90" t="s">
        <v>312</v>
      </c>
      <c r="G1133" s="90" t="s">
        <v>724</v>
      </c>
      <c r="H1133" s="92">
        <v>176163.4</v>
      </c>
      <c r="I1133" s="78">
        <v>524.22</v>
      </c>
      <c r="J1133" s="93"/>
      <c r="K1133" s="94">
        <v>338.13</v>
      </c>
      <c r="L1133" s="94">
        <v>338.13</v>
      </c>
      <c r="M1133" s="94">
        <f t="shared" si="8"/>
        <v>0</v>
      </c>
      <c r="N1133" s="91">
        <v>45189</v>
      </c>
      <c r="O1133" s="90" t="s">
        <v>1453</v>
      </c>
      <c r="P1133" s="90"/>
      <c r="Q1133" s="90">
        <v>19</v>
      </c>
    </row>
    <row r="1134" spans="1:18" ht="13.5" hidden="1">
      <c r="A1134" s="90" t="s">
        <v>425</v>
      </c>
      <c r="B1134" s="90" t="s">
        <v>426</v>
      </c>
      <c r="C1134" s="91"/>
      <c r="D1134" s="91">
        <v>45183</v>
      </c>
      <c r="E1134" s="90">
        <v>32807</v>
      </c>
      <c r="F1134" s="90" t="s">
        <v>312</v>
      </c>
      <c r="G1134" s="90" t="s">
        <v>1558</v>
      </c>
      <c r="H1134" s="92">
        <v>97247.67</v>
      </c>
      <c r="I1134" s="78">
        <v>524.22</v>
      </c>
      <c r="J1134" s="93"/>
      <c r="K1134" s="94">
        <v>186.66</v>
      </c>
      <c r="L1134" s="94">
        <v>186.66</v>
      </c>
      <c r="M1134" s="94">
        <f t="shared" si="8"/>
        <v>0</v>
      </c>
      <c r="N1134" s="91">
        <v>45189</v>
      </c>
      <c r="O1134" s="90" t="s">
        <v>1453</v>
      </c>
      <c r="P1134" s="90"/>
      <c r="Q1134" s="90">
        <v>19</v>
      </c>
    </row>
    <row r="1135" spans="1:18" ht="13.5" hidden="1">
      <c r="A1135" s="90" t="s">
        <v>425</v>
      </c>
      <c r="B1135" s="90" t="s">
        <v>426</v>
      </c>
      <c r="C1135" s="91"/>
      <c r="D1135" s="91">
        <v>45183</v>
      </c>
      <c r="E1135" s="90">
        <v>32808</v>
      </c>
      <c r="F1135" s="90" t="s">
        <v>312</v>
      </c>
      <c r="G1135" s="90" t="s">
        <v>1558</v>
      </c>
      <c r="H1135" s="92">
        <v>21664.25</v>
      </c>
      <c r="I1135" s="78">
        <v>524.22</v>
      </c>
      <c r="J1135" s="93"/>
      <c r="K1135" s="94">
        <v>41.58</v>
      </c>
      <c r="L1135" s="94">
        <v>41.58</v>
      </c>
      <c r="M1135" s="94">
        <f t="shared" si="8"/>
        <v>0</v>
      </c>
      <c r="N1135" s="91">
        <v>45189</v>
      </c>
      <c r="O1135" s="90" t="s">
        <v>1453</v>
      </c>
      <c r="P1135" s="90"/>
      <c r="Q1135" s="90">
        <v>19</v>
      </c>
    </row>
    <row r="1136" spans="1:18" ht="13.5" hidden="1">
      <c r="A1136" s="90" t="s">
        <v>425</v>
      </c>
      <c r="B1136" s="90" t="s">
        <v>426</v>
      </c>
      <c r="C1136" s="91"/>
      <c r="D1136" s="91">
        <v>45183</v>
      </c>
      <c r="E1136" s="90">
        <v>10616</v>
      </c>
      <c r="F1136" s="90" t="s">
        <v>312</v>
      </c>
      <c r="G1136" s="90" t="s">
        <v>724</v>
      </c>
      <c r="H1136" s="92">
        <v>74952.899999999994</v>
      </c>
      <c r="I1136" s="78">
        <v>524.22</v>
      </c>
      <c r="J1136" s="93"/>
      <c r="K1136" s="94">
        <v>143.86000000000001</v>
      </c>
      <c r="L1136" s="94">
        <v>143.86000000000001</v>
      </c>
      <c r="M1136" s="94">
        <f t="shared" si="8"/>
        <v>0</v>
      </c>
      <c r="N1136" s="91">
        <v>45189</v>
      </c>
      <c r="O1136" s="90" t="s">
        <v>1453</v>
      </c>
      <c r="P1136" s="90"/>
      <c r="Q1136" s="90">
        <v>19</v>
      </c>
    </row>
    <row r="1137" spans="1:18" ht="13.5" hidden="1">
      <c r="A1137" s="90" t="s">
        <v>242</v>
      </c>
      <c r="B1137" s="90" t="s">
        <v>243</v>
      </c>
      <c r="C1137" s="91"/>
      <c r="D1137" s="91">
        <v>45184</v>
      </c>
      <c r="E1137" s="90">
        <v>3064</v>
      </c>
      <c r="F1137" s="90" t="s">
        <v>1097</v>
      </c>
      <c r="G1137" s="90" t="s">
        <v>1559</v>
      </c>
      <c r="H1137" s="92"/>
      <c r="I1137" s="78">
        <v>524.22</v>
      </c>
      <c r="J1137" s="93"/>
      <c r="K1137" s="94">
        <v>11667.34</v>
      </c>
      <c r="L1137" s="94">
        <v>11667.34</v>
      </c>
      <c r="M1137" s="94">
        <f t="shared" si="8"/>
        <v>0</v>
      </c>
      <c r="N1137" s="91">
        <v>45230</v>
      </c>
      <c r="O1137" s="90" t="s">
        <v>1560</v>
      </c>
      <c r="P1137" s="90"/>
      <c r="Q1137" s="90">
        <v>19</v>
      </c>
    </row>
    <row r="1138" spans="1:18" ht="13.5" hidden="1">
      <c r="A1138" s="90" t="s">
        <v>430</v>
      </c>
      <c r="B1138" s="90" t="s">
        <v>431</v>
      </c>
      <c r="C1138" s="91"/>
      <c r="D1138" s="91">
        <v>45178</v>
      </c>
      <c r="E1138" s="90">
        <v>2079</v>
      </c>
      <c r="F1138" s="90" t="s">
        <v>1561</v>
      </c>
      <c r="G1138" s="90" t="s">
        <v>1562</v>
      </c>
      <c r="H1138" s="92">
        <v>288150</v>
      </c>
      <c r="I1138" s="78">
        <v>524.22</v>
      </c>
      <c r="J1138" s="93"/>
      <c r="K1138" s="94">
        <v>553.07000000000005</v>
      </c>
      <c r="L1138" s="94">
        <v>553.07000000000005</v>
      </c>
      <c r="M1138" s="94">
        <f t="shared" si="8"/>
        <v>0</v>
      </c>
      <c r="N1138" s="91">
        <v>45183</v>
      </c>
      <c r="O1138" s="90" t="s">
        <v>1563</v>
      </c>
      <c r="P1138" s="90"/>
      <c r="Q1138" s="90">
        <v>19</v>
      </c>
      <c r="R1138" s="90" t="s">
        <v>1508</v>
      </c>
    </row>
    <row r="1139" spans="1:18" ht="13.5" hidden="1">
      <c r="A1139" s="90" t="s">
        <v>262</v>
      </c>
      <c r="B1139" s="90" t="s">
        <v>263</v>
      </c>
      <c r="C1139" s="91"/>
      <c r="D1139" s="91">
        <v>45180</v>
      </c>
      <c r="E1139" s="90">
        <v>9</v>
      </c>
      <c r="F1139" s="90" t="s">
        <v>577</v>
      </c>
      <c r="G1139" s="90" t="s">
        <v>1564</v>
      </c>
      <c r="H1139" s="92">
        <v>779700</v>
      </c>
      <c r="I1139" s="78">
        <v>524.22</v>
      </c>
      <c r="J1139" s="93"/>
      <c r="K1139" s="94">
        <v>1496.55</v>
      </c>
      <c r="L1139" s="94">
        <v>1496.55</v>
      </c>
      <c r="M1139" s="94">
        <f t="shared" si="8"/>
        <v>0</v>
      </c>
      <c r="N1139" s="91">
        <v>45189</v>
      </c>
      <c r="O1139" s="90" t="s">
        <v>1565</v>
      </c>
      <c r="P1139" s="90"/>
      <c r="Q1139" s="90">
        <v>19</v>
      </c>
    </row>
    <row r="1140" spans="1:18" ht="13.5" hidden="1">
      <c r="A1140" s="90" t="s">
        <v>262</v>
      </c>
      <c r="B1140" s="90" t="s">
        <v>263</v>
      </c>
      <c r="C1140" s="91"/>
      <c r="D1140" s="91">
        <v>45181</v>
      </c>
      <c r="E1140" s="90">
        <v>309</v>
      </c>
      <c r="F1140" s="90" t="s">
        <v>436</v>
      </c>
      <c r="G1140" s="90" t="s">
        <v>913</v>
      </c>
      <c r="H1140" s="92">
        <v>348040</v>
      </c>
      <c r="I1140" s="78">
        <v>524.22</v>
      </c>
      <c r="J1140" s="93"/>
      <c r="K1140" s="94">
        <v>668.02</v>
      </c>
      <c r="L1140" s="94">
        <v>668.02</v>
      </c>
      <c r="M1140" s="94">
        <f t="shared" si="8"/>
        <v>0</v>
      </c>
      <c r="N1140" s="91">
        <v>45183</v>
      </c>
      <c r="O1140" s="90" t="s">
        <v>1566</v>
      </c>
      <c r="P1140" s="90"/>
      <c r="Q1140" s="90">
        <v>19</v>
      </c>
      <c r="R1140" s="90" t="s">
        <v>1508</v>
      </c>
    </row>
    <row r="1141" spans="1:18" ht="13.5" hidden="1">
      <c r="A1141" s="90" t="s">
        <v>262</v>
      </c>
      <c r="B1141" s="90" t="s">
        <v>263</v>
      </c>
      <c r="C1141" s="91"/>
      <c r="D1141" s="91">
        <v>45181</v>
      </c>
      <c r="E1141" s="90">
        <v>309</v>
      </c>
      <c r="F1141" s="90" t="s">
        <v>436</v>
      </c>
      <c r="G1141" s="90" t="s">
        <v>913</v>
      </c>
      <c r="H1141" s="92">
        <v>149160</v>
      </c>
      <c r="I1141" s="78">
        <v>524.22</v>
      </c>
      <c r="J1141" s="93"/>
      <c r="K1141" s="94">
        <v>286.3</v>
      </c>
      <c r="L1141" s="94">
        <v>286.3</v>
      </c>
      <c r="M1141" s="94">
        <f t="shared" si="8"/>
        <v>0</v>
      </c>
      <c r="N1141" s="91">
        <v>45183</v>
      </c>
      <c r="O1141" s="90" t="s">
        <v>1566</v>
      </c>
      <c r="P1141" s="90"/>
      <c r="Q1141" s="90">
        <v>19</v>
      </c>
      <c r="R1141" s="90" t="s">
        <v>1508</v>
      </c>
    </row>
    <row r="1142" spans="1:18" ht="13.5" hidden="1">
      <c r="A1142" s="90" t="s">
        <v>262</v>
      </c>
      <c r="B1142" s="90" t="s">
        <v>263</v>
      </c>
      <c r="C1142" s="91"/>
      <c r="D1142" s="91">
        <v>45181</v>
      </c>
      <c r="E1142" s="90">
        <v>312</v>
      </c>
      <c r="F1142" s="90" t="s">
        <v>436</v>
      </c>
      <c r="G1142" s="90" t="s">
        <v>913</v>
      </c>
      <c r="H1142" s="92">
        <v>197750</v>
      </c>
      <c r="I1142" s="78">
        <v>524.22</v>
      </c>
      <c r="J1142" s="93"/>
      <c r="K1142" s="94">
        <v>379.56</v>
      </c>
      <c r="L1142" s="94">
        <v>379.56</v>
      </c>
      <c r="M1142" s="94">
        <f t="shared" si="8"/>
        <v>0</v>
      </c>
      <c r="N1142" s="91">
        <v>45189</v>
      </c>
      <c r="O1142" s="90" t="s">
        <v>1567</v>
      </c>
      <c r="P1142" s="90"/>
      <c r="Q1142" s="90">
        <v>19</v>
      </c>
    </row>
    <row r="1143" spans="1:18" ht="13.5" hidden="1">
      <c r="A1143" s="90" t="s">
        <v>242</v>
      </c>
      <c r="B1143" s="90" t="s">
        <v>243</v>
      </c>
      <c r="C1143" s="91"/>
      <c r="D1143" s="91">
        <v>45168</v>
      </c>
      <c r="E1143" s="90" t="s">
        <v>504</v>
      </c>
      <c r="F1143" s="90" t="s">
        <v>239</v>
      </c>
      <c r="G1143" s="90" t="s">
        <v>1568</v>
      </c>
      <c r="H1143" s="92"/>
      <c r="I1143" s="78">
        <v>524.22</v>
      </c>
      <c r="J1143" s="93"/>
      <c r="K1143" s="94">
        <v>23108.5</v>
      </c>
      <c r="L1143" s="94">
        <v>23108.5</v>
      </c>
      <c r="M1143" s="94">
        <f t="shared" si="8"/>
        <v>0</v>
      </c>
      <c r="N1143" s="90" t="s">
        <v>1569</v>
      </c>
      <c r="O1143" s="90" t="s">
        <v>1570</v>
      </c>
      <c r="P1143" s="90"/>
      <c r="Q1143" s="90">
        <v>19</v>
      </c>
    </row>
    <row r="1144" spans="1:18" ht="13.5" hidden="1">
      <c r="A1144" s="90" t="s">
        <v>425</v>
      </c>
      <c r="B1144" s="90" t="s">
        <v>426</v>
      </c>
      <c r="C1144" s="91"/>
      <c r="D1144" s="91">
        <v>45177</v>
      </c>
      <c r="E1144" s="90" t="s">
        <v>504</v>
      </c>
      <c r="F1144" s="90" t="s">
        <v>1571</v>
      </c>
      <c r="G1144" s="90" t="s">
        <v>1572</v>
      </c>
      <c r="H1144" s="92"/>
      <c r="I1144" s="78">
        <v>524.22</v>
      </c>
      <c r="J1144" s="93"/>
      <c r="K1144" s="94">
        <v>1102.9100000000001</v>
      </c>
      <c r="L1144" s="94">
        <v>1102.9100000000001</v>
      </c>
      <c r="M1144" s="94">
        <f t="shared" si="8"/>
        <v>0</v>
      </c>
      <c r="N1144" s="91">
        <v>45229</v>
      </c>
      <c r="O1144" s="90" t="s">
        <v>1573</v>
      </c>
      <c r="P1144" s="90"/>
      <c r="Q1144" s="90">
        <v>19</v>
      </c>
    </row>
    <row r="1145" spans="1:18" ht="13.5" hidden="1">
      <c r="A1145" s="90" t="s">
        <v>430</v>
      </c>
      <c r="B1145" s="90" t="s">
        <v>431</v>
      </c>
      <c r="C1145" s="91"/>
      <c r="D1145" s="91">
        <v>45177</v>
      </c>
      <c r="E1145" s="90" t="s">
        <v>504</v>
      </c>
      <c r="F1145" s="90" t="s">
        <v>1571</v>
      </c>
      <c r="G1145" s="90" t="s">
        <v>1572</v>
      </c>
      <c r="H1145" s="92"/>
      <c r="I1145" s="78">
        <v>524.22</v>
      </c>
      <c r="J1145" s="93"/>
      <c r="K1145" s="94">
        <v>1378.63</v>
      </c>
      <c r="L1145" s="94">
        <v>1378.63</v>
      </c>
      <c r="M1145" s="94">
        <f t="shared" si="8"/>
        <v>0</v>
      </c>
      <c r="N1145" s="91">
        <v>45229</v>
      </c>
      <c r="O1145" s="90" t="s">
        <v>1573</v>
      </c>
      <c r="P1145" s="90"/>
      <c r="Q1145" s="90">
        <v>19</v>
      </c>
    </row>
    <row r="1146" spans="1:18" ht="13.5" hidden="1">
      <c r="A1146" s="90" t="s">
        <v>262</v>
      </c>
      <c r="B1146" s="90" t="s">
        <v>263</v>
      </c>
      <c r="C1146" s="91"/>
      <c r="D1146" s="91">
        <v>45177</v>
      </c>
      <c r="E1146" s="90" t="s">
        <v>504</v>
      </c>
      <c r="F1146" s="90" t="s">
        <v>1571</v>
      </c>
      <c r="G1146" s="90" t="s">
        <v>1572</v>
      </c>
      <c r="H1146" s="92"/>
      <c r="I1146" s="78">
        <v>524.22</v>
      </c>
      <c r="J1146" s="93"/>
      <c r="K1146" s="94">
        <v>1654.36</v>
      </c>
      <c r="L1146" s="94">
        <v>1654.36</v>
      </c>
      <c r="M1146" s="94">
        <f t="shared" si="8"/>
        <v>0</v>
      </c>
      <c r="N1146" s="91">
        <v>45229</v>
      </c>
      <c r="O1146" s="90" t="s">
        <v>1573</v>
      </c>
      <c r="P1146" s="90"/>
      <c r="Q1146" s="90">
        <v>19</v>
      </c>
    </row>
    <row r="1147" spans="1:18" ht="13.5" hidden="1">
      <c r="A1147" s="90" t="s">
        <v>430</v>
      </c>
      <c r="B1147" s="90" t="s">
        <v>431</v>
      </c>
      <c r="C1147" s="91"/>
      <c r="D1147" s="91">
        <v>45181</v>
      </c>
      <c r="E1147" s="90">
        <v>12354</v>
      </c>
      <c r="F1147" s="90" t="s">
        <v>1207</v>
      </c>
      <c r="G1147" s="90" t="s">
        <v>1574</v>
      </c>
      <c r="H1147" s="92"/>
      <c r="I1147" s="78">
        <v>524.22</v>
      </c>
      <c r="J1147" s="93"/>
      <c r="K1147" s="94">
        <v>11802.54</v>
      </c>
      <c r="L1147" s="94">
        <v>11802.54</v>
      </c>
      <c r="M1147" s="94">
        <f t="shared" si="8"/>
        <v>0</v>
      </c>
      <c r="N1147" s="91">
        <v>45184</v>
      </c>
      <c r="O1147" s="90" t="s">
        <v>1575</v>
      </c>
      <c r="P1147" s="90"/>
      <c r="Q1147" s="90">
        <v>19</v>
      </c>
    </row>
    <row r="1148" spans="1:18" ht="13.5" hidden="1">
      <c r="A1148" s="90" t="s">
        <v>430</v>
      </c>
      <c r="B1148" s="90" t="s">
        <v>431</v>
      </c>
      <c r="C1148" s="91"/>
      <c r="D1148" s="91">
        <v>45183</v>
      </c>
      <c r="E1148" s="90" t="s">
        <v>1495</v>
      </c>
      <c r="F1148" s="90" t="s">
        <v>1496</v>
      </c>
      <c r="G1148" s="90" t="s">
        <v>1576</v>
      </c>
      <c r="H1148" s="92"/>
      <c r="I1148" s="78">
        <v>524.22</v>
      </c>
      <c r="J1148" s="93"/>
      <c r="K1148" s="94">
        <v>11221.4</v>
      </c>
      <c r="L1148" s="94">
        <v>11221.4</v>
      </c>
      <c r="M1148" s="94">
        <f t="shared" si="8"/>
        <v>0</v>
      </c>
      <c r="N1148" s="91">
        <v>45253</v>
      </c>
      <c r="O1148" s="90" t="s">
        <v>1577</v>
      </c>
      <c r="P1148" s="90"/>
      <c r="Q1148" s="90">
        <v>19</v>
      </c>
      <c r="R1148" s="90" t="s">
        <v>1578</v>
      </c>
    </row>
    <row r="1149" spans="1:18" ht="13.5" hidden="1">
      <c r="A1149" s="90" t="s">
        <v>430</v>
      </c>
      <c r="B1149" s="90" t="s">
        <v>431</v>
      </c>
      <c r="C1149" s="91"/>
      <c r="D1149" s="91">
        <v>45183</v>
      </c>
      <c r="E1149" s="90">
        <v>208</v>
      </c>
      <c r="F1149" s="90" t="s">
        <v>1430</v>
      </c>
      <c r="G1149" s="90" t="s">
        <v>1579</v>
      </c>
      <c r="H1149" s="92">
        <v>6322312</v>
      </c>
      <c r="I1149" s="78">
        <v>524.22</v>
      </c>
      <c r="J1149" s="93"/>
      <c r="K1149" s="94">
        <v>11707.98</v>
      </c>
      <c r="L1149" s="94">
        <v>11707.98</v>
      </c>
      <c r="M1149" s="94">
        <f t="shared" si="8"/>
        <v>0</v>
      </c>
      <c r="N1149" s="91">
        <v>45184</v>
      </c>
      <c r="O1149" s="90" t="s">
        <v>1580</v>
      </c>
      <c r="P1149" s="90"/>
      <c r="Q1149" s="90">
        <v>19</v>
      </c>
      <c r="R1149" s="90" t="s">
        <v>1508</v>
      </c>
    </row>
    <row r="1150" spans="1:18" ht="13.5" hidden="1">
      <c r="A1150" s="90" t="s">
        <v>425</v>
      </c>
      <c r="B1150" s="90" t="s">
        <v>426</v>
      </c>
      <c r="C1150" s="91"/>
      <c r="D1150" s="91">
        <v>45183</v>
      </c>
      <c r="E1150" s="90">
        <v>208</v>
      </c>
      <c r="F1150" s="90" t="s">
        <v>1430</v>
      </c>
      <c r="G1150" s="90" t="s">
        <v>1581</v>
      </c>
      <c r="H1150" s="92">
        <v>1580578</v>
      </c>
      <c r="I1150" s="78">
        <v>524.22</v>
      </c>
      <c r="J1150" s="93"/>
      <c r="K1150" s="94">
        <v>2927</v>
      </c>
      <c r="L1150" s="94">
        <v>2927</v>
      </c>
      <c r="M1150" s="94">
        <f t="shared" si="8"/>
        <v>0</v>
      </c>
      <c r="N1150" s="91">
        <v>45184</v>
      </c>
      <c r="O1150" s="90" t="s">
        <v>1580</v>
      </c>
      <c r="P1150" s="90"/>
      <c r="Q1150" s="90">
        <v>19</v>
      </c>
      <c r="R1150" s="90" t="s">
        <v>1508</v>
      </c>
    </row>
    <row r="1151" spans="1:18" ht="13.5" hidden="1">
      <c r="A1151" s="90" t="s">
        <v>262</v>
      </c>
      <c r="B1151" s="90" t="s">
        <v>263</v>
      </c>
      <c r="C1151" s="91"/>
      <c r="D1151" s="91">
        <v>45173</v>
      </c>
      <c r="E1151" s="90" t="s">
        <v>1582</v>
      </c>
      <c r="F1151" s="90" t="s">
        <v>919</v>
      </c>
      <c r="G1151" s="90" t="s">
        <v>913</v>
      </c>
      <c r="H1151" s="92">
        <v>40000</v>
      </c>
      <c r="I1151" s="78">
        <v>524.22</v>
      </c>
      <c r="J1151" s="93"/>
      <c r="K1151" s="94">
        <v>76.78</v>
      </c>
      <c r="L1151" s="94">
        <v>76.78</v>
      </c>
      <c r="M1151" s="94">
        <f t="shared" si="8"/>
        <v>0</v>
      </c>
      <c r="N1151" s="91">
        <v>45183</v>
      </c>
      <c r="O1151" s="90" t="s">
        <v>1583</v>
      </c>
      <c r="P1151" s="90"/>
      <c r="Q1151" s="90">
        <v>19</v>
      </c>
      <c r="R1151" s="90" t="s">
        <v>1508</v>
      </c>
    </row>
    <row r="1152" spans="1:18" ht="13.5" hidden="1">
      <c r="A1152" s="90" t="s">
        <v>262</v>
      </c>
      <c r="B1152" s="90" t="s">
        <v>263</v>
      </c>
      <c r="C1152" s="91"/>
      <c r="D1152" s="91">
        <v>45180</v>
      </c>
      <c r="E1152" s="90" t="s">
        <v>1584</v>
      </c>
      <c r="F1152" s="90" t="s">
        <v>919</v>
      </c>
      <c r="G1152" s="90" t="s">
        <v>913</v>
      </c>
      <c r="H1152" s="92">
        <v>40000</v>
      </c>
      <c r="I1152" s="78">
        <v>524.22</v>
      </c>
      <c r="J1152" s="93"/>
      <c r="K1152" s="94">
        <v>76.78</v>
      </c>
      <c r="L1152" s="94">
        <v>76.78</v>
      </c>
      <c r="M1152" s="94">
        <f t="shared" si="8"/>
        <v>0</v>
      </c>
      <c r="N1152" s="91">
        <v>45183</v>
      </c>
      <c r="O1152" s="90" t="s">
        <v>1583</v>
      </c>
      <c r="P1152" s="90"/>
      <c r="Q1152" s="90">
        <v>19</v>
      </c>
      <c r="R1152" s="90" t="s">
        <v>1508</v>
      </c>
    </row>
    <row r="1153" spans="1:18" ht="13.5" hidden="1">
      <c r="A1153" s="90" t="s">
        <v>425</v>
      </c>
      <c r="B1153" s="90" t="s">
        <v>426</v>
      </c>
      <c r="C1153" s="91"/>
      <c r="D1153" s="91">
        <v>45183</v>
      </c>
      <c r="E1153" s="90" t="s">
        <v>1585</v>
      </c>
      <c r="F1153" s="90" t="s">
        <v>1586</v>
      </c>
      <c r="G1153" s="90" t="s">
        <v>1587</v>
      </c>
      <c r="H1153" s="92">
        <v>98000</v>
      </c>
      <c r="I1153" s="78">
        <v>524.22</v>
      </c>
      <c r="J1153" s="93"/>
      <c r="K1153" s="94">
        <v>188.1</v>
      </c>
      <c r="L1153" s="94">
        <v>188.1</v>
      </c>
      <c r="M1153" s="94">
        <f t="shared" si="8"/>
        <v>0</v>
      </c>
      <c r="N1153" s="91">
        <v>45183</v>
      </c>
      <c r="O1153" s="90" t="s">
        <v>1588</v>
      </c>
      <c r="P1153" s="90"/>
      <c r="Q1153" s="90">
        <v>19</v>
      </c>
      <c r="R1153" s="90" t="s">
        <v>1508</v>
      </c>
    </row>
    <row r="1154" spans="1:18" ht="13.5" hidden="1">
      <c r="A1154" s="90" t="s">
        <v>430</v>
      </c>
      <c r="B1154" s="90" t="s">
        <v>431</v>
      </c>
      <c r="C1154" s="91"/>
      <c r="D1154" s="91">
        <v>45183</v>
      </c>
      <c r="E1154" s="90" t="s">
        <v>1585</v>
      </c>
      <c r="F1154" s="90" t="s">
        <v>1430</v>
      </c>
      <c r="G1154" s="90" t="s">
        <v>1589</v>
      </c>
      <c r="H1154" s="92">
        <v>10087160</v>
      </c>
      <c r="I1154" s="78">
        <v>524.22</v>
      </c>
      <c r="J1154" s="93"/>
      <c r="K1154" s="94">
        <v>19361.150000000001</v>
      </c>
      <c r="L1154" s="94">
        <v>19361.150000000001</v>
      </c>
      <c r="M1154" s="94">
        <f t="shared" si="8"/>
        <v>0</v>
      </c>
      <c r="N1154" s="91">
        <v>45183</v>
      </c>
      <c r="O1154" s="90" t="s">
        <v>1590</v>
      </c>
      <c r="P1154" s="90"/>
      <c r="Q1154" s="90">
        <v>19</v>
      </c>
      <c r="R1154" s="90" t="s">
        <v>1508</v>
      </c>
    </row>
    <row r="1155" spans="1:18" ht="13.5" hidden="1">
      <c r="A1155" s="90" t="s">
        <v>425</v>
      </c>
      <c r="B1155" s="90" t="s">
        <v>426</v>
      </c>
      <c r="C1155" s="91"/>
      <c r="D1155" s="91">
        <v>45183</v>
      </c>
      <c r="E1155" s="90" t="s">
        <v>1585</v>
      </c>
      <c r="F1155" s="90" t="s">
        <v>1430</v>
      </c>
      <c r="G1155" s="90" t="s">
        <v>1589</v>
      </c>
      <c r="H1155" s="92">
        <v>2521790</v>
      </c>
      <c r="I1155" s="78">
        <v>524.22</v>
      </c>
      <c r="J1155" s="93"/>
      <c r="K1155" s="94">
        <v>4840.29</v>
      </c>
      <c r="L1155" s="94">
        <v>4840.29</v>
      </c>
      <c r="M1155" s="94">
        <f t="shared" si="8"/>
        <v>0</v>
      </c>
      <c r="N1155" s="91">
        <v>45183</v>
      </c>
      <c r="O1155" s="90" t="s">
        <v>1590</v>
      </c>
      <c r="P1155" s="90"/>
      <c r="Q1155" s="90">
        <v>19</v>
      </c>
      <c r="R1155" s="90" t="s">
        <v>1508</v>
      </c>
    </row>
    <row r="1156" spans="1:18" ht="13.5" hidden="1">
      <c r="A1156" s="90" t="s">
        <v>430</v>
      </c>
      <c r="B1156" s="90" t="s">
        <v>431</v>
      </c>
      <c r="C1156" s="91"/>
      <c r="D1156" s="91">
        <v>45183</v>
      </c>
      <c r="E1156" s="90" t="s">
        <v>504</v>
      </c>
      <c r="F1156" s="90" t="s">
        <v>1591</v>
      </c>
      <c r="G1156" s="90" t="s">
        <v>1592</v>
      </c>
      <c r="H1156" s="92">
        <v>405500</v>
      </c>
      <c r="I1156" s="78">
        <v>524.22</v>
      </c>
      <c r="J1156" s="93"/>
      <c r="K1156" s="94">
        <v>778.31</v>
      </c>
      <c r="L1156" s="94">
        <v>778.31</v>
      </c>
      <c r="M1156" s="94">
        <f t="shared" si="8"/>
        <v>0</v>
      </c>
      <c r="N1156" s="91">
        <v>45183</v>
      </c>
      <c r="O1156" s="90" t="s">
        <v>1593</v>
      </c>
      <c r="P1156" s="90"/>
      <c r="Q1156" s="90">
        <v>19</v>
      </c>
      <c r="R1156" s="90" t="s">
        <v>1508</v>
      </c>
    </row>
    <row r="1157" spans="1:18" ht="13.5" hidden="1">
      <c r="A1157" s="90" t="s">
        <v>425</v>
      </c>
      <c r="B1157" s="90" t="s">
        <v>426</v>
      </c>
      <c r="C1157" s="91"/>
      <c r="D1157" s="91">
        <v>45183</v>
      </c>
      <c r="E1157" s="90" t="s">
        <v>504</v>
      </c>
      <c r="F1157" s="90" t="s">
        <v>1591</v>
      </c>
      <c r="G1157" s="90" t="s">
        <v>1594</v>
      </c>
      <c r="H1157" s="92">
        <v>405500</v>
      </c>
      <c r="I1157" s="78">
        <v>524.22</v>
      </c>
      <c r="J1157" s="93"/>
      <c r="K1157" s="94">
        <v>778.31</v>
      </c>
      <c r="L1157" s="94">
        <v>778.31</v>
      </c>
      <c r="M1157" s="94">
        <f t="shared" si="8"/>
        <v>0</v>
      </c>
      <c r="N1157" s="91">
        <v>45183</v>
      </c>
      <c r="O1157" s="90" t="s">
        <v>1593</v>
      </c>
      <c r="P1157" s="90"/>
      <c r="Q1157" s="90">
        <v>19</v>
      </c>
      <c r="R1157" s="90" t="s">
        <v>1508</v>
      </c>
    </row>
    <row r="1158" spans="1:18" ht="13.5" hidden="1">
      <c r="A1158" s="90" t="s">
        <v>430</v>
      </c>
      <c r="B1158" s="90" t="s">
        <v>431</v>
      </c>
      <c r="C1158" s="91"/>
      <c r="D1158" s="91">
        <v>45183</v>
      </c>
      <c r="E1158" s="90" t="s">
        <v>1585</v>
      </c>
      <c r="F1158" s="90" t="s">
        <v>1595</v>
      </c>
      <c r="G1158" s="90" t="s">
        <v>1596</v>
      </c>
      <c r="H1158" s="92">
        <v>579760</v>
      </c>
      <c r="I1158" s="78">
        <v>524.22</v>
      </c>
      <c r="J1158" s="93"/>
      <c r="K1158" s="94">
        <v>1112.78</v>
      </c>
      <c r="L1158" s="94">
        <v>1112.78</v>
      </c>
      <c r="M1158" s="94">
        <f t="shared" si="8"/>
        <v>0</v>
      </c>
      <c r="N1158" s="91">
        <v>45183</v>
      </c>
      <c r="O1158" s="90" t="s">
        <v>1597</v>
      </c>
      <c r="P1158" s="90"/>
      <c r="Q1158" s="90">
        <v>19</v>
      </c>
      <c r="R1158" s="90" t="s">
        <v>1508</v>
      </c>
    </row>
    <row r="1159" spans="1:18" ht="13.5" hidden="1">
      <c r="A1159" s="90" t="s">
        <v>430</v>
      </c>
      <c r="B1159" s="90" t="s">
        <v>431</v>
      </c>
      <c r="C1159" s="91"/>
      <c r="D1159" s="91">
        <v>45173</v>
      </c>
      <c r="E1159" s="90" t="s">
        <v>504</v>
      </c>
      <c r="F1159" s="90" t="s">
        <v>1598</v>
      </c>
      <c r="G1159" s="90" t="s">
        <v>1599</v>
      </c>
      <c r="H1159" s="92">
        <v>2950000</v>
      </c>
      <c r="I1159" s="78">
        <v>524.22</v>
      </c>
      <c r="J1159" s="93"/>
      <c r="K1159" s="94">
        <v>5662.19</v>
      </c>
      <c r="L1159" s="94">
        <v>5662.19</v>
      </c>
      <c r="M1159" s="94">
        <f t="shared" si="8"/>
        <v>0</v>
      </c>
      <c r="N1159" s="91">
        <v>45184</v>
      </c>
      <c r="O1159" s="90" t="s">
        <v>1600</v>
      </c>
      <c r="P1159" s="90"/>
      <c r="Q1159" s="90">
        <v>19</v>
      </c>
    </row>
    <row r="1160" spans="1:18" ht="13.5" hidden="1">
      <c r="A1160" s="90" t="s">
        <v>425</v>
      </c>
      <c r="B1160" s="90" t="s">
        <v>426</v>
      </c>
      <c r="C1160" s="91"/>
      <c r="D1160" s="91">
        <v>45183</v>
      </c>
      <c r="E1160" s="90">
        <v>4399</v>
      </c>
      <c r="F1160" s="90" t="s">
        <v>885</v>
      </c>
      <c r="G1160" s="90" t="s">
        <v>899</v>
      </c>
      <c r="H1160" s="92">
        <v>1042650.32</v>
      </c>
      <c r="I1160" s="78">
        <v>524.22</v>
      </c>
      <c r="J1160" s="93"/>
      <c r="K1160" s="94">
        <v>1993.6</v>
      </c>
      <c r="L1160" s="94">
        <v>1993.6</v>
      </c>
      <c r="M1160" s="94">
        <f t="shared" si="8"/>
        <v>0</v>
      </c>
      <c r="N1160" s="91">
        <v>45187</v>
      </c>
      <c r="O1160" s="90" t="s">
        <v>1601</v>
      </c>
      <c r="P1160" s="90"/>
      <c r="Q1160" s="90">
        <v>19</v>
      </c>
      <c r="R1160" s="90" t="s">
        <v>1508</v>
      </c>
    </row>
    <row r="1161" spans="1:18" ht="13.5" hidden="1">
      <c r="A1161" s="90" t="s">
        <v>430</v>
      </c>
      <c r="B1161" s="90" t="s">
        <v>431</v>
      </c>
      <c r="C1161" s="91"/>
      <c r="D1161" s="91">
        <v>45176</v>
      </c>
      <c r="E1161" s="90" t="s">
        <v>1602</v>
      </c>
      <c r="F1161" s="90" t="s">
        <v>1005</v>
      </c>
      <c r="G1161" s="90" t="s">
        <v>1603</v>
      </c>
      <c r="H1161" s="92">
        <v>4720422.6399999997</v>
      </c>
      <c r="I1161" s="78">
        <v>524.22</v>
      </c>
      <c r="J1161" s="93"/>
      <c r="K1161" s="94">
        <v>8906.4599999999991</v>
      </c>
      <c r="L1161" s="94">
        <v>8906.4599999999991</v>
      </c>
      <c r="M1161" s="94">
        <f t="shared" si="8"/>
        <v>0</v>
      </c>
      <c r="N1161" s="91">
        <v>45205</v>
      </c>
      <c r="O1161" s="90" t="s">
        <v>1604</v>
      </c>
      <c r="P1161" s="90"/>
      <c r="Q1161" s="90">
        <v>19</v>
      </c>
      <c r="R1161" s="90" t="s">
        <v>1508</v>
      </c>
    </row>
    <row r="1162" spans="1:18" ht="13.5" hidden="1">
      <c r="A1162" s="90" t="s">
        <v>425</v>
      </c>
      <c r="B1162" s="90" t="s">
        <v>426</v>
      </c>
      <c r="C1162" s="91"/>
      <c r="D1162" s="91">
        <v>45183</v>
      </c>
      <c r="E1162" s="90" t="s">
        <v>1585</v>
      </c>
      <c r="F1162" s="90" t="s">
        <v>1605</v>
      </c>
      <c r="G1162" s="90" t="s">
        <v>1606</v>
      </c>
      <c r="H1162" s="92">
        <v>3289500</v>
      </c>
      <c r="I1162" s="78">
        <v>524.22</v>
      </c>
      <c r="J1162" s="93"/>
      <c r="K1162" s="94">
        <v>6289.67</v>
      </c>
      <c r="L1162" s="94">
        <v>6289.67</v>
      </c>
      <c r="M1162" s="94">
        <f t="shared" si="8"/>
        <v>0</v>
      </c>
      <c r="N1162" s="91">
        <v>45187</v>
      </c>
      <c r="O1162" s="90" t="s">
        <v>1607</v>
      </c>
      <c r="P1162" s="90"/>
      <c r="Q1162" s="90">
        <v>19</v>
      </c>
      <c r="R1162" s="90" t="s">
        <v>1508</v>
      </c>
    </row>
    <row r="1163" spans="1:18" ht="13.5" hidden="1">
      <c r="A1163" s="90" t="s">
        <v>425</v>
      </c>
      <c r="B1163" s="90" t="s">
        <v>426</v>
      </c>
      <c r="C1163" s="91"/>
      <c r="D1163" s="91">
        <v>45187</v>
      </c>
      <c r="E1163" s="90" t="s">
        <v>1585</v>
      </c>
      <c r="F1163" s="90" t="s">
        <v>1608</v>
      </c>
      <c r="G1163" s="90" t="s">
        <v>1609</v>
      </c>
      <c r="H1163" s="92">
        <v>138600</v>
      </c>
      <c r="I1163" s="78">
        <v>524.22</v>
      </c>
      <c r="J1163" s="93"/>
      <c r="K1163" s="94">
        <v>266.02999999999997</v>
      </c>
      <c r="L1163" s="94">
        <v>266.02999999999997</v>
      </c>
      <c r="M1163" s="94">
        <f t="shared" si="8"/>
        <v>0</v>
      </c>
      <c r="N1163" s="91">
        <v>45187</v>
      </c>
      <c r="O1163" s="90" t="s">
        <v>1610</v>
      </c>
      <c r="P1163" s="90"/>
      <c r="Q1163" s="90">
        <v>19</v>
      </c>
    </row>
    <row r="1164" spans="1:18" ht="13.5" hidden="1">
      <c r="A1164" s="90" t="s">
        <v>262</v>
      </c>
      <c r="B1164" s="90" t="s">
        <v>263</v>
      </c>
      <c r="C1164" s="91"/>
      <c r="D1164" s="91">
        <v>45187</v>
      </c>
      <c r="E1164" s="90">
        <v>40</v>
      </c>
      <c r="F1164" s="90" t="s">
        <v>1611</v>
      </c>
      <c r="G1164" s="90" t="s">
        <v>1612</v>
      </c>
      <c r="H1164" s="92"/>
      <c r="I1164" s="78">
        <v>524.22</v>
      </c>
      <c r="J1164" s="93"/>
      <c r="K1164" s="94">
        <v>790</v>
      </c>
      <c r="L1164" s="94">
        <v>790</v>
      </c>
      <c r="M1164" s="94">
        <f t="shared" si="8"/>
        <v>0</v>
      </c>
      <c r="N1164" s="91">
        <v>45187</v>
      </c>
      <c r="O1164" s="90" t="s">
        <v>1613</v>
      </c>
      <c r="P1164" s="90"/>
      <c r="Q1164" s="90">
        <v>19</v>
      </c>
    </row>
    <row r="1165" spans="1:18" ht="13.5" hidden="1">
      <c r="A1165" s="90" t="s">
        <v>439</v>
      </c>
      <c r="B1165" s="90" t="s">
        <v>440</v>
      </c>
      <c r="C1165" s="91"/>
      <c r="D1165" s="91">
        <v>45184</v>
      </c>
      <c r="E1165" s="90">
        <v>128415</v>
      </c>
      <c r="F1165" s="90" t="s">
        <v>1614</v>
      </c>
      <c r="G1165" s="90" t="s">
        <v>1283</v>
      </c>
      <c r="H1165" s="92">
        <v>328978.17</v>
      </c>
      <c r="I1165" s="78">
        <v>524.22</v>
      </c>
      <c r="J1165" s="93"/>
      <c r="K1165" s="94">
        <v>631.44000000000005</v>
      </c>
      <c r="L1165" s="94">
        <v>631.44000000000005</v>
      </c>
      <c r="M1165" s="94">
        <f t="shared" si="8"/>
        <v>0</v>
      </c>
      <c r="N1165" s="91">
        <v>45205</v>
      </c>
      <c r="O1165" s="90" t="s">
        <v>1615</v>
      </c>
      <c r="P1165" s="90"/>
      <c r="Q1165" s="90">
        <v>19</v>
      </c>
      <c r="R1165" s="90" t="s">
        <v>1545</v>
      </c>
    </row>
    <row r="1166" spans="1:18" ht="13.5" hidden="1">
      <c r="A1166" s="90" t="s">
        <v>439</v>
      </c>
      <c r="B1166" s="90" t="s">
        <v>440</v>
      </c>
      <c r="C1166" s="91"/>
      <c r="D1166" s="91">
        <v>45184</v>
      </c>
      <c r="E1166" s="90">
        <v>128416</v>
      </c>
      <c r="F1166" s="90" t="s">
        <v>1614</v>
      </c>
      <c r="G1166" s="90" t="s">
        <v>1283</v>
      </c>
      <c r="H1166" s="92">
        <v>84000</v>
      </c>
      <c r="I1166" s="78">
        <v>524.22</v>
      </c>
      <c r="J1166" s="93"/>
      <c r="K1166" s="94">
        <v>161.22999999999999</v>
      </c>
      <c r="L1166" s="94">
        <v>161.22999999999999</v>
      </c>
      <c r="M1166" s="94">
        <f t="shared" si="8"/>
        <v>0</v>
      </c>
      <c r="N1166" s="91">
        <v>45205</v>
      </c>
      <c r="O1166" s="90" t="s">
        <v>1615</v>
      </c>
      <c r="P1166" s="90"/>
      <c r="Q1166" s="90">
        <v>19</v>
      </c>
      <c r="R1166" s="90" t="s">
        <v>1545</v>
      </c>
    </row>
    <row r="1167" spans="1:18" ht="13.5" hidden="1">
      <c r="A1167" s="90" t="s">
        <v>439</v>
      </c>
      <c r="B1167" s="90" t="s">
        <v>440</v>
      </c>
      <c r="C1167" s="91"/>
      <c r="D1167" s="91">
        <v>45231</v>
      </c>
      <c r="E1167" s="90">
        <v>38</v>
      </c>
      <c r="F1167" s="90" t="s">
        <v>686</v>
      </c>
      <c r="G1167" s="90" t="s">
        <v>1616</v>
      </c>
      <c r="H1167" s="92"/>
      <c r="I1167" s="78">
        <v>524.22</v>
      </c>
      <c r="J1167" s="93"/>
      <c r="K1167" s="94">
        <v>5273.33</v>
      </c>
      <c r="L1167" s="94">
        <v>5273.33</v>
      </c>
      <c r="M1167" s="94">
        <f t="shared" si="8"/>
        <v>0</v>
      </c>
      <c r="N1167" s="91">
        <v>45198</v>
      </c>
      <c r="O1167" s="90" t="s">
        <v>1617</v>
      </c>
      <c r="P1167" s="90"/>
      <c r="Q1167" s="90">
        <v>20</v>
      </c>
    </row>
    <row r="1168" spans="1:18" ht="13.5" hidden="1">
      <c r="A1168" s="90" t="s">
        <v>439</v>
      </c>
      <c r="B1168" s="90" t="s">
        <v>440</v>
      </c>
      <c r="C1168" s="91"/>
      <c r="D1168" s="91">
        <v>45198</v>
      </c>
      <c r="E1168" s="90">
        <v>39</v>
      </c>
      <c r="F1168" s="90" t="s">
        <v>1502</v>
      </c>
      <c r="G1168" s="90" t="s">
        <v>1618</v>
      </c>
      <c r="H1168" s="92">
        <v>195401.48</v>
      </c>
      <c r="I1168" s="78">
        <v>524.22</v>
      </c>
      <c r="J1168" s="93"/>
      <c r="K1168" s="94">
        <v>363.54</v>
      </c>
      <c r="L1168" s="94">
        <v>363.54</v>
      </c>
      <c r="M1168" s="94">
        <f t="shared" si="8"/>
        <v>0</v>
      </c>
      <c r="N1168" s="91">
        <v>45208</v>
      </c>
      <c r="O1168" s="90" t="s">
        <v>1619</v>
      </c>
      <c r="P1168" s="90"/>
      <c r="Q1168" s="90">
        <v>20</v>
      </c>
    </row>
    <row r="1169" spans="1:17" ht="13.5" hidden="1">
      <c r="A1169" s="90" t="s">
        <v>483</v>
      </c>
      <c r="B1169" s="90" t="s">
        <v>484</v>
      </c>
      <c r="C1169" s="91"/>
      <c r="D1169" s="91">
        <v>45198</v>
      </c>
      <c r="E1169" s="90">
        <v>37</v>
      </c>
      <c r="F1169" s="90" t="s">
        <v>1502</v>
      </c>
      <c r="G1169" s="90" t="s">
        <v>1620</v>
      </c>
      <c r="H1169" s="92">
        <v>1671138.73</v>
      </c>
      <c r="I1169" s="78">
        <v>524.22</v>
      </c>
      <c r="J1169" s="93"/>
      <c r="K1169" s="94">
        <v>3156.07</v>
      </c>
      <c r="L1169" s="94">
        <v>3156.07</v>
      </c>
      <c r="M1169" s="94">
        <f t="shared" si="8"/>
        <v>0</v>
      </c>
      <c r="N1169" s="91">
        <v>45208</v>
      </c>
      <c r="O1169" s="90" t="s">
        <v>1621</v>
      </c>
      <c r="P1169" s="90"/>
      <c r="Q1169" s="90">
        <v>20</v>
      </c>
    </row>
    <row r="1170" spans="1:17" ht="13.5" hidden="1">
      <c r="A1170" s="90" t="s">
        <v>569</v>
      </c>
      <c r="B1170" s="90" t="s">
        <v>570</v>
      </c>
      <c r="C1170" s="91"/>
      <c r="D1170" s="91">
        <v>45198</v>
      </c>
      <c r="E1170" s="90">
        <v>37</v>
      </c>
      <c r="F1170" s="90" t="s">
        <v>1502</v>
      </c>
      <c r="G1170" s="90" t="s">
        <v>1620</v>
      </c>
      <c r="H1170" s="92">
        <v>3899323.71</v>
      </c>
      <c r="I1170" s="78">
        <v>524.22</v>
      </c>
      <c r="J1170" s="93"/>
      <c r="K1170" s="94">
        <v>7364.16</v>
      </c>
      <c r="L1170" s="94">
        <v>7364.16</v>
      </c>
      <c r="M1170" s="94">
        <f t="shared" si="8"/>
        <v>0</v>
      </c>
      <c r="N1170" s="91">
        <v>45208</v>
      </c>
      <c r="O1170" s="90" t="s">
        <v>1621</v>
      </c>
      <c r="P1170" s="90"/>
      <c r="Q1170" s="90">
        <v>20</v>
      </c>
    </row>
    <row r="1171" spans="1:17" ht="13.5" hidden="1">
      <c r="A1171" s="90" t="s">
        <v>425</v>
      </c>
      <c r="B1171" s="90" t="s">
        <v>426</v>
      </c>
      <c r="C1171" s="91"/>
      <c r="D1171" s="91">
        <v>45185</v>
      </c>
      <c r="E1171" s="90">
        <v>41528</v>
      </c>
      <c r="F1171" s="90" t="s">
        <v>1622</v>
      </c>
      <c r="G1171" s="90" t="s">
        <v>1623</v>
      </c>
      <c r="H1171" s="92">
        <v>430259.20000000001</v>
      </c>
      <c r="I1171" s="78">
        <v>524.22</v>
      </c>
      <c r="J1171" s="93"/>
      <c r="K1171" s="94">
        <v>800.48</v>
      </c>
      <c r="L1171" s="94">
        <v>800.48</v>
      </c>
      <c r="M1171" s="94">
        <f t="shared" si="8"/>
        <v>0</v>
      </c>
      <c r="N1171" s="91">
        <v>45208</v>
      </c>
      <c r="O1171" s="90" t="s">
        <v>1624</v>
      </c>
      <c r="P1171" s="90"/>
      <c r="Q1171" s="90">
        <v>20</v>
      </c>
    </row>
    <row r="1172" spans="1:17" ht="13.5" hidden="1">
      <c r="A1172" s="90" t="s">
        <v>430</v>
      </c>
      <c r="B1172" s="90" t="s">
        <v>431</v>
      </c>
      <c r="C1172" s="91"/>
      <c r="D1172" s="91">
        <v>45185</v>
      </c>
      <c r="E1172" s="90">
        <v>41528</v>
      </c>
      <c r="F1172" s="90" t="s">
        <v>1622</v>
      </c>
      <c r="G1172" s="90" t="s">
        <v>1625</v>
      </c>
      <c r="H1172" s="92">
        <v>645388.80000000005</v>
      </c>
      <c r="I1172" s="78">
        <v>524.22</v>
      </c>
      <c r="J1172" s="93"/>
      <c r="K1172" s="94">
        <v>1200.72</v>
      </c>
      <c r="L1172" s="94">
        <v>1200.72</v>
      </c>
      <c r="M1172" s="94">
        <f t="shared" si="8"/>
        <v>0</v>
      </c>
      <c r="N1172" s="91">
        <v>45208</v>
      </c>
      <c r="O1172" s="90" t="s">
        <v>1624</v>
      </c>
      <c r="P1172" s="90"/>
      <c r="Q1172" s="90">
        <v>20</v>
      </c>
    </row>
    <row r="1173" spans="1:17" ht="13.5" hidden="1">
      <c r="A1173" s="90" t="s">
        <v>430</v>
      </c>
      <c r="B1173" s="90" t="s">
        <v>431</v>
      </c>
      <c r="C1173" s="91"/>
      <c r="D1173" s="91">
        <v>45194</v>
      </c>
      <c r="E1173" s="90">
        <v>35693</v>
      </c>
      <c r="F1173" s="90" t="s">
        <v>1622</v>
      </c>
      <c r="G1173" s="90" t="s">
        <v>1623</v>
      </c>
      <c r="H1173" s="92">
        <v>338492</v>
      </c>
      <c r="I1173" s="78">
        <v>524.22</v>
      </c>
      <c r="J1173" s="93"/>
      <c r="K1173" s="94">
        <v>629.75</v>
      </c>
      <c r="L1173" s="94">
        <v>629.75</v>
      </c>
      <c r="M1173" s="94">
        <f t="shared" si="8"/>
        <v>0</v>
      </c>
      <c r="N1173" s="91">
        <v>45208</v>
      </c>
      <c r="O1173" s="90" t="s">
        <v>1624</v>
      </c>
      <c r="P1173" s="90"/>
      <c r="Q1173" s="90">
        <v>20</v>
      </c>
    </row>
    <row r="1174" spans="1:17" ht="13.5" hidden="1">
      <c r="A1174" s="90" t="s">
        <v>430</v>
      </c>
      <c r="B1174" s="90" t="s">
        <v>431</v>
      </c>
      <c r="C1174" s="91"/>
      <c r="D1174" s="91">
        <v>45186</v>
      </c>
      <c r="E1174" s="90">
        <v>13657</v>
      </c>
      <c r="F1174" s="90" t="s">
        <v>1626</v>
      </c>
      <c r="G1174" s="90" t="s">
        <v>1627</v>
      </c>
      <c r="H1174" s="92">
        <v>685130</v>
      </c>
      <c r="I1174" s="78">
        <v>524.22</v>
      </c>
      <c r="J1174" s="93"/>
      <c r="K1174" s="94">
        <v>1274.6600000000001</v>
      </c>
      <c r="L1174" s="94">
        <v>1274.6600000000001</v>
      </c>
      <c r="M1174" s="94">
        <f t="shared" si="8"/>
        <v>0</v>
      </c>
      <c r="N1174" s="91">
        <v>45208</v>
      </c>
      <c r="O1174" s="90" t="s">
        <v>1624</v>
      </c>
      <c r="P1174" s="90"/>
      <c r="Q1174" s="90">
        <v>20</v>
      </c>
    </row>
    <row r="1175" spans="1:17" ht="13.5" hidden="1">
      <c r="A1175" s="90" t="s">
        <v>430</v>
      </c>
      <c r="B1175" s="90" t="s">
        <v>431</v>
      </c>
      <c r="C1175" s="91"/>
      <c r="D1175" s="91">
        <v>45185</v>
      </c>
      <c r="E1175" s="90">
        <v>10620</v>
      </c>
      <c r="F1175" s="90" t="s">
        <v>1628</v>
      </c>
      <c r="G1175" s="90" t="s">
        <v>724</v>
      </c>
      <c r="H1175" s="92">
        <v>106664.38</v>
      </c>
      <c r="I1175" s="78">
        <v>524.22</v>
      </c>
      <c r="J1175" s="93"/>
      <c r="K1175" s="94">
        <v>198.45</v>
      </c>
      <c r="L1175" s="94">
        <v>198.45</v>
      </c>
      <c r="M1175" s="94">
        <f t="shared" si="8"/>
        <v>0</v>
      </c>
      <c r="N1175" s="91">
        <v>45189</v>
      </c>
      <c r="O1175" s="90" t="s">
        <v>1453</v>
      </c>
      <c r="P1175" s="90"/>
      <c r="Q1175" s="90">
        <v>20</v>
      </c>
    </row>
    <row r="1176" spans="1:17" ht="13.5" hidden="1">
      <c r="A1176" s="90" t="s">
        <v>430</v>
      </c>
      <c r="B1176" s="90" t="s">
        <v>431</v>
      </c>
      <c r="C1176" s="91"/>
      <c r="D1176" s="91">
        <v>45187</v>
      </c>
      <c r="E1176" s="90">
        <v>10637</v>
      </c>
      <c r="F1176" s="90" t="s">
        <v>1628</v>
      </c>
      <c r="G1176" s="90" t="s">
        <v>724</v>
      </c>
      <c r="H1176" s="92">
        <v>56700.99</v>
      </c>
      <c r="I1176" s="78">
        <v>524.22</v>
      </c>
      <c r="J1176" s="93"/>
      <c r="K1176" s="94">
        <v>105.49</v>
      </c>
      <c r="L1176" s="94">
        <v>105.49</v>
      </c>
      <c r="M1176" s="94">
        <f t="shared" si="8"/>
        <v>0</v>
      </c>
      <c r="N1176" s="91">
        <v>45208</v>
      </c>
      <c r="O1176" s="90" t="s">
        <v>1629</v>
      </c>
      <c r="P1176" s="90"/>
      <c r="Q1176" s="90">
        <v>20</v>
      </c>
    </row>
    <row r="1177" spans="1:17" ht="13.5" hidden="1">
      <c r="A1177" s="90" t="s">
        <v>430</v>
      </c>
      <c r="B1177" s="90" t="s">
        <v>431</v>
      </c>
      <c r="C1177" s="91"/>
      <c r="D1177" s="91">
        <v>45189</v>
      </c>
      <c r="E1177" s="90">
        <v>10649</v>
      </c>
      <c r="F1177" s="90" t="s">
        <v>1628</v>
      </c>
      <c r="G1177" s="90" t="s">
        <v>1530</v>
      </c>
      <c r="H1177" s="92">
        <v>256061.28</v>
      </c>
      <c r="I1177" s="78">
        <v>524.22</v>
      </c>
      <c r="J1177" s="93"/>
      <c r="K1177" s="94">
        <v>476.39</v>
      </c>
      <c r="L1177" s="94">
        <v>476.39</v>
      </c>
      <c r="M1177" s="94">
        <f t="shared" si="8"/>
        <v>0</v>
      </c>
      <c r="N1177" s="91">
        <v>45208</v>
      </c>
      <c r="O1177" s="90" t="s">
        <v>1629</v>
      </c>
      <c r="P1177" s="90"/>
      <c r="Q1177" s="90">
        <v>20</v>
      </c>
    </row>
    <row r="1178" spans="1:17" ht="13.5" hidden="1">
      <c r="A1178" s="90" t="s">
        <v>430</v>
      </c>
      <c r="B1178" s="90" t="s">
        <v>431</v>
      </c>
      <c r="C1178" s="91"/>
      <c r="D1178" s="91">
        <v>45190</v>
      </c>
      <c r="E1178" s="90">
        <v>10653</v>
      </c>
      <c r="F1178" s="90" t="s">
        <v>1628</v>
      </c>
      <c r="G1178" s="90" t="s">
        <v>724</v>
      </c>
      <c r="H1178" s="92">
        <v>375959.99</v>
      </c>
      <c r="I1178" s="78">
        <v>524.22</v>
      </c>
      <c r="J1178" s="93"/>
      <c r="K1178" s="94">
        <v>699.46</v>
      </c>
      <c r="L1178" s="94">
        <v>699.46</v>
      </c>
      <c r="M1178" s="94">
        <f t="shared" si="8"/>
        <v>0</v>
      </c>
      <c r="N1178" s="91">
        <v>45208</v>
      </c>
      <c r="O1178" s="90" t="s">
        <v>1629</v>
      </c>
      <c r="P1178" s="90"/>
      <c r="Q1178" s="90">
        <v>20</v>
      </c>
    </row>
    <row r="1179" spans="1:17" ht="13.5" hidden="1">
      <c r="A1179" s="90" t="s">
        <v>430</v>
      </c>
      <c r="B1179" s="90" t="s">
        <v>431</v>
      </c>
      <c r="C1179" s="91"/>
      <c r="D1179" s="91">
        <v>45190</v>
      </c>
      <c r="E1179" s="90">
        <v>10654</v>
      </c>
      <c r="F1179" s="90" t="s">
        <v>1628</v>
      </c>
      <c r="G1179" s="90" t="s">
        <v>724</v>
      </c>
      <c r="H1179" s="92">
        <v>20005.75</v>
      </c>
      <c r="I1179" s="78">
        <v>524.22</v>
      </c>
      <c r="J1179" s="93"/>
      <c r="K1179" s="94">
        <v>37.22</v>
      </c>
      <c r="L1179" s="94">
        <v>37.22</v>
      </c>
      <c r="M1179" s="94">
        <f t="shared" si="8"/>
        <v>0</v>
      </c>
      <c r="N1179" s="91">
        <v>45208</v>
      </c>
      <c r="O1179" s="90" t="s">
        <v>1629</v>
      </c>
      <c r="P1179" s="90"/>
      <c r="Q1179" s="90">
        <v>20</v>
      </c>
    </row>
    <row r="1180" spans="1:17" ht="13.5" hidden="1">
      <c r="A1180" s="90" t="s">
        <v>430</v>
      </c>
      <c r="B1180" s="90" t="s">
        <v>431</v>
      </c>
      <c r="C1180" s="91"/>
      <c r="D1180" s="91">
        <v>45191</v>
      </c>
      <c r="E1180" s="90">
        <v>10661</v>
      </c>
      <c r="F1180" s="90" t="s">
        <v>1628</v>
      </c>
      <c r="G1180" s="90" t="s">
        <v>724</v>
      </c>
      <c r="H1180" s="92">
        <v>50613.11</v>
      </c>
      <c r="I1180" s="78">
        <v>524.22</v>
      </c>
      <c r="J1180" s="93"/>
      <c r="K1180" s="94">
        <v>94.16</v>
      </c>
      <c r="L1180" s="94">
        <v>94.16</v>
      </c>
      <c r="M1180" s="94">
        <f t="shared" si="8"/>
        <v>0</v>
      </c>
      <c r="N1180" s="91">
        <v>45208</v>
      </c>
      <c r="O1180" s="90" t="s">
        <v>1629</v>
      </c>
      <c r="P1180" s="90"/>
      <c r="Q1180" s="90">
        <v>20</v>
      </c>
    </row>
    <row r="1181" spans="1:17" ht="13.5" hidden="1">
      <c r="A1181" s="90" t="s">
        <v>430</v>
      </c>
      <c r="B1181" s="90" t="s">
        <v>431</v>
      </c>
      <c r="C1181" s="91"/>
      <c r="D1181" s="91">
        <v>45192</v>
      </c>
      <c r="E1181" s="90">
        <v>102048</v>
      </c>
      <c r="F1181" s="90" t="s">
        <v>1628</v>
      </c>
      <c r="G1181" s="90" t="s">
        <v>724</v>
      </c>
      <c r="H1181" s="92">
        <v>68282.84</v>
      </c>
      <c r="I1181" s="78">
        <v>524.22</v>
      </c>
      <c r="J1181" s="93"/>
      <c r="K1181" s="94">
        <v>127.04</v>
      </c>
      <c r="L1181" s="94">
        <v>127.04</v>
      </c>
      <c r="M1181" s="94">
        <f t="shared" si="8"/>
        <v>0</v>
      </c>
      <c r="N1181" s="91">
        <v>45208</v>
      </c>
      <c r="O1181" s="90" t="s">
        <v>1629</v>
      </c>
      <c r="P1181" s="90"/>
      <c r="Q1181" s="90">
        <v>20</v>
      </c>
    </row>
    <row r="1182" spans="1:17" ht="13.5" hidden="1">
      <c r="A1182" s="90" t="s">
        <v>430</v>
      </c>
      <c r="B1182" s="90" t="s">
        <v>431</v>
      </c>
      <c r="C1182" s="91"/>
      <c r="D1182" s="91">
        <v>45192</v>
      </c>
      <c r="E1182" s="90">
        <v>10671</v>
      </c>
      <c r="F1182" s="90" t="s">
        <v>1628</v>
      </c>
      <c r="G1182" s="90" t="s">
        <v>724</v>
      </c>
      <c r="H1182" s="92">
        <v>148156.64000000001</v>
      </c>
      <c r="I1182" s="78">
        <v>524.22</v>
      </c>
      <c r="J1182" s="93"/>
      <c r="K1182" s="94">
        <v>275.64</v>
      </c>
      <c r="L1182" s="94">
        <v>275.64</v>
      </c>
      <c r="M1182" s="94">
        <f t="shared" si="8"/>
        <v>0</v>
      </c>
      <c r="N1182" s="91">
        <v>45208</v>
      </c>
      <c r="O1182" s="90" t="s">
        <v>1629</v>
      </c>
      <c r="P1182" s="90"/>
      <c r="Q1182" s="90">
        <v>20</v>
      </c>
    </row>
    <row r="1183" spans="1:17" ht="13.5" hidden="1">
      <c r="A1183" s="90" t="s">
        <v>430</v>
      </c>
      <c r="B1183" s="90" t="s">
        <v>431</v>
      </c>
      <c r="C1183" s="91"/>
      <c r="D1183" s="91">
        <v>45194</v>
      </c>
      <c r="E1183" s="90">
        <v>32940</v>
      </c>
      <c r="F1183" s="90" t="s">
        <v>1628</v>
      </c>
      <c r="G1183" s="90" t="s">
        <v>724</v>
      </c>
      <c r="H1183" s="92">
        <v>160614.96</v>
      </c>
      <c r="I1183" s="78">
        <v>524.22</v>
      </c>
      <c r="J1183" s="93"/>
      <c r="K1183" s="94">
        <v>298.82</v>
      </c>
      <c r="L1183" s="94">
        <v>298.82</v>
      </c>
      <c r="M1183" s="94">
        <f t="shared" si="8"/>
        <v>0</v>
      </c>
      <c r="N1183" s="91">
        <v>45208</v>
      </c>
      <c r="O1183" s="90" t="s">
        <v>1629</v>
      </c>
      <c r="P1183" s="90"/>
      <c r="Q1183" s="90">
        <v>20</v>
      </c>
    </row>
    <row r="1184" spans="1:17" ht="13.5" hidden="1">
      <c r="A1184" s="90" t="s">
        <v>430</v>
      </c>
      <c r="B1184" s="90" t="s">
        <v>431</v>
      </c>
      <c r="C1184" s="91"/>
      <c r="D1184" s="91">
        <v>45187</v>
      </c>
      <c r="E1184" s="90">
        <v>6869</v>
      </c>
      <c r="F1184" s="90" t="s">
        <v>1081</v>
      </c>
      <c r="G1184" s="90" t="s">
        <v>1630</v>
      </c>
      <c r="H1184" s="92">
        <v>45000</v>
      </c>
      <c r="I1184" s="78">
        <v>524.22</v>
      </c>
      <c r="J1184" s="93"/>
      <c r="K1184" s="94">
        <v>83.72</v>
      </c>
      <c r="L1184" s="94">
        <v>83.72</v>
      </c>
      <c r="M1184" s="94">
        <f t="shared" si="8"/>
        <v>0</v>
      </c>
      <c r="N1184" s="91">
        <v>45208</v>
      </c>
      <c r="O1184" s="90" t="s">
        <v>1631</v>
      </c>
      <c r="P1184" s="90"/>
      <c r="Q1184" s="90">
        <v>20</v>
      </c>
    </row>
    <row r="1185" spans="1:18" ht="13.5" hidden="1">
      <c r="A1185" s="90" t="s">
        <v>430</v>
      </c>
      <c r="B1185" s="90" t="s">
        <v>431</v>
      </c>
      <c r="C1185" s="91"/>
      <c r="D1185" s="91">
        <v>45187</v>
      </c>
      <c r="E1185" s="90">
        <v>358</v>
      </c>
      <c r="F1185" s="90" t="s">
        <v>1144</v>
      </c>
      <c r="G1185" s="90" t="s">
        <v>910</v>
      </c>
      <c r="H1185" s="92">
        <v>28281.81</v>
      </c>
      <c r="I1185" s="78">
        <v>524.22</v>
      </c>
      <c r="J1185" s="93"/>
      <c r="K1185" s="94">
        <v>52.62</v>
      </c>
      <c r="L1185" s="94">
        <v>52.62</v>
      </c>
      <c r="M1185" s="94">
        <f t="shared" si="8"/>
        <v>0</v>
      </c>
      <c r="N1185" s="91">
        <v>45216</v>
      </c>
      <c r="O1185" s="90" t="s">
        <v>1632</v>
      </c>
      <c r="P1185" s="90"/>
      <c r="Q1185" s="90">
        <v>20</v>
      </c>
    </row>
    <row r="1186" spans="1:18" ht="13.5" hidden="1">
      <c r="A1186" s="90" t="s">
        <v>430</v>
      </c>
      <c r="B1186" s="90" t="s">
        <v>431</v>
      </c>
      <c r="C1186" s="91"/>
      <c r="D1186" s="91">
        <v>45187</v>
      </c>
      <c r="E1186" s="90">
        <v>361</v>
      </c>
      <c r="F1186" s="90" t="s">
        <v>1144</v>
      </c>
      <c r="G1186" s="90" t="s">
        <v>910</v>
      </c>
      <c r="H1186" s="92">
        <v>749994.59</v>
      </c>
      <c r="I1186" s="78">
        <v>524.22</v>
      </c>
      <c r="J1186" s="93"/>
      <c r="K1186" s="94">
        <v>1395.34</v>
      </c>
      <c r="L1186" s="94">
        <v>1395.34</v>
      </c>
      <c r="M1186" s="94">
        <f t="shared" si="8"/>
        <v>0</v>
      </c>
      <c r="N1186" s="91">
        <v>45216</v>
      </c>
      <c r="O1186" s="90" t="s">
        <v>1632</v>
      </c>
      <c r="P1186" s="90"/>
      <c r="Q1186" s="90">
        <v>20</v>
      </c>
    </row>
    <row r="1187" spans="1:18" ht="13.5" hidden="1">
      <c r="A1187" s="90" t="s">
        <v>430</v>
      </c>
      <c r="B1187" s="90" t="s">
        <v>431</v>
      </c>
      <c r="C1187" s="91"/>
      <c r="D1187" s="91">
        <v>45190</v>
      </c>
      <c r="E1187" s="90">
        <v>39528</v>
      </c>
      <c r="F1187" s="90" t="s">
        <v>1144</v>
      </c>
      <c r="G1187" s="90" t="s">
        <v>910</v>
      </c>
      <c r="H1187" s="92">
        <v>297516.82</v>
      </c>
      <c r="I1187" s="78">
        <v>524.22</v>
      </c>
      <c r="J1187" s="93"/>
      <c r="K1187" s="94">
        <v>553.52</v>
      </c>
      <c r="L1187" s="94">
        <v>553.52</v>
      </c>
      <c r="M1187" s="94">
        <f t="shared" si="8"/>
        <v>0</v>
      </c>
      <c r="N1187" s="91">
        <v>45216</v>
      </c>
      <c r="O1187" s="90" t="s">
        <v>1632</v>
      </c>
      <c r="P1187" s="90"/>
      <c r="Q1187" s="90">
        <v>20</v>
      </c>
    </row>
    <row r="1188" spans="1:18" ht="13.5" hidden="1">
      <c r="A1188" s="90" t="s">
        <v>430</v>
      </c>
      <c r="B1188" s="90" t="s">
        <v>431</v>
      </c>
      <c r="C1188" s="91"/>
      <c r="D1188" s="91">
        <v>45194</v>
      </c>
      <c r="E1188" s="90">
        <v>39590</v>
      </c>
      <c r="F1188" s="90" t="s">
        <v>1144</v>
      </c>
      <c r="G1188" s="90" t="s">
        <v>910</v>
      </c>
      <c r="H1188" s="92">
        <v>864368</v>
      </c>
      <c r="I1188" s="78">
        <v>524.22</v>
      </c>
      <c r="J1188" s="93"/>
      <c r="K1188" s="94">
        <v>1608.13</v>
      </c>
      <c r="L1188" s="94">
        <v>1608.13</v>
      </c>
      <c r="M1188" s="94">
        <f t="shared" si="8"/>
        <v>0</v>
      </c>
      <c r="N1188" s="91">
        <v>45216</v>
      </c>
      <c r="O1188" s="90" t="s">
        <v>1632</v>
      </c>
      <c r="P1188" s="90"/>
      <c r="Q1188" s="90">
        <v>20</v>
      </c>
    </row>
    <row r="1189" spans="1:18" ht="13.5" hidden="1">
      <c r="A1189" s="90" t="s">
        <v>430</v>
      </c>
      <c r="B1189" s="90" t="s">
        <v>431</v>
      </c>
      <c r="C1189" s="91"/>
      <c r="D1189" s="91">
        <v>45195</v>
      </c>
      <c r="E1189" s="90" t="s">
        <v>1633</v>
      </c>
      <c r="F1189" s="90" t="s">
        <v>1144</v>
      </c>
      <c r="G1189" s="90" t="s">
        <v>1634</v>
      </c>
      <c r="H1189" s="92">
        <v>-30631.81</v>
      </c>
      <c r="I1189" s="78">
        <v>524.22</v>
      </c>
      <c r="J1189" s="93"/>
      <c r="K1189" s="94">
        <v>-56.99</v>
      </c>
      <c r="L1189" s="94">
        <v>-56.99</v>
      </c>
      <c r="M1189" s="94">
        <f t="shared" si="8"/>
        <v>0</v>
      </c>
      <c r="N1189" s="91">
        <v>45216</v>
      </c>
      <c r="O1189" s="90" t="s">
        <v>1632</v>
      </c>
      <c r="P1189" s="90"/>
      <c r="Q1189" s="90">
        <v>20</v>
      </c>
    </row>
    <row r="1190" spans="1:18" ht="13.5" hidden="1">
      <c r="A1190" s="90" t="s">
        <v>430</v>
      </c>
      <c r="B1190" s="90" t="s">
        <v>431</v>
      </c>
      <c r="C1190" s="91"/>
      <c r="D1190" s="91">
        <v>45190</v>
      </c>
      <c r="E1190" s="90">
        <v>252692</v>
      </c>
      <c r="F1190" s="90" t="s">
        <v>1527</v>
      </c>
      <c r="G1190" s="90" t="s">
        <v>724</v>
      </c>
      <c r="H1190" s="92">
        <v>381450</v>
      </c>
      <c r="I1190" s="78">
        <v>524.22</v>
      </c>
      <c r="J1190" s="93"/>
      <c r="K1190" s="94">
        <v>709.67</v>
      </c>
      <c r="L1190" s="94">
        <v>709.67</v>
      </c>
      <c r="M1190" s="94">
        <f t="shared" si="8"/>
        <v>0</v>
      </c>
      <c r="N1190" s="91">
        <v>45216</v>
      </c>
      <c r="O1190" s="90" t="s">
        <v>1541</v>
      </c>
      <c r="P1190" s="90"/>
      <c r="Q1190" s="90">
        <v>20</v>
      </c>
    </row>
    <row r="1191" spans="1:18" ht="13.5" hidden="1">
      <c r="A1191" s="90" t="s">
        <v>430</v>
      </c>
      <c r="B1191" s="90" t="s">
        <v>431</v>
      </c>
      <c r="C1191" s="91"/>
      <c r="D1191" s="91">
        <v>45194</v>
      </c>
      <c r="E1191" s="90">
        <v>253315</v>
      </c>
      <c r="F1191" s="90" t="s">
        <v>1527</v>
      </c>
      <c r="G1191" s="90" t="s">
        <v>724</v>
      </c>
      <c r="H1191" s="92">
        <v>137150</v>
      </c>
      <c r="I1191" s="78">
        <v>524.22</v>
      </c>
      <c r="J1191" s="93"/>
      <c r="K1191" s="94">
        <v>255.16</v>
      </c>
      <c r="L1191" s="94">
        <v>255.16</v>
      </c>
      <c r="M1191" s="94">
        <f t="shared" si="8"/>
        <v>0</v>
      </c>
      <c r="N1191" s="91">
        <v>45216</v>
      </c>
      <c r="O1191" s="90" t="s">
        <v>1541</v>
      </c>
      <c r="P1191" s="90"/>
      <c r="Q1191" s="90">
        <v>20</v>
      </c>
    </row>
    <row r="1192" spans="1:18" ht="13.5" hidden="1">
      <c r="A1192" s="90" t="s">
        <v>425</v>
      </c>
      <c r="B1192" s="90" t="s">
        <v>426</v>
      </c>
      <c r="C1192" s="91"/>
      <c r="D1192" s="91">
        <v>45196</v>
      </c>
      <c r="E1192" s="90">
        <v>253738</v>
      </c>
      <c r="F1192" s="90" t="s">
        <v>1527</v>
      </c>
      <c r="G1192" s="90" t="s">
        <v>1635</v>
      </c>
      <c r="H1192" s="92">
        <v>584231.77</v>
      </c>
      <c r="I1192" s="78">
        <v>524.22</v>
      </c>
      <c r="J1192" s="93"/>
      <c r="K1192" s="94">
        <v>1086.94</v>
      </c>
      <c r="L1192" s="94">
        <v>1086.94</v>
      </c>
      <c r="M1192" s="94">
        <f t="shared" si="8"/>
        <v>0</v>
      </c>
      <c r="N1192" s="91">
        <v>45216</v>
      </c>
      <c r="O1192" s="90" t="s">
        <v>1636</v>
      </c>
      <c r="P1192" s="90"/>
      <c r="Q1192" s="90">
        <v>20</v>
      </c>
      <c r="R1192" s="90" t="s">
        <v>1637</v>
      </c>
    </row>
    <row r="1193" spans="1:18" ht="13.5" hidden="1">
      <c r="A1193" s="90" t="s">
        <v>432</v>
      </c>
      <c r="B1193" s="90" t="s">
        <v>433</v>
      </c>
      <c r="C1193" s="91"/>
      <c r="D1193" s="91">
        <v>45196</v>
      </c>
      <c r="E1193" s="90">
        <v>253737</v>
      </c>
      <c r="F1193" s="90" t="s">
        <v>1527</v>
      </c>
      <c r="G1193" s="90" t="s">
        <v>1544</v>
      </c>
      <c r="H1193" s="92">
        <v>613518.07999999996</v>
      </c>
      <c r="I1193" s="78">
        <v>524.22</v>
      </c>
      <c r="J1193" s="93"/>
      <c r="K1193" s="94">
        <v>1141.43</v>
      </c>
      <c r="L1193" s="94">
        <v>1141.43</v>
      </c>
      <c r="M1193" s="94">
        <f t="shared" si="8"/>
        <v>0</v>
      </c>
      <c r="N1193" s="91">
        <v>45216</v>
      </c>
      <c r="O1193" s="90" t="s">
        <v>1636</v>
      </c>
      <c r="P1193" s="90"/>
      <c r="Q1193" s="90">
        <v>20</v>
      </c>
      <c r="R1193" s="90" t="s">
        <v>1637</v>
      </c>
    </row>
    <row r="1194" spans="1:18" ht="13.5" hidden="1">
      <c r="A1194" s="90" t="s">
        <v>425</v>
      </c>
      <c r="B1194" s="90" t="s">
        <v>426</v>
      </c>
      <c r="C1194" s="91"/>
      <c r="D1194" s="91">
        <v>45196</v>
      </c>
      <c r="E1194" s="90">
        <v>253825</v>
      </c>
      <c r="F1194" s="90" t="s">
        <v>1527</v>
      </c>
      <c r="G1194" s="90" t="s">
        <v>1638</v>
      </c>
      <c r="H1194" s="92">
        <v>33750</v>
      </c>
      <c r="I1194" s="78">
        <v>524.22</v>
      </c>
      <c r="J1194" s="93"/>
      <c r="K1194" s="94">
        <v>62.79</v>
      </c>
      <c r="L1194" s="94">
        <v>62.79</v>
      </c>
      <c r="M1194" s="94">
        <f t="shared" si="8"/>
        <v>0</v>
      </c>
      <c r="N1194" s="91">
        <v>45216</v>
      </c>
      <c r="O1194" s="90" t="s">
        <v>1636</v>
      </c>
      <c r="P1194" s="90"/>
      <c r="Q1194" s="90">
        <v>20</v>
      </c>
      <c r="R1194" s="90" t="s">
        <v>1637</v>
      </c>
    </row>
    <row r="1195" spans="1:18" ht="13.5" hidden="1">
      <c r="A1195" s="90" t="s">
        <v>430</v>
      </c>
      <c r="B1195" s="90" t="s">
        <v>431</v>
      </c>
      <c r="C1195" s="91"/>
      <c r="D1195" s="91">
        <v>45196</v>
      </c>
      <c r="E1195" s="90">
        <v>253740</v>
      </c>
      <c r="F1195" s="90" t="s">
        <v>1527</v>
      </c>
      <c r="G1195" s="90" t="s">
        <v>1549</v>
      </c>
      <c r="H1195" s="92">
        <v>42810.21</v>
      </c>
      <c r="I1195" s="78">
        <v>524.22</v>
      </c>
      <c r="J1195" s="93"/>
      <c r="K1195" s="94">
        <v>79.650000000000006</v>
      </c>
      <c r="L1195" s="94">
        <v>79.650000000000006</v>
      </c>
      <c r="M1195" s="94">
        <f t="shared" si="8"/>
        <v>0</v>
      </c>
      <c r="N1195" s="91">
        <v>45216</v>
      </c>
      <c r="O1195" s="90" t="s">
        <v>1636</v>
      </c>
      <c r="P1195" s="90"/>
      <c r="Q1195" s="90">
        <v>20</v>
      </c>
      <c r="R1195" s="90" t="s">
        <v>1637</v>
      </c>
    </row>
    <row r="1196" spans="1:18" ht="13.5" hidden="1">
      <c r="A1196" s="90" t="s">
        <v>425</v>
      </c>
      <c r="B1196" s="90" t="s">
        <v>426</v>
      </c>
      <c r="C1196" s="91"/>
      <c r="D1196" s="91">
        <v>45196</v>
      </c>
      <c r="E1196" s="90">
        <v>253739</v>
      </c>
      <c r="F1196" s="90" t="s">
        <v>1527</v>
      </c>
      <c r="G1196" s="90" t="s">
        <v>1639</v>
      </c>
      <c r="H1196" s="92">
        <v>124200</v>
      </c>
      <c r="I1196" s="78">
        <v>524.22</v>
      </c>
      <c r="J1196" s="93"/>
      <c r="K1196" s="94">
        <v>231.07</v>
      </c>
      <c r="L1196" s="94">
        <v>231.07</v>
      </c>
      <c r="M1196" s="94">
        <f t="shared" si="8"/>
        <v>0</v>
      </c>
      <c r="N1196" s="91">
        <v>45216</v>
      </c>
      <c r="O1196" s="90" t="s">
        <v>1636</v>
      </c>
      <c r="P1196" s="90"/>
      <c r="Q1196" s="90">
        <v>20</v>
      </c>
      <c r="R1196" s="90" t="s">
        <v>1637</v>
      </c>
    </row>
    <row r="1197" spans="1:18" ht="13.5" hidden="1">
      <c r="A1197" s="90" t="s">
        <v>425</v>
      </c>
      <c r="B1197" s="90" t="s">
        <v>426</v>
      </c>
      <c r="C1197" s="91"/>
      <c r="D1197" s="91">
        <v>45196</v>
      </c>
      <c r="E1197" s="90">
        <v>253736</v>
      </c>
      <c r="F1197" s="90" t="s">
        <v>1527</v>
      </c>
      <c r="G1197" s="90" t="s">
        <v>1635</v>
      </c>
      <c r="H1197" s="92">
        <v>627156.13</v>
      </c>
      <c r="I1197" s="78">
        <v>524.22</v>
      </c>
      <c r="J1197" s="93"/>
      <c r="K1197" s="94">
        <v>1166.8</v>
      </c>
      <c r="L1197" s="94">
        <v>1166.8</v>
      </c>
      <c r="M1197" s="94">
        <f t="shared" si="8"/>
        <v>0</v>
      </c>
      <c r="N1197" s="91">
        <v>45216</v>
      </c>
      <c r="O1197" s="90" t="s">
        <v>1636</v>
      </c>
      <c r="P1197" s="90"/>
      <c r="Q1197" s="90">
        <v>20</v>
      </c>
      <c r="R1197" s="90" t="s">
        <v>1637</v>
      </c>
    </row>
    <row r="1198" spans="1:18" ht="13.5" hidden="1">
      <c r="A1198" s="90" t="s">
        <v>262</v>
      </c>
      <c r="B1198" s="90" t="s">
        <v>263</v>
      </c>
      <c r="C1198" s="91"/>
      <c r="D1198" s="91">
        <v>45198</v>
      </c>
      <c r="E1198" s="90">
        <v>254064</v>
      </c>
      <c r="F1198" s="90" t="s">
        <v>1527</v>
      </c>
      <c r="G1198" s="90" t="s">
        <v>1640</v>
      </c>
      <c r="H1198" s="92">
        <v>303663.7</v>
      </c>
      <c r="I1198" s="78">
        <v>524.22</v>
      </c>
      <c r="J1198" s="93"/>
      <c r="K1198" s="94">
        <v>564.96</v>
      </c>
      <c r="L1198" s="94">
        <v>564.96</v>
      </c>
      <c r="M1198" s="94">
        <f t="shared" si="8"/>
        <v>0</v>
      </c>
      <c r="N1198" s="91">
        <v>45216</v>
      </c>
      <c r="O1198" s="90" t="s">
        <v>1636</v>
      </c>
      <c r="P1198" s="90"/>
      <c r="Q1198" s="90">
        <v>20</v>
      </c>
      <c r="R1198" s="90" t="s">
        <v>1637</v>
      </c>
    </row>
    <row r="1199" spans="1:18" ht="13.5" hidden="1">
      <c r="A1199" s="90" t="s">
        <v>430</v>
      </c>
      <c r="B1199" s="90" t="s">
        <v>431</v>
      </c>
      <c r="C1199" s="91"/>
      <c r="D1199" s="91">
        <v>45198</v>
      </c>
      <c r="E1199" s="90">
        <v>254065</v>
      </c>
      <c r="F1199" s="90" t="s">
        <v>1527</v>
      </c>
      <c r="G1199" s="90" t="s">
        <v>1549</v>
      </c>
      <c r="H1199" s="92">
        <v>152616.82</v>
      </c>
      <c r="I1199" s="78">
        <v>524.22</v>
      </c>
      <c r="J1199" s="93"/>
      <c r="K1199" s="94">
        <v>283.94</v>
      </c>
      <c r="L1199" s="94">
        <v>283.94</v>
      </c>
      <c r="M1199" s="94">
        <f t="shared" si="8"/>
        <v>0</v>
      </c>
      <c r="N1199" s="91">
        <v>45216</v>
      </c>
      <c r="O1199" s="90" t="s">
        <v>1636</v>
      </c>
      <c r="P1199" s="90"/>
      <c r="Q1199" s="90">
        <v>20</v>
      </c>
      <c r="R1199" s="90" t="s">
        <v>1637</v>
      </c>
    </row>
    <row r="1200" spans="1:18" ht="13.5" hidden="1">
      <c r="A1200" s="90" t="s">
        <v>430</v>
      </c>
      <c r="B1200" s="90" t="s">
        <v>431</v>
      </c>
      <c r="C1200" s="91"/>
      <c r="D1200" s="91">
        <v>45198</v>
      </c>
      <c r="E1200" s="90">
        <v>254164</v>
      </c>
      <c r="F1200" s="90" t="s">
        <v>1527</v>
      </c>
      <c r="G1200" s="90" t="s">
        <v>724</v>
      </c>
      <c r="H1200" s="92">
        <v>1440746.28</v>
      </c>
      <c r="I1200" s="78">
        <v>524.22</v>
      </c>
      <c r="J1200" s="93"/>
      <c r="K1200" s="94">
        <v>2680.46</v>
      </c>
      <c r="L1200" s="94">
        <v>2680.46</v>
      </c>
      <c r="M1200" s="94">
        <f t="shared" si="8"/>
        <v>0</v>
      </c>
      <c r="N1200" s="91">
        <v>45216</v>
      </c>
      <c r="O1200" s="90" t="s">
        <v>1541</v>
      </c>
      <c r="P1200" s="90"/>
      <c r="Q1200" s="90">
        <v>20</v>
      </c>
    </row>
    <row r="1201" spans="1:18" ht="13.5" hidden="1">
      <c r="A1201" s="90" t="s">
        <v>430</v>
      </c>
      <c r="B1201" s="90" t="s">
        <v>431</v>
      </c>
      <c r="C1201" s="91"/>
      <c r="D1201" s="91">
        <v>45195</v>
      </c>
      <c r="E1201" s="90" t="s">
        <v>1641</v>
      </c>
      <c r="F1201" s="90" t="s">
        <v>1527</v>
      </c>
      <c r="G1201" s="90" t="s">
        <v>1642</v>
      </c>
      <c r="H1201" s="92">
        <v>-37261.339999999997</v>
      </c>
      <c r="I1201" s="78">
        <v>524.22</v>
      </c>
      <c r="J1201" s="93"/>
      <c r="K1201" s="94">
        <v>-69.319999999999993</v>
      </c>
      <c r="L1201" s="94">
        <v>-69.319999999999993</v>
      </c>
      <c r="M1201" s="94">
        <f t="shared" si="8"/>
        <v>0</v>
      </c>
      <c r="N1201" s="91">
        <v>45205</v>
      </c>
      <c r="O1201" s="90" t="s">
        <v>1529</v>
      </c>
      <c r="P1201" s="90"/>
      <c r="Q1201" s="90">
        <v>20</v>
      </c>
    </row>
    <row r="1202" spans="1:18" ht="13.5" hidden="1">
      <c r="A1202" s="90" t="s">
        <v>430</v>
      </c>
      <c r="B1202" s="90" t="s">
        <v>431</v>
      </c>
      <c r="C1202" s="91"/>
      <c r="D1202" s="91">
        <v>45187</v>
      </c>
      <c r="E1202" s="90">
        <v>252004</v>
      </c>
      <c r="F1202" s="90" t="s">
        <v>1527</v>
      </c>
      <c r="G1202" s="90" t="s">
        <v>1549</v>
      </c>
      <c r="H1202" s="92">
        <v>606380</v>
      </c>
      <c r="I1202" s="78">
        <v>524.22</v>
      </c>
      <c r="J1202" s="93"/>
      <c r="K1202" s="94">
        <v>1128.1500000000001</v>
      </c>
      <c r="L1202" s="94">
        <v>1128.1500000000001</v>
      </c>
      <c r="M1202" s="94">
        <f t="shared" si="8"/>
        <v>0</v>
      </c>
      <c r="N1202" s="91">
        <v>45205</v>
      </c>
      <c r="O1202" s="90" t="s">
        <v>1529</v>
      </c>
      <c r="P1202" s="90"/>
      <c r="Q1202" s="90">
        <v>20</v>
      </c>
      <c r="R1202" s="90" t="s">
        <v>1545</v>
      </c>
    </row>
    <row r="1203" spans="1:18" ht="13.5" hidden="1">
      <c r="A1203" s="90" t="s">
        <v>425</v>
      </c>
      <c r="B1203" s="90" t="s">
        <v>426</v>
      </c>
      <c r="C1203" s="91"/>
      <c r="D1203" s="91">
        <v>45187</v>
      </c>
      <c r="E1203" s="90">
        <v>252003</v>
      </c>
      <c r="F1203" s="90" t="s">
        <v>1527</v>
      </c>
      <c r="G1203" s="90" t="s">
        <v>1643</v>
      </c>
      <c r="H1203" s="92">
        <v>869930</v>
      </c>
      <c r="I1203" s="78">
        <v>524.22</v>
      </c>
      <c r="J1203" s="93"/>
      <c r="K1203" s="94">
        <v>1618.47</v>
      </c>
      <c r="L1203" s="94">
        <v>1618.47</v>
      </c>
      <c r="M1203" s="94">
        <f t="shared" si="8"/>
        <v>0</v>
      </c>
      <c r="N1203" s="91">
        <v>45205</v>
      </c>
      <c r="O1203" s="90" t="s">
        <v>1529</v>
      </c>
      <c r="P1203" s="90"/>
      <c r="Q1203" s="90">
        <v>20</v>
      </c>
      <c r="R1203" s="90" t="s">
        <v>1508</v>
      </c>
    </row>
    <row r="1204" spans="1:18" ht="13.5" hidden="1">
      <c r="A1204" s="90" t="s">
        <v>425</v>
      </c>
      <c r="B1204" s="90" t="s">
        <v>426</v>
      </c>
      <c r="C1204" s="91"/>
      <c r="D1204" s="91">
        <v>45187</v>
      </c>
      <c r="E1204" s="90">
        <v>252071</v>
      </c>
      <c r="F1204" s="90" t="s">
        <v>1527</v>
      </c>
      <c r="G1204" s="90" t="s">
        <v>1644</v>
      </c>
      <c r="H1204" s="92">
        <v>39852.5</v>
      </c>
      <c r="I1204" s="78">
        <v>524.22</v>
      </c>
      <c r="J1204" s="93"/>
      <c r="K1204" s="94">
        <v>74.14</v>
      </c>
      <c r="L1204" s="94">
        <v>74.14</v>
      </c>
      <c r="M1204" s="94">
        <f t="shared" si="8"/>
        <v>0</v>
      </c>
      <c r="N1204" s="91">
        <v>45205</v>
      </c>
      <c r="O1204" s="90" t="s">
        <v>1529</v>
      </c>
      <c r="P1204" s="90"/>
      <c r="Q1204" s="90">
        <v>20</v>
      </c>
      <c r="R1204" s="90" t="s">
        <v>1545</v>
      </c>
    </row>
    <row r="1205" spans="1:18" ht="13.5" hidden="1">
      <c r="A1205" s="90" t="s">
        <v>432</v>
      </c>
      <c r="B1205" s="90" t="s">
        <v>433</v>
      </c>
      <c r="C1205" s="91"/>
      <c r="D1205" s="91">
        <v>45187</v>
      </c>
      <c r="E1205" s="90">
        <v>252084</v>
      </c>
      <c r="F1205" s="90" t="s">
        <v>1527</v>
      </c>
      <c r="G1205" s="90" t="s">
        <v>1645</v>
      </c>
      <c r="H1205" s="92">
        <v>1181122.5</v>
      </c>
      <c r="I1205" s="78">
        <v>524.22</v>
      </c>
      <c r="J1205" s="93"/>
      <c r="K1205" s="94">
        <v>2197.44</v>
      </c>
      <c r="L1205" s="94">
        <v>2197.44</v>
      </c>
      <c r="M1205" s="94">
        <f t="shared" si="8"/>
        <v>0</v>
      </c>
      <c r="N1205" s="91">
        <v>45205</v>
      </c>
      <c r="O1205" s="90" t="s">
        <v>1529</v>
      </c>
      <c r="P1205" s="90"/>
      <c r="Q1205" s="90">
        <v>20</v>
      </c>
      <c r="R1205" s="90" t="s">
        <v>1508</v>
      </c>
    </row>
    <row r="1206" spans="1:18" ht="13.5" hidden="1">
      <c r="A1206" s="90" t="s">
        <v>425</v>
      </c>
      <c r="B1206" s="90" t="s">
        <v>426</v>
      </c>
      <c r="C1206" s="91"/>
      <c r="D1206" s="91">
        <v>45187</v>
      </c>
      <c r="E1206" s="90">
        <v>252096</v>
      </c>
      <c r="F1206" s="90" t="s">
        <v>1527</v>
      </c>
      <c r="G1206" s="90" t="s">
        <v>1643</v>
      </c>
      <c r="H1206" s="92">
        <v>284528.31</v>
      </c>
      <c r="I1206" s="78">
        <v>524.22</v>
      </c>
      <c r="J1206" s="93"/>
      <c r="K1206" s="94">
        <v>529.35</v>
      </c>
      <c r="L1206" s="94">
        <v>529.35</v>
      </c>
      <c r="M1206" s="94">
        <f t="shared" si="8"/>
        <v>0</v>
      </c>
      <c r="N1206" s="91">
        <v>45205</v>
      </c>
      <c r="O1206" s="90" t="s">
        <v>1529</v>
      </c>
      <c r="P1206" s="90"/>
      <c r="Q1206" s="90">
        <v>20</v>
      </c>
      <c r="R1206" s="90" t="s">
        <v>1508</v>
      </c>
    </row>
    <row r="1207" spans="1:18" ht="13.5" hidden="1">
      <c r="A1207" s="90" t="s">
        <v>425</v>
      </c>
      <c r="B1207" s="90" t="s">
        <v>426</v>
      </c>
      <c r="C1207" s="91"/>
      <c r="D1207" s="91">
        <v>45187</v>
      </c>
      <c r="E1207" s="90">
        <v>252097</v>
      </c>
      <c r="F1207" s="90" t="s">
        <v>1527</v>
      </c>
      <c r="G1207" s="90" t="s">
        <v>1646</v>
      </c>
      <c r="H1207" s="92">
        <v>1011646.39</v>
      </c>
      <c r="I1207" s="78">
        <v>524.22</v>
      </c>
      <c r="J1207" s="93"/>
      <c r="K1207" s="94">
        <v>1882.13</v>
      </c>
      <c r="L1207" s="94">
        <v>1882.13</v>
      </c>
      <c r="M1207" s="94">
        <f t="shared" si="8"/>
        <v>0</v>
      </c>
      <c r="N1207" s="91">
        <v>45205</v>
      </c>
      <c r="O1207" s="90" t="s">
        <v>1529</v>
      </c>
      <c r="P1207" s="90"/>
      <c r="Q1207" s="90">
        <v>20</v>
      </c>
      <c r="R1207" s="90" t="s">
        <v>1508</v>
      </c>
    </row>
    <row r="1208" spans="1:18" ht="13.5" hidden="1">
      <c r="A1208" s="90" t="s">
        <v>439</v>
      </c>
      <c r="B1208" s="90" t="s">
        <v>440</v>
      </c>
      <c r="C1208" s="91"/>
      <c r="D1208" s="91">
        <v>45187</v>
      </c>
      <c r="E1208" s="90">
        <v>252102</v>
      </c>
      <c r="F1208" s="90" t="s">
        <v>1527</v>
      </c>
      <c r="G1208" s="90" t="s">
        <v>1647</v>
      </c>
      <c r="H1208" s="92">
        <v>25500</v>
      </c>
      <c r="I1208" s="78">
        <v>524.22</v>
      </c>
      <c r="J1208" s="93"/>
      <c r="K1208" s="94">
        <v>47.44</v>
      </c>
      <c r="L1208" s="94">
        <v>47.44</v>
      </c>
      <c r="M1208" s="94">
        <f t="shared" si="8"/>
        <v>0</v>
      </c>
      <c r="N1208" s="91">
        <v>45205</v>
      </c>
      <c r="O1208" s="90" t="s">
        <v>1529</v>
      </c>
      <c r="P1208" s="90"/>
      <c r="Q1208" s="90">
        <v>20</v>
      </c>
      <c r="R1208" s="90" t="s">
        <v>1545</v>
      </c>
    </row>
    <row r="1209" spans="1:18" ht="13.5" hidden="1">
      <c r="A1209" s="90" t="s">
        <v>425</v>
      </c>
      <c r="B1209" s="90" t="s">
        <v>426</v>
      </c>
      <c r="C1209" s="91"/>
      <c r="D1209" s="91">
        <v>45187</v>
      </c>
      <c r="E1209" s="90">
        <v>252104</v>
      </c>
      <c r="F1209" s="90" t="s">
        <v>1527</v>
      </c>
      <c r="G1209" s="90" t="s">
        <v>1648</v>
      </c>
      <c r="H1209" s="92">
        <v>236115.39</v>
      </c>
      <c r="I1209" s="78">
        <v>524.22</v>
      </c>
      <c r="J1209" s="93"/>
      <c r="K1209" s="94">
        <v>439.28</v>
      </c>
      <c r="L1209" s="94">
        <v>439.28</v>
      </c>
      <c r="M1209" s="94">
        <f t="shared" si="8"/>
        <v>0</v>
      </c>
      <c r="N1209" s="91">
        <v>45205</v>
      </c>
      <c r="O1209" s="90" t="s">
        <v>1529</v>
      </c>
      <c r="P1209" s="90"/>
      <c r="Q1209" s="90">
        <v>20</v>
      </c>
      <c r="R1209" s="90" t="s">
        <v>1545</v>
      </c>
    </row>
    <row r="1210" spans="1:18" ht="13.5" hidden="1">
      <c r="A1210" s="90" t="s">
        <v>430</v>
      </c>
      <c r="B1210" s="90" t="s">
        <v>431</v>
      </c>
      <c r="C1210" s="91"/>
      <c r="D1210" s="91">
        <v>45187</v>
      </c>
      <c r="E1210" s="90">
        <v>252125</v>
      </c>
      <c r="F1210" s="90" t="s">
        <v>1527</v>
      </c>
      <c r="G1210" s="90" t="s">
        <v>1649</v>
      </c>
      <c r="H1210" s="92">
        <v>24137.97</v>
      </c>
      <c r="I1210" s="78">
        <v>524.22</v>
      </c>
      <c r="J1210" s="93"/>
      <c r="K1210" s="94">
        <v>44.91</v>
      </c>
      <c r="L1210" s="94">
        <v>44.91</v>
      </c>
      <c r="M1210" s="94">
        <f t="shared" si="8"/>
        <v>0</v>
      </c>
      <c r="N1210" s="91">
        <v>45205</v>
      </c>
      <c r="O1210" s="90" t="s">
        <v>1529</v>
      </c>
      <c r="P1210" s="90"/>
      <c r="Q1210" s="90">
        <v>20</v>
      </c>
      <c r="R1210" s="90" t="s">
        <v>1545</v>
      </c>
    </row>
    <row r="1211" spans="1:18" ht="13.5" hidden="1">
      <c r="A1211" s="90" t="s">
        <v>432</v>
      </c>
      <c r="B1211" s="90" t="s">
        <v>433</v>
      </c>
      <c r="C1211" s="91"/>
      <c r="D1211" s="91">
        <v>45190</v>
      </c>
      <c r="E1211" s="90">
        <v>252639</v>
      </c>
      <c r="F1211" s="90" t="s">
        <v>1527</v>
      </c>
      <c r="G1211" s="90" t="s">
        <v>1544</v>
      </c>
      <c r="H1211" s="92">
        <v>124060.76</v>
      </c>
      <c r="I1211" s="78">
        <v>524.22</v>
      </c>
      <c r="J1211" s="93"/>
      <c r="K1211" s="94">
        <v>230.81</v>
      </c>
      <c r="L1211" s="94">
        <v>230.81</v>
      </c>
      <c r="M1211" s="94">
        <f t="shared" si="8"/>
        <v>0</v>
      </c>
      <c r="N1211" s="91">
        <v>45205</v>
      </c>
      <c r="O1211" s="90" t="s">
        <v>1529</v>
      </c>
      <c r="P1211" s="90"/>
      <c r="Q1211" s="90">
        <v>20</v>
      </c>
      <c r="R1211" s="90" t="s">
        <v>1545</v>
      </c>
    </row>
    <row r="1212" spans="1:18" ht="13.5" hidden="1">
      <c r="A1212" s="90" t="s">
        <v>430</v>
      </c>
      <c r="B1212" s="90" t="s">
        <v>431</v>
      </c>
      <c r="C1212" s="91"/>
      <c r="D1212" s="91">
        <v>45190</v>
      </c>
      <c r="E1212" s="90">
        <v>252839</v>
      </c>
      <c r="F1212" s="90" t="s">
        <v>1527</v>
      </c>
      <c r="G1212" s="90" t="s">
        <v>1111</v>
      </c>
      <c r="H1212" s="92">
        <v>331897.63</v>
      </c>
      <c r="I1212" s="78">
        <v>524.22</v>
      </c>
      <c r="J1212" s="93"/>
      <c r="K1212" s="94">
        <v>617.48</v>
      </c>
      <c r="L1212" s="94">
        <v>617.48</v>
      </c>
      <c r="M1212" s="94">
        <f t="shared" si="8"/>
        <v>0</v>
      </c>
      <c r="N1212" s="91">
        <v>45205</v>
      </c>
      <c r="O1212" s="90" t="s">
        <v>1529</v>
      </c>
      <c r="P1212" s="90"/>
      <c r="Q1212" s="90">
        <v>20</v>
      </c>
      <c r="R1212" s="90" t="s">
        <v>1508</v>
      </c>
    </row>
    <row r="1213" spans="1:18" ht="13.5" hidden="1">
      <c r="A1213" s="90" t="s">
        <v>430</v>
      </c>
      <c r="B1213" s="90" t="s">
        <v>431</v>
      </c>
      <c r="C1213" s="91"/>
      <c r="D1213" s="91">
        <v>45191</v>
      </c>
      <c r="E1213" s="90">
        <v>252935</v>
      </c>
      <c r="F1213" s="90" t="s">
        <v>1527</v>
      </c>
      <c r="G1213" s="90" t="s">
        <v>1111</v>
      </c>
      <c r="H1213" s="92">
        <v>25151.25</v>
      </c>
      <c r="I1213" s="78">
        <v>524.22</v>
      </c>
      <c r="J1213" s="93"/>
      <c r="K1213" s="94">
        <v>46.79</v>
      </c>
      <c r="L1213" s="94">
        <v>46.79</v>
      </c>
      <c r="M1213" s="94">
        <f t="shared" si="8"/>
        <v>0</v>
      </c>
      <c r="N1213" s="91">
        <v>45205</v>
      </c>
      <c r="O1213" s="90" t="s">
        <v>1529</v>
      </c>
      <c r="P1213" s="90"/>
      <c r="Q1213" s="90">
        <v>20</v>
      </c>
      <c r="R1213" s="90" t="s">
        <v>1545</v>
      </c>
    </row>
    <row r="1214" spans="1:18" ht="13.5" hidden="1">
      <c r="A1214" s="90" t="s">
        <v>432</v>
      </c>
      <c r="B1214" s="90" t="s">
        <v>433</v>
      </c>
      <c r="C1214" s="91"/>
      <c r="D1214" s="91">
        <v>45191</v>
      </c>
      <c r="E1214" s="90">
        <v>252986</v>
      </c>
      <c r="F1214" s="90" t="s">
        <v>1527</v>
      </c>
      <c r="G1214" s="90" t="s">
        <v>1547</v>
      </c>
      <c r="H1214" s="92">
        <v>1652793.18</v>
      </c>
      <c r="I1214" s="78">
        <v>524.22</v>
      </c>
      <c r="J1214" s="93"/>
      <c r="K1214" s="94">
        <v>3074.96</v>
      </c>
      <c r="L1214" s="94">
        <v>3074.96</v>
      </c>
      <c r="M1214" s="94">
        <f t="shared" si="8"/>
        <v>0</v>
      </c>
      <c r="N1214" s="91">
        <v>45205</v>
      </c>
      <c r="O1214" s="90" t="s">
        <v>1529</v>
      </c>
      <c r="P1214" s="90"/>
      <c r="Q1214" s="90">
        <v>20</v>
      </c>
      <c r="R1214" s="90" t="s">
        <v>1545</v>
      </c>
    </row>
    <row r="1215" spans="1:18" ht="13.5" hidden="1">
      <c r="A1215" s="90" t="s">
        <v>430</v>
      </c>
      <c r="B1215" s="90" t="s">
        <v>431</v>
      </c>
      <c r="C1215" s="91"/>
      <c r="D1215" s="91">
        <v>45191</v>
      </c>
      <c r="E1215" s="90">
        <v>252987</v>
      </c>
      <c r="F1215" s="90" t="s">
        <v>1527</v>
      </c>
      <c r="G1215" s="90" t="s">
        <v>1549</v>
      </c>
      <c r="H1215" s="92">
        <v>458960</v>
      </c>
      <c r="I1215" s="78">
        <v>524.22</v>
      </c>
      <c r="J1215" s="93"/>
      <c r="K1215" s="94">
        <v>853.88</v>
      </c>
      <c r="L1215" s="94">
        <v>853.88</v>
      </c>
      <c r="M1215" s="94">
        <f t="shared" si="8"/>
        <v>0</v>
      </c>
      <c r="N1215" s="91">
        <v>45205</v>
      </c>
      <c r="O1215" s="90" t="s">
        <v>1529</v>
      </c>
      <c r="P1215" s="90"/>
      <c r="Q1215" s="90">
        <v>20</v>
      </c>
      <c r="R1215" s="90" t="s">
        <v>1545</v>
      </c>
    </row>
    <row r="1216" spans="1:18" ht="13.5" hidden="1">
      <c r="A1216" s="90" t="s">
        <v>425</v>
      </c>
      <c r="B1216" s="90" t="s">
        <v>426</v>
      </c>
      <c r="C1216" s="91"/>
      <c r="D1216" s="91">
        <v>45191</v>
      </c>
      <c r="E1216" s="90">
        <v>252997</v>
      </c>
      <c r="F1216" s="90" t="s">
        <v>1527</v>
      </c>
      <c r="G1216" s="90" t="s">
        <v>1635</v>
      </c>
      <c r="H1216" s="92">
        <v>777354.48</v>
      </c>
      <c r="I1216" s="78">
        <v>524.22</v>
      </c>
      <c r="J1216" s="93"/>
      <c r="K1216" s="94">
        <v>1446.24</v>
      </c>
      <c r="L1216" s="94">
        <v>1446.24</v>
      </c>
      <c r="M1216" s="94">
        <f t="shared" si="8"/>
        <v>0</v>
      </c>
      <c r="N1216" s="91">
        <v>45205</v>
      </c>
      <c r="O1216" s="90" t="s">
        <v>1529</v>
      </c>
      <c r="P1216" s="90"/>
      <c r="Q1216" s="90">
        <v>20</v>
      </c>
      <c r="R1216" s="90" t="s">
        <v>1545</v>
      </c>
    </row>
    <row r="1217" spans="1:18" ht="13.5" hidden="1">
      <c r="A1217" s="90" t="s">
        <v>358</v>
      </c>
      <c r="B1217" s="90" t="s">
        <v>359</v>
      </c>
      <c r="C1217" s="91"/>
      <c r="D1217" s="91">
        <v>45188</v>
      </c>
      <c r="E1217" s="90">
        <v>74</v>
      </c>
      <c r="F1217" s="90" t="s">
        <v>655</v>
      </c>
      <c r="G1217" s="90" t="s">
        <v>1650</v>
      </c>
      <c r="H1217" s="92">
        <v>73450</v>
      </c>
      <c r="I1217" s="78">
        <v>524.22</v>
      </c>
      <c r="J1217" s="93"/>
      <c r="K1217" s="94">
        <v>136.65</v>
      </c>
      <c r="L1217" s="94">
        <v>136.65</v>
      </c>
      <c r="M1217" s="94">
        <f t="shared" si="8"/>
        <v>0</v>
      </c>
      <c r="N1217" s="91">
        <v>45194</v>
      </c>
      <c r="O1217" s="90" t="s">
        <v>1651</v>
      </c>
      <c r="P1217" s="90"/>
      <c r="Q1217" s="90">
        <v>20</v>
      </c>
    </row>
    <row r="1218" spans="1:18" ht="13.5" hidden="1">
      <c r="A1218" s="90" t="s">
        <v>358</v>
      </c>
      <c r="B1218" s="90" t="s">
        <v>359</v>
      </c>
      <c r="C1218" s="91"/>
      <c r="D1218" s="91">
        <v>45198</v>
      </c>
      <c r="E1218" s="90">
        <v>75</v>
      </c>
      <c r="F1218" s="90" t="s">
        <v>655</v>
      </c>
      <c r="G1218" s="90" t="s">
        <v>1650</v>
      </c>
      <c r="H1218" s="92">
        <v>1457700</v>
      </c>
      <c r="I1218" s="78">
        <v>524.22</v>
      </c>
      <c r="J1218" s="93"/>
      <c r="K1218" s="94">
        <v>2712</v>
      </c>
      <c r="L1218" s="94">
        <v>2712</v>
      </c>
      <c r="M1218" s="94">
        <f t="shared" si="8"/>
        <v>0</v>
      </c>
      <c r="N1218" s="91">
        <v>45203</v>
      </c>
      <c r="O1218" s="90" t="s">
        <v>1652</v>
      </c>
      <c r="P1218" s="90"/>
      <c r="Q1218" s="90">
        <v>20</v>
      </c>
    </row>
    <row r="1219" spans="1:18" ht="13.5" hidden="1">
      <c r="A1219" s="90" t="s">
        <v>262</v>
      </c>
      <c r="B1219" s="90" t="s">
        <v>263</v>
      </c>
      <c r="C1219" s="91"/>
      <c r="D1219" s="91">
        <v>45189</v>
      </c>
      <c r="E1219" s="90">
        <v>275</v>
      </c>
      <c r="F1219" s="90" t="s">
        <v>974</v>
      </c>
      <c r="G1219" s="90" t="s">
        <v>1653</v>
      </c>
      <c r="H1219" s="92">
        <v>120000.01</v>
      </c>
      <c r="I1219" s="78">
        <v>524.22</v>
      </c>
      <c r="J1219" s="93"/>
      <c r="K1219" s="94">
        <v>223.26</v>
      </c>
      <c r="L1219" s="94">
        <v>223.26</v>
      </c>
      <c r="M1219" s="94">
        <f t="shared" si="8"/>
        <v>0</v>
      </c>
      <c r="N1219" s="91">
        <v>45216</v>
      </c>
      <c r="O1219" s="90" t="s">
        <v>1654</v>
      </c>
      <c r="P1219" s="90"/>
      <c r="Q1219" s="90">
        <v>20</v>
      </c>
      <c r="R1219" s="90" t="s">
        <v>1637</v>
      </c>
    </row>
    <row r="1220" spans="1:18" ht="13.5" hidden="1">
      <c r="A1220" s="90" t="s">
        <v>242</v>
      </c>
      <c r="B1220" s="90" t="s">
        <v>243</v>
      </c>
      <c r="C1220" s="91"/>
      <c r="D1220" s="91">
        <v>45189</v>
      </c>
      <c r="E1220" s="90">
        <v>44037</v>
      </c>
      <c r="F1220" s="90" t="s">
        <v>1655</v>
      </c>
      <c r="G1220" s="90" t="s">
        <v>1656</v>
      </c>
      <c r="H1220" s="92">
        <v>1084774.1299999999</v>
      </c>
      <c r="I1220" s="78">
        <v>524.22</v>
      </c>
      <c r="J1220" s="93"/>
      <c r="K1220" s="94">
        <v>2018.18</v>
      </c>
      <c r="L1220" s="94">
        <v>2018.18</v>
      </c>
      <c r="M1220" s="94">
        <f t="shared" si="8"/>
        <v>0</v>
      </c>
      <c r="N1220" s="91">
        <v>45189</v>
      </c>
      <c r="O1220" s="90" t="s">
        <v>1657</v>
      </c>
      <c r="P1220" s="90"/>
      <c r="Q1220" s="90">
        <v>20</v>
      </c>
    </row>
    <row r="1221" spans="1:18" ht="13.5" hidden="1">
      <c r="A1221" s="90" t="s">
        <v>439</v>
      </c>
      <c r="B1221" s="90" t="s">
        <v>440</v>
      </c>
      <c r="C1221" s="91"/>
      <c r="D1221" s="91">
        <v>45190</v>
      </c>
      <c r="E1221" s="90">
        <v>129022</v>
      </c>
      <c r="F1221" s="90" t="s">
        <v>1614</v>
      </c>
      <c r="G1221" s="90" t="s">
        <v>1519</v>
      </c>
      <c r="H1221" s="92">
        <v>511443.8</v>
      </c>
      <c r="I1221" s="78">
        <v>524.22</v>
      </c>
      <c r="J1221" s="93"/>
      <c r="K1221" s="94">
        <v>951.52</v>
      </c>
      <c r="L1221" s="94">
        <v>951.52</v>
      </c>
      <c r="M1221" s="94">
        <f t="shared" si="8"/>
        <v>0</v>
      </c>
      <c r="N1221" s="91">
        <v>45205</v>
      </c>
      <c r="O1221" s="90" t="s">
        <v>1615</v>
      </c>
      <c r="P1221" s="90"/>
      <c r="Q1221" s="90">
        <v>20</v>
      </c>
      <c r="R1221" s="90" t="s">
        <v>1545</v>
      </c>
    </row>
    <row r="1222" spans="1:18" ht="13.5" hidden="1">
      <c r="A1222" s="90" t="s">
        <v>439</v>
      </c>
      <c r="B1222" s="90" t="s">
        <v>440</v>
      </c>
      <c r="C1222" s="91"/>
      <c r="D1222" s="91">
        <v>45196</v>
      </c>
      <c r="E1222" s="90">
        <v>129543</v>
      </c>
      <c r="F1222" s="90" t="s">
        <v>1614</v>
      </c>
      <c r="G1222" s="90" t="s">
        <v>1519</v>
      </c>
      <c r="H1222" s="92">
        <v>400443.7</v>
      </c>
      <c r="I1222" s="78">
        <v>524.22</v>
      </c>
      <c r="J1222" s="93"/>
      <c r="K1222" s="94">
        <v>745.01</v>
      </c>
      <c r="L1222" s="94">
        <v>745.01</v>
      </c>
      <c r="M1222" s="94">
        <f t="shared" si="8"/>
        <v>0</v>
      </c>
      <c r="N1222" s="91">
        <v>45205</v>
      </c>
      <c r="O1222" s="90" t="s">
        <v>1615</v>
      </c>
      <c r="P1222" s="90"/>
      <c r="Q1222" s="90">
        <v>20</v>
      </c>
      <c r="R1222" s="90" t="s">
        <v>1545</v>
      </c>
    </row>
    <row r="1223" spans="1:18" ht="13.5" hidden="1">
      <c r="A1223" s="90" t="s">
        <v>432</v>
      </c>
      <c r="B1223" s="90" t="s">
        <v>433</v>
      </c>
      <c r="C1223" s="91"/>
      <c r="D1223" s="91">
        <v>45191</v>
      </c>
      <c r="E1223" s="90">
        <v>4414</v>
      </c>
      <c r="F1223" s="90" t="s">
        <v>1658</v>
      </c>
      <c r="G1223" s="90" t="s">
        <v>1659</v>
      </c>
      <c r="H1223" s="92">
        <v>4512300.18</v>
      </c>
      <c r="I1223" s="78">
        <v>524.22</v>
      </c>
      <c r="J1223" s="93"/>
      <c r="K1223" s="94">
        <v>8394.98</v>
      </c>
      <c r="L1223" s="94">
        <v>8394.98</v>
      </c>
      <c r="M1223" s="94">
        <f t="shared" si="8"/>
        <v>0</v>
      </c>
      <c r="N1223" s="91">
        <v>45191</v>
      </c>
      <c r="O1223" s="90" t="s">
        <v>1660</v>
      </c>
      <c r="P1223" s="90"/>
      <c r="Q1223" s="90">
        <v>20</v>
      </c>
      <c r="R1223" s="90" t="s">
        <v>1545</v>
      </c>
    </row>
    <row r="1224" spans="1:18" ht="13.5" hidden="1">
      <c r="A1224" s="90" t="s">
        <v>425</v>
      </c>
      <c r="B1224" s="90" t="s">
        <v>426</v>
      </c>
      <c r="C1224" s="91"/>
      <c r="D1224" s="91">
        <v>45192</v>
      </c>
      <c r="E1224" s="90" t="s">
        <v>1661</v>
      </c>
      <c r="F1224" s="90" t="s">
        <v>1662</v>
      </c>
      <c r="G1224" s="90" t="s">
        <v>1663</v>
      </c>
      <c r="H1224" s="92"/>
      <c r="I1224" s="78">
        <v>524.22</v>
      </c>
      <c r="J1224" s="93"/>
      <c r="K1224" s="94">
        <v>299.97000000000003</v>
      </c>
      <c r="L1224" s="94">
        <v>299.97000000000003</v>
      </c>
      <c r="M1224" s="94">
        <f t="shared" si="8"/>
        <v>0</v>
      </c>
      <c r="N1224" s="91">
        <v>45205</v>
      </c>
      <c r="O1224" s="90" t="s">
        <v>1664</v>
      </c>
      <c r="P1224" s="90"/>
      <c r="Q1224" s="90">
        <v>20</v>
      </c>
    </row>
    <row r="1225" spans="1:18" ht="13.5" hidden="1">
      <c r="A1225" s="90" t="s">
        <v>425</v>
      </c>
      <c r="B1225" s="90" t="s">
        <v>426</v>
      </c>
      <c r="C1225" s="91"/>
      <c r="D1225" s="91">
        <v>45192</v>
      </c>
      <c r="E1225" s="90" t="s">
        <v>1665</v>
      </c>
      <c r="F1225" s="90" t="s">
        <v>1662</v>
      </c>
      <c r="G1225" s="90" t="s">
        <v>1663</v>
      </c>
      <c r="H1225" s="92"/>
      <c r="I1225" s="78">
        <v>524.22</v>
      </c>
      <c r="J1225" s="93"/>
      <c r="K1225" s="94">
        <v>299.97000000000003</v>
      </c>
      <c r="L1225" s="94">
        <v>299.97000000000003</v>
      </c>
      <c r="M1225" s="94">
        <f t="shared" si="8"/>
        <v>0</v>
      </c>
      <c r="N1225" s="91">
        <v>45205</v>
      </c>
      <c r="O1225" s="90" t="s">
        <v>1664</v>
      </c>
      <c r="P1225" s="90"/>
      <c r="Q1225" s="90">
        <v>20</v>
      </c>
    </row>
    <row r="1226" spans="1:18" ht="13.5" hidden="1">
      <c r="A1226" s="90" t="s">
        <v>425</v>
      </c>
      <c r="B1226" s="90" t="s">
        <v>426</v>
      </c>
      <c r="C1226" s="91"/>
      <c r="D1226" s="91">
        <v>45192</v>
      </c>
      <c r="E1226" s="90" t="s">
        <v>1666</v>
      </c>
      <c r="F1226" s="90" t="s">
        <v>1662</v>
      </c>
      <c r="G1226" s="90" t="s">
        <v>1663</v>
      </c>
      <c r="H1226" s="92"/>
      <c r="I1226" s="78">
        <v>524.22</v>
      </c>
      <c r="J1226" s="93"/>
      <c r="K1226" s="94">
        <v>299.97000000000003</v>
      </c>
      <c r="L1226" s="94">
        <v>299.97000000000003</v>
      </c>
      <c r="M1226" s="94">
        <f t="shared" si="8"/>
        <v>0</v>
      </c>
      <c r="N1226" s="91">
        <v>45205</v>
      </c>
      <c r="O1226" s="90" t="s">
        <v>1664</v>
      </c>
      <c r="P1226" s="90"/>
      <c r="Q1226" s="90">
        <v>20</v>
      </c>
    </row>
    <row r="1227" spans="1:18" ht="13.5" hidden="1">
      <c r="A1227" s="90" t="s">
        <v>425</v>
      </c>
      <c r="B1227" s="90" t="s">
        <v>426</v>
      </c>
      <c r="C1227" s="91"/>
      <c r="D1227" s="91">
        <v>45192</v>
      </c>
      <c r="E1227" s="90" t="s">
        <v>1667</v>
      </c>
      <c r="F1227" s="90" t="s">
        <v>1662</v>
      </c>
      <c r="G1227" s="90" t="s">
        <v>1663</v>
      </c>
      <c r="H1227" s="92"/>
      <c r="I1227" s="78">
        <v>524.22</v>
      </c>
      <c r="J1227" s="93"/>
      <c r="K1227" s="94">
        <v>299.97000000000003</v>
      </c>
      <c r="L1227" s="94">
        <v>299.97000000000003</v>
      </c>
      <c r="M1227" s="94">
        <f t="shared" si="8"/>
        <v>0</v>
      </c>
      <c r="N1227" s="91">
        <v>45205</v>
      </c>
      <c r="O1227" s="90" t="s">
        <v>1664</v>
      </c>
      <c r="P1227" s="90"/>
      <c r="Q1227" s="90">
        <v>20</v>
      </c>
    </row>
    <row r="1228" spans="1:18" ht="13.5" hidden="1">
      <c r="A1228" s="90" t="s">
        <v>430</v>
      </c>
      <c r="B1228" s="90" t="s">
        <v>431</v>
      </c>
      <c r="C1228" s="91"/>
      <c r="D1228" s="91">
        <v>45192</v>
      </c>
      <c r="E1228" s="90" t="s">
        <v>1668</v>
      </c>
      <c r="F1228" s="90" t="s">
        <v>1662</v>
      </c>
      <c r="G1228" s="90" t="s">
        <v>1663</v>
      </c>
      <c r="H1228" s="92"/>
      <c r="I1228" s="78">
        <v>524.22</v>
      </c>
      <c r="J1228" s="93"/>
      <c r="K1228" s="94">
        <v>3739.6</v>
      </c>
      <c r="L1228" s="94">
        <v>3739.6</v>
      </c>
      <c r="M1228" s="94">
        <f t="shared" si="8"/>
        <v>0</v>
      </c>
      <c r="N1228" s="91">
        <v>45205</v>
      </c>
      <c r="O1228" s="90" t="s">
        <v>1664</v>
      </c>
      <c r="P1228" s="90"/>
      <c r="Q1228" s="90">
        <v>20</v>
      </c>
    </row>
    <row r="1229" spans="1:18" ht="13.5" hidden="1">
      <c r="A1229" s="90" t="s">
        <v>425</v>
      </c>
      <c r="B1229" s="90" t="s">
        <v>426</v>
      </c>
      <c r="C1229" s="91"/>
      <c r="D1229" s="91">
        <v>45192</v>
      </c>
      <c r="E1229" s="90" t="s">
        <v>1669</v>
      </c>
      <c r="F1229" s="90" t="s">
        <v>1662</v>
      </c>
      <c r="G1229" s="90" t="s">
        <v>1663</v>
      </c>
      <c r="H1229" s="92"/>
      <c r="I1229" s="78">
        <v>524.22</v>
      </c>
      <c r="J1229" s="93"/>
      <c r="K1229" s="94">
        <v>299.97000000000003</v>
      </c>
      <c r="L1229" s="94">
        <v>299.97000000000003</v>
      </c>
      <c r="M1229" s="94">
        <f t="shared" si="8"/>
        <v>0</v>
      </c>
      <c r="N1229" s="91">
        <v>45205</v>
      </c>
      <c r="O1229" s="90" t="s">
        <v>1664</v>
      </c>
      <c r="P1229" s="90"/>
      <c r="Q1229" s="90">
        <v>20</v>
      </c>
    </row>
    <row r="1230" spans="1:18" ht="13.5" hidden="1">
      <c r="A1230" s="90" t="s">
        <v>425</v>
      </c>
      <c r="B1230" s="90" t="s">
        <v>426</v>
      </c>
      <c r="C1230" s="91"/>
      <c r="D1230" s="91">
        <v>45192</v>
      </c>
      <c r="E1230" s="90" t="s">
        <v>1670</v>
      </c>
      <c r="F1230" s="90" t="s">
        <v>1662</v>
      </c>
      <c r="G1230" s="90" t="s">
        <v>1663</v>
      </c>
      <c r="H1230" s="92"/>
      <c r="I1230" s="78">
        <v>524.22</v>
      </c>
      <c r="J1230" s="93"/>
      <c r="K1230" s="94">
        <v>299.97000000000003</v>
      </c>
      <c r="L1230" s="94">
        <v>299.97000000000003</v>
      </c>
      <c r="M1230" s="94">
        <f t="shared" si="8"/>
        <v>0</v>
      </c>
      <c r="N1230" s="91">
        <v>45205</v>
      </c>
      <c r="O1230" s="90" t="s">
        <v>1664</v>
      </c>
      <c r="P1230" s="90"/>
      <c r="Q1230" s="90">
        <v>20</v>
      </c>
    </row>
    <row r="1231" spans="1:18" ht="13.5" hidden="1">
      <c r="A1231" s="90" t="s">
        <v>425</v>
      </c>
      <c r="B1231" s="90" t="s">
        <v>426</v>
      </c>
      <c r="C1231" s="91"/>
      <c r="D1231" s="91">
        <v>45192</v>
      </c>
      <c r="E1231" s="90" t="s">
        <v>1671</v>
      </c>
      <c r="F1231" s="90" t="s">
        <v>1662</v>
      </c>
      <c r="G1231" s="90" t="s">
        <v>1663</v>
      </c>
      <c r="H1231" s="92"/>
      <c r="I1231" s="78">
        <v>524.22</v>
      </c>
      <c r="J1231" s="93"/>
      <c r="K1231" s="94">
        <v>299.97000000000003</v>
      </c>
      <c r="L1231" s="94">
        <v>299.97000000000003</v>
      </c>
      <c r="M1231" s="94">
        <f t="shared" si="8"/>
        <v>0</v>
      </c>
      <c r="N1231" s="91">
        <v>45205</v>
      </c>
      <c r="O1231" s="90" t="s">
        <v>1664</v>
      </c>
      <c r="P1231" s="90"/>
      <c r="Q1231" s="90">
        <v>20</v>
      </c>
    </row>
    <row r="1232" spans="1:18" ht="13.5" hidden="1">
      <c r="A1232" s="90" t="s">
        <v>425</v>
      </c>
      <c r="B1232" s="90" t="s">
        <v>426</v>
      </c>
      <c r="C1232" s="91"/>
      <c r="D1232" s="91">
        <v>45192</v>
      </c>
      <c r="E1232" s="90" t="s">
        <v>1672</v>
      </c>
      <c r="F1232" s="90" t="s">
        <v>1662</v>
      </c>
      <c r="G1232" s="90" t="s">
        <v>1663</v>
      </c>
      <c r="H1232" s="92"/>
      <c r="I1232" s="78">
        <v>524.22</v>
      </c>
      <c r="J1232" s="93"/>
      <c r="K1232" s="94">
        <v>299.97000000000003</v>
      </c>
      <c r="L1232" s="94">
        <v>299.97000000000003</v>
      </c>
      <c r="M1232" s="94">
        <f t="shared" si="8"/>
        <v>0</v>
      </c>
      <c r="N1232" s="91">
        <v>45205</v>
      </c>
      <c r="O1232" s="90" t="s">
        <v>1664</v>
      </c>
      <c r="P1232" s="90"/>
      <c r="Q1232" s="90">
        <v>20</v>
      </c>
    </row>
    <row r="1233" spans="1:18" ht="13.5" hidden="1">
      <c r="A1233" s="90" t="s">
        <v>425</v>
      </c>
      <c r="B1233" s="90" t="s">
        <v>426</v>
      </c>
      <c r="C1233" s="91"/>
      <c r="D1233" s="91">
        <v>45192</v>
      </c>
      <c r="E1233" s="90" t="s">
        <v>1673</v>
      </c>
      <c r="F1233" s="90" t="s">
        <v>1662</v>
      </c>
      <c r="G1233" s="90" t="s">
        <v>1663</v>
      </c>
      <c r="H1233" s="92"/>
      <c r="I1233" s="78">
        <v>524.22</v>
      </c>
      <c r="J1233" s="93"/>
      <c r="K1233" s="94">
        <v>299.97000000000003</v>
      </c>
      <c r="L1233" s="94">
        <v>299.97000000000003</v>
      </c>
      <c r="M1233" s="94">
        <f t="shared" si="8"/>
        <v>0</v>
      </c>
      <c r="N1233" s="91">
        <v>45205</v>
      </c>
      <c r="O1233" s="90" t="s">
        <v>1664</v>
      </c>
      <c r="P1233" s="90"/>
      <c r="Q1233" s="90">
        <v>20</v>
      </c>
    </row>
    <row r="1234" spans="1:18" ht="13.5" hidden="1">
      <c r="A1234" s="90" t="s">
        <v>425</v>
      </c>
      <c r="B1234" s="90" t="s">
        <v>426</v>
      </c>
      <c r="C1234" s="91"/>
      <c r="D1234" s="91">
        <v>45192</v>
      </c>
      <c r="E1234" s="90" t="s">
        <v>1674</v>
      </c>
      <c r="F1234" s="90" t="s">
        <v>1662</v>
      </c>
      <c r="G1234" s="90" t="s">
        <v>1663</v>
      </c>
      <c r="H1234" s="92"/>
      <c r="I1234" s="78">
        <v>524.22</v>
      </c>
      <c r="J1234" s="93"/>
      <c r="K1234" s="94">
        <v>299.97000000000003</v>
      </c>
      <c r="L1234" s="94">
        <v>299.97000000000003</v>
      </c>
      <c r="M1234" s="94">
        <f t="shared" si="8"/>
        <v>0</v>
      </c>
      <c r="N1234" s="91">
        <v>45205</v>
      </c>
      <c r="O1234" s="90" t="s">
        <v>1664</v>
      </c>
      <c r="P1234" s="90"/>
      <c r="Q1234" s="90">
        <v>20</v>
      </c>
    </row>
    <row r="1235" spans="1:18" ht="13.5" hidden="1">
      <c r="A1235" s="90" t="s">
        <v>425</v>
      </c>
      <c r="B1235" s="90" t="s">
        <v>426</v>
      </c>
      <c r="C1235" s="91"/>
      <c r="D1235" s="91">
        <v>45192</v>
      </c>
      <c r="E1235" s="90" t="s">
        <v>1675</v>
      </c>
      <c r="F1235" s="90" t="s">
        <v>1662</v>
      </c>
      <c r="G1235" s="90" t="s">
        <v>1663</v>
      </c>
      <c r="H1235" s="92"/>
      <c r="I1235" s="78">
        <v>524.22</v>
      </c>
      <c r="J1235" s="93"/>
      <c r="K1235" s="94">
        <v>299.97000000000003</v>
      </c>
      <c r="L1235" s="94">
        <v>299.97000000000003</v>
      </c>
      <c r="M1235" s="94">
        <f t="shared" si="8"/>
        <v>0</v>
      </c>
      <c r="N1235" s="91">
        <v>45205</v>
      </c>
      <c r="O1235" s="90" t="s">
        <v>1664</v>
      </c>
      <c r="P1235" s="90"/>
      <c r="Q1235" s="90">
        <v>20</v>
      </c>
    </row>
    <row r="1236" spans="1:18" ht="13.5" hidden="1">
      <c r="A1236" s="90" t="s">
        <v>262</v>
      </c>
      <c r="B1236" s="90" t="s">
        <v>263</v>
      </c>
      <c r="C1236" s="91"/>
      <c r="D1236" s="91">
        <v>45195</v>
      </c>
      <c r="E1236" s="90">
        <v>320</v>
      </c>
      <c r="F1236" s="90" t="s">
        <v>912</v>
      </c>
      <c r="G1236" s="90" t="s">
        <v>913</v>
      </c>
      <c r="H1236" s="92">
        <v>129950</v>
      </c>
      <c r="I1236" s="78">
        <v>524.22</v>
      </c>
      <c r="J1236" s="93"/>
      <c r="K1236" s="94">
        <v>241.77</v>
      </c>
      <c r="L1236" s="94">
        <v>241.77</v>
      </c>
      <c r="M1236" s="94">
        <f t="shared" si="8"/>
        <v>0</v>
      </c>
      <c r="N1236" s="91">
        <v>45205</v>
      </c>
      <c r="O1236" s="90" t="s">
        <v>1676</v>
      </c>
      <c r="P1236" s="90"/>
      <c r="Q1236" s="90">
        <v>20</v>
      </c>
      <c r="R1236" s="90" t="s">
        <v>1545</v>
      </c>
    </row>
    <row r="1237" spans="1:18" ht="13.5" hidden="1">
      <c r="A1237" s="90" t="s">
        <v>425</v>
      </c>
      <c r="B1237" s="90" t="s">
        <v>426</v>
      </c>
      <c r="C1237" s="91"/>
      <c r="D1237" s="91">
        <v>45187</v>
      </c>
      <c r="E1237" s="90" t="s">
        <v>504</v>
      </c>
      <c r="F1237" s="90" t="s">
        <v>1608</v>
      </c>
      <c r="G1237" s="90" t="s">
        <v>1677</v>
      </c>
      <c r="H1237" s="92">
        <v>2000000</v>
      </c>
      <c r="I1237" s="78">
        <v>524.22</v>
      </c>
      <c r="J1237" s="93"/>
      <c r="K1237" s="94">
        <v>3720.93</v>
      </c>
      <c r="L1237" s="94">
        <v>3720.93</v>
      </c>
      <c r="M1237" s="94">
        <f t="shared" si="8"/>
        <v>0</v>
      </c>
      <c r="N1237" s="91">
        <v>45187</v>
      </c>
      <c r="O1237" s="90" t="s">
        <v>1678</v>
      </c>
      <c r="P1237" s="90"/>
      <c r="Q1237" s="90">
        <v>20</v>
      </c>
    </row>
    <row r="1238" spans="1:18" ht="13.5" hidden="1">
      <c r="A1238" s="90" t="s">
        <v>425</v>
      </c>
      <c r="B1238" s="90" t="s">
        <v>426</v>
      </c>
      <c r="C1238" s="91"/>
      <c r="D1238" s="91">
        <v>45187</v>
      </c>
      <c r="E1238" s="90" t="s">
        <v>504</v>
      </c>
      <c r="F1238" s="90" t="s">
        <v>1608</v>
      </c>
      <c r="G1238" s="90" t="s">
        <v>1679</v>
      </c>
      <c r="H1238" s="92">
        <v>7000000</v>
      </c>
      <c r="I1238" s="78">
        <v>524.22</v>
      </c>
      <c r="J1238" s="93"/>
      <c r="K1238" s="94">
        <v>13023.26</v>
      </c>
      <c r="L1238" s="94">
        <v>13023.26</v>
      </c>
      <c r="M1238" s="94">
        <f t="shared" si="8"/>
        <v>0</v>
      </c>
      <c r="N1238" s="90" t="s">
        <v>1680</v>
      </c>
      <c r="O1238" s="90" t="s">
        <v>1681</v>
      </c>
      <c r="P1238" s="90"/>
      <c r="Q1238" s="90">
        <v>20</v>
      </c>
    </row>
    <row r="1239" spans="1:18" ht="13.5" hidden="1">
      <c r="A1239" s="90" t="s">
        <v>358</v>
      </c>
      <c r="B1239" s="90" t="s">
        <v>359</v>
      </c>
      <c r="C1239" s="91"/>
      <c r="D1239" s="91">
        <v>45195</v>
      </c>
      <c r="E1239" s="90">
        <v>29</v>
      </c>
      <c r="F1239" s="90" t="s">
        <v>1147</v>
      </c>
      <c r="G1239" s="90" t="s">
        <v>1682</v>
      </c>
      <c r="H1239" s="92">
        <v>293800</v>
      </c>
      <c r="I1239" s="78">
        <v>524.22</v>
      </c>
      <c r="J1239" s="93"/>
      <c r="K1239" s="94">
        <v>546.6</v>
      </c>
      <c r="L1239" s="94">
        <v>546.6</v>
      </c>
      <c r="M1239" s="94">
        <f t="shared" si="8"/>
        <v>0</v>
      </c>
      <c r="N1239" s="91">
        <v>45203</v>
      </c>
      <c r="O1239" s="90" t="s">
        <v>1683</v>
      </c>
      <c r="P1239" s="90"/>
      <c r="Q1239" s="90">
        <v>20</v>
      </c>
    </row>
    <row r="1240" spans="1:18" ht="13.5" hidden="1">
      <c r="A1240" s="90" t="s">
        <v>262</v>
      </c>
      <c r="B1240" s="90" t="s">
        <v>263</v>
      </c>
      <c r="C1240" s="91"/>
      <c r="D1240" s="91">
        <v>45184</v>
      </c>
      <c r="E1240" s="90" t="s">
        <v>1684</v>
      </c>
      <c r="F1240" s="90" t="s">
        <v>919</v>
      </c>
      <c r="G1240" s="90" t="s">
        <v>913</v>
      </c>
      <c r="H1240" s="92">
        <v>40000</v>
      </c>
      <c r="I1240" s="78">
        <v>524.22</v>
      </c>
      <c r="J1240" s="93"/>
      <c r="K1240" s="94">
        <v>74.42</v>
      </c>
      <c r="L1240" s="94">
        <v>74.42</v>
      </c>
      <c r="M1240" s="94">
        <f t="shared" si="8"/>
        <v>0</v>
      </c>
      <c r="N1240" s="91">
        <v>45205</v>
      </c>
      <c r="O1240" s="90" t="s">
        <v>1685</v>
      </c>
      <c r="P1240" s="90"/>
      <c r="Q1240" s="90">
        <v>20</v>
      </c>
    </row>
    <row r="1241" spans="1:18" ht="13.5" hidden="1">
      <c r="A1241" s="90" t="s">
        <v>262</v>
      </c>
      <c r="B1241" s="90" t="s">
        <v>263</v>
      </c>
      <c r="C1241" s="91"/>
      <c r="D1241" s="91">
        <v>45187</v>
      </c>
      <c r="E1241" s="90" t="s">
        <v>1686</v>
      </c>
      <c r="F1241" s="90" t="s">
        <v>919</v>
      </c>
      <c r="G1241" s="90" t="s">
        <v>913</v>
      </c>
      <c r="H1241" s="92">
        <v>40000</v>
      </c>
      <c r="I1241" s="78">
        <v>524.22</v>
      </c>
      <c r="J1241" s="93"/>
      <c r="K1241" s="94">
        <v>74.42</v>
      </c>
      <c r="L1241" s="94">
        <v>74.42</v>
      </c>
      <c r="M1241" s="94">
        <f t="shared" si="8"/>
        <v>0</v>
      </c>
      <c r="N1241" s="91">
        <v>45205</v>
      </c>
      <c r="O1241" s="90" t="s">
        <v>1685</v>
      </c>
      <c r="P1241" s="90"/>
      <c r="Q1241" s="90">
        <v>20</v>
      </c>
      <c r="R1241" s="90" t="s">
        <v>1545</v>
      </c>
    </row>
    <row r="1242" spans="1:18" ht="13.5" hidden="1">
      <c r="A1242" s="90" t="s">
        <v>430</v>
      </c>
      <c r="B1242" s="90" t="s">
        <v>431</v>
      </c>
      <c r="C1242" s="91"/>
      <c r="D1242" s="91">
        <v>45196</v>
      </c>
      <c r="E1242" s="90">
        <v>108</v>
      </c>
      <c r="F1242" s="90" t="s">
        <v>1687</v>
      </c>
      <c r="G1242" s="90" t="s">
        <v>1688</v>
      </c>
      <c r="H1242" s="92">
        <v>2340000</v>
      </c>
      <c r="I1242" s="78">
        <v>524.22</v>
      </c>
      <c r="J1242" s="93"/>
      <c r="K1242" s="94">
        <v>4353.49</v>
      </c>
      <c r="L1242" s="94">
        <v>4353.49</v>
      </c>
      <c r="M1242" s="94">
        <f t="shared" si="8"/>
        <v>0</v>
      </c>
      <c r="N1242" s="91">
        <v>45197</v>
      </c>
      <c r="O1242" s="90" t="s">
        <v>1689</v>
      </c>
      <c r="P1242" s="90"/>
      <c r="Q1242" s="90">
        <v>20</v>
      </c>
      <c r="R1242" s="90" t="s">
        <v>1545</v>
      </c>
    </row>
    <row r="1243" spans="1:18" ht="13.5" hidden="1">
      <c r="A1243" s="90" t="s">
        <v>425</v>
      </c>
      <c r="B1243" s="90" t="s">
        <v>426</v>
      </c>
      <c r="C1243" s="91"/>
      <c r="D1243" s="91">
        <v>45196</v>
      </c>
      <c r="E1243" s="90">
        <v>86</v>
      </c>
      <c r="F1243" s="90" t="s">
        <v>754</v>
      </c>
      <c r="G1243" s="90" t="s">
        <v>1690</v>
      </c>
      <c r="H1243" s="92">
        <v>825013</v>
      </c>
      <c r="I1243" s="78">
        <v>524.22</v>
      </c>
      <c r="J1243" s="93"/>
      <c r="K1243" s="94">
        <v>1534.91</v>
      </c>
      <c r="L1243" s="94">
        <v>1534.91</v>
      </c>
      <c r="M1243" s="94">
        <f t="shared" si="8"/>
        <v>0</v>
      </c>
      <c r="N1243" s="91">
        <v>45205</v>
      </c>
      <c r="O1243" s="90" t="s">
        <v>1691</v>
      </c>
      <c r="P1243" s="90"/>
      <c r="Q1243" s="90">
        <v>20</v>
      </c>
      <c r="R1243" s="90" t="s">
        <v>1545</v>
      </c>
    </row>
    <row r="1244" spans="1:18" ht="13.5" hidden="1">
      <c r="A1244" s="90" t="s">
        <v>425</v>
      </c>
      <c r="B1244" s="90" t="s">
        <v>426</v>
      </c>
      <c r="C1244" s="91"/>
      <c r="D1244" s="91">
        <v>45196</v>
      </c>
      <c r="E1244" s="90" t="s">
        <v>1692</v>
      </c>
      <c r="F1244" s="90" t="s">
        <v>427</v>
      </c>
      <c r="G1244" s="90" t="s">
        <v>1693</v>
      </c>
      <c r="H1244" s="92">
        <v>76800</v>
      </c>
      <c r="I1244" s="78">
        <v>524.22</v>
      </c>
      <c r="J1244" s="93"/>
      <c r="K1244" s="94">
        <v>146.56</v>
      </c>
      <c r="L1244" s="94">
        <v>146.56</v>
      </c>
      <c r="M1244" s="94">
        <f t="shared" si="8"/>
        <v>0</v>
      </c>
      <c r="N1244" s="91">
        <v>45198</v>
      </c>
      <c r="O1244" s="90" t="s">
        <v>1694</v>
      </c>
      <c r="P1244" s="90"/>
      <c r="Q1244" s="90">
        <v>20</v>
      </c>
      <c r="R1244" s="90" t="s">
        <v>1545</v>
      </c>
    </row>
    <row r="1245" spans="1:18" ht="13.5" hidden="1">
      <c r="A1245" s="90" t="s">
        <v>425</v>
      </c>
      <c r="B1245" s="90" t="s">
        <v>426</v>
      </c>
      <c r="C1245" s="91"/>
      <c r="D1245" s="91">
        <v>45196</v>
      </c>
      <c r="E1245" s="90" t="s">
        <v>1695</v>
      </c>
      <c r="F1245" s="90" t="s">
        <v>427</v>
      </c>
      <c r="G1245" s="90" t="s">
        <v>1693</v>
      </c>
      <c r="H1245" s="92">
        <v>73700</v>
      </c>
      <c r="I1245" s="78">
        <v>524.22</v>
      </c>
      <c r="J1245" s="93"/>
      <c r="K1245" s="94">
        <v>140.65</v>
      </c>
      <c r="L1245" s="94">
        <v>140.65</v>
      </c>
      <c r="M1245" s="94">
        <f t="shared" si="8"/>
        <v>0</v>
      </c>
      <c r="N1245" s="91">
        <v>45198</v>
      </c>
      <c r="O1245" s="90" t="s">
        <v>1694</v>
      </c>
      <c r="P1245" s="90"/>
      <c r="Q1245" s="90">
        <v>20</v>
      </c>
      <c r="R1245" s="90" t="s">
        <v>1545</v>
      </c>
    </row>
    <row r="1246" spans="1:18" ht="13.5" hidden="1">
      <c r="A1246" s="90" t="s">
        <v>430</v>
      </c>
      <c r="B1246" s="90" t="s">
        <v>431</v>
      </c>
      <c r="C1246" s="91"/>
      <c r="D1246" s="91">
        <v>45196</v>
      </c>
      <c r="E1246" s="90" t="s">
        <v>1696</v>
      </c>
      <c r="F1246" s="90" t="s">
        <v>427</v>
      </c>
      <c r="G1246" s="90" t="s">
        <v>1693</v>
      </c>
      <c r="H1246" s="92">
        <v>2887749</v>
      </c>
      <c r="I1246" s="78">
        <v>524.22</v>
      </c>
      <c r="J1246" s="93"/>
      <c r="K1246" s="94">
        <v>5510.97</v>
      </c>
      <c r="L1246" s="94">
        <v>5510.97</v>
      </c>
      <c r="M1246" s="94">
        <f t="shared" si="8"/>
        <v>0</v>
      </c>
      <c r="N1246" s="91">
        <v>45198</v>
      </c>
      <c r="O1246" s="90" t="s">
        <v>1694</v>
      </c>
      <c r="P1246" s="90"/>
      <c r="Q1246" s="90">
        <v>20</v>
      </c>
      <c r="R1246" s="90" t="s">
        <v>1545</v>
      </c>
    </row>
    <row r="1247" spans="1:18" ht="13.5" hidden="1">
      <c r="A1247" s="90" t="s">
        <v>425</v>
      </c>
      <c r="B1247" s="90" t="s">
        <v>426</v>
      </c>
      <c r="C1247" s="91"/>
      <c r="D1247" s="91">
        <v>45196</v>
      </c>
      <c r="E1247" s="90" t="s">
        <v>1697</v>
      </c>
      <c r="F1247" s="90" t="s">
        <v>427</v>
      </c>
      <c r="G1247" s="90" t="s">
        <v>1693</v>
      </c>
      <c r="H1247" s="92">
        <v>11069704.5</v>
      </c>
      <c r="I1247" s="78">
        <v>524.22</v>
      </c>
      <c r="J1247" s="93"/>
      <c r="K1247" s="94">
        <v>21125.39</v>
      </c>
      <c r="L1247" s="94">
        <v>21125.39</v>
      </c>
      <c r="M1247" s="94">
        <f t="shared" si="8"/>
        <v>0</v>
      </c>
      <c r="N1247" s="91">
        <v>45198</v>
      </c>
      <c r="O1247" s="90" t="s">
        <v>1694</v>
      </c>
      <c r="P1247" s="90"/>
      <c r="Q1247" s="90">
        <v>20</v>
      </c>
      <c r="R1247" s="90" t="s">
        <v>1545</v>
      </c>
    </row>
    <row r="1248" spans="1:18" ht="13.5" hidden="1">
      <c r="A1248" s="90" t="s">
        <v>430</v>
      </c>
      <c r="B1248" s="90" t="s">
        <v>431</v>
      </c>
      <c r="C1248" s="91"/>
      <c r="D1248" s="91">
        <v>45196</v>
      </c>
      <c r="E1248" s="90" t="s">
        <v>1698</v>
      </c>
      <c r="F1248" s="90" t="s">
        <v>427</v>
      </c>
      <c r="G1248" s="90" t="s">
        <v>1693</v>
      </c>
      <c r="H1248" s="92">
        <v>962583</v>
      </c>
      <c r="I1248" s="78">
        <v>524.22</v>
      </c>
      <c r="J1248" s="93"/>
      <c r="K1248" s="94">
        <v>1836.99</v>
      </c>
      <c r="L1248" s="94">
        <v>1836.99</v>
      </c>
      <c r="M1248" s="94">
        <f t="shared" si="8"/>
        <v>0</v>
      </c>
      <c r="N1248" s="91">
        <v>45198</v>
      </c>
      <c r="O1248" s="90" t="s">
        <v>1694</v>
      </c>
      <c r="P1248" s="90"/>
      <c r="Q1248" s="90">
        <v>20</v>
      </c>
      <c r="R1248" s="90" t="s">
        <v>1545</v>
      </c>
    </row>
    <row r="1249" spans="1:18" ht="13.5" hidden="1">
      <c r="A1249" s="90" t="s">
        <v>430</v>
      </c>
      <c r="B1249" s="90" t="s">
        <v>431</v>
      </c>
      <c r="C1249" s="91"/>
      <c r="D1249" s="91">
        <v>45196</v>
      </c>
      <c r="E1249" s="90" t="s">
        <v>1699</v>
      </c>
      <c r="F1249" s="90" t="s">
        <v>427</v>
      </c>
      <c r="G1249" s="90" t="s">
        <v>1693</v>
      </c>
      <c r="H1249" s="92">
        <v>1123013.5</v>
      </c>
      <c r="I1249" s="78">
        <v>524.22</v>
      </c>
      <c r="J1249" s="93"/>
      <c r="K1249" s="94">
        <v>2143.16</v>
      </c>
      <c r="L1249" s="94">
        <v>2143.16</v>
      </c>
      <c r="M1249" s="94">
        <f t="shared" si="8"/>
        <v>0</v>
      </c>
      <c r="N1249" s="91">
        <v>45198</v>
      </c>
      <c r="O1249" s="90" t="s">
        <v>1694</v>
      </c>
      <c r="P1249" s="90"/>
      <c r="Q1249" s="90">
        <v>20</v>
      </c>
      <c r="R1249" s="90" t="s">
        <v>1545</v>
      </c>
    </row>
    <row r="1250" spans="1:18" ht="13.5" hidden="1">
      <c r="A1250" s="90" t="s">
        <v>430</v>
      </c>
      <c r="B1250" s="90" t="s">
        <v>431</v>
      </c>
      <c r="C1250" s="91"/>
      <c r="D1250" s="91">
        <v>45196</v>
      </c>
      <c r="E1250" s="90" t="s">
        <v>1700</v>
      </c>
      <c r="F1250" s="90" t="s">
        <v>427</v>
      </c>
      <c r="G1250" s="90" t="s">
        <v>1701</v>
      </c>
      <c r="H1250" s="92">
        <v>285272.44</v>
      </c>
      <c r="I1250" s="78">
        <v>524.22</v>
      </c>
      <c r="J1250" s="93"/>
      <c r="K1250" s="94">
        <v>544.41</v>
      </c>
      <c r="L1250" s="94">
        <v>544.41</v>
      </c>
      <c r="M1250" s="94">
        <f t="shared" si="8"/>
        <v>0</v>
      </c>
      <c r="N1250" s="91">
        <v>45198</v>
      </c>
      <c r="O1250" s="90" t="s">
        <v>1694</v>
      </c>
      <c r="P1250" s="90"/>
      <c r="Q1250" s="90">
        <v>20</v>
      </c>
      <c r="R1250" s="90" t="s">
        <v>1545</v>
      </c>
    </row>
    <row r="1251" spans="1:18" ht="13.5" hidden="1">
      <c r="A1251" s="90" t="s">
        <v>430</v>
      </c>
      <c r="B1251" s="90" t="s">
        <v>431</v>
      </c>
      <c r="C1251" s="91"/>
      <c r="D1251" s="91">
        <v>45195</v>
      </c>
      <c r="E1251" s="90" t="s">
        <v>1702</v>
      </c>
      <c r="F1251" s="90" t="s">
        <v>1703</v>
      </c>
      <c r="G1251" s="90" t="s">
        <v>1704</v>
      </c>
      <c r="H1251" s="92">
        <v>3897600</v>
      </c>
      <c r="I1251" s="78">
        <v>524.22</v>
      </c>
      <c r="J1251" s="93"/>
      <c r="K1251" s="94">
        <v>7438.17</v>
      </c>
      <c r="L1251" s="94">
        <v>7438.17</v>
      </c>
      <c r="M1251" s="94">
        <f t="shared" si="8"/>
        <v>0</v>
      </c>
      <c r="N1251" s="91">
        <v>45197</v>
      </c>
      <c r="O1251" s="90" t="s">
        <v>1705</v>
      </c>
      <c r="P1251" s="90"/>
      <c r="Q1251" s="90">
        <v>20</v>
      </c>
      <c r="R1251" s="90" t="s">
        <v>1545</v>
      </c>
    </row>
    <row r="1252" spans="1:18" ht="13.5" hidden="1">
      <c r="A1252" s="90" t="s">
        <v>432</v>
      </c>
      <c r="B1252" s="90" t="s">
        <v>433</v>
      </c>
      <c r="C1252" s="91"/>
      <c r="D1252" s="91">
        <v>45195</v>
      </c>
      <c r="E1252" s="90" t="s">
        <v>1706</v>
      </c>
      <c r="F1252" s="90" t="s">
        <v>1707</v>
      </c>
      <c r="G1252" s="90" t="s">
        <v>1704</v>
      </c>
      <c r="H1252" s="92">
        <v>2561000</v>
      </c>
      <c r="I1252" s="78">
        <v>524.22</v>
      </c>
      <c r="J1252" s="93"/>
      <c r="K1252" s="94">
        <v>4887.3999999999996</v>
      </c>
      <c r="L1252" s="94">
        <v>4887.3999999999996</v>
      </c>
      <c r="M1252" s="94">
        <f t="shared" si="8"/>
        <v>0</v>
      </c>
      <c r="N1252" s="90"/>
      <c r="O1252" s="90"/>
      <c r="P1252" s="90"/>
      <c r="Q1252" s="90">
        <v>20</v>
      </c>
      <c r="R1252" s="90" t="s">
        <v>1545</v>
      </c>
    </row>
    <row r="1253" spans="1:18" ht="13.5" hidden="1">
      <c r="A1253" s="90" t="s">
        <v>425</v>
      </c>
      <c r="B1253" s="90" t="s">
        <v>426</v>
      </c>
      <c r="C1253" s="91"/>
      <c r="D1253" s="91">
        <v>45196</v>
      </c>
      <c r="E1253" s="90">
        <v>2</v>
      </c>
      <c r="F1253" s="90" t="s">
        <v>1605</v>
      </c>
      <c r="G1253" s="90" t="s">
        <v>1606</v>
      </c>
      <c r="H1253" s="92">
        <v>4520000</v>
      </c>
      <c r="I1253" s="78">
        <v>524.22</v>
      </c>
      <c r="J1253" s="93"/>
      <c r="K1253" s="94">
        <v>8625.9500000000007</v>
      </c>
      <c r="L1253" s="94">
        <v>8625.9500000000007</v>
      </c>
      <c r="M1253" s="94">
        <f t="shared" si="8"/>
        <v>0</v>
      </c>
      <c r="N1253" s="91">
        <v>45211</v>
      </c>
      <c r="O1253" s="90" t="s">
        <v>1708</v>
      </c>
      <c r="P1253" s="90"/>
      <c r="Q1253" s="90">
        <v>20</v>
      </c>
      <c r="R1253" s="90" t="s">
        <v>1545</v>
      </c>
    </row>
    <row r="1254" spans="1:18" ht="13.5" hidden="1">
      <c r="A1254" s="90" t="s">
        <v>425</v>
      </c>
      <c r="B1254" s="90" t="s">
        <v>426</v>
      </c>
      <c r="C1254" s="91"/>
      <c r="D1254" s="91">
        <v>45196</v>
      </c>
      <c r="E1254" s="90">
        <v>209</v>
      </c>
      <c r="F1254" s="90" t="s">
        <v>427</v>
      </c>
      <c r="G1254" s="90" t="s">
        <v>1709</v>
      </c>
      <c r="H1254" s="92"/>
      <c r="I1254" s="78">
        <v>524.22</v>
      </c>
      <c r="J1254" s="93"/>
      <c r="K1254" s="94">
        <v>7474.9</v>
      </c>
      <c r="L1254" s="94">
        <v>7474.9</v>
      </c>
      <c r="M1254" s="94">
        <f t="shared" si="8"/>
        <v>0</v>
      </c>
      <c r="N1254" s="91">
        <v>45205</v>
      </c>
      <c r="O1254" s="90" t="s">
        <v>1710</v>
      </c>
      <c r="P1254" s="90"/>
      <c r="Q1254" s="90">
        <v>20</v>
      </c>
      <c r="R1254" s="90" t="s">
        <v>1545</v>
      </c>
    </row>
    <row r="1255" spans="1:18" ht="13.5" hidden="1">
      <c r="A1255" s="90" t="s">
        <v>430</v>
      </c>
      <c r="B1255" s="90" t="s">
        <v>431</v>
      </c>
      <c r="C1255" s="91"/>
      <c r="D1255" s="91">
        <v>45196</v>
      </c>
      <c r="E1255" s="90">
        <v>209</v>
      </c>
      <c r="F1255" s="90" t="s">
        <v>427</v>
      </c>
      <c r="G1255" s="90" t="s">
        <v>1711</v>
      </c>
      <c r="H1255" s="92"/>
      <c r="I1255" s="78">
        <v>524.22</v>
      </c>
      <c r="J1255" s="93"/>
      <c r="K1255" s="94">
        <v>9115.74</v>
      </c>
      <c r="L1255" s="94">
        <v>9115.74</v>
      </c>
      <c r="M1255" s="94">
        <f t="shared" si="8"/>
        <v>0</v>
      </c>
      <c r="N1255" s="91">
        <v>45205</v>
      </c>
      <c r="O1255" s="90" t="s">
        <v>1710</v>
      </c>
      <c r="P1255" s="90"/>
      <c r="Q1255" s="90">
        <v>20</v>
      </c>
      <c r="R1255" s="90" t="s">
        <v>1545</v>
      </c>
    </row>
    <row r="1256" spans="1:18" ht="13.5" hidden="1">
      <c r="A1256" s="90" t="s">
        <v>432</v>
      </c>
      <c r="B1256" s="90" t="s">
        <v>433</v>
      </c>
      <c r="C1256" s="91"/>
      <c r="D1256" s="91">
        <v>45196</v>
      </c>
      <c r="E1256" s="90">
        <v>209</v>
      </c>
      <c r="F1256" s="90" t="s">
        <v>427</v>
      </c>
      <c r="G1256" s="90" t="s">
        <v>1712</v>
      </c>
      <c r="H1256" s="92"/>
      <c r="I1256" s="78">
        <v>524.22</v>
      </c>
      <c r="J1256" s="93"/>
      <c r="K1256" s="94">
        <v>1640.83</v>
      </c>
      <c r="L1256" s="94">
        <v>1640.83</v>
      </c>
      <c r="M1256" s="94">
        <f t="shared" si="8"/>
        <v>0</v>
      </c>
      <c r="N1256" s="91">
        <v>45205</v>
      </c>
      <c r="O1256" s="90" t="s">
        <v>1710</v>
      </c>
      <c r="P1256" s="90"/>
      <c r="Q1256" s="90">
        <v>20</v>
      </c>
      <c r="R1256" s="90" t="s">
        <v>1545</v>
      </c>
    </row>
    <row r="1257" spans="1:18" ht="13.5" hidden="1">
      <c r="A1257" s="90" t="s">
        <v>439</v>
      </c>
      <c r="B1257" s="90" t="s">
        <v>440</v>
      </c>
      <c r="C1257" s="91"/>
      <c r="D1257" s="91">
        <v>45198</v>
      </c>
      <c r="E1257" s="90">
        <v>32</v>
      </c>
      <c r="F1257" s="90" t="s">
        <v>378</v>
      </c>
      <c r="G1257" s="90" t="s">
        <v>1713</v>
      </c>
      <c r="H1257" s="92"/>
      <c r="I1257" s="78">
        <v>524.22</v>
      </c>
      <c r="J1257" s="93"/>
      <c r="K1257" s="94">
        <v>2288.25</v>
      </c>
      <c r="L1257" s="94">
        <v>2288.25</v>
      </c>
      <c r="M1257" s="94">
        <f t="shared" si="8"/>
        <v>0</v>
      </c>
      <c r="N1257" s="91">
        <v>45198</v>
      </c>
      <c r="O1257" s="90" t="s">
        <v>1714</v>
      </c>
      <c r="P1257" s="90"/>
      <c r="Q1257" s="90">
        <v>20</v>
      </c>
    </row>
    <row r="1258" spans="1:18" ht="13.5" hidden="1">
      <c r="A1258" s="90" t="s">
        <v>268</v>
      </c>
      <c r="B1258" s="90" t="s">
        <v>269</v>
      </c>
      <c r="C1258" s="91"/>
      <c r="D1258" s="91">
        <v>45197</v>
      </c>
      <c r="E1258" s="90">
        <v>83</v>
      </c>
      <c r="F1258" s="90" t="s">
        <v>1715</v>
      </c>
      <c r="G1258" s="90" t="s">
        <v>1716</v>
      </c>
      <c r="H1258" s="92"/>
      <c r="I1258" s="78">
        <v>524.22</v>
      </c>
      <c r="J1258" s="93"/>
      <c r="K1258" s="94">
        <v>3218.8</v>
      </c>
      <c r="L1258" s="94">
        <v>3218.8</v>
      </c>
      <c r="M1258" s="94">
        <f t="shared" si="8"/>
        <v>0</v>
      </c>
      <c r="N1258" s="91">
        <v>45201</v>
      </c>
      <c r="O1258" s="90" t="s">
        <v>1717</v>
      </c>
      <c r="P1258" s="90"/>
      <c r="Q1258" s="90">
        <v>20</v>
      </c>
    </row>
    <row r="1259" spans="1:18" ht="13.5" hidden="1">
      <c r="A1259" s="90" t="s">
        <v>268</v>
      </c>
      <c r="B1259" s="90" t="s">
        <v>269</v>
      </c>
      <c r="C1259" s="91"/>
      <c r="D1259" s="91">
        <v>45197</v>
      </c>
      <c r="E1259" s="90">
        <v>83</v>
      </c>
      <c r="F1259" s="90" t="s">
        <v>1715</v>
      </c>
      <c r="G1259" s="90" t="s">
        <v>1718</v>
      </c>
      <c r="H1259" s="92"/>
      <c r="I1259" s="78">
        <v>524.22</v>
      </c>
      <c r="J1259" s="93"/>
      <c r="K1259" s="94">
        <v>3218.8</v>
      </c>
      <c r="L1259" s="94">
        <v>3218.8</v>
      </c>
      <c r="M1259" s="94">
        <f t="shared" si="8"/>
        <v>0</v>
      </c>
      <c r="N1259" s="91">
        <v>45222</v>
      </c>
      <c r="O1259" s="90" t="s">
        <v>1719</v>
      </c>
      <c r="P1259" s="90"/>
      <c r="Q1259" s="90">
        <v>20</v>
      </c>
    </row>
    <row r="1260" spans="1:18" ht="13.5" hidden="1">
      <c r="A1260" s="90" t="s">
        <v>425</v>
      </c>
      <c r="B1260" s="90" t="s">
        <v>426</v>
      </c>
      <c r="C1260" s="91"/>
      <c r="D1260" s="91">
        <v>45198</v>
      </c>
      <c r="E1260" s="90" t="s">
        <v>504</v>
      </c>
      <c r="F1260" s="90" t="s">
        <v>1187</v>
      </c>
      <c r="G1260" s="90" t="s">
        <v>1720</v>
      </c>
      <c r="H1260" s="92"/>
      <c r="I1260" s="78">
        <v>524.22</v>
      </c>
      <c r="J1260" s="93"/>
      <c r="K1260" s="94">
        <v>39380.769999999997</v>
      </c>
      <c r="L1260" s="94">
        <v>39380.769999999997</v>
      </c>
      <c r="M1260" s="94">
        <f t="shared" si="8"/>
        <v>0</v>
      </c>
      <c r="N1260" s="91">
        <v>45202</v>
      </c>
      <c r="O1260" s="90" t="s">
        <v>1721</v>
      </c>
      <c r="P1260" s="90"/>
      <c r="Q1260" s="90">
        <v>20</v>
      </c>
    </row>
    <row r="1261" spans="1:18" ht="13.5" hidden="1">
      <c r="A1261" s="90" t="s">
        <v>268</v>
      </c>
      <c r="B1261" s="90" t="s">
        <v>269</v>
      </c>
      <c r="C1261" s="91"/>
      <c r="D1261" s="91">
        <v>45198</v>
      </c>
      <c r="E1261" s="90">
        <v>282</v>
      </c>
      <c r="F1261" s="90" t="s">
        <v>1722</v>
      </c>
      <c r="G1261" s="90" t="s">
        <v>1723</v>
      </c>
      <c r="H1261" s="92">
        <v>802300</v>
      </c>
      <c r="I1261" s="78">
        <v>524.22</v>
      </c>
      <c r="J1261" s="93"/>
      <c r="K1261" s="94">
        <v>1499.63</v>
      </c>
      <c r="L1261" s="94">
        <v>1499.63</v>
      </c>
      <c r="M1261" s="94">
        <f t="shared" si="8"/>
        <v>0</v>
      </c>
      <c r="N1261" s="91">
        <v>45198</v>
      </c>
      <c r="O1261" s="90" t="s">
        <v>1724</v>
      </c>
      <c r="P1261" s="90"/>
      <c r="Q1261" s="90">
        <v>20</v>
      </c>
    </row>
    <row r="1262" spans="1:18" ht="13.5" hidden="1">
      <c r="A1262" s="90" t="s">
        <v>430</v>
      </c>
      <c r="B1262" s="90" t="s">
        <v>431</v>
      </c>
      <c r="C1262" s="91"/>
      <c r="D1262" s="91">
        <v>45198</v>
      </c>
      <c r="E1262" s="90">
        <v>254264</v>
      </c>
      <c r="F1262" s="90" t="s">
        <v>1527</v>
      </c>
      <c r="G1262" s="90" t="s">
        <v>1549</v>
      </c>
      <c r="H1262" s="92">
        <v>135600</v>
      </c>
      <c r="I1262" s="78">
        <v>524.22</v>
      </c>
      <c r="J1262" s="93"/>
      <c r="K1262" s="94">
        <v>253.46</v>
      </c>
      <c r="L1262" s="94">
        <v>253.46</v>
      </c>
      <c r="M1262" s="94">
        <f t="shared" si="8"/>
        <v>0</v>
      </c>
      <c r="N1262" s="91">
        <v>45216</v>
      </c>
      <c r="O1262" s="90" t="s">
        <v>1636</v>
      </c>
      <c r="P1262" s="90"/>
      <c r="Q1262" s="90">
        <v>20</v>
      </c>
      <c r="R1262" s="90" t="s">
        <v>1637</v>
      </c>
    </row>
    <row r="1263" spans="1:18" ht="13.5" hidden="1">
      <c r="A1263" s="90" t="s">
        <v>262</v>
      </c>
      <c r="B1263" s="90" t="s">
        <v>263</v>
      </c>
      <c r="C1263" s="91"/>
      <c r="D1263" s="91">
        <v>45199</v>
      </c>
      <c r="E1263" s="90" t="s">
        <v>1725</v>
      </c>
      <c r="F1263" s="90" t="s">
        <v>1527</v>
      </c>
      <c r="G1263" s="90" t="s">
        <v>1726</v>
      </c>
      <c r="H1263" s="92">
        <v>-8640</v>
      </c>
      <c r="I1263" s="78">
        <v>524.22</v>
      </c>
      <c r="J1263" s="93"/>
      <c r="K1263" s="94">
        <v>-16.149999999999999</v>
      </c>
      <c r="L1263" s="94">
        <v>-16.149999999999999</v>
      </c>
      <c r="M1263" s="94">
        <f t="shared" si="8"/>
        <v>0</v>
      </c>
      <c r="N1263" s="91">
        <v>45216</v>
      </c>
      <c r="O1263" s="90" t="s">
        <v>1636</v>
      </c>
      <c r="P1263" s="90"/>
      <c r="Q1263" s="90">
        <v>20</v>
      </c>
      <c r="R1263" s="90" t="s">
        <v>1545</v>
      </c>
    </row>
    <row r="1264" spans="1:18" ht="13.5" hidden="1">
      <c r="A1264" s="90" t="s">
        <v>376</v>
      </c>
      <c r="B1264" s="90" t="s">
        <v>377</v>
      </c>
      <c r="C1264" s="91"/>
      <c r="D1264" s="91">
        <v>45199</v>
      </c>
      <c r="E1264" s="90">
        <v>35</v>
      </c>
      <c r="F1264" s="90" t="s">
        <v>1727</v>
      </c>
      <c r="G1264" s="90" t="s">
        <v>1728</v>
      </c>
      <c r="H1264" s="92"/>
      <c r="I1264" s="78">
        <v>524.22</v>
      </c>
      <c r="J1264" s="93"/>
      <c r="K1264" s="94">
        <v>13985.32</v>
      </c>
      <c r="L1264" s="94">
        <v>13985.32</v>
      </c>
      <c r="M1264" s="94">
        <f t="shared" si="8"/>
        <v>0</v>
      </c>
      <c r="N1264" s="91">
        <v>45208</v>
      </c>
      <c r="O1264" s="90" t="s">
        <v>1729</v>
      </c>
      <c r="P1264" s="90"/>
      <c r="Q1264" s="90">
        <v>20</v>
      </c>
    </row>
    <row r="1265" spans="1:18" ht="13.5" hidden="1">
      <c r="A1265" s="90" t="s">
        <v>439</v>
      </c>
      <c r="B1265" s="90" t="s">
        <v>440</v>
      </c>
      <c r="C1265" s="91"/>
      <c r="D1265" s="91">
        <v>45199</v>
      </c>
      <c r="E1265" s="90"/>
      <c r="F1265" s="90" t="s">
        <v>686</v>
      </c>
      <c r="G1265" s="90" t="s">
        <v>1730</v>
      </c>
      <c r="H1265" s="92"/>
      <c r="I1265" s="78">
        <v>524.22</v>
      </c>
      <c r="J1265" s="93"/>
      <c r="K1265" s="94">
        <v>5273.33</v>
      </c>
      <c r="L1265" s="94">
        <v>5273.33</v>
      </c>
      <c r="M1265" s="94">
        <f t="shared" si="8"/>
        <v>0</v>
      </c>
      <c r="N1265" s="91">
        <v>45198</v>
      </c>
      <c r="O1265" s="90" t="s">
        <v>1617</v>
      </c>
      <c r="P1265" s="90"/>
      <c r="Q1265" s="90">
        <v>21</v>
      </c>
    </row>
    <row r="1266" spans="1:18" ht="13.5" hidden="1">
      <c r="A1266" s="90" t="s">
        <v>425</v>
      </c>
      <c r="B1266" s="90" t="s">
        <v>426</v>
      </c>
      <c r="C1266" s="91"/>
      <c r="D1266" s="91">
        <v>45196</v>
      </c>
      <c r="E1266" s="90">
        <v>1</v>
      </c>
      <c r="F1266" s="90" t="s">
        <v>1605</v>
      </c>
      <c r="G1266" s="90" t="s">
        <v>1606</v>
      </c>
      <c r="H1266" s="92">
        <v>4520000</v>
      </c>
      <c r="I1266" s="78">
        <v>524.22</v>
      </c>
      <c r="J1266" s="93"/>
      <c r="K1266" s="94">
        <v>8448.6</v>
      </c>
      <c r="L1266" s="94">
        <v>8448.6</v>
      </c>
      <c r="M1266" s="94">
        <f t="shared" si="8"/>
        <v>0</v>
      </c>
      <c r="N1266" s="91">
        <v>45198</v>
      </c>
      <c r="O1266" s="90" t="s">
        <v>1731</v>
      </c>
      <c r="P1266" s="90"/>
      <c r="Q1266" s="90">
        <v>21</v>
      </c>
      <c r="R1266" s="90" t="s">
        <v>1637</v>
      </c>
    </row>
    <row r="1267" spans="1:18" ht="13.5" hidden="1">
      <c r="A1267" s="90" t="s">
        <v>439</v>
      </c>
      <c r="B1267" s="90" t="s">
        <v>440</v>
      </c>
      <c r="C1267" s="91"/>
      <c r="D1267" s="91">
        <v>45200</v>
      </c>
      <c r="E1267" s="90">
        <v>599</v>
      </c>
      <c r="F1267" s="90" t="s">
        <v>444</v>
      </c>
      <c r="G1267" s="90" t="s">
        <v>1732</v>
      </c>
      <c r="H1267" s="92"/>
      <c r="I1267" s="78">
        <v>524.22</v>
      </c>
      <c r="J1267" s="93"/>
      <c r="K1267" s="94">
        <v>791</v>
      </c>
      <c r="L1267" s="94">
        <v>791</v>
      </c>
      <c r="M1267" s="94">
        <f t="shared" si="8"/>
        <v>0</v>
      </c>
      <c r="N1267" s="91">
        <v>45219</v>
      </c>
      <c r="O1267" s="90" t="s">
        <v>1733</v>
      </c>
      <c r="P1267" s="90"/>
      <c r="Q1267" s="90">
        <v>21</v>
      </c>
      <c r="R1267" s="90" t="s">
        <v>1637</v>
      </c>
    </row>
    <row r="1268" spans="1:18" ht="13.5" hidden="1">
      <c r="A1268" s="90" t="s">
        <v>430</v>
      </c>
      <c r="B1268" s="90" t="s">
        <v>431</v>
      </c>
      <c r="C1268" s="91"/>
      <c r="D1268" s="91">
        <v>45196</v>
      </c>
      <c r="E1268" s="90">
        <v>255092</v>
      </c>
      <c r="F1268" s="90" t="s">
        <v>1527</v>
      </c>
      <c r="G1268" s="90" t="s">
        <v>1734</v>
      </c>
      <c r="H1268" s="92">
        <v>4723180</v>
      </c>
      <c r="I1268" s="78">
        <v>524.22</v>
      </c>
      <c r="J1268" s="93"/>
      <c r="K1268" s="94">
        <v>8878.16</v>
      </c>
      <c r="L1268" s="94">
        <v>8878.16</v>
      </c>
      <c r="M1268" s="94">
        <f t="shared" si="8"/>
        <v>0</v>
      </c>
      <c r="N1268" s="91">
        <v>45198</v>
      </c>
      <c r="O1268" s="90" t="s">
        <v>1735</v>
      </c>
      <c r="P1268" s="90"/>
      <c r="Q1268" s="90">
        <v>21</v>
      </c>
      <c r="R1268" s="90" t="s">
        <v>1637</v>
      </c>
    </row>
    <row r="1269" spans="1:18" ht="13.5" hidden="1">
      <c r="A1269" s="90" t="s">
        <v>432</v>
      </c>
      <c r="B1269" s="90" t="s">
        <v>433</v>
      </c>
      <c r="C1269" s="91"/>
      <c r="D1269" s="91">
        <v>45196</v>
      </c>
      <c r="E1269" s="90">
        <v>253826</v>
      </c>
      <c r="F1269" s="90" t="s">
        <v>1527</v>
      </c>
      <c r="G1269" s="90" t="s">
        <v>1544</v>
      </c>
      <c r="H1269" s="92">
        <v>136900.96</v>
      </c>
      <c r="I1269" s="78">
        <v>524.22</v>
      </c>
      <c r="J1269" s="93"/>
      <c r="K1269" s="94">
        <v>261.76</v>
      </c>
      <c r="L1269" s="94">
        <v>261.76</v>
      </c>
      <c r="M1269" s="94">
        <f t="shared" si="8"/>
        <v>0</v>
      </c>
      <c r="N1269" s="91">
        <v>45216</v>
      </c>
      <c r="O1269" s="90" t="s">
        <v>1736</v>
      </c>
      <c r="P1269" s="90"/>
      <c r="Q1269" s="90">
        <v>21</v>
      </c>
      <c r="R1269" s="90" t="s">
        <v>1637</v>
      </c>
    </row>
    <row r="1270" spans="1:18" ht="13.5" hidden="1">
      <c r="A1270" s="90" t="s">
        <v>242</v>
      </c>
      <c r="B1270" s="90" t="s">
        <v>243</v>
      </c>
      <c r="C1270" s="91"/>
      <c r="D1270" s="91">
        <v>45201</v>
      </c>
      <c r="E1270" s="90">
        <v>254489</v>
      </c>
      <c r="F1270" s="90" t="s">
        <v>1527</v>
      </c>
      <c r="G1270" s="90" t="s">
        <v>1737</v>
      </c>
      <c r="H1270" s="92">
        <v>2435380</v>
      </c>
      <c r="I1270" s="78">
        <v>524.22</v>
      </c>
      <c r="J1270" s="93"/>
      <c r="K1270" s="94">
        <v>4656.5600000000004</v>
      </c>
      <c r="L1270" s="94">
        <v>4656.5600000000004</v>
      </c>
      <c r="M1270" s="94">
        <f t="shared" si="8"/>
        <v>0</v>
      </c>
      <c r="N1270" s="91">
        <v>45216</v>
      </c>
      <c r="O1270" s="90" t="s">
        <v>1736</v>
      </c>
      <c r="P1270" s="90"/>
      <c r="Q1270" s="90">
        <v>21</v>
      </c>
      <c r="R1270" s="90" t="s">
        <v>1637</v>
      </c>
    </row>
    <row r="1271" spans="1:18" ht="13.5" hidden="1">
      <c r="A1271" s="90" t="s">
        <v>242</v>
      </c>
      <c r="B1271" s="90" t="s">
        <v>243</v>
      </c>
      <c r="C1271" s="91"/>
      <c r="D1271" s="91">
        <v>45201</v>
      </c>
      <c r="E1271" s="90">
        <v>254490</v>
      </c>
      <c r="F1271" s="90" t="s">
        <v>1527</v>
      </c>
      <c r="G1271" s="90" t="s">
        <v>1737</v>
      </c>
      <c r="H1271" s="92">
        <v>1345380</v>
      </c>
      <c r="I1271" s="78">
        <v>524.22</v>
      </c>
      <c r="J1271" s="93"/>
      <c r="K1271" s="94">
        <v>2572.4299999999998</v>
      </c>
      <c r="L1271" s="94">
        <v>2572.4299999999998</v>
      </c>
      <c r="M1271" s="94">
        <f t="shared" si="8"/>
        <v>0</v>
      </c>
      <c r="N1271" s="91">
        <v>45216</v>
      </c>
      <c r="O1271" s="90" t="s">
        <v>1736</v>
      </c>
      <c r="P1271" s="90"/>
      <c r="Q1271" s="90">
        <v>21</v>
      </c>
      <c r="R1271" s="90" t="s">
        <v>1637</v>
      </c>
    </row>
    <row r="1272" spans="1:18" ht="13.5" hidden="1">
      <c r="A1272" s="90" t="s">
        <v>439</v>
      </c>
      <c r="B1272" s="90" t="s">
        <v>440</v>
      </c>
      <c r="C1272" s="91"/>
      <c r="D1272" s="91">
        <v>45201</v>
      </c>
      <c r="E1272" s="90">
        <v>254493</v>
      </c>
      <c r="F1272" s="90" t="s">
        <v>1527</v>
      </c>
      <c r="G1272" s="90" t="s">
        <v>1647</v>
      </c>
      <c r="H1272" s="92">
        <v>51000</v>
      </c>
      <c r="I1272" s="78">
        <v>524.22</v>
      </c>
      <c r="J1272" s="93"/>
      <c r="K1272" s="94">
        <v>97.51</v>
      </c>
      <c r="L1272" s="94">
        <v>97.51</v>
      </c>
      <c r="M1272" s="94">
        <f t="shared" si="8"/>
        <v>0</v>
      </c>
      <c r="N1272" s="91">
        <v>45216</v>
      </c>
      <c r="O1272" s="90" t="s">
        <v>1736</v>
      </c>
      <c r="P1272" s="90"/>
      <c r="Q1272" s="90">
        <v>21</v>
      </c>
      <c r="R1272" s="90" t="s">
        <v>1637</v>
      </c>
    </row>
    <row r="1273" spans="1:18" ht="13.5" hidden="1">
      <c r="A1273" s="90" t="s">
        <v>439</v>
      </c>
      <c r="B1273" s="90" t="s">
        <v>440</v>
      </c>
      <c r="C1273" s="91"/>
      <c r="D1273" s="91">
        <v>45201</v>
      </c>
      <c r="E1273" s="90">
        <v>254565</v>
      </c>
      <c r="F1273" s="90" t="s">
        <v>1527</v>
      </c>
      <c r="G1273" s="90" t="s">
        <v>1738</v>
      </c>
      <c r="H1273" s="92">
        <v>43425.27</v>
      </c>
      <c r="I1273" s="78">
        <v>524.22</v>
      </c>
      <c r="J1273" s="93"/>
      <c r="K1273" s="94">
        <v>81.93</v>
      </c>
      <c r="L1273" s="94">
        <v>81.93</v>
      </c>
      <c r="M1273" s="94">
        <f t="shared" si="8"/>
        <v>0</v>
      </c>
      <c r="N1273" s="90"/>
      <c r="O1273" s="90" t="s">
        <v>1739</v>
      </c>
      <c r="P1273" s="90"/>
      <c r="Q1273" s="90">
        <v>21</v>
      </c>
    </row>
    <row r="1274" spans="1:18" ht="13.5" hidden="1">
      <c r="A1274" s="90" t="s">
        <v>439</v>
      </c>
      <c r="B1274" s="90" t="s">
        <v>440</v>
      </c>
      <c r="C1274" s="91"/>
      <c r="D1274" s="91">
        <v>45201</v>
      </c>
      <c r="E1274" s="90" t="s">
        <v>1740</v>
      </c>
      <c r="F1274" s="90" t="s">
        <v>1527</v>
      </c>
      <c r="G1274" s="90" t="s">
        <v>1741</v>
      </c>
      <c r="H1274" s="92">
        <v>-43425.27</v>
      </c>
      <c r="I1274" s="78">
        <v>524.22</v>
      </c>
      <c r="J1274" s="93"/>
      <c r="K1274" s="94">
        <v>-81.93</v>
      </c>
      <c r="L1274" s="94">
        <v>-81.93</v>
      </c>
      <c r="M1274" s="94">
        <f t="shared" si="8"/>
        <v>0</v>
      </c>
      <c r="N1274" s="90"/>
      <c r="O1274" s="90" t="s">
        <v>1739</v>
      </c>
      <c r="P1274" s="90"/>
      <c r="Q1274" s="90">
        <v>21</v>
      </c>
    </row>
    <row r="1275" spans="1:18" ht="13.5" hidden="1">
      <c r="A1275" s="90" t="s">
        <v>425</v>
      </c>
      <c r="B1275" s="90" t="s">
        <v>426</v>
      </c>
      <c r="C1275" s="91"/>
      <c r="D1275" s="91">
        <v>45201</v>
      </c>
      <c r="E1275" s="90">
        <v>254571</v>
      </c>
      <c r="F1275" s="90" t="s">
        <v>1527</v>
      </c>
      <c r="G1275" s="90" t="s">
        <v>1742</v>
      </c>
      <c r="H1275" s="92">
        <v>42735.27</v>
      </c>
      <c r="I1275" s="78">
        <v>524.22</v>
      </c>
      <c r="J1275" s="93"/>
      <c r="K1275" s="94">
        <v>81.709999999999994</v>
      </c>
      <c r="L1275" s="94">
        <v>81.709999999999994</v>
      </c>
      <c r="M1275" s="94">
        <f t="shared" si="8"/>
        <v>0</v>
      </c>
      <c r="N1275" s="91">
        <v>45216</v>
      </c>
      <c r="O1275" s="90" t="s">
        <v>1736</v>
      </c>
      <c r="P1275" s="90"/>
      <c r="Q1275" s="90">
        <v>21</v>
      </c>
      <c r="R1275" s="90" t="s">
        <v>1637</v>
      </c>
    </row>
    <row r="1276" spans="1:18" ht="13.5" hidden="1">
      <c r="A1276" s="90" t="s">
        <v>430</v>
      </c>
      <c r="B1276" s="90" t="s">
        <v>431</v>
      </c>
      <c r="C1276" s="91"/>
      <c r="D1276" s="91">
        <v>45201</v>
      </c>
      <c r="E1276" s="90">
        <v>254572</v>
      </c>
      <c r="F1276" s="90" t="s">
        <v>1527</v>
      </c>
      <c r="G1276" s="90" t="s">
        <v>1743</v>
      </c>
      <c r="H1276" s="92">
        <v>140799.82999999999</v>
      </c>
      <c r="I1276" s="78">
        <v>524.22</v>
      </c>
      <c r="J1276" s="93"/>
      <c r="K1276" s="94">
        <v>269.22000000000003</v>
      </c>
      <c r="L1276" s="94">
        <v>269.22000000000003</v>
      </c>
      <c r="M1276" s="94">
        <f t="shared" si="8"/>
        <v>0</v>
      </c>
      <c r="N1276" s="91">
        <v>45216</v>
      </c>
      <c r="O1276" s="90" t="s">
        <v>1736</v>
      </c>
      <c r="P1276" s="90"/>
      <c r="Q1276" s="90">
        <v>21</v>
      </c>
      <c r="R1276" s="90" t="s">
        <v>1637</v>
      </c>
    </row>
    <row r="1277" spans="1:18" ht="13.5" hidden="1">
      <c r="A1277" s="90" t="s">
        <v>425</v>
      </c>
      <c r="B1277" s="90" t="s">
        <v>426</v>
      </c>
      <c r="C1277" s="91"/>
      <c r="D1277" s="91">
        <v>45202</v>
      </c>
      <c r="E1277" s="90">
        <v>254690</v>
      </c>
      <c r="F1277" s="90" t="s">
        <v>1527</v>
      </c>
      <c r="G1277" s="90" t="s">
        <v>1744</v>
      </c>
      <c r="H1277" s="92">
        <v>243945</v>
      </c>
      <c r="I1277" s="78">
        <v>524.22</v>
      </c>
      <c r="J1277" s="93"/>
      <c r="K1277" s="94">
        <v>466.43</v>
      </c>
      <c r="L1277" s="94">
        <v>466.43</v>
      </c>
      <c r="M1277" s="94">
        <f t="shared" si="8"/>
        <v>0</v>
      </c>
      <c r="N1277" s="91">
        <v>45216</v>
      </c>
      <c r="O1277" s="90" t="s">
        <v>1736</v>
      </c>
      <c r="P1277" s="90"/>
      <c r="Q1277" s="90">
        <v>21</v>
      </c>
      <c r="R1277" s="90" t="s">
        <v>1637</v>
      </c>
    </row>
    <row r="1278" spans="1:18" ht="13.5" hidden="1">
      <c r="A1278" s="90" t="s">
        <v>425</v>
      </c>
      <c r="B1278" s="90" t="s">
        <v>426</v>
      </c>
      <c r="C1278" s="91"/>
      <c r="D1278" s="91">
        <v>45202</v>
      </c>
      <c r="E1278" s="90">
        <v>254694</v>
      </c>
      <c r="F1278" s="90" t="s">
        <v>1527</v>
      </c>
      <c r="G1278" s="90" t="s">
        <v>1742</v>
      </c>
      <c r="H1278" s="92">
        <v>26689.4</v>
      </c>
      <c r="I1278" s="78">
        <v>524.22</v>
      </c>
      <c r="J1278" s="93"/>
      <c r="K1278" s="94">
        <v>51.03</v>
      </c>
      <c r="L1278" s="94">
        <v>51.03</v>
      </c>
      <c r="M1278" s="94">
        <f t="shared" si="8"/>
        <v>0</v>
      </c>
      <c r="N1278" s="91">
        <v>45216</v>
      </c>
      <c r="O1278" s="90" t="s">
        <v>1736</v>
      </c>
      <c r="P1278" s="90"/>
      <c r="Q1278" s="90">
        <v>21</v>
      </c>
      <c r="R1278" s="90" t="s">
        <v>1637</v>
      </c>
    </row>
    <row r="1279" spans="1:18" ht="13.5" hidden="1">
      <c r="A1279" s="90" t="s">
        <v>430</v>
      </c>
      <c r="B1279" s="90" t="s">
        <v>431</v>
      </c>
      <c r="C1279" s="91"/>
      <c r="D1279" s="91">
        <v>45202</v>
      </c>
      <c r="E1279" s="90">
        <v>254748</v>
      </c>
      <c r="F1279" s="90" t="s">
        <v>1527</v>
      </c>
      <c r="G1279" s="90" t="s">
        <v>1549</v>
      </c>
      <c r="H1279" s="92">
        <v>322144.8</v>
      </c>
      <c r="I1279" s="78">
        <v>524.22</v>
      </c>
      <c r="J1279" s="93"/>
      <c r="K1279" s="94">
        <v>615.96</v>
      </c>
      <c r="L1279" s="94">
        <v>615.96</v>
      </c>
      <c r="M1279" s="94">
        <f t="shared" si="8"/>
        <v>0</v>
      </c>
      <c r="N1279" s="91">
        <v>45216</v>
      </c>
      <c r="O1279" s="90" t="s">
        <v>1736</v>
      </c>
      <c r="P1279" s="90"/>
      <c r="Q1279" s="90">
        <v>21</v>
      </c>
      <c r="R1279" s="90" t="s">
        <v>1637</v>
      </c>
    </row>
    <row r="1280" spans="1:18" ht="13.5" hidden="1">
      <c r="A1280" s="90" t="s">
        <v>242</v>
      </c>
      <c r="B1280" s="90" t="s">
        <v>243</v>
      </c>
      <c r="C1280" s="91"/>
      <c r="D1280" s="91">
        <v>45204</v>
      </c>
      <c r="E1280" s="90">
        <v>255120</v>
      </c>
      <c r="F1280" s="90" t="s">
        <v>1527</v>
      </c>
      <c r="G1280" s="90" t="s">
        <v>1745</v>
      </c>
      <c r="H1280" s="92">
        <v>1734875</v>
      </c>
      <c r="I1280" s="78">
        <v>524.22</v>
      </c>
      <c r="J1280" s="93"/>
      <c r="K1280" s="94">
        <v>3317.16</v>
      </c>
      <c r="L1280" s="94">
        <v>3317.16</v>
      </c>
      <c r="M1280" s="94">
        <f t="shared" si="8"/>
        <v>0</v>
      </c>
      <c r="N1280" s="91">
        <v>45216</v>
      </c>
      <c r="O1280" s="90" t="s">
        <v>1736</v>
      </c>
      <c r="P1280" s="90"/>
      <c r="Q1280" s="90">
        <v>21</v>
      </c>
      <c r="R1280" s="90" t="s">
        <v>1637</v>
      </c>
    </row>
    <row r="1281" spans="1:18" ht="13.5" hidden="1">
      <c r="A1281" s="90" t="s">
        <v>242</v>
      </c>
      <c r="B1281" s="90" t="s">
        <v>243</v>
      </c>
      <c r="C1281" s="91"/>
      <c r="D1281" s="91">
        <v>45209</v>
      </c>
      <c r="E1281" s="90" t="s">
        <v>1746</v>
      </c>
      <c r="F1281" s="90" t="s">
        <v>1527</v>
      </c>
      <c r="G1281" s="90" t="s">
        <v>1747</v>
      </c>
      <c r="H1281" s="92">
        <v>-92500</v>
      </c>
      <c r="I1281" s="78">
        <v>524.22</v>
      </c>
      <c r="J1281" s="93"/>
      <c r="K1281" s="94">
        <v>-176.86</v>
      </c>
      <c r="L1281" s="94">
        <v>-176.86</v>
      </c>
      <c r="M1281" s="94">
        <f t="shared" si="8"/>
        <v>0</v>
      </c>
      <c r="N1281" s="91">
        <v>45216</v>
      </c>
      <c r="O1281" s="90" t="s">
        <v>1736</v>
      </c>
      <c r="P1281" s="90"/>
      <c r="Q1281" s="90">
        <v>21</v>
      </c>
      <c r="R1281" s="90" t="s">
        <v>1637</v>
      </c>
    </row>
    <row r="1282" spans="1:18" ht="13.5" hidden="1">
      <c r="A1282" s="90" t="s">
        <v>242</v>
      </c>
      <c r="B1282" s="90" t="s">
        <v>243</v>
      </c>
      <c r="C1282" s="91"/>
      <c r="D1282" s="91">
        <v>45209</v>
      </c>
      <c r="E1282" s="90" t="s">
        <v>1748</v>
      </c>
      <c r="F1282" s="90" t="s">
        <v>1527</v>
      </c>
      <c r="G1282" s="90" t="s">
        <v>1747</v>
      </c>
      <c r="H1282" s="92">
        <v>-1010775</v>
      </c>
      <c r="I1282" s="78">
        <v>524.22</v>
      </c>
      <c r="J1282" s="93"/>
      <c r="K1282" s="94">
        <v>-1932.65</v>
      </c>
      <c r="L1282" s="94">
        <v>-1932.65</v>
      </c>
      <c r="M1282" s="94">
        <f t="shared" ref="M1282:M1536" si="9">K1282-L1282</f>
        <v>0</v>
      </c>
      <c r="N1282" s="91">
        <v>45216</v>
      </c>
      <c r="O1282" s="90" t="s">
        <v>1736</v>
      </c>
      <c r="P1282" s="90"/>
      <c r="Q1282" s="90">
        <v>21</v>
      </c>
      <c r="R1282" s="90" t="s">
        <v>1637</v>
      </c>
    </row>
    <row r="1283" spans="1:18" ht="13.5" hidden="1">
      <c r="A1283" s="90" t="s">
        <v>242</v>
      </c>
      <c r="B1283" s="90" t="s">
        <v>243</v>
      </c>
      <c r="C1283" s="91"/>
      <c r="D1283" s="91">
        <v>45205</v>
      </c>
      <c r="E1283" s="90">
        <v>255339</v>
      </c>
      <c r="F1283" s="90" t="s">
        <v>1527</v>
      </c>
      <c r="G1283" s="90" t="s">
        <v>1749</v>
      </c>
      <c r="H1283" s="92">
        <v>606380</v>
      </c>
      <c r="I1283" s="78">
        <v>524.22</v>
      </c>
      <c r="J1283" s="93"/>
      <c r="K1283" s="94">
        <v>1159.43</v>
      </c>
      <c r="L1283" s="94">
        <v>1159.43</v>
      </c>
      <c r="M1283" s="94">
        <f t="shared" si="9"/>
        <v>0</v>
      </c>
      <c r="N1283" s="91">
        <v>45216</v>
      </c>
      <c r="O1283" s="90" t="s">
        <v>1736</v>
      </c>
      <c r="P1283" s="90"/>
      <c r="Q1283" s="90">
        <v>21</v>
      </c>
      <c r="R1283" s="90" t="s">
        <v>1637</v>
      </c>
    </row>
    <row r="1284" spans="1:18" ht="13.5" hidden="1">
      <c r="A1284" s="90" t="s">
        <v>425</v>
      </c>
      <c r="B1284" s="90" t="s">
        <v>426</v>
      </c>
      <c r="C1284" s="91"/>
      <c r="D1284" s="91">
        <v>45205</v>
      </c>
      <c r="E1284" s="90">
        <v>255406</v>
      </c>
      <c r="F1284" s="90" t="s">
        <v>1527</v>
      </c>
      <c r="G1284" s="90" t="s">
        <v>1635</v>
      </c>
      <c r="H1284" s="92">
        <v>479172.96</v>
      </c>
      <c r="I1284" s="78">
        <v>524.22</v>
      </c>
      <c r="J1284" s="93"/>
      <c r="K1284" s="94">
        <v>916.2</v>
      </c>
      <c r="L1284" s="94">
        <v>916.2</v>
      </c>
      <c r="M1284" s="94">
        <f t="shared" si="9"/>
        <v>0</v>
      </c>
      <c r="N1284" s="91">
        <v>45216</v>
      </c>
      <c r="O1284" s="90" t="s">
        <v>1736</v>
      </c>
      <c r="P1284" s="90"/>
      <c r="Q1284" s="90">
        <v>21</v>
      </c>
      <c r="R1284" s="90" t="s">
        <v>1637</v>
      </c>
    </row>
    <row r="1285" spans="1:18" ht="13.5" hidden="1">
      <c r="A1285" s="90" t="s">
        <v>242</v>
      </c>
      <c r="B1285" s="90" t="s">
        <v>243</v>
      </c>
      <c r="C1285" s="91"/>
      <c r="D1285" s="91">
        <v>45205</v>
      </c>
      <c r="E1285" s="90">
        <v>255456</v>
      </c>
      <c r="F1285" s="90" t="s">
        <v>1527</v>
      </c>
      <c r="G1285" s="90" t="s">
        <v>1750</v>
      </c>
      <c r="H1285" s="92">
        <v>19800</v>
      </c>
      <c r="I1285" s="78">
        <v>524.22</v>
      </c>
      <c r="J1285" s="93"/>
      <c r="K1285" s="94">
        <v>37.36</v>
      </c>
      <c r="L1285" s="94">
        <v>37.36</v>
      </c>
      <c r="M1285" s="94">
        <f t="shared" si="9"/>
        <v>0</v>
      </c>
      <c r="N1285" s="90"/>
      <c r="O1285" s="90"/>
      <c r="P1285" s="90"/>
      <c r="Q1285" s="90">
        <v>21</v>
      </c>
    </row>
    <row r="1286" spans="1:18" ht="13.5" hidden="1">
      <c r="A1286" s="90" t="s">
        <v>242</v>
      </c>
      <c r="B1286" s="90" t="s">
        <v>243</v>
      </c>
      <c r="C1286" s="91"/>
      <c r="D1286" s="91">
        <v>45205</v>
      </c>
      <c r="E1286" s="90" t="s">
        <v>1751</v>
      </c>
      <c r="F1286" s="90" t="s">
        <v>1527</v>
      </c>
      <c r="G1286" s="90" t="s">
        <v>1752</v>
      </c>
      <c r="H1286" s="92">
        <v>-19800</v>
      </c>
      <c r="I1286" s="78">
        <v>524.22</v>
      </c>
      <c r="J1286" s="93"/>
      <c r="K1286" s="94">
        <v>-37.36</v>
      </c>
      <c r="L1286" s="94">
        <v>-37.36</v>
      </c>
      <c r="M1286" s="94">
        <f t="shared" si="9"/>
        <v>0</v>
      </c>
      <c r="N1286" s="90"/>
      <c r="O1286" s="90"/>
      <c r="P1286" s="90"/>
      <c r="Q1286" s="90">
        <v>21</v>
      </c>
    </row>
    <row r="1287" spans="1:18" ht="13.5" hidden="1">
      <c r="A1287" s="90" t="s">
        <v>242</v>
      </c>
      <c r="B1287" s="90" t="s">
        <v>243</v>
      </c>
      <c r="C1287" s="91"/>
      <c r="D1287" s="91">
        <v>45205</v>
      </c>
      <c r="E1287" s="90">
        <v>255455</v>
      </c>
      <c r="F1287" s="90" t="s">
        <v>1527</v>
      </c>
      <c r="G1287" s="90" t="s">
        <v>1750</v>
      </c>
      <c r="H1287" s="92">
        <v>39600</v>
      </c>
      <c r="I1287" s="78">
        <v>524.22</v>
      </c>
      <c r="J1287" s="93"/>
      <c r="K1287" s="94">
        <v>74.72</v>
      </c>
      <c r="L1287" s="94">
        <v>74.72</v>
      </c>
      <c r="M1287" s="94">
        <f t="shared" si="9"/>
        <v>0</v>
      </c>
      <c r="N1287" s="90"/>
      <c r="O1287" s="90"/>
      <c r="P1287" s="90"/>
      <c r="Q1287" s="90">
        <v>21</v>
      </c>
    </row>
    <row r="1288" spans="1:18" ht="13.5" hidden="1">
      <c r="A1288" s="90" t="s">
        <v>242</v>
      </c>
      <c r="B1288" s="90" t="s">
        <v>243</v>
      </c>
      <c r="C1288" s="91"/>
      <c r="D1288" s="91">
        <v>45205</v>
      </c>
      <c r="E1288" s="90" t="s">
        <v>1753</v>
      </c>
      <c r="F1288" s="90" t="s">
        <v>1527</v>
      </c>
      <c r="G1288" s="90" t="s">
        <v>1754</v>
      </c>
      <c r="H1288" s="92">
        <v>-39600</v>
      </c>
      <c r="I1288" s="78">
        <v>524.22</v>
      </c>
      <c r="J1288" s="93"/>
      <c r="K1288" s="94">
        <v>-74.72</v>
      </c>
      <c r="L1288" s="94">
        <v>-74.72</v>
      </c>
      <c r="M1288" s="94">
        <f t="shared" si="9"/>
        <v>0</v>
      </c>
      <c r="N1288" s="90"/>
      <c r="O1288" s="90"/>
      <c r="P1288" s="90"/>
      <c r="Q1288" s="90">
        <v>21</v>
      </c>
    </row>
    <row r="1289" spans="1:18" ht="13.5" hidden="1">
      <c r="A1289" s="90" t="s">
        <v>430</v>
      </c>
      <c r="B1289" s="90" t="s">
        <v>431</v>
      </c>
      <c r="C1289" s="91"/>
      <c r="D1289" s="91">
        <v>45202</v>
      </c>
      <c r="E1289" s="90">
        <v>254707</v>
      </c>
      <c r="F1289" s="90" t="s">
        <v>1527</v>
      </c>
      <c r="G1289" s="90" t="s">
        <v>724</v>
      </c>
      <c r="H1289" s="92">
        <v>14025</v>
      </c>
      <c r="I1289" s="78">
        <v>524.22</v>
      </c>
      <c r="J1289" s="93"/>
      <c r="K1289" s="94">
        <v>26.77</v>
      </c>
      <c r="L1289" s="94">
        <v>26.77</v>
      </c>
      <c r="M1289" s="94">
        <f t="shared" si="9"/>
        <v>0</v>
      </c>
      <c r="N1289" s="91">
        <v>45226</v>
      </c>
      <c r="O1289" s="90" t="s">
        <v>1755</v>
      </c>
      <c r="P1289" s="90"/>
      <c r="Q1289" s="90">
        <v>21</v>
      </c>
      <c r="R1289" s="90" t="s">
        <v>1756</v>
      </c>
    </row>
    <row r="1290" spans="1:18" ht="13.5" hidden="1">
      <c r="A1290" s="90" t="s">
        <v>425</v>
      </c>
      <c r="B1290" s="90" t="s">
        <v>426</v>
      </c>
      <c r="C1290" s="91"/>
      <c r="D1290" s="91">
        <v>45205</v>
      </c>
      <c r="E1290" s="90">
        <v>255457</v>
      </c>
      <c r="F1290" s="90" t="s">
        <v>1527</v>
      </c>
      <c r="G1290" s="90" t="s">
        <v>1757</v>
      </c>
      <c r="H1290" s="92">
        <v>74067.59</v>
      </c>
      <c r="I1290" s="78">
        <v>524.22</v>
      </c>
      <c r="J1290" s="93"/>
      <c r="K1290" s="94">
        <v>141.35</v>
      </c>
      <c r="L1290" s="94">
        <v>141.35</v>
      </c>
      <c r="M1290" s="94">
        <f t="shared" si="9"/>
        <v>0</v>
      </c>
      <c r="N1290" s="91">
        <v>45226</v>
      </c>
      <c r="O1290" s="90" t="s">
        <v>1755</v>
      </c>
      <c r="P1290" s="90"/>
      <c r="Q1290" s="90">
        <v>21</v>
      </c>
      <c r="R1290" s="90" t="s">
        <v>1756</v>
      </c>
    </row>
    <row r="1291" spans="1:18" ht="13.5" hidden="1">
      <c r="A1291" s="90" t="s">
        <v>425</v>
      </c>
      <c r="B1291" s="90" t="s">
        <v>426</v>
      </c>
      <c r="C1291" s="91"/>
      <c r="D1291" s="91">
        <v>45205</v>
      </c>
      <c r="E1291" s="90">
        <v>255457</v>
      </c>
      <c r="F1291" s="90" t="s">
        <v>1527</v>
      </c>
      <c r="G1291" s="90" t="s">
        <v>1757</v>
      </c>
      <c r="H1291" s="92">
        <v>241910</v>
      </c>
      <c r="I1291" s="78">
        <v>524.22</v>
      </c>
      <c r="J1291" s="93"/>
      <c r="K1291" s="94">
        <v>461.66</v>
      </c>
      <c r="L1291" s="94">
        <v>461.66</v>
      </c>
      <c r="M1291" s="94">
        <f t="shared" si="9"/>
        <v>0</v>
      </c>
      <c r="N1291" s="91">
        <v>45226</v>
      </c>
      <c r="O1291" s="90" t="s">
        <v>1755</v>
      </c>
      <c r="P1291" s="90"/>
      <c r="Q1291" s="90">
        <v>21</v>
      </c>
      <c r="R1291" s="90" t="s">
        <v>1756</v>
      </c>
    </row>
    <row r="1292" spans="1:18" ht="13.5" hidden="1">
      <c r="A1292" s="90" t="s">
        <v>425</v>
      </c>
      <c r="B1292" s="90" t="s">
        <v>426</v>
      </c>
      <c r="C1292" s="91"/>
      <c r="D1292" s="91">
        <v>45205</v>
      </c>
      <c r="E1292" s="90">
        <v>255457</v>
      </c>
      <c r="F1292" s="90" t="s">
        <v>1527</v>
      </c>
      <c r="G1292" s="90" t="s">
        <v>1757</v>
      </c>
      <c r="H1292" s="92">
        <v>139540</v>
      </c>
      <c r="I1292" s="78">
        <v>524.22</v>
      </c>
      <c r="J1292" s="93"/>
      <c r="K1292" s="94">
        <v>266.3</v>
      </c>
      <c r="L1292" s="94">
        <v>266.3</v>
      </c>
      <c r="M1292" s="94">
        <f t="shared" si="9"/>
        <v>0</v>
      </c>
      <c r="N1292" s="91">
        <v>45226</v>
      </c>
      <c r="O1292" s="90" t="s">
        <v>1755</v>
      </c>
      <c r="P1292" s="90"/>
      <c r="Q1292" s="90">
        <v>21</v>
      </c>
      <c r="R1292" s="90" t="s">
        <v>1756</v>
      </c>
    </row>
    <row r="1293" spans="1:18" ht="13.5" hidden="1">
      <c r="A1293" s="90" t="s">
        <v>425</v>
      </c>
      <c r="B1293" s="90" t="s">
        <v>426</v>
      </c>
      <c r="C1293" s="91"/>
      <c r="D1293" s="91">
        <v>45216</v>
      </c>
      <c r="E1293" s="90" t="s">
        <v>1739</v>
      </c>
      <c r="F1293" s="90" t="s">
        <v>1527</v>
      </c>
      <c r="G1293" s="90" t="s">
        <v>1758</v>
      </c>
      <c r="H1293" s="92">
        <v>-381450</v>
      </c>
      <c r="I1293" s="78">
        <v>524.22</v>
      </c>
      <c r="J1293" s="93"/>
      <c r="K1293" s="94">
        <v>-727.96</v>
      </c>
      <c r="L1293" s="94">
        <v>-727.96</v>
      </c>
      <c r="M1293" s="94">
        <f t="shared" si="9"/>
        <v>0</v>
      </c>
      <c r="N1293" s="91">
        <v>45226</v>
      </c>
      <c r="O1293" s="90" t="s">
        <v>1755</v>
      </c>
      <c r="P1293" s="90"/>
      <c r="Q1293" s="90">
        <v>21</v>
      </c>
    </row>
    <row r="1294" spans="1:18" ht="13.5" hidden="1">
      <c r="A1294" s="90" t="s">
        <v>430</v>
      </c>
      <c r="B1294" s="90" t="s">
        <v>431</v>
      </c>
      <c r="C1294" s="91"/>
      <c r="D1294" s="91">
        <v>45205</v>
      </c>
      <c r="E1294" s="90">
        <v>255464</v>
      </c>
      <c r="F1294" s="90" t="s">
        <v>1527</v>
      </c>
      <c r="G1294" s="90" t="s">
        <v>1759</v>
      </c>
      <c r="H1294" s="92">
        <v>27150</v>
      </c>
      <c r="I1294" s="78">
        <v>524.22</v>
      </c>
      <c r="J1294" s="93"/>
      <c r="K1294" s="94">
        <v>51.81</v>
      </c>
      <c r="L1294" s="94">
        <v>51.81</v>
      </c>
      <c r="M1294" s="94">
        <f t="shared" si="9"/>
        <v>0</v>
      </c>
      <c r="N1294" s="91">
        <v>45226</v>
      </c>
      <c r="O1294" s="90" t="s">
        <v>1755</v>
      </c>
      <c r="P1294" s="90"/>
      <c r="Q1294" s="90">
        <v>21</v>
      </c>
      <c r="R1294" s="90" t="s">
        <v>1756</v>
      </c>
    </row>
    <row r="1295" spans="1:18" ht="13.5" hidden="1">
      <c r="A1295" s="90" t="s">
        <v>425</v>
      </c>
      <c r="B1295" s="90" t="s">
        <v>426</v>
      </c>
      <c r="C1295" s="91"/>
      <c r="D1295" s="91">
        <v>45205</v>
      </c>
      <c r="E1295" s="90">
        <v>255465</v>
      </c>
      <c r="F1295" s="90" t="s">
        <v>1527</v>
      </c>
      <c r="G1295" s="90" t="s">
        <v>1760</v>
      </c>
      <c r="H1295" s="92">
        <v>13575</v>
      </c>
      <c r="I1295" s="78">
        <v>524.22</v>
      </c>
      <c r="J1295" s="93"/>
      <c r="K1295" s="94">
        <v>25.91</v>
      </c>
      <c r="L1295" s="94">
        <v>25.91</v>
      </c>
      <c r="M1295" s="94">
        <f t="shared" si="9"/>
        <v>0</v>
      </c>
      <c r="N1295" s="91">
        <v>45226</v>
      </c>
      <c r="O1295" s="90" t="s">
        <v>1755</v>
      </c>
      <c r="P1295" s="90"/>
      <c r="Q1295" s="90">
        <v>21</v>
      </c>
      <c r="R1295" s="90" t="s">
        <v>1756</v>
      </c>
    </row>
    <row r="1296" spans="1:18" ht="13.5" hidden="1">
      <c r="A1296" s="90" t="s">
        <v>425</v>
      </c>
      <c r="B1296" s="90" t="s">
        <v>426</v>
      </c>
      <c r="C1296" s="91"/>
      <c r="D1296" s="91">
        <v>45205</v>
      </c>
      <c r="E1296" s="90">
        <v>255470</v>
      </c>
      <c r="F1296" s="90" t="s">
        <v>1527</v>
      </c>
      <c r="G1296" s="90" t="s">
        <v>1761</v>
      </c>
      <c r="H1296" s="92">
        <v>961627.5</v>
      </c>
      <c r="I1296" s="78">
        <v>524.22</v>
      </c>
      <c r="J1296" s="93"/>
      <c r="K1296" s="94">
        <v>1835.17</v>
      </c>
      <c r="L1296" s="94">
        <v>1835.17</v>
      </c>
      <c r="M1296" s="94">
        <f t="shared" si="9"/>
        <v>0</v>
      </c>
      <c r="N1296" s="91">
        <v>45226</v>
      </c>
      <c r="O1296" s="90" t="s">
        <v>1755</v>
      </c>
      <c r="P1296" s="90"/>
      <c r="Q1296" s="90">
        <v>21</v>
      </c>
      <c r="R1296" s="90" t="s">
        <v>1756</v>
      </c>
    </row>
    <row r="1297" spans="1:18" ht="13.5" hidden="1">
      <c r="A1297" s="90" t="s">
        <v>425</v>
      </c>
      <c r="B1297" s="90" t="s">
        <v>426</v>
      </c>
      <c r="C1297" s="91"/>
      <c r="D1297" s="91">
        <v>45205</v>
      </c>
      <c r="E1297" s="90">
        <v>255474</v>
      </c>
      <c r="F1297" s="90" t="s">
        <v>1527</v>
      </c>
      <c r="G1297" s="90" t="s">
        <v>1762</v>
      </c>
      <c r="H1297" s="92">
        <v>25875</v>
      </c>
      <c r="I1297" s="78">
        <v>524.22</v>
      </c>
      <c r="J1297" s="93"/>
      <c r="K1297" s="94">
        <v>49.38</v>
      </c>
      <c r="L1297" s="94">
        <v>49.38</v>
      </c>
      <c r="M1297" s="94">
        <f t="shared" si="9"/>
        <v>0</v>
      </c>
      <c r="N1297" s="91">
        <v>45226</v>
      </c>
      <c r="O1297" s="90" t="s">
        <v>1755</v>
      </c>
      <c r="P1297" s="90"/>
      <c r="Q1297" s="90">
        <v>21</v>
      </c>
      <c r="R1297" s="90" t="s">
        <v>1756</v>
      </c>
    </row>
    <row r="1298" spans="1:18" ht="13.5" hidden="1">
      <c r="A1298" s="90" t="s">
        <v>425</v>
      </c>
      <c r="B1298" s="90" t="s">
        <v>426</v>
      </c>
      <c r="C1298" s="91"/>
      <c r="D1298" s="91">
        <v>45208</v>
      </c>
      <c r="E1298" s="90">
        <v>255826</v>
      </c>
      <c r="F1298" s="90" t="s">
        <v>1527</v>
      </c>
      <c r="G1298" s="90" t="s">
        <v>1763</v>
      </c>
      <c r="H1298" s="92">
        <v>210000.02</v>
      </c>
      <c r="I1298" s="78">
        <v>524.22</v>
      </c>
      <c r="J1298" s="93"/>
      <c r="K1298" s="94">
        <v>400.76</v>
      </c>
      <c r="L1298" s="94">
        <v>400.76</v>
      </c>
      <c r="M1298" s="94">
        <f t="shared" si="9"/>
        <v>0</v>
      </c>
      <c r="N1298" s="91">
        <v>45226</v>
      </c>
      <c r="O1298" s="90" t="s">
        <v>1755</v>
      </c>
      <c r="P1298" s="90"/>
      <c r="Q1298" s="90">
        <v>21</v>
      </c>
      <c r="R1298" s="90" t="s">
        <v>1756</v>
      </c>
    </row>
    <row r="1299" spans="1:18" ht="13.5" hidden="1">
      <c r="A1299" s="90" t="s">
        <v>242</v>
      </c>
      <c r="B1299" s="90" t="s">
        <v>243</v>
      </c>
      <c r="C1299" s="91"/>
      <c r="D1299" s="91">
        <v>45209</v>
      </c>
      <c r="E1299" s="90">
        <v>255899</v>
      </c>
      <c r="F1299" s="90" t="s">
        <v>1527</v>
      </c>
      <c r="G1299" s="90" t="s">
        <v>1764</v>
      </c>
      <c r="H1299" s="92">
        <v>1345380</v>
      </c>
      <c r="I1299" s="78">
        <v>524.22</v>
      </c>
      <c r="J1299" s="93"/>
      <c r="K1299" s="94">
        <v>2567.52</v>
      </c>
      <c r="L1299" s="94">
        <v>2567.52</v>
      </c>
      <c r="M1299" s="94">
        <f t="shared" si="9"/>
        <v>0</v>
      </c>
      <c r="N1299" s="91">
        <v>45226</v>
      </c>
      <c r="O1299" s="90" t="s">
        <v>1755</v>
      </c>
      <c r="P1299" s="90"/>
      <c r="Q1299" s="90">
        <v>21</v>
      </c>
      <c r="R1299" s="90" t="s">
        <v>1756</v>
      </c>
    </row>
    <row r="1300" spans="1:18" ht="13.5" hidden="1">
      <c r="A1300" s="90" t="s">
        <v>425</v>
      </c>
      <c r="B1300" s="90" t="s">
        <v>426</v>
      </c>
      <c r="C1300" s="91"/>
      <c r="D1300" s="91">
        <v>45209</v>
      </c>
      <c r="E1300" s="90">
        <v>255900</v>
      </c>
      <c r="F1300" s="90" t="s">
        <v>1527</v>
      </c>
      <c r="G1300" s="90" t="s">
        <v>1765</v>
      </c>
      <c r="H1300" s="92">
        <v>470788.01</v>
      </c>
      <c r="I1300" s="78">
        <v>524.22</v>
      </c>
      <c r="J1300" s="93"/>
      <c r="K1300" s="94">
        <v>898.45</v>
      </c>
      <c r="L1300" s="94">
        <v>898.45</v>
      </c>
      <c r="M1300" s="94">
        <f t="shared" si="9"/>
        <v>0</v>
      </c>
      <c r="N1300" s="91">
        <v>45226</v>
      </c>
      <c r="O1300" s="90" t="s">
        <v>1755</v>
      </c>
      <c r="P1300" s="90"/>
      <c r="Q1300" s="90">
        <v>21</v>
      </c>
      <c r="R1300" s="90" t="s">
        <v>1756</v>
      </c>
    </row>
    <row r="1301" spans="1:18" ht="13.5" hidden="1">
      <c r="A1301" s="90" t="s">
        <v>425</v>
      </c>
      <c r="B1301" s="90" t="s">
        <v>426</v>
      </c>
      <c r="C1301" s="91"/>
      <c r="D1301" s="91">
        <v>45209</v>
      </c>
      <c r="E1301" s="90">
        <v>256067</v>
      </c>
      <c r="F1301" s="90" t="s">
        <v>1527</v>
      </c>
      <c r="G1301" s="90" t="s">
        <v>1766</v>
      </c>
      <c r="H1301" s="92">
        <v>1430398.43</v>
      </c>
      <c r="I1301" s="78">
        <v>524.22</v>
      </c>
      <c r="J1301" s="93"/>
      <c r="K1301" s="94">
        <v>2729.77</v>
      </c>
      <c r="L1301" s="94">
        <v>2729.77</v>
      </c>
      <c r="M1301" s="94">
        <f t="shared" si="9"/>
        <v>0</v>
      </c>
      <c r="N1301" s="91">
        <v>45226</v>
      </c>
      <c r="O1301" s="90" t="s">
        <v>1755</v>
      </c>
      <c r="P1301" s="90"/>
      <c r="Q1301" s="90">
        <v>21</v>
      </c>
      <c r="R1301" s="90" t="s">
        <v>1756</v>
      </c>
    </row>
    <row r="1302" spans="1:18" ht="13.5" hidden="1">
      <c r="A1302" s="90" t="s">
        <v>425</v>
      </c>
      <c r="B1302" s="90" t="s">
        <v>426</v>
      </c>
      <c r="C1302" s="91"/>
      <c r="D1302" s="91">
        <v>45209</v>
      </c>
      <c r="E1302" s="90">
        <v>256068</v>
      </c>
      <c r="F1302" s="90" t="s">
        <v>1527</v>
      </c>
      <c r="G1302" s="90" t="s">
        <v>1767</v>
      </c>
      <c r="H1302" s="92">
        <v>113811.69</v>
      </c>
      <c r="I1302" s="78">
        <v>524.22</v>
      </c>
      <c r="J1302" s="93"/>
      <c r="K1302" s="94">
        <v>217.2</v>
      </c>
      <c r="L1302" s="94">
        <v>217.2</v>
      </c>
      <c r="M1302" s="94">
        <f t="shared" si="9"/>
        <v>0</v>
      </c>
      <c r="N1302" s="91">
        <v>45226</v>
      </c>
      <c r="O1302" s="90" t="s">
        <v>1755</v>
      </c>
      <c r="P1302" s="90"/>
      <c r="Q1302" s="90">
        <v>21</v>
      </c>
      <c r="R1302" s="90" t="s">
        <v>1756</v>
      </c>
    </row>
    <row r="1303" spans="1:18" ht="13.5" hidden="1">
      <c r="A1303" s="90" t="s">
        <v>262</v>
      </c>
      <c r="B1303" s="90" t="s">
        <v>263</v>
      </c>
      <c r="C1303" s="91"/>
      <c r="D1303" s="91">
        <v>45209</v>
      </c>
      <c r="E1303" s="90">
        <v>256119</v>
      </c>
      <c r="F1303" s="90" t="s">
        <v>1527</v>
      </c>
      <c r="G1303" s="90" t="s">
        <v>1768</v>
      </c>
      <c r="H1303" s="92">
        <v>30613.75</v>
      </c>
      <c r="I1303" s="78">
        <v>524.22</v>
      </c>
      <c r="J1303" s="93"/>
      <c r="K1303" s="94">
        <v>58.42</v>
      </c>
      <c r="L1303" s="94">
        <v>58.42</v>
      </c>
      <c r="M1303" s="94">
        <f t="shared" si="9"/>
        <v>0</v>
      </c>
      <c r="N1303" s="91">
        <v>45226</v>
      </c>
      <c r="O1303" s="90" t="s">
        <v>1755</v>
      </c>
      <c r="P1303" s="90"/>
      <c r="Q1303" s="90">
        <v>21</v>
      </c>
      <c r="R1303" s="90" t="s">
        <v>1756</v>
      </c>
    </row>
    <row r="1304" spans="1:18" ht="13.5" hidden="1">
      <c r="A1304" s="90" t="s">
        <v>569</v>
      </c>
      <c r="B1304" s="90" t="s">
        <v>570</v>
      </c>
      <c r="C1304" s="91"/>
      <c r="D1304" s="91">
        <v>45210</v>
      </c>
      <c r="E1304" s="90">
        <v>256194</v>
      </c>
      <c r="F1304" s="90" t="s">
        <v>1527</v>
      </c>
      <c r="G1304" s="90" t="s">
        <v>1769</v>
      </c>
      <c r="H1304" s="92">
        <v>804379.07</v>
      </c>
      <c r="I1304" s="78">
        <v>524.22</v>
      </c>
      <c r="J1304" s="93"/>
      <c r="K1304" s="94">
        <v>1535.07</v>
      </c>
      <c r="L1304" s="94">
        <v>1535.07</v>
      </c>
      <c r="M1304" s="94">
        <f t="shared" si="9"/>
        <v>0</v>
      </c>
      <c r="N1304" s="91">
        <v>45226</v>
      </c>
      <c r="O1304" s="90" t="s">
        <v>1755</v>
      </c>
      <c r="P1304" s="90"/>
      <c r="Q1304" s="90">
        <v>21</v>
      </c>
      <c r="R1304" s="90" t="s">
        <v>1756</v>
      </c>
    </row>
    <row r="1305" spans="1:18" ht="13.5" hidden="1">
      <c r="A1305" s="90" t="s">
        <v>425</v>
      </c>
      <c r="B1305" s="90" t="s">
        <v>426</v>
      </c>
      <c r="C1305" s="91"/>
      <c r="D1305" s="91">
        <v>45210</v>
      </c>
      <c r="E1305" s="90">
        <v>256195</v>
      </c>
      <c r="F1305" s="90" t="s">
        <v>1527</v>
      </c>
      <c r="G1305" s="90" t="s">
        <v>1770</v>
      </c>
      <c r="H1305" s="92">
        <v>121936.7</v>
      </c>
      <c r="I1305" s="78">
        <v>524.22</v>
      </c>
      <c r="J1305" s="93"/>
      <c r="K1305" s="94">
        <v>232.7</v>
      </c>
      <c r="L1305" s="94">
        <v>232.7</v>
      </c>
      <c r="M1305" s="94">
        <f t="shared" si="9"/>
        <v>0</v>
      </c>
      <c r="N1305" s="91">
        <v>45226</v>
      </c>
      <c r="O1305" s="90" t="s">
        <v>1755</v>
      </c>
      <c r="P1305" s="90"/>
      <c r="Q1305" s="90">
        <v>21</v>
      </c>
      <c r="R1305" s="90" t="s">
        <v>1756</v>
      </c>
    </row>
    <row r="1306" spans="1:18" ht="13.5" hidden="1">
      <c r="A1306" s="90" t="s">
        <v>439</v>
      </c>
      <c r="B1306" s="90" t="s">
        <v>440</v>
      </c>
      <c r="C1306" s="91"/>
      <c r="D1306" s="91">
        <v>45210</v>
      </c>
      <c r="E1306" s="90">
        <v>256196</v>
      </c>
      <c r="F1306" s="90" t="s">
        <v>1527</v>
      </c>
      <c r="G1306" s="90" t="s">
        <v>1771</v>
      </c>
      <c r="H1306" s="92">
        <v>84080</v>
      </c>
      <c r="I1306" s="78">
        <v>524.22</v>
      </c>
      <c r="J1306" s="93"/>
      <c r="K1306" s="94">
        <v>160.46</v>
      </c>
      <c r="L1306" s="94">
        <v>160.46</v>
      </c>
      <c r="M1306" s="94">
        <f t="shared" si="9"/>
        <v>0</v>
      </c>
      <c r="N1306" s="91">
        <v>45226</v>
      </c>
      <c r="O1306" s="90" t="s">
        <v>1755</v>
      </c>
      <c r="P1306" s="90"/>
      <c r="Q1306" s="90">
        <v>21</v>
      </c>
      <c r="R1306" s="90" t="s">
        <v>1756</v>
      </c>
    </row>
    <row r="1307" spans="1:18" ht="13.5" hidden="1">
      <c r="A1307" s="90" t="s">
        <v>430</v>
      </c>
      <c r="B1307" s="90" t="s">
        <v>431</v>
      </c>
      <c r="C1307" s="91"/>
      <c r="D1307" s="91">
        <v>45210</v>
      </c>
      <c r="E1307" s="90">
        <v>256197</v>
      </c>
      <c r="F1307" s="90" t="s">
        <v>1527</v>
      </c>
      <c r="G1307" s="90" t="s">
        <v>1549</v>
      </c>
      <c r="H1307" s="92">
        <v>1660367.99</v>
      </c>
      <c r="I1307" s="78">
        <v>524.22</v>
      </c>
      <c r="J1307" s="93"/>
      <c r="K1307" s="94">
        <v>5281.07</v>
      </c>
      <c r="L1307" s="94">
        <v>5281.07</v>
      </c>
      <c r="M1307" s="94">
        <f t="shared" si="9"/>
        <v>0</v>
      </c>
      <c r="N1307" s="91">
        <v>45226</v>
      </c>
      <c r="O1307" s="90" t="s">
        <v>1755</v>
      </c>
      <c r="P1307" s="90"/>
      <c r="Q1307" s="90">
        <v>21</v>
      </c>
      <c r="R1307" s="90" t="s">
        <v>1756</v>
      </c>
    </row>
    <row r="1308" spans="1:18" ht="13.5" hidden="1">
      <c r="A1308" s="90" t="s">
        <v>432</v>
      </c>
      <c r="B1308" s="90" t="s">
        <v>433</v>
      </c>
      <c r="C1308" s="91"/>
      <c r="D1308" s="91">
        <v>45210</v>
      </c>
      <c r="E1308" s="90">
        <v>256197</v>
      </c>
      <c r="F1308" s="90" t="s">
        <v>1527</v>
      </c>
      <c r="G1308" s="90" t="s">
        <v>1772</v>
      </c>
      <c r="H1308" s="92">
        <v>1106912</v>
      </c>
      <c r="I1308" s="78">
        <v>524.22</v>
      </c>
      <c r="J1308" s="93"/>
      <c r="K1308" s="94">
        <v>5281.07</v>
      </c>
      <c r="L1308" s="94">
        <v>5281.07</v>
      </c>
      <c r="M1308" s="94">
        <f t="shared" si="9"/>
        <v>0</v>
      </c>
      <c r="N1308" s="90"/>
      <c r="O1308" s="90"/>
      <c r="P1308" s="90"/>
      <c r="Q1308" s="90">
        <v>21</v>
      </c>
      <c r="R1308" s="90" t="s">
        <v>1756</v>
      </c>
    </row>
    <row r="1309" spans="1:18" ht="13.5" hidden="1">
      <c r="A1309" s="90" t="s">
        <v>425</v>
      </c>
      <c r="B1309" s="90" t="s">
        <v>426</v>
      </c>
      <c r="C1309" s="91"/>
      <c r="D1309" s="91">
        <v>45210</v>
      </c>
      <c r="E1309" s="90">
        <v>256323</v>
      </c>
      <c r="F1309" s="90" t="s">
        <v>1527</v>
      </c>
      <c r="G1309" s="90" t="s">
        <v>1773</v>
      </c>
      <c r="H1309" s="92">
        <v>219645</v>
      </c>
      <c r="I1309" s="78">
        <v>524.22</v>
      </c>
      <c r="J1309" s="93"/>
      <c r="K1309" s="94">
        <v>419.17</v>
      </c>
      <c r="L1309" s="94">
        <v>419.17</v>
      </c>
      <c r="M1309" s="94">
        <f t="shared" si="9"/>
        <v>0</v>
      </c>
      <c r="N1309" s="91">
        <v>45226</v>
      </c>
      <c r="O1309" s="90" t="s">
        <v>1755</v>
      </c>
      <c r="P1309" s="90"/>
      <c r="Q1309" s="90">
        <v>21</v>
      </c>
      <c r="R1309" s="90" t="s">
        <v>1756</v>
      </c>
    </row>
    <row r="1310" spans="1:18" ht="13.5" hidden="1">
      <c r="A1310" s="90" t="s">
        <v>439</v>
      </c>
      <c r="B1310" s="90" t="s">
        <v>440</v>
      </c>
      <c r="C1310" s="91"/>
      <c r="D1310" s="91">
        <v>45210</v>
      </c>
      <c r="E1310" s="90">
        <v>256326</v>
      </c>
      <c r="F1310" s="90" t="s">
        <v>1527</v>
      </c>
      <c r="G1310" s="90" t="s">
        <v>1774</v>
      </c>
      <c r="H1310" s="92">
        <v>51000</v>
      </c>
      <c r="I1310" s="78">
        <v>524.22</v>
      </c>
      <c r="J1310" s="93"/>
      <c r="K1310" s="94">
        <v>97.33</v>
      </c>
      <c r="L1310" s="94">
        <v>97.33</v>
      </c>
      <c r="M1310" s="94">
        <f t="shared" si="9"/>
        <v>0</v>
      </c>
      <c r="N1310" s="91">
        <v>45226</v>
      </c>
      <c r="O1310" s="90" t="s">
        <v>1755</v>
      </c>
      <c r="P1310" s="90"/>
      <c r="Q1310" s="90">
        <v>21</v>
      </c>
      <c r="R1310" s="90" t="s">
        <v>1756</v>
      </c>
    </row>
    <row r="1311" spans="1:18" ht="13.5" hidden="1">
      <c r="A1311" s="90" t="s">
        <v>425</v>
      </c>
      <c r="B1311" s="90" t="s">
        <v>426</v>
      </c>
      <c r="C1311" s="91"/>
      <c r="D1311" s="91">
        <v>45211</v>
      </c>
      <c r="E1311" s="90">
        <v>256508</v>
      </c>
      <c r="F1311" s="90" t="s">
        <v>1527</v>
      </c>
      <c r="G1311" s="90" t="s">
        <v>1773</v>
      </c>
      <c r="H1311" s="92">
        <v>1307775</v>
      </c>
      <c r="I1311" s="78">
        <v>524.22</v>
      </c>
      <c r="J1311" s="93"/>
      <c r="K1311" s="94">
        <v>2495.75</v>
      </c>
      <c r="L1311" s="94">
        <v>2495.75</v>
      </c>
      <c r="M1311" s="94">
        <f t="shared" si="9"/>
        <v>0</v>
      </c>
      <c r="N1311" s="91">
        <v>45226</v>
      </c>
      <c r="O1311" s="90" t="s">
        <v>1755</v>
      </c>
      <c r="P1311" s="90"/>
      <c r="Q1311" s="90">
        <v>21</v>
      </c>
      <c r="R1311" s="90" t="s">
        <v>1756</v>
      </c>
    </row>
    <row r="1312" spans="1:18" ht="13.5" hidden="1">
      <c r="A1312" s="90" t="s">
        <v>430</v>
      </c>
      <c r="B1312" s="90" t="s">
        <v>431</v>
      </c>
      <c r="C1312" s="91"/>
      <c r="D1312" s="91">
        <v>45212</v>
      </c>
      <c r="E1312" s="90" t="s">
        <v>1775</v>
      </c>
      <c r="F1312" s="90" t="s">
        <v>1527</v>
      </c>
      <c r="G1312" s="90" t="s">
        <v>1776</v>
      </c>
      <c r="H1312" s="92">
        <v>-879840</v>
      </c>
      <c r="I1312" s="78">
        <v>524.22</v>
      </c>
      <c r="J1312" s="93"/>
      <c r="K1312" s="94">
        <v>-1679.08</v>
      </c>
      <c r="L1312" s="94">
        <v>-1679.08</v>
      </c>
      <c r="M1312" s="94">
        <f t="shared" si="9"/>
        <v>0</v>
      </c>
      <c r="N1312" s="91">
        <v>45226</v>
      </c>
      <c r="O1312" s="90" t="s">
        <v>1755</v>
      </c>
      <c r="P1312" s="90"/>
      <c r="Q1312" s="90">
        <v>21</v>
      </c>
      <c r="R1312" s="90" t="s">
        <v>1756</v>
      </c>
    </row>
    <row r="1313" spans="1:18" ht="13.5" hidden="1">
      <c r="A1313" s="90" t="s">
        <v>425</v>
      </c>
      <c r="B1313" s="90" t="s">
        <v>426</v>
      </c>
      <c r="C1313" s="91"/>
      <c r="D1313" s="91">
        <v>45211</v>
      </c>
      <c r="E1313" s="90">
        <v>256523</v>
      </c>
      <c r="F1313" s="90" t="s">
        <v>1527</v>
      </c>
      <c r="G1313" s="90" t="s">
        <v>1777</v>
      </c>
      <c r="H1313" s="92">
        <v>121972.5</v>
      </c>
      <c r="I1313" s="78">
        <v>524.22</v>
      </c>
      <c r="J1313" s="93"/>
      <c r="K1313" s="94">
        <v>232.77</v>
      </c>
      <c r="L1313" s="94">
        <v>232.77</v>
      </c>
      <c r="M1313" s="94">
        <f t="shared" si="9"/>
        <v>0</v>
      </c>
      <c r="N1313" s="91">
        <v>45226</v>
      </c>
      <c r="O1313" s="90" t="s">
        <v>1755</v>
      </c>
      <c r="P1313" s="90"/>
      <c r="Q1313" s="90">
        <v>21</v>
      </c>
      <c r="R1313" s="90" t="s">
        <v>1756</v>
      </c>
    </row>
    <row r="1314" spans="1:18" ht="13.5" hidden="1">
      <c r="A1314" s="90" t="s">
        <v>425</v>
      </c>
      <c r="B1314" s="90" t="s">
        <v>426</v>
      </c>
      <c r="C1314" s="91"/>
      <c r="D1314" s="91">
        <v>45211</v>
      </c>
      <c r="E1314" s="90">
        <v>256548</v>
      </c>
      <c r="F1314" s="90" t="s">
        <v>1527</v>
      </c>
      <c r="G1314" s="90" t="s">
        <v>1778</v>
      </c>
      <c r="H1314" s="92">
        <v>3600</v>
      </c>
      <c r="I1314" s="78">
        <v>524.22</v>
      </c>
      <c r="J1314" s="93"/>
      <c r="K1314" s="94">
        <v>6.87</v>
      </c>
      <c r="L1314" s="94">
        <v>6.87</v>
      </c>
      <c r="M1314" s="94">
        <f t="shared" si="9"/>
        <v>0</v>
      </c>
      <c r="N1314" s="91">
        <v>45226</v>
      </c>
      <c r="O1314" s="90" t="s">
        <v>1755</v>
      </c>
      <c r="P1314" s="90"/>
      <c r="Q1314" s="90">
        <v>21</v>
      </c>
      <c r="R1314" s="90" t="s">
        <v>1756</v>
      </c>
    </row>
    <row r="1315" spans="1:18" ht="13.5" hidden="1">
      <c r="A1315" s="90" t="s">
        <v>262</v>
      </c>
      <c r="B1315" s="90" t="s">
        <v>263</v>
      </c>
      <c r="C1315" s="91"/>
      <c r="D1315" s="91">
        <v>45210</v>
      </c>
      <c r="E1315" s="90">
        <v>10774</v>
      </c>
      <c r="F1315" s="90" t="s">
        <v>244</v>
      </c>
      <c r="G1315" s="90" t="s">
        <v>724</v>
      </c>
      <c r="H1315" s="92">
        <v>197002.36</v>
      </c>
      <c r="I1315" s="78">
        <v>524.22</v>
      </c>
      <c r="J1315" s="93"/>
      <c r="K1315" s="94">
        <v>375.96</v>
      </c>
      <c r="L1315" s="94">
        <v>375.96</v>
      </c>
      <c r="M1315" s="94">
        <f t="shared" si="9"/>
        <v>0</v>
      </c>
      <c r="N1315" s="91">
        <v>45225</v>
      </c>
      <c r="O1315" s="90" t="s">
        <v>1779</v>
      </c>
      <c r="P1315" s="90"/>
      <c r="Q1315" s="90">
        <v>21</v>
      </c>
    </row>
    <row r="1316" spans="1:18" ht="13.5" hidden="1">
      <c r="A1316" s="90" t="s">
        <v>262</v>
      </c>
      <c r="B1316" s="90" t="s">
        <v>263</v>
      </c>
      <c r="C1316" s="91"/>
      <c r="D1316" s="91">
        <v>45210</v>
      </c>
      <c r="E1316" s="90">
        <v>10775</v>
      </c>
      <c r="F1316" s="90" t="s">
        <v>244</v>
      </c>
      <c r="G1316" s="90" t="s">
        <v>1318</v>
      </c>
      <c r="H1316" s="92">
        <v>11300</v>
      </c>
      <c r="I1316" s="78">
        <v>524.22</v>
      </c>
      <c r="J1316" s="93"/>
      <c r="K1316" s="94">
        <v>21.56</v>
      </c>
      <c r="L1316" s="94">
        <v>21.56</v>
      </c>
      <c r="M1316" s="94">
        <f t="shared" si="9"/>
        <v>0</v>
      </c>
      <c r="N1316" s="91">
        <v>45225</v>
      </c>
      <c r="O1316" s="90" t="s">
        <v>1779</v>
      </c>
      <c r="P1316" s="90"/>
      <c r="Q1316" s="90">
        <v>21</v>
      </c>
    </row>
    <row r="1317" spans="1:18" ht="13.5" hidden="1">
      <c r="A1317" s="90" t="s">
        <v>358</v>
      </c>
      <c r="B1317" s="90" t="s">
        <v>359</v>
      </c>
      <c r="C1317" s="91"/>
      <c r="D1317" s="91">
        <v>45201</v>
      </c>
      <c r="E1317" s="90">
        <v>76</v>
      </c>
      <c r="F1317" s="90" t="s">
        <v>1780</v>
      </c>
      <c r="G1317" s="90" t="s">
        <v>1781</v>
      </c>
      <c r="H1317" s="92">
        <v>949200</v>
      </c>
      <c r="I1317" s="78">
        <v>524.22</v>
      </c>
      <c r="J1317" s="93"/>
      <c r="K1317" s="94">
        <v>1797.73</v>
      </c>
      <c r="L1317" s="94">
        <v>1797.73</v>
      </c>
      <c r="M1317" s="94">
        <f t="shared" si="9"/>
        <v>0</v>
      </c>
      <c r="N1317" s="91">
        <v>45208</v>
      </c>
      <c r="O1317" s="90" t="s">
        <v>1782</v>
      </c>
      <c r="P1317" s="90"/>
      <c r="Q1317" s="90">
        <v>21</v>
      </c>
    </row>
    <row r="1318" spans="1:18" ht="13.5" hidden="1">
      <c r="A1318" s="90" t="s">
        <v>358</v>
      </c>
      <c r="B1318" s="90" t="s">
        <v>359</v>
      </c>
      <c r="C1318" s="91"/>
      <c r="D1318" s="91">
        <v>45209</v>
      </c>
      <c r="E1318" s="90">
        <v>78</v>
      </c>
      <c r="F1318" s="90" t="s">
        <v>1780</v>
      </c>
      <c r="G1318" s="90" t="s">
        <v>1781</v>
      </c>
      <c r="H1318" s="92">
        <v>933380</v>
      </c>
      <c r="I1318" s="78">
        <v>524.22</v>
      </c>
      <c r="J1318" s="93"/>
      <c r="K1318" s="94">
        <v>1784.67</v>
      </c>
      <c r="L1318" s="94">
        <v>1784.67</v>
      </c>
      <c r="M1318" s="94">
        <f t="shared" si="9"/>
        <v>0</v>
      </c>
      <c r="N1318" s="91">
        <v>45212</v>
      </c>
      <c r="O1318" s="90" t="s">
        <v>1783</v>
      </c>
      <c r="P1318" s="90"/>
      <c r="Q1318" s="90">
        <v>21</v>
      </c>
    </row>
    <row r="1319" spans="1:18" ht="13.5" hidden="1">
      <c r="A1319" s="90" t="s">
        <v>358</v>
      </c>
      <c r="B1319" s="90" t="s">
        <v>359</v>
      </c>
      <c r="C1319" s="91"/>
      <c r="D1319" s="91">
        <v>45208</v>
      </c>
      <c r="E1319" s="90">
        <v>77</v>
      </c>
      <c r="F1319" s="90" t="s">
        <v>655</v>
      </c>
      <c r="G1319" s="90" t="s">
        <v>1784</v>
      </c>
      <c r="H1319" s="92">
        <v>1457700</v>
      </c>
      <c r="I1319" s="78">
        <v>524.22</v>
      </c>
      <c r="J1319" s="93"/>
      <c r="K1319" s="94">
        <v>2797.89</v>
      </c>
      <c r="L1319" s="94">
        <v>2797.89</v>
      </c>
      <c r="M1319" s="94">
        <f t="shared" si="9"/>
        <v>0</v>
      </c>
      <c r="N1319" s="91">
        <v>45213</v>
      </c>
      <c r="O1319" s="90" t="s">
        <v>1785</v>
      </c>
      <c r="P1319" s="90"/>
      <c r="Q1319" s="90">
        <v>21</v>
      </c>
    </row>
    <row r="1320" spans="1:18" ht="13.5" hidden="1">
      <c r="A1320" s="90" t="s">
        <v>439</v>
      </c>
      <c r="B1320" s="90" t="s">
        <v>440</v>
      </c>
      <c r="C1320" s="91"/>
      <c r="D1320" s="91">
        <v>45202</v>
      </c>
      <c r="E1320" s="90">
        <v>130052</v>
      </c>
      <c r="F1320" s="90" t="s">
        <v>1614</v>
      </c>
      <c r="G1320" s="90" t="s">
        <v>1519</v>
      </c>
      <c r="H1320" s="92">
        <v>573789.54</v>
      </c>
      <c r="I1320" s="78">
        <v>524.22</v>
      </c>
      <c r="J1320" s="93"/>
      <c r="K1320" s="94">
        <v>1097.1099999999999</v>
      </c>
      <c r="L1320" s="94">
        <v>1097.1099999999999</v>
      </c>
      <c r="M1320" s="94">
        <f t="shared" si="9"/>
        <v>0</v>
      </c>
      <c r="N1320" s="91">
        <v>45216</v>
      </c>
      <c r="O1320" s="90" t="s">
        <v>1786</v>
      </c>
      <c r="P1320" s="90"/>
      <c r="Q1320" s="90">
        <v>21</v>
      </c>
      <c r="R1320" s="90" t="s">
        <v>1637</v>
      </c>
    </row>
    <row r="1321" spans="1:18" ht="13.5" hidden="1">
      <c r="A1321" s="90" t="s">
        <v>439</v>
      </c>
      <c r="B1321" s="90" t="s">
        <v>440</v>
      </c>
      <c r="C1321" s="91"/>
      <c r="D1321" s="91">
        <v>45210</v>
      </c>
      <c r="E1321" s="90">
        <v>130756</v>
      </c>
      <c r="F1321" s="90" t="s">
        <v>1614</v>
      </c>
      <c r="G1321" s="90" t="s">
        <v>1519</v>
      </c>
      <c r="H1321" s="92">
        <v>532344.28</v>
      </c>
      <c r="I1321" s="78">
        <v>524.22</v>
      </c>
      <c r="J1321" s="93"/>
      <c r="K1321" s="94">
        <v>1017.87</v>
      </c>
      <c r="L1321" s="94">
        <v>1017.87</v>
      </c>
      <c r="M1321" s="94">
        <f t="shared" si="9"/>
        <v>0</v>
      </c>
      <c r="N1321" s="91">
        <v>45216</v>
      </c>
      <c r="O1321" s="90" t="s">
        <v>1786</v>
      </c>
      <c r="P1321" s="90"/>
      <c r="Q1321" s="90">
        <v>21</v>
      </c>
      <c r="R1321" s="90" t="s">
        <v>1637</v>
      </c>
    </row>
    <row r="1322" spans="1:18" ht="13.5" hidden="1">
      <c r="A1322" s="90" t="s">
        <v>439</v>
      </c>
      <c r="B1322" s="90" t="s">
        <v>440</v>
      </c>
      <c r="C1322" s="91"/>
      <c r="D1322" s="91">
        <v>45211</v>
      </c>
      <c r="E1322" s="90">
        <v>130819</v>
      </c>
      <c r="F1322" s="90" t="s">
        <v>1614</v>
      </c>
      <c r="G1322" s="90" t="s">
        <v>1519</v>
      </c>
      <c r="H1322" s="92">
        <v>57600</v>
      </c>
      <c r="I1322" s="78">
        <v>524.22</v>
      </c>
      <c r="J1322" s="93"/>
      <c r="K1322" s="94">
        <v>109.92</v>
      </c>
      <c r="L1322" s="94">
        <v>109.92</v>
      </c>
      <c r="M1322" s="94">
        <f t="shared" si="9"/>
        <v>0</v>
      </c>
      <c r="N1322" s="91">
        <v>45226</v>
      </c>
      <c r="O1322" s="90" t="s">
        <v>1787</v>
      </c>
      <c r="P1322" s="90"/>
      <c r="Q1322" s="90">
        <v>21</v>
      </c>
      <c r="R1322" s="90" t="s">
        <v>1756</v>
      </c>
    </row>
    <row r="1323" spans="1:18" ht="13.5" hidden="1">
      <c r="A1323" s="90" t="s">
        <v>425</v>
      </c>
      <c r="B1323" s="90" t="s">
        <v>426</v>
      </c>
      <c r="C1323" s="91"/>
      <c r="D1323" s="91">
        <v>45202</v>
      </c>
      <c r="E1323" s="90">
        <v>39761</v>
      </c>
      <c r="F1323" s="90" t="s">
        <v>1144</v>
      </c>
      <c r="G1323" s="90" t="s">
        <v>1788</v>
      </c>
      <c r="H1323" s="92">
        <v>4676633.34</v>
      </c>
      <c r="I1323" s="78">
        <v>524.22</v>
      </c>
      <c r="J1323" s="93"/>
      <c r="K1323" s="94">
        <v>8941.94</v>
      </c>
      <c r="L1323" s="94">
        <v>8941.94</v>
      </c>
      <c r="M1323" s="94">
        <f t="shared" si="9"/>
        <v>0</v>
      </c>
      <c r="N1323" s="91">
        <v>45216</v>
      </c>
      <c r="O1323" s="90" t="s">
        <v>1789</v>
      </c>
      <c r="P1323" s="90"/>
      <c r="Q1323" s="90">
        <v>21</v>
      </c>
      <c r="R1323" s="90" t="s">
        <v>1637</v>
      </c>
    </row>
    <row r="1324" spans="1:18" ht="13.5" hidden="1">
      <c r="A1324" s="90" t="s">
        <v>425</v>
      </c>
      <c r="B1324" s="90" t="s">
        <v>426</v>
      </c>
      <c r="C1324" s="91"/>
      <c r="D1324" s="91">
        <v>45208</v>
      </c>
      <c r="E1324" s="90">
        <v>39854</v>
      </c>
      <c r="F1324" s="90" t="s">
        <v>1144</v>
      </c>
      <c r="G1324" s="90" t="s">
        <v>1790</v>
      </c>
      <c r="H1324" s="92">
        <v>308708.03999999998</v>
      </c>
      <c r="I1324" s="78">
        <v>524.22</v>
      </c>
      <c r="J1324" s="93"/>
      <c r="K1324" s="94">
        <v>589.14</v>
      </c>
      <c r="L1324" s="94">
        <v>589.14</v>
      </c>
      <c r="M1324" s="94">
        <f t="shared" si="9"/>
        <v>0</v>
      </c>
      <c r="N1324" s="91">
        <v>45226</v>
      </c>
      <c r="O1324" s="90" t="s">
        <v>1791</v>
      </c>
      <c r="P1324" s="90"/>
      <c r="Q1324" s="90">
        <v>21</v>
      </c>
      <c r="R1324" s="90" t="s">
        <v>1756</v>
      </c>
    </row>
    <row r="1325" spans="1:18" ht="13.5" hidden="1">
      <c r="A1325" s="90" t="s">
        <v>425</v>
      </c>
      <c r="B1325" s="90" t="s">
        <v>426</v>
      </c>
      <c r="C1325" s="91"/>
      <c r="D1325" s="91">
        <v>45208</v>
      </c>
      <c r="E1325" s="90" t="s">
        <v>1792</v>
      </c>
      <c r="F1325" s="90" t="s">
        <v>1144</v>
      </c>
      <c r="G1325" s="90" t="s">
        <v>1793</v>
      </c>
      <c r="H1325" s="92">
        <v>-75969.899999999994</v>
      </c>
      <c r="I1325" s="78">
        <v>524.22</v>
      </c>
      <c r="J1325" s="93"/>
      <c r="K1325" s="94">
        <v>-144.97999999999999</v>
      </c>
      <c r="L1325" s="94">
        <v>-144.97999999999999</v>
      </c>
      <c r="M1325" s="94">
        <f t="shared" si="9"/>
        <v>0</v>
      </c>
      <c r="N1325" s="91">
        <v>45226</v>
      </c>
      <c r="O1325" s="90" t="s">
        <v>1791</v>
      </c>
      <c r="P1325" s="90"/>
      <c r="Q1325" s="90">
        <v>21</v>
      </c>
      <c r="R1325" s="90" t="s">
        <v>1756</v>
      </c>
    </row>
    <row r="1326" spans="1:18" ht="13.5" hidden="1">
      <c r="A1326" s="90" t="s">
        <v>425</v>
      </c>
      <c r="B1326" s="90" t="s">
        <v>426</v>
      </c>
      <c r="C1326" s="91"/>
      <c r="D1326" s="91">
        <v>45212</v>
      </c>
      <c r="E1326" s="90">
        <v>478</v>
      </c>
      <c r="F1326" s="90" t="s">
        <v>1144</v>
      </c>
      <c r="G1326" s="90" t="s">
        <v>1794</v>
      </c>
      <c r="H1326" s="92">
        <v>261939.12</v>
      </c>
      <c r="I1326" s="78">
        <v>524.22</v>
      </c>
      <c r="J1326" s="93"/>
      <c r="K1326" s="94">
        <v>499.88</v>
      </c>
      <c r="L1326" s="94">
        <v>499.88</v>
      </c>
      <c r="M1326" s="94">
        <f t="shared" si="9"/>
        <v>0</v>
      </c>
      <c r="N1326" s="91">
        <v>45244</v>
      </c>
      <c r="O1326" s="90" t="s">
        <v>1795</v>
      </c>
      <c r="P1326" s="90"/>
      <c r="Q1326" s="90">
        <v>21</v>
      </c>
    </row>
    <row r="1327" spans="1:18" ht="13.5" hidden="1">
      <c r="A1327" s="90" t="s">
        <v>262</v>
      </c>
      <c r="B1327" s="90" t="s">
        <v>263</v>
      </c>
      <c r="C1327" s="91"/>
      <c r="D1327" s="91">
        <v>45203</v>
      </c>
      <c r="E1327" s="90">
        <v>324</v>
      </c>
      <c r="F1327" s="90" t="s">
        <v>912</v>
      </c>
      <c r="G1327" s="90" t="s">
        <v>1796</v>
      </c>
      <c r="H1327" s="92">
        <v>339000</v>
      </c>
      <c r="I1327" s="78">
        <v>524.22</v>
      </c>
      <c r="J1327" s="93"/>
      <c r="K1327" s="94">
        <v>643.26</v>
      </c>
      <c r="L1327" s="94">
        <v>643.26</v>
      </c>
      <c r="M1327" s="94">
        <f t="shared" si="9"/>
        <v>0</v>
      </c>
      <c r="N1327" s="91">
        <v>45203</v>
      </c>
      <c r="O1327" s="90" t="s">
        <v>1797</v>
      </c>
      <c r="P1327" s="90"/>
      <c r="Q1327" s="90">
        <v>21</v>
      </c>
    </row>
    <row r="1328" spans="1:18" ht="13.5" hidden="1">
      <c r="A1328" s="90" t="s">
        <v>262</v>
      </c>
      <c r="B1328" s="90" t="s">
        <v>263</v>
      </c>
      <c r="C1328" s="91"/>
      <c r="D1328" s="91">
        <v>45203</v>
      </c>
      <c r="E1328" s="90">
        <v>325</v>
      </c>
      <c r="F1328" s="90" t="s">
        <v>912</v>
      </c>
      <c r="G1328" s="90" t="s">
        <v>1798</v>
      </c>
      <c r="H1328" s="92">
        <v>791000</v>
      </c>
      <c r="I1328" s="78">
        <v>524.22</v>
      </c>
      <c r="J1328" s="93"/>
      <c r="K1328" s="94">
        <v>1509.54</v>
      </c>
      <c r="L1328" s="94">
        <v>1509.54</v>
      </c>
      <c r="M1328" s="94">
        <f t="shared" si="9"/>
        <v>0</v>
      </c>
      <c r="N1328" s="91">
        <v>45218</v>
      </c>
      <c r="O1328" s="90" t="s">
        <v>1799</v>
      </c>
      <c r="P1328" s="90"/>
      <c r="Q1328" s="90">
        <v>21</v>
      </c>
    </row>
    <row r="1329" spans="1:18" ht="13.5" hidden="1">
      <c r="A1329" s="90" t="s">
        <v>262</v>
      </c>
      <c r="B1329" s="90" t="s">
        <v>263</v>
      </c>
      <c r="C1329" s="91"/>
      <c r="D1329" s="91">
        <v>45208</v>
      </c>
      <c r="E1329" s="90">
        <v>329</v>
      </c>
      <c r="F1329" s="90" t="s">
        <v>912</v>
      </c>
      <c r="G1329" s="90" t="s">
        <v>913</v>
      </c>
      <c r="H1329" s="92">
        <v>101700</v>
      </c>
      <c r="I1329" s="78">
        <v>524.22</v>
      </c>
      <c r="J1329" s="93"/>
      <c r="K1329" s="94">
        <v>194.46</v>
      </c>
      <c r="L1329" s="94">
        <v>194.46</v>
      </c>
      <c r="M1329" s="94">
        <f t="shared" si="9"/>
        <v>0</v>
      </c>
      <c r="N1329" s="91">
        <v>45216</v>
      </c>
      <c r="O1329" s="90" t="s">
        <v>1800</v>
      </c>
      <c r="P1329" s="90"/>
      <c r="Q1329" s="90">
        <v>21</v>
      </c>
      <c r="R1329" s="90" t="s">
        <v>1637</v>
      </c>
    </row>
    <row r="1330" spans="1:18" ht="13.5" hidden="1">
      <c r="A1330" s="90" t="s">
        <v>430</v>
      </c>
      <c r="B1330" s="90" t="s">
        <v>431</v>
      </c>
      <c r="C1330" s="91"/>
      <c r="D1330" s="91">
        <v>45205</v>
      </c>
      <c r="E1330" s="90">
        <v>989</v>
      </c>
      <c r="F1330" s="90" t="s">
        <v>1439</v>
      </c>
      <c r="G1330" s="90" t="s">
        <v>1801</v>
      </c>
      <c r="H1330" s="92"/>
      <c r="I1330" s="78">
        <v>524.22</v>
      </c>
      <c r="J1330" s="93"/>
      <c r="K1330" s="94">
        <v>5741.91</v>
      </c>
      <c r="L1330" s="94">
        <v>5741.91</v>
      </c>
      <c r="M1330" s="94">
        <f t="shared" si="9"/>
        <v>0</v>
      </c>
      <c r="N1330" s="91">
        <v>45205</v>
      </c>
      <c r="O1330" s="90" t="s">
        <v>1802</v>
      </c>
      <c r="P1330" s="90"/>
      <c r="Q1330" s="90">
        <v>21</v>
      </c>
    </row>
    <row r="1331" spans="1:18" ht="13.5" hidden="1">
      <c r="A1331" s="90" t="s">
        <v>425</v>
      </c>
      <c r="B1331" s="90" t="s">
        <v>426</v>
      </c>
      <c r="C1331" s="91"/>
      <c r="D1331" s="91">
        <v>45205</v>
      </c>
      <c r="E1331" s="90">
        <v>989</v>
      </c>
      <c r="F1331" s="90" t="s">
        <v>1439</v>
      </c>
      <c r="G1331" s="90" t="s">
        <v>1803</v>
      </c>
      <c r="H1331" s="92"/>
      <c r="I1331" s="78">
        <v>524.22</v>
      </c>
      <c r="J1331" s="93"/>
      <c r="K1331" s="94">
        <v>3330.97</v>
      </c>
      <c r="L1331" s="94">
        <v>3330.97</v>
      </c>
      <c r="M1331" s="94">
        <f t="shared" si="9"/>
        <v>0</v>
      </c>
      <c r="N1331" s="91">
        <v>45205</v>
      </c>
      <c r="O1331" s="90" t="s">
        <v>1802</v>
      </c>
      <c r="P1331" s="90"/>
      <c r="Q1331" s="90">
        <v>21</v>
      </c>
    </row>
    <row r="1332" spans="1:18" ht="13.5" hidden="1">
      <c r="A1332" s="90" t="s">
        <v>1019</v>
      </c>
      <c r="B1332" s="90" t="s">
        <v>1020</v>
      </c>
      <c r="C1332" s="91"/>
      <c r="D1332" s="91">
        <v>45205</v>
      </c>
      <c r="E1332" s="90">
        <v>989</v>
      </c>
      <c r="F1332" s="90" t="s">
        <v>1439</v>
      </c>
      <c r="G1332" s="90" t="s">
        <v>1804</v>
      </c>
      <c r="H1332" s="92"/>
      <c r="I1332" s="78">
        <v>524.22</v>
      </c>
      <c r="J1332" s="93"/>
      <c r="K1332" s="94">
        <v>2330.2399999999998</v>
      </c>
      <c r="L1332" s="94">
        <v>2330.2399999999998</v>
      </c>
      <c r="M1332" s="94">
        <f t="shared" si="9"/>
        <v>0</v>
      </c>
      <c r="N1332" s="91">
        <v>45205</v>
      </c>
      <c r="O1332" s="90" t="s">
        <v>1805</v>
      </c>
      <c r="P1332" s="90"/>
      <c r="Q1332" s="90">
        <v>21</v>
      </c>
    </row>
    <row r="1333" spans="1:18" ht="13.5" hidden="1">
      <c r="A1333" s="90" t="s">
        <v>425</v>
      </c>
      <c r="B1333" s="90" t="s">
        <v>426</v>
      </c>
      <c r="C1333" s="91"/>
      <c r="D1333" s="91">
        <v>45205</v>
      </c>
      <c r="E1333" s="90" t="s">
        <v>456</v>
      </c>
      <c r="F1333" s="90" t="s">
        <v>1806</v>
      </c>
      <c r="G1333" s="90" t="s">
        <v>1807</v>
      </c>
      <c r="H1333" s="92"/>
      <c r="I1333" s="78">
        <v>524.22</v>
      </c>
      <c r="J1333" s="93"/>
      <c r="K1333" s="94">
        <v>4538.9399999999996</v>
      </c>
      <c r="L1333" s="94">
        <v>4538.9399999999996</v>
      </c>
      <c r="M1333" s="94">
        <f t="shared" si="9"/>
        <v>0</v>
      </c>
      <c r="N1333" s="91">
        <v>45205</v>
      </c>
      <c r="O1333" s="90" t="s">
        <v>1808</v>
      </c>
      <c r="P1333" s="90"/>
      <c r="Q1333" s="90">
        <v>21</v>
      </c>
    </row>
    <row r="1334" spans="1:18" ht="13.5" hidden="1">
      <c r="A1334" s="90" t="s">
        <v>425</v>
      </c>
      <c r="B1334" s="90" t="s">
        <v>426</v>
      </c>
      <c r="C1334" s="91"/>
      <c r="D1334" s="91">
        <v>45205</v>
      </c>
      <c r="E1334" s="90">
        <v>1320</v>
      </c>
      <c r="F1334" s="90" t="s">
        <v>1806</v>
      </c>
      <c r="G1334" s="90" t="s">
        <v>1809</v>
      </c>
      <c r="H1334" s="92"/>
      <c r="I1334" s="78">
        <v>524.22</v>
      </c>
      <c r="J1334" s="93"/>
      <c r="K1334" s="94">
        <v>-1274.82</v>
      </c>
      <c r="L1334" s="94">
        <v>-1274.82</v>
      </c>
      <c r="M1334" s="94">
        <f t="shared" si="9"/>
        <v>0</v>
      </c>
      <c r="N1334" s="90"/>
      <c r="O1334" s="90" t="s">
        <v>1739</v>
      </c>
      <c r="P1334" s="90"/>
      <c r="Q1334" s="90">
        <v>21</v>
      </c>
    </row>
    <row r="1335" spans="1:18" ht="13.5" hidden="1">
      <c r="A1335" s="90" t="s">
        <v>430</v>
      </c>
      <c r="B1335" s="90" t="s">
        <v>431</v>
      </c>
      <c r="C1335" s="91"/>
      <c r="D1335" s="91">
        <v>45197</v>
      </c>
      <c r="E1335" s="90">
        <v>4459</v>
      </c>
      <c r="F1335" s="90" t="s">
        <v>885</v>
      </c>
      <c r="G1335" s="90" t="s">
        <v>1810</v>
      </c>
      <c r="H1335" s="92">
        <v>3288462.72</v>
      </c>
      <c r="I1335" s="78">
        <v>524.22</v>
      </c>
      <c r="J1335" s="93"/>
      <c r="K1335" s="94">
        <v>6216.38</v>
      </c>
      <c r="L1335" s="94">
        <v>6216.38</v>
      </c>
      <c r="M1335" s="94">
        <f t="shared" si="9"/>
        <v>0</v>
      </c>
      <c r="N1335" s="91">
        <v>45205</v>
      </c>
      <c r="O1335" s="90" t="s">
        <v>1811</v>
      </c>
      <c r="P1335" s="90"/>
      <c r="Q1335" s="90">
        <v>21</v>
      </c>
      <c r="R1335" s="90" t="s">
        <v>1637</v>
      </c>
    </row>
    <row r="1336" spans="1:18" ht="13.5" hidden="1">
      <c r="A1336" s="90" t="s">
        <v>600</v>
      </c>
      <c r="B1336" s="90" t="s">
        <v>601</v>
      </c>
      <c r="C1336" s="91"/>
      <c r="D1336" s="91">
        <v>45202</v>
      </c>
      <c r="E1336" s="90" t="s">
        <v>1812</v>
      </c>
      <c r="F1336" s="90" t="s">
        <v>1813</v>
      </c>
      <c r="G1336" s="90" t="s">
        <v>1814</v>
      </c>
      <c r="H1336" s="92">
        <v>9410450.0199999996</v>
      </c>
      <c r="I1336" s="78">
        <v>524.22</v>
      </c>
      <c r="J1336" s="93"/>
      <c r="K1336" s="94">
        <v>17789.13</v>
      </c>
      <c r="L1336" s="94">
        <v>17789.13</v>
      </c>
      <c r="M1336" s="94">
        <f t="shared" si="9"/>
        <v>0</v>
      </c>
      <c r="N1336" s="91">
        <v>45205</v>
      </c>
      <c r="O1336" s="90" t="s">
        <v>1815</v>
      </c>
      <c r="P1336" s="90"/>
      <c r="Q1336" s="90">
        <v>21</v>
      </c>
    </row>
    <row r="1337" spans="1:18" ht="13.5" hidden="1">
      <c r="A1337" s="90" t="s">
        <v>430</v>
      </c>
      <c r="B1337" s="90" t="s">
        <v>431</v>
      </c>
      <c r="C1337" s="91"/>
      <c r="D1337" s="91">
        <v>45205</v>
      </c>
      <c r="E1337" s="90">
        <v>3160</v>
      </c>
      <c r="F1337" s="90" t="s">
        <v>1384</v>
      </c>
      <c r="G1337" s="90" t="s">
        <v>1816</v>
      </c>
      <c r="H1337" s="92"/>
      <c r="I1337" s="78">
        <v>524.22</v>
      </c>
      <c r="J1337" s="93"/>
      <c r="K1337" s="94">
        <v>471.39</v>
      </c>
      <c r="L1337" s="94">
        <v>0</v>
      </c>
      <c r="M1337" s="94">
        <f t="shared" si="9"/>
        <v>471.39</v>
      </c>
      <c r="N1337" s="90"/>
      <c r="O1337" s="90"/>
      <c r="P1337" s="90"/>
      <c r="Q1337" s="90">
        <v>21</v>
      </c>
    </row>
    <row r="1338" spans="1:18" ht="13.5" hidden="1">
      <c r="A1338" s="90" t="s">
        <v>508</v>
      </c>
      <c r="B1338" s="90" t="s">
        <v>509</v>
      </c>
      <c r="C1338" s="91"/>
      <c r="D1338" s="91">
        <v>45203</v>
      </c>
      <c r="E1338" s="90" t="s">
        <v>1421</v>
      </c>
      <c r="F1338" s="90" t="s">
        <v>1817</v>
      </c>
      <c r="G1338" s="90" t="s">
        <v>1818</v>
      </c>
      <c r="H1338" s="92"/>
      <c r="I1338" s="78">
        <v>524.22</v>
      </c>
      <c r="J1338" s="93"/>
      <c r="K1338" s="94">
        <v>24630.400000000001</v>
      </c>
      <c r="L1338" s="94">
        <v>24630.400000000001</v>
      </c>
      <c r="M1338" s="94">
        <f t="shared" si="9"/>
        <v>0</v>
      </c>
      <c r="N1338" s="91">
        <v>45244</v>
      </c>
      <c r="O1338" s="90" t="s">
        <v>1819</v>
      </c>
      <c r="P1338" s="90"/>
      <c r="Q1338" s="90">
        <v>21</v>
      </c>
    </row>
    <row r="1339" spans="1:18" ht="13.5" hidden="1">
      <c r="A1339" s="90" t="s">
        <v>262</v>
      </c>
      <c r="B1339" s="90" t="s">
        <v>263</v>
      </c>
      <c r="C1339" s="91"/>
      <c r="D1339" s="91">
        <v>45206</v>
      </c>
      <c r="E1339" s="90">
        <v>104542</v>
      </c>
      <c r="F1339" s="90" t="s">
        <v>1820</v>
      </c>
      <c r="G1339" s="90" t="s">
        <v>1821</v>
      </c>
      <c r="H1339" s="92">
        <v>50287.95</v>
      </c>
      <c r="I1339" s="78">
        <v>524.22</v>
      </c>
      <c r="J1339" s="93"/>
      <c r="K1339" s="94">
        <v>95.97</v>
      </c>
      <c r="L1339" s="94">
        <v>0</v>
      </c>
      <c r="M1339" s="94">
        <f t="shared" si="9"/>
        <v>95.97</v>
      </c>
      <c r="N1339" s="90"/>
      <c r="O1339" s="90"/>
      <c r="P1339" s="90"/>
      <c r="Q1339" s="90">
        <v>21</v>
      </c>
    </row>
    <row r="1340" spans="1:18" ht="13.5" hidden="1">
      <c r="A1340" s="90" t="s">
        <v>425</v>
      </c>
      <c r="B1340" s="90" t="s">
        <v>426</v>
      </c>
      <c r="C1340" s="91"/>
      <c r="D1340" s="91">
        <v>45208</v>
      </c>
      <c r="E1340" s="90">
        <v>2136</v>
      </c>
      <c r="F1340" s="90" t="s">
        <v>1822</v>
      </c>
      <c r="G1340" s="90" t="s">
        <v>1823</v>
      </c>
      <c r="H1340" s="92">
        <v>144075</v>
      </c>
      <c r="I1340" s="78">
        <v>524.22</v>
      </c>
      <c r="J1340" s="93"/>
      <c r="K1340" s="94">
        <v>274.95</v>
      </c>
      <c r="L1340" s="94">
        <v>274.95</v>
      </c>
      <c r="M1340" s="94">
        <f t="shared" si="9"/>
        <v>0</v>
      </c>
      <c r="N1340" s="92">
        <v>45226</v>
      </c>
      <c r="O1340" s="90" t="s">
        <v>1824</v>
      </c>
      <c r="P1340" s="90"/>
      <c r="Q1340" s="90">
        <v>21</v>
      </c>
      <c r="R1340" s="90" t="s">
        <v>1756</v>
      </c>
    </row>
    <row r="1341" spans="1:18" ht="13.5" hidden="1">
      <c r="A1341" s="90" t="s">
        <v>430</v>
      </c>
      <c r="B1341" s="90" t="s">
        <v>431</v>
      </c>
      <c r="C1341" s="91"/>
      <c r="D1341" s="91">
        <v>45208</v>
      </c>
      <c r="E1341" s="90">
        <v>2136</v>
      </c>
      <c r="F1341" s="90" t="s">
        <v>1822</v>
      </c>
      <c r="G1341" s="90" t="s">
        <v>1823</v>
      </c>
      <c r="H1341" s="92">
        <v>144075</v>
      </c>
      <c r="I1341" s="78">
        <v>524.22</v>
      </c>
      <c r="J1341" s="93"/>
      <c r="K1341" s="94">
        <v>274.95</v>
      </c>
      <c r="L1341" s="94">
        <v>274.95</v>
      </c>
      <c r="M1341" s="94">
        <f t="shared" si="9"/>
        <v>0</v>
      </c>
      <c r="N1341" s="92">
        <v>45227</v>
      </c>
      <c r="O1341" s="90" t="s">
        <v>1825</v>
      </c>
      <c r="P1341" s="90"/>
      <c r="Q1341" s="90">
        <v>21</v>
      </c>
      <c r="R1341" s="90" t="s">
        <v>1756</v>
      </c>
    </row>
    <row r="1342" spans="1:18" ht="13.5" hidden="1">
      <c r="A1342" s="90" t="s">
        <v>280</v>
      </c>
      <c r="B1342" s="90" t="s">
        <v>281</v>
      </c>
      <c r="C1342" s="91"/>
      <c r="D1342" s="91">
        <v>45208</v>
      </c>
      <c r="E1342" s="90">
        <v>5042</v>
      </c>
      <c r="F1342" s="90" t="s">
        <v>321</v>
      </c>
      <c r="G1342" s="90" t="s">
        <v>1826</v>
      </c>
      <c r="H1342" s="92"/>
      <c r="I1342" s="78">
        <v>524.22</v>
      </c>
      <c r="J1342" s="93"/>
      <c r="K1342" s="94">
        <v>21787.5</v>
      </c>
      <c r="L1342" s="94">
        <v>21787.5</v>
      </c>
      <c r="M1342" s="94">
        <f t="shared" si="9"/>
        <v>0</v>
      </c>
      <c r="N1342" s="91">
        <v>45208</v>
      </c>
      <c r="O1342" s="90" t="s">
        <v>1827</v>
      </c>
      <c r="P1342" s="90"/>
      <c r="Q1342" s="90">
        <v>21</v>
      </c>
    </row>
    <row r="1343" spans="1:18" ht="13.5" hidden="1">
      <c r="A1343" s="90" t="s">
        <v>280</v>
      </c>
      <c r="B1343" s="90" t="s">
        <v>281</v>
      </c>
      <c r="C1343" s="91"/>
      <c r="D1343" s="91">
        <v>45210</v>
      </c>
      <c r="E1343" s="90">
        <v>5041</v>
      </c>
      <c r="F1343" s="90" t="s">
        <v>321</v>
      </c>
      <c r="G1343" s="90" t="s">
        <v>1828</v>
      </c>
      <c r="H1343" s="92"/>
      <c r="I1343" s="78">
        <v>524.22</v>
      </c>
      <c r="J1343" s="93"/>
      <c r="K1343" s="94">
        <v>2753</v>
      </c>
      <c r="L1343" s="94">
        <v>2753</v>
      </c>
      <c r="M1343" s="94">
        <f t="shared" si="9"/>
        <v>0</v>
      </c>
      <c r="N1343" s="91">
        <v>45244</v>
      </c>
      <c r="O1343" s="90" t="s">
        <v>1829</v>
      </c>
      <c r="P1343" s="90"/>
      <c r="Q1343" s="90">
        <v>21</v>
      </c>
    </row>
    <row r="1344" spans="1:18" ht="13.5" hidden="1">
      <c r="A1344" s="90" t="s">
        <v>569</v>
      </c>
      <c r="B1344" s="90" t="s">
        <v>570</v>
      </c>
      <c r="C1344" s="91"/>
      <c r="D1344" s="91">
        <v>45203</v>
      </c>
      <c r="E1344" s="90">
        <v>333</v>
      </c>
      <c r="F1344" s="90" t="s">
        <v>719</v>
      </c>
      <c r="G1344" s="90" t="s">
        <v>1830</v>
      </c>
      <c r="H1344" s="92">
        <v>2068500</v>
      </c>
      <c r="I1344" s="78">
        <v>524.22</v>
      </c>
      <c r="J1344" s="93"/>
      <c r="K1344" s="94">
        <v>3917.61</v>
      </c>
      <c r="L1344" s="94">
        <v>3917.61</v>
      </c>
      <c r="M1344" s="94">
        <f t="shared" si="9"/>
        <v>0</v>
      </c>
      <c r="N1344" s="91">
        <v>45208</v>
      </c>
      <c r="O1344" s="90" t="s">
        <v>1831</v>
      </c>
      <c r="P1344" s="90"/>
      <c r="Q1344" s="90">
        <v>21</v>
      </c>
    </row>
    <row r="1345" spans="1:18" ht="13.5" hidden="1">
      <c r="A1345" s="90" t="s">
        <v>430</v>
      </c>
      <c r="B1345" s="90" t="s">
        <v>431</v>
      </c>
      <c r="C1345" s="91"/>
      <c r="D1345" s="91">
        <v>45213</v>
      </c>
      <c r="E1345" s="90">
        <v>338</v>
      </c>
      <c r="F1345" s="90" t="s">
        <v>719</v>
      </c>
      <c r="G1345" s="90" t="s">
        <v>1832</v>
      </c>
      <c r="H1345" s="92"/>
      <c r="I1345" s="78">
        <v>524.22</v>
      </c>
      <c r="J1345" s="93"/>
      <c r="K1345" s="94">
        <v>768.4</v>
      </c>
      <c r="L1345" s="94">
        <v>768.4</v>
      </c>
      <c r="M1345" s="94">
        <f t="shared" si="9"/>
        <v>0</v>
      </c>
      <c r="N1345" s="91">
        <v>45222</v>
      </c>
      <c r="O1345" s="90" t="s">
        <v>1833</v>
      </c>
      <c r="P1345" s="90"/>
      <c r="Q1345" s="90">
        <v>21</v>
      </c>
    </row>
    <row r="1346" spans="1:18" ht="13.5" hidden="1">
      <c r="A1346" s="90" t="s">
        <v>439</v>
      </c>
      <c r="B1346" s="90" t="s">
        <v>440</v>
      </c>
      <c r="C1346" s="91"/>
      <c r="D1346" s="91">
        <v>45208</v>
      </c>
      <c r="E1346" s="90">
        <v>27940</v>
      </c>
      <c r="F1346" s="90" t="s">
        <v>1834</v>
      </c>
      <c r="G1346" s="90" t="s">
        <v>1835</v>
      </c>
      <c r="H1346" s="92">
        <v>603300</v>
      </c>
      <c r="I1346" s="78">
        <v>524.22</v>
      </c>
      <c r="J1346" s="93"/>
      <c r="K1346" s="94">
        <v>1142.6099999999999</v>
      </c>
      <c r="L1346" s="94">
        <v>1142.6099999999999</v>
      </c>
      <c r="M1346" s="94">
        <f t="shared" si="9"/>
        <v>0</v>
      </c>
      <c r="N1346" s="91">
        <v>45208</v>
      </c>
      <c r="O1346" s="90" t="s">
        <v>1836</v>
      </c>
      <c r="P1346" s="90"/>
      <c r="Q1346" s="90">
        <v>21</v>
      </c>
    </row>
    <row r="1347" spans="1:18" ht="13.5" hidden="1">
      <c r="A1347" s="90" t="s">
        <v>425</v>
      </c>
      <c r="B1347" s="90" t="s">
        <v>426</v>
      </c>
      <c r="C1347" s="91"/>
      <c r="D1347" s="91">
        <v>45209</v>
      </c>
      <c r="E1347" s="90">
        <v>98</v>
      </c>
      <c r="F1347" s="90" t="s">
        <v>754</v>
      </c>
      <c r="G1347" s="90" t="s">
        <v>1742</v>
      </c>
      <c r="H1347" s="92">
        <v>1587650</v>
      </c>
      <c r="I1347" s="78">
        <v>524.22</v>
      </c>
      <c r="J1347" s="93"/>
      <c r="K1347" s="94">
        <v>3029.87</v>
      </c>
      <c r="L1347" s="94">
        <v>3029.87</v>
      </c>
      <c r="M1347" s="94">
        <f t="shared" si="9"/>
        <v>0</v>
      </c>
      <c r="N1347" s="91">
        <v>45211</v>
      </c>
      <c r="O1347" s="90" t="s">
        <v>1837</v>
      </c>
      <c r="P1347" s="90"/>
      <c r="Q1347" s="90">
        <v>21</v>
      </c>
      <c r="R1347" s="90" t="s">
        <v>1637</v>
      </c>
    </row>
    <row r="1348" spans="1:18" ht="13.5" hidden="1">
      <c r="A1348" s="90" t="s">
        <v>358</v>
      </c>
      <c r="B1348" s="90" t="s">
        <v>359</v>
      </c>
      <c r="C1348" s="91"/>
      <c r="D1348" s="91">
        <v>45210</v>
      </c>
      <c r="E1348" s="90">
        <v>30</v>
      </c>
      <c r="F1348" s="90" t="s">
        <v>1147</v>
      </c>
      <c r="G1348" s="90" t="s">
        <v>1838</v>
      </c>
      <c r="H1348" s="92">
        <v>1220400</v>
      </c>
      <c r="I1348" s="78">
        <v>524.22</v>
      </c>
      <c r="J1348" s="93"/>
      <c r="K1348" s="94">
        <v>2329.0100000000002</v>
      </c>
      <c r="L1348" s="94">
        <v>2329.0100000000002</v>
      </c>
      <c r="M1348" s="94">
        <f t="shared" si="9"/>
        <v>0</v>
      </c>
      <c r="N1348" s="91">
        <v>45220</v>
      </c>
      <c r="O1348" s="90" t="s">
        <v>1839</v>
      </c>
      <c r="P1348" s="90"/>
      <c r="Q1348" s="90">
        <v>21</v>
      </c>
    </row>
    <row r="1349" spans="1:18" ht="13.5" hidden="1">
      <c r="A1349" s="90" t="s">
        <v>425</v>
      </c>
      <c r="B1349" s="90" t="s">
        <v>426</v>
      </c>
      <c r="C1349" s="91"/>
      <c r="D1349" s="91">
        <v>45210</v>
      </c>
      <c r="E1349" s="90">
        <v>210</v>
      </c>
      <c r="F1349" s="90" t="s">
        <v>427</v>
      </c>
      <c r="G1349" s="90" t="s">
        <v>1840</v>
      </c>
      <c r="H1349" s="92"/>
      <c r="I1349" s="78">
        <v>524.22</v>
      </c>
      <c r="J1349" s="93"/>
      <c r="K1349" s="94">
        <v>7762.08</v>
      </c>
      <c r="L1349" s="94">
        <v>7762.08</v>
      </c>
      <c r="M1349" s="94">
        <f t="shared" si="9"/>
        <v>0</v>
      </c>
      <c r="N1349" s="91">
        <v>45216</v>
      </c>
      <c r="O1349" s="90" t="s">
        <v>1841</v>
      </c>
      <c r="P1349" s="90"/>
      <c r="Q1349" s="90">
        <v>21</v>
      </c>
    </row>
    <row r="1350" spans="1:18" ht="13.5" hidden="1">
      <c r="A1350" s="90" t="s">
        <v>430</v>
      </c>
      <c r="B1350" s="90" t="s">
        <v>431</v>
      </c>
      <c r="C1350" s="91"/>
      <c r="D1350" s="91">
        <v>45210</v>
      </c>
      <c r="E1350" s="90">
        <v>210</v>
      </c>
      <c r="F1350" s="90" t="s">
        <v>427</v>
      </c>
      <c r="G1350" s="90" t="s">
        <v>1840</v>
      </c>
      <c r="H1350" s="92"/>
      <c r="I1350" s="78">
        <v>524.22</v>
      </c>
      <c r="J1350" s="93"/>
      <c r="K1350" s="94">
        <v>4657.25</v>
      </c>
      <c r="L1350" s="94">
        <v>4657.25</v>
      </c>
      <c r="M1350" s="94">
        <f t="shared" si="9"/>
        <v>0</v>
      </c>
      <c r="N1350" s="91">
        <v>45216</v>
      </c>
      <c r="O1350" s="90" t="s">
        <v>1841</v>
      </c>
      <c r="P1350" s="90"/>
      <c r="Q1350" s="90">
        <v>21</v>
      </c>
    </row>
    <row r="1351" spans="1:18" ht="13.5" hidden="1">
      <c r="A1351" s="90" t="s">
        <v>432</v>
      </c>
      <c r="B1351" s="90" t="s">
        <v>433</v>
      </c>
      <c r="C1351" s="91"/>
      <c r="D1351" s="91">
        <v>45210</v>
      </c>
      <c r="E1351" s="90">
        <v>210</v>
      </c>
      <c r="F1351" s="90" t="s">
        <v>427</v>
      </c>
      <c r="G1351" s="90" t="s">
        <v>1840</v>
      </c>
      <c r="H1351" s="92"/>
      <c r="I1351" s="78">
        <v>524.22</v>
      </c>
      <c r="J1351" s="93"/>
      <c r="K1351" s="94">
        <v>3104.83</v>
      </c>
      <c r="L1351" s="94">
        <v>3104.83</v>
      </c>
      <c r="M1351" s="94">
        <f t="shared" si="9"/>
        <v>0</v>
      </c>
      <c r="N1351" s="91">
        <v>45216</v>
      </c>
      <c r="O1351" s="90" t="s">
        <v>1841</v>
      </c>
      <c r="P1351" s="90"/>
      <c r="Q1351" s="90">
        <v>21</v>
      </c>
    </row>
    <row r="1352" spans="1:18" ht="13.5" hidden="1">
      <c r="A1352" s="90" t="s">
        <v>425</v>
      </c>
      <c r="B1352" s="90" t="s">
        <v>426</v>
      </c>
      <c r="C1352" s="91"/>
      <c r="D1352" s="91">
        <v>45216</v>
      </c>
      <c r="E1352" s="90" t="s">
        <v>1842</v>
      </c>
      <c r="F1352" s="90" t="s">
        <v>427</v>
      </c>
      <c r="G1352" s="90" t="s">
        <v>1840</v>
      </c>
      <c r="H1352" s="92"/>
      <c r="I1352" s="78">
        <v>524.22</v>
      </c>
      <c r="J1352" s="93"/>
      <c r="K1352" s="94">
        <v>-177.8</v>
      </c>
      <c r="L1352" s="94">
        <v>-177.8</v>
      </c>
      <c r="M1352" s="94">
        <f t="shared" si="9"/>
        <v>0</v>
      </c>
      <c r="N1352" s="91">
        <v>45216</v>
      </c>
      <c r="O1352" s="90" t="s">
        <v>1841</v>
      </c>
      <c r="P1352" s="90"/>
      <c r="Q1352" s="90">
        <v>21</v>
      </c>
    </row>
    <row r="1353" spans="1:18" ht="13.5" hidden="1">
      <c r="A1353" s="90" t="s">
        <v>430</v>
      </c>
      <c r="B1353" s="90" t="s">
        <v>431</v>
      </c>
      <c r="C1353" s="91"/>
      <c r="D1353" s="91">
        <v>45216</v>
      </c>
      <c r="E1353" s="90" t="s">
        <v>1842</v>
      </c>
      <c r="F1353" s="90" t="s">
        <v>427</v>
      </c>
      <c r="G1353" s="90" t="s">
        <v>1840</v>
      </c>
      <c r="H1353" s="92"/>
      <c r="I1353" s="78">
        <v>524.22</v>
      </c>
      <c r="J1353" s="93"/>
      <c r="K1353" s="94">
        <v>-106.68</v>
      </c>
      <c r="L1353" s="94">
        <v>-106.68</v>
      </c>
      <c r="M1353" s="94">
        <f t="shared" si="9"/>
        <v>0</v>
      </c>
      <c r="N1353" s="91">
        <v>45216</v>
      </c>
      <c r="O1353" s="90" t="s">
        <v>1841</v>
      </c>
      <c r="P1353" s="90"/>
      <c r="Q1353" s="90">
        <v>21</v>
      </c>
    </row>
    <row r="1354" spans="1:18" ht="13.5" hidden="1">
      <c r="A1354" s="90" t="s">
        <v>432</v>
      </c>
      <c r="B1354" s="90" t="s">
        <v>433</v>
      </c>
      <c r="C1354" s="91"/>
      <c r="D1354" s="91">
        <v>45216</v>
      </c>
      <c r="E1354" s="90" t="s">
        <v>1842</v>
      </c>
      <c r="F1354" s="90" t="s">
        <v>427</v>
      </c>
      <c r="G1354" s="90" t="s">
        <v>1840</v>
      </c>
      <c r="H1354" s="92"/>
      <c r="I1354" s="78">
        <v>524.22</v>
      </c>
      <c r="J1354" s="93"/>
      <c r="K1354" s="94">
        <v>-71.12</v>
      </c>
      <c r="L1354" s="94">
        <v>-71.12</v>
      </c>
      <c r="M1354" s="94">
        <f t="shared" si="9"/>
        <v>0</v>
      </c>
      <c r="N1354" s="91">
        <v>45216</v>
      </c>
      <c r="O1354" s="90" t="s">
        <v>1841</v>
      </c>
      <c r="P1354" s="90"/>
      <c r="Q1354" s="90">
        <v>21</v>
      </c>
    </row>
    <row r="1355" spans="1:18" ht="13.5" hidden="1">
      <c r="A1355" s="90" t="s">
        <v>237</v>
      </c>
      <c r="B1355" s="90" t="s">
        <v>40</v>
      </c>
      <c r="C1355" s="91"/>
      <c r="D1355" s="91">
        <v>45211</v>
      </c>
      <c r="E1355" s="90" t="s">
        <v>504</v>
      </c>
      <c r="F1355" s="90" t="s">
        <v>981</v>
      </c>
      <c r="G1355" s="90" t="s">
        <v>1843</v>
      </c>
      <c r="H1355" s="92">
        <v>1409308.48</v>
      </c>
      <c r="I1355" s="78">
        <v>524.22</v>
      </c>
      <c r="J1355" s="93"/>
      <c r="K1355" s="94">
        <v>2689.52</v>
      </c>
      <c r="L1355" s="94">
        <v>2689.52</v>
      </c>
      <c r="M1355" s="94">
        <f t="shared" si="9"/>
        <v>0</v>
      </c>
      <c r="N1355" s="91">
        <v>45211</v>
      </c>
      <c r="O1355" s="90" t="s">
        <v>1844</v>
      </c>
      <c r="P1355" s="90"/>
      <c r="Q1355" s="90">
        <v>21</v>
      </c>
    </row>
    <row r="1356" spans="1:18" ht="13.5" hidden="1">
      <c r="A1356" s="90" t="s">
        <v>237</v>
      </c>
      <c r="B1356" s="90" t="s">
        <v>40</v>
      </c>
      <c r="C1356" s="91"/>
      <c r="D1356" s="91">
        <v>45211</v>
      </c>
      <c r="E1356" s="90">
        <v>811</v>
      </c>
      <c r="F1356" s="90" t="s">
        <v>981</v>
      </c>
      <c r="G1356" s="90" t="s">
        <v>1843</v>
      </c>
      <c r="H1356" s="92"/>
      <c r="I1356" s="78">
        <v>524.22</v>
      </c>
      <c r="J1356" s="93"/>
      <c r="K1356" s="94">
        <v>565</v>
      </c>
      <c r="L1356" s="94">
        <v>565</v>
      </c>
      <c r="M1356" s="94">
        <f t="shared" si="9"/>
        <v>0</v>
      </c>
      <c r="N1356" s="91">
        <v>45212</v>
      </c>
      <c r="O1356" s="90" t="s">
        <v>1845</v>
      </c>
      <c r="P1356" s="90"/>
      <c r="Q1356" s="90">
        <v>21</v>
      </c>
    </row>
    <row r="1357" spans="1:18" ht="13.5" hidden="1">
      <c r="A1357" s="90" t="s">
        <v>425</v>
      </c>
      <c r="B1357" s="90" t="s">
        <v>426</v>
      </c>
      <c r="C1357" s="91"/>
      <c r="D1357" s="91">
        <v>45211</v>
      </c>
      <c r="E1357" s="90">
        <v>113</v>
      </c>
      <c r="F1357" s="90" t="s">
        <v>1687</v>
      </c>
      <c r="G1357" s="90" t="s">
        <v>1846</v>
      </c>
      <c r="H1357" s="92">
        <v>1560000</v>
      </c>
      <c r="I1357" s="78">
        <v>524.22</v>
      </c>
      <c r="J1357" s="93"/>
      <c r="K1357" s="94">
        <v>2977.1</v>
      </c>
      <c r="L1357" s="94">
        <v>2977.1</v>
      </c>
      <c r="M1357" s="94">
        <f t="shared" si="9"/>
        <v>0</v>
      </c>
      <c r="N1357" s="91">
        <v>45211</v>
      </c>
      <c r="O1357" s="90" t="s">
        <v>1847</v>
      </c>
      <c r="P1357" s="90"/>
      <c r="Q1357" s="90">
        <v>21</v>
      </c>
      <c r="R1357" s="90" t="s">
        <v>1637</v>
      </c>
    </row>
    <row r="1358" spans="1:18" ht="13.5" hidden="1">
      <c r="A1358" s="90" t="s">
        <v>425</v>
      </c>
      <c r="B1358" s="90" t="s">
        <v>426</v>
      </c>
      <c r="C1358" s="91"/>
      <c r="D1358" s="91">
        <v>45211</v>
      </c>
      <c r="E1358" s="90" t="s">
        <v>1848</v>
      </c>
      <c r="F1358" s="90" t="s">
        <v>1703</v>
      </c>
      <c r="G1358" s="90" t="s">
        <v>1849</v>
      </c>
      <c r="H1358" s="92">
        <v>1356720</v>
      </c>
      <c r="I1358" s="78">
        <v>524.22</v>
      </c>
      <c r="J1358" s="93"/>
      <c r="K1358" s="94">
        <v>2589.16</v>
      </c>
      <c r="L1358" s="94">
        <v>2589.16</v>
      </c>
      <c r="M1358" s="94">
        <f t="shared" si="9"/>
        <v>0</v>
      </c>
      <c r="N1358" s="91">
        <v>45211</v>
      </c>
      <c r="O1358" s="90" t="s">
        <v>1850</v>
      </c>
      <c r="P1358" s="90"/>
      <c r="Q1358" s="90">
        <v>21</v>
      </c>
      <c r="R1358" s="90" t="s">
        <v>1637</v>
      </c>
    </row>
    <row r="1359" spans="1:18" ht="13.5" hidden="1">
      <c r="A1359" s="90" t="s">
        <v>425</v>
      </c>
      <c r="B1359" s="90" t="s">
        <v>426</v>
      </c>
      <c r="C1359" s="91"/>
      <c r="D1359" s="91">
        <v>45211</v>
      </c>
      <c r="E1359" s="90" t="s">
        <v>1848</v>
      </c>
      <c r="F1359" s="90" t="s">
        <v>1851</v>
      </c>
      <c r="G1359" s="90" t="s">
        <v>1852</v>
      </c>
      <c r="H1359" s="92">
        <v>2516000</v>
      </c>
      <c r="I1359" s="78">
        <v>524.22</v>
      </c>
      <c r="J1359" s="93"/>
      <c r="K1359" s="94">
        <v>4801.53</v>
      </c>
      <c r="L1359" s="94">
        <v>4801.53</v>
      </c>
      <c r="M1359" s="94">
        <f t="shared" si="9"/>
        <v>0</v>
      </c>
      <c r="N1359" s="91">
        <v>45211</v>
      </c>
      <c r="O1359" s="90" t="s">
        <v>1853</v>
      </c>
      <c r="P1359" s="90"/>
      <c r="Q1359" s="90">
        <v>21</v>
      </c>
      <c r="R1359" s="90" t="s">
        <v>1637</v>
      </c>
    </row>
    <row r="1360" spans="1:18" ht="13.5" hidden="1">
      <c r="A1360" s="90" t="s">
        <v>430</v>
      </c>
      <c r="B1360" s="90" t="s">
        <v>431</v>
      </c>
      <c r="C1360" s="91"/>
      <c r="D1360" s="91">
        <v>45211</v>
      </c>
      <c r="E1360" s="90" t="s">
        <v>1854</v>
      </c>
      <c r="F1360" s="90" t="s">
        <v>874</v>
      </c>
      <c r="G1360" s="90" t="s">
        <v>1855</v>
      </c>
      <c r="H1360" s="92">
        <v>7891097.3399999999</v>
      </c>
      <c r="I1360" s="78">
        <v>524.22</v>
      </c>
      <c r="J1360" s="93"/>
      <c r="K1360" s="94">
        <v>24660.63</v>
      </c>
      <c r="L1360" s="94">
        <v>24660.63</v>
      </c>
      <c r="M1360" s="94">
        <f t="shared" si="9"/>
        <v>0</v>
      </c>
      <c r="N1360" s="91">
        <v>45211</v>
      </c>
      <c r="O1360" s="90" t="s">
        <v>1856</v>
      </c>
      <c r="P1360" s="90"/>
      <c r="Q1360" s="90">
        <v>21</v>
      </c>
      <c r="R1360" s="90" t="s">
        <v>1637</v>
      </c>
    </row>
    <row r="1361" spans="1:18" ht="13.5" hidden="1">
      <c r="A1361" s="90" t="s">
        <v>432</v>
      </c>
      <c r="B1361" s="90" t="s">
        <v>433</v>
      </c>
      <c r="C1361" s="91"/>
      <c r="D1361" s="91">
        <v>45211</v>
      </c>
      <c r="E1361" s="90" t="s">
        <v>1854</v>
      </c>
      <c r="F1361" s="90" t="s">
        <v>874</v>
      </c>
      <c r="G1361" s="90" t="s">
        <v>1857</v>
      </c>
      <c r="H1361" s="92">
        <v>2162133.35</v>
      </c>
      <c r="I1361" s="78">
        <v>524.22</v>
      </c>
      <c r="J1361" s="93"/>
      <c r="K1361" s="94">
        <v>24660.63</v>
      </c>
      <c r="L1361" s="94">
        <v>24660.63</v>
      </c>
      <c r="M1361" s="94">
        <f t="shared" si="9"/>
        <v>0</v>
      </c>
      <c r="N1361" s="91">
        <v>45211</v>
      </c>
      <c r="O1361" s="90" t="s">
        <v>1856</v>
      </c>
      <c r="P1361" s="90"/>
      <c r="Q1361" s="90">
        <v>21</v>
      </c>
      <c r="R1361" s="90" t="s">
        <v>1637</v>
      </c>
    </row>
    <row r="1362" spans="1:18" ht="13.5" hidden="1">
      <c r="A1362" s="90" t="s">
        <v>425</v>
      </c>
      <c r="B1362" s="90" t="s">
        <v>426</v>
      </c>
      <c r="C1362" s="91"/>
      <c r="D1362" s="91">
        <v>45211</v>
      </c>
      <c r="E1362" s="90" t="s">
        <v>1854</v>
      </c>
      <c r="F1362" s="90" t="s">
        <v>874</v>
      </c>
      <c r="G1362" s="90" t="s">
        <v>1858</v>
      </c>
      <c r="H1362" s="92">
        <v>2868940.07</v>
      </c>
      <c r="I1362" s="78">
        <v>524.22</v>
      </c>
      <c r="J1362" s="93"/>
      <c r="K1362" s="94">
        <v>24660.63</v>
      </c>
      <c r="L1362" s="94">
        <v>24660.63</v>
      </c>
      <c r="M1362" s="94">
        <f t="shared" si="9"/>
        <v>0</v>
      </c>
      <c r="N1362" s="91">
        <v>45211</v>
      </c>
      <c r="O1362" s="90" t="s">
        <v>1856</v>
      </c>
      <c r="P1362" s="90"/>
      <c r="Q1362" s="90">
        <v>21</v>
      </c>
      <c r="R1362" s="90" t="s">
        <v>1637</v>
      </c>
    </row>
    <row r="1363" spans="1:18" ht="13.5" hidden="1">
      <c r="A1363" s="90" t="s">
        <v>425</v>
      </c>
      <c r="B1363" s="90" t="s">
        <v>426</v>
      </c>
      <c r="C1363" s="91"/>
      <c r="D1363" s="91">
        <v>45211</v>
      </c>
      <c r="E1363" s="90" t="s">
        <v>504</v>
      </c>
      <c r="F1363" s="90" t="s">
        <v>1187</v>
      </c>
      <c r="G1363" s="90" t="s">
        <v>1859</v>
      </c>
      <c r="H1363" s="92"/>
      <c r="I1363" s="78">
        <v>524.22</v>
      </c>
      <c r="J1363" s="93"/>
      <c r="K1363" s="94">
        <v>7362.71</v>
      </c>
      <c r="L1363" s="94">
        <v>7362.71</v>
      </c>
      <c r="M1363" s="94">
        <f t="shared" si="9"/>
        <v>0</v>
      </c>
      <c r="N1363" s="91">
        <v>45211</v>
      </c>
      <c r="O1363" s="90" t="s">
        <v>1860</v>
      </c>
      <c r="P1363" s="90"/>
      <c r="Q1363" s="90">
        <v>21</v>
      </c>
    </row>
    <row r="1364" spans="1:18" ht="13.5" hidden="1">
      <c r="A1364" s="90" t="s">
        <v>262</v>
      </c>
      <c r="B1364" s="90" t="s">
        <v>263</v>
      </c>
      <c r="C1364" s="91"/>
      <c r="D1364" s="91">
        <v>45213</v>
      </c>
      <c r="E1364" s="90">
        <v>38749</v>
      </c>
      <c r="F1364" s="90" t="s">
        <v>1861</v>
      </c>
      <c r="G1364" s="90" t="s">
        <v>724</v>
      </c>
      <c r="H1364" s="92">
        <v>406261.85</v>
      </c>
      <c r="I1364" s="78">
        <v>524.22</v>
      </c>
      <c r="J1364" s="93"/>
      <c r="K1364" s="94">
        <v>779.77</v>
      </c>
      <c r="L1364" s="94">
        <v>779.77</v>
      </c>
      <c r="M1364" s="94">
        <f t="shared" si="9"/>
        <v>0</v>
      </c>
      <c r="N1364" s="91">
        <v>45213</v>
      </c>
      <c r="O1364" s="90" t="s">
        <v>1862</v>
      </c>
      <c r="P1364" s="90"/>
      <c r="Q1364" s="90">
        <v>21</v>
      </c>
    </row>
    <row r="1365" spans="1:18" ht="13.5" hidden="1">
      <c r="A1365" s="90" t="s">
        <v>262</v>
      </c>
      <c r="B1365" s="90" t="s">
        <v>263</v>
      </c>
      <c r="C1365" s="91"/>
      <c r="D1365" s="91">
        <v>45214</v>
      </c>
      <c r="E1365" s="90">
        <v>361</v>
      </c>
      <c r="F1365" s="90" t="s">
        <v>1863</v>
      </c>
      <c r="G1365" s="90" t="s">
        <v>1864</v>
      </c>
      <c r="H1365" s="92">
        <v>1243000</v>
      </c>
      <c r="I1365" s="78">
        <v>524.22</v>
      </c>
      <c r="J1365" s="93"/>
      <c r="K1365" s="94">
        <v>4757.93</v>
      </c>
      <c r="L1365" s="94">
        <v>4757.93</v>
      </c>
      <c r="M1365" s="94">
        <f t="shared" si="9"/>
        <v>0</v>
      </c>
      <c r="N1365" s="91">
        <v>45219</v>
      </c>
      <c r="O1365" s="90" t="s">
        <v>1865</v>
      </c>
      <c r="P1365" s="90"/>
      <c r="Q1365" s="90">
        <v>21</v>
      </c>
    </row>
    <row r="1366" spans="1:18" ht="13.5" hidden="1">
      <c r="A1366" s="90" t="s">
        <v>247</v>
      </c>
      <c r="B1366" s="90" t="s">
        <v>248</v>
      </c>
      <c r="C1366" s="91"/>
      <c r="D1366" s="91">
        <v>45213</v>
      </c>
      <c r="E1366" s="90" t="s">
        <v>504</v>
      </c>
      <c r="F1366" s="90" t="s">
        <v>1866</v>
      </c>
      <c r="G1366" s="90" t="s">
        <v>1867</v>
      </c>
      <c r="H1366" s="92">
        <v>2013373.98</v>
      </c>
      <c r="I1366" s="78">
        <v>524.22</v>
      </c>
      <c r="J1366" s="93"/>
      <c r="K1366" s="94">
        <v>3849.66</v>
      </c>
      <c r="L1366" s="94">
        <v>3849.66</v>
      </c>
      <c r="M1366" s="94">
        <f t="shared" si="9"/>
        <v>0</v>
      </c>
      <c r="N1366" s="91">
        <v>45216</v>
      </c>
      <c r="O1366" s="90" t="s">
        <v>1868</v>
      </c>
      <c r="P1366" s="90"/>
      <c r="Q1366" s="90">
        <v>21</v>
      </c>
    </row>
    <row r="1367" spans="1:18" ht="13.5" hidden="1">
      <c r="A1367" s="90" t="s">
        <v>425</v>
      </c>
      <c r="B1367" s="90" t="s">
        <v>426</v>
      </c>
      <c r="C1367" s="91"/>
      <c r="D1367" s="91">
        <v>45214</v>
      </c>
      <c r="E1367" s="90" t="s">
        <v>504</v>
      </c>
      <c r="F1367" s="90" t="s">
        <v>1187</v>
      </c>
      <c r="G1367" s="90" t="s">
        <v>1869</v>
      </c>
      <c r="H1367" s="92"/>
      <c r="I1367" s="78">
        <v>524.22</v>
      </c>
      <c r="J1367" s="93"/>
      <c r="K1367" s="94">
        <v>15525.71</v>
      </c>
      <c r="L1367" s="94">
        <v>15525.71</v>
      </c>
      <c r="M1367" s="94">
        <f t="shared" si="9"/>
        <v>0</v>
      </c>
      <c r="N1367" s="91">
        <v>45252</v>
      </c>
      <c r="O1367" s="90" t="s">
        <v>1870</v>
      </c>
      <c r="P1367" s="90"/>
      <c r="Q1367" s="90">
        <v>21</v>
      </c>
    </row>
    <row r="1368" spans="1:18" ht="13.5" hidden="1">
      <c r="A1368" s="90" t="s">
        <v>430</v>
      </c>
      <c r="B1368" s="90" t="s">
        <v>431</v>
      </c>
      <c r="C1368" s="91"/>
      <c r="D1368" s="91">
        <v>45214</v>
      </c>
      <c r="E1368" s="90" t="s">
        <v>504</v>
      </c>
      <c r="F1368" s="90" t="s">
        <v>1187</v>
      </c>
      <c r="G1368" s="90" t="s">
        <v>1871</v>
      </c>
      <c r="H1368" s="92"/>
      <c r="I1368" s="78">
        <v>524.22</v>
      </c>
      <c r="J1368" s="93"/>
      <c r="K1368" s="94">
        <v>76904.45</v>
      </c>
      <c r="L1368" s="94">
        <v>76904.45</v>
      </c>
      <c r="M1368" s="94">
        <f t="shared" si="9"/>
        <v>0</v>
      </c>
      <c r="N1368" s="91">
        <v>45252</v>
      </c>
      <c r="O1368" s="90" t="s">
        <v>1870</v>
      </c>
      <c r="P1368" s="90"/>
      <c r="Q1368" s="90">
        <v>21</v>
      </c>
    </row>
    <row r="1369" spans="1:18" ht="13.5" hidden="1">
      <c r="A1369" s="90" t="s">
        <v>1019</v>
      </c>
      <c r="B1369" s="90" t="s">
        <v>1020</v>
      </c>
      <c r="C1369" s="91"/>
      <c r="D1369" s="91">
        <v>45245</v>
      </c>
      <c r="E1369" s="90" t="s">
        <v>504</v>
      </c>
      <c r="F1369" s="90" t="s">
        <v>1187</v>
      </c>
      <c r="G1369" s="90" t="s">
        <v>1872</v>
      </c>
      <c r="H1369" s="92"/>
      <c r="I1369" s="78">
        <v>524.22</v>
      </c>
      <c r="J1369" s="93"/>
      <c r="K1369" s="94">
        <v>6474.55</v>
      </c>
      <c r="L1369" s="94">
        <v>6474.55</v>
      </c>
      <c r="M1369" s="94">
        <f t="shared" si="9"/>
        <v>0</v>
      </c>
      <c r="N1369" s="91">
        <v>45252</v>
      </c>
      <c r="O1369" s="90" t="s">
        <v>1870</v>
      </c>
      <c r="P1369" s="90"/>
      <c r="Q1369" s="90">
        <v>21</v>
      </c>
    </row>
    <row r="1370" spans="1:18" ht="13.5" hidden="1">
      <c r="A1370" s="90" t="s">
        <v>376</v>
      </c>
      <c r="B1370" s="90" t="s">
        <v>377</v>
      </c>
      <c r="C1370" s="91"/>
      <c r="D1370" s="91">
        <v>45214</v>
      </c>
      <c r="E1370" s="90" t="s">
        <v>504</v>
      </c>
      <c r="F1370" s="90" t="s">
        <v>1873</v>
      </c>
      <c r="G1370" s="90" t="s">
        <v>1874</v>
      </c>
      <c r="H1370" s="92"/>
      <c r="I1370" s="78">
        <v>524.22</v>
      </c>
      <c r="J1370" s="93"/>
      <c r="K1370" s="94">
        <v>16659.59</v>
      </c>
      <c r="L1370" s="94">
        <v>16659.59</v>
      </c>
      <c r="M1370" s="94">
        <f t="shared" si="9"/>
        <v>0</v>
      </c>
      <c r="N1370" s="91">
        <v>45244</v>
      </c>
      <c r="O1370" s="90" t="s">
        <v>1875</v>
      </c>
      <c r="P1370" s="90"/>
      <c r="Q1370" s="90">
        <v>21</v>
      </c>
    </row>
    <row r="1371" spans="1:18" ht="13.5" hidden="1">
      <c r="A1371" s="90" t="s">
        <v>439</v>
      </c>
      <c r="B1371" s="90" t="s">
        <v>440</v>
      </c>
      <c r="C1371" s="91"/>
      <c r="D1371" s="91">
        <v>45198</v>
      </c>
      <c r="E1371" s="90">
        <v>39</v>
      </c>
      <c r="F1371" s="90" t="s">
        <v>1502</v>
      </c>
      <c r="G1371" s="90" t="s">
        <v>1876</v>
      </c>
      <c r="H1371" s="92">
        <v>195401.48</v>
      </c>
      <c r="I1371" s="78">
        <v>524.22</v>
      </c>
      <c r="J1371" s="93"/>
      <c r="K1371" s="94">
        <v>370.78</v>
      </c>
      <c r="L1371" s="94">
        <v>370.78</v>
      </c>
      <c r="M1371" s="94">
        <f t="shared" si="9"/>
        <v>0</v>
      </c>
      <c r="N1371" s="91">
        <v>45244</v>
      </c>
      <c r="O1371" s="90" t="s">
        <v>1877</v>
      </c>
      <c r="P1371" s="90"/>
      <c r="Q1371" s="90">
        <v>22</v>
      </c>
    </row>
    <row r="1372" spans="1:18" ht="13.5" hidden="1">
      <c r="A1372" s="90" t="s">
        <v>569</v>
      </c>
      <c r="B1372" s="90" t="s">
        <v>570</v>
      </c>
      <c r="C1372" s="91"/>
      <c r="D1372" s="91">
        <v>45198</v>
      </c>
      <c r="E1372" s="90">
        <v>37</v>
      </c>
      <c r="F1372" s="90" t="s">
        <v>1502</v>
      </c>
      <c r="G1372" s="90" t="s">
        <v>1878</v>
      </c>
      <c r="H1372" s="92">
        <v>2785231.22</v>
      </c>
      <c r="I1372" s="78">
        <v>524.22</v>
      </c>
      <c r="J1372" s="93"/>
      <c r="K1372" s="94">
        <v>5285.07</v>
      </c>
      <c r="L1372" s="94">
        <v>5285.07</v>
      </c>
      <c r="M1372" s="94">
        <f t="shared" si="9"/>
        <v>0</v>
      </c>
      <c r="N1372" s="90"/>
      <c r="O1372" s="90" t="s">
        <v>1879</v>
      </c>
      <c r="P1372" s="90"/>
      <c r="Q1372" s="90">
        <v>22</v>
      </c>
    </row>
    <row r="1373" spans="1:18" ht="13.5" hidden="1">
      <c r="A1373" s="90" t="s">
        <v>935</v>
      </c>
      <c r="B1373" s="90" t="s">
        <v>936</v>
      </c>
      <c r="C1373" s="91"/>
      <c r="D1373" s="91">
        <v>45198</v>
      </c>
      <c r="E1373" s="90">
        <v>37</v>
      </c>
      <c r="F1373" s="90" t="s">
        <v>1502</v>
      </c>
      <c r="G1373" s="90" t="s">
        <v>1880</v>
      </c>
      <c r="H1373" s="92">
        <v>2785231.22</v>
      </c>
      <c r="I1373" s="78">
        <v>524.22</v>
      </c>
      <c r="J1373" s="93"/>
      <c r="K1373" s="94">
        <v>5285.07</v>
      </c>
      <c r="L1373" s="94">
        <v>5285.07</v>
      </c>
      <c r="M1373" s="94">
        <f t="shared" si="9"/>
        <v>0</v>
      </c>
      <c r="N1373" s="90"/>
      <c r="O1373" s="90" t="s">
        <v>1879</v>
      </c>
      <c r="P1373" s="90"/>
      <c r="Q1373" s="90">
        <v>22</v>
      </c>
    </row>
    <row r="1374" spans="1:18" ht="13.5" hidden="1">
      <c r="A1374" s="90" t="s">
        <v>262</v>
      </c>
      <c r="B1374" s="90" t="s">
        <v>263</v>
      </c>
      <c r="C1374" s="91"/>
      <c r="D1374" s="91">
        <v>45215</v>
      </c>
      <c r="E1374" s="90">
        <v>330</v>
      </c>
      <c r="F1374" s="90" t="s">
        <v>912</v>
      </c>
      <c r="G1374" s="90" t="s">
        <v>1881</v>
      </c>
      <c r="H1374" s="92">
        <v>3638600</v>
      </c>
      <c r="I1374" s="78">
        <v>524.22</v>
      </c>
      <c r="J1374" s="93"/>
      <c r="K1374" s="94">
        <v>6917.49</v>
      </c>
      <c r="L1374" s="94">
        <v>6917.49</v>
      </c>
      <c r="M1374" s="94">
        <f t="shared" si="9"/>
        <v>0</v>
      </c>
      <c r="N1374" s="91">
        <v>45219</v>
      </c>
      <c r="O1374" s="90" t="s">
        <v>1882</v>
      </c>
      <c r="P1374" s="90"/>
      <c r="Q1374" s="90">
        <v>22</v>
      </c>
    </row>
    <row r="1375" spans="1:18" ht="13.5" hidden="1">
      <c r="A1375" s="90" t="s">
        <v>262</v>
      </c>
      <c r="B1375" s="90" t="s">
        <v>263</v>
      </c>
      <c r="C1375" s="91"/>
      <c r="D1375" s="91">
        <v>45220</v>
      </c>
      <c r="E1375" s="90">
        <v>331</v>
      </c>
      <c r="F1375" s="90" t="s">
        <v>912</v>
      </c>
      <c r="G1375" s="90" t="s">
        <v>1881</v>
      </c>
      <c r="H1375" s="92">
        <v>791000</v>
      </c>
      <c r="I1375" s="78">
        <v>524.22</v>
      </c>
      <c r="J1375" s="93"/>
      <c r="K1375" s="94">
        <v>1500.95</v>
      </c>
      <c r="L1375" s="94">
        <v>1500.95</v>
      </c>
      <c r="M1375" s="94">
        <f t="shared" si="9"/>
        <v>0</v>
      </c>
      <c r="N1375" s="91">
        <v>45232</v>
      </c>
      <c r="O1375" s="90" t="s">
        <v>1883</v>
      </c>
      <c r="P1375" s="90"/>
      <c r="Q1375" s="90">
        <v>22</v>
      </c>
    </row>
    <row r="1376" spans="1:18" ht="13.5" hidden="1">
      <c r="A1376" s="90" t="s">
        <v>262</v>
      </c>
      <c r="B1376" s="90" t="s">
        <v>263</v>
      </c>
      <c r="C1376" s="91"/>
      <c r="D1376" s="91">
        <v>45222</v>
      </c>
      <c r="E1376" s="90">
        <v>332</v>
      </c>
      <c r="F1376" s="90" t="s">
        <v>912</v>
      </c>
      <c r="G1376" s="90" t="s">
        <v>1881</v>
      </c>
      <c r="H1376" s="92">
        <v>101700</v>
      </c>
      <c r="I1376" s="78">
        <v>524.22</v>
      </c>
      <c r="J1376" s="93"/>
      <c r="K1376" s="94">
        <v>192.98</v>
      </c>
      <c r="L1376" s="94">
        <v>192.98</v>
      </c>
      <c r="M1376" s="94">
        <f t="shared" si="9"/>
        <v>0</v>
      </c>
      <c r="N1376" s="91">
        <v>45226</v>
      </c>
      <c r="O1376" s="90" t="s">
        <v>1884</v>
      </c>
      <c r="P1376" s="90"/>
      <c r="Q1376" s="90">
        <v>22</v>
      </c>
      <c r="R1376" s="90" t="s">
        <v>1756</v>
      </c>
    </row>
    <row r="1377" spans="1:18" ht="13.5" hidden="1">
      <c r="A1377" s="90" t="s">
        <v>237</v>
      </c>
      <c r="B1377" s="90" t="s">
        <v>40</v>
      </c>
      <c r="C1377" s="91"/>
      <c r="D1377" s="91">
        <v>45215</v>
      </c>
      <c r="E1377" s="90">
        <v>103441</v>
      </c>
      <c r="F1377" s="90" t="s">
        <v>312</v>
      </c>
      <c r="G1377" s="90" t="s">
        <v>1885</v>
      </c>
      <c r="H1377" s="92">
        <v>291498.06</v>
      </c>
      <c r="I1377" s="78">
        <v>524.22</v>
      </c>
      <c r="J1377" s="93"/>
      <c r="K1377" s="94">
        <v>553.13</v>
      </c>
      <c r="L1377" s="94">
        <v>553.13</v>
      </c>
      <c r="M1377" s="94">
        <f t="shared" si="9"/>
        <v>0</v>
      </c>
      <c r="N1377" s="91">
        <v>45244</v>
      </c>
      <c r="O1377" s="90" t="s">
        <v>1886</v>
      </c>
      <c r="P1377" s="90"/>
      <c r="Q1377" s="90">
        <v>22</v>
      </c>
    </row>
    <row r="1378" spans="1:18" ht="13.5" hidden="1">
      <c r="A1378" s="90" t="s">
        <v>237</v>
      </c>
      <c r="B1378" s="90" t="s">
        <v>40</v>
      </c>
      <c r="C1378" s="91"/>
      <c r="D1378" s="91">
        <v>45215</v>
      </c>
      <c r="E1378" s="90">
        <v>103442</v>
      </c>
      <c r="F1378" s="90" t="s">
        <v>312</v>
      </c>
      <c r="G1378" s="90" t="s">
        <v>1887</v>
      </c>
      <c r="H1378" s="92">
        <v>4370.59</v>
      </c>
      <c r="I1378" s="78">
        <v>524.22</v>
      </c>
      <c r="J1378" s="93"/>
      <c r="K1378" s="94">
        <v>8.2899999999999991</v>
      </c>
      <c r="L1378" s="94">
        <v>8.2899999999999991</v>
      </c>
      <c r="M1378" s="94">
        <f t="shared" si="9"/>
        <v>0</v>
      </c>
      <c r="N1378" s="91">
        <v>45244</v>
      </c>
      <c r="O1378" s="90" t="s">
        <v>1886</v>
      </c>
      <c r="P1378" s="90"/>
      <c r="Q1378" s="90">
        <v>22</v>
      </c>
    </row>
    <row r="1379" spans="1:18" ht="13.5" hidden="1">
      <c r="A1379" s="90" t="s">
        <v>262</v>
      </c>
      <c r="B1379" s="90" t="s">
        <v>263</v>
      </c>
      <c r="C1379" s="91"/>
      <c r="D1379" s="91">
        <v>45220</v>
      </c>
      <c r="E1379" s="90">
        <v>103841</v>
      </c>
      <c r="F1379" s="90" t="s">
        <v>312</v>
      </c>
      <c r="G1379" s="90" t="s">
        <v>1888</v>
      </c>
      <c r="H1379" s="92">
        <v>110414.87</v>
      </c>
      <c r="I1379" s="78">
        <v>524.22</v>
      </c>
      <c r="J1379" s="93"/>
      <c r="K1379" s="94">
        <v>209.52</v>
      </c>
      <c r="L1379" s="94">
        <v>209.52</v>
      </c>
      <c r="M1379" s="94">
        <f t="shared" si="9"/>
        <v>0</v>
      </c>
      <c r="N1379" s="91">
        <v>45244</v>
      </c>
      <c r="O1379" s="90" t="s">
        <v>1886</v>
      </c>
      <c r="P1379" s="90"/>
      <c r="Q1379" s="90">
        <v>22</v>
      </c>
    </row>
    <row r="1380" spans="1:18" ht="13.5" hidden="1">
      <c r="A1380" s="90" t="s">
        <v>237</v>
      </c>
      <c r="B1380" s="90" t="s">
        <v>40</v>
      </c>
      <c r="C1380" s="91"/>
      <c r="D1380" s="91">
        <v>45217</v>
      </c>
      <c r="E1380" s="90">
        <v>33274</v>
      </c>
      <c r="F1380" s="90" t="s">
        <v>1889</v>
      </c>
      <c r="G1380" s="90" t="s">
        <v>1890</v>
      </c>
      <c r="H1380" s="92">
        <v>52020.59</v>
      </c>
      <c r="I1380" s="78">
        <v>524.22</v>
      </c>
      <c r="J1380" s="93"/>
      <c r="K1380" s="94">
        <v>98.71</v>
      </c>
      <c r="L1380" s="94">
        <v>98.71</v>
      </c>
      <c r="M1380" s="94">
        <f t="shared" si="9"/>
        <v>0</v>
      </c>
      <c r="N1380" s="91">
        <v>45244</v>
      </c>
      <c r="O1380" s="90" t="s">
        <v>1886</v>
      </c>
      <c r="P1380" s="90"/>
      <c r="Q1380" s="90">
        <v>22</v>
      </c>
    </row>
    <row r="1381" spans="1:18" ht="13.5" hidden="1">
      <c r="A1381" s="90" t="s">
        <v>237</v>
      </c>
      <c r="B1381" s="90" t="s">
        <v>40</v>
      </c>
      <c r="C1381" s="91"/>
      <c r="D1381" s="91">
        <v>45217</v>
      </c>
      <c r="E1381" s="90">
        <v>33275</v>
      </c>
      <c r="F1381" s="90" t="s">
        <v>312</v>
      </c>
      <c r="G1381" s="90" t="s">
        <v>1891</v>
      </c>
      <c r="H1381" s="92">
        <v>27802.66</v>
      </c>
      <c r="I1381" s="78">
        <v>524.22</v>
      </c>
      <c r="J1381" s="93"/>
      <c r="K1381" s="94">
        <v>52.76</v>
      </c>
      <c r="L1381" s="94">
        <v>52.76</v>
      </c>
      <c r="M1381" s="94">
        <f t="shared" si="9"/>
        <v>0</v>
      </c>
      <c r="N1381" s="91">
        <v>45244</v>
      </c>
      <c r="O1381" s="90" t="s">
        <v>1886</v>
      </c>
      <c r="P1381" s="90"/>
      <c r="Q1381" s="90">
        <v>22</v>
      </c>
    </row>
    <row r="1382" spans="1:18" ht="13.5" hidden="1">
      <c r="A1382" s="90" t="s">
        <v>237</v>
      </c>
      <c r="B1382" s="90" t="s">
        <v>40</v>
      </c>
      <c r="C1382" s="91"/>
      <c r="D1382" s="91">
        <v>45215</v>
      </c>
      <c r="E1382" s="90">
        <v>10820</v>
      </c>
      <c r="F1382" s="90" t="s">
        <v>1119</v>
      </c>
      <c r="G1382" s="90" t="s">
        <v>1891</v>
      </c>
      <c r="H1382" s="92">
        <v>130081.04</v>
      </c>
      <c r="I1382" s="78">
        <v>524.22</v>
      </c>
      <c r="J1382" s="93"/>
      <c r="K1382" s="94">
        <v>246.83</v>
      </c>
      <c r="L1382" s="94">
        <v>246.83</v>
      </c>
      <c r="M1382" s="94">
        <f t="shared" si="9"/>
        <v>0</v>
      </c>
      <c r="N1382" s="91">
        <v>45244</v>
      </c>
      <c r="O1382" s="90" t="s">
        <v>1886</v>
      </c>
      <c r="P1382" s="90"/>
      <c r="Q1382" s="90">
        <v>22</v>
      </c>
    </row>
    <row r="1383" spans="1:18" ht="13.5" hidden="1">
      <c r="A1383" s="90" t="s">
        <v>439</v>
      </c>
      <c r="B1383" s="90" t="s">
        <v>440</v>
      </c>
      <c r="C1383" s="91"/>
      <c r="D1383" s="91">
        <v>37545</v>
      </c>
      <c r="E1383" s="90">
        <v>10819</v>
      </c>
      <c r="F1383" s="90" t="s">
        <v>1119</v>
      </c>
      <c r="G1383" s="90" t="s">
        <v>1892</v>
      </c>
      <c r="H1383" s="92">
        <v>211881.83</v>
      </c>
      <c r="I1383" s="78">
        <v>524.22</v>
      </c>
      <c r="J1383" s="93"/>
      <c r="K1383" s="94">
        <v>402.05</v>
      </c>
      <c r="L1383" s="94">
        <v>402.05</v>
      </c>
      <c r="M1383" s="94">
        <f t="shared" si="9"/>
        <v>0</v>
      </c>
      <c r="N1383" s="91">
        <v>45244</v>
      </c>
      <c r="O1383" s="90" t="s">
        <v>1886</v>
      </c>
      <c r="P1383" s="90"/>
      <c r="Q1383" s="90">
        <v>22</v>
      </c>
    </row>
    <row r="1384" spans="1:18" ht="13.5" hidden="1">
      <c r="A1384" s="90" t="s">
        <v>237</v>
      </c>
      <c r="B1384" s="90" t="s">
        <v>40</v>
      </c>
      <c r="C1384" s="91"/>
      <c r="D1384" s="91">
        <v>45215</v>
      </c>
      <c r="E1384" s="90">
        <v>10821</v>
      </c>
      <c r="F1384" s="90" t="s">
        <v>1119</v>
      </c>
      <c r="G1384" s="90" t="s">
        <v>1891</v>
      </c>
      <c r="H1384" s="92">
        <v>75065.97</v>
      </c>
      <c r="I1384" s="78">
        <v>524.22</v>
      </c>
      <c r="J1384" s="93"/>
      <c r="K1384" s="94">
        <v>142.44</v>
      </c>
      <c r="L1384" s="94">
        <v>142.44</v>
      </c>
      <c r="M1384" s="94">
        <f t="shared" si="9"/>
        <v>0</v>
      </c>
      <c r="N1384" s="91">
        <v>45244</v>
      </c>
      <c r="O1384" s="90" t="s">
        <v>1886</v>
      </c>
      <c r="P1384" s="90"/>
      <c r="Q1384" s="90">
        <v>22</v>
      </c>
    </row>
    <row r="1385" spans="1:18" ht="13.5" hidden="1">
      <c r="A1385" s="90" t="s">
        <v>237</v>
      </c>
      <c r="B1385" s="90" t="s">
        <v>40</v>
      </c>
      <c r="C1385" s="91"/>
      <c r="D1385" s="91">
        <v>45215</v>
      </c>
      <c r="E1385" s="90">
        <v>10823</v>
      </c>
      <c r="F1385" s="90" t="s">
        <v>1119</v>
      </c>
      <c r="G1385" s="90" t="s">
        <v>1893</v>
      </c>
      <c r="H1385" s="92">
        <v>3316.88</v>
      </c>
      <c r="I1385" s="78">
        <v>524.22</v>
      </c>
      <c r="J1385" s="93"/>
      <c r="K1385" s="94">
        <v>6.29</v>
      </c>
      <c r="L1385" s="94">
        <v>6.29</v>
      </c>
      <c r="M1385" s="94">
        <f t="shared" si="9"/>
        <v>0</v>
      </c>
      <c r="N1385" s="91">
        <v>45244</v>
      </c>
      <c r="O1385" s="90" t="s">
        <v>1886</v>
      </c>
      <c r="P1385" s="90"/>
      <c r="Q1385" s="90">
        <v>22</v>
      </c>
    </row>
    <row r="1386" spans="1:18" ht="13.5" hidden="1">
      <c r="A1386" s="90" t="s">
        <v>242</v>
      </c>
      <c r="B1386" s="90" t="s">
        <v>243</v>
      </c>
      <c r="C1386" s="91"/>
      <c r="D1386" s="91">
        <v>45216</v>
      </c>
      <c r="E1386" s="90">
        <v>10830</v>
      </c>
      <c r="F1386" s="90" t="s">
        <v>1119</v>
      </c>
      <c r="G1386" s="90" t="s">
        <v>1894</v>
      </c>
      <c r="H1386" s="92">
        <v>593247.14</v>
      </c>
      <c r="I1386" s="78">
        <v>524.22</v>
      </c>
      <c r="J1386" s="93"/>
      <c r="K1386" s="94">
        <v>1125.71</v>
      </c>
      <c r="L1386" s="94">
        <v>1125.71</v>
      </c>
      <c r="M1386" s="94">
        <f t="shared" si="9"/>
        <v>0</v>
      </c>
      <c r="N1386" s="91">
        <v>45244</v>
      </c>
      <c r="O1386" s="90" t="s">
        <v>1886</v>
      </c>
      <c r="P1386" s="90"/>
      <c r="Q1386" s="90">
        <v>22</v>
      </c>
    </row>
    <row r="1387" spans="1:18" ht="13.5" hidden="1">
      <c r="A1387" s="90" t="s">
        <v>439</v>
      </c>
      <c r="B1387" s="90" t="s">
        <v>440</v>
      </c>
      <c r="C1387" s="91"/>
      <c r="D1387" s="91">
        <v>45216</v>
      </c>
      <c r="E1387" s="90">
        <v>10832</v>
      </c>
      <c r="F1387" s="90" t="s">
        <v>1119</v>
      </c>
      <c r="G1387" s="90" t="s">
        <v>1895</v>
      </c>
      <c r="H1387" s="92">
        <v>25942.35</v>
      </c>
      <c r="I1387" s="78">
        <v>524.22</v>
      </c>
      <c r="J1387" s="93"/>
      <c r="K1387" s="94">
        <v>49.23</v>
      </c>
      <c r="L1387" s="94">
        <v>49.23</v>
      </c>
      <c r="M1387" s="94">
        <f t="shared" si="9"/>
        <v>0</v>
      </c>
      <c r="N1387" s="91">
        <v>45244</v>
      </c>
      <c r="O1387" s="90" t="s">
        <v>1886</v>
      </c>
      <c r="P1387" s="90"/>
      <c r="Q1387" s="90">
        <v>22</v>
      </c>
    </row>
    <row r="1388" spans="1:18" ht="13.5" hidden="1">
      <c r="A1388" s="90" t="s">
        <v>237</v>
      </c>
      <c r="B1388" s="90" t="s">
        <v>40</v>
      </c>
      <c r="C1388" s="91"/>
      <c r="D1388" s="91">
        <v>45216</v>
      </c>
      <c r="E1388" s="90">
        <v>10836</v>
      </c>
      <c r="F1388" s="90" t="s">
        <v>1119</v>
      </c>
      <c r="G1388" s="90" t="s">
        <v>1896</v>
      </c>
      <c r="H1388" s="92">
        <v>88388.9</v>
      </c>
      <c r="I1388" s="78">
        <v>524.22</v>
      </c>
      <c r="J1388" s="93"/>
      <c r="K1388" s="94">
        <v>167.72</v>
      </c>
      <c r="L1388" s="94">
        <v>167.72</v>
      </c>
      <c r="M1388" s="94">
        <f t="shared" si="9"/>
        <v>0</v>
      </c>
      <c r="N1388" s="91">
        <v>45244</v>
      </c>
      <c r="O1388" s="90" t="s">
        <v>1886</v>
      </c>
      <c r="P1388" s="90"/>
      <c r="Q1388" s="90">
        <v>22</v>
      </c>
    </row>
    <row r="1389" spans="1:18" ht="13.5" hidden="1">
      <c r="A1389" s="90" t="s">
        <v>242</v>
      </c>
      <c r="B1389" s="90" t="s">
        <v>243</v>
      </c>
      <c r="C1389" s="91"/>
      <c r="D1389" s="91">
        <v>45220</v>
      </c>
      <c r="E1389" s="90">
        <v>10867</v>
      </c>
      <c r="F1389" s="90" t="s">
        <v>1119</v>
      </c>
      <c r="G1389" s="90" t="s">
        <v>724</v>
      </c>
      <c r="H1389" s="92">
        <v>277352.8</v>
      </c>
      <c r="I1389" s="78">
        <v>524.22</v>
      </c>
      <c r="J1389" s="93"/>
      <c r="K1389" s="94">
        <v>526.29</v>
      </c>
      <c r="L1389" s="94">
        <v>526.29</v>
      </c>
      <c r="M1389" s="94">
        <f t="shared" si="9"/>
        <v>0</v>
      </c>
      <c r="N1389" s="91">
        <v>45244</v>
      </c>
      <c r="O1389" s="90" t="s">
        <v>1886</v>
      </c>
      <c r="P1389" s="90"/>
      <c r="Q1389" s="90">
        <v>22</v>
      </c>
    </row>
    <row r="1390" spans="1:18" ht="13.5" hidden="1">
      <c r="A1390" s="90" t="s">
        <v>425</v>
      </c>
      <c r="B1390" s="90" t="s">
        <v>426</v>
      </c>
      <c r="C1390" s="91"/>
      <c r="D1390" s="91">
        <v>45215</v>
      </c>
      <c r="E1390" s="90">
        <v>257098</v>
      </c>
      <c r="F1390" s="90" t="s">
        <v>1527</v>
      </c>
      <c r="G1390" s="90" t="s">
        <v>1897</v>
      </c>
      <c r="H1390" s="92">
        <v>162900</v>
      </c>
      <c r="I1390" s="78">
        <v>524.22</v>
      </c>
      <c r="J1390" s="93"/>
      <c r="K1390" s="94">
        <v>309.11</v>
      </c>
      <c r="L1390" s="94">
        <v>309.11</v>
      </c>
      <c r="M1390" s="94">
        <f t="shared" si="9"/>
        <v>0</v>
      </c>
      <c r="N1390" s="91">
        <v>45226</v>
      </c>
      <c r="O1390" s="90" t="s">
        <v>1755</v>
      </c>
      <c r="P1390" s="90"/>
      <c r="Q1390" s="90">
        <v>22</v>
      </c>
      <c r="R1390" s="90" t="s">
        <v>1756</v>
      </c>
    </row>
    <row r="1391" spans="1:18" ht="13.5" hidden="1">
      <c r="A1391" s="90" t="s">
        <v>425</v>
      </c>
      <c r="B1391" s="90" t="s">
        <v>426</v>
      </c>
      <c r="C1391" s="91"/>
      <c r="D1391" s="91">
        <v>45218</v>
      </c>
      <c r="E1391" s="90">
        <v>257712</v>
      </c>
      <c r="F1391" s="90" t="s">
        <v>1527</v>
      </c>
      <c r="G1391" s="90" t="s">
        <v>1898</v>
      </c>
      <c r="H1391" s="92">
        <v>223830</v>
      </c>
      <c r="I1391" s="78">
        <v>524.22</v>
      </c>
      <c r="J1391" s="93"/>
      <c r="K1391" s="94">
        <v>424.72</v>
      </c>
      <c r="L1391" s="94">
        <v>424.72</v>
      </c>
      <c r="M1391" s="94">
        <f t="shared" si="9"/>
        <v>0</v>
      </c>
      <c r="N1391" s="91">
        <v>45226</v>
      </c>
      <c r="O1391" s="90" t="s">
        <v>1755</v>
      </c>
      <c r="P1391" s="90"/>
      <c r="Q1391" s="90">
        <v>22</v>
      </c>
      <c r="R1391" s="90" t="s">
        <v>1756</v>
      </c>
    </row>
    <row r="1392" spans="1:18" ht="13.5" hidden="1">
      <c r="A1392" s="90" t="s">
        <v>425</v>
      </c>
      <c r="B1392" s="90" t="s">
        <v>426</v>
      </c>
      <c r="C1392" s="91"/>
      <c r="D1392" s="91">
        <v>45218</v>
      </c>
      <c r="E1392" s="90" t="s">
        <v>1899</v>
      </c>
      <c r="F1392" s="90" t="s">
        <v>1527</v>
      </c>
      <c r="G1392" s="90" t="s">
        <v>1900</v>
      </c>
      <c r="H1392" s="92">
        <v>-99032.1</v>
      </c>
      <c r="I1392" s="78">
        <v>524.22</v>
      </c>
      <c r="J1392" s="93"/>
      <c r="K1392" s="94">
        <v>-187.92</v>
      </c>
      <c r="L1392" s="94">
        <v>-187.92</v>
      </c>
      <c r="M1392" s="94">
        <f t="shared" si="9"/>
        <v>0</v>
      </c>
      <c r="N1392" s="90"/>
      <c r="O1392" s="90" t="s">
        <v>1739</v>
      </c>
      <c r="P1392" s="90"/>
      <c r="Q1392" s="90">
        <v>22</v>
      </c>
    </row>
    <row r="1393" spans="1:18" ht="13.5" hidden="1">
      <c r="A1393" s="90" t="s">
        <v>425</v>
      </c>
      <c r="B1393" s="90" t="s">
        <v>426</v>
      </c>
      <c r="C1393" s="91"/>
      <c r="D1393" s="91">
        <v>45218</v>
      </c>
      <c r="E1393" s="90">
        <v>257755</v>
      </c>
      <c r="F1393" s="90" t="s">
        <v>1527</v>
      </c>
      <c r="G1393" s="90" t="s">
        <v>1901</v>
      </c>
      <c r="H1393" s="92">
        <v>99032.1</v>
      </c>
      <c r="I1393" s="78">
        <v>524.22</v>
      </c>
      <c r="J1393" s="93"/>
      <c r="K1393" s="94">
        <v>187.92</v>
      </c>
      <c r="L1393" s="94">
        <v>187.92</v>
      </c>
      <c r="M1393" s="94">
        <f t="shared" si="9"/>
        <v>0</v>
      </c>
      <c r="N1393" s="90"/>
      <c r="O1393" s="90" t="s">
        <v>1739</v>
      </c>
      <c r="P1393" s="90"/>
      <c r="Q1393" s="90">
        <v>22</v>
      </c>
    </row>
    <row r="1394" spans="1:18" ht="13.5" hidden="1">
      <c r="A1394" s="90" t="s">
        <v>425</v>
      </c>
      <c r="B1394" s="90" t="s">
        <v>426</v>
      </c>
      <c r="C1394" s="91"/>
      <c r="D1394" s="91">
        <v>45218</v>
      </c>
      <c r="E1394" s="90">
        <v>257758</v>
      </c>
      <c r="F1394" s="90" t="s">
        <v>1527</v>
      </c>
      <c r="G1394" s="90" t="s">
        <v>1897</v>
      </c>
      <c r="H1394" s="92">
        <v>22700.29</v>
      </c>
      <c r="I1394" s="78">
        <v>524.22</v>
      </c>
      <c r="J1394" s="93"/>
      <c r="K1394" s="94">
        <v>43.07</v>
      </c>
      <c r="L1394" s="94">
        <v>43.07</v>
      </c>
      <c r="M1394" s="94">
        <f t="shared" si="9"/>
        <v>0</v>
      </c>
      <c r="N1394" s="91">
        <v>45226</v>
      </c>
      <c r="O1394" s="90" t="s">
        <v>1755</v>
      </c>
      <c r="P1394" s="90"/>
      <c r="Q1394" s="90">
        <v>22</v>
      </c>
      <c r="R1394" s="90" t="s">
        <v>1756</v>
      </c>
    </row>
    <row r="1395" spans="1:18" ht="13.5" hidden="1">
      <c r="A1395" s="90" t="s">
        <v>425</v>
      </c>
      <c r="B1395" s="90" t="s">
        <v>426</v>
      </c>
      <c r="C1395" s="91"/>
      <c r="D1395" s="91">
        <v>45220</v>
      </c>
      <c r="E1395" s="90">
        <v>258143</v>
      </c>
      <c r="F1395" s="90" t="s">
        <v>1527</v>
      </c>
      <c r="G1395" s="90" t="s">
        <v>1902</v>
      </c>
      <c r="H1395" s="92">
        <v>238127.5</v>
      </c>
      <c r="I1395" s="78">
        <v>524.22</v>
      </c>
      <c r="J1395" s="93"/>
      <c r="K1395" s="94">
        <v>451.85</v>
      </c>
      <c r="L1395" s="94">
        <v>451.85</v>
      </c>
      <c r="M1395" s="94">
        <f t="shared" si="9"/>
        <v>0</v>
      </c>
      <c r="N1395" s="91">
        <v>45226</v>
      </c>
      <c r="O1395" s="90" t="s">
        <v>1755</v>
      </c>
      <c r="P1395" s="90"/>
      <c r="Q1395" s="90">
        <v>22</v>
      </c>
      <c r="R1395" s="90" t="s">
        <v>1756</v>
      </c>
    </row>
    <row r="1396" spans="1:18" ht="13.5" hidden="1">
      <c r="A1396" s="90" t="s">
        <v>237</v>
      </c>
      <c r="B1396" s="90" t="s">
        <v>40</v>
      </c>
      <c r="C1396" s="91"/>
      <c r="D1396" s="91">
        <v>45220</v>
      </c>
      <c r="E1396" s="90">
        <v>258145</v>
      </c>
      <c r="F1396" s="90" t="s">
        <v>1527</v>
      </c>
      <c r="G1396" s="90" t="s">
        <v>1264</v>
      </c>
      <c r="H1396" s="92">
        <v>123274.34</v>
      </c>
      <c r="I1396" s="78">
        <v>524.22</v>
      </c>
      <c r="J1396" s="93"/>
      <c r="K1396" s="94">
        <v>233.92</v>
      </c>
      <c r="L1396" s="94">
        <v>233.92</v>
      </c>
      <c r="M1396" s="94">
        <f t="shared" si="9"/>
        <v>0</v>
      </c>
      <c r="N1396" s="91">
        <v>45226</v>
      </c>
      <c r="O1396" s="90" t="s">
        <v>1755</v>
      </c>
      <c r="P1396" s="90"/>
      <c r="Q1396" s="90">
        <v>22</v>
      </c>
      <c r="R1396" s="90" t="s">
        <v>1756</v>
      </c>
    </row>
    <row r="1397" spans="1:18" ht="13.5" hidden="1">
      <c r="A1397" s="90" t="s">
        <v>425</v>
      </c>
      <c r="B1397" s="90" t="s">
        <v>426</v>
      </c>
      <c r="C1397" s="91"/>
      <c r="D1397" s="91">
        <v>45220</v>
      </c>
      <c r="E1397" s="90">
        <v>258145</v>
      </c>
      <c r="F1397" s="90" t="s">
        <v>1527</v>
      </c>
      <c r="G1397" s="90" t="s">
        <v>1903</v>
      </c>
      <c r="H1397" s="92">
        <v>931505.41</v>
      </c>
      <c r="I1397" s="78">
        <v>524.22</v>
      </c>
      <c r="J1397" s="93"/>
      <c r="K1397" s="94">
        <v>1767.56</v>
      </c>
      <c r="L1397" s="94">
        <v>1767.56</v>
      </c>
      <c r="M1397" s="94">
        <f t="shared" si="9"/>
        <v>0</v>
      </c>
      <c r="N1397" s="91">
        <v>45226</v>
      </c>
      <c r="O1397" s="90" t="s">
        <v>1755</v>
      </c>
      <c r="P1397" s="90"/>
      <c r="Q1397" s="90">
        <v>22</v>
      </c>
      <c r="R1397" s="90" t="s">
        <v>1756</v>
      </c>
    </row>
    <row r="1398" spans="1:18" ht="13.5" hidden="1">
      <c r="A1398" s="90" t="s">
        <v>237</v>
      </c>
      <c r="B1398" s="90" t="s">
        <v>40</v>
      </c>
      <c r="C1398" s="91"/>
      <c r="D1398" s="91">
        <v>45223</v>
      </c>
      <c r="E1398" s="90">
        <v>258491</v>
      </c>
      <c r="F1398" s="90" t="s">
        <v>1527</v>
      </c>
      <c r="G1398" s="90" t="s">
        <v>1904</v>
      </c>
      <c r="H1398" s="92">
        <v>659703.75</v>
      </c>
      <c r="I1398" s="78">
        <v>524.22</v>
      </c>
      <c r="J1398" s="93"/>
      <c r="K1398" s="94">
        <v>1251.81</v>
      </c>
      <c r="L1398" s="94">
        <v>1251.81</v>
      </c>
      <c r="M1398" s="94">
        <f t="shared" si="9"/>
        <v>0</v>
      </c>
      <c r="N1398" s="91">
        <v>45244</v>
      </c>
      <c r="O1398" s="90" t="s">
        <v>1905</v>
      </c>
      <c r="P1398" s="90"/>
      <c r="Q1398" s="90">
        <v>22</v>
      </c>
    </row>
    <row r="1399" spans="1:18" ht="13.5" hidden="1">
      <c r="A1399" s="90" t="s">
        <v>425</v>
      </c>
      <c r="B1399" s="90" t="s">
        <v>426</v>
      </c>
      <c r="C1399" s="91"/>
      <c r="D1399" s="91">
        <v>45215</v>
      </c>
      <c r="E1399" s="90">
        <v>40041</v>
      </c>
      <c r="F1399" s="90" t="s">
        <v>1144</v>
      </c>
      <c r="G1399" s="90" t="s">
        <v>1906</v>
      </c>
      <c r="H1399" s="92">
        <v>370357.5</v>
      </c>
      <c r="I1399" s="78">
        <v>524.22</v>
      </c>
      <c r="J1399" s="93"/>
      <c r="K1399" s="94">
        <v>702.77</v>
      </c>
      <c r="L1399" s="94">
        <v>702.77</v>
      </c>
      <c r="M1399" s="94">
        <f t="shared" si="9"/>
        <v>0</v>
      </c>
      <c r="N1399" s="91">
        <v>45226</v>
      </c>
      <c r="O1399" s="90" t="s">
        <v>1791</v>
      </c>
      <c r="P1399" s="90"/>
      <c r="Q1399" s="90">
        <v>22</v>
      </c>
      <c r="R1399" s="90" t="s">
        <v>1756</v>
      </c>
    </row>
    <row r="1400" spans="1:18" ht="13.5" hidden="1">
      <c r="A1400" s="90" t="s">
        <v>430</v>
      </c>
      <c r="B1400" s="90" t="s">
        <v>431</v>
      </c>
      <c r="C1400" s="91"/>
      <c r="D1400" s="91">
        <v>45215</v>
      </c>
      <c r="E1400" s="90">
        <v>40044</v>
      </c>
      <c r="F1400" s="90" t="s">
        <v>1144</v>
      </c>
      <c r="G1400" s="90" t="s">
        <v>1907</v>
      </c>
      <c r="H1400" s="92">
        <v>69227.710000000006</v>
      </c>
      <c r="I1400" s="78">
        <v>524.22</v>
      </c>
      <c r="J1400" s="93"/>
      <c r="K1400" s="94">
        <v>131.36000000000001</v>
      </c>
      <c r="L1400" s="94">
        <v>131.36000000000001</v>
      </c>
      <c r="M1400" s="94">
        <f t="shared" si="9"/>
        <v>0</v>
      </c>
      <c r="N1400" s="91">
        <v>45226</v>
      </c>
      <c r="O1400" s="90" t="s">
        <v>1791</v>
      </c>
      <c r="P1400" s="90"/>
      <c r="Q1400" s="90">
        <v>22</v>
      </c>
      <c r="R1400" s="90" t="s">
        <v>1756</v>
      </c>
    </row>
    <row r="1401" spans="1:18" ht="13.5" hidden="1">
      <c r="A1401" s="90" t="s">
        <v>430</v>
      </c>
      <c r="B1401" s="90" t="s">
        <v>431</v>
      </c>
      <c r="C1401" s="91"/>
      <c r="D1401" s="91">
        <v>45215</v>
      </c>
      <c r="E1401" s="90">
        <v>40045</v>
      </c>
      <c r="F1401" s="90" t="s">
        <v>1144</v>
      </c>
      <c r="G1401" s="90" t="s">
        <v>1908</v>
      </c>
      <c r="H1401" s="92">
        <v>34000</v>
      </c>
      <c r="I1401" s="78">
        <v>524.22</v>
      </c>
      <c r="J1401" s="93"/>
      <c r="K1401" s="94">
        <v>64.52</v>
      </c>
      <c r="L1401" s="94">
        <v>64.52</v>
      </c>
      <c r="M1401" s="94">
        <f t="shared" si="9"/>
        <v>0</v>
      </c>
      <c r="N1401" s="91">
        <v>45226</v>
      </c>
      <c r="O1401" s="90" t="s">
        <v>1791</v>
      </c>
      <c r="P1401" s="90"/>
      <c r="Q1401" s="90">
        <v>22</v>
      </c>
    </row>
    <row r="1402" spans="1:18" ht="13.5" hidden="1">
      <c r="A1402" s="90" t="s">
        <v>1019</v>
      </c>
      <c r="B1402" s="90" t="s">
        <v>1020</v>
      </c>
      <c r="C1402" s="91"/>
      <c r="D1402" s="91">
        <v>45215</v>
      </c>
      <c r="E1402" s="90">
        <v>40046</v>
      </c>
      <c r="F1402" s="90" t="s">
        <v>1144</v>
      </c>
      <c r="G1402" s="90" t="s">
        <v>1909</v>
      </c>
      <c r="H1402" s="92">
        <v>186722.66</v>
      </c>
      <c r="I1402" s="78">
        <v>524.22</v>
      </c>
      <c r="J1402" s="93"/>
      <c r="K1402" s="94">
        <v>354.31</v>
      </c>
      <c r="L1402" s="94">
        <v>354.31</v>
      </c>
      <c r="M1402" s="94">
        <f t="shared" si="9"/>
        <v>0</v>
      </c>
      <c r="N1402" s="91">
        <v>45244</v>
      </c>
      <c r="O1402" s="90" t="s">
        <v>1795</v>
      </c>
      <c r="P1402" s="90"/>
      <c r="Q1402" s="90">
        <v>22</v>
      </c>
    </row>
    <row r="1403" spans="1:18" ht="13.5" hidden="1">
      <c r="A1403" s="90" t="s">
        <v>425</v>
      </c>
      <c r="B1403" s="90" t="s">
        <v>426</v>
      </c>
      <c r="C1403" s="91"/>
      <c r="D1403" s="91">
        <v>45216</v>
      </c>
      <c r="E1403" s="90">
        <v>40071</v>
      </c>
      <c r="F1403" s="90" t="s">
        <v>1144</v>
      </c>
      <c r="G1403" s="90" t="s">
        <v>1790</v>
      </c>
      <c r="H1403" s="92">
        <v>88228.02</v>
      </c>
      <c r="I1403" s="78">
        <v>524.22</v>
      </c>
      <c r="J1403" s="93"/>
      <c r="K1403" s="94">
        <v>167.42</v>
      </c>
      <c r="L1403" s="94">
        <v>167.42</v>
      </c>
      <c r="M1403" s="94">
        <f t="shared" si="9"/>
        <v>0</v>
      </c>
      <c r="N1403" s="91">
        <v>45244</v>
      </c>
      <c r="O1403" s="90" t="s">
        <v>1795</v>
      </c>
      <c r="P1403" s="90"/>
      <c r="Q1403" s="90">
        <v>22</v>
      </c>
    </row>
    <row r="1404" spans="1:18" ht="13.5" hidden="1">
      <c r="A1404" s="90" t="s">
        <v>430</v>
      </c>
      <c r="B1404" s="90" t="s">
        <v>431</v>
      </c>
      <c r="C1404" s="91"/>
      <c r="D1404" s="91">
        <v>45218</v>
      </c>
      <c r="E1404" s="90">
        <v>40116</v>
      </c>
      <c r="F1404" s="90" t="s">
        <v>1144</v>
      </c>
      <c r="G1404" s="90" t="s">
        <v>1910</v>
      </c>
      <c r="H1404" s="92">
        <v>103580.93</v>
      </c>
      <c r="I1404" s="78">
        <v>524.22</v>
      </c>
      <c r="J1404" s="93"/>
      <c r="K1404" s="94">
        <v>196.55</v>
      </c>
      <c r="L1404" s="94">
        <v>196.55</v>
      </c>
      <c r="M1404" s="94">
        <f t="shared" si="9"/>
        <v>0</v>
      </c>
      <c r="N1404" s="91">
        <v>45226</v>
      </c>
      <c r="O1404" s="90" t="s">
        <v>1791</v>
      </c>
      <c r="P1404" s="90"/>
      <c r="Q1404" s="90">
        <v>22</v>
      </c>
    </row>
    <row r="1405" spans="1:18" ht="13.5" hidden="1">
      <c r="A1405" s="90" t="s">
        <v>425</v>
      </c>
      <c r="B1405" s="90" t="s">
        <v>426</v>
      </c>
      <c r="C1405" s="91"/>
      <c r="D1405" s="91">
        <v>45219</v>
      </c>
      <c r="E1405" s="90">
        <v>40149</v>
      </c>
      <c r="F1405" s="90" t="s">
        <v>1144</v>
      </c>
      <c r="G1405" s="90" t="s">
        <v>1790</v>
      </c>
      <c r="H1405" s="92">
        <v>33082.230000000003</v>
      </c>
      <c r="I1405" s="78">
        <v>524.22</v>
      </c>
      <c r="J1405" s="93"/>
      <c r="K1405" s="94">
        <v>62.77</v>
      </c>
      <c r="L1405" s="94">
        <v>62.77</v>
      </c>
      <c r="M1405" s="94">
        <f t="shared" si="9"/>
        <v>0</v>
      </c>
      <c r="N1405" s="91">
        <v>45244</v>
      </c>
      <c r="O1405" s="90" t="s">
        <v>1795</v>
      </c>
      <c r="P1405" s="90"/>
      <c r="Q1405" s="90">
        <v>22</v>
      </c>
    </row>
    <row r="1406" spans="1:18" ht="13.5" hidden="1">
      <c r="A1406" s="90" t="s">
        <v>242</v>
      </c>
      <c r="B1406" s="90" t="s">
        <v>243</v>
      </c>
      <c r="C1406" s="91"/>
      <c r="D1406" s="91">
        <v>45217</v>
      </c>
      <c r="E1406" s="90">
        <v>79</v>
      </c>
      <c r="F1406" s="90" t="s">
        <v>655</v>
      </c>
      <c r="G1406" s="90" t="s">
        <v>1911</v>
      </c>
      <c r="H1406" s="92">
        <v>1073500</v>
      </c>
      <c r="I1406" s="78">
        <v>524.22</v>
      </c>
      <c r="J1406" s="93"/>
      <c r="K1406" s="94">
        <v>2056.5100000000002</v>
      </c>
      <c r="L1406" s="94">
        <v>2056.5100000000002</v>
      </c>
      <c r="M1406" s="94">
        <f t="shared" si="9"/>
        <v>0</v>
      </c>
      <c r="N1406" s="91">
        <v>45220</v>
      </c>
      <c r="O1406" s="90" t="s">
        <v>1912</v>
      </c>
      <c r="P1406" s="90"/>
      <c r="Q1406" s="90">
        <v>22</v>
      </c>
    </row>
    <row r="1407" spans="1:18" ht="13.5" hidden="1">
      <c r="A1407" s="90" t="s">
        <v>358</v>
      </c>
      <c r="B1407" s="90" t="s">
        <v>359</v>
      </c>
      <c r="C1407" s="91"/>
      <c r="D1407" s="91">
        <v>45223</v>
      </c>
      <c r="E1407" s="90">
        <v>80</v>
      </c>
      <c r="F1407" s="90" t="s">
        <v>655</v>
      </c>
      <c r="G1407" s="90" t="s">
        <v>1913</v>
      </c>
      <c r="H1407" s="92">
        <v>1170680</v>
      </c>
      <c r="I1407" s="78">
        <v>524.22</v>
      </c>
      <c r="J1407" s="93"/>
      <c r="K1407" s="94">
        <v>2221.4</v>
      </c>
      <c r="L1407" s="94">
        <v>2221.4</v>
      </c>
      <c r="M1407" s="94">
        <f t="shared" si="9"/>
        <v>0</v>
      </c>
      <c r="N1407" s="91">
        <v>45230</v>
      </c>
      <c r="O1407" s="90" t="s">
        <v>1914</v>
      </c>
      <c r="P1407" s="90"/>
      <c r="Q1407" s="90">
        <v>22</v>
      </c>
    </row>
    <row r="1408" spans="1:18" ht="13.5" hidden="1">
      <c r="A1408" s="90" t="s">
        <v>242</v>
      </c>
      <c r="B1408" s="90" t="s">
        <v>243</v>
      </c>
      <c r="C1408" s="91"/>
      <c r="D1408" s="91">
        <v>45223</v>
      </c>
      <c r="E1408" s="90">
        <v>81</v>
      </c>
      <c r="F1408" s="90" t="s">
        <v>655</v>
      </c>
      <c r="G1408" s="90" t="s">
        <v>1915</v>
      </c>
      <c r="H1408" s="92">
        <v>531100</v>
      </c>
      <c r="I1408" s="78">
        <v>524.22</v>
      </c>
      <c r="J1408" s="93"/>
      <c r="K1408" s="94">
        <v>1007.78</v>
      </c>
      <c r="L1408" s="94">
        <v>1007.78</v>
      </c>
      <c r="M1408" s="94">
        <f t="shared" si="9"/>
        <v>0</v>
      </c>
      <c r="N1408" s="91">
        <v>45230</v>
      </c>
      <c r="O1408" s="90" t="s">
        <v>1916</v>
      </c>
      <c r="P1408" s="90"/>
      <c r="Q1408" s="90">
        <v>22</v>
      </c>
    </row>
    <row r="1409" spans="1:18" ht="13.5" hidden="1">
      <c r="A1409" s="90" t="s">
        <v>425</v>
      </c>
      <c r="B1409" s="90" t="s">
        <v>426</v>
      </c>
      <c r="C1409" s="91"/>
      <c r="D1409" s="91">
        <v>45215</v>
      </c>
      <c r="E1409" s="90" t="s">
        <v>1917</v>
      </c>
      <c r="F1409" s="90" t="s">
        <v>892</v>
      </c>
      <c r="G1409" s="90" t="s">
        <v>1918</v>
      </c>
      <c r="H1409" s="92"/>
      <c r="I1409" s="78">
        <v>524.22</v>
      </c>
      <c r="J1409" s="93"/>
      <c r="K1409" s="94">
        <v>218.92</v>
      </c>
      <c r="L1409" s="94">
        <v>218.92</v>
      </c>
      <c r="M1409" s="94">
        <f t="shared" si="9"/>
        <v>0</v>
      </c>
      <c r="N1409" s="91">
        <v>45244</v>
      </c>
      <c r="O1409" s="90" t="s">
        <v>1919</v>
      </c>
      <c r="P1409" s="90"/>
      <c r="Q1409" s="90">
        <v>22</v>
      </c>
    </row>
    <row r="1410" spans="1:18" ht="13.5" hidden="1">
      <c r="A1410" s="90" t="s">
        <v>425</v>
      </c>
      <c r="B1410" s="90" t="s">
        <v>426</v>
      </c>
      <c r="C1410" s="91"/>
      <c r="D1410" s="91">
        <v>45215</v>
      </c>
      <c r="E1410" s="90" t="s">
        <v>1920</v>
      </c>
      <c r="F1410" s="90" t="s">
        <v>892</v>
      </c>
      <c r="G1410" s="90" t="s">
        <v>1921</v>
      </c>
      <c r="H1410" s="92"/>
      <c r="I1410" s="78">
        <v>524.22</v>
      </c>
      <c r="J1410" s="93"/>
      <c r="K1410" s="94">
        <v>778.9</v>
      </c>
      <c r="L1410" s="94">
        <v>778.9</v>
      </c>
      <c r="M1410" s="94">
        <f t="shared" si="9"/>
        <v>0</v>
      </c>
      <c r="N1410" s="91">
        <v>45244</v>
      </c>
      <c r="O1410" s="90" t="s">
        <v>1919</v>
      </c>
      <c r="P1410" s="90"/>
      <c r="Q1410" s="90">
        <v>22</v>
      </c>
    </row>
    <row r="1411" spans="1:18" ht="13.5" hidden="1">
      <c r="A1411" s="90" t="s">
        <v>262</v>
      </c>
      <c r="B1411" s="90" t="s">
        <v>263</v>
      </c>
      <c r="C1411" s="91"/>
      <c r="D1411" s="91">
        <v>45217</v>
      </c>
      <c r="E1411" s="90">
        <v>7003</v>
      </c>
      <c r="F1411" s="90" t="s">
        <v>737</v>
      </c>
      <c r="G1411" s="90" t="s">
        <v>1922</v>
      </c>
      <c r="H1411" s="92">
        <v>16000</v>
      </c>
      <c r="I1411" s="78">
        <v>524.22</v>
      </c>
      <c r="J1411" s="93"/>
      <c r="K1411" s="94">
        <v>30.36</v>
      </c>
      <c r="L1411" s="94">
        <v>30.36</v>
      </c>
      <c r="M1411" s="94">
        <f t="shared" si="9"/>
        <v>0</v>
      </c>
      <c r="N1411" s="91">
        <v>45244</v>
      </c>
      <c r="O1411" s="90" t="s">
        <v>1923</v>
      </c>
      <c r="P1411" s="90"/>
      <c r="Q1411" s="90">
        <v>22</v>
      </c>
    </row>
    <row r="1412" spans="1:18" ht="13.5" hidden="1">
      <c r="A1412" s="90" t="s">
        <v>425</v>
      </c>
      <c r="B1412" s="90" t="s">
        <v>426</v>
      </c>
      <c r="C1412" s="91"/>
      <c r="D1412" s="91">
        <v>45218</v>
      </c>
      <c r="E1412" s="90">
        <v>59648</v>
      </c>
      <c r="F1412" s="90" t="s">
        <v>1924</v>
      </c>
      <c r="G1412" s="90" t="s">
        <v>1925</v>
      </c>
      <c r="H1412" s="92">
        <v>36500</v>
      </c>
      <c r="I1412" s="78">
        <v>524.22</v>
      </c>
      <c r="J1412" s="93"/>
      <c r="K1412" s="94">
        <v>69.260000000000005</v>
      </c>
      <c r="L1412" s="94">
        <v>69.260000000000005</v>
      </c>
      <c r="M1412" s="94">
        <f t="shared" si="9"/>
        <v>0</v>
      </c>
      <c r="N1412" s="91">
        <v>45244</v>
      </c>
      <c r="O1412" s="90" t="s">
        <v>1926</v>
      </c>
      <c r="P1412" s="90"/>
      <c r="Q1412" s="90">
        <v>22</v>
      </c>
    </row>
    <row r="1413" spans="1:18" ht="13.5" hidden="1">
      <c r="A1413" s="90" t="s">
        <v>439</v>
      </c>
      <c r="B1413" s="90" t="s">
        <v>440</v>
      </c>
      <c r="C1413" s="91"/>
      <c r="D1413" s="91">
        <v>45218</v>
      </c>
      <c r="E1413" s="90">
        <v>131434</v>
      </c>
      <c r="F1413" s="90" t="s">
        <v>1614</v>
      </c>
      <c r="G1413" s="90" t="s">
        <v>1519</v>
      </c>
      <c r="H1413" s="92">
        <v>530579.56999999995</v>
      </c>
      <c r="I1413" s="78">
        <v>524.22</v>
      </c>
      <c r="J1413" s="93"/>
      <c r="K1413" s="94">
        <v>1006.79</v>
      </c>
      <c r="L1413" s="94">
        <v>1006.79</v>
      </c>
      <c r="M1413" s="94">
        <f t="shared" si="9"/>
        <v>0</v>
      </c>
      <c r="N1413" s="91">
        <v>45226</v>
      </c>
      <c r="O1413" s="90" t="s">
        <v>1927</v>
      </c>
      <c r="P1413" s="90"/>
      <c r="Q1413" s="90">
        <v>22</v>
      </c>
      <c r="R1413" s="90" t="s">
        <v>1756</v>
      </c>
    </row>
    <row r="1414" spans="1:18" ht="13.5" hidden="1">
      <c r="A1414" s="90" t="s">
        <v>247</v>
      </c>
      <c r="B1414" s="90" t="s">
        <v>248</v>
      </c>
      <c r="C1414" s="91"/>
      <c r="D1414" s="91">
        <v>45214</v>
      </c>
      <c r="E1414" s="90" t="s">
        <v>1928</v>
      </c>
      <c r="F1414" s="95" t="s">
        <v>276</v>
      </c>
      <c r="G1414" s="90" t="s">
        <v>1929</v>
      </c>
      <c r="H1414" s="92"/>
      <c r="I1414" s="78">
        <v>524.22</v>
      </c>
      <c r="J1414" s="93"/>
      <c r="K1414" s="94">
        <v>987.96</v>
      </c>
      <c r="L1414" s="94">
        <v>987.96</v>
      </c>
      <c r="M1414" s="94">
        <f t="shared" si="9"/>
        <v>0</v>
      </c>
      <c r="N1414" s="91">
        <v>45244</v>
      </c>
      <c r="O1414" s="90" t="s">
        <v>1919</v>
      </c>
      <c r="P1414" s="90"/>
      <c r="Q1414" s="90">
        <v>22</v>
      </c>
    </row>
    <row r="1415" spans="1:18" ht="13.5" hidden="1">
      <c r="A1415" s="90" t="s">
        <v>406</v>
      </c>
      <c r="B1415" s="90" t="s">
        <v>407</v>
      </c>
      <c r="C1415" s="91"/>
      <c r="D1415" s="91">
        <v>45125</v>
      </c>
      <c r="E1415" s="90" t="s">
        <v>1930</v>
      </c>
      <c r="F1415" s="90" t="s">
        <v>1097</v>
      </c>
      <c r="G1415" s="90" t="s">
        <v>1931</v>
      </c>
      <c r="H1415" s="92">
        <v>-1265600</v>
      </c>
      <c r="I1415" s="78">
        <v>524.22</v>
      </c>
      <c r="J1415" s="93"/>
      <c r="K1415" s="94">
        <v>-2401.52</v>
      </c>
      <c r="L1415" s="94">
        <v>-2401.52</v>
      </c>
      <c r="M1415" s="94">
        <f t="shared" si="9"/>
        <v>0</v>
      </c>
      <c r="N1415" s="90"/>
      <c r="O1415" s="90" t="s">
        <v>1739</v>
      </c>
      <c r="P1415" s="90"/>
      <c r="Q1415" s="90">
        <v>22</v>
      </c>
    </row>
    <row r="1416" spans="1:18" ht="13.5" hidden="1">
      <c r="A1416" s="90" t="s">
        <v>406</v>
      </c>
      <c r="B1416" s="90" t="s">
        <v>407</v>
      </c>
      <c r="C1416" s="91"/>
      <c r="D1416" s="91">
        <v>45219</v>
      </c>
      <c r="E1416" s="90">
        <v>1787</v>
      </c>
      <c r="F1416" s="90" t="s">
        <v>1097</v>
      </c>
      <c r="G1416" s="90" t="s">
        <v>1932</v>
      </c>
      <c r="H1416" s="92">
        <v>1120000</v>
      </c>
      <c r="I1416" s="78">
        <v>524.22</v>
      </c>
      <c r="J1416" s="93"/>
      <c r="K1416" s="94">
        <v>2125.2399999999998</v>
      </c>
      <c r="L1416" s="94">
        <v>2125.2399999999998</v>
      </c>
      <c r="M1416" s="94">
        <f t="shared" si="9"/>
        <v>0</v>
      </c>
      <c r="N1416" s="91">
        <v>45230</v>
      </c>
      <c r="O1416" s="90" t="s">
        <v>1560</v>
      </c>
      <c r="P1416" s="90"/>
      <c r="Q1416" s="90">
        <v>22</v>
      </c>
    </row>
    <row r="1417" spans="1:18" ht="13.5" hidden="1">
      <c r="A1417" s="90" t="s">
        <v>354</v>
      </c>
      <c r="B1417" s="90" t="s">
        <v>355</v>
      </c>
      <c r="C1417" s="91"/>
      <c r="D1417" s="91">
        <v>45219</v>
      </c>
      <c r="E1417" s="90">
        <v>159</v>
      </c>
      <c r="F1417" s="90" t="s">
        <v>1933</v>
      </c>
      <c r="G1417" s="90" t="s">
        <v>1934</v>
      </c>
      <c r="H1417" s="92"/>
      <c r="I1417" s="78">
        <v>524.22</v>
      </c>
      <c r="J1417" s="93"/>
      <c r="K1417" s="94">
        <v>870.1</v>
      </c>
      <c r="L1417" s="94">
        <v>870.1</v>
      </c>
      <c r="M1417" s="94">
        <f t="shared" si="9"/>
        <v>0</v>
      </c>
      <c r="N1417" s="91">
        <v>45244</v>
      </c>
      <c r="O1417" s="90" t="s">
        <v>1935</v>
      </c>
      <c r="P1417" s="90"/>
      <c r="Q1417" s="90">
        <v>22</v>
      </c>
    </row>
    <row r="1418" spans="1:18" ht="13.5" hidden="1">
      <c r="A1418" s="90" t="s">
        <v>425</v>
      </c>
      <c r="B1418" s="90" t="s">
        <v>426</v>
      </c>
      <c r="C1418" s="91"/>
      <c r="D1418" s="91">
        <v>45219</v>
      </c>
      <c r="E1418" s="90">
        <v>288</v>
      </c>
      <c r="F1418" s="90" t="s">
        <v>1722</v>
      </c>
      <c r="G1418" s="90" t="s">
        <v>1936</v>
      </c>
      <c r="H1418" s="92">
        <v>550000</v>
      </c>
      <c r="I1418" s="78">
        <v>524.22</v>
      </c>
      <c r="J1418" s="93"/>
      <c r="K1418" s="94">
        <v>1043.6400000000001</v>
      </c>
      <c r="L1418" s="94">
        <v>1043.6400000000001</v>
      </c>
      <c r="M1418" s="94">
        <f t="shared" si="9"/>
        <v>0</v>
      </c>
      <c r="N1418" s="91">
        <v>45218</v>
      </c>
      <c r="O1418" s="90" t="s">
        <v>1937</v>
      </c>
      <c r="P1418" s="90"/>
      <c r="Q1418" s="90">
        <v>22</v>
      </c>
    </row>
    <row r="1419" spans="1:18" ht="13.5" hidden="1">
      <c r="A1419" s="90" t="s">
        <v>287</v>
      </c>
      <c r="B1419" s="90" t="s">
        <v>288</v>
      </c>
      <c r="C1419" s="91"/>
      <c r="D1419" s="91">
        <v>45221</v>
      </c>
      <c r="E1419" s="90">
        <v>120</v>
      </c>
      <c r="F1419" s="90" t="s">
        <v>1197</v>
      </c>
      <c r="G1419" s="90" t="s">
        <v>1938</v>
      </c>
      <c r="H1419" s="92"/>
      <c r="I1419" s="78">
        <v>524.22</v>
      </c>
      <c r="J1419" s="93"/>
      <c r="K1419" s="94">
        <v>994.4</v>
      </c>
      <c r="L1419" s="94">
        <v>994.4</v>
      </c>
      <c r="M1419" s="94">
        <f t="shared" si="9"/>
        <v>0</v>
      </c>
      <c r="N1419" s="91">
        <v>45223</v>
      </c>
      <c r="O1419" s="90" t="s">
        <v>1939</v>
      </c>
      <c r="P1419" s="90"/>
      <c r="Q1419" s="90">
        <v>22</v>
      </c>
    </row>
    <row r="1420" spans="1:18" ht="13.5" hidden="1">
      <c r="A1420" s="90" t="s">
        <v>430</v>
      </c>
      <c r="B1420" s="90" t="s">
        <v>431</v>
      </c>
      <c r="C1420" s="91"/>
      <c r="D1420" s="91">
        <v>45219</v>
      </c>
      <c r="E1420" s="90">
        <v>340</v>
      </c>
      <c r="F1420" s="90" t="s">
        <v>719</v>
      </c>
      <c r="G1420" s="90" t="s">
        <v>1940</v>
      </c>
      <c r="H1420" s="92"/>
      <c r="I1420" s="78">
        <v>524.22</v>
      </c>
      <c r="J1420" s="93"/>
      <c r="K1420" s="94">
        <v>113</v>
      </c>
      <c r="L1420" s="94">
        <v>113</v>
      </c>
      <c r="M1420" s="94">
        <f t="shared" si="9"/>
        <v>0</v>
      </c>
      <c r="N1420" s="91">
        <v>45222</v>
      </c>
      <c r="O1420" s="90" t="s">
        <v>1833</v>
      </c>
      <c r="P1420" s="90"/>
      <c r="Q1420" s="90">
        <v>22</v>
      </c>
    </row>
    <row r="1421" spans="1:18" ht="13.5" hidden="1">
      <c r="A1421" s="90" t="s">
        <v>439</v>
      </c>
      <c r="B1421" s="90" t="s">
        <v>440</v>
      </c>
      <c r="C1421" s="91"/>
      <c r="D1421" s="91">
        <v>45222</v>
      </c>
      <c r="E1421" s="90">
        <v>38395</v>
      </c>
      <c r="F1421" s="90" t="s">
        <v>1941</v>
      </c>
      <c r="G1421" s="90" t="s">
        <v>1942</v>
      </c>
      <c r="H1421" s="92">
        <v>999000</v>
      </c>
      <c r="I1421" s="78">
        <v>524.22</v>
      </c>
      <c r="J1421" s="93"/>
      <c r="K1421" s="94">
        <v>1895.64</v>
      </c>
      <c r="L1421" s="94">
        <v>1895.64</v>
      </c>
      <c r="M1421" s="94">
        <f t="shared" si="9"/>
        <v>0</v>
      </c>
      <c r="N1421" s="91">
        <v>45226</v>
      </c>
      <c r="O1421" s="90" t="s">
        <v>1943</v>
      </c>
      <c r="P1421" s="90"/>
      <c r="Q1421" s="90">
        <v>22</v>
      </c>
      <c r="R1421" s="90" t="s">
        <v>1944</v>
      </c>
    </row>
    <row r="1422" spans="1:18" ht="13.5" hidden="1">
      <c r="A1422" s="90" t="s">
        <v>262</v>
      </c>
      <c r="B1422" s="90" t="s">
        <v>263</v>
      </c>
      <c r="C1422" s="91"/>
      <c r="D1422" s="91">
        <v>45218</v>
      </c>
      <c r="E1422" s="90" t="s">
        <v>504</v>
      </c>
      <c r="F1422" s="90" t="s">
        <v>1945</v>
      </c>
      <c r="G1422" s="90" t="s">
        <v>1946</v>
      </c>
      <c r="H1422" s="92"/>
      <c r="I1422" s="78">
        <v>524.22</v>
      </c>
      <c r="J1422" s="93"/>
      <c r="K1422" s="94">
        <v>90.4</v>
      </c>
      <c r="L1422" s="94">
        <v>90.4</v>
      </c>
      <c r="M1422" s="94">
        <f t="shared" si="9"/>
        <v>0</v>
      </c>
      <c r="N1422" s="90"/>
      <c r="O1422" s="90" t="s">
        <v>1947</v>
      </c>
      <c r="P1422" s="90"/>
      <c r="Q1422" s="90">
        <v>22</v>
      </c>
    </row>
    <row r="1423" spans="1:18" ht="13.5" hidden="1">
      <c r="A1423" s="90" t="s">
        <v>237</v>
      </c>
      <c r="B1423" s="90" t="s">
        <v>40</v>
      </c>
      <c r="C1423" s="91"/>
      <c r="D1423" s="91">
        <v>45223</v>
      </c>
      <c r="E1423" s="90" t="s">
        <v>1948</v>
      </c>
      <c r="F1423" s="90" t="s">
        <v>845</v>
      </c>
      <c r="G1423" s="90" t="s">
        <v>1949</v>
      </c>
      <c r="H1423" s="92"/>
      <c r="I1423" s="78">
        <v>524.22</v>
      </c>
      <c r="J1423" s="93"/>
      <c r="K1423" s="94">
        <v>16950</v>
      </c>
      <c r="L1423" s="94">
        <v>16950</v>
      </c>
      <c r="M1423" s="94">
        <f t="shared" si="9"/>
        <v>0</v>
      </c>
      <c r="N1423" s="91">
        <v>45226</v>
      </c>
      <c r="O1423" s="90" t="s">
        <v>1950</v>
      </c>
      <c r="P1423" s="90"/>
      <c r="Q1423" s="90">
        <v>22</v>
      </c>
    </row>
    <row r="1424" spans="1:18" ht="13.5" hidden="1">
      <c r="A1424" s="90" t="s">
        <v>376</v>
      </c>
      <c r="B1424" s="90" t="s">
        <v>377</v>
      </c>
      <c r="C1424" s="91"/>
      <c r="D1424" s="91">
        <v>45224</v>
      </c>
      <c r="E1424" s="90" t="s">
        <v>504</v>
      </c>
      <c r="F1424" s="90" t="s">
        <v>1873</v>
      </c>
      <c r="G1424" s="90" t="s">
        <v>1951</v>
      </c>
      <c r="H1424" s="92"/>
      <c r="I1424" s="78">
        <v>524.22</v>
      </c>
      <c r="J1424" s="93"/>
      <c r="K1424" s="94">
        <v>2012.37</v>
      </c>
      <c r="L1424" s="94">
        <v>2012.37</v>
      </c>
      <c r="M1424" s="94">
        <f t="shared" si="9"/>
        <v>0</v>
      </c>
      <c r="N1424" s="91">
        <v>45244</v>
      </c>
      <c r="O1424" s="90" t="s">
        <v>1952</v>
      </c>
      <c r="P1424" s="90"/>
      <c r="Q1424" s="90">
        <v>22</v>
      </c>
    </row>
    <row r="1425" spans="1:18" ht="13.5" hidden="1">
      <c r="A1425" s="90" t="s">
        <v>430</v>
      </c>
      <c r="B1425" s="90" t="s">
        <v>431</v>
      </c>
      <c r="C1425" s="91"/>
      <c r="D1425" s="91">
        <v>45224</v>
      </c>
      <c r="E1425" s="90" t="s">
        <v>1953</v>
      </c>
      <c r="F1425" s="90" t="s">
        <v>1954</v>
      </c>
      <c r="G1425" s="90" t="s">
        <v>1955</v>
      </c>
      <c r="H1425" s="92">
        <v>508500</v>
      </c>
      <c r="I1425" s="78">
        <v>524.22</v>
      </c>
      <c r="J1425" s="93"/>
      <c r="K1425" s="94">
        <v>966.73</v>
      </c>
      <c r="L1425" s="94">
        <v>966.73</v>
      </c>
      <c r="M1425" s="94">
        <f t="shared" si="9"/>
        <v>0</v>
      </c>
      <c r="N1425" s="91">
        <v>45225</v>
      </c>
      <c r="O1425" s="90" t="s">
        <v>1956</v>
      </c>
      <c r="P1425" s="90"/>
      <c r="Q1425" s="90">
        <v>23</v>
      </c>
      <c r="R1425" s="90" t="s">
        <v>1756</v>
      </c>
    </row>
    <row r="1426" spans="1:18" ht="13.5" hidden="1">
      <c r="A1426" s="90" t="s">
        <v>262</v>
      </c>
      <c r="B1426" s="90" t="s">
        <v>263</v>
      </c>
      <c r="C1426" s="91"/>
      <c r="D1426" s="91">
        <v>45224</v>
      </c>
      <c r="E1426" s="90" t="s">
        <v>1953</v>
      </c>
      <c r="F1426" s="90" t="s">
        <v>1957</v>
      </c>
      <c r="G1426" s="90" t="s">
        <v>1958</v>
      </c>
      <c r="H1426" s="92">
        <v>150000</v>
      </c>
      <c r="I1426" s="78">
        <v>524.22</v>
      </c>
      <c r="J1426" s="93"/>
      <c r="K1426" s="94">
        <v>285.17</v>
      </c>
      <c r="L1426" s="94">
        <v>0</v>
      </c>
      <c r="M1426" s="94">
        <f t="shared" si="9"/>
        <v>285.17</v>
      </c>
      <c r="N1426" s="90"/>
      <c r="O1426" s="90" t="s">
        <v>1959</v>
      </c>
      <c r="P1426" s="90"/>
      <c r="Q1426" s="90">
        <v>23</v>
      </c>
      <c r="R1426" s="90" t="s">
        <v>1756</v>
      </c>
    </row>
    <row r="1427" spans="1:18" ht="13.5" hidden="1">
      <c r="A1427" s="90" t="s">
        <v>430</v>
      </c>
      <c r="B1427" s="90" t="s">
        <v>431</v>
      </c>
      <c r="C1427" s="91"/>
      <c r="D1427" s="91">
        <v>45224</v>
      </c>
      <c r="E1427" s="90" t="s">
        <v>1960</v>
      </c>
      <c r="F1427" s="90" t="s">
        <v>1961</v>
      </c>
      <c r="G1427" s="90" t="s">
        <v>1962</v>
      </c>
      <c r="H1427" s="92">
        <v>3820459.86</v>
      </c>
      <c r="I1427" s="78">
        <v>524.22</v>
      </c>
      <c r="J1427" s="93"/>
      <c r="K1427" s="94">
        <v>7263.23</v>
      </c>
      <c r="L1427" s="94">
        <v>7263.23</v>
      </c>
      <c r="M1427" s="94">
        <f t="shared" si="9"/>
        <v>0</v>
      </c>
      <c r="N1427" s="91">
        <v>45225</v>
      </c>
      <c r="O1427" s="90" t="s">
        <v>1963</v>
      </c>
      <c r="P1427" s="90"/>
      <c r="Q1427" s="90">
        <v>23</v>
      </c>
      <c r="R1427" s="90" t="s">
        <v>1756</v>
      </c>
    </row>
    <row r="1428" spans="1:18" ht="13.5" hidden="1">
      <c r="A1428" s="90" t="s">
        <v>430</v>
      </c>
      <c r="B1428" s="90" t="s">
        <v>431</v>
      </c>
      <c r="C1428" s="91"/>
      <c r="D1428" s="91">
        <v>45224</v>
      </c>
      <c r="E1428" s="90" t="s">
        <v>1960</v>
      </c>
      <c r="F1428" s="90" t="s">
        <v>1961</v>
      </c>
      <c r="G1428" s="90" t="s">
        <v>1962</v>
      </c>
      <c r="H1428" s="92">
        <v>1148644.6299999999</v>
      </c>
      <c r="I1428" s="78">
        <v>524.22</v>
      </c>
      <c r="J1428" s="93"/>
      <c r="K1428" s="94">
        <v>2183.7399999999998</v>
      </c>
      <c r="L1428" s="94">
        <v>2183.7399999999998</v>
      </c>
      <c r="M1428" s="94">
        <f t="shared" si="9"/>
        <v>0</v>
      </c>
      <c r="N1428" s="91">
        <v>45225</v>
      </c>
      <c r="O1428" s="90" t="s">
        <v>1963</v>
      </c>
      <c r="P1428" s="90"/>
      <c r="Q1428" s="90">
        <v>23</v>
      </c>
      <c r="R1428" s="90" t="s">
        <v>1756</v>
      </c>
    </row>
    <row r="1429" spans="1:18" ht="13.5" hidden="1">
      <c r="A1429" s="90" t="s">
        <v>425</v>
      </c>
      <c r="B1429" s="90" t="s">
        <v>426</v>
      </c>
      <c r="C1429" s="91"/>
      <c r="D1429" s="91">
        <v>45224</v>
      </c>
      <c r="E1429" s="90" t="s">
        <v>1960</v>
      </c>
      <c r="F1429" s="90" t="s">
        <v>1961</v>
      </c>
      <c r="G1429" s="90" t="s">
        <v>1964</v>
      </c>
      <c r="H1429" s="92">
        <v>1825445.51</v>
      </c>
      <c r="I1429" s="78">
        <v>524.22</v>
      </c>
      <c r="J1429" s="93"/>
      <c r="K1429" s="94">
        <v>3470.43</v>
      </c>
      <c r="L1429" s="94">
        <v>3470.43</v>
      </c>
      <c r="M1429" s="94">
        <f t="shared" si="9"/>
        <v>0</v>
      </c>
      <c r="N1429" s="91">
        <v>45225</v>
      </c>
      <c r="O1429" s="90" t="s">
        <v>1963</v>
      </c>
      <c r="P1429" s="90"/>
      <c r="Q1429" s="90">
        <v>23</v>
      </c>
      <c r="R1429" s="90" t="s">
        <v>1756</v>
      </c>
    </row>
    <row r="1430" spans="1:18" ht="13.5" hidden="1">
      <c r="A1430" s="90" t="s">
        <v>425</v>
      </c>
      <c r="B1430" s="90" t="s">
        <v>426</v>
      </c>
      <c r="C1430" s="91"/>
      <c r="D1430" s="91">
        <v>45224</v>
      </c>
      <c r="E1430" s="90" t="s">
        <v>1960</v>
      </c>
      <c r="F1430" s="90" t="s">
        <v>1961</v>
      </c>
      <c r="G1430" s="90" t="s">
        <v>1965</v>
      </c>
      <c r="H1430" s="92">
        <v>400285.9</v>
      </c>
      <c r="I1430" s="78">
        <v>524.22</v>
      </c>
      <c r="J1430" s="93"/>
      <c r="K1430" s="94">
        <v>761</v>
      </c>
      <c r="L1430" s="94">
        <v>761</v>
      </c>
      <c r="M1430" s="94">
        <f t="shared" si="9"/>
        <v>0</v>
      </c>
      <c r="N1430" s="91">
        <v>45225</v>
      </c>
      <c r="O1430" s="90" t="s">
        <v>1963</v>
      </c>
      <c r="P1430" s="90"/>
      <c r="Q1430" s="90">
        <v>23</v>
      </c>
      <c r="R1430" s="90" t="s">
        <v>1756</v>
      </c>
    </row>
    <row r="1431" spans="1:18" ht="13.5" hidden="1">
      <c r="A1431" s="90" t="s">
        <v>425</v>
      </c>
      <c r="B1431" s="90" t="s">
        <v>426</v>
      </c>
      <c r="C1431" s="91"/>
      <c r="D1431" s="91">
        <v>45224</v>
      </c>
      <c r="E1431" s="90" t="s">
        <v>1953</v>
      </c>
      <c r="F1431" s="90" t="s">
        <v>1966</v>
      </c>
      <c r="G1431" s="90" t="s">
        <v>1967</v>
      </c>
      <c r="H1431" s="92">
        <v>781780</v>
      </c>
      <c r="I1431" s="78">
        <v>524.22</v>
      </c>
      <c r="J1431" s="93"/>
      <c r="K1431" s="94">
        <v>1486.27</v>
      </c>
      <c r="L1431" s="94">
        <v>1486.27</v>
      </c>
      <c r="M1431" s="94">
        <f t="shared" si="9"/>
        <v>0</v>
      </c>
      <c r="N1431" s="91">
        <v>45225</v>
      </c>
      <c r="O1431" s="90" t="s">
        <v>1968</v>
      </c>
      <c r="P1431" s="90"/>
      <c r="Q1431" s="90">
        <v>23</v>
      </c>
      <c r="R1431" s="90" t="s">
        <v>1756</v>
      </c>
    </row>
    <row r="1432" spans="1:18" ht="13.5" hidden="1">
      <c r="A1432" s="90" t="s">
        <v>425</v>
      </c>
      <c r="B1432" s="90" t="s">
        <v>426</v>
      </c>
      <c r="C1432" s="91"/>
      <c r="D1432" s="91">
        <v>45224</v>
      </c>
      <c r="E1432" s="90" t="s">
        <v>1969</v>
      </c>
      <c r="F1432" s="90" t="s">
        <v>1707</v>
      </c>
      <c r="G1432" s="90" t="s">
        <v>1967</v>
      </c>
      <c r="H1432" s="92">
        <v>1416000</v>
      </c>
      <c r="I1432" s="78">
        <v>524.22</v>
      </c>
      <c r="J1432" s="93"/>
      <c r="K1432" s="94">
        <v>2692.02</v>
      </c>
      <c r="L1432" s="94">
        <v>2692.02</v>
      </c>
      <c r="M1432" s="94">
        <f t="shared" si="9"/>
        <v>0</v>
      </c>
      <c r="N1432" s="91">
        <v>45225</v>
      </c>
      <c r="O1432" s="90" t="s">
        <v>1970</v>
      </c>
      <c r="P1432" s="90"/>
      <c r="Q1432" s="90">
        <v>23</v>
      </c>
      <c r="R1432" s="90" t="s">
        <v>1756</v>
      </c>
    </row>
    <row r="1433" spans="1:18" ht="13.5" hidden="1">
      <c r="A1433" s="90" t="s">
        <v>425</v>
      </c>
      <c r="B1433" s="90" t="s">
        <v>426</v>
      </c>
      <c r="C1433" s="91"/>
      <c r="D1433" s="91">
        <v>45224</v>
      </c>
      <c r="E1433" s="90" t="s">
        <v>504</v>
      </c>
      <c r="F1433" s="90" t="s">
        <v>1971</v>
      </c>
      <c r="G1433" s="90" t="s">
        <v>1972</v>
      </c>
      <c r="H1433" s="92">
        <v>2100000</v>
      </c>
      <c r="I1433" s="78">
        <v>524.22</v>
      </c>
      <c r="J1433" s="93"/>
      <c r="K1433" s="94">
        <v>3992.4</v>
      </c>
      <c r="L1433" s="94">
        <v>3992.4</v>
      </c>
      <c r="M1433" s="94">
        <f t="shared" si="9"/>
        <v>0</v>
      </c>
      <c r="N1433" s="91">
        <v>45225</v>
      </c>
      <c r="O1433" s="90" t="s">
        <v>1973</v>
      </c>
      <c r="P1433" s="90"/>
      <c r="Q1433" s="90">
        <v>23</v>
      </c>
      <c r="R1433" s="90" t="s">
        <v>1756</v>
      </c>
    </row>
    <row r="1434" spans="1:18" ht="13.5" hidden="1">
      <c r="A1434" s="90" t="s">
        <v>430</v>
      </c>
      <c r="B1434" s="90" t="s">
        <v>431</v>
      </c>
      <c r="C1434" s="91"/>
      <c r="D1434" s="91">
        <v>45224</v>
      </c>
      <c r="E1434" s="90" t="s">
        <v>504</v>
      </c>
      <c r="F1434" s="90" t="s">
        <v>754</v>
      </c>
      <c r="G1434" s="90" t="s">
        <v>1974</v>
      </c>
      <c r="H1434" s="92">
        <v>2970046.8</v>
      </c>
      <c r="I1434" s="78">
        <v>524.22</v>
      </c>
      <c r="J1434" s="93"/>
      <c r="K1434" s="94">
        <v>5646.48</v>
      </c>
      <c r="L1434" s="94">
        <v>5646.48</v>
      </c>
      <c r="M1434" s="94">
        <f t="shared" si="9"/>
        <v>0</v>
      </c>
      <c r="N1434" s="91">
        <v>45225</v>
      </c>
      <c r="O1434" s="90" t="s">
        <v>1975</v>
      </c>
      <c r="P1434" s="90"/>
      <c r="Q1434" s="90">
        <v>23</v>
      </c>
      <c r="R1434" s="90" t="s">
        <v>1756</v>
      </c>
    </row>
    <row r="1435" spans="1:18" ht="13.5" hidden="1">
      <c r="A1435" s="90" t="s">
        <v>425</v>
      </c>
      <c r="B1435" s="90" t="s">
        <v>426</v>
      </c>
      <c r="C1435" s="91"/>
      <c r="D1435" s="91">
        <v>45224</v>
      </c>
      <c r="E1435" s="90" t="s">
        <v>504</v>
      </c>
      <c r="F1435" s="90" t="s">
        <v>1976</v>
      </c>
      <c r="G1435" s="90" t="s">
        <v>1977</v>
      </c>
      <c r="H1435" s="92">
        <v>1895010</v>
      </c>
      <c r="I1435" s="78">
        <v>524.22</v>
      </c>
      <c r="J1435" s="93"/>
      <c r="K1435" s="94">
        <v>3602.68</v>
      </c>
      <c r="L1435" s="94">
        <v>3602.68</v>
      </c>
      <c r="M1435" s="94">
        <f t="shared" si="9"/>
        <v>0</v>
      </c>
      <c r="N1435" s="91">
        <v>45225</v>
      </c>
      <c r="O1435" s="90" t="s">
        <v>1978</v>
      </c>
      <c r="P1435" s="90"/>
      <c r="Q1435" s="90">
        <v>23</v>
      </c>
      <c r="R1435" s="90" t="s">
        <v>1756</v>
      </c>
    </row>
    <row r="1436" spans="1:18" ht="13.5" hidden="1">
      <c r="A1436" s="90" t="s">
        <v>430</v>
      </c>
      <c r="B1436" s="90" t="s">
        <v>431</v>
      </c>
      <c r="C1436" s="91"/>
      <c r="D1436" s="91">
        <v>45224</v>
      </c>
      <c r="E1436" s="90">
        <v>211</v>
      </c>
      <c r="F1436" s="90" t="s">
        <v>1979</v>
      </c>
      <c r="G1436" s="90" t="s">
        <v>1980</v>
      </c>
      <c r="H1436" s="92">
        <v>4542450.6500000004</v>
      </c>
      <c r="I1436" s="78">
        <v>524.22</v>
      </c>
      <c r="J1436" s="93"/>
      <c r="K1436" s="94">
        <v>8570.66</v>
      </c>
      <c r="L1436" s="94">
        <v>8570.66</v>
      </c>
      <c r="M1436" s="94">
        <f t="shared" si="9"/>
        <v>0</v>
      </c>
      <c r="N1436" s="91">
        <v>45226</v>
      </c>
      <c r="O1436" s="90" t="s">
        <v>1981</v>
      </c>
      <c r="P1436" s="90"/>
      <c r="Q1436" s="90">
        <v>23</v>
      </c>
      <c r="R1436" s="90" t="s">
        <v>1756</v>
      </c>
    </row>
    <row r="1437" spans="1:18" ht="13.5" hidden="1">
      <c r="A1437" s="90" t="s">
        <v>425</v>
      </c>
      <c r="B1437" s="90" t="s">
        <v>426</v>
      </c>
      <c r="C1437" s="91"/>
      <c r="D1437" s="91">
        <v>45224</v>
      </c>
      <c r="E1437" s="90">
        <v>211</v>
      </c>
      <c r="F1437" s="90" t="s">
        <v>1979</v>
      </c>
      <c r="G1437" s="90" t="s">
        <v>1982</v>
      </c>
      <c r="H1437" s="92">
        <v>590518.57999999996</v>
      </c>
      <c r="I1437" s="78">
        <v>524.22</v>
      </c>
      <c r="J1437" s="93"/>
      <c r="K1437" s="94">
        <v>1114.19</v>
      </c>
      <c r="L1437" s="94">
        <v>1114.19</v>
      </c>
      <c r="M1437" s="94">
        <f t="shared" si="9"/>
        <v>0</v>
      </c>
      <c r="N1437" s="91">
        <v>45226</v>
      </c>
      <c r="O1437" s="90" t="s">
        <v>1981</v>
      </c>
      <c r="P1437" s="90"/>
      <c r="Q1437" s="90">
        <v>23</v>
      </c>
      <c r="R1437" s="90" t="s">
        <v>1756</v>
      </c>
    </row>
    <row r="1438" spans="1:18" ht="13.5" hidden="1">
      <c r="A1438" s="90" t="s">
        <v>439</v>
      </c>
      <c r="B1438" s="90" t="s">
        <v>440</v>
      </c>
      <c r="C1438" s="91"/>
      <c r="D1438" s="91">
        <v>45229</v>
      </c>
      <c r="E1438" s="90">
        <v>132371</v>
      </c>
      <c r="F1438" s="90" t="s">
        <v>1983</v>
      </c>
      <c r="G1438" s="90" t="s">
        <v>1283</v>
      </c>
      <c r="H1438" s="92">
        <v>515783.1</v>
      </c>
      <c r="I1438" s="78">
        <v>524.22</v>
      </c>
      <c r="J1438" s="93"/>
      <c r="K1438" s="94">
        <v>984.32</v>
      </c>
      <c r="L1438" s="94">
        <v>984.32</v>
      </c>
      <c r="M1438" s="94">
        <f t="shared" si="9"/>
        <v>0</v>
      </c>
      <c r="N1438" s="91">
        <v>45244</v>
      </c>
      <c r="O1438" s="90" t="s">
        <v>1984</v>
      </c>
      <c r="P1438" s="90"/>
      <c r="Q1438" s="90">
        <v>23</v>
      </c>
      <c r="R1438" s="90" t="s">
        <v>1985</v>
      </c>
    </row>
    <row r="1439" spans="1:18" ht="13.5" hidden="1">
      <c r="A1439" s="90" t="s">
        <v>439</v>
      </c>
      <c r="B1439" s="90" t="s">
        <v>440</v>
      </c>
      <c r="C1439" s="91"/>
      <c r="D1439" s="91">
        <v>45229</v>
      </c>
      <c r="E1439" s="90">
        <v>132371</v>
      </c>
      <c r="F1439" s="90" t="s">
        <v>1983</v>
      </c>
      <c r="G1439" s="90" t="s">
        <v>1283</v>
      </c>
      <c r="H1439" s="92">
        <v>91020.55</v>
      </c>
      <c r="I1439" s="78">
        <v>524.22</v>
      </c>
      <c r="J1439" s="93"/>
      <c r="K1439" s="94">
        <v>173.7</v>
      </c>
      <c r="L1439" s="94">
        <v>173.7</v>
      </c>
      <c r="M1439" s="94">
        <f t="shared" si="9"/>
        <v>0</v>
      </c>
      <c r="N1439" s="91">
        <v>45244</v>
      </c>
      <c r="O1439" s="90" t="s">
        <v>1984</v>
      </c>
      <c r="P1439" s="90"/>
      <c r="Q1439" s="90">
        <v>23</v>
      </c>
      <c r="R1439" s="90" t="s">
        <v>1985</v>
      </c>
    </row>
    <row r="1440" spans="1:18" ht="13.5" hidden="1">
      <c r="A1440" s="90" t="s">
        <v>430</v>
      </c>
      <c r="B1440" s="90" t="s">
        <v>431</v>
      </c>
      <c r="C1440" s="91"/>
      <c r="D1440" s="91">
        <v>45224</v>
      </c>
      <c r="E1440" s="90">
        <v>258890</v>
      </c>
      <c r="F1440" s="90" t="s">
        <v>1527</v>
      </c>
      <c r="G1440" s="90" t="s">
        <v>1986</v>
      </c>
      <c r="H1440" s="92">
        <v>1244326.8899999999</v>
      </c>
      <c r="I1440" s="78">
        <v>524.22</v>
      </c>
      <c r="J1440" s="93"/>
      <c r="K1440" s="94">
        <v>2374.67</v>
      </c>
      <c r="L1440" s="94">
        <v>2374.67</v>
      </c>
      <c r="M1440" s="94">
        <f t="shared" si="9"/>
        <v>0</v>
      </c>
      <c r="N1440" s="91">
        <v>45244</v>
      </c>
      <c r="O1440" s="90" t="s">
        <v>1987</v>
      </c>
      <c r="P1440" s="90"/>
      <c r="Q1440" s="90">
        <v>23</v>
      </c>
      <c r="R1440" s="90" t="s">
        <v>1985</v>
      </c>
    </row>
    <row r="1441" spans="1:18" ht="13.5" hidden="1">
      <c r="A1441" s="90" t="s">
        <v>425</v>
      </c>
      <c r="B1441" s="90" t="s">
        <v>426</v>
      </c>
      <c r="C1441" s="91"/>
      <c r="D1441" s="91">
        <v>45224</v>
      </c>
      <c r="E1441" s="90">
        <v>258906</v>
      </c>
      <c r="F1441" s="90" t="s">
        <v>1527</v>
      </c>
      <c r="G1441" s="90" t="s">
        <v>1988</v>
      </c>
      <c r="H1441" s="92">
        <v>44275</v>
      </c>
      <c r="I1441" s="78">
        <v>524.22</v>
      </c>
      <c r="J1441" s="93"/>
      <c r="K1441" s="94">
        <v>84.49</v>
      </c>
      <c r="L1441" s="94">
        <v>84.49</v>
      </c>
      <c r="M1441" s="94">
        <f t="shared" si="9"/>
        <v>0</v>
      </c>
      <c r="N1441" s="91">
        <v>45244</v>
      </c>
      <c r="O1441" s="90" t="s">
        <v>1987</v>
      </c>
      <c r="P1441" s="90"/>
      <c r="Q1441" s="90">
        <v>23</v>
      </c>
      <c r="R1441" s="90" t="s">
        <v>1985</v>
      </c>
    </row>
    <row r="1442" spans="1:18" ht="13.5" hidden="1">
      <c r="A1442" s="90" t="s">
        <v>430</v>
      </c>
      <c r="B1442" s="90" t="s">
        <v>431</v>
      </c>
      <c r="C1442" s="91"/>
      <c r="D1442" s="91">
        <v>45224</v>
      </c>
      <c r="E1442" s="90">
        <v>258906</v>
      </c>
      <c r="F1442" s="90" t="s">
        <v>1527</v>
      </c>
      <c r="G1442" s="90" t="s">
        <v>1986</v>
      </c>
      <c r="H1442" s="92">
        <v>460000</v>
      </c>
      <c r="I1442" s="78">
        <v>524.22</v>
      </c>
      <c r="J1442" s="93"/>
      <c r="K1442" s="94">
        <v>877.86</v>
      </c>
      <c r="L1442" s="94">
        <v>877.86</v>
      </c>
      <c r="M1442" s="94">
        <f t="shared" si="9"/>
        <v>0</v>
      </c>
      <c r="N1442" s="91">
        <v>45244</v>
      </c>
      <c r="O1442" s="90" t="s">
        <v>1987</v>
      </c>
      <c r="P1442" s="90"/>
      <c r="Q1442" s="90">
        <v>23</v>
      </c>
      <c r="R1442" s="90" t="s">
        <v>1985</v>
      </c>
    </row>
    <row r="1443" spans="1:18" ht="13.5" hidden="1">
      <c r="A1443" s="90" t="s">
        <v>432</v>
      </c>
      <c r="B1443" s="90" t="s">
        <v>433</v>
      </c>
      <c r="C1443" s="91"/>
      <c r="D1443" s="91">
        <v>45224</v>
      </c>
      <c r="E1443" s="90">
        <v>258874</v>
      </c>
      <c r="F1443" s="90" t="s">
        <v>1527</v>
      </c>
      <c r="G1443" s="90" t="s">
        <v>1989</v>
      </c>
      <c r="H1443" s="92">
        <v>1145881.01</v>
      </c>
      <c r="I1443" s="78">
        <v>524.22</v>
      </c>
      <c r="J1443" s="93"/>
      <c r="K1443" s="94">
        <v>2186.8000000000002</v>
      </c>
      <c r="L1443" s="94">
        <v>2186.8000000000002</v>
      </c>
      <c r="M1443" s="94">
        <f t="shared" si="9"/>
        <v>0</v>
      </c>
      <c r="N1443" s="91">
        <v>45244</v>
      </c>
      <c r="O1443" s="90" t="s">
        <v>1987</v>
      </c>
      <c r="P1443" s="90"/>
      <c r="Q1443" s="90">
        <v>23</v>
      </c>
      <c r="R1443" s="90" t="s">
        <v>1985</v>
      </c>
    </row>
    <row r="1444" spans="1:18" ht="13.5" hidden="1">
      <c r="A1444" s="90" t="s">
        <v>425</v>
      </c>
      <c r="B1444" s="90" t="s">
        <v>426</v>
      </c>
      <c r="C1444" s="91"/>
      <c r="D1444" s="91">
        <v>45224</v>
      </c>
      <c r="E1444" s="90">
        <v>258896</v>
      </c>
      <c r="F1444" s="90" t="s">
        <v>1527</v>
      </c>
      <c r="G1444" s="90" t="s">
        <v>1988</v>
      </c>
      <c r="H1444" s="92">
        <v>131906.25</v>
      </c>
      <c r="I1444" s="78">
        <v>524.22</v>
      </c>
      <c r="J1444" s="93"/>
      <c r="K1444" s="94">
        <v>251.73</v>
      </c>
      <c r="L1444" s="94">
        <v>251.73</v>
      </c>
      <c r="M1444" s="94">
        <f t="shared" si="9"/>
        <v>0</v>
      </c>
      <c r="N1444" s="91">
        <v>45244</v>
      </c>
      <c r="O1444" s="90" t="s">
        <v>1987</v>
      </c>
      <c r="P1444" s="90"/>
      <c r="Q1444" s="90">
        <v>23</v>
      </c>
      <c r="R1444" s="90" t="s">
        <v>1985</v>
      </c>
    </row>
    <row r="1445" spans="1:18" ht="13.5" hidden="1">
      <c r="A1445" s="90" t="s">
        <v>430</v>
      </c>
      <c r="B1445" s="90" t="s">
        <v>431</v>
      </c>
      <c r="C1445" s="91"/>
      <c r="D1445" s="91">
        <v>45225</v>
      </c>
      <c r="E1445" s="90">
        <v>259066</v>
      </c>
      <c r="F1445" s="90" t="s">
        <v>1527</v>
      </c>
      <c r="G1445" s="90" t="s">
        <v>1986</v>
      </c>
      <c r="H1445" s="92">
        <v>103600</v>
      </c>
      <c r="I1445" s="78">
        <v>524.22</v>
      </c>
      <c r="J1445" s="93"/>
      <c r="K1445" s="94">
        <v>197.71</v>
      </c>
      <c r="L1445" s="94">
        <v>197.71</v>
      </c>
      <c r="M1445" s="94">
        <f t="shared" si="9"/>
        <v>0</v>
      </c>
      <c r="N1445" s="91">
        <v>45244</v>
      </c>
      <c r="O1445" s="90" t="s">
        <v>1987</v>
      </c>
      <c r="P1445" s="90"/>
      <c r="Q1445" s="90">
        <v>23</v>
      </c>
      <c r="R1445" s="90" t="s">
        <v>1985</v>
      </c>
    </row>
    <row r="1446" spans="1:18" ht="13.5" hidden="1">
      <c r="A1446" s="90" t="s">
        <v>430</v>
      </c>
      <c r="B1446" s="90" t="s">
        <v>431</v>
      </c>
      <c r="C1446" s="91"/>
      <c r="D1446" s="91">
        <v>45225</v>
      </c>
      <c r="E1446" s="90">
        <v>259119</v>
      </c>
      <c r="F1446" s="90" t="s">
        <v>1527</v>
      </c>
      <c r="G1446" s="90" t="s">
        <v>1990</v>
      </c>
      <c r="H1446" s="92">
        <v>49000</v>
      </c>
      <c r="I1446" s="78">
        <v>524.22</v>
      </c>
      <c r="J1446" s="93"/>
      <c r="K1446" s="94">
        <v>93.51</v>
      </c>
      <c r="L1446" s="94">
        <v>93.51</v>
      </c>
      <c r="M1446" s="94">
        <f t="shared" si="9"/>
        <v>0</v>
      </c>
      <c r="N1446" s="91">
        <v>45244</v>
      </c>
      <c r="O1446" s="90" t="s">
        <v>1987</v>
      </c>
      <c r="P1446" s="90"/>
      <c r="Q1446" s="90">
        <v>23</v>
      </c>
      <c r="R1446" s="90" t="s">
        <v>1985</v>
      </c>
    </row>
    <row r="1447" spans="1:18" ht="13.5" hidden="1">
      <c r="A1447" s="90" t="s">
        <v>425</v>
      </c>
      <c r="B1447" s="90" t="s">
        <v>426</v>
      </c>
      <c r="C1447" s="91"/>
      <c r="D1447" s="91">
        <v>45226</v>
      </c>
      <c r="E1447" s="90">
        <v>259249</v>
      </c>
      <c r="F1447" s="90" t="s">
        <v>1527</v>
      </c>
      <c r="G1447" s="90" t="s">
        <v>1988</v>
      </c>
      <c r="H1447" s="92">
        <v>385501</v>
      </c>
      <c r="I1447" s="78">
        <v>524.22</v>
      </c>
      <c r="J1447" s="93"/>
      <c r="K1447" s="94">
        <v>735.69</v>
      </c>
      <c r="L1447" s="94">
        <v>735.69</v>
      </c>
      <c r="M1447" s="94">
        <f t="shared" si="9"/>
        <v>0</v>
      </c>
      <c r="N1447" s="91">
        <v>45244</v>
      </c>
      <c r="O1447" s="90" t="s">
        <v>1987</v>
      </c>
      <c r="P1447" s="90"/>
      <c r="Q1447" s="90">
        <v>23</v>
      </c>
      <c r="R1447" s="90" t="s">
        <v>1985</v>
      </c>
    </row>
    <row r="1448" spans="1:18" ht="13.5" hidden="1">
      <c r="A1448" s="90" t="s">
        <v>430</v>
      </c>
      <c r="B1448" s="90" t="s">
        <v>431</v>
      </c>
      <c r="C1448" s="91"/>
      <c r="D1448" s="91">
        <v>45230</v>
      </c>
      <c r="E1448" s="90">
        <v>259736</v>
      </c>
      <c r="F1448" s="90" t="s">
        <v>1527</v>
      </c>
      <c r="G1448" s="90" t="s">
        <v>1991</v>
      </c>
      <c r="H1448" s="92">
        <v>1788422.5</v>
      </c>
      <c r="I1448" s="78">
        <v>524.22</v>
      </c>
      <c r="J1448" s="93"/>
      <c r="K1448" s="94">
        <v>3413.02</v>
      </c>
      <c r="L1448" s="94">
        <v>3413.02</v>
      </c>
      <c r="M1448" s="94">
        <f t="shared" si="9"/>
        <v>0</v>
      </c>
      <c r="N1448" s="91">
        <v>45244</v>
      </c>
      <c r="O1448" s="90" t="s">
        <v>1987</v>
      </c>
      <c r="P1448" s="90"/>
      <c r="Q1448" s="90">
        <v>23</v>
      </c>
      <c r="R1448" s="90" t="s">
        <v>1985</v>
      </c>
    </row>
    <row r="1449" spans="1:18" ht="13.5" hidden="1">
      <c r="A1449" s="90" t="s">
        <v>430</v>
      </c>
      <c r="B1449" s="90" t="s">
        <v>431</v>
      </c>
      <c r="C1449" s="91"/>
      <c r="D1449" s="91">
        <v>45233</v>
      </c>
      <c r="E1449" s="90" t="s">
        <v>1992</v>
      </c>
      <c r="F1449" s="90" t="s">
        <v>1527</v>
      </c>
      <c r="G1449" s="90" t="s">
        <v>1993</v>
      </c>
      <c r="H1449" s="92">
        <v>-147250</v>
      </c>
      <c r="I1449" s="78">
        <v>524.22</v>
      </c>
      <c r="J1449" s="93"/>
      <c r="K1449" s="94">
        <v>-281.55</v>
      </c>
      <c r="L1449" s="94">
        <v>-281.55</v>
      </c>
      <c r="M1449" s="94">
        <f t="shared" si="9"/>
        <v>0</v>
      </c>
      <c r="N1449" s="91">
        <v>45244</v>
      </c>
      <c r="O1449" s="90" t="s">
        <v>1987</v>
      </c>
      <c r="P1449" s="90"/>
      <c r="Q1449" s="90">
        <v>23</v>
      </c>
      <c r="R1449" s="90" t="s">
        <v>1994</v>
      </c>
    </row>
    <row r="1450" spans="1:18" ht="13.5" hidden="1">
      <c r="A1450" s="90" t="s">
        <v>430</v>
      </c>
      <c r="B1450" s="90" t="s">
        <v>431</v>
      </c>
      <c r="C1450" s="91"/>
      <c r="D1450" s="91">
        <v>45230</v>
      </c>
      <c r="E1450" s="90">
        <v>40364</v>
      </c>
      <c r="F1450" s="90" t="s">
        <v>1995</v>
      </c>
      <c r="G1450" s="90" t="s">
        <v>1996</v>
      </c>
      <c r="H1450" s="92">
        <v>4722248.18</v>
      </c>
      <c r="I1450" s="78">
        <v>524.22</v>
      </c>
      <c r="J1450" s="93"/>
      <c r="K1450" s="94">
        <v>9011.92</v>
      </c>
      <c r="L1450" s="94">
        <v>9011.92</v>
      </c>
      <c r="M1450" s="94">
        <f t="shared" si="9"/>
        <v>0</v>
      </c>
      <c r="N1450" s="91">
        <v>45244</v>
      </c>
      <c r="O1450" s="90" t="s">
        <v>1997</v>
      </c>
      <c r="P1450" s="90"/>
      <c r="Q1450" s="90">
        <v>23</v>
      </c>
      <c r="R1450" s="90" t="s">
        <v>1985</v>
      </c>
    </row>
    <row r="1451" spans="1:18" ht="13.5" hidden="1">
      <c r="A1451" s="90" t="s">
        <v>430</v>
      </c>
      <c r="B1451" s="90" t="s">
        <v>431</v>
      </c>
      <c r="C1451" s="91"/>
      <c r="D1451" s="91">
        <v>45238</v>
      </c>
      <c r="E1451" s="90" t="s">
        <v>1998</v>
      </c>
      <c r="F1451" s="90" t="s">
        <v>1976</v>
      </c>
      <c r="G1451" s="90" t="s">
        <v>1999</v>
      </c>
      <c r="H1451" s="92">
        <v>56420.23</v>
      </c>
      <c r="I1451" s="78">
        <v>524.22</v>
      </c>
      <c r="J1451" s="93"/>
      <c r="K1451" s="94">
        <v>107.67</v>
      </c>
      <c r="L1451" s="94">
        <v>107.67</v>
      </c>
      <c r="M1451" s="94">
        <f t="shared" si="9"/>
        <v>0</v>
      </c>
      <c r="N1451" s="90"/>
      <c r="O1451" s="90"/>
      <c r="P1451" s="90"/>
      <c r="Q1451" s="90">
        <v>23</v>
      </c>
      <c r="R1451" s="90" t="s">
        <v>2000</v>
      </c>
    </row>
    <row r="1452" spans="1:18" ht="13.5" hidden="1">
      <c r="A1452" s="90" t="s">
        <v>247</v>
      </c>
      <c r="B1452" s="90" t="s">
        <v>248</v>
      </c>
      <c r="C1452" s="91"/>
      <c r="D1452" s="91">
        <v>45224</v>
      </c>
      <c r="E1452" s="90">
        <v>7352</v>
      </c>
      <c r="F1452" s="90" t="s">
        <v>2001</v>
      </c>
      <c r="G1452" s="90" t="s">
        <v>2002</v>
      </c>
      <c r="H1452" s="92">
        <v>97830.07</v>
      </c>
      <c r="I1452" s="78">
        <v>524.22</v>
      </c>
      <c r="J1452" s="93"/>
      <c r="K1452" s="94">
        <v>185.99</v>
      </c>
      <c r="L1452" s="94">
        <v>185.99</v>
      </c>
      <c r="M1452" s="94">
        <f t="shared" si="9"/>
        <v>0</v>
      </c>
      <c r="N1452" s="91">
        <v>45221</v>
      </c>
      <c r="O1452" s="90" t="s">
        <v>2003</v>
      </c>
      <c r="P1452" s="90"/>
      <c r="Q1452" s="90">
        <v>23</v>
      </c>
    </row>
    <row r="1453" spans="1:18" ht="13.5" hidden="1">
      <c r="A1453" s="90" t="s">
        <v>569</v>
      </c>
      <c r="B1453" s="90" t="s">
        <v>570</v>
      </c>
      <c r="C1453" s="91"/>
      <c r="D1453" s="91">
        <v>45223</v>
      </c>
      <c r="E1453" s="90">
        <v>258636</v>
      </c>
      <c r="F1453" s="90" t="s">
        <v>1527</v>
      </c>
      <c r="G1453" s="90" t="s">
        <v>2004</v>
      </c>
      <c r="H1453" s="92">
        <v>88227.11</v>
      </c>
      <c r="I1453" s="78">
        <v>524.22</v>
      </c>
      <c r="J1453" s="93"/>
      <c r="K1453" s="94">
        <v>168.37</v>
      </c>
      <c r="L1453" s="94">
        <v>168.37</v>
      </c>
      <c r="M1453" s="94">
        <f t="shared" si="9"/>
        <v>0</v>
      </c>
      <c r="N1453" s="91">
        <v>45244</v>
      </c>
      <c r="O1453" s="90" t="s">
        <v>1905</v>
      </c>
      <c r="P1453" s="90"/>
      <c r="Q1453" s="90">
        <v>23</v>
      </c>
    </row>
    <row r="1454" spans="1:18" ht="13.5" hidden="1">
      <c r="A1454" s="90" t="s">
        <v>569</v>
      </c>
      <c r="B1454" s="90" t="s">
        <v>570</v>
      </c>
      <c r="C1454" s="91"/>
      <c r="D1454" s="91">
        <v>45223</v>
      </c>
      <c r="E1454" s="90">
        <v>258640</v>
      </c>
      <c r="F1454" s="90" t="s">
        <v>1527</v>
      </c>
      <c r="G1454" s="90" t="s">
        <v>2005</v>
      </c>
      <c r="H1454" s="92">
        <v>539624.26</v>
      </c>
      <c r="I1454" s="78">
        <v>524.22</v>
      </c>
      <c r="J1454" s="93"/>
      <c r="K1454" s="94">
        <v>1029.82</v>
      </c>
      <c r="L1454" s="94">
        <v>1029.82</v>
      </c>
      <c r="M1454" s="94">
        <f t="shared" si="9"/>
        <v>0</v>
      </c>
      <c r="N1454" s="91">
        <v>45244</v>
      </c>
      <c r="O1454" s="90" t="s">
        <v>1905</v>
      </c>
      <c r="P1454" s="90"/>
      <c r="Q1454" s="90">
        <v>23</v>
      </c>
    </row>
    <row r="1455" spans="1:18" ht="13.5" hidden="1">
      <c r="A1455" s="90" t="s">
        <v>425</v>
      </c>
      <c r="B1455" s="90" t="s">
        <v>426</v>
      </c>
      <c r="C1455" s="91"/>
      <c r="D1455" s="91">
        <v>45224</v>
      </c>
      <c r="E1455" s="90">
        <v>258682</v>
      </c>
      <c r="F1455" s="90" t="s">
        <v>1527</v>
      </c>
      <c r="G1455" s="90" t="s">
        <v>2006</v>
      </c>
      <c r="H1455" s="92">
        <v>72992.5</v>
      </c>
      <c r="I1455" s="78">
        <v>524.22</v>
      </c>
      <c r="J1455" s="93"/>
      <c r="K1455" s="94">
        <v>139.30000000000001</v>
      </c>
      <c r="L1455" s="94">
        <v>139.30000000000001</v>
      </c>
      <c r="M1455" s="94">
        <f t="shared" si="9"/>
        <v>0</v>
      </c>
      <c r="N1455" s="91">
        <v>45244</v>
      </c>
      <c r="O1455" s="90" t="s">
        <v>1905</v>
      </c>
      <c r="P1455" s="90"/>
      <c r="Q1455" s="90">
        <v>23</v>
      </c>
    </row>
    <row r="1456" spans="1:18" ht="13.5" hidden="1">
      <c r="A1456" s="90" t="s">
        <v>247</v>
      </c>
      <c r="B1456" s="90" t="s">
        <v>248</v>
      </c>
      <c r="C1456" s="91"/>
      <c r="D1456" s="91">
        <v>45224</v>
      </c>
      <c r="E1456" s="90">
        <v>258683</v>
      </c>
      <c r="F1456" s="90" t="s">
        <v>1527</v>
      </c>
      <c r="G1456" s="90" t="s">
        <v>2007</v>
      </c>
      <c r="H1456" s="92">
        <v>319500</v>
      </c>
      <c r="I1456" s="78">
        <v>524.22</v>
      </c>
      <c r="J1456" s="93"/>
      <c r="K1456" s="94">
        <v>609.73</v>
      </c>
      <c r="L1456" s="94">
        <v>609.73</v>
      </c>
      <c r="M1456" s="94">
        <f t="shared" si="9"/>
        <v>0</v>
      </c>
      <c r="N1456" s="91">
        <v>45244</v>
      </c>
      <c r="O1456" s="90" t="s">
        <v>1905</v>
      </c>
      <c r="P1456" s="90"/>
      <c r="Q1456" s="90">
        <v>23</v>
      </c>
    </row>
    <row r="1457" spans="1:17" ht="13.5" hidden="1">
      <c r="A1457" s="90" t="s">
        <v>242</v>
      </c>
      <c r="B1457" s="90" t="s">
        <v>243</v>
      </c>
      <c r="C1457" s="91"/>
      <c r="D1457" s="91">
        <v>45224</v>
      </c>
      <c r="E1457" s="90">
        <v>258873</v>
      </c>
      <c r="F1457" s="90" t="s">
        <v>1527</v>
      </c>
      <c r="G1457" s="90" t="s">
        <v>2008</v>
      </c>
      <c r="H1457" s="92">
        <v>30415.919999999998</v>
      </c>
      <c r="I1457" s="78">
        <v>524.22</v>
      </c>
      <c r="J1457" s="93"/>
      <c r="K1457" s="94">
        <v>58.05</v>
      </c>
      <c r="L1457" s="94">
        <v>58.05</v>
      </c>
      <c r="M1457" s="94">
        <f t="shared" si="9"/>
        <v>0</v>
      </c>
      <c r="N1457" s="91">
        <v>45244</v>
      </c>
      <c r="O1457" s="90" t="s">
        <v>1905</v>
      </c>
      <c r="P1457" s="90"/>
      <c r="Q1457" s="90">
        <v>23</v>
      </c>
    </row>
    <row r="1458" spans="1:17" ht="13.5" hidden="1">
      <c r="A1458" s="90" t="s">
        <v>569</v>
      </c>
      <c r="B1458" s="90" t="s">
        <v>570</v>
      </c>
      <c r="C1458" s="91"/>
      <c r="D1458" s="91">
        <v>45225</v>
      </c>
      <c r="E1458" s="90">
        <v>259030</v>
      </c>
      <c r="F1458" s="90" t="s">
        <v>1527</v>
      </c>
      <c r="G1458" s="90" t="s">
        <v>2009</v>
      </c>
      <c r="H1458" s="92">
        <v>104690</v>
      </c>
      <c r="I1458" s="78">
        <v>524.22</v>
      </c>
      <c r="J1458" s="93"/>
      <c r="K1458" s="94">
        <v>199.79</v>
      </c>
      <c r="L1458" s="94">
        <v>199.79</v>
      </c>
      <c r="M1458" s="94">
        <f t="shared" si="9"/>
        <v>0</v>
      </c>
      <c r="N1458" s="91">
        <v>45244</v>
      </c>
      <c r="O1458" s="90" t="s">
        <v>1905</v>
      </c>
      <c r="P1458" s="90"/>
      <c r="Q1458" s="90">
        <v>23</v>
      </c>
    </row>
    <row r="1459" spans="1:17" ht="13.5" hidden="1">
      <c r="A1459" s="90" t="s">
        <v>287</v>
      </c>
      <c r="B1459" s="90" t="s">
        <v>288</v>
      </c>
      <c r="C1459" s="91"/>
      <c r="D1459" s="91">
        <v>45224</v>
      </c>
      <c r="E1459" s="90">
        <v>10890</v>
      </c>
      <c r="F1459" s="90" t="s">
        <v>1119</v>
      </c>
      <c r="G1459" s="90" t="s">
        <v>2010</v>
      </c>
      <c r="H1459" s="92">
        <v>300261.88</v>
      </c>
      <c r="I1459" s="78">
        <v>524.22</v>
      </c>
      <c r="J1459" s="93"/>
      <c r="K1459" s="94">
        <v>573.02</v>
      </c>
      <c r="L1459" s="94">
        <v>573.02</v>
      </c>
      <c r="M1459" s="94">
        <f t="shared" si="9"/>
        <v>0</v>
      </c>
      <c r="N1459" s="91">
        <v>45244</v>
      </c>
      <c r="O1459" s="90" t="s">
        <v>1886</v>
      </c>
      <c r="P1459" s="90"/>
      <c r="Q1459" s="90">
        <v>23</v>
      </c>
    </row>
    <row r="1460" spans="1:17" ht="13.5" hidden="1">
      <c r="A1460" s="90" t="s">
        <v>242</v>
      </c>
      <c r="B1460" s="90" t="s">
        <v>243</v>
      </c>
      <c r="C1460" s="91"/>
      <c r="D1460" s="91">
        <v>45226</v>
      </c>
      <c r="E1460" s="90">
        <v>10899</v>
      </c>
      <c r="F1460" s="90" t="s">
        <v>1119</v>
      </c>
      <c r="G1460" s="90" t="s">
        <v>2011</v>
      </c>
      <c r="H1460" s="92">
        <v>352573.5</v>
      </c>
      <c r="I1460" s="78">
        <v>524.22</v>
      </c>
      <c r="J1460" s="93"/>
      <c r="K1460" s="94">
        <v>672.85</v>
      </c>
      <c r="L1460" s="94">
        <v>672.85</v>
      </c>
      <c r="M1460" s="94">
        <f t="shared" si="9"/>
        <v>0</v>
      </c>
      <c r="N1460" s="91">
        <v>45244</v>
      </c>
      <c r="O1460" s="90" t="s">
        <v>1886</v>
      </c>
      <c r="P1460" s="90"/>
      <c r="Q1460" s="90">
        <v>23</v>
      </c>
    </row>
    <row r="1461" spans="1:17" ht="13.5" hidden="1">
      <c r="A1461" s="90" t="s">
        <v>242</v>
      </c>
      <c r="B1461" s="90" t="s">
        <v>243</v>
      </c>
      <c r="C1461" s="91"/>
      <c r="D1461" s="91">
        <v>45229</v>
      </c>
      <c r="E1461" s="90">
        <v>10911</v>
      </c>
      <c r="F1461" s="90" t="s">
        <v>1119</v>
      </c>
      <c r="G1461" s="90" t="s">
        <v>2012</v>
      </c>
      <c r="H1461" s="92">
        <v>480806.18</v>
      </c>
      <c r="I1461" s="78">
        <v>524.22</v>
      </c>
      <c r="J1461" s="93"/>
      <c r="K1461" s="94">
        <v>917.57</v>
      </c>
      <c r="L1461" s="94">
        <v>917.57</v>
      </c>
      <c r="M1461" s="94">
        <f t="shared" si="9"/>
        <v>0</v>
      </c>
      <c r="N1461" s="91">
        <v>45244</v>
      </c>
      <c r="O1461" s="90" t="s">
        <v>1886</v>
      </c>
      <c r="P1461" s="90"/>
      <c r="Q1461" s="90">
        <v>23</v>
      </c>
    </row>
    <row r="1462" spans="1:17" ht="13.5" hidden="1">
      <c r="A1462" s="90" t="s">
        <v>569</v>
      </c>
      <c r="B1462" s="90" t="s">
        <v>570</v>
      </c>
      <c r="C1462" s="91"/>
      <c r="D1462" s="91">
        <v>45224</v>
      </c>
      <c r="E1462" s="90">
        <v>39008</v>
      </c>
      <c r="F1462" s="90" t="s">
        <v>2013</v>
      </c>
      <c r="G1462" s="90" t="s">
        <v>2005</v>
      </c>
      <c r="H1462" s="92">
        <v>901872.99</v>
      </c>
      <c r="I1462" s="78">
        <v>524.22</v>
      </c>
      <c r="J1462" s="93"/>
      <c r="K1462" s="94">
        <v>1721.13</v>
      </c>
      <c r="L1462" s="94">
        <v>1721.13</v>
      </c>
      <c r="M1462" s="94">
        <f t="shared" si="9"/>
        <v>0</v>
      </c>
      <c r="N1462" s="91">
        <v>45225</v>
      </c>
      <c r="O1462" s="90" t="s">
        <v>625</v>
      </c>
      <c r="P1462" s="90"/>
      <c r="Q1462" s="90">
        <v>23</v>
      </c>
    </row>
    <row r="1463" spans="1:17" ht="13.5" hidden="1">
      <c r="A1463" s="90" t="s">
        <v>430</v>
      </c>
      <c r="B1463" s="90" t="s">
        <v>431</v>
      </c>
      <c r="C1463" s="91"/>
      <c r="D1463" s="91">
        <v>45225</v>
      </c>
      <c r="E1463" s="90">
        <v>3</v>
      </c>
      <c r="F1463" s="90" t="s">
        <v>2014</v>
      </c>
      <c r="G1463" s="90" t="s">
        <v>2015</v>
      </c>
      <c r="H1463" s="92">
        <v>273000</v>
      </c>
      <c r="I1463" s="78">
        <v>524.22</v>
      </c>
      <c r="J1463" s="93"/>
      <c r="K1463" s="94">
        <v>520.99</v>
      </c>
      <c r="L1463" s="94">
        <v>520.99</v>
      </c>
      <c r="M1463" s="94">
        <f t="shared" si="9"/>
        <v>0</v>
      </c>
      <c r="N1463" s="91">
        <v>45244</v>
      </c>
      <c r="O1463" s="90" t="s">
        <v>2016</v>
      </c>
      <c r="P1463" s="90"/>
      <c r="Q1463" s="90">
        <v>23</v>
      </c>
    </row>
    <row r="1464" spans="1:17" ht="13.5" hidden="1">
      <c r="A1464" s="90" t="s">
        <v>430</v>
      </c>
      <c r="B1464" s="90" t="s">
        <v>431</v>
      </c>
      <c r="C1464" s="91"/>
      <c r="D1464" s="91">
        <v>45225</v>
      </c>
      <c r="E1464" s="90"/>
      <c r="F1464" s="90" t="s">
        <v>505</v>
      </c>
      <c r="G1464" s="90" t="s">
        <v>2017</v>
      </c>
      <c r="H1464" s="92"/>
      <c r="I1464" s="78">
        <v>524.22</v>
      </c>
      <c r="J1464" s="93"/>
      <c r="K1464" s="94">
        <v>3900</v>
      </c>
      <c r="L1464" s="94">
        <v>3900</v>
      </c>
      <c r="M1464" s="94">
        <f t="shared" si="9"/>
        <v>0</v>
      </c>
      <c r="N1464" s="91">
        <v>45226</v>
      </c>
      <c r="O1464" s="90" t="s">
        <v>2018</v>
      </c>
      <c r="P1464" s="90"/>
      <c r="Q1464" s="90">
        <v>23</v>
      </c>
    </row>
    <row r="1465" spans="1:17" ht="13.5" hidden="1">
      <c r="A1465" s="90" t="s">
        <v>425</v>
      </c>
      <c r="B1465" s="90" t="s">
        <v>426</v>
      </c>
      <c r="C1465" s="91"/>
      <c r="D1465" s="91">
        <v>45226</v>
      </c>
      <c r="E1465" s="90" t="s">
        <v>2019</v>
      </c>
      <c r="F1465" s="90" t="s">
        <v>1439</v>
      </c>
      <c r="G1465" s="90" t="s">
        <v>2020</v>
      </c>
      <c r="H1465" s="92"/>
      <c r="I1465" s="78">
        <v>524.22</v>
      </c>
      <c r="J1465" s="93"/>
      <c r="K1465" s="94">
        <v>11550.91</v>
      </c>
      <c r="L1465" s="94">
        <v>11550.91</v>
      </c>
      <c r="M1465" s="94">
        <f t="shared" si="9"/>
        <v>0</v>
      </c>
      <c r="N1465" s="91">
        <v>45226</v>
      </c>
      <c r="O1465" s="90" t="s">
        <v>2021</v>
      </c>
      <c r="P1465" s="90"/>
      <c r="Q1465" s="90">
        <v>23</v>
      </c>
    </row>
    <row r="1466" spans="1:17" ht="13.5" hidden="1">
      <c r="A1466" s="90" t="s">
        <v>425</v>
      </c>
      <c r="B1466" s="90" t="s">
        <v>426</v>
      </c>
      <c r="C1466" s="91"/>
      <c r="D1466" s="91">
        <v>45226</v>
      </c>
      <c r="E1466" s="90" t="s">
        <v>2022</v>
      </c>
      <c r="F1466" s="90" t="s">
        <v>1439</v>
      </c>
      <c r="G1466" s="90" t="s">
        <v>2023</v>
      </c>
      <c r="H1466" s="92"/>
      <c r="I1466" s="78">
        <v>524.22</v>
      </c>
      <c r="J1466" s="93"/>
      <c r="K1466" s="94">
        <v>2337.52</v>
      </c>
      <c r="L1466" s="94">
        <v>2337.52</v>
      </c>
      <c r="M1466" s="94">
        <f t="shared" si="9"/>
        <v>0</v>
      </c>
      <c r="N1466" s="91">
        <v>45226</v>
      </c>
      <c r="O1466" s="90" t="s">
        <v>2021</v>
      </c>
      <c r="P1466" s="90"/>
      <c r="Q1466" s="90">
        <v>23</v>
      </c>
    </row>
    <row r="1467" spans="1:17" ht="13.5" hidden="1">
      <c r="A1467" s="90" t="s">
        <v>1019</v>
      </c>
      <c r="B1467" s="90" t="s">
        <v>1020</v>
      </c>
      <c r="C1467" s="91"/>
      <c r="D1467" s="91">
        <v>45226</v>
      </c>
      <c r="E1467" s="90" t="s">
        <v>2024</v>
      </c>
      <c r="F1467" s="90" t="s">
        <v>1439</v>
      </c>
      <c r="G1467" s="90" t="s">
        <v>2025</v>
      </c>
      <c r="H1467" s="92"/>
      <c r="I1467" s="78">
        <v>524.22</v>
      </c>
      <c r="J1467" s="93"/>
      <c r="K1467" s="94">
        <v>1553.5</v>
      </c>
      <c r="L1467" s="94">
        <v>1553.5</v>
      </c>
      <c r="M1467" s="94">
        <f t="shared" si="9"/>
        <v>0</v>
      </c>
      <c r="N1467" s="91">
        <v>45226</v>
      </c>
      <c r="O1467" s="90" t="s">
        <v>2021</v>
      </c>
      <c r="P1467" s="90"/>
      <c r="Q1467" s="90">
        <v>23</v>
      </c>
    </row>
    <row r="1468" spans="1:17" ht="13.5" hidden="1">
      <c r="A1468" s="90" t="s">
        <v>262</v>
      </c>
      <c r="B1468" s="90" t="s">
        <v>263</v>
      </c>
      <c r="C1468" s="91"/>
      <c r="D1468" s="91">
        <v>45226</v>
      </c>
      <c r="E1468" s="90"/>
      <c r="F1468" s="90" t="s">
        <v>2026</v>
      </c>
      <c r="G1468" s="90" t="s">
        <v>2027</v>
      </c>
      <c r="H1468" s="92">
        <v>15000</v>
      </c>
      <c r="I1468" s="78">
        <v>524.22</v>
      </c>
      <c r="J1468" s="93"/>
      <c r="K1468" s="94">
        <v>28.52</v>
      </c>
      <c r="L1468" s="94">
        <v>28.52</v>
      </c>
      <c r="M1468" s="94">
        <f t="shared" si="9"/>
        <v>0</v>
      </c>
      <c r="N1468" s="91">
        <v>45226</v>
      </c>
      <c r="O1468" s="90" t="s">
        <v>2028</v>
      </c>
      <c r="P1468" s="90"/>
      <c r="Q1468" s="90">
        <v>23</v>
      </c>
    </row>
    <row r="1469" spans="1:17" ht="13.5" hidden="1">
      <c r="A1469" s="90" t="s">
        <v>425</v>
      </c>
      <c r="B1469" s="90" t="s">
        <v>426</v>
      </c>
      <c r="C1469" s="91"/>
      <c r="D1469" s="91">
        <v>45226</v>
      </c>
      <c r="E1469" s="90"/>
      <c r="F1469" s="90" t="s">
        <v>1144</v>
      </c>
      <c r="G1469" s="90" t="s">
        <v>2029</v>
      </c>
      <c r="H1469" s="92">
        <v>177096.33</v>
      </c>
      <c r="I1469" s="78">
        <v>524.22</v>
      </c>
      <c r="J1469" s="93"/>
      <c r="K1469" s="94">
        <v>337.97</v>
      </c>
      <c r="L1469" s="94">
        <v>337.97</v>
      </c>
      <c r="M1469" s="94">
        <f t="shared" si="9"/>
        <v>0</v>
      </c>
      <c r="N1469" s="91">
        <v>45244</v>
      </c>
      <c r="O1469" s="90" t="s">
        <v>1795</v>
      </c>
      <c r="P1469" s="90"/>
      <c r="Q1469" s="90">
        <v>23</v>
      </c>
    </row>
    <row r="1470" spans="1:17" ht="13.5" hidden="1">
      <c r="A1470" s="90" t="s">
        <v>425</v>
      </c>
      <c r="B1470" s="90" t="s">
        <v>426</v>
      </c>
      <c r="C1470" s="91"/>
      <c r="D1470" s="91">
        <v>45229</v>
      </c>
      <c r="E1470" s="90"/>
      <c r="F1470" s="90" t="s">
        <v>1144</v>
      </c>
      <c r="G1470" s="90" t="s">
        <v>2029</v>
      </c>
      <c r="H1470" s="92">
        <v>933515.71</v>
      </c>
      <c r="I1470" s="78">
        <v>524.22</v>
      </c>
      <c r="J1470" s="93"/>
      <c r="K1470" s="94">
        <v>1781.52</v>
      </c>
      <c r="L1470" s="94">
        <v>1781.52</v>
      </c>
      <c r="M1470" s="94">
        <f t="shared" si="9"/>
        <v>0</v>
      </c>
      <c r="N1470" s="91">
        <v>45244</v>
      </c>
      <c r="O1470" s="90" t="s">
        <v>1795</v>
      </c>
      <c r="P1470" s="90"/>
      <c r="Q1470" s="90">
        <v>23</v>
      </c>
    </row>
    <row r="1471" spans="1:17" ht="13.5" hidden="1">
      <c r="A1471" s="90" t="s">
        <v>262</v>
      </c>
      <c r="B1471" s="90" t="s">
        <v>263</v>
      </c>
      <c r="C1471" s="91"/>
      <c r="D1471" s="91">
        <v>45229</v>
      </c>
      <c r="E1471" s="90">
        <v>336</v>
      </c>
      <c r="F1471" s="90" t="s">
        <v>912</v>
      </c>
      <c r="G1471" s="90" t="s">
        <v>2030</v>
      </c>
      <c r="H1471" s="92">
        <v>881400</v>
      </c>
      <c r="I1471" s="78">
        <v>524.22</v>
      </c>
      <c r="J1471" s="93"/>
      <c r="K1471" s="94">
        <v>1682.06</v>
      </c>
      <c r="L1471" s="94">
        <v>1682.06</v>
      </c>
      <c r="M1471" s="94">
        <f t="shared" si="9"/>
        <v>0</v>
      </c>
      <c r="N1471" s="91">
        <v>45244</v>
      </c>
      <c r="O1471" s="90" t="s">
        <v>2031</v>
      </c>
      <c r="P1471" s="90"/>
      <c r="Q1471" s="90">
        <v>23</v>
      </c>
    </row>
    <row r="1472" spans="1:17" ht="13.5" hidden="1">
      <c r="A1472" s="90" t="s">
        <v>262</v>
      </c>
      <c r="B1472" s="90" t="s">
        <v>263</v>
      </c>
      <c r="C1472" s="91"/>
      <c r="D1472" s="91">
        <v>45229</v>
      </c>
      <c r="E1472" s="90">
        <v>337</v>
      </c>
      <c r="F1472" s="90" t="s">
        <v>912</v>
      </c>
      <c r="G1472" s="90" t="s">
        <v>2032</v>
      </c>
      <c r="H1472" s="92">
        <v>791000</v>
      </c>
      <c r="I1472" s="78">
        <v>524.22</v>
      </c>
      <c r="J1472" s="93"/>
      <c r="K1472" s="94">
        <v>1503.8</v>
      </c>
      <c r="L1472" s="94">
        <v>1503.8</v>
      </c>
      <c r="M1472" s="94">
        <f t="shared" si="9"/>
        <v>0</v>
      </c>
      <c r="N1472" s="91">
        <v>45230</v>
      </c>
      <c r="O1472" s="90" t="s">
        <v>2033</v>
      </c>
      <c r="P1472" s="90"/>
      <c r="Q1472" s="90">
        <v>23</v>
      </c>
    </row>
    <row r="1473" spans="1:18" ht="13.5" hidden="1">
      <c r="A1473" s="90" t="s">
        <v>569</v>
      </c>
      <c r="B1473" s="90" t="s">
        <v>570</v>
      </c>
      <c r="C1473" s="91"/>
      <c r="D1473" s="91">
        <v>45226</v>
      </c>
      <c r="E1473" s="97">
        <v>1892720</v>
      </c>
      <c r="F1473" s="90" t="s">
        <v>892</v>
      </c>
      <c r="G1473" s="90" t="s">
        <v>2034</v>
      </c>
      <c r="H1473" s="92"/>
      <c r="I1473" s="78">
        <v>524.22</v>
      </c>
      <c r="J1473" s="93"/>
      <c r="K1473" s="94">
        <v>911.98</v>
      </c>
      <c r="L1473" s="94">
        <v>911.98</v>
      </c>
      <c r="M1473" s="94">
        <f t="shared" si="9"/>
        <v>0</v>
      </c>
      <c r="N1473" s="91">
        <v>45244</v>
      </c>
      <c r="O1473" s="90" t="s">
        <v>1919</v>
      </c>
      <c r="P1473" s="90"/>
      <c r="Q1473" s="90">
        <v>23</v>
      </c>
    </row>
    <row r="1474" spans="1:18" ht="13.5" hidden="1">
      <c r="A1474" s="90" t="s">
        <v>439</v>
      </c>
      <c r="B1474" s="90" t="s">
        <v>440</v>
      </c>
      <c r="C1474" s="91"/>
      <c r="D1474" s="91">
        <v>45229</v>
      </c>
      <c r="E1474" s="90">
        <v>36</v>
      </c>
      <c r="F1474" s="90" t="s">
        <v>1456</v>
      </c>
      <c r="G1474" s="90" t="s">
        <v>2035</v>
      </c>
      <c r="H1474" s="92"/>
      <c r="I1474" s="78">
        <v>524.22</v>
      </c>
      <c r="J1474" s="93"/>
      <c r="K1474" s="94">
        <v>1525.5</v>
      </c>
      <c r="L1474" s="94">
        <v>1525.5</v>
      </c>
      <c r="M1474" s="94">
        <f t="shared" si="9"/>
        <v>0</v>
      </c>
      <c r="N1474" s="91">
        <v>45229</v>
      </c>
      <c r="O1474" s="90" t="s">
        <v>2036</v>
      </c>
      <c r="P1474" s="90"/>
      <c r="Q1474" s="90">
        <v>23</v>
      </c>
    </row>
    <row r="1475" spans="1:18" ht="13.5" hidden="1">
      <c r="A1475" s="90" t="s">
        <v>262</v>
      </c>
      <c r="B1475" s="90" t="s">
        <v>263</v>
      </c>
      <c r="C1475" s="91"/>
      <c r="D1475" s="91">
        <v>45229</v>
      </c>
      <c r="E1475" s="90">
        <v>37</v>
      </c>
      <c r="F1475" s="90" t="s">
        <v>1456</v>
      </c>
      <c r="G1475" s="90" t="s">
        <v>2037</v>
      </c>
      <c r="H1475" s="92"/>
      <c r="I1475" s="78">
        <v>524.22</v>
      </c>
      <c r="J1475" s="93"/>
      <c r="K1475" s="94">
        <v>6780</v>
      </c>
      <c r="L1475" s="94">
        <v>6780</v>
      </c>
      <c r="M1475" s="94">
        <f t="shared" si="9"/>
        <v>0</v>
      </c>
      <c r="N1475" s="91">
        <v>45229</v>
      </c>
      <c r="O1475" s="90" t="s">
        <v>2036</v>
      </c>
      <c r="P1475" s="90"/>
      <c r="Q1475" s="90">
        <v>23</v>
      </c>
    </row>
    <row r="1476" spans="1:18" ht="13.5" hidden="1">
      <c r="A1476" s="90" t="s">
        <v>262</v>
      </c>
      <c r="B1476" s="90" t="s">
        <v>263</v>
      </c>
      <c r="C1476" s="91"/>
      <c r="D1476" s="91">
        <v>45226</v>
      </c>
      <c r="E1476" s="90" t="s">
        <v>2038</v>
      </c>
      <c r="F1476" s="90" t="s">
        <v>2039</v>
      </c>
      <c r="G1476" s="90" t="s">
        <v>2040</v>
      </c>
      <c r="H1476" s="92">
        <v>107500</v>
      </c>
      <c r="I1476" s="78">
        <v>524.22</v>
      </c>
      <c r="J1476" s="93"/>
      <c r="K1476" s="94">
        <v>204.96</v>
      </c>
      <c r="L1476" s="94">
        <v>204.96</v>
      </c>
      <c r="M1476" s="94">
        <f t="shared" si="9"/>
        <v>0</v>
      </c>
      <c r="N1476" s="91">
        <v>45226</v>
      </c>
      <c r="O1476" s="90" t="s">
        <v>2041</v>
      </c>
      <c r="P1476" s="90"/>
      <c r="Q1476" s="90">
        <v>23</v>
      </c>
    </row>
    <row r="1477" spans="1:18" ht="13.5" hidden="1">
      <c r="A1477" s="90" t="s">
        <v>439</v>
      </c>
      <c r="B1477" s="90" t="s">
        <v>440</v>
      </c>
      <c r="C1477" s="91"/>
      <c r="D1477" s="91">
        <v>45200</v>
      </c>
      <c r="E1477" s="90">
        <v>646</v>
      </c>
      <c r="F1477" s="90" t="s">
        <v>444</v>
      </c>
      <c r="G1477" s="90" t="s">
        <v>2042</v>
      </c>
      <c r="H1477" s="92"/>
      <c r="I1477" s="78">
        <v>524.22</v>
      </c>
      <c r="J1477" s="93"/>
      <c r="K1477" s="94">
        <v>1130</v>
      </c>
      <c r="L1477" s="94">
        <v>1130</v>
      </c>
      <c r="M1477" s="94">
        <f t="shared" si="9"/>
        <v>0</v>
      </c>
      <c r="N1477" s="91">
        <v>45250</v>
      </c>
      <c r="O1477" s="90" t="s">
        <v>1169</v>
      </c>
      <c r="P1477" s="90"/>
      <c r="Q1477" s="90">
        <v>23</v>
      </c>
    </row>
    <row r="1478" spans="1:18" ht="13.5" hidden="1">
      <c r="A1478" s="90" t="s">
        <v>430</v>
      </c>
      <c r="B1478" s="90" t="s">
        <v>431</v>
      </c>
      <c r="C1478" s="91"/>
      <c r="D1478" s="91">
        <v>45231</v>
      </c>
      <c r="E1478" s="90">
        <v>259952</v>
      </c>
      <c r="F1478" s="90" t="s">
        <v>1527</v>
      </c>
      <c r="G1478" s="90" t="s">
        <v>2043</v>
      </c>
      <c r="H1478" s="92">
        <v>108420</v>
      </c>
      <c r="I1478" s="78">
        <v>524.22</v>
      </c>
      <c r="J1478" s="93"/>
      <c r="K1478" s="94">
        <v>207.3</v>
      </c>
      <c r="L1478" s="94">
        <v>207.3</v>
      </c>
      <c r="M1478" s="94">
        <f t="shared" si="9"/>
        <v>0</v>
      </c>
      <c r="N1478" s="91">
        <v>45244</v>
      </c>
      <c r="O1478" s="90" t="s">
        <v>1987</v>
      </c>
      <c r="P1478" s="90"/>
      <c r="Q1478" s="90">
        <v>23</v>
      </c>
      <c r="R1478" s="90" t="s">
        <v>1994</v>
      </c>
    </row>
    <row r="1479" spans="1:18" ht="13.5" hidden="1">
      <c r="A1479" s="90" t="s">
        <v>430</v>
      </c>
      <c r="B1479" s="90" t="s">
        <v>431</v>
      </c>
      <c r="C1479" s="91"/>
      <c r="D1479" s="91">
        <v>45231</v>
      </c>
      <c r="E1479" s="90">
        <v>260042</v>
      </c>
      <c r="F1479" s="90" t="s">
        <v>1527</v>
      </c>
      <c r="G1479" s="90" t="s">
        <v>2044</v>
      </c>
      <c r="H1479" s="92">
        <v>323620</v>
      </c>
      <c r="I1479" s="78">
        <v>524.22</v>
      </c>
      <c r="J1479" s="93"/>
      <c r="K1479" s="94">
        <v>618.78</v>
      </c>
      <c r="L1479" s="94">
        <v>618.78</v>
      </c>
      <c r="M1479" s="94">
        <f t="shared" si="9"/>
        <v>0</v>
      </c>
      <c r="N1479" s="91">
        <v>45244</v>
      </c>
      <c r="O1479" s="90" t="s">
        <v>1987</v>
      </c>
      <c r="P1479" s="90"/>
      <c r="Q1479" s="90">
        <v>23</v>
      </c>
      <c r="R1479" s="90" t="s">
        <v>1994</v>
      </c>
    </row>
    <row r="1480" spans="1:18" ht="13.5" hidden="1">
      <c r="A1480" s="90" t="s">
        <v>430</v>
      </c>
      <c r="B1480" s="90" t="s">
        <v>431</v>
      </c>
      <c r="C1480" s="91"/>
      <c r="D1480" s="91">
        <v>45231</v>
      </c>
      <c r="E1480" s="90">
        <v>260052</v>
      </c>
      <c r="F1480" s="90" t="s">
        <v>1527</v>
      </c>
      <c r="G1480" s="90" t="s">
        <v>2045</v>
      </c>
      <c r="H1480" s="92">
        <v>606380</v>
      </c>
      <c r="I1480" s="78">
        <v>524.22</v>
      </c>
      <c r="J1480" s="93"/>
      <c r="K1480" s="94">
        <v>1157.21</v>
      </c>
      <c r="L1480" s="94">
        <v>1157.21</v>
      </c>
      <c r="M1480" s="94">
        <f t="shared" si="9"/>
        <v>0</v>
      </c>
      <c r="N1480" s="91">
        <v>45253</v>
      </c>
      <c r="O1480" s="90" t="s">
        <v>2046</v>
      </c>
      <c r="P1480" s="90"/>
      <c r="Q1480" s="90">
        <v>23</v>
      </c>
      <c r="R1480" s="90" t="s">
        <v>2000</v>
      </c>
    </row>
    <row r="1481" spans="1:18" ht="13.5" hidden="1">
      <c r="A1481" s="90" t="s">
        <v>430</v>
      </c>
      <c r="B1481" s="90" t="s">
        <v>431</v>
      </c>
      <c r="C1481" s="91"/>
      <c r="D1481" s="91">
        <v>45231</v>
      </c>
      <c r="E1481" s="90">
        <v>260053</v>
      </c>
      <c r="F1481" s="90" t="s">
        <v>1527</v>
      </c>
      <c r="G1481" s="90" t="s">
        <v>2047</v>
      </c>
      <c r="H1481" s="92">
        <v>42512.5</v>
      </c>
      <c r="I1481" s="78">
        <v>524.22</v>
      </c>
      <c r="J1481" s="93"/>
      <c r="K1481" s="94">
        <v>81.290000000000006</v>
      </c>
      <c r="L1481" s="94">
        <v>81.290000000000006</v>
      </c>
      <c r="M1481" s="94">
        <f t="shared" si="9"/>
        <v>0</v>
      </c>
      <c r="N1481" s="91">
        <v>45244</v>
      </c>
      <c r="O1481" s="90" t="s">
        <v>1987</v>
      </c>
      <c r="P1481" s="90"/>
      <c r="Q1481" s="90">
        <v>23</v>
      </c>
      <c r="R1481" s="90" t="s">
        <v>1994</v>
      </c>
    </row>
    <row r="1482" spans="1:18" ht="13.5" hidden="1">
      <c r="A1482" s="90" t="s">
        <v>430</v>
      </c>
      <c r="B1482" s="90" t="s">
        <v>431</v>
      </c>
      <c r="C1482" s="91"/>
      <c r="D1482" s="91">
        <v>45232</v>
      </c>
      <c r="E1482" s="90">
        <v>260264</v>
      </c>
      <c r="F1482" s="90" t="s">
        <v>1527</v>
      </c>
      <c r="G1482" s="90" t="s">
        <v>2048</v>
      </c>
      <c r="H1482" s="92">
        <v>929125.5</v>
      </c>
      <c r="I1482" s="78">
        <v>524.22</v>
      </c>
      <c r="J1482" s="93"/>
      <c r="K1482" s="94">
        <v>1776.53</v>
      </c>
      <c r="L1482" s="94">
        <v>1776.53</v>
      </c>
      <c r="M1482" s="94">
        <f t="shared" si="9"/>
        <v>0</v>
      </c>
      <c r="N1482" s="91">
        <v>45244</v>
      </c>
      <c r="O1482" s="90" t="s">
        <v>1987</v>
      </c>
      <c r="P1482" s="90"/>
      <c r="Q1482" s="90">
        <v>23</v>
      </c>
      <c r="R1482" s="90" t="s">
        <v>1994</v>
      </c>
    </row>
    <row r="1483" spans="1:18" ht="13.5" hidden="1">
      <c r="A1483" s="90" t="s">
        <v>430</v>
      </c>
      <c r="B1483" s="90" t="s">
        <v>431</v>
      </c>
      <c r="C1483" s="91"/>
      <c r="D1483" s="91">
        <v>45234</v>
      </c>
      <c r="E1483" s="90">
        <v>260669</v>
      </c>
      <c r="F1483" s="90" t="s">
        <v>1527</v>
      </c>
      <c r="G1483" s="90" t="s">
        <v>2049</v>
      </c>
      <c r="H1483" s="92">
        <v>172575.6</v>
      </c>
      <c r="I1483" s="78">
        <v>524.22</v>
      </c>
      <c r="J1483" s="93"/>
      <c r="K1483" s="94">
        <v>329.97</v>
      </c>
      <c r="L1483" s="94">
        <v>329.97</v>
      </c>
      <c r="M1483" s="94">
        <f t="shared" si="9"/>
        <v>0</v>
      </c>
      <c r="N1483" s="91">
        <v>45244</v>
      </c>
      <c r="O1483" s="90" t="s">
        <v>1987</v>
      </c>
      <c r="P1483" s="90"/>
      <c r="Q1483" s="90">
        <v>23</v>
      </c>
      <c r="R1483" s="90" t="s">
        <v>1994</v>
      </c>
    </row>
    <row r="1484" spans="1:18" ht="13.5" hidden="1">
      <c r="A1484" s="90" t="s">
        <v>425</v>
      </c>
      <c r="B1484" s="90" t="s">
        <v>426</v>
      </c>
      <c r="C1484" s="91"/>
      <c r="D1484" s="91">
        <v>45234</v>
      </c>
      <c r="E1484" s="90">
        <v>260670</v>
      </c>
      <c r="F1484" s="90" t="s">
        <v>1527</v>
      </c>
      <c r="G1484" s="90" t="s">
        <v>2050</v>
      </c>
      <c r="H1484" s="92">
        <v>186400.28</v>
      </c>
      <c r="I1484" s="78">
        <v>524.22</v>
      </c>
      <c r="J1484" s="93"/>
      <c r="K1484" s="94">
        <v>355.73</v>
      </c>
      <c r="L1484" s="94">
        <v>355.73</v>
      </c>
      <c r="M1484" s="94">
        <f t="shared" si="9"/>
        <v>0</v>
      </c>
      <c r="N1484" s="91">
        <v>45253</v>
      </c>
      <c r="O1484" s="90" t="s">
        <v>2046</v>
      </c>
      <c r="P1484" s="90"/>
      <c r="Q1484" s="90">
        <v>23</v>
      </c>
      <c r="R1484" s="90" t="s">
        <v>2000</v>
      </c>
    </row>
    <row r="1485" spans="1:18" ht="13.5" hidden="1">
      <c r="A1485" s="90" t="s">
        <v>439</v>
      </c>
      <c r="B1485" s="90" t="s">
        <v>440</v>
      </c>
      <c r="C1485" s="91"/>
      <c r="D1485" s="91">
        <v>45234</v>
      </c>
      <c r="E1485" s="90">
        <v>260688</v>
      </c>
      <c r="F1485" s="90" t="s">
        <v>1527</v>
      </c>
      <c r="G1485" s="90" t="s">
        <v>2051</v>
      </c>
      <c r="H1485" s="92">
        <v>329460</v>
      </c>
      <c r="I1485" s="78">
        <v>524.22</v>
      </c>
      <c r="J1485" s="93"/>
      <c r="K1485" s="94">
        <v>628.74</v>
      </c>
      <c r="L1485" s="94">
        <v>628.74</v>
      </c>
      <c r="M1485" s="94">
        <f t="shared" si="9"/>
        <v>0</v>
      </c>
      <c r="N1485" s="91">
        <v>45258</v>
      </c>
      <c r="O1485" s="90" t="s">
        <v>2052</v>
      </c>
      <c r="P1485" s="90"/>
      <c r="Q1485" s="90">
        <v>23</v>
      </c>
    </row>
    <row r="1486" spans="1:18" ht="13.5" hidden="1">
      <c r="A1486" s="90" t="s">
        <v>439</v>
      </c>
      <c r="B1486" s="90" t="s">
        <v>440</v>
      </c>
      <c r="C1486" s="91"/>
      <c r="D1486" s="91">
        <v>45236</v>
      </c>
      <c r="E1486" s="90">
        <v>260880</v>
      </c>
      <c r="F1486" s="90" t="s">
        <v>1527</v>
      </c>
      <c r="G1486" s="90" t="s">
        <v>2053</v>
      </c>
      <c r="H1486" s="92">
        <v>62229.09</v>
      </c>
      <c r="I1486" s="78">
        <v>524.22</v>
      </c>
      <c r="J1486" s="93"/>
      <c r="K1486" s="94">
        <v>118.76</v>
      </c>
      <c r="L1486" s="94">
        <v>118.76</v>
      </c>
      <c r="M1486" s="94">
        <f t="shared" si="9"/>
        <v>0</v>
      </c>
      <c r="N1486" s="91">
        <v>45253</v>
      </c>
      <c r="O1486" s="90" t="s">
        <v>2046</v>
      </c>
      <c r="P1486" s="90"/>
      <c r="Q1486" s="90">
        <v>23</v>
      </c>
      <c r="R1486" s="90" t="s">
        <v>2000</v>
      </c>
    </row>
    <row r="1487" spans="1:18" ht="13.5" hidden="1">
      <c r="A1487" s="90" t="s">
        <v>425</v>
      </c>
      <c r="B1487" s="90" t="s">
        <v>426</v>
      </c>
      <c r="C1487" s="91"/>
      <c r="D1487" s="91">
        <v>45238</v>
      </c>
      <c r="E1487" s="90">
        <v>261261</v>
      </c>
      <c r="F1487" s="90" t="s">
        <v>1527</v>
      </c>
      <c r="G1487" s="90" t="s">
        <v>2050</v>
      </c>
      <c r="H1487" s="92">
        <v>47041.25</v>
      </c>
      <c r="I1487" s="78">
        <v>524.22</v>
      </c>
      <c r="J1487" s="93"/>
      <c r="K1487" s="94">
        <v>89.77</v>
      </c>
      <c r="L1487" s="94">
        <v>89.77</v>
      </c>
      <c r="M1487" s="94">
        <f t="shared" si="9"/>
        <v>0</v>
      </c>
      <c r="N1487" s="91">
        <v>45253</v>
      </c>
      <c r="O1487" s="90" t="s">
        <v>2046</v>
      </c>
      <c r="P1487" s="90"/>
      <c r="Q1487" s="90">
        <v>23</v>
      </c>
      <c r="R1487" s="90" t="s">
        <v>2000</v>
      </c>
    </row>
    <row r="1488" spans="1:18" ht="13.5" hidden="1">
      <c r="A1488" s="90" t="s">
        <v>430</v>
      </c>
      <c r="B1488" s="90" t="s">
        <v>431</v>
      </c>
      <c r="C1488" s="91"/>
      <c r="D1488" s="91">
        <v>45238</v>
      </c>
      <c r="E1488" s="90" t="s">
        <v>2054</v>
      </c>
      <c r="F1488" s="90" t="s">
        <v>1527</v>
      </c>
      <c r="G1488" s="90" t="s">
        <v>1993</v>
      </c>
      <c r="H1488" s="92">
        <v>-95356.25</v>
      </c>
      <c r="I1488" s="78">
        <v>524.22</v>
      </c>
      <c r="J1488" s="93"/>
      <c r="K1488" s="94">
        <v>-181.98</v>
      </c>
      <c r="L1488" s="94">
        <v>-181.98</v>
      </c>
      <c r="M1488" s="94">
        <f t="shared" si="9"/>
        <v>0</v>
      </c>
      <c r="N1488" s="91">
        <v>45253</v>
      </c>
      <c r="O1488" s="90" t="s">
        <v>2046</v>
      </c>
      <c r="P1488" s="90"/>
      <c r="Q1488" s="90">
        <v>23</v>
      </c>
      <c r="R1488" s="90" t="s">
        <v>2000</v>
      </c>
    </row>
    <row r="1489" spans="1:18" ht="13.5" hidden="1">
      <c r="A1489" s="90" t="s">
        <v>425</v>
      </c>
      <c r="B1489" s="90" t="s">
        <v>426</v>
      </c>
      <c r="C1489" s="91"/>
      <c r="D1489" s="91">
        <v>45243</v>
      </c>
      <c r="E1489" s="90">
        <v>261989</v>
      </c>
      <c r="F1489" s="90" t="s">
        <v>1527</v>
      </c>
      <c r="G1489" s="90" t="s">
        <v>2055</v>
      </c>
      <c r="H1489" s="92">
        <v>74100</v>
      </c>
      <c r="I1489" s="78">
        <v>524.22</v>
      </c>
      <c r="J1489" s="93"/>
      <c r="K1489" s="94">
        <v>141.41</v>
      </c>
      <c r="L1489" s="94">
        <v>141.41</v>
      </c>
      <c r="M1489" s="94">
        <f t="shared" si="9"/>
        <v>0</v>
      </c>
      <c r="N1489" s="91">
        <v>45253</v>
      </c>
      <c r="O1489" s="90" t="s">
        <v>2046</v>
      </c>
      <c r="P1489" s="90"/>
      <c r="Q1489" s="90">
        <v>23</v>
      </c>
      <c r="R1489" s="90" t="s">
        <v>2000</v>
      </c>
    </row>
    <row r="1490" spans="1:18" ht="13.5" hidden="1">
      <c r="A1490" s="90" t="s">
        <v>425</v>
      </c>
      <c r="B1490" s="90" t="s">
        <v>426</v>
      </c>
      <c r="C1490" s="91"/>
      <c r="D1490" s="91">
        <v>45243</v>
      </c>
      <c r="E1490" s="90">
        <v>261989</v>
      </c>
      <c r="F1490" s="90" t="s">
        <v>1527</v>
      </c>
      <c r="G1490" s="90" t="s">
        <v>2055</v>
      </c>
      <c r="H1490" s="92">
        <v>164730</v>
      </c>
      <c r="I1490" s="78">
        <v>524.22</v>
      </c>
      <c r="J1490" s="93"/>
      <c r="K1490" s="94">
        <v>314.37</v>
      </c>
      <c r="L1490" s="94">
        <v>314.37</v>
      </c>
      <c r="M1490" s="94">
        <f t="shared" si="9"/>
        <v>0</v>
      </c>
      <c r="N1490" s="91">
        <v>45253</v>
      </c>
      <c r="O1490" s="90" t="s">
        <v>2046</v>
      </c>
      <c r="P1490" s="90"/>
      <c r="Q1490" s="90">
        <v>23</v>
      </c>
      <c r="R1490" s="90" t="s">
        <v>2000</v>
      </c>
    </row>
    <row r="1491" spans="1:18" ht="13.5" hidden="1">
      <c r="A1491" s="90" t="s">
        <v>569</v>
      </c>
      <c r="B1491" s="90" t="s">
        <v>570</v>
      </c>
      <c r="C1491" s="91"/>
      <c r="D1491" s="91">
        <v>45243</v>
      </c>
      <c r="E1491" s="90">
        <v>261999</v>
      </c>
      <c r="F1491" s="90" t="s">
        <v>1527</v>
      </c>
      <c r="G1491" s="90" t="s">
        <v>2056</v>
      </c>
      <c r="H1491" s="92">
        <v>83525</v>
      </c>
      <c r="I1491" s="78">
        <v>524.22</v>
      </c>
      <c r="J1491" s="93"/>
      <c r="K1491" s="94">
        <v>159.4</v>
      </c>
      <c r="L1491" s="94">
        <v>159.4</v>
      </c>
      <c r="M1491" s="94">
        <f t="shared" si="9"/>
        <v>0</v>
      </c>
      <c r="N1491" s="91">
        <v>45258</v>
      </c>
      <c r="O1491" s="90" t="s">
        <v>2052</v>
      </c>
      <c r="P1491" s="90"/>
      <c r="Q1491" s="90">
        <v>23</v>
      </c>
      <c r="R1491" s="90" t="s">
        <v>2057</v>
      </c>
    </row>
    <row r="1492" spans="1:18" ht="13.5" hidden="1">
      <c r="A1492" s="90" t="s">
        <v>569</v>
      </c>
      <c r="B1492" s="90" t="s">
        <v>570</v>
      </c>
      <c r="C1492" s="91"/>
      <c r="D1492" s="91">
        <v>45243</v>
      </c>
      <c r="E1492" s="90">
        <v>262000</v>
      </c>
      <c r="F1492" s="90" t="s">
        <v>1527</v>
      </c>
      <c r="G1492" s="90" t="s">
        <v>2058</v>
      </c>
      <c r="H1492" s="92">
        <v>12000</v>
      </c>
      <c r="I1492" s="78">
        <v>524.22</v>
      </c>
      <c r="J1492" s="93"/>
      <c r="K1492" s="94">
        <v>22.9</v>
      </c>
      <c r="L1492" s="94">
        <v>22.9</v>
      </c>
      <c r="M1492" s="94">
        <f t="shared" si="9"/>
        <v>0</v>
      </c>
      <c r="N1492" s="91">
        <v>45258</v>
      </c>
      <c r="O1492" s="90" t="s">
        <v>2052</v>
      </c>
      <c r="P1492" s="90"/>
      <c r="Q1492" s="90">
        <v>23</v>
      </c>
      <c r="R1492" s="90" t="s">
        <v>2057</v>
      </c>
    </row>
    <row r="1493" spans="1:18" ht="13.5" hidden="1">
      <c r="A1493" s="90" t="s">
        <v>569</v>
      </c>
      <c r="B1493" s="90" t="s">
        <v>570</v>
      </c>
      <c r="C1493" s="91"/>
      <c r="D1493" s="91">
        <v>45243</v>
      </c>
      <c r="E1493" s="90">
        <v>262002</v>
      </c>
      <c r="F1493" s="90" t="s">
        <v>1527</v>
      </c>
      <c r="G1493" s="90" t="s">
        <v>2059</v>
      </c>
      <c r="H1493" s="92">
        <v>15675</v>
      </c>
      <c r="I1493" s="78">
        <v>524.22</v>
      </c>
      <c r="J1493" s="93"/>
      <c r="K1493" s="94">
        <v>29.91</v>
      </c>
      <c r="L1493" s="94">
        <v>29.91</v>
      </c>
      <c r="M1493" s="94">
        <f t="shared" si="9"/>
        <v>0</v>
      </c>
      <c r="N1493" s="91">
        <v>45258</v>
      </c>
      <c r="O1493" s="90" t="s">
        <v>2052</v>
      </c>
      <c r="P1493" s="90"/>
      <c r="Q1493" s="90">
        <v>23</v>
      </c>
      <c r="R1493" s="90" t="s">
        <v>2057</v>
      </c>
    </row>
    <row r="1494" spans="1:18" ht="13.5" hidden="1">
      <c r="A1494" s="90" t="s">
        <v>430</v>
      </c>
      <c r="B1494" s="90" t="s">
        <v>431</v>
      </c>
      <c r="C1494" s="91"/>
      <c r="D1494" s="91">
        <v>45244</v>
      </c>
      <c r="E1494" s="90" t="s">
        <v>2060</v>
      </c>
      <c r="F1494" s="90" t="s">
        <v>1527</v>
      </c>
      <c r="G1494" s="90" t="s">
        <v>2061</v>
      </c>
      <c r="H1494" s="92">
        <v>-1008043.1</v>
      </c>
      <c r="I1494" s="78">
        <v>524.22</v>
      </c>
      <c r="J1494" s="93"/>
      <c r="K1494" s="94">
        <v>-1927.42</v>
      </c>
      <c r="L1494" s="94">
        <v>-1927.42</v>
      </c>
      <c r="M1494" s="94">
        <f t="shared" si="9"/>
        <v>0</v>
      </c>
      <c r="N1494" s="90"/>
      <c r="O1494" s="90" t="s">
        <v>2062</v>
      </c>
      <c r="P1494" s="90"/>
      <c r="Q1494" s="90">
        <v>23</v>
      </c>
    </row>
    <row r="1495" spans="1:18" ht="13.5" hidden="1">
      <c r="A1495" s="90" t="s">
        <v>430</v>
      </c>
      <c r="B1495" s="90" t="s">
        <v>431</v>
      </c>
      <c r="C1495" s="91"/>
      <c r="D1495" s="91">
        <v>45244</v>
      </c>
      <c r="E1495" s="90">
        <v>262184</v>
      </c>
      <c r="F1495" s="90" t="s">
        <v>1527</v>
      </c>
      <c r="G1495" s="90" t="s">
        <v>2063</v>
      </c>
      <c r="H1495" s="92">
        <v>1008043.1</v>
      </c>
      <c r="I1495" s="78">
        <v>524.22</v>
      </c>
      <c r="J1495" s="93"/>
      <c r="K1495" s="94">
        <v>1927.42</v>
      </c>
      <c r="L1495" s="94">
        <v>1927.42</v>
      </c>
      <c r="M1495" s="94">
        <f t="shared" si="9"/>
        <v>0</v>
      </c>
      <c r="N1495" s="90"/>
      <c r="O1495" s="90" t="s">
        <v>2062</v>
      </c>
      <c r="P1495" s="90"/>
      <c r="Q1495" s="90">
        <v>23</v>
      </c>
    </row>
    <row r="1496" spans="1:18" ht="13.5" hidden="1">
      <c r="A1496" s="90" t="s">
        <v>430</v>
      </c>
      <c r="B1496" s="90" t="s">
        <v>431</v>
      </c>
      <c r="C1496" s="91"/>
      <c r="D1496" s="91">
        <v>45244</v>
      </c>
      <c r="E1496" s="90" t="s">
        <v>2064</v>
      </c>
      <c r="F1496" s="90" t="s">
        <v>1527</v>
      </c>
      <c r="G1496" s="90" t="s">
        <v>2065</v>
      </c>
      <c r="H1496" s="92">
        <v>-1008999.04</v>
      </c>
      <c r="I1496" s="78">
        <v>524.22</v>
      </c>
      <c r="J1496" s="93"/>
      <c r="K1496" s="94">
        <v>-1929.25</v>
      </c>
      <c r="L1496" s="94">
        <v>-1929.25</v>
      </c>
      <c r="M1496" s="94">
        <f t="shared" si="9"/>
        <v>0</v>
      </c>
      <c r="N1496" s="90"/>
      <c r="O1496" s="90" t="s">
        <v>2062</v>
      </c>
      <c r="P1496" s="90"/>
      <c r="Q1496" s="90">
        <v>23</v>
      </c>
    </row>
    <row r="1497" spans="1:18" ht="13.5" hidden="1">
      <c r="A1497" s="90" t="s">
        <v>430</v>
      </c>
      <c r="B1497" s="90" t="s">
        <v>431</v>
      </c>
      <c r="C1497" s="91"/>
      <c r="D1497" s="91">
        <v>45244</v>
      </c>
      <c r="E1497" s="90">
        <v>262186</v>
      </c>
      <c r="F1497" s="90" t="s">
        <v>1527</v>
      </c>
      <c r="G1497" s="90" t="s">
        <v>2063</v>
      </c>
      <c r="H1497" s="92">
        <v>1008999.04</v>
      </c>
      <c r="I1497" s="78">
        <v>524.22</v>
      </c>
      <c r="J1497" s="93"/>
      <c r="K1497" s="94">
        <v>1929.25</v>
      </c>
      <c r="L1497" s="94">
        <v>1929.25</v>
      </c>
      <c r="M1497" s="94">
        <f t="shared" si="9"/>
        <v>0</v>
      </c>
      <c r="N1497" s="90"/>
      <c r="O1497" s="90" t="s">
        <v>2062</v>
      </c>
      <c r="P1497" s="90"/>
      <c r="Q1497" s="90">
        <v>23</v>
      </c>
    </row>
    <row r="1498" spans="1:18" ht="13.5" hidden="1">
      <c r="A1498" s="90" t="s">
        <v>430</v>
      </c>
      <c r="B1498" s="90" t="s">
        <v>431</v>
      </c>
      <c r="C1498" s="91"/>
      <c r="D1498" s="91">
        <v>45244</v>
      </c>
      <c r="E1498" s="90" t="s">
        <v>2066</v>
      </c>
      <c r="F1498" s="90" t="s">
        <v>1527</v>
      </c>
      <c r="G1498" s="90" t="s">
        <v>2067</v>
      </c>
      <c r="H1498" s="92">
        <v>-98910</v>
      </c>
      <c r="I1498" s="78">
        <v>524.22</v>
      </c>
      <c r="J1498" s="93"/>
      <c r="K1498" s="94">
        <v>-189.12</v>
      </c>
      <c r="L1498" s="94">
        <v>-189.12</v>
      </c>
      <c r="M1498" s="94">
        <f t="shared" si="9"/>
        <v>0</v>
      </c>
      <c r="N1498" s="90"/>
      <c r="O1498" s="90" t="s">
        <v>2062</v>
      </c>
      <c r="P1498" s="90"/>
      <c r="Q1498" s="90">
        <v>23</v>
      </c>
    </row>
    <row r="1499" spans="1:18" ht="13.5" hidden="1">
      <c r="A1499" s="90" t="s">
        <v>430</v>
      </c>
      <c r="B1499" s="90" t="s">
        <v>431</v>
      </c>
      <c r="C1499" s="91"/>
      <c r="D1499" s="91">
        <v>45244</v>
      </c>
      <c r="E1499" s="90">
        <v>262210</v>
      </c>
      <c r="F1499" s="90" t="s">
        <v>1527</v>
      </c>
      <c r="G1499" s="90" t="s">
        <v>2063</v>
      </c>
      <c r="H1499" s="92">
        <v>98910</v>
      </c>
      <c r="I1499" s="78">
        <v>524.22</v>
      </c>
      <c r="J1499" s="93"/>
      <c r="K1499" s="94">
        <v>189.12</v>
      </c>
      <c r="L1499" s="94">
        <v>189.12</v>
      </c>
      <c r="M1499" s="94">
        <f t="shared" si="9"/>
        <v>0</v>
      </c>
      <c r="N1499" s="90"/>
      <c r="O1499" s="90" t="s">
        <v>2062</v>
      </c>
      <c r="P1499" s="90"/>
      <c r="Q1499" s="90">
        <v>23</v>
      </c>
    </row>
    <row r="1500" spans="1:18" ht="13.5" hidden="1">
      <c r="A1500" s="90" t="s">
        <v>430</v>
      </c>
      <c r="B1500" s="90" t="s">
        <v>431</v>
      </c>
      <c r="C1500" s="91"/>
      <c r="D1500" s="91">
        <v>45244</v>
      </c>
      <c r="E1500" s="90" t="s">
        <v>2068</v>
      </c>
      <c r="F1500" s="90" t="s">
        <v>1527</v>
      </c>
      <c r="G1500" s="90" t="s">
        <v>2069</v>
      </c>
      <c r="H1500" s="92">
        <v>-62571.88</v>
      </c>
      <c r="I1500" s="78">
        <v>524.22</v>
      </c>
      <c r="J1500" s="93"/>
      <c r="K1500" s="94">
        <v>-119.41</v>
      </c>
      <c r="L1500" s="94">
        <v>-119.41</v>
      </c>
      <c r="M1500" s="94">
        <f t="shared" si="9"/>
        <v>0</v>
      </c>
      <c r="N1500" s="91">
        <v>45253</v>
      </c>
      <c r="O1500" s="90" t="s">
        <v>2046</v>
      </c>
      <c r="P1500" s="90"/>
      <c r="Q1500" s="90">
        <v>23</v>
      </c>
      <c r="R1500" s="90" t="s">
        <v>2000</v>
      </c>
    </row>
    <row r="1501" spans="1:18" ht="13.5" hidden="1">
      <c r="A1501" s="90" t="s">
        <v>430</v>
      </c>
      <c r="B1501" s="90" t="s">
        <v>431</v>
      </c>
      <c r="C1501" s="91"/>
      <c r="D1501" s="91">
        <v>45244</v>
      </c>
      <c r="E1501" s="90">
        <v>262366</v>
      </c>
      <c r="F1501" s="90" t="s">
        <v>1527</v>
      </c>
      <c r="G1501" s="90" t="s">
        <v>2070</v>
      </c>
      <c r="H1501" s="92">
        <v>3308866.25</v>
      </c>
      <c r="I1501" s="78">
        <v>524.22</v>
      </c>
      <c r="J1501" s="93"/>
      <c r="K1501" s="94">
        <v>6314.63</v>
      </c>
      <c r="L1501" s="94">
        <v>6314.63</v>
      </c>
      <c r="M1501" s="94">
        <f t="shared" si="9"/>
        <v>0</v>
      </c>
      <c r="N1501" s="91">
        <v>45253</v>
      </c>
      <c r="O1501" s="90" t="s">
        <v>2046</v>
      </c>
      <c r="P1501" s="90"/>
      <c r="Q1501" s="90">
        <v>23</v>
      </c>
      <c r="R1501" s="90" t="s">
        <v>2000</v>
      </c>
    </row>
    <row r="1502" spans="1:18" ht="13.5" hidden="1">
      <c r="A1502" s="90" t="s">
        <v>430</v>
      </c>
      <c r="B1502" s="90" t="s">
        <v>431</v>
      </c>
      <c r="C1502" s="91"/>
      <c r="D1502" s="91">
        <v>45244</v>
      </c>
      <c r="E1502" s="90">
        <v>262198</v>
      </c>
      <c r="F1502" s="90" t="s">
        <v>1527</v>
      </c>
      <c r="G1502" s="90" t="s">
        <v>2071</v>
      </c>
      <c r="H1502" s="92">
        <v>1011700.29</v>
      </c>
      <c r="I1502" s="78">
        <v>524.22</v>
      </c>
      <c r="J1502" s="93"/>
      <c r="K1502" s="94">
        <v>1930.73</v>
      </c>
      <c r="L1502" s="94">
        <v>1930.73</v>
      </c>
      <c r="M1502" s="94">
        <f t="shared" si="9"/>
        <v>0</v>
      </c>
      <c r="N1502" s="91">
        <v>45253</v>
      </c>
      <c r="O1502" s="90" t="s">
        <v>2046</v>
      </c>
      <c r="P1502" s="90"/>
      <c r="Q1502" s="90">
        <v>23</v>
      </c>
      <c r="R1502" s="90" t="s">
        <v>2000</v>
      </c>
    </row>
    <row r="1503" spans="1:18" ht="13.5" hidden="1">
      <c r="A1503" s="90" t="s">
        <v>237</v>
      </c>
      <c r="B1503" s="90" t="s">
        <v>40</v>
      </c>
      <c r="C1503" s="91"/>
      <c r="D1503" s="91">
        <v>45244</v>
      </c>
      <c r="E1503" s="90">
        <v>262212</v>
      </c>
      <c r="F1503" s="90" t="s">
        <v>1527</v>
      </c>
      <c r="G1503" s="90" t="s">
        <v>2072</v>
      </c>
      <c r="H1503" s="92">
        <v>57880</v>
      </c>
      <c r="I1503" s="78">
        <v>524.22</v>
      </c>
      <c r="J1503" s="93"/>
      <c r="K1503" s="94">
        <v>110.46</v>
      </c>
      <c r="L1503" s="94">
        <v>110.46</v>
      </c>
      <c r="M1503" s="94">
        <f t="shared" si="9"/>
        <v>0</v>
      </c>
      <c r="N1503" s="91">
        <v>45253</v>
      </c>
      <c r="O1503" s="90" t="s">
        <v>2046</v>
      </c>
      <c r="P1503" s="90"/>
      <c r="Q1503" s="90">
        <v>23</v>
      </c>
      <c r="R1503" s="90" t="s">
        <v>2000</v>
      </c>
    </row>
    <row r="1504" spans="1:18" ht="13.5" hidden="1">
      <c r="A1504" s="90" t="s">
        <v>430</v>
      </c>
      <c r="B1504" s="90" t="s">
        <v>431</v>
      </c>
      <c r="C1504" s="91"/>
      <c r="D1504" s="91">
        <v>45244</v>
      </c>
      <c r="E1504" s="90">
        <v>262255</v>
      </c>
      <c r="F1504" s="90" t="s">
        <v>1527</v>
      </c>
      <c r="G1504" s="90" t="s">
        <v>2073</v>
      </c>
      <c r="H1504" s="92">
        <v>162396.25</v>
      </c>
      <c r="I1504" s="78">
        <v>524.22</v>
      </c>
      <c r="J1504" s="93"/>
      <c r="K1504" s="94">
        <v>309.92</v>
      </c>
      <c r="L1504" s="94">
        <v>309.92</v>
      </c>
      <c r="M1504" s="94">
        <f t="shared" si="9"/>
        <v>0</v>
      </c>
      <c r="N1504" s="91">
        <v>45258</v>
      </c>
      <c r="O1504" s="90" t="s">
        <v>2052</v>
      </c>
      <c r="P1504" s="90"/>
      <c r="Q1504" s="90">
        <v>23</v>
      </c>
    </row>
    <row r="1505" spans="1:18" ht="13.5" hidden="1">
      <c r="A1505" s="90" t="s">
        <v>430</v>
      </c>
      <c r="B1505" s="90" t="s">
        <v>431</v>
      </c>
      <c r="C1505" s="91"/>
      <c r="D1505" s="91">
        <v>45245</v>
      </c>
      <c r="E1505" s="90">
        <v>262544</v>
      </c>
      <c r="F1505" s="90" t="s">
        <v>1527</v>
      </c>
      <c r="G1505" s="90" t="s">
        <v>2050</v>
      </c>
      <c r="H1505" s="92">
        <v>799887.5</v>
      </c>
      <c r="I1505" s="78">
        <v>524.22</v>
      </c>
      <c r="J1505" s="93"/>
      <c r="K1505" s="94">
        <v>1526.5</v>
      </c>
      <c r="L1505" s="94">
        <v>1526.5</v>
      </c>
      <c r="M1505" s="94">
        <f t="shared" si="9"/>
        <v>0</v>
      </c>
      <c r="N1505" s="91">
        <v>45253</v>
      </c>
      <c r="O1505" s="90" t="s">
        <v>2046</v>
      </c>
      <c r="P1505" s="90"/>
      <c r="Q1505" s="90">
        <v>23</v>
      </c>
      <c r="R1505" s="90" t="s">
        <v>2000</v>
      </c>
    </row>
    <row r="1506" spans="1:18" ht="13.5" hidden="1">
      <c r="A1506" s="90" t="s">
        <v>430</v>
      </c>
      <c r="B1506" s="90" t="s">
        <v>431</v>
      </c>
      <c r="C1506" s="91"/>
      <c r="D1506" s="91">
        <v>45245</v>
      </c>
      <c r="E1506" s="90">
        <v>262574</v>
      </c>
      <c r="F1506" s="90" t="s">
        <v>1527</v>
      </c>
      <c r="G1506" s="90" t="s">
        <v>2074</v>
      </c>
      <c r="H1506" s="92">
        <v>1981972.5</v>
      </c>
      <c r="I1506" s="78">
        <v>524.22</v>
      </c>
      <c r="J1506" s="93"/>
      <c r="K1506" s="94">
        <v>3782.39</v>
      </c>
      <c r="L1506" s="94">
        <v>3782.39</v>
      </c>
      <c r="M1506" s="94">
        <f t="shared" si="9"/>
        <v>0</v>
      </c>
      <c r="N1506" s="91">
        <v>45253</v>
      </c>
      <c r="O1506" s="90" t="s">
        <v>2046</v>
      </c>
      <c r="P1506" s="90"/>
      <c r="Q1506" s="90">
        <v>23</v>
      </c>
      <c r="R1506" s="90" t="s">
        <v>2000</v>
      </c>
    </row>
    <row r="1507" spans="1:18" ht="13.5" hidden="1">
      <c r="A1507" s="90" t="s">
        <v>262</v>
      </c>
      <c r="B1507" s="90" t="s">
        <v>263</v>
      </c>
      <c r="C1507" s="91"/>
      <c r="D1507" s="91">
        <v>45231</v>
      </c>
      <c r="E1507" s="90" t="s">
        <v>2038</v>
      </c>
      <c r="F1507" s="90" t="s">
        <v>2075</v>
      </c>
      <c r="G1507" s="90" t="s">
        <v>2076</v>
      </c>
      <c r="H1507" s="92">
        <v>210400</v>
      </c>
      <c r="I1507" s="78">
        <v>524.22</v>
      </c>
      <c r="J1507" s="93"/>
      <c r="K1507" s="94">
        <v>402</v>
      </c>
      <c r="L1507" s="94">
        <v>402</v>
      </c>
      <c r="M1507" s="94">
        <f t="shared" si="9"/>
        <v>0</v>
      </c>
      <c r="N1507" s="90"/>
      <c r="O1507" s="90" t="s">
        <v>2077</v>
      </c>
      <c r="P1507" s="90"/>
      <c r="Q1507" s="90">
        <v>23</v>
      </c>
    </row>
    <row r="1508" spans="1:18" ht="13.5" hidden="1">
      <c r="A1508" s="90" t="s">
        <v>430</v>
      </c>
      <c r="B1508" s="90" t="s">
        <v>431</v>
      </c>
      <c r="C1508" s="91"/>
      <c r="D1508" s="91">
        <v>45232</v>
      </c>
      <c r="E1508" s="90">
        <v>292</v>
      </c>
      <c r="F1508" s="90" t="s">
        <v>1722</v>
      </c>
      <c r="G1508" s="90" t="s">
        <v>2078</v>
      </c>
      <c r="H1508" s="92">
        <v>646925</v>
      </c>
      <c r="I1508" s="78">
        <v>524.22</v>
      </c>
      <c r="J1508" s="93"/>
      <c r="K1508" s="94">
        <v>1225.24</v>
      </c>
      <c r="L1508" s="94">
        <v>1225.24</v>
      </c>
      <c r="M1508" s="94">
        <f t="shared" si="9"/>
        <v>0</v>
      </c>
      <c r="N1508" s="91">
        <v>45232</v>
      </c>
      <c r="O1508" s="90" t="s">
        <v>2079</v>
      </c>
      <c r="P1508" s="90"/>
      <c r="Q1508" s="90">
        <v>23</v>
      </c>
    </row>
    <row r="1509" spans="1:18" ht="13.5" hidden="1">
      <c r="A1509" s="90" t="s">
        <v>287</v>
      </c>
      <c r="B1509" s="90" t="s">
        <v>288</v>
      </c>
      <c r="C1509" s="91"/>
      <c r="D1509" s="91">
        <v>45232</v>
      </c>
      <c r="E1509" s="90">
        <v>25441</v>
      </c>
      <c r="F1509" s="90" t="s">
        <v>2080</v>
      </c>
      <c r="G1509" s="90" t="s">
        <v>2081</v>
      </c>
      <c r="H1509" s="92">
        <v>112463</v>
      </c>
      <c r="I1509" s="78">
        <v>524.22</v>
      </c>
      <c r="J1509" s="93"/>
      <c r="K1509" s="94">
        <v>214.22</v>
      </c>
      <c r="L1509" s="94">
        <v>214.22</v>
      </c>
      <c r="M1509" s="94">
        <f t="shared" si="9"/>
        <v>0</v>
      </c>
      <c r="N1509" s="90"/>
      <c r="O1509" s="90" t="s">
        <v>625</v>
      </c>
      <c r="P1509" s="90"/>
      <c r="Q1509" s="90">
        <v>23</v>
      </c>
      <c r="R1509" s="90" t="s">
        <v>2082</v>
      </c>
    </row>
    <row r="1510" spans="1:18" ht="13.5" hidden="1">
      <c r="A1510" s="90" t="s">
        <v>237</v>
      </c>
      <c r="B1510" s="90" t="s">
        <v>40</v>
      </c>
      <c r="C1510" s="91"/>
      <c r="D1510" s="91">
        <v>45233</v>
      </c>
      <c r="E1510" s="90">
        <v>10944</v>
      </c>
      <c r="F1510" s="90" t="s">
        <v>312</v>
      </c>
      <c r="G1510" s="90" t="s">
        <v>2083</v>
      </c>
      <c r="H1510" s="92">
        <v>483182.3</v>
      </c>
      <c r="I1510" s="78">
        <v>524.22</v>
      </c>
      <c r="J1510" s="93"/>
      <c r="K1510" s="94">
        <v>922.1</v>
      </c>
      <c r="L1510" s="94">
        <v>922.1</v>
      </c>
      <c r="M1510" s="94">
        <f t="shared" si="9"/>
        <v>0</v>
      </c>
      <c r="N1510" s="91">
        <v>45250</v>
      </c>
      <c r="O1510" s="90" t="s">
        <v>2084</v>
      </c>
      <c r="P1510" s="90"/>
      <c r="Q1510" s="90">
        <v>23</v>
      </c>
    </row>
    <row r="1511" spans="1:18" ht="13.5" hidden="1">
      <c r="A1511" s="90" t="s">
        <v>430</v>
      </c>
      <c r="B1511" s="90" t="s">
        <v>431</v>
      </c>
      <c r="C1511" s="91"/>
      <c r="D1511" s="91">
        <v>45236</v>
      </c>
      <c r="E1511" s="90">
        <v>10971</v>
      </c>
      <c r="F1511" s="90" t="s">
        <v>312</v>
      </c>
      <c r="G1511" s="90" t="s">
        <v>2085</v>
      </c>
      <c r="H1511" s="92">
        <v>230808.55</v>
      </c>
      <c r="I1511" s="78">
        <v>524.22</v>
      </c>
      <c r="J1511" s="93"/>
      <c r="K1511" s="94">
        <v>440.47</v>
      </c>
      <c r="L1511" s="94">
        <v>440.47</v>
      </c>
      <c r="M1511" s="94">
        <f t="shared" si="9"/>
        <v>0</v>
      </c>
      <c r="N1511" s="91">
        <v>45250</v>
      </c>
      <c r="O1511" s="90" t="s">
        <v>2084</v>
      </c>
      <c r="P1511" s="90"/>
      <c r="Q1511" s="90">
        <v>23</v>
      </c>
    </row>
    <row r="1512" spans="1:18" ht="13.5" hidden="1">
      <c r="A1512" s="90" t="s">
        <v>430</v>
      </c>
      <c r="B1512" s="90" t="s">
        <v>431</v>
      </c>
      <c r="C1512" s="91"/>
      <c r="D1512" s="91">
        <v>45238</v>
      </c>
      <c r="E1512" s="90">
        <v>182769</v>
      </c>
      <c r="F1512" s="90" t="s">
        <v>312</v>
      </c>
      <c r="G1512" s="90" t="s">
        <v>2085</v>
      </c>
      <c r="H1512" s="92">
        <v>56420.23</v>
      </c>
      <c r="I1512" s="78">
        <v>524.22</v>
      </c>
      <c r="J1512" s="93"/>
      <c r="K1512" s="94">
        <v>107.67</v>
      </c>
      <c r="L1512" s="94">
        <v>107.67</v>
      </c>
      <c r="M1512" s="94">
        <f t="shared" si="9"/>
        <v>0</v>
      </c>
      <c r="N1512" s="91">
        <v>45253</v>
      </c>
      <c r="O1512" s="90" t="s">
        <v>2086</v>
      </c>
      <c r="P1512" s="90"/>
      <c r="Q1512" s="90">
        <v>23</v>
      </c>
      <c r="R1512" s="90" t="s">
        <v>2000</v>
      </c>
    </row>
    <row r="1513" spans="1:18" ht="13.5" hidden="1">
      <c r="A1513" s="90" t="s">
        <v>569</v>
      </c>
      <c r="B1513" s="90" t="s">
        <v>570</v>
      </c>
      <c r="C1513" s="91"/>
      <c r="D1513" s="91">
        <v>45240</v>
      </c>
      <c r="E1513" s="90">
        <v>11010</v>
      </c>
      <c r="F1513" s="90" t="s">
        <v>312</v>
      </c>
      <c r="G1513" s="90" t="s">
        <v>2087</v>
      </c>
      <c r="H1513" s="92">
        <v>26727.51</v>
      </c>
      <c r="I1513" s="78">
        <v>524.22</v>
      </c>
      <c r="J1513" s="93"/>
      <c r="K1513" s="94">
        <v>51.01</v>
      </c>
      <c r="L1513" s="94">
        <v>51.01</v>
      </c>
      <c r="M1513" s="94">
        <f t="shared" si="9"/>
        <v>0</v>
      </c>
      <c r="N1513" s="91">
        <v>45250</v>
      </c>
      <c r="O1513" s="90" t="s">
        <v>2084</v>
      </c>
      <c r="P1513" s="90"/>
      <c r="Q1513" s="90">
        <v>23</v>
      </c>
    </row>
    <row r="1514" spans="1:18" ht="13.5" hidden="1">
      <c r="A1514" s="90" t="s">
        <v>569</v>
      </c>
      <c r="B1514" s="90" t="s">
        <v>570</v>
      </c>
      <c r="C1514" s="91"/>
      <c r="D1514" s="91">
        <v>45240</v>
      </c>
      <c r="E1514" s="90">
        <v>11011</v>
      </c>
      <c r="F1514" s="90" t="s">
        <v>312</v>
      </c>
      <c r="G1514" s="90" t="s">
        <v>2058</v>
      </c>
      <c r="H1514" s="92">
        <v>37799.99</v>
      </c>
      <c r="I1514" s="78">
        <v>524.22</v>
      </c>
      <c r="J1514" s="93"/>
      <c r="K1514" s="94">
        <v>72.14</v>
      </c>
      <c r="L1514" s="94">
        <v>72.14</v>
      </c>
      <c r="M1514" s="94">
        <f t="shared" si="9"/>
        <v>0</v>
      </c>
      <c r="N1514" s="91">
        <v>45250</v>
      </c>
      <c r="O1514" s="90" t="s">
        <v>2084</v>
      </c>
      <c r="P1514" s="90"/>
      <c r="Q1514" s="90">
        <v>23</v>
      </c>
    </row>
    <row r="1515" spans="1:18" ht="13.5" hidden="1">
      <c r="A1515" s="90" t="s">
        <v>569</v>
      </c>
      <c r="B1515" s="90" t="s">
        <v>570</v>
      </c>
      <c r="C1515" s="91"/>
      <c r="D1515" s="91">
        <v>45243</v>
      </c>
      <c r="E1515" s="90">
        <v>11022</v>
      </c>
      <c r="F1515" s="90" t="s">
        <v>312</v>
      </c>
      <c r="G1515" s="90" t="s">
        <v>2087</v>
      </c>
      <c r="H1515" s="92">
        <v>309759.96999999997</v>
      </c>
      <c r="I1515" s="78">
        <v>524.22</v>
      </c>
      <c r="J1515" s="93"/>
      <c r="K1515" s="94">
        <v>591.14</v>
      </c>
      <c r="L1515" s="94">
        <v>591.14</v>
      </c>
      <c r="M1515" s="94">
        <f t="shared" si="9"/>
        <v>0</v>
      </c>
      <c r="N1515" s="91">
        <v>45250</v>
      </c>
      <c r="O1515" s="90" t="s">
        <v>2084</v>
      </c>
      <c r="P1515" s="90"/>
      <c r="Q1515" s="90">
        <v>23</v>
      </c>
    </row>
    <row r="1516" spans="1:18" ht="13.5" hidden="1">
      <c r="A1516" s="90" t="s">
        <v>430</v>
      </c>
      <c r="B1516" s="90" t="s">
        <v>431</v>
      </c>
      <c r="C1516" s="91"/>
      <c r="D1516" s="91">
        <v>45234</v>
      </c>
      <c r="E1516" s="90">
        <v>606</v>
      </c>
      <c r="F1516" s="90" t="s">
        <v>1144</v>
      </c>
      <c r="G1516" s="90" t="s">
        <v>2088</v>
      </c>
      <c r="H1516" s="92">
        <v>95198.21</v>
      </c>
      <c r="I1516" s="78">
        <v>524.22</v>
      </c>
      <c r="J1516" s="93"/>
      <c r="K1516" s="94">
        <v>181.68</v>
      </c>
      <c r="L1516" s="94">
        <v>181.68</v>
      </c>
      <c r="M1516" s="94">
        <f t="shared" si="9"/>
        <v>0</v>
      </c>
      <c r="N1516" s="91">
        <v>45258</v>
      </c>
      <c r="O1516" s="90" t="s">
        <v>2089</v>
      </c>
      <c r="P1516" s="90"/>
      <c r="Q1516" s="90">
        <v>23</v>
      </c>
    </row>
    <row r="1517" spans="1:18" ht="13.5" hidden="1">
      <c r="A1517" s="90" t="s">
        <v>430</v>
      </c>
      <c r="B1517" s="90" t="s">
        <v>431</v>
      </c>
      <c r="C1517" s="91"/>
      <c r="D1517" s="91">
        <v>45240</v>
      </c>
      <c r="E1517" s="90">
        <v>40556</v>
      </c>
      <c r="F1517" s="90" t="s">
        <v>1144</v>
      </c>
      <c r="G1517" s="90" t="s">
        <v>2090</v>
      </c>
      <c r="H1517" s="92">
        <v>198528.34</v>
      </c>
      <c r="I1517" s="78">
        <v>524.22</v>
      </c>
      <c r="J1517" s="93"/>
      <c r="K1517" s="94">
        <v>378.87</v>
      </c>
      <c r="L1517" s="94">
        <v>378.87</v>
      </c>
      <c r="M1517" s="94">
        <f t="shared" si="9"/>
        <v>0</v>
      </c>
      <c r="N1517" s="91">
        <v>45258</v>
      </c>
      <c r="O1517" s="90" t="s">
        <v>2089</v>
      </c>
      <c r="P1517" s="90"/>
      <c r="Q1517" s="90">
        <v>23</v>
      </c>
    </row>
    <row r="1518" spans="1:18" ht="13.5" hidden="1">
      <c r="A1518" s="90" t="s">
        <v>430</v>
      </c>
      <c r="B1518" s="90" t="s">
        <v>431</v>
      </c>
      <c r="C1518" s="91"/>
      <c r="D1518" s="91">
        <v>45241</v>
      </c>
      <c r="E1518" s="90">
        <v>40574</v>
      </c>
      <c r="F1518" s="90" t="s">
        <v>1144</v>
      </c>
      <c r="G1518" s="90" t="s">
        <v>2091</v>
      </c>
      <c r="H1518" s="92">
        <v>88627.99</v>
      </c>
      <c r="I1518" s="78">
        <v>524.22</v>
      </c>
      <c r="J1518" s="93"/>
      <c r="K1518" s="94">
        <v>169.14</v>
      </c>
      <c r="L1518" s="94">
        <v>169.14</v>
      </c>
      <c r="M1518" s="94">
        <f t="shared" si="9"/>
        <v>0</v>
      </c>
      <c r="N1518" s="91">
        <v>45253</v>
      </c>
      <c r="O1518" s="90" t="s">
        <v>2092</v>
      </c>
      <c r="P1518" s="90"/>
      <c r="Q1518" s="90">
        <v>23</v>
      </c>
      <c r="R1518" s="90" t="s">
        <v>2000</v>
      </c>
    </row>
    <row r="1519" spans="1:18" ht="13.5" hidden="1">
      <c r="A1519" s="90" t="s">
        <v>430</v>
      </c>
      <c r="B1519" s="90" t="s">
        <v>431</v>
      </c>
      <c r="C1519" s="91"/>
      <c r="D1519" s="91">
        <v>45243</v>
      </c>
      <c r="E1519" s="90">
        <v>661</v>
      </c>
      <c r="F1519" s="90" t="s">
        <v>1144</v>
      </c>
      <c r="G1519" s="90" t="s">
        <v>2093</v>
      </c>
      <c r="H1519" s="92">
        <v>48658.57</v>
      </c>
      <c r="I1519" s="78">
        <v>524.22</v>
      </c>
      <c r="J1519" s="93"/>
      <c r="K1519" s="94">
        <v>92.86</v>
      </c>
      <c r="L1519" s="94">
        <v>92.86</v>
      </c>
      <c r="M1519" s="94">
        <f t="shared" si="9"/>
        <v>0</v>
      </c>
      <c r="N1519" s="91">
        <v>45258</v>
      </c>
      <c r="O1519" s="90" t="s">
        <v>2089</v>
      </c>
      <c r="P1519" s="90"/>
      <c r="Q1519" s="90">
        <v>23</v>
      </c>
    </row>
    <row r="1520" spans="1:18" ht="13.5" hidden="1">
      <c r="A1520" s="90" t="s">
        <v>430</v>
      </c>
      <c r="B1520" s="90" t="s">
        <v>431</v>
      </c>
      <c r="C1520" s="91"/>
      <c r="D1520" s="91">
        <v>45244</v>
      </c>
      <c r="E1520" s="90">
        <v>40632</v>
      </c>
      <c r="F1520" s="90" t="s">
        <v>1144</v>
      </c>
      <c r="G1520" s="90" t="s">
        <v>2093</v>
      </c>
      <c r="H1520" s="92">
        <v>102095.38</v>
      </c>
      <c r="I1520" s="78">
        <v>524.22</v>
      </c>
      <c r="J1520" s="93"/>
      <c r="K1520" s="94">
        <v>194.84</v>
      </c>
      <c r="L1520" s="94">
        <v>194.84</v>
      </c>
      <c r="M1520" s="94">
        <f t="shared" si="9"/>
        <v>0</v>
      </c>
      <c r="N1520" s="91">
        <v>45258</v>
      </c>
      <c r="O1520" s="90" t="s">
        <v>2089</v>
      </c>
      <c r="P1520" s="90"/>
      <c r="Q1520" s="90">
        <v>23</v>
      </c>
    </row>
    <row r="1521" spans="1:18" ht="13.5" hidden="1">
      <c r="A1521" s="90" t="s">
        <v>430</v>
      </c>
      <c r="B1521" s="90" t="s">
        <v>431</v>
      </c>
      <c r="C1521" s="91"/>
      <c r="D1521" s="91">
        <v>45244</v>
      </c>
      <c r="E1521" s="90">
        <v>674</v>
      </c>
      <c r="F1521" s="90" t="s">
        <v>1144</v>
      </c>
      <c r="G1521" s="90" t="s">
        <v>2093</v>
      </c>
      <c r="H1521" s="92">
        <v>49018.7</v>
      </c>
      <c r="I1521" s="78">
        <v>524.22</v>
      </c>
      <c r="J1521" s="93"/>
      <c r="K1521" s="94">
        <v>93.55</v>
      </c>
      <c r="L1521" s="94">
        <v>93.55</v>
      </c>
      <c r="M1521" s="94">
        <f t="shared" si="9"/>
        <v>0</v>
      </c>
      <c r="N1521" s="91">
        <v>45258</v>
      </c>
      <c r="O1521" s="90" t="s">
        <v>2089</v>
      </c>
      <c r="P1521" s="90"/>
      <c r="Q1521" s="90">
        <v>23</v>
      </c>
    </row>
    <row r="1522" spans="1:18" ht="13.5" hidden="1">
      <c r="A1522" s="90" t="s">
        <v>430</v>
      </c>
      <c r="B1522" s="90" t="s">
        <v>431</v>
      </c>
      <c r="C1522" s="91"/>
      <c r="D1522" s="91">
        <v>45245</v>
      </c>
      <c r="E1522" s="90">
        <v>40660</v>
      </c>
      <c r="F1522" s="90" t="s">
        <v>1144</v>
      </c>
      <c r="G1522" s="90" t="s">
        <v>2094</v>
      </c>
      <c r="H1522" s="92">
        <v>47051.16</v>
      </c>
      <c r="I1522" s="78">
        <v>524.22</v>
      </c>
      <c r="J1522" s="93"/>
      <c r="K1522" s="94">
        <v>89.79</v>
      </c>
      <c r="L1522" s="94">
        <v>89.79</v>
      </c>
      <c r="M1522" s="94">
        <f t="shared" si="9"/>
        <v>0</v>
      </c>
      <c r="N1522" s="91">
        <v>45253</v>
      </c>
      <c r="O1522" s="90" t="s">
        <v>2095</v>
      </c>
      <c r="P1522" s="90"/>
      <c r="Q1522" s="90">
        <v>23</v>
      </c>
      <c r="R1522" s="90" t="s">
        <v>2000</v>
      </c>
    </row>
    <row r="1523" spans="1:18" ht="13.5" hidden="1">
      <c r="A1523" s="90" t="s">
        <v>430</v>
      </c>
      <c r="B1523" s="90" t="s">
        <v>431</v>
      </c>
      <c r="C1523" s="91"/>
      <c r="D1523" s="91">
        <v>45245</v>
      </c>
      <c r="E1523" s="90">
        <v>40661</v>
      </c>
      <c r="F1523" s="90" t="s">
        <v>1144</v>
      </c>
      <c r="G1523" s="90" t="s">
        <v>2096</v>
      </c>
      <c r="H1523" s="92">
        <v>1069951.1100000001</v>
      </c>
      <c r="I1523" s="78">
        <v>524.22</v>
      </c>
      <c r="J1523" s="93"/>
      <c r="K1523" s="94">
        <v>2041.89</v>
      </c>
      <c r="L1523" s="94">
        <v>2041.89</v>
      </c>
      <c r="M1523" s="94">
        <f t="shared" si="9"/>
        <v>0</v>
      </c>
      <c r="N1523" s="91">
        <v>45253</v>
      </c>
      <c r="O1523" s="90" t="s">
        <v>2095</v>
      </c>
      <c r="P1523" s="90"/>
      <c r="Q1523" s="90">
        <v>23</v>
      </c>
      <c r="R1523" s="90" t="s">
        <v>2000</v>
      </c>
    </row>
    <row r="1524" spans="1:18" ht="13.5" hidden="1">
      <c r="A1524" s="90" t="s">
        <v>430</v>
      </c>
      <c r="B1524" s="90" t="s">
        <v>431</v>
      </c>
      <c r="C1524" s="91"/>
      <c r="D1524" s="91">
        <v>45236</v>
      </c>
      <c r="E1524" s="90">
        <v>349</v>
      </c>
      <c r="F1524" s="90" t="s">
        <v>2097</v>
      </c>
      <c r="G1524" s="90" t="s">
        <v>2098</v>
      </c>
      <c r="H1524" s="92"/>
      <c r="I1524" s="78">
        <v>524.22</v>
      </c>
      <c r="J1524" s="93"/>
      <c r="K1524" s="94">
        <v>10170</v>
      </c>
      <c r="L1524" s="94">
        <v>10170</v>
      </c>
      <c r="M1524" s="94">
        <f t="shared" si="9"/>
        <v>0</v>
      </c>
      <c r="N1524" s="91">
        <v>45239</v>
      </c>
      <c r="O1524" s="90" t="s">
        <v>2099</v>
      </c>
      <c r="P1524" s="90"/>
      <c r="Q1524" s="90">
        <v>23</v>
      </c>
      <c r="R1524" s="90" t="s">
        <v>2100</v>
      </c>
    </row>
    <row r="1525" spans="1:18" ht="13.5" hidden="1">
      <c r="A1525" s="90" t="s">
        <v>430</v>
      </c>
      <c r="B1525" s="90" t="s">
        <v>431</v>
      </c>
      <c r="C1525" s="91"/>
      <c r="D1525" s="91">
        <v>45236</v>
      </c>
      <c r="E1525" s="90">
        <v>12903</v>
      </c>
      <c r="F1525" s="90" t="s">
        <v>2101</v>
      </c>
      <c r="G1525" s="90" t="s">
        <v>2102</v>
      </c>
      <c r="H1525" s="92"/>
      <c r="I1525" s="78">
        <v>524.22</v>
      </c>
      <c r="J1525" s="93"/>
      <c r="K1525" s="94">
        <v>581.48</v>
      </c>
      <c r="L1525" s="94">
        <v>0</v>
      </c>
      <c r="M1525" s="94">
        <f t="shared" si="9"/>
        <v>581.48</v>
      </c>
      <c r="N1525" s="90"/>
      <c r="O1525" s="90"/>
      <c r="P1525" s="90"/>
      <c r="Q1525" s="90">
        <v>23</v>
      </c>
    </row>
    <row r="1526" spans="1:18" ht="13.5" hidden="1">
      <c r="A1526" s="90" t="s">
        <v>439</v>
      </c>
      <c r="B1526" s="90" t="s">
        <v>440</v>
      </c>
      <c r="C1526" s="91"/>
      <c r="D1526" s="91">
        <v>45236</v>
      </c>
      <c r="E1526" s="90">
        <v>39</v>
      </c>
      <c r="F1526" s="90" t="s">
        <v>2103</v>
      </c>
      <c r="G1526" s="90" t="s">
        <v>2104</v>
      </c>
      <c r="H1526" s="92"/>
      <c r="I1526" s="78">
        <v>524.22</v>
      </c>
      <c r="J1526" s="93"/>
      <c r="K1526" s="94">
        <v>847.5</v>
      </c>
      <c r="L1526" s="94">
        <v>847.5</v>
      </c>
      <c r="M1526" s="94">
        <f t="shared" si="9"/>
        <v>0</v>
      </c>
      <c r="N1526" s="91">
        <v>45252</v>
      </c>
      <c r="O1526" s="90" t="s">
        <v>2105</v>
      </c>
      <c r="P1526" s="90"/>
      <c r="Q1526" s="90">
        <v>23</v>
      </c>
    </row>
    <row r="1527" spans="1:18" ht="13.5" hidden="1">
      <c r="A1527" s="90" t="s">
        <v>262</v>
      </c>
      <c r="B1527" s="90" t="s">
        <v>263</v>
      </c>
      <c r="C1527" s="91"/>
      <c r="D1527" s="91">
        <v>45237</v>
      </c>
      <c r="E1527" s="90">
        <v>343</v>
      </c>
      <c r="F1527" s="90" t="s">
        <v>436</v>
      </c>
      <c r="G1527" s="90" t="s">
        <v>913</v>
      </c>
      <c r="H1527" s="92">
        <v>43222.5</v>
      </c>
      <c r="I1527" s="78">
        <v>524.22</v>
      </c>
      <c r="J1527" s="93"/>
      <c r="K1527" s="94">
        <v>82.64</v>
      </c>
      <c r="L1527" s="94">
        <v>82.64</v>
      </c>
      <c r="M1527" s="94">
        <f t="shared" si="9"/>
        <v>0</v>
      </c>
      <c r="N1527" s="91">
        <v>45244</v>
      </c>
      <c r="O1527" s="90" t="s">
        <v>2106</v>
      </c>
      <c r="P1527" s="90"/>
      <c r="Q1527" s="90">
        <v>23</v>
      </c>
      <c r="R1527" s="90" t="s">
        <v>1994</v>
      </c>
    </row>
    <row r="1528" spans="1:18" ht="13.5" hidden="1">
      <c r="A1528" s="90" t="s">
        <v>262</v>
      </c>
      <c r="B1528" s="90" t="s">
        <v>263</v>
      </c>
      <c r="C1528" s="91"/>
      <c r="D1528" s="91">
        <v>45237</v>
      </c>
      <c r="E1528" s="90">
        <v>343</v>
      </c>
      <c r="F1528" s="90" t="s">
        <v>436</v>
      </c>
      <c r="G1528" s="90" t="s">
        <v>913</v>
      </c>
      <c r="H1528" s="92">
        <v>7627.5</v>
      </c>
      <c r="I1528" s="78">
        <v>524.22</v>
      </c>
      <c r="J1528" s="93"/>
      <c r="K1528" s="94">
        <v>14.58</v>
      </c>
      <c r="L1528" s="94">
        <v>14.58</v>
      </c>
      <c r="M1528" s="94">
        <f t="shared" si="9"/>
        <v>0</v>
      </c>
      <c r="N1528" s="91">
        <v>45244</v>
      </c>
      <c r="O1528" s="90" t="s">
        <v>2106</v>
      </c>
      <c r="P1528" s="90"/>
      <c r="Q1528" s="90">
        <v>23</v>
      </c>
      <c r="R1528" s="90" t="s">
        <v>1994</v>
      </c>
    </row>
    <row r="1529" spans="1:18" ht="13.5" hidden="1">
      <c r="A1529" s="90" t="s">
        <v>430</v>
      </c>
      <c r="B1529" s="90" t="s">
        <v>431</v>
      </c>
      <c r="C1529" s="91"/>
      <c r="D1529" s="91">
        <v>45237</v>
      </c>
      <c r="E1529" s="90">
        <v>82</v>
      </c>
      <c r="F1529" s="90" t="s">
        <v>655</v>
      </c>
      <c r="G1529" s="90" t="s">
        <v>2107</v>
      </c>
      <c r="H1529" s="92">
        <v>531100</v>
      </c>
      <c r="I1529" s="78">
        <v>524.22</v>
      </c>
      <c r="J1529" s="93"/>
      <c r="K1529" s="94">
        <v>1015.49</v>
      </c>
      <c r="L1529" s="94">
        <v>1015.49</v>
      </c>
      <c r="M1529" s="94">
        <f t="shared" si="9"/>
        <v>0</v>
      </c>
      <c r="N1529" s="91">
        <v>45244</v>
      </c>
      <c r="O1529" s="90" t="s">
        <v>2108</v>
      </c>
      <c r="P1529" s="90"/>
      <c r="Q1529" s="90">
        <v>23</v>
      </c>
    </row>
    <row r="1530" spans="1:18" ht="13.5" hidden="1">
      <c r="A1530" s="90" t="s">
        <v>430</v>
      </c>
      <c r="B1530" s="90" t="s">
        <v>431</v>
      </c>
      <c r="C1530" s="91"/>
      <c r="D1530" s="91">
        <v>45238</v>
      </c>
      <c r="E1530" s="90">
        <v>83</v>
      </c>
      <c r="F1530" s="90" t="s">
        <v>655</v>
      </c>
      <c r="G1530" s="90" t="s">
        <v>2063</v>
      </c>
      <c r="H1530" s="92">
        <v>300580</v>
      </c>
      <c r="I1530" s="78">
        <v>524.22</v>
      </c>
      <c r="J1530" s="93"/>
      <c r="K1530" s="94">
        <f t="shared" ref="K1530:K1531" si="10">H1530/I1530</f>
        <v>573.38521994582425</v>
      </c>
      <c r="L1530" s="94">
        <v>573.39</v>
      </c>
      <c r="M1530" s="94">
        <f t="shared" si="9"/>
        <v>-4.7800541757396786E-3</v>
      </c>
      <c r="N1530" s="90"/>
      <c r="O1530" s="90"/>
      <c r="P1530" s="90"/>
      <c r="Q1530" s="90">
        <v>23</v>
      </c>
    </row>
    <row r="1531" spans="1:18" ht="13.5" hidden="1">
      <c r="A1531" s="90" t="s">
        <v>430</v>
      </c>
      <c r="B1531" s="90" t="s">
        <v>431</v>
      </c>
      <c r="C1531" s="91"/>
      <c r="D1531" s="91">
        <v>45238</v>
      </c>
      <c r="E1531" s="90" t="s">
        <v>2109</v>
      </c>
      <c r="F1531" s="90" t="s">
        <v>655</v>
      </c>
      <c r="G1531" s="90" t="s">
        <v>2110</v>
      </c>
      <c r="H1531" s="92">
        <v>-300580</v>
      </c>
      <c r="I1531" s="78">
        <v>524.22</v>
      </c>
      <c r="J1531" s="93"/>
      <c r="K1531" s="94">
        <f t="shared" si="10"/>
        <v>-573.38521994582425</v>
      </c>
      <c r="L1531" s="94">
        <v>-573.39</v>
      </c>
      <c r="M1531" s="94">
        <f t="shared" si="9"/>
        <v>4.7800541757396786E-3</v>
      </c>
      <c r="N1531" s="90"/>
      <c r="O1531" s="90"/>
      <c r="P1531" s="90"/>
      <c r="Q1531" s="90">
        <v>23</v>
      </c>
    </row>
    <row r="1532" spans="1:18" ht="13.5" hidden="1">
      <c r="A1532" s="90" t="s">
        <v>262</v>
      </c>
      <c r="B1532" s="90" t="s">
        <v>263</v>
      </c>
      <c r="C1532" s="91"/>
      <c r="D1532" s="91">
        <v>45238</v>
      </c>
      <c r="E1532" s="90">
        <v>84</v>
      </c>
      <c r="F1532" s="90" t="s">
        <v>655</v>
      </c>
      <c r="G1532" s="90" t="s">
        <v>2111</v>
      </c>
      <c r="H1532" s="92">
        <v>94920</v>
      </c>
      <c r="I1532" s="78">
        <v>524.22</v>
      </c>
      <c r="J1532" s="93"/>
      <c r="K1532" s="94">
        <v>181.49</v>
      </c>
      <c r="L1532" s="94">
        <v>181.49</v>
      </c>
      <c r="M1532" s="94">
        <f t="shared" si="9"/>
        <v>0</v>
      </c>
      <c r="N1532" s="91">
        <v>45244</v>
      </c>
      <c r="O1532" s="90" t="s">
        <v>2108</v>
      </c>
      <c r="P1532" s="90"/>
      <c r="Q1532" s="90">
        <v>23</v>
      </c>
    </row>
    <row r="1533" spans="1:18" ht="13.5" hidden="1">
      <c r="A1533" s="90" t="s">
        <v>406</v>
      </c>
      <c r="B1533" s="90" t="s">
        <v>407</v>
      </c>
      <c r="C1533" s="91"/>
      <c r="D1533" s="91">
        <v>45238</v>
      </c>
      <c r="E1533" s="90">
        <v>85</v>
      </c>
      <c r="F1533" s="90" t="s">
        <v>655</v>
      </c>
      <c r="G1533" s="90" t="s">
        <v>2112</v>
      </c>
      <c r="H1533" s="92">
        <v>205660</v>
      </c>
      <c r="I1533" s="78">
        <v>524.22</v>
      </c>
      <c r="J1533" s="93"/>
      <c r="K1533" s="94">
        <v>393.23</v>
      </c>
      <c r="L1533" s="94">
        <v>393.23</v>
      </c>
      <c r="M1533" s="94">
        <f t="shared" si="9"/>
        <v>0</v>
      </c>
      <c r="N1533" s="91">
        <v>45244</v>
      </c>
      <c r="O1533" s="90" t="s">
        <v>2113</v>
      </c>
      <c r="P1533" s="90"/>
      <c r="Q1533" s="90">
        <v>23</v>
      </c>
    </row>
    <row r="1534" spans="1:18" ht="13.5" hidden="1">
      <c r="A1534" s="90" t="s">
        <v>569</v>
      </c>
      <c r="B1534" s="90" t="s">
        <v>570</v>
      </c>
      <c r="C1534" s="91"/>
      <c r="D1534" s="91">
        <v>45243</v>
      </c>
      <c r="E1534" s="90">
        <v>86</v>
      </c>
      <c r="F1534" s="90" t="s">
        <v>655</v>
      </c>
      <c r="G1534" s="90" t="s">
        <v>2114</v>
      </c>
      <c r="H1534" s="92">
        <v>531100</v>
      </c>
      <c r="I1534" s="78">
        <v>524.22</v>
      </c>
      <c r="J1534" s="93"/>
      <c r="K1534" s="94">
        <v>1015.49</v>
      </c>
      <c r="L1534" s="94">
        <v>1015.49</v>
      </c>
      <c r="M1534" s="94">
        <f t="shared" si="9"/>
        <v>0</v>
      </c>
      <c r="N1534" s="91">
        <v>45244</v>
      </c>
      <c r="O1534" s="90" t="s">
        <v>2115</v>
      </c>
      <c r="P1534" s="90"/>
      <c r="Q1534" s="90">
        <v>23</v>
      </c>
    </row>
    <row r="1535" spans="1:18" ht="13.5" hidden="1">
      <c r="A1535" s="90" t="s">
        <v>430</v>
      </c>
      <c r="B1535" s="90" t="s">
        <v>431</v>
      </c>
      <c r="C1535" s="91"/>
      <c r="D1535" s="91">
        <v>45238</v>
      </c>
      <c r="E1535" s="90">
        <v>94</v>
      </c>
      <c r="F1535" s="90" t="s">
        <v>754</v>
      </c>
      <c r="G1535" s="90" t="s">
        <v>2116</v>
      </c>
      <c r="H1535" s="92">
        <v>742511.7</v>
      </c>
      <c r="I1535" s="78">
        <v>524.22</v>
      </c>
      <c r="J1535" s="93"/>
      <c r="K1535" s="94">
        <v>1419.72</v>
      </c>
      <c r="L1535" s="94">
        <v>1419.72</v>
      </c>
      <c r="M1535" s="94">
        <f t="shared" si="9"/>
        <v>0</v>
      </c>
      <c r="N1535" s="91">
        <v>45244</v>
      </c>
      <c r="O1535" s="90" t="s">
        <v>2117</v>
      </c>
      <c r="P1535" s="90"/>
      <c r="Q1535" s="90">
        <v>23</v>
      </c>
      <c r="R1535" s="90" t="s">
        <v>1994</v>
      </c>
    </row>
    <row r="1536" spans="1:18" ht="13.5" hidden="1">
      <c r="A1536" s="90" t="s">
        <v>430</v>
      </c>
      <c r="B1536" s="90" t="s">
        <v>431</v>
      </c>
      <c r="C1536" s="91"/>
      <c r="D1536" s="91">
        <v>45238</v>
      </c>
      <c r="E1536" s="90">
        <v>117</v>
      </c>
      <c r="F1536" s="90" t="s">
        <v>1687</v>
      </c>
      <c r="G1536" s="90" t="s">
        <v>2118</v>
      </c>
      <c r="H1536" s="92">
        <v>473752.5</v>
      </c>
      <c r="I1536" s="78">
        <v>524.22</v>
      </c>
      <c r="J1536" s="93"/>
      <c r="K1536" s="94">
        <v>905.84</v>
      </c>
      <c r="L1536" s="94">
        <v>905.84</v>
      </c>
      <c r="M1536" s="94">
        <f t="shared" si="9"/>
        <v>0</v>
      </c>
      <c r="N1536" s="91">
        <v>45244</v>
      </c>
      <c r="O1536" s="90" t="s">
        <v>2119</v>
      </c>
      <c r="P1536" s="90"/>
      <c r="Q1536" s="90">
        <v>23</v>
      </c>
      <c r="R1536" s="90" t="s">
        <v>1994</v>
      </c>
    </row>
    <row r="1537" spans="1:18" ht="13.5" hidden="1">
      <c r="A1537" s="90" t="s">
        <v>425</v>
      </c>
      <c r="B1537" s="90" t="s">
        <v>426</v>
      </c>
      <c r="C1537" s="91"/>
      <c r="D1537" s="91">
        <v>45238</v>
      </c>
      <c r="E1537" s="90">
        <v>212</v>
      </c>
      <c r="F1537" s="90" t="s">
        <v>427</v>
      </c>
      <c r="G1537" s="90" t="s">
        <v>2120</v>
      </c>
      <c r="H1537" s="92"/>
      <c r="I1537" s="78">
        <v>524.22</v>
      </c>
      <c r="J1537" s="93"/>
      <c r="K1537" s="94">
        <v>8761.7999999999993</v>
      </c>
      <c r="L1537" s="94">
        <v>8761.7999999999993</v>
      </c>
      <c r="M1537" s="94">
        <f t="shared" ref="M1537:M1773" si="11">K1537-L1537</f>
        <v>0</v>
      </c>
      <c r="N1537" s="91">
        <v>45244</v>
      </c>
      <c r="O1537" s="90" t="s">
        <v>2121</v>
      </c>
      <c r="P1537" s="90"/>
      <c r="Q1537" s="90">
        <v>23</v>
      </c>
      <c r="R1537" s="90" t="s">
        <v>1994</v>
      </c>
    </row>
    <row r="1538" spans="1:18" ht="13.5" hidden="1">
      <c r="A1538" s="90" t="s">
        <v>247</v>
      </c>
      <c r="B1538" s="90" t="s">
        <v>248</v>
      </c>
      <c r="C1538" s="91"/>
      <c r="D1538" s="91">
        <v>45238</v>
      </c>
      <c r="E1538" s="90">
        <v>212</v>
      </c>
      <c r="F1538" s="90" t="s">
        <v>427</v>
      </c>
      <c r="G1538" s="90" t="s">
        <v>2120</v>
      </c>
      <c r="H1538" s="92"/>
      <c r="I1538" s="78">
        <v>524.22</v>
      </c>
      <c r="J1538" s="93"/>
      <c r="K1538" s="94">
        <v>1642.84</v>
      </c>
      <c r="L1538" s="94">
        <v>1642.84</v>
      </c>
      <c r="M1538" s="94">
        <f t="shared" si="11"/>
        <v>0</v>
      </c>
      <c r="N1538" s="91">
        <v>45244</v>
      </c>
      <c r="O1538" s="90" t="s">
        <v>2121</v>
      </c>
      <c r="P1538" s="90"/>
      <c r="Q1538" s="90">
        <v>23</v>
      </c>
      <c r="R1538" s="90" t="s">
        <v>1994</v>
      </c>
    </row>
    <row r="1539" spans="1:18" ht="13.5" hidden="1">
      <c r="A1539" s="90" t="s">
        <v>432</v>
      </c>
      <c r="B1539" s="90" t="s">
        <v>433</v>
      </c>
      <c r="C1539" s="91"/>
      <c r="D1539" s="91">
        <v>45238</v>
      </c>
      <c r="E1539" s="90">
        <v>212</v>
      </c>
      <c r="F1539" s="90" t="s">
        <v>427</v>
      </c>
      <c r="G1539" s="90" t="s">
        <v>2120</v>
      </c>
      <c r="H1539" s="92"/>
      <c r="I1539" s="78">
        <v>524.22</v>
      </c>
      <c r="J1539" s="93"/>
      <c r="K1539" s="94">
        <v>547.61</v>
      </c>
      <c r="L1539" s="94">
        <v>547.61</v>
      </c>
      <c r="M1539" s="94">
        <f t="shared" si="11"/>
        <v>0</v>
      </c>
      <c r="N1539" s="91">
        <v>45244</v>
      </c>
      <c r="O1539" s="90" t="s">
        <v>2121</v>
      </c>
      <c r="P1539" s="90"/>
      <c r="Q1539" s="90">
        <v>23</v>
      </c>
      <c r="R1539" s="90" t="s">
        <v>1994</v>
      </c>
    </row>
    <row r="1540" spans="1:18" ht="13.5" hidden="1">
      <c r="A1540" s="90" t="s">
        <v>430</v>
      </c>
      <c r="B1540" s="90" t="s">
        <v>431</v>
      </c>
      <c r="C1540" s="91"/>
      <c r="D1540" s="91">
        <v>45239</v>
      </c>
      <c r="E1540" s="90">
        <v>48</v>
      </c>
      <c r="F1540" s="90" t="s">
        <v>1502</v>
      </c>
      <c r="G1540" s="90" t="s">
        <v>2122</v>
      </c>
      <c r="H1540" s="92">
        <v>1151196.54</v>
      </c>
      <c r="I1540" s="78">
        <v>524.22</v>
      </c>
      <c r="J1540" s="93"/>
      <c r="K1540" s="94">
        <v>2192.7600000000002</v>
      </c>
      <c r="L1540" s="94">
        <v>2192.7600000000002</v>
      </c>
      <c r="M1540" s="94">
        <f t="shared" si="11"/>
        <v>0</v>
      </c>
      <c r="N1540" s="91">
        <v>45245</v>
      </c>
      <c r="O1540" s="90" t="s">
        <v>2123</v>
      </c>
      <c r="P1540" s="90"/>
      <c r="Q1540" s="90">
        <v>23</v>
      </c>
    </row>
    <row r="1541" spans="1:18" ht="13.5" hidden="1">
      <c r="A1541" s="90" t="s">
        <v>425</v>
      </c>
      <c r="B1541" s="90" t="s">
        <v>426</v>
      </c>
      <c r="C1541" s="91"/>
      <c r="D1541" s="91">
        <v>45239</v>
      </c>
      <c r="E1541" s="90">
        <v>48</v>
      </c>
      <c r="F1541" s="90" t="s">
        <v>1502</v>
      </c>
      <c r="G1541" s="90" t="s">
        <v>2122</v>
      </c>
      <c r="H1541" s="92">
        <v>767464.36</v>
      </c>
      <c r="I1541" s="78">
        <v>524.22</v>
      </c>
      <c r="J1541" s="93"/>
      <c r="K1541" s="94">
        <v>1461.84</v>
      </c>
      <c r="L1541" s="94">
        <v>1461.84</v>
      </c>
      <c r="M1541" s="94">
        <f t="shared" si="11"/>
        <v>0</v>
      </c>
      <c r="N1541" s="91">
        <v>45245</v>
      </c>
      <c r="O1541" s="90" t="s">
        <v>2123</v>
      </c>
      <c r="P1541" s="90"/>
      <c r="Q1541" s="90">
        <v>23</v>
      </c>
    </row>
    <row r="1542" spans="1:18" ht="13.5" hidden="1">
      <c r="A1542" s="90" t="s">
        <v>569</v>
      </c>
      <c r="B1542" s="90" t="s">
        <v>570</v>
      </c>
      <c r="C1542" s="91"/>
      <c r="D1542" s="91">
        <v>45239</v>
      </c>
      <c r="E1542" s="90">
        <v>49</v>
      </c>
      <c r="F1542" s="90" t="s">
        <v>1502</v>
      </c>
      <c r="G1542" s="90" t="s">
        <v>2124</v>
      </c>
      <c r="H1542" s="92">
        <v>1033125.1</v>
      </c>
      <c r="I1542" s="78">
        <v>524.22</v>
      </c>
      <c r="J1542" s="93"/>
      <c r="K1542" s="94">
        <v>1967.86</v>
      </c>
      <c r="L1542" s="94">
        <v>1967.86</v>
      </c>
      <c r="M1542" s="94">
        <f t="shared" si="11"/>
        <v>0</v>
      </c>
      <c r="N1542" s="91">
        <v>45245</v>
      </c>
      <c r="O1542" s="90" t="s">
        <v>2123</v>
      </c>
      <c r="P1542" s="90"/>
      <c r="Q1542" s="90">
        <v>23</v>
      </c>
    </row>
    <row r="1543" spans="1:18" ht="13.5" hidden="1">
      <c r="A1543" s="90" t="s">
        <v>569</v>
      </c>
      <c r="B1543" s="90" t="s">
        <v>570</v>
      </c>
      <c r="C1543" s="91"/>
      <c r="D1543" s="91">
        <v>45239</v>
      </c>
      <c r="E1543" s="90">
        <v>50</v>
      </c>
      <c r="F1543" s="90" t="s">
        <v>1502</v>
      </c>
      <c r="G1543" s="90" t="s">
        <v>2125</v>
      </c>
      <c r="H1543" s="92">
        <v>210089.60000000001</v>
      </c>
      <c r="I1543" s="78">
        <v>524.22</v>
      </c>
      <c r="J1543" s="93"/>
      <c r="K1543" s="94">
        <v>400.17</v>
      </c>
      <c r="L1543" s="94">
        <v>400.17</v>
      </c>
      <c r="M1543" s="94">
        <f t="shared" si="11"/>
        <v>0</v>
      </c>
      <c r="N1543" s="91">
        <v>45245</v>
      </c>
      <c r="O1543" s="90" t="s">
        <v>2123</v>
      </c>
      <c r="P1543" s="90"/>
      <c r="Q1543" s="90">
        <v>23</v>
      </c>
    </row>
    <row r="1544" spans="1:18" ht="13.5" hidden="1">
      <c r="A1544" s="90" t="s">
        <v>569</v>
      </c>
      <c r="B1544" s="90" t="s">
        <v>570</v>
      </c>
      <c r="C1544" s="91"/>
      <c r="D1544" s="91">
        <v>45239</v>
      </c>
      <c r="E1544" s="90" t="s">
        <v>2126</v>
      </c>
      <c r="F1544" s="90" t="s">
        <v>1502</v>
      </c>
      <c r="G1544" s="90" t="s">
        <v>2127</v>
      </c>
      <c r="H1544" s="92">
        <v>3718400</v>
      </c>
      <c r="I1544" s="78">
        <v>524.22</v>
      </c>
      <c r="J1544" s="93"/>
      <c r="K1544" s="94">
        <v>7082.67</v>
      </c>
      <c r="L1544" s="94">
        <v>7082.67</v>
      </c>
      <c r="M1544" s="94">
        <f t="shared" si="11"/>
        <v>0</v>
      </c>
      <c r="N1544" s="90"/>
      <c r="O1544" s="90" t="s">
        <v>2128</v>
      </c>
      <c r="P1544" s="90"/>
      <c r="Q1544" s="90">
        <v>23</v>
      </c>
    </row>
    <row r="1545" spans="1:18" ht="13.5" hidden="1">
      <c r="A1545" s="90" t="s">
        <v>430</v>
      </c>
      <c r="B1545" s="90" t="s">
        <v>431</v>
      </c>
      <c r="C1545" s="91"/>
      <c r="D1545" s="91">
        <v>45239</v>
      </c>
      <c r="E1545" s="90">
        <v>51</v>
      </c>
      <c r="F1545" s="90" t="s">
        <v>1502</v>
      </c>
      <c r="G1545" s="90" t="s">
        <v>2122</v>
      </c>
      <c r="H1545" s="92">
        <v>885535.8</v>
      </c>
      <c r="I1545" s="78">
        <v>524.22</v>
      </c>
      <c r="J1545" s="93"/>
      <c r="K1545" s="94">
        <v>1686.73</v>
      </c>
      <c r="L1545" s="94">
        <v>1686.73</v>
      </c>
      <c r="M1545" s="94">
        <f t="shared" si="11"/>
        <v>0</v>
      </c>
      <c r="N1545" s="91">
        <v>45245</v>
      </c>
      <c r="O1545" s="90" t="s">
        <v>2123</v>
      </c>
      <c r="P1545" s="90"/>
      <c r="Q1545" s="90">
        <v>23</v>
      </c>
    </row>
    <row r="1546" spans="1:18" ht="13.5" hidden="1">
      <c r="A1546" s="90" t="s">
        <v>425</v>
      </c>
      <c r="B1546" s="90" t="s">
        <v>426</v>
      </c>
      <c r="C1546" s="91"/>
      <c r="D1546" s="91">
        <v>45239</v>
      </c>
      <c r="E1546" s="90">
        <v>51</v>
      </c>
      <c r="F1546" s="90" t="s">
        <v>1502</v>
      </c>
      <c r="G1546" s="90" t="s">
        <v>2122</v>
      </c>
      <c r="H1546" s="92">
        <v>590357.19999999995</v>
      </c>
      <c r="I1546" s="78">
        <v>524.22</v>
      </c>
      <c r="J1546" s="93"/>
      <c r="K1546" s="94">
        <v>1124.49</v>
      </c>
      <c r="L1546" s="94">
        <v>1124.49</v>
      </c>
      <c r="M1546" s="94">
        <f t="shared" si="11"/>
        <v>0</v>
      </c>
      <c r="N1546" s="91">
        <v>45245</v>
      </c>
      <c r="O1546" s="90" t="s">
        <v>2123</v>
      </c>
      <c r="P1546" s="90"/>
      <c r="Q1546" s="90">
        <v>23</v>
      </c>
    </row>
    <row r="1547" spans="1:18" ht="13.5" hidden="1">
      <c r="A1547" s="90" t="s">
        <v>430</v>
      </c>
      <c r="B1547" s="90" t="s">
        <v>431</v>
      </c>
      <c r="C1547" s="91"/>
      <c r="D1547" s="91">
        <v>45239</v>
      </c>
      <c r="E1547" s="90" t="s">
        <v>2129</v>
      </c>
      <c r="F1547" s="90" t="s">
        <v>1187</v>
      </c>
      <c r="G1547" s="90" t="s">
        <v>2130</v>
      </c>
      <c r="H1547" s="92"/>
      <c r="I1547" s="78">
        <v>524.22</v>
      </c>
      <c r="J1547" s="93"/>
      <c r="K1547" s="94">
        <v>3361</v>
      </c>
      <c r="L1547" s="94">
        <v>3361</v>
      </c>
      <c r="M1547" s="94">
        <f t="shared" si="11"/>
        <v>0</v>
      </c>
      <c r="N1547" s="91">
        <v>45246</v>
      </c>
      <c r="O1547" s="90" t="s">
        <v>2131</v>
      </c>
      <c r="P1547" s="90"/>
      <c r="Q1547" s="90">
        <v>23</v>
      </c>
    </row>
    <row r="1548" spans="1:18" ht="13.5" hidden="1">
      <c r="A1548" s="90" t="s">
        <v>430</v>
      </c>
      <c r="B1548" s="90" t="s">
        <v>431</v>
      </c>
      <c r="C1548" s="91"/>
      <c r="D1548" s="91">
        <v>45229</v>
      </c>
      <c r="E1548" s="90" t="s">
        <v>2132</v>
      </c>
      <c r="F1548" s="90" t="s">
        <v>2133</v>
      </c>
      <c r="G1548" s="90" t="s">
        <v>2134</v>
      </c>
      <c r="H1548" s="92">
        <v>40000</v>
      </c>
      <c r="I1548" s="78">
        <v>524.22</v>
      </c>
      <c r="J1548" s="93"/>
      <c r="K1548" s="94">
        <v>76.48</v>
      </c>
      <c r="L1548" s="94">
        <v>76.48</v>
      </c>
      <c r="M1548" s="94">
        <f t="shared" si="11"/>
        <v>0</v>
      </c>
      <c r="N1548" s="91">
        <v>45244</v>
      </c>
      <c r="O1548" s="90" t="s">
        <v>1984</v>
      </c>
      <c r="P1548" s="90"/>
      <c r="Q1548" s="90">
        <v>23</v>
      </c>
      <c r="R1548" s="90" t="s">
        <v>1994</v>
      </c>
    </row>
    <row r="1549" spans="1:18" ht="13.5" hidden="1">
      <c r="A1549" s="90" t="s">
        <v>430</v>
      </c>
      <c r="B1549" s="90" t="s">
        <v>431</v>
      </c>
      <c r="C1549" s="91"/>
      <c r="D1549" s="91">
        <v>45238</v>
      </c>
      <c r="E1549" s="90" t="s">
        <v>1953</v>
      </c>
      <c r="F1549" s="90" t="s">
        <v>427</v>
      </c>
      <c r="G1549" s="90" t="s">
        <v>2135</v>
      </c>
      <c r="H1549" s="92">
        <v>1802509.18</v>
      </c>
      <c r="I1549" s="78">
        <v>524.22</v>
      </c>
      <c r="J1549" s="93"/>
      <c r="K1549" s="94">
        <v>3446.48</v>
      </c>
      <c r="L1549" s="94">
        <v>3446.48</v>
      </c>
      <c r="M1549" s="94">
        <f t="shared" si="11"/>
        <v>0</v>
      </c>
      <c r="N1549" s="91">
        <v>45244</v>
      </c>
      <c r="O1549" s="90" t="s">
        <v>2136</v>
      </c>
      <c r="P1549" s="90"/>
      <c r="Q1549" s="90">
        <v>23</v>
      </c>
      <c r="R1549" s="90" t="s">
        <v>1994</v>
      </c>
    </row>
    <row r="1550" spans="1:18" ht="13.5" hidden="1">
      <c r="A1550" s="90" t="s">
        <v>432</v>
      </c>
      <c r="B1550" s="90" t="s">
        <v>433</v>
      </c>
      <c r="C1550" s="91"/>
      <c r="D1550" s="91">
        <v>45238</v>
      </c>
      <c r="E1550" s="90" t="s">
        <v>1953</v>
      </c>
      <c r="F1550" s="90" t="s">
        <v>427</v>
      </c>
      <c r="G1550" s="90" t="s">
        <v>2137</v>
      </c>
      <c r="H1550" s="92">
        <v>412414.1</v>
      </c>
      <c r="I1550" s="78">
        <v>524.22</v>
      </c>
      <c r="J1550" s="93"/>
      <c r="K1550" s="94">
        <v>788.55</v>
      </c>
      <c r="L1550" s="94">
        <v>788.55</v>
      </c>
      <c r="M1550" s="94">
        <f t="shared" si="11"/>
        <v>0</v>
      </c>
      <c r="N1550" s="91">
        <v>45244</v>
      </c>
      <c r="O1550" s="90" t="s">
        <v>2136</v>
      </c>
      <c r="P1550" s="90"/>
      <c r="Q1550" s="90">
        <v>23</v>
      </c>
      <c r="R1550" s="90" t="s">
        <v>1994</v>
      </c>
    </row>
    <row r="1551" spans="1:18" ht="13.5" hidden="1">
      <c r="A1551" s="90" t="s">
        <v>425</v>
      </c>
      <c r="B1551" s="90" t="s">
        <v>426</v>
      </c>
      <c r="C1551" s="91"/>
      <c r="D1551" s="91">
        <v>45238</v>
      </c>
      <c r="E1551" s="90" t="s">
        <v>1953</v>
      </c>
      <c r="F1551" s="90" t="s">
        <v>427</v>
      </c>
      <c r="G1551" s="90" t="s">
        <v>2138</v>
      </c>
      <c r="H1551" s="92">
        <v>1306458.6599999999</v>
      </c>
      <c r="I1551" s="78">
        <v>524.22</v>
      </c>
      <c r="J1551" s="93"/>
      <c r="K1551" s="94">
        <v>2498.0100000000002</v>
      </c>
      <c r="L1551" s="94">
        <v>2498.0100000000002</v>
      </c>
      <c r="M1551" s="94">
        <f t="shared" si="11"/>
        <v>0</v>
      </c>
      <c r="N1551" s="91">
        <v>45244</v>
      </c>
      <c r="O1551" s="90" t="s">
        <v>2136</v>
      </c>
      <c r="P1551" s="90"/>
      <c r="Q1551" s="90">
        <v>23</v>
      </c>
      <c r="R1551" s="90" t="s">
        <v>1994</v>
      </c>
    </row>
    <row r="1552" spans="1:18" ht="13.5" hidden="1">
      <c r="A1552" s="90" t="s">
        <v>430</v>
      </c>
      <c r="B1552" s="90" t="s">
        <v>431</v>
      </c>
      <c r="C1552" s="91"/>
      <c r="D1552" s="91">
        <v>45238</v>
      </c>
      <c r="E1552" s="90" t="s">
        <v>1953</v>
      </c>
      <c r="F1552" s="90" t="s">
        <v>427</v>
      </c>
      <c r="G1552" s="90" t="s">
        <v>2135</v>
      </c>
      <c r="H1552" s="92">
        <v>3120503.9</v>
      </c>
      <c r="I1552" s="78">
        <v>524.22</v>
      </c>
      <c r="J1552" s="93"/>
      <c r="K1552" s="94">
        <v>5966.55</v>
      </c>
      <c r="L1552" s="94">
        <v>5966.55</v>
      </c>
      <c r="M1552" s="94">
        <f t="shared" si="11"/>
        <v>0</v>
      </c>
      <c r="N1552" s="91">
        <v>45244</v>
      </c>
      <c r="O1552" s="90" t="s">
        <v>2136</v>
      </c>
      <c r="P1552" s="90"/>
      <c r="Q1552" s="90">
        <v>23</v>
      </c>
      <c r="R1552" s="90" t="s">
        <v>1994</v>
      </c>
    </row>
    <row r="1553" spans="1:18" ht="13.5" hidden="1">
      <c r="A1553" s="90" t="s">
        <v>425</v>
      </c>
      <c r="B1553" s="90" t="s">
        <v>426</v>
      </c>
      <c r="C1553" s="91"/>
      <c r="D1553" s="91">
        <v>45238</v>
      </c>
      <c r="E1553" s="90" t="s">
        <v>1953</v>
      </c>
      <c r="F1553" s="90" t="s">
        <v>427</v>
      </c>
      <c r="G1553" s="90" t="s">
        <v>2138</v>
      </c>
      <c r="H1553" s="92">
        <v>1012289.16</v>
      </c>
      <c r="I1553" s="78">
        <v>524.22</v>
      </c>
      <c r="J1553" s="93"/>
      <c r="K1553" s="94">
        <v>1935.54</v>
      </c>
      <c r="L1553" s="94">
        <v>1935.54</v>
      </c>
      <c r="M1553" s="94">
        <f t="shared" si="11"/>
        <v>0</v>
      </c>
      <c r="N1553" s="91">
        <v>45244</v>
      </c>
      <c r="O1553" s="90" t="s">
        <v>2136</v>
      </c>
      <c r="P1553" s="90"/>
      <c r="Q1553" s="90">
        <v>23</v>
      </c>
      <c r="R1553" s="90" t="s">
        <v>1994</v>
      </c>
    </row>
    <row r="1554" spans="1:18" ht="13.5" hidden="1">
      <c r="A1554" s="90" t="s">
        <v>430</v>
      </c>
      <c r="B1554" s="90" t="s">
        <v>431</v>
      </c>
      <c r="C1554" s="91"/>
      <c r="D1554" s="91">
        <v>45238</v>
      </c>
      <c r="E1554" s="90" t="s">
        <v>1953</v>
      </c>
      <c r="F1554" s="90" t="s">
        <v>427</v>
      </c>
      <c r="G1554" s="90" t="s">
        <v>2139</v>
      </c>
      <c r="H1554" s="92">
        <v>628385.11</v>
      </c>
      <c r="I1554" s="78">
        <v>524.22</v>
      </c>
      <c r="J1554" s="93"/>
      <c r="K1554" s="94">
        <v>1201.5</v>
      </c>
      <c r="L1554" s="94">
        <v>1201.5</v>
      </c>
      <c r="M1554" s="94">
        <f t="shared" si="11"/>
        <v>0</v>
      </c>
      <c r="N1554" s="91">
        <v>45244</v>
      </c>
      <c r="O1554" s="90" t="s">
        <v>2136</v>
      </c>
      <c r="P1554" s="90"/>
      <c r="Q1554" s="90">
        <v>23</v>
      </c>
      <c r="R1554" s="90" t="s">
        <v>1994</v>
      </c>
    </row>
    <row r="1555" spans="1:18" ht="13.5" hidden="1">
      <c r="A1555" s="90" t="s">
        <v>425</v>
      </c>
      <c r="B1555" s="90" t="s">
        <v>426</v>
      </c>
      <c r="C1555" s="91"/>
      <c r="D1555" s="91">
        <v>45238</v>
      </c>
      <c r="E1555" s="90" t="s">
        <v>1953</v>
      </c>
      <c r="F1555" s="90" t="s">
        <v>427</v>
      </c>
      <c r="G1555" s="90" t="s">
        <v>2140</v>
      </c>
      <c r="H1555" s="92">
        <v>110891.49</v>
      </c>
      <c r="I1555" s="78">
        <v>524.22</v>
      </c>
      <c r="J1555" s="93"/>
      <c r="K1555" s="94">
        <v>212.03</v>
      </c>
      <c r="L1555" s="94">
        <v>212.03</v>
      </c>
      <c r="M1555" s="94">
        <f t="shared" si="11"/>
        <v>0</v>
      </c>
      <c r="N1555" s="91">
        <v>45244</v>
      </c>
      <c r="O1555" s="90" t="s">
        <v>2136</v>
      </c>
      <c r="P1555" s="90"/>
      <c r="Q1555" s="90">
        <v>23</v>
      </c>
      <c r="R1555" s="90" t="s">
        <v>1994</v>
      </c>
    </row>
    <row r="1556" spans="1:18" ht="13.5" hidden="1">
      <c r="A1556" s="90" t="s">
        <v>430</v>
      </c>
      <c r="B1556" s="90" t="s">
        <v>431</v>
      </c>
      <c r="C1556" s="91"/>
      <c r="D1556" s="91">
        <v>45238</v>
      </c>
      <c r="E1556" s="90" t="s">
        <v>1953</v>
      </c>
      <c r="F1556" s="90" t="s">
        <v>2141</v>
      </c>
      <c r="G1556" s="90" t="s">
        <v>2135</v>
      </c>
      <c r="H1556" s="92">
        <v>921859</v>
      </c>
      <c r="I1556" s="78">
        <v>524.22</v>
      </c>
      <c r="J1556" s="93"/>
      <c r="K1556" s="94">
        <v>1762.64</v>
      </c>
      <c r="L1556" s="94">
        <v>1762.64</v>
      </c>
      <c r="M1556" s="94">
        <f t="shared" si="11"/>
        <v>0</v>
      </c>
      <c r="N1556" s="91">
        <v>45244</v>
      </c>
      <c r="O1556" s="90" t="s">
        <v>2142</v>
      </c>
      <c r="P1556" s="90"/>
      <c r="Q1556" s="90">
        <v>23</v>
      </c>
      <c r="R1556" s="90" t="s">
        <v>1994</v>
      </c>
    </row>
    <row r="1557" spans="1:18" ht="13.5" hidden="1">
      <c r="A1557" s="90" t="s">
        <v>425</v>
      </c>
      <c r="B1557" s="90" t="s">
        <v>426</v>
      </c>
      <c r="C1557" s="91"/>
      <c r="D1557" s="91">
        <v>45238</v>
      </c>
      <c r="E1557" s="90" t="s">
        <v>1953</v>
      </c>
      <c r="F1557" s="90" t="s">
        <v>2141</v>
      </c>
      <c r="G1557" s="90" t="s">
        <v>2138</v>
      </c>
      <c r="H1557" s="92">
        <v>162681</v>
      </c>
      <c r="I1557" s="78">
        <v>524.22</v>
      </c>
      <c r="J1557" s="93"/>
      <c r="K1557" s="94">
        <v>311.05</v>
      </c>
      <c r="L1557" s="94">
        <v>311.05</v>
      </c>
      <c r="M1557" s="94">
        <f t="shared" si="11"/>
        <v>0</v>
      </c>
      <c r="N1557" s="91">
        <v>45244</v>
      </c>
      <c r="O1557" s="90" t="s">
        <v>2142</v>
      </c>
      <c r="P1557" s="90"/>
      <c r="Q1557" s="90">
        <v>23</v>
      </c>
      <c r="R1557" s="90" t="s">
        <v>1994</v>
      </c>
    </row>
    <row r="1558" spans="1:18" ht="13.5" hidden="1">
      <c r="A1558" s="90" t="s">
        <v>430</v>
      </c>
      <c r="B1558" s="90" t="s">
        <v>431</v>
      </c>
      <c r="C1558" s="91"/>
      <c r="D1558" s="91">
        <v>45238</v>
      </c>
      <c r="E1558" s="90" t="s">
        <v>1953</v>
      </c>
      <c r="F1558" s="90" t="s">
        <v>2143</v>
      </c>
      <c r="G1558" s="90" t="s">
        <v>2135</v>
      </c>
      <c r="H1558" s="92">
        <v>719950</v>
      </c>
      <c r="I1558" s="78">
        <v>524.22</v>
      </c>
      <c r="J1558" s="93"/>
      <c r="K1558" s="94">
        <v>1376.58</v>
      </c>
      <c r="L1558" s="94">
        <v>1376.58</v>
      </c>
      <c r="M1558" s="94">
        <f t="shared" si="11"/>
        <v>0</v>
      </c>
      <c r="N1558" s="91">
        <v>45244</v>
      </c>
      <c r="O1558" s="90" t="s">
        <v>2144</v>
      </c>
      <c r="P1558" s="90"/>
      <c r="Q1558" s="90">
        <v>23</v>
      </c>
      <c r="R1558" s="90" t="s">
        <v>1994</v>
      </c>
    </row>
    <row r="1559" spans="1:18" ht="13.5" hidden="1">
      <c r="A1559" s="90" t="s">
        <v>425</v>
      </c>
      <c r="B1559" s="90" t="s">
        <v>426</v>
      </c>
      <c r="C1559" s="91"/>
      <c r="D1559" s="91">
        <v>45238</v>
      </c>
      <c r="E1559" s="90" t="s">
        <v>1953</v>
      </c>
      <c r="F1559" s="90" t="s">
        <v>2143</v>
      </c>
      <c r="G1559" s="90" t="s">
        <v>2135</v>
      </c>
      <c r="H1559" s="92">
        <v>127050</v>
      </c>
      <c r="I1559" s="78">
        <v>524.22</v>
      </c>
      <c r="J1559" s="93"/>
      <c r="K1559" s="94">
        <v>242.93</v>
      </c>
      <c r="L1559" s="94">
        <v>242.93</v>
      </c>
      <c r="M1559" s="94">
        <f t="shared" si="11"/>
        <v>0</v>
      </c>
      <c r="N1559" s="91">
        <v>45244</v>
      </c>
      <c r="O1559" s="90" t="s">
        <v>2144</v>
      </c>
      <c r="P1559" s="90"/>
      <c r="Q1559" s="90">
        <v>23</v>
      </c>
      <c r="R1559" s="90" t="s">
        <v>1994</v>
      </c>
    </row>
    <row r="1560" spans="1:18" ht="13.5" hidden="1">
      <c r="A1560" s="90" t="s">
        <v>430</v>
      </c>
      <c r="B1560" s="90" t="s">
        <v>431</v>
      </c>
      <c r="C1560" s="91"/>
      <c r="D1560" s="91">
        <v>45239</v>
      </c>
      <c r="E1560" s="90">
        <v>4</v>
      </c>
      <c r="F1560" s="90" t="s">
        <v>1605</v>
      </c>
      <c r="G1560" s="90" t="s">
        <v>2145</v>
      </c>
      <c r="H1560" s="92">
        <v>3441297.65</v>
      </c>
      <c r="I1560" s="78">
        <v>524.22</v>
      </c>
      <c r="J1560" s="93"/>
      <c r="K1560" s="94">
        <v>6579.92</v>
      </c>
      <c r="L1560" s="94">
        <v>6579.92</v>
      </c>
      <c r="M1560" s="94">
        <f t="shared" si="11"/>
        <v>0</v>
      </c>
      <c r="N1560" s="91">
        <v>45244</v>
      </c>
      <c r="O1560" s="90" t="s">
        <v>2016</v>
      </c>
      <c r="P1560" s="90"/>
      <c r="Q1560" s="90">
        <v>23</v>
      </c>
      <c r="R1560" s="90" t="s">
        <v>1994</v>
      </c>
    </row>
    <row r="1561" spans="1:18" ht="13.5" hidden="1">
      <c r="A1561" s="90" t="s">
        <v>425</v>
      </c>
      <c r="B1561" s="90" t="s">
        <v>426</v>
      </c>
      <c r="C1561" s="91"/>
      <c r="D1561" s="91">
        <v>45239</v>
      </c>
      <c r="E1561" s="90">
        <v>4</v>
      </c>
      <c r="F1561" s="90" t="s">
        <v>1605</v>
      </c>
      <c r="G1561" s="90" t="s">
        <v>2145</v>
      </c>
      <c r="H1561" s="92">
        <v>607287.81999999995</v>
      </c>
      <c r="I1561" s="78">
        <v>524.22</v>
      </c>
      <c r="J1561" s="93"/>
      <c r="K1561" s="94">
        <v>1161.1600000000001</v>
      </c>
      <c r="L1561" s="94">
        <v>1161.1600000000001</v>
      </c>
      <c r="M1561" s="94">
        <f t="shared" si="11"/>
        <v>0</v>
      </c>
      <c r="N1561" s="91">
        <v>45244</v>
      </c>
      <c r="O1561" s="90" t="s">
        <v>2016</v>
      </c>
      <c r="P1561" s="90"/>
      <c r="Q1561" s="90">
        <v>23</v>
      </c>
      <c r="R1561" s="90" t="s">
        <v>1994</v>
      </c>
    </row>
    <row r="1562" spans="1:18" ht="13.5" hidden="1">
      <c r="A1562" s="90" t="s">
        <v>247</v>
      </c>
      <c r="B1562" s="90" t="s">
        <v>248</v>
      </c>
      <c r="C1562" s="91"/>
      <c r="D1562" s="91">
        <v>45239</v>
      </c>
      <c r="E1562" s="90" t="s">
        <v>2146</v>
      </c>
      <c r="F1562" s="90" t="s">
        <v>505</v>
      </c>
      <c r="G1562" s="90" t="s">
        <v>2147</v>
      </c>
      <c r="H1562" s="92"/>
      <c r="I1562" s="78">
        <v>524.22</v>
      </c>
      <c r="J1562" s="93"/>
      <c r="K1562" s="94">
        <v>840</v>
      </c>
      <c r="L1562" s="94">
        <v>840</v>
      </c>
      <c r="M1562" s="94">
        <f t="shared" si="11"/>
        <v>0</v>
      </c>
      <c r="N1562" s="91">
        <v>45244</v>
      </c>
      <c r="O1562" s="90" t="s">
        <v>2148</v>
      </c>
      <c r="P1562" s="90"/>
      <c r="Q1562" s="90">
        <v>23</v>
      </c>
      <c r="R1562" s="90" t="s">
        <v>1994</v>
      </c>
    </row>
    <row r="1563" spans="1:18" ht="13.5" hidden="1">
      <c r="A1563" s="90" t="s">
        <v>1019</v>
      </c>
      <c r="B1563" s="90" t="s">
        <v>1020</v>
      </c>
      <c r="C1563" s="91"/>
      <c r="D1563" s="91">
        <v>45239</v>
      </c>
      <c r="E1563" s="90" t="s">
        <v>2149</v>
      </c>
      <c r="F1563" s="90" t="s">
        <v>505</v>
      </c>
      <c r="G1563" s="90" t="s">
        <v>2150</v>
      </c>
      <c r="H1563" s="92"/>
      <c r="I1563" s="78">
        <v>524.22</v>
      </c>
      <c r="J1563" s="93"/>
      <c r="K1563" s="94">
        <v>6240</v>
      </c>
      <c r="L1563" s="94">
        <v>6240</v>
      </c>
      <c r="M1563" s="94">
        <f t="shared" si="11"/>
        <v>0</v>
      </c>
      <c r="N1563" s="91">
        <v>45244</v>
      </c>
      <c r="O1563" s="90" t="s">
        <v>2151</v>
      </c>
      <c r="P1563" s="90"/>
      <c r="Q1563" s="90">
        <v>23</v>
      </c>
      <c r="R1563" s="90" t="s">
        <v>1994</v>
      </c>
    </row>
    <row r="1564" spans="1:18" ht="13.5" hidden="1">
      <c r="A1564" s="90" t="s">
        <v>439</v>
      </c>
      <c r="B1564" s="90" t="s">
        <v>440</v>
      </c>
      <c r="C1564" s="91"/>
      <c r="D1564" s="91">
        <v>45239</v>
      </c>
      <c r="E1564" s="90">
        <v>133340</v>
      </c>
      <c r="F1564" s="90" t="s">
        <v>1614</v>
      </c>
      <c r="G1564" s="90" t="s">
        <v>487</v>
      </c>
      <c r="H1564" s="92">
        <v>466567.5</v>
      </c>
      <c r="I1564" s="78">
        <v>524.22</v>
      </c>
      <c r="J1564" s="93"/>
      <c r="K1564" s="94">
        <v>890.4</v>
      </c>
      <c r="L1564" s="94">
        <v>890.4</v>
      </c>
      <c r="M1564" s="94">
        <f t="shared" si="11"/>
        <v>0</v>
      </c>
      <c r="N1564" s="91">
        <v>45253</v>
      </c>
      <c r="O1564" s="90" t="s">
        <v>2152</v>
      </c>
      <c r="P1564" s="90"/>
      <c r="Q1564" s="90">
        <v>23</v>
      </c>
      <c r="R1564" s="90" t="s">
        <v>2000</v>
      </c>
    </row>
    <row r="1565" spans="1:18" ht="13.5" hidden="1">
      <c r="A1565" s="90" t="s">
        <v>439</v>
      </c>
      <c r="B1565" s="90" t="s">
        <v>440</v>
      </c>
      <c r="C1565" s="91"/>
      <c r="D1565" s="91">
        <v>45243</v>
      </c>
      <c r="E1565" s="90">
        <v>133640</v>
      </c>
      <c r="F1565" s="90" t="s">
        <v>1614</v>
      </c>
      <c r="G1565" s="90" t="s">
        <v>487</v>
      </c>
      <c r="H1565" s="92">
        <v>88153.86</v>
      </c>
      <c r="I1565" s="78">
        <v>524.22</v>
      </c>
      <c r="J1565" s="93"/>
      <c r="K1565" s="94">
        <v>168.23</v>
      </c>
      <c r="L1565" s="94">
        <v>168.23</v>
      </c>
      <c r="M1565" s="94">
        <f t="shared" si="11"/>
        <v>0</v>
      </c>
      <c r="N1565" s="91">
        <v>45253</v>
      </c>
      <c r="O1565" s="90" t="s">
        <v>2152</v>
      </c>
      <c r="P1565" s="90"/>
      <c r="Q1565" s="90">
        <v>23</v>
      </c>
      <c r="R1565" s="90" t="s">
        <v>2000</v>
      </c>
    </row>
    <row r="1566" spans="1:18" ht="13.5" hidden="1">
      <c r="A1566" s="90" t="s">
        <v>425</v>
      </c>
      <c r="B1566" s="90" t="s">
        <v>426</v>
      </c>
      <c r="C1566" s="91"/>
      <c r="D1566" s="91">
        <v>45239</v>
      </c>
      <c r="E1566" s="90">
        <v>2914</v>
      </c>
      <c r="F1566" s="90" t="s">
        <v>2153</v>
      </c>
      <c r="G1566" s="90" t="s">
        <v>783</v>
      </c>
      <c r="H1566" s="92">
        <v>30510</v>
      </c>
      <c r="I1566" s="78">
        <v>524.22</v>
      </c>
      <c r="J1566" s="93"/>
      <c r="K1566" s="94">
        <v>58.34</v>
      </c>
      <c r="L1566" s="94">
        <v>58.34</v>
      </c>
      <c r="M1566" s="94">
        <f t="shared" si="11"/>
        <v>0</v>
      </c>
      <c r="N1566" s="91">
        <v>45244</v>
      </c>
      <c r="O1566" s="90" t="s">
        <v>2154</v>
      </c>
      <c r="P1566" s="90"/>
      <c r="Q1566" s="90">
        <v>23</v>
      </c>
      <c r="R1566" s="90" t="s">
        <v>1994</v>
      </c>
    </row>
    <row r="1567" spans="1:18" ht="13.5" hidden="1">
      <c r="A1567" s="90" t="s">
        <v>569</v>
      </c>
      <c r="B1567" s="90" t="s">
        <v>570</v>
      </c>
      <c r="C1567" s="91"/>
      <c r="D1567" s="91">
        <v>45240</v>
      </c>
      <c r="E1567" s="90">
        <v>5421</v>
      </c>
      <c r="F1567" s="90" t="s">
        <v>2155</v>
      </c>
      <c r="G1567" s="90" t="s">
        <v>2156</v>
      </c>
      <c r="H1567" s="92"/>
      <c r="I1567" s="78">
        <v>524.22</v>
      </c>
      <c r="J1567" s="93"/>
      <c r="K1567" s="94">
        <v>605.9</v>
      </c>
      <c r="L1567" s="94">
        <v>605.9</v>
      </c>
      <c r="M1567" s="94">
        <f t="shared" si="11"/>
        <v>0</v>
      </c>
      <c r="N1567" s="91">
        <v>45252</v>
      </c>
      <c r="O1567" s="90" t="s">
        <v>2157</v>
      </c>
      <c r="P1567" s="90"/>
      <c r="Q1567" s="90">
        <v>23</v>
      </c>
      <c r="R1567" s="90" t="s">
        <v>2158</v>
      </c>
    </row>
    <row r="1568" spans="1:18" ht="13.5" hidden="1">
      <c r="A1568" s="90" t="s">
        <v>569</v>
      </c>
      <c r="B1568" s="90" t="s">
        <v>570</v>
      </c>
      <c r="C1568" s="91"/>
      <c r="D1568" s="91">
        <v>45243</v>
      </c>
      <c r="E1568" s="90">
        <v>4718665</v>
      </c>
      <c r="F1568" s="95" t="s">
        <v>276</v>
      </c>
      <c r="G1568" s="90" t="s">
        <v>2159</v>
      </c>
      <c r="H1568" s="92"/>
      <c r="I1568" s="78">
        <v>524.22</v>
      </c>
      <c r="J1568" s="93"/>
      <c r="K1568" s="94">
        <v>49.99</v>
      </c>
      <c r="L1568" s="94">
        <v>49.99</v>
      </c>
      <c r="M1568" s="94">
        <f t="shared" si="11"/>
        <v>0</v>
      </c>
      <c r="N1568" s="91">
        <v>45252</v>
      </c>
      <c r="O1568" s="90" t="s">
        <v>2157</v>
      </c>
      <c r="P1568" s="90"/>
      <c r="Q1568" s="90">
        <v>23</v>
      </c>
      <c r="R1568" s="90" t="s">
        <v>2158</v>
      </c>
    </row>
    <row r="1569" spans="1:18" ht="13.5" hidden="1">
      <c r="A1569" s="90" t="s">
        <v>237</v>
      </c>
      <c r="B1569" s="90" t="s">
        <v>40</v>
      </c>
      <c r="C1569" s="91"/>
      <c r="D1569" s="91">
        <v>45243</v>
      </c>
      <c r="E1569" s="90">
        <v>7863404</v>
      </c>
      <c r="F1569" s="95" t="s">
        <v>276</v>
      </c>
      <c r="G1569" s="90" t="s">
        <v>2160</v>
      </c>
      <c r="H1569" s="92"/>
      <c r="I1569" s="78">
        <v>524.22</v>
      </c>
      <c r="J1569" s="93"/>
      <c r="K1569" s="94">
        <v>251.6</v>
      </c>
      <c r="L1569" s="94">
        <v>251.6</v>
      </c>
      <c r="M1569" s="94">
        <f t="shared" si="11"/>
        <v>0</v>
      </c>
      <c r="N1569" s="91">
        <v>45252</v>
      </c>
      <c r="O1569" s="90" t="s">
        <v>2157</v>
      </c>
      <c r="P1569" s="90"/>
      <c r="Q1569" s="90">
        <v>23</v>
      </c>
      <c r="R1569" s="90" t="s">
        <v>2158</v>
      </c>
    </row>
    <row r="1570" spans="1:18" ht="13.5" hidden="1">
      <c r="A1570" s="90" t="s">
        <v>430</v>
      </c>
      <c r="B1570" s="90" t="s">
        <v>431</v>
      </c>
      <c r="C1570" s="91"/>
      <c r="D1570" s="91">
        <v>45243</v>
      </c>
      <c r="E1570" s="90">
        <v>2192</v>
      </c>
      <c r="F1570" s="90" t="s">
        <v>1822</v>
      </c>
      <c r="G1570" s="90" t="s">
        <v>2161</v>
      </c>
      <c r="H1570" s="92">
        <v>288150</v>
      </c>
      <c r="I1570" s="78">
        <v>524.22</v>
      </c>
      <c r="J1570" s="93"/>
      <c r="K1570" s="94">
        <v>550.96</v>
      </c>
      <c r="L1570" s="94">
        <v>550.96</v>
      </c>
      <c r="M1570" s="94">
        <f t="shared" si="11"/>
        <v>0</v>
      </c>
      <c r="N1570" s="91">
        <v>45244</v>
      </c>
      <c r="O1570" s="90" t="s">
        <v>2162</v>
      </c>
      <c r="P1570" s="90"/>
      <c r="Q1570" s="90">
        <v>23</v>
      </c>
      <c r="R1570" s="90" t="s">
        <v>1994</v>
      </c>
    </row>
    <row r="1571" spans="1:18" ht="13.5" hidden="1">
      <c r="A1571" s="90" t="s">
        <v>268</v>
      </c>
      <c r="B1571" s="90" t="s">
        <v>269</v>
      </c>
      <c r="C1571" s="91"/>
      <c r="D1571" s="91">
        <v>45233</v>
      </c>
      <c r="E1571" s="90">
        <v>85</v>
      </c>
      <c r="F1571" s="90" t="s">
        <v>2163</v>
      </c>
      <c r="G1571" s="90" t="s">
        <v>2164</v>
      </c>
      <c r="H1571" s="92"/>
      <c r="I1571" s="78">
        <v>524.22</v>
      </c>
      <c r="J1571" s="93"/>
      <c r="K1571" s="94">
        <v>1360.11</v>
      </c>
      <c r="L1571" s="94">
        <v>1360.11</v>
      </c>
      <c r="M1571" s="94">
        <f t="shared" si="11"/>
        <v>0</v>
      </c>
      <c r="N1571" s="91">
        <v>45244</v>
      </c>
      <c r="O1571" s="90" t="s">
        <v>2165</v>
      </c>
      <c r="P1571" s="90"/>
      <c r="Q1571" s="90">
        <v>23</v>
      </c>
    </row>
    <row r="1572" spans="1:18" ht="13.5" hidden="1">
      <c r="A1572" s="90" t="s">
        <v>425</v>
      </c>
      <c r="B1572" s="90" t="s">
        <v>426</v>
      </c>
      <c r="C1572" s="91"/>
      <c r="D1572" s="91">
        <v>45244</v>
      </c>
      <c r="E1572" s="90">
        <v>1001</v>
      </c>
      <c r="F1572" s="90" t="s">
        <v>1439</v>
      </c>
      <c r="G1572" s="90" t="s">
        <v>2166</v>
      </c>
      <c r="H1572" s="92"/>
      <c r="I1572" s="78">
        <v>524.22</v>
      </c>
      <c r="J1572" s="93"/>
      <c r="K1572" s="94">
        <v>5000</v>
      </c>
      <c r="L1572" s="94">
        <v>5000</v>
      </c>
      <c r="M1572" s="94">
        <f t="shared" si="11"/>
        <v>0</v>
      </c>
      <c r="N1572" s="91">
        <v>45244</v>
      </c>
      <c r="O1572" s="90" t="s">
        <v>2167</v>
      </c>
      <c r="P1572" s="90"/>
      <c r="Q1572" s="90">
        <v>23</v>
      </c>
      <c r="R1572" s="90" t="s">
        <v>2168</v>
      </c>
    </row>
    <row r="1573" spans="1:18" ht="13.5" hidden="1">
      <c r="A1573" s="90" t="s">
        <v>430</v>
      </c>
      <c r="B1573" s="90" t="s">
        <v>431</v>
      </c>
      <c r="C1573" s="91"/>
      <c r="D1573" s="91">
        <v>45232</v>
      </c>
      <c r="E1573" s="90" t="s">
        <v>2169</v>
      </c>
      <c r="F1573" s="90" t="s">
        <v>2170</v>
      </c>
      <c r="G1573" s="90" t="s">
        <v>2171</v>
      </c>
      <c r="H1573" s="92">
        <v>1233902.3500000001</v>
      </c>
      <c r="I1573" s="78">
        <v>524.22</v>
      </c>
      <c r="J1573" s="93"/>
      <c r="K1573" s="94">
        <v>2359.2800000000002</v>
      </c>
      <c r="L1573" s="94">
        <v>2359.2800000000002</v>
      </c>
      <c r="M1573" s="94">
        <f t="shared" si="11"/>
        <v>0</v>
      </c>
      <c r="N1573" s="91">
        <v>45244</v>
      </c>
      <c r="O1573" s="90" t="s">
        <v>2172</v>
      </c>
      <c r="P1573" s="90"/>
      <c r="Q1573" s="90">
        <v>23</v>
      </c>
    </row>
    <row r="1574" spans="1:18" ht="13.5" hidden="1">
      <c r="A1574" s="90" t="s">
        <v>1027</v>
      </c>
      <c r="B1574" s="90" t="s">
        <v>1028</v>
      </c>
      <c r="C1574" s="91"/>
      <c r="D1574" s="91">
        <v>45237</v>
      </c>
      <c r="E1574" s="90" t="s">
        <v>2173</v>
      </c>
      <c r="F1574" s="90" t="s">
        <v>2174</v>
      </c>
      <c r="G1574" s="90" t="s">
        <v>2175</v>
      </c>
      <c r="H1574" s="92"/>
      <c r="I1574" s="78">
        <v>524.22</v>
      </c>
      <c r="J1574" s="93"/>
      <c r="K1574" s="94">
        <v>2481.17</v>
      </c>
      <c r="L1574" s="94">
        <v>2481.17</v>
      </c>
      <c r="M1574" s="94">
        <f t="shared" si="11"/>
        <v>0</v>
      </c>
      <c r="N1574" s="91">
        <v>45244</v>
      </c>
      <c r="O1574" s="90" t="s">
        <v>2176</v>
      </c>
      <c r="P1574" s="90"/>
      <c r="Q1574" s="90">
        <v>23</v>
      </c>
    </row>
    <row r="1575" spans="1:18" ht="13.5" hidden="1">
      <c r="A1575" s="90" t="s">
        <v>1022</v>
      </c>
      <c r="B1575" s="90" t="s">
        <v>1023</v>
      </c>
      <c r="C1575" s="91"/>
      <c r="D1575" s="91">
        <v>45237</v>
      </c>
      <c r="E1575" s="90" t="s">
        <v>2173</v>
      </c>
      <c r="F1575" s="90" t="s">
        <v>2174</v>
      </c>
      <c r="G1575" s="90" t="s">
        <v>2175</v>
      </c>
      <c r="H1575" s="92"/>
      <c r="I1575" s="78">
        <v>524.22</v>
      </c>
      <c r="J1575" s="93"/>
      <c r="K1575" s="94">
        <v>3817.19</v>
      </c>
      <c r="L1575" s="94">
        <v>3817.19</v>
      </c>
      <c r="M1575" s="94">
        <f t="shared" si="11"/>
        <v>0</v>
      </c>
      <c r="N1575" s="91">
        <v>45244</v>
      </c>
      <c r="O1575" s="90" t="s">
        <v>2176</v>
      </c>
      <c r="P1575" s="90"/>
      <c r="Q1575" s="90">
        <v>23</v>
      </c>
    </row>
    <row r="1576" spans="1:18" ht="13.5" hidden="1">
      <c r="A1576" s="90" t="s">
        <v>430</v>
      </c>
      <c r="B1576" s="90" t="s">
        <v>431</v>
      </c>
      <c r="C1576" s="91"/>
      <c r="D1576" s="91">
        <v>45243</v>
      </c>
      <c r="E1576" s="90">
        <v>12711</v>
      </c>
      <c r="F1576" s="90" t="s">
        <v>2177</v>
      </c>
      <c r="G1576" s="90" t="s">
        <v>2178</v>
      </c>
      <c r="H1576" s="92">
        <v>1397527.5</v>
      </c>
      <c r="I1576" s="78">
        <v>524.22</v>
      </c>
      <c r="J1576" s="93"/>
      <c r="K1576" s="94">
        <v>2672.14</v>
      </c>
      <c r="L1576" s="94">
        <v>2672.14</v>
      </c>
      <c r="M1576" s="94">
        <f t="shared" si="11"/>
        <v>0</v>
      </c>
      <c r="N1576" s="91">
        <v>45244</v>
      </c>
      <c r="O1576" s="90" t="s">
        <v>2179</v>
      </c>
      <c r="P1576" s="90"/>
      <c r="Q1576" s="90">
        <v>23</v>
      </c>
    </row>
    <row r="1577" spans="1:18" ht="13.5" hidden="1">
      <c r="A1577" s="90" t="s">
        <v>287</v>
      </c>
      <c r="B1577" s="90" t="s">
        <v>288</v>
      </c>
      <c r="C1577" s="91"/>
      <c r="D1577" s="91">
        <v>45240</v>
      </c>
      <c r="E1577" s="90" t="s">
        <v>2180</v>
      </c>
      <c r="F1577" s="90" t="s">
        <v>2181</v>
      </c>
      <c r="G1577" s="90" t="s">
        <v>2182</v>
      </c>
      <c r="H1577" s="92">
        <v>524650</v>
      </c>
      <c r="I1577" s="78">
        <v>524.22</v>
      </c>
      <c r="J1577" s="93"/>
      <c r="K1577" s="94">
        <v>1003.15</v>
      </c>
      <c r="L1577" s="94">
        <v>1003.15</v>
      </c>
      <c r="M1577" s="94">
        <f t="shared" si="11"/>
        <v>0</v>
      </c>
      <c r="N1577" s="91">
        <v>45244</v>
      </c>
      <c r="O1577" s="90" t="s">
        <v>2183</v>
      </c>
      <c r="P1577" s="90"/>
      <c r="Q1577" s="90">
        <v>23</v>
      </c>
    </row>
    <row r="1578" spans="1:18" ht="13.5" hidden="1">
      <c r="A1578" s="90" t="s">
        <v>287</v>
      </c>
      <c r="B1578" s="90" t="s">
        <v>288</v>
      </c>
      <c r="C1578" s="91"/>
      <c r="D1578" s="91">
        <v>45240</v>
      </c>
      <c r="E1578" s="90" t="s">
        <v>2180</v>
      </c>
      <c r="F1578" s="90" t="s">
        <v>2181</v>
      </c>
      <c r="G1578" s="90" t="s">
        <v>2182</v>
      </c>
      <c r="H1578" s="92">
        <v>524650</v>
      </c>
      <c r="I1578" s="78">
        <v>524.22</v>
      </c>
      <c r="J1578" s="93"/>
      <c r="K1578" s="94">
        <v>1001.24</v>
      </c>
      <c r="L1578" s="94">
        <v>1001.24</v>
      </c>
      <c r="M1578" s="94">
        <f t="shared" si="11"/>
        <v>0</v>
      </c>
      <c r="N1578" s="91">
        <v>45280</v>
      </c>
      <c r="O1578" s="90" t="s">
        <v>2184</v>
      </c>
      <c r="P1578" s="90"/>
      <c r="Q1578" s="90">
        <v>23</v>
      </c>
    </row>
    <row r="1579" spans="1:18" ht="13.5" hidden="1">
      <c r="A1579" s="90" t="s">
        <v>430</v>
      </c>
      <c r="B1579" s="90" t="s">
        <v>431</v>
      </c>
      <c r="C1579" s="91"/>
      <c r="D1579" s="91">
        <v>45205</v>
      </c>
      <c r="E1579" s="90" t="s">
        <v>456</v>
      </c>
      <c r="F1579" s="90" t="s">
        <v>1806</v>
      </c>
      <c r="G1579" s="90" t="s">
        <v>2185</v>
      </c>
      <c r="H1579" s="92"/>
      <c r="I1579" s="78">
        <v>524.22</v>
      </c>
      <c r="J1579" s="93"/>
      <c r="K1579" s="94">
        <v>2510.5</v>
      </c>
      <c r="L1579" s="94">
        <v>2510.5</v>
      </c>
      <c r="M1579" s="94">
        <f t="shared" si="11"/>
        <v>0</v>
      </c>
      <c r="N1579" s="91">
        <v>45244</v>
      </c>
      <c r="O1579" s="90" t="s">
        <v>2186</v>
      </c>
      <c r="P1579" s="90"/>
      <c r="Q1579" s="90">
        <v>23</v>
      </c>
    </row>
    <row r="1580" spans="1:18" ht="13.5" hidden="1">
      <c r="A1580" s="90" t="s">
        <v>439</v>
      </c>
      <c r="B1580" s="90" t="s">
        <v>440</v>
      </c>
      <c r="C1580" s="91"/>
      <c r="D1580" s="91">
        <v>45244</v>
      </c>
      <c r="E1580" s="90">
        <v>42</v>
      </c>
      <c r="F1580" s="90" t="s">
        <v>1456</v>
      </c>
      <c r="G1580" s="90" t="s">
        <v>2187</v>
      </c>
      <c r="H1580" s="92"/>
      <c r="I1580" s="78">
        <v>524.22</v>
      </c>
      <c r="J1580" s="93"/>
      <c r="K1580" s="94">
        <v>1525.5</v>
      </c>
      <c r="L1580" s="94">
        <v>1525.5</v>
      </c>
      <c r="M1580" s="94">
        <f t="shared" si="11"/>
        <v>0</v>
      </c>
      <c r="N1580" s="91">
        <v>45252</v>
      </c>
      <c r="O1580" s="90" t="s">
        <v>2188</v>
      </c>
      <c r="P1580" s="90"/>
      <c r="Q1580" s="90">
        <v>23</v>
      </c>
    </row>
    <row r="1581" spans="1:18" ht="13.5" hidden="1">
      <c r="A1581" s="90" t="s">
        <v>439</v>
      </c>
      <c r="B1581" s="90" t="s">
        <v>440</v>
      </c>
      <c r="C1581" s="91"/>
      <c r="D1581" s="91">
        <v>45244</v>
      </c>
      <c r="E1581" s="90">
        <v>43</v>
      </c>
      <c r="F1581" s="90" t="s">
        <v>1456</v>
      </c>
      <c r="G1581" s="90" t="s">
        <v>2189</v>
      </c>
      <c r="H1581" s="92"/>
      <c r="I1581" s="78">
        <v>524.22</v>
      </c>
      <c r="J1581" s="93"/>
      <c r="K1581" s="94">
        <v>1525.5</v>
      </c>
      <c r="L1581" s="94">
        <v>1525.5</v>
      </c>
      <c r="M1581" s="94">
        <f t="shared" si="11"/>
        <v>0</v>
      </c>
      <c r="N1581" s="91">
        <v>45252</v>
      </c>
      <c r="O1581" s="90" t="s">
        <v>2188</v>
      </c>
      <c r="P1581" s="90"/>
      <c r="Q1581" s="90">
        <v>23</v>
      </c>
    </row>
    <row r="1582" spans="1:18" ht="13.5" hidden="1">
      <c r="A1582" s="90" t="s">
        <v>430</v>
      </c>
      <c r="B1582" s="90" t="s">
        <v>431</v>
      </c>
      <c r="C1582" s="91"/>
      <c r="D1582" s="91">
        <v>45245</v>
      </c>
      <c r="E1582" s="90" t="s">
        <v>2129</v>
      </c>
      <c r="F1582" s="90" t="s">
        <v>2190</v>
      </c>
      <c r="G1582" s="90" t="s">
        <v>2191</v>
      </c>
      <c r="H1582" s="92"/>
      <c r="I1582" s="78">
        <v>524.22</v>
      </c>
      <c r="J1582" s="93"/>
      <c r="K1582" s="94">
        <v>6601.46</v>
      </c>
      <c r="L1582" s="94">
        <v>6601.46</v>
      </c>
      <c r="M1582" s="94">
        <f t="shared" si="11"/>
        <v>0</v>
      </c>
      <c r="N1582" s="91">
        <v>45246</v>
      </c>
      <c r="O1582" s="90" t="s">
        <v>2192</v>
      </c>
      <c r="P1582" s="90"/>
      <c r="Q1582" s="90">
        <v>23</v>
      </c>
    </row>
    <row r="1583" spans="1:18" ht="13.5" hidden="1">
      <c r="A1583" s="90" t="s">
        <v>376</v>
      </c>
      <c r="B1583" s="90" t="s">
        <v>377</v>
      </c>
      <c r="C1583" s="91"/>
      <c r="D1583" s="91">
        <v>45245</v>
      </c>
      <c r="E1583" s="90" t="s">
        <v>504</v>
      </c>
      <c r="F1583" s="90" t="s">
        <v>2193</v>
      </c>
      <c r="G1583" s="90" t="s">
        <v>2194</v>
      </c>
      <c r="H1583" s="92"/>
      <c r="I1583" s="78">
        <v>524.22</v>
      </c>
      <c r="J1583" s="93"/>
      <c r="K1583" s="94">
        <v>8379.2199999999993</v>
      </c>
      <c r="L1583" s="94">
        <v>8379.2199999999993</v>
      </c>
      <c r="M1583" s="94">
        <f t="shared" si="11"/>
        <v>0</v>
      </c>
      <c r="N1583" s="90"/>
      <c r="O1583" s="90"/>
      <c r="P1583" s="90"/>
      <c r="Q1583" s="90"/>
    </row>
    <row r="1584" spans="1:18" ht="13.5" hidden="1">
      <c r="A1584" s="90" t="s">
        <v>439</v>
      </c>
      <c r="B1584" s="90" t="s">
        <v>440</v>
      </c>
      <c r="C1584" s="91"/>
      <c r="D1584" s="91">
        <v>45260</v>
      </c>
      <c r="E1584" s="90"/>
      <c r="F1584" s="90" t="s">
        <v>686</v>
      </c>
      <c r="G1584" s="90" t="s">
        <v>2195</v>
      </c>
      <c r="H1584" s="92"/>
      <c r="I1584" s="78">
        <v>524.22</v>
      </c>
      <c r="J1584" s="93"/>
      <c r="K1584" s="94">
        <v>5273.33</v>
      </c>
      <c r="L1584" s="94">
        <v>5273.33</v>
      </c>
      <c r="M1584" s="94">
        <f t="shared" si="11"/>
        <v>0</v>
      </c>
      <c r="N1584" s="91">
        <v>45260</v>
      </c>
      <c r="O1584" s="90" t="s">
        <v>2196</v>
      </c>
      <c r="P1584" s="90"/>
      <c r="Q1584" s="90">
        <v>24</v>
      </c>
    </row>
    <row r="1585" spans="1:18" ht="13.5" hidden="1">
      <c r="A1585" s="90" t="s">
        <v>430</v>
      </c>
      <c r="B1585" s="90" t="s">
        <v>431</v>
      </c>
      <c r="C1585" s="91"/>
      <c r="D1585" s="91">
        <v>45246</v>
      </c>
      <c r="E1585" s="90">
        <v>40668</v>
      </c>
      <c r="F1585" s="90" t="s">
        <v>1144</v>
      </c>
      <c r="G1585" s="90" t="s">
        <v>2197</v>
      </c>
      <c r="H1585" s="92">
        <v>69950.009999999995</v>
      </c>
      <c r="I1585" s="78">
        <v>524.22</v>
      </c>
      <c r="J1585" s="93"/>
      <c r="K1585" s="94">
        <v>133.75</v>
      </c>
      <c r="L1585" s="94">
        <v>133.75</v>
      </c>
      <c r="M1585" s="94">
        <f t="shared" si="11"/>
        <v>0</v>
      </c>
      <c r="N1585" s="91">
        <v>45253</v>
      </c>
      <c r="O1585" s="90" t="s">
        <v>2092</v>
      </c>
      <c r="P1585" s="90"/>
      <c r="Q1585" s="90">
        <v>24</v>
      </c>
      <c r="R1585" s="90" t="s">
        <v>2000</v>
      </c>
    </row>
    <row r="1586" spans="1:18" ht="13.5" hidden="1">
      <c r="A1586" s="90" t="s">
        <v>430</v>
      </c>
      <c r="B1586" s="90" t="s">
        <v>431</v>
      </c>
      <c r="C1586" s="91"/>
      <c r="D1586" s="91">
        <v>45247</v>
      </c>
      <c r="E1586" s="90">
        <v>699</v>
      </c>
      <c r="F1586" s="90" t="s">
        <v>1144</v>
      </c>
      <c r="G1586" s="90" t="s">
        <v>2198</v>
      </c>
      <c r="H1586" s="92">
        <v>1653929.5</v>
      </c>
      <c r="I1586" s="78">
        <v>524.22</v>
      </c>
      <c r="J1586" s="93"/>
      <c r="K1586" s="94">
        <v>3171.49</v>
      </c>
      <c r="L1586" s="94">
        <v>3171.49</v>
      </c>
      <c r="M1586" s="94">
        <f t="shared" si="11"/>
        <v>0</v>
      </c>
      <c r="N1586" s="91">
        <v>45286</v>
      </c>
      <c r="O1586" s="90" t="s">
        <v>2199</v>
      </c>
      <c r="P1586" s="90"/>
      <c r="Q1586" s="90">
        <v>24</v>
      </c>
    </row>
    <row r="1587" spans="1:18" ht="13.5" hidden="1">
      <c r="A1587" s="90" t="s">
        <v>430</v>
      </c>
      <c r="B1587" s="90" t="s">
        <v>431</v>
      </c>
      <c r="C1587" s="91"/>
      <c r="D1587" s="91">
        <v>45251</v>
      </c>
      <c r="E1587" s="90">
        <v>712</v>
      </c>
      <c r="F1587" s="90" t="s">
        <v>1144</v>
      </c>
      <c r="G1587" s="90" t="s">
        <v>2198</v>
      </c>
      <c r="H1587" s="92">
        <v>28949.11</v>
      </c>
      <c r="I1587" s="78">
        <v>524.22</v>
      </c>
      <c r="J1587" s="93"/>
      <c r="K1587" s="94">
        <v>55.51</v>
      </c>
      <c r="L1587" s="94">
        <v>55.51</v>
      </c>
      <c r="M1587" s="94">
        <f t="shared" si="11"/>
        <v>0</v>
      </c>
      <c r="N1587" s="91">
        <v>45286</v>
      </c>
      <c r="O1587" s="90" t="s">
        <v>2199</v>
      </c>
      <c r="P1587" s="90"/>
      <c r="Q1587" s="90">
        <v>24</v>
      </c>
    </row>
    <row r="1588" spans="1:18" ht="13.5" hidden="1">
      <c r="A1588" s="90" t="s">
        <v>430</v>
      </c>
      <c r="B1588" s="90" t="s">
        <v>431</v>
      </c>
      <c r="C1588" s="91"/>
      <c r="D1588" s="91">
        <v>45254</v>
      </c>
      <c r="E1588" s="90">
        <v>40901</v>
      </c>
      <c r="F1588" s="90" t="s">
        <v>1144</v>
      </c>
      <c r="G1588" s="90" t="s">
        <v>2198</v>
      </c>
      <c r="H1588" s="92">
        <v>132000.71</v>
      </c>
      <c r="I1588" s="78">
        <v>524.22</v>
      </c>
      <c r="J1588" s="93"/>
      <c r="K1588" s="94">
        <v>253.12</v>
      </c>
      <c r="L1588" s="94">
        <v>253.12</v>
      </c>
      <c r="M1588" s="94">
        <f t="shared" si="11"/>
        <v>0</v>
      </c>
      <c r="N1588" s="91">
        <v>45275</v>
      </c>
      <c r="O1588" s="90" t="s">
        <v>2200</v>
      </c>
      <c r="P1588" s="90"/>
      <c r="Q1588" s="90">
        <v>24</v>
      </c>
      <c r="R1588" s="90" t="s">
        <v>2201</v>
      </c>
    </row>
    <row r="1589" spans="1:18" ht="13.5" hidden="1">
      <c r="A1589" s="90" t="s">
        <v>430</v>
      </c>
      <c r="B1589" s="90" t="s">
        <v>431</v>
      </c>
      <c r="C1589" s="91"/>
      <c r="D1589" s="91">
        <v>45258</v>
      </c>
      <c r="E1589" s="90">
        <v>764</v>
      </c>
      <c r="F1589" s="90" t="s">
        <v>1144</v>
      </c>
      <c r="G1589" s="90" t="s">
        <v>2198</v>
      </c>
      <c r="H1589" s="92">
        <v>410426</v>
      </c>
      <c r="I1589" s="78">
        <v>524.22</v>
      </c>
      <c r="J1589" s="93"/>
      <c r="K1589" s="94">
        <v>787.01</v>
      </c>
      <c r="L1589" s="94">
        <v>787.01</v>
      </c>
      <c r="M1589" s="94">
        <f t="shared" si="11"/>
        <v>0</v>
      </c>
      <c r="N1589" s="91">
        <v>45275</v>
      </c>
      <c r="O1589" s="90" t="s">
        <v>2200</v>
      </c>
      <c r="P1589" s="90"/>
      <c r="Q1589" s="90">
        <v>24</v>
      </c>
      <c r="R1589" s="90" t="s">
        <v>2201</v>
      </c>
    </row>
    <row r="1590" spans="1:18" ht="13.5" hidden="1">
      <c r="A1590" s="90" t="s">
        <v>430</v>
      </c>
      <c r="B1590" s="90" t="s">
        <v>431</v>
      </c>
      <c r="C1590" s="91"/>
      <c r="D1590" s="91">
        <v>45258</v>
      </c>
      <c r="E1590" s="90">
        <v>40969</v>
      </c>
      <c r="F1590" s="90" t="s">
        <v>1144</v>
      </c>
      <c r="G1590" s="90" t="s">
        <v>2198</v>
      </c>
      <c r="H1590" s="92">
        <v>2819376.83</v>
      </c>
      <c r="I1590" s="78">
        <v>524.22</v>
      </c>
      <c r="J1590" s="93"/>
      <c r="K1590" s="94">
        <v>5406.28</v>
      </c>
      <c r="L1590" s="94">
        <v>5406.28</v>
      </c>
      <c r="M1590" s="94">
        <f t="shared" si="11"/>
        <v>0</v>
      </c>
      <c r="N1590" s="91">
        <v>45275</v>
      </c>
      <c r="O1590" s="90" t="s">
        <v>2200</v>
      </c>
      <c r="P1590" s="90"/>
      <c r="Q1590" s="90">
        <v>24</v>
      </c>
      <c r="R1590" s="90" t="s">
        <v>2201</v>
      </c>
    </row>
    <row r="1591" spans="1:18" ht="13.5" hidden="1">
      <c r="A1591" s="90" t="s">
        <v>430</v>
      </c>
      <c r="B1591" s="90" t="s">
        <v>431</v>
      </c>
      <c r="C1591" s="91"/>
      <c r="D1591" s="91">
        <v>45246</v>
      </c>
      <c r="E1591" s="90">
        <v>11043</v>
      </c>
      <c r="F1591" s="90" t="s">
        <v>244</v>
      </c>
      <c r="G1591" s="90" t="s">
        <v>2198</v>
      </c>
      <c r="H1591" s="92">
        <v>435216.51</v>
      </c>
      <c r="I1591" s="78">
        <v>524.22</v>
      </c>
      <c r="J1591" s="93"/>
      <c r="K1591" s="94">
        <v>834.55</v>
      </c>
      <c r="L1591" s="94">
        <v>834.55</v>
      </c>
      <c r="M1591" s="94">
        <f t="shared" si="11"/>
        <v>0</v>
      </c>
      <c r="N1591" s="91">
        <v>45286</v>
      </c>
      <c r="O1591" s="90" t="s">
        <v>2202</v>
      </c>
      <c r="P1591" s="90"/>
      <c r="Q1591" s="90">
        <v>24</v>
      </c>
    </row>
    <row r="1592" spans="1:18" ht="13.5" hidden="1">
      <c r="A1592" s="90" t="s">
        <v>430</v>
      </c>
      <c r="B1592" s="90" t="s">
        <v>431</v>
      </c>
      <c r="C1592" s="91"/>
      <c r="D1592" s="91">
        <v>45246</v>
      </c>
      <c r="E1592" s="90">
        <v>105458</v>
      </c>
      <c r="F1592" s="90" t="s">
        <v>244</v>
      </c>
      <c r="G1592" s="90" t="s">
        <v>2198</v>
      </c>
      <c r="H1592" s="92">
        <v>32812.04</v>
      </c>
      <c r="I1592" s="78">
        <v>524.22</v>
      </c>
      <c r="J1592" s="93"/>
      <c r="K1592" s="94">
        <v>62.92</v>
      </c>
      <c r="L1592" s="94">
        <v>62.92</v>
      </c>
      <c r="M1592" s="94">
        <f t="shared" si="11"/>
        <v>0</v>
      </c>
      <c r="N1592" s="91">
        <v>45286</v>
      </c>
      <c r="O1592" s="90" t="s">
        <v>2202</v>
      </c>
      <c r="P1592" s="90"/>
      <c r="Q1592" s="90">
        <v>24</v>
      </c>
    </row>
    <row r="1593" spans="1:18" ht="13.5" hidden="1">
      <c r="A1593" s="90" t="s">
        <v>430</v>
      </c>
      <c r="B1593" s="90" t="s">
        <v>431</v>
      </c>
      <c r="C1593" s="91"/>
      <c r="D1593" s="91">
        <v>45250</v>
      </c>
      <c r="E1593" s="90">
        <v>11062</v>
      </c>
      <c r="F1593" s="90" t="s">
        <v>244</v>
      </c>
      <c r="G1593" s="90" t="s">
        <v>2198</v>
      </c>
      <c r="H1593" s="92">
        <v>300128.59999999998</v>
      </c>
      <c r="I1593" s="78">
        <v>524.22</v>
      </c>
      <c r="J1593" s="93"/>
      <c r="K1593" s="94">
        <v>575.51</v>
      </c>
      <c r="L1593" s="94">
        <v>575.51</v>
      </c>
      <c r="M1593" s="94">
        <f t="shared" si="11"/>
        <v>0</v>
      </c>
      <c r="N1593" s="91">
        <v>45286</v>
      </c>
      <c r="O1593" s="90" t="s">
        <v>2202</v>
      </c>
      <c r="P1593" s="90"/>
      <c r="Q1593" s="90">
        <v>24</v>
      </c>
    </row>
    <row r="1594" spans="1:18" ht="13.5" hidden="1">
      <c r="A1594" s="90" t="s">
        <v>430</v>
      </c>
      <c r="B1594" s="90" t="s">
        <v>431</v>
      </c>
      <c r="C1594" s="91"/>
      <c r="D1594" s="91">
        <v>45250</v>
      </c>
      <c r="E1594" s="90" t="s">
        <v>2203</v>
      </c>
      <c r="F1594" s="90" t="s">
        <v>244</v>
      </c>
      <c r="G1594" s="90" t="s">
        <v>2204</v>
      </c>
      <c r="H1594" s="92">
        <v>-300128.59999999998</v>
      </c>
      <c r="I1594" s="78">
        <v>524.22</v>
      </c>
      <c r="J1594" s="93"/>
      <c r="K1594" s="94">
        <v>-575.51</v>
      </c>
      <c r="L1594" s="94">
        <v>-575.51</v>
      </c>
      <c r="M1594" s="94">
        <f t="shared" si="11"/>
        <v>0</v>
      </c>
      <c r="N1594" s="90"/>
      <c r="O1594" s="90" t="s">
        <v>1739</v>
      </c>
      <c r="P1594" s="90"/>
      <c r="Q1594" s="90">
        <v>24</v>
      </c>
    </row>
    <row r="1595" spans="1:18" ht="13.5" hidden="1">
      <c r="A1595" s="90" t="s">
        <v>430</v>
      </c>
      <c r="B1595" s="90" t="s">
        <v>431</v>
      </c>
      <c r="C1595" s="91"/>
      <c r="D1595" s="91">
        <v>45250</v>
      </c>
      <c r="E1595" s="90">
        <v>11064</v>
      </c>
      <c r="F1595" s="90" t="s">
        <v>244</v>
      </c>
      <c r="G1595" s="90" t="s">
        <v>2198</v>
      </c>
      <c r="H1595" s="92">
        <v>300128.59999999998</v>
      </c>
      <c r="I1595" s="78">
        <v>524.22</v>
      </c>
      <c r="J1595" s="93"/>
      <c r="K1595" s="94">
        <v>575.51</v>
      </c>
      <c r="L1595" s="94">
        <v>575.51</v>
      </c>
      <c r="M1595" s="94">
        <f t="shared" si="11"/>
        <v>0</v>
      </c>
      <c r="N1595" s="90"/>
      <c r="O1595" s="90" t="s">
        <v>1739</v>
      </c>
      <c r="P1595" s="90"/>
      <c r="Q1595" s="90">
        <v>24</v>
      </c>
    </row>
    <row r="1596" spans="1:18" ht="13.5" hidden="1">
      <c r="A1596" s="90" t="s">
        <v>430</v>
      </c>
      <c r="B1596" s="90" t="s">
        <v>431</v>
      </c>
      <c r="C1596" s="91"/>
      <c r="D1596" s="91">
        <v>45246</v>
      </c>
      <c r="E1596" s="90">
        <v>294</v>
      </c>
      <c r="F1596" s="90" t="s">
        <v>1722</v>
      </c>
      <c r="G1596" s="90" t="s">
        <v>2205</v>
      </c>
      <c r="H1596" s="92">
        <v>565000</v>
      </c>
      <c r="I1596" s="78">
        <v>524.22</v>
      </c>
      <c r="J1596" s="93"/>
      <c r="K1596" s="94">
        <v>1080.31</v>
      </c>
      <c r="L1596" s="94">
        <v>1080.31</v>
      </c>
      <c r="M1596" s="94">
        <f t="shared" si="11"/>
        <v>0</v>
      </c>
      <c r="N1596" s="91">
        <v>45246</v>
      </c>
      <c r="O1596" s="90" t="s">
        <v>2206</v>
      </c>
      <c r="P1596" s="90"/>
      <c r="Q1596" s="90">
        <v>24</v>
      </c>
    </row>
    <row r="1597" spans="1:18" ht="13.5" hidden="1">
      <c r="A1597" s="90" t="s">
        <v>430</v>
      </c>
      <c r="B1597" s="90" t="s">
        <v>431</v>
      </c>
      <c r="C1597" s="91"/>
      <c r="D1597" s="91">
        <v>45248</v>
      </c>
      <c r="E1597" s="90" t="s">
        <v>2207</v>
      </c>
      <c r="F1597" s="90" t="s">
        <v>1527</v>
      </c>
      <c r="G1597" s="90" t="s">
        <v>2208</v>
      </c>
      <c r="H1597" s="92">
        <v>-1026907.67</v>
      </c>
      <c r="I1597" s="78">
        <v>524.22</v>
      </c>
      <c r="J1597" s="93"/>
      <c r="K1597" s="94">
        <v>-1969.14</v>
      </c>
      <c r="L1597" s="94">
        <v>-1969.14</v>
      </c>
      <c r="M1597" s="94">
        <f t="shared" si="11"/>
        <v>0</v>
      </c>
      <c r="N1597" s="90"/>
      <c r="O1597" s="90" t="s">
        <v>1739</v>
      </c>
      <c r="P1597" s="90"/>
      <c r="Q1597" s="90">
        <v>24</v>
      </c>
    </row>
    <row r="1598" spans="1:18" ht="13.5" hidden="1">
      <c r="A1598" s="90" t="s">
        <v>430</v>
      </c>
      <c r="B1598" s="90" t="s">
        <v>431</v>
      </c>
      <c r="C1598" s="91"/>
      <c r="D1598" s="91">
        <v>45248</v>
      </c>
      <c r="E1598" s="90">
        <v>263037</v>
      </c>
      <c r="F1598" s="90" t="s">
        <v>1527</v>
      </c>
      <c r="G1598" s="90" t="s">
        <v>2063</v>
      </c>
      <c r="H1598" s="92">
        <v>1026907.67</v>
      </c>
      <c r="I1598" s="78">
        <v>524.22</v>
      </c>
      <c r="J1598" s="93"/>
      <c r="K1598" s="94">
        <v>1969.14</v>
      </c>
      <c r="L1598" s="94">
        <v>1969.14</v>
      </c>
      <c r="M1598" s="94">
        <f t="shared" si="11"/>
        <v>0</v>
      </c>
      <c r="N1598" s="90"/>
      <c r="O1598" s="90" t="s">
        <v>1739</v>
      </c>
      <c r="P1598" s="90"/>
      <c r="Q1598" s="90">
        <v>24</v>
      </c>
    </row>
    <row r="1599" spans="1:18" ht="13.5" hidden="1">
      <c r="A1599" s="90" t="s">
        <v>430</v>
      </c>
      <c r="B1599" s="90" t="s">
        <v>431</v>
      </c>
      <c r="C1599" s="91"/>
      <c r="D1599" s="91">
        <v>45248</v>
      </c>
      <c r="E1599" s="90">
        <v>263043</v>
      </c>
      <c r="F1599" s="90" t="s">
        <v>1527</v>
      </c>
      <c r="G1599" s="90" t="s">
        <v>2209</v>
      </c>
      <c r="H1599" s="92">
        <v>1004082.67</v>
      </c>
      <c r="I1599" s="78">
        <v>524.22</v>
      </c>
      <c r="J1599" s="93"/>
      <c r="K1599" s="94">
        <v>1919.85</v>
      </c>
      <c r="L1599" s="94">
        <v>1919.85</v>
      </c>
      <c r="M1599" s="94">
        <f t="shared" si="11"/>
        <v>0</v>
      </c>
      <c r="N1599" s="91">
        <v>45253</v>
      </c>
      <c r="O1599" s="90" t="s">
        <v>2046</v>
      </c>
      <c r="P1599" s="90"/>
      <c r="Q1599" s="90">
        <v>24</v>
      </c>
      <c r="R1599" s="90" t="s">
        <v>2000</v>
      </c>
    </row>
    <row r="1600" spans="1:18" ht="13.5" hidden="1">
      <c r="A1600" s="90" t="s">
        <v>430</v>
      </c>
      <c r="B1600" s="90" t="s">
        <v>431</v>
      </c>
      <c r="C1600" s="91"/>
      <c r="D1600" s="91">
        <v>45248</v>
      </c>
      <c r="E1600" s="90">
        <v>263047</v>
      </c>
      <c r="F1600" s="90" t="s">
        <v>1527</v>
      </c>
      <c r="G1600" s="90" t="s">
        <v>2210</v>
      </c>
      <c r="H1600" s="92">
        <v>54270.6</v>
      </c>
      <c r="I1600" s="78">
        <v>524.22</v>
      </c>
      <c r="J1600" s="93"/>
      <c r="K1600" s="94">
        <v>104.07</v>
      </c>
      <c r="L1600" s="94">
        <v>104.07</v>
      </c>
      <c r="M1600" s="94">
        <f t="shared" si="11"/>
        <v>0</v>
      </c>
      <c r="N1600" s="91">
        <v>45272</v>
      </c>
      <c r="O1600" s="90" t="s">
        <v>2211</v>
      </c>
      <c r="P1600" s="90"/>
      <c r="Q1600" s="90">
        <v>24</v>
      </c>
    </row>
    <row r="1601" spans="1:18" ht="13.5" hidden="1">
      <c r="A1601" s="90" t="s">
        <v>237</v>
      </c>
      <c r="B1601" s="90" t="s">
        <v>40</v>
      </c>
      <c r="C1601" s="91"/>
      <c r="D1601" s="91">
        <v>45250</v>
      </c>
      <c r="E1601" s="90">
        <v>263156</v>
      </c>
      <c r="F1601" s="90" t="s">
        <v>1527</v>
      </c>
      <c r="G1601" s="90" t="s">
        <v>2212</v>
      </c>
      <c r="H1601" s="92">
        <v>482355.25</v>
      </c>
      <c r="I1601" s="78">
        <v>524.22</v>
      </c>
      <c r="J1601" s="93"/>
      <c r="K1601" s="94">
        <v>924.94</v>
      </c>
      <c r="L1601" s="94">
        <v>924.94</v>
      </c>
      <c r="M1601" s="94">
        <f t="shared" si="11"/>
        <v>0</v>
      </c>
      <c r="N1601" s="91">
        <v>45272</v>
      </c>
      <c r="O1601" s="90" t="s">
        <v>2211</v>
      </c>
      <c r="P1601" s="90"/>
      <c r="Q1601" s="90">
        <v>24</v>
      </c>
    </row>
    <row r="1602" spans="1:18" ht="13.5" hidden="1">
      <c r="A1602" s="90" t="s">
        <v>430</v>
      </c>
      <c r="B1602" s="90" t="s">
        <v>431</v>
      </c>
      <c r="C1602" s="91"/>
      <c r="D1602" s="91">
        <v>45252</v>
      </c>
      <c r="E1602" s="90">
        <v>263694</v>
      </c>
      <c r="F1602" s="90" t="s">
        <v>1527</v>
      </c>
      <c r="G1602" s="90" t="s">
        <v>1999</v>
      </c>
      <c r="H1602" s="92">
        <v>154237.5</v>
      </c>
      <c r="I1602" s="78">
        <v>524.22</v>
      </c>
      <c r="J1602" s="93"/>
      <c r="K1602" s="94">
        <v>295.76</v>
      </c>
      <c r="L1602" s="94">
        <v>295.76</v>
      </c>
      <c r="M1602" s="94">
        <f t="shared" si="11"/>
        <v>0</v>
      </c>
      <c r="N1602" s="91">
        <v>45272</v>
      </c>
      <c r="O1602" s="90" t="s">
        <v>2211</v>
      </c>
      <c r="P1602" s="90"/>
      <c r="Q1602" s="90">
        <v>24</v>
      </c>
      <c r="R1602" s="90" t="s">
        <v>2201</v>
      </c>
    </row>
    <row r="1603" spans="1:18" ht="13.5" hidden="1">
      <c r="A1603" s="90" t="s">
        <v>430</v>
      </c>
      <c r="B1603" s="90" t="s">
        <v>431</v>
      </c>
      <c r="C1603" s="91"/>
      <c r="D1603" s="91">
        <v>45252</v>
      </c>
      <c r="E1603" s="90">
        <v>263695</v>
      </c>
      <c r="F1603" s="90" t="s">
        <v>1527</v>
      </c>
      <c r="G1603" s="90" t="s">
        <v>2213</v>
      </c>
      <c r="H1603" s="92">
        <v>498755</v>
      </c>
      <c r="I1603" s="78">
        <v>524.22</v>
      </c>
      <c r="J1603" s="93"/>
      <c r="K1603" s="94">
        <v>956.39</v>
      </c>
      <c r="L1603" s="94">
        <v>956.39</v>
      </c>
      <c r="M1603" s="94">
        <f t="shared" si="11"/>
        <v>0</v>
      </c>
      <c r="N1603" s="91">
        <v>45272</v>
      </c>
      <c r="O1603" s="90" t="s">
        <v>2211</v>
      </c>
      <c r="P1603" s="90"/>
      <c r="Q1603" s="90">
        <v>24</v>
      </c>
      <c r="R1603" s="90" t="s">
        <v>2201</v>
      </c>
    </row>
    <row r="1604" spans="1:18" ht="13.5" hidden="1">
      <c r="A1604" s="90" t="s">
        <v>430</v>
      </c>
      <c r="B1604" s="90" t="s">
        <v>431</v>
      </c>
      <c r="C1604" s="91"/>
      <c r="D1604" s="91">
        <v>45252</v>
      </c>
      <c r="E1604" s="90">
        <v>263706</v>
      </c>
      <c r="F1604" s="90" t="s">
        <v>1527</v>
      </c>
      <c r="G1604" s="90" t="s">
        <v>2214</v>
      </c>
      <c r="H1604" s="92">
        <v>76593.75</v>
      </c>
      <c r="I1604" s="78">
        <v>524.22</v>
      </c>
      <c r="J1604" s="93"/>
      <c r="K1604" s="94">
        <v>146.87</v>
      </c>
      <c r="L1604" s="94">
        <v>146.87</v>
      </c>
      <c r="M1604" s="94">
        <f t="shared" si="11"/>
        <v>0</v>
      </c>
      <c r="N1604" s="91">
        <v>45272</v>
      </c>
      <c r="O1604" s="90" t="s">
        <v>2211</v>
      </c>
      <c r="P1604" s="90"/>
      <c r="Q1604" s="90">
        <v>24</v>
      </c>
      <c r="R1604" s="90" t="s">
        <v>2201</v>
      </c>
    </row>
    <row r="1605" spans="1:18" ht="13.5" hidden="1">
      <c r="A1605" s="90" t="s">
        <v>430</v>
      </c>
      <c r="B1605" s="90" t="s">
        <v>431</v>
      </c>
      <c r="C1605" s="91"/>
      <c r="D1605" s="91">
        <v>45252</v>
      </c>
      <c r="E1605" s="90">
        <v>263710</v>
      </c>
      <c r="F1605" s="90" t="s">
        <v>1527</v>
      </c>
      <c r="G1605" s="90" t="s">
        <v>2215</v>
      </c>
      <c r="H1605" s="92">
        <v>50662.5</v>
      </c>
      <c r="I1605" s="78">
        <v>524.22</v>
      </c>
      <c r="J1605" s="93"/>
      <c r="K1605" s="94">
        <v>97.15</v>
      </c>
      <c r="L1605" s="94">
        <v>97.15</v>
      </c>
      <c r="M1605" s="94">
        <f t="shared" si="11"/>
        <v>0</v>
      </c>
      <c r="N1605" s="91">
        <v>45272</v>
      </c>
      <c r="O1605" s="90" t="s">
        <v>2211</v>
      </c>
      <c r="P1605" s="90"/>
      <c r="Q1605" s="90">
        <v>24</v>
      </c>
      <c r="R1605" s="90" t="s">
        <v>2201</v>
      </c>
    </row>
    <row r="1606" spans="1:18" ht="13.5" hidden="1">
      <c r="A1606" s="90" t="s">
        <v>430</v>
      </c>
      <c r="B1606" s="90" t="s">
        <v>431</v>
      </c>
      <c r="C1606" s="91"/>
      <c r="D1606" s="91">
        <v>45253</v>
      </c>
      <c r="E1606" s="90" t="s">
        <v>2216</v>
      </c>
      <c r="F1606" s="90" t="s">
        <v>1527</v>
      </c>
      <c r="G1606" s="90" t="s">
        <v>2217</v>
      </c>
      <c r="H1606" s="92">
        <v>-606380</v>
      </c>
      <c r="I1606" s="78">
        <v>524.22</v>
      </c>
      <c r="J1606" s="93"/>
      <c r="K1606" s="94">
        <v>-1162.76</v>
      </c>
      <c r="L1606" s="94">
        <v>-1162.76</v>
      </c>
      <c r="M1606" s="94">
        <f t="shared" si="11"/>
        <v>0</v>
      </c>
      <c r="N1606" s="91">
        <v>45253</v>
      </c>
      <c r="O1606" s="90" t="s">
        <v>2046</v>
      </c>
      <c r="P1606" s="90"/>
      <c r="Q1606" s="90">
        <v>24</v>
      </c>
    </row>
    <row r="1607" spans="1:18" ht="13.5" hidden="1">
      <c r="A1607" s="90" t="s">
        <v>430</v>
      </c>
      <c r="B1607" s="90" t="s">
        <v>431</v>
      </c>
      <c r="C1607" s="91"/>
      <c r="D1607" s="91">
        <v>45255</v>
      </c>
      <c r="E1607" s="90">
        <v>264207</v>
      </c>
      <c r="F1607" s="90" t="s">
        <v>1527</v>
      </c>
      <c r="G1607" s="90" t="s">
        <v>2218</v>
      </c>
      <c r="H1607" s="92">
        <v>195195</v>
      </c>
      <c r="I1607" s="78">
        <v>524.22</v>
      </c>
      <c r="J1607" s="93"/>
      <c r="K1607" s="94">
        <v>374.3</v>
      </c>
      <c r="L1607" s="94">
        <v>374.3</v>
      </c>
      <c r="M1607" s="94">
        <f t="shared" si="11"/>
        <v>0</v>
      </c>
      <c r="N1607" s="91">
        <v>45272</v>
      </c>
      <c r="O1607" s="90" t="s">
        <v>1739</v>
      </c>
      <c r="P1607" s="90"/>
      <c r="Q1607" s="90">
        <v>24</v>
      </c>
    </row>
    <row r="1608" spans="1:18" ht="13.5" hidden="1">
      <c r="A1608" s="90" t="s">
        <v>430</v>
      </c>
      <c r="B1608" s="90" t="s">
        <v>431</v>
      </c>
      <c r="C1608" s="91"/>
      <c r="D1608" s="91">
        <v>45255</v>
      </c>
      <c r="E1608" s="90" t="s">
        <v>2219</v>
      </c>
      <c r="F1608" s="90" t="s">
        <v>1527</v>
      </c>
      <c r="G1608" s="90" t="s">
        <v>2220</v>
      </c>
      <c r="H1608" s="92">
        <v>-195195</v>
      </c>
      <c r="I1608" s="78">
        <v>524.22</v>
      </c>
      <c r="J1608" s="93"/>
      <c r="K1608" s="94">
        <v>-374.3</v>
      </c>
      <c r="L1608" s="94">
        <v>-374.3</v>
      </c>
      <c r="M1608" s="94">
        <f t="shared" si="11"/>
        <v>0</v>
      </c>
      <c r="N1608" s="91">
        <v>45272</v>
      </c>
      <c r="O1608" s="90" t="s">
        <v>1739</v>
      </c>
      <c r="P1608" s="90"/>
      <c r="Q1608" s="90">
        <v>24</v>
      </c>
    </row>
    <row r="1609" spans="1:18" ht="13.5" hidden="1">
      <c r="A1609" s="90" t="s">
        <v>430</v>
      </c>
      <c r="B1609" s="90" t="s">
        <v>431</v>
      </c>
      <c r="C1609" s="91"/>
      <c r="D1609" s="91">
        <v>45255</v>
      </c>
      <c r="E1609" s="90">
        <v>264213</v>
      </c>
      <c r="F1609" s="90" t="s">
        <v>1527</v>
      </c>
      <c r="G1609" s="90" t="s">
        <v>2218</v>
      </c>
      <c r="H1609" s="92">
        <v>175245</v>
      </c>
      <c r="I1609" s="78">
        <v>524.22</v>
      </c>
      <c r="J1609" s="93"/>
      <c r="K1609" s="94">
        <v>336.04</v>
      </c>
      <c r="L1609" s="94">
        <v>336.04</v>
      </c>
      <c r="M1609" s="94">
        <f t="shared" si="11"/>
        <v>0</v>
      </c>
      <c r="N1609" s="91">
        <v>45272</v>
      </c>
      <c r="O1609" s="90" t="s">
        <v>2211</v>
      </c>
      <c r="P1609" s="90"/>
      <c r="Q1609" s="90">
        <v>24</v>
      </c>
      <c r="R1609" s="90" t="s">
        <v>2201</v>
      </c>
    </row>
    <row r="1610" spans="1:18" ht="13.5" hidden="1">
      <c r="A1610" s="90" t="s">
        <v>430</v>
      </c>
      <c r="B1610" s="90" t="s">
        <v>431</v>
      </c>
      <c r="C1610" s="91"/>
      <c r="D1610" s="91">
        <v>45257</v>
      </c>
      <c r="E1610" s="90">
        <v>264320</v>
      </c>
      <c r="F1610" s="90" t="s">
        <v>1527</v>
      </c>
      <c r="G1610" s="90" t="s">
        <v>2221</v>
      </c>
      <c r="H1610" s="92">
        <v>29343.75</v>
      </c>
      <c r="I1610" s="78">
        <v>524.22</v>
      </c>
      <c r="J1610" s="93"/>
      <c r="K1610" s="94">
        <v>56.27</v>
      </c>
      <c r="L1610" s="94">
        <v>56.27</v>
      </c>
      <c r="M1610" s="94">
        <f t="shared" si="11"/>
        <v>0</v>
      </c>
      <c r="N1610" s="91">
        <v>45272</v>
      </c>
      <c r="O1610" s="90" t="s">
        <v>2211</v>
      </c>
      <c r="P1610" s="90"/>
      <c r="Q1610" s="90">
        <v>24</v>
      </c>
      <c r="R1610" s="90" t="s">
        <v>2201</v>
      </c>
    </row>
    <row r="1611" spans="1:18" ht="13.5" hidden="1">
      <c r="A1611" s="90" t="s">
        <v>439</v>
      </c>
      <c r="B1611" s="90" t="s">
        <v>440</v>
      </c>
      <c r="C1611" s="91"/>
      <c r="D1611" s="91">
        <v>45250</v>
      </c>
      <c r="E1611" s="90">
        <v>134406</v>
      </c>
      <c r="F1611" s="90" t="s">
        <v>491</v>
      </c>
      <c r="G1611" s="90" t="s">
        <v>487</v>
      </c>
      <c r="H1611" s="92">
        <v>604258.73</v>
      </c>
      <c r="I1611" s="78">
        <v>524.22</v>
      </c>
      <c r="J1611" s="93"/>
      <c r="K1611" s="94">
        <v>1155.3699999999999</v>
      </c>
      <c r="L1611" s="94">
        <v>1155.3699999999999</v>
      </c>
      <c r="M1611" s="94">
        <f t="shared" si="11"/>
        <v>0</v>
      </c>
      <c r="N1611" s="91">
        <v>45253</v>
      </c>
      <c r="O1611" s="90" t="s">
        <v>2152</v>
      </c>
      <c r="P1611" s="90"/>
      <c r="Q1611" s="90">
        <v>24</v>
      </c>
      <c r="R1611" s="90" t="s">
        <v>2000</v>
      </c>
    </row>
    <row r="1612" spans="1:18" ht="13.5" hidden="1">
      <c r="A1612" s="90" t="s">
        <v>425</v>
      </c>
      <c r="B1612" s="90" t="s">
        <v>426</v>
      </c>
      <c r="C1612" s="91"/>
      <c r="D1612" s="91">
        <v>45250</v>
      </c>
      <c r="E1612" s="90" t="s">
        <v>504</v>
      </c>
      <c r="F1612" s="90" t="s">
        <v>1439</v>
      </c>
      <c r="G1612" s="90" t="s">
        <v>2166</v>
      </c>
      <c r="H1612" s="92"/>
      <c r="I1612" s="78">
        <v>524.22</v>
      </c>
      <c r="J1612" s="93"/>
      <c r="K1612" s="94">
        <v>10000</v>
      </c>
      <c r="L1612" s="94">
        <v>10000</v>
      </c>
      <c r="M1612" s="94">
        <f t="shared" si="11"/>
        <v>0</v>
      </c>
      <c r="N1612" s="91">
        <v>45250</v>
      </c>
      <c r="O1612" s="90" t="s">
        <v>2222</v>
      </c>
      <c r="P1612" s="90"/>
      <c r="Q1612" s="90">
        <v>24</v>
      </c>
    </row>
    <row r="1613" spans="1:18" ht="13.5" hidden="1">
      <c r="A1613" s="90" t="s">
        <v>358</v>
      </c>
      <c r="B1613" s="90" t="s">
        <v>359</v>
      </c>
      <c r="C1613" s="91"/>
      <c r="D1613" s="91">
        <v>45251</v>
      </c>
      <c r="E1613" s="90">
        <v>87</v>
      </c>
      <c r="F1613" s="90" t="s">
        <v>655</v>
      </c>
      <c r="G1613" s="90" t="s">
        <v>2223</v>
      </c>
      <c r="H1613" s="92">
        <v>316400</v>
      </c>
      <c r="I1613" s="78">
        <v>524.22</v>
      </c>
      <c r="J1613" s="93"/>
      <c r="K1613" s="94">
        <v>603.82000000000005</v>
      </c>
      <c r="L1613" s="94">
        <v>603.82000000000005</v>
      </c>
      <c r="M1613" s="94">
        <f t="shared" si="11"/>
        <v>0</v>
      </c>
      <c r="N1613" s="91">
        <v>45259</v>
      </c>
      <c r="O1613" s="90" t="s">
        <v>2224</v>
      </c>
      <c r="P1613" s="90"/>
      <c r="Q1613" s="90">
        <v>24</v>
      </c>
    </row>
    <row r="1614" spans="1:18" ht="13.5" hidden="1">
      <c r="A1614" s="90" t="s">
        <v>262</v>
      </c>
      <c r="B1614" s="90" t="s">
        <v>263</v>
      </c>
      <c r="C1614" s="91"/>
      <c r="D1614" s="91">
        <v>45251</v>
      </c>
      <c r="E1614" s="90">
        <v>350</v>
      </c>
      <c r="F1614" s="90" t="s">
        <v>436</v>
      </c>
      <c r="G1614" s="90" t="s">
        <v>2225</v>
      </c>
      <c r="H1614" s="92">
        <v>276850</v>
      </c>
      <c r="I1614" s="78">
        <v>524.22</v>
      </c>
      <c r="J1614" s="93"/>
      <c r="K1614" s="94">
        <v>529.35</v>
      </c>
      <c r="L1614" s="94">
        <v>529.35</v>
      </c>
      <c r="M1614" s="94">
        <f t="shared" si="11"/>
        <v>0</v>
      </c>
      <c r="N1614" s="91">
        <v>45253</v>
      </c>
      <c r="O1614" s="90" t="s">
        <v>2226</v>
      </c>
      <c r="P1614" s="90"/>
      <c r="Q1614" s="90">
        <v>24</v>
      </c>
      <c r="R1614" s="90" t="s">
        <v>2000</v>
      </c>
    </row>
    <row r="1615" spans="1:18" ht="13.5" hidden="1">
      <c r="A1615" s="90" t="s">
        <v>430</v>
      </c>
      <c r="B1615" s="90" t="s">
        <v>431</v>
      </c>
      <c r="C1615" s="91"/>
      <c r="D1615" s="91">
        <v>45252</v>
      </c>
      <c r="E1615" s="90">
        <v>6</v>
      </c>
      <c r="F1615" s="90" t="s">
        <v>1971</v>
      </c>
      <c r="G1615" s="90" t="s">
        <v>2227</v>
      </c>
      <c r="H1615" s="92">
        <v>2214800</v>
      </c>
      <c r="I1615" s="78">
        <v>524.22</v>
      </c>
      <c r="J1615" s="93"/>
      <c r="K1615" s="94">
        <v>4234.8</v>
      </c>
      <c r="L1615" s="94">
        <v>4234.8</v>
      </c>
      <c r="M1615" s="94">
        <f t="shared" si="11"/>
        <v>0</v>
      </c>
      <c r="N1615" s="91">
        <v>45253</v>
      </c>
      <c r="O1615" s="90" t="s">
        <v>2228</v>
      </c>
      <c r="P1615" s="90"/>
      <c r="Q1615" s="90">
        <v>24</v>
      </c>
      <c r="R1615" s="90" t="s">
        <v>2000</v>
      </c>
    </row>
    <row r="1616" spans="1:18" ht="13.5" hidden="1">
      <c r="A1616" s="90" t="s">
        <v>430</v>
      </c>
      <c r="B1616" s="90" t="s">
        <v>431</v>
      </c>
      <c r="C1616" s="91"/>
      <c r="D1616" s="91">
        <v>45252</v>
      </c>
      <c r="E1616" s="90">
        <v>120</v>
      </c>
      <c r="F1616" s="90" t="s">
        <v>1687</v>
      </c>
      <c r="G1616" s="90" t="s">
        <v>2229</v>
      </c>
      <c r="H1616" s="92">
        <v>789587.5</v>
      </c>
      <c r="I1616" s="78">
        <v>524.22</v>
      </c>
      <c r="J1616" s="93"/>
      <c r="K1616" s="94">
        <v>1509.73</v>
      </c>
      <c r="L1616" s="94">
        <v>1509.73</v>
      </c>
      <c r="M1616" s="94">
        <f t="shared" si="11"/>
        <v>0</v>
      </c>
      <c r="N1616" s="91">
        <v>45253</v>
      </c>
      <c r="O1616" s="90" t="s">
        <v>2230</v>
      </c>
      <c r="P1616" s="90"/>
      <c r="Q1616" s="90">
        <v>24</v>
      </c>
      <c r="R1616" s="90" t="s">
        <v>2000</v>
      </c>
    </row>
    <row r="1617" spans="1:18" ht="13.5" hidden="1">
      <c r="A1617" s="90" t="s">
        <v>430</v>
      </c>
      <c r="B1617" s="90" t="s">
        <v>431</v>
      </c>
      <c r="C1617" s="91"/>
      <c r="D1617" s="91">
        <v>45252</v>
      </c>
      <c r="E1617" s="90" t="s">
        <v>1953</v>
      </c>
      <c r="F1617" s="90" t="s">
        <v>2141</v>
      </c>
      <c r="G1617" s="90" t="s">
        <v>2231</v>
      </c>
      <c r="H1617" s="92">
        <v>963960</v>
      </c>
      <c r="I1617" s="78">
        <v>524.22</v>
      </c>
      <c r="J1617" s="93"/>
      <c r="K1617" s="94">
        <v>1843.14</v>
      </c>
      <c r="L1617" s="94">
        <v>1843.14</v>
      </c>
      <c r="M1617" s="94">
        <f t="shared" si="11"/>
        <v>0</v>
      </c>
      <c r="N1617" s="91">
        <v>45253</v>
      </c>
      <c r="O1617" s="90" t="s">
        <v>2232</v>
      </c>
      <c r="P1617" s="90"/>
      <c r="Q1617" s="90">
        <v>24</v>
      </c>
      <c r="R1617" s="90" t="s">
        <v>2000</v>
      </c>
    </row>
    <row r="1618" spans="1:18" ht="13.5" hidden="1">
      <c r="A1618" s="90" t="s">
        <v>430</v>
      </c>
      <c r="B1618" s="90" t="s">
        <v>431</v>
      </c>
      <c r="C1618" s="91"/>
      <c r="D1618" s="91">
        <v>45252</v>
      </c>
      <c r="E1618" s="90" t="s">
        <v>1953</v>
      </c>
      <c r="F1618" s="90" t="s">
        <v>2143</v>
      </c>
      <c r="G1618" s="90" t="s">
        <v>2231</v>
      </c>
      <c r="H1618" s="92">
        <v>340000</v>
      </c>
      <c r="I1618" s="78">
        <v>524.22</v>
      </c>
      <c r="J1618" s="93"/>
      <c r="K1618" s="94">
        <v>650.1</v>
      </c>
      <c r="L1618" s="94">
        <v>650.1</v>
      </c>
      <c r="M1618" s="94">
        <f t="shared" si="11"/>
        <v>0</v>
      </c>
      <c r="N1618" s="91">
        <v>45253</v>
      </c>
      <c r="O1618" s="90" t="s">
        <v>2233</v>
      </c>
      <c r="P1618" s="90"/>
      <c r="Q1618" s="90">
        <v>24</v>
      </c>
      <c r="R1618" s="90" t="s">
        <v>2000</v>
      </c>
    </row>
    <row r="1619" spans="1:18" ht="13.5" hidden="1">
      <c r="A1619" s="90" t="s">
        <v>430</v>
      </c>
      <c r="B1619" s="90" t="s">
        <v>431</v>
      </c>
      <c r="C1619" s="91"/>
      <c r="D1619" s="91">
        <v>45252</v>
      </c>
      <c r="E1619" s="90" t="s">
        <v>1953</v>
      </c>
      <c r="F1619" s="90" t="s">
        <v>427</v>
      </c>
      <c r="G1619" s="90" t="s">
        <v>2231</v>
      </c>
      <c r="H1619" s="92">
        <v>1907156.65</v>
      </c>
      <c r="I1619" s="78">
        <v>524.22</v>
      </c>
      <c r="J1619" s="93"/>
      <c r="K1619" s="94">
        <v>3646.57</v>
      </c>
      <c r="L1619" s="94">
        <v>3646.57</v>
      </c>
      <c r="M1619" s="94">
        <f t="shared" si="11"/>
        <v>0</v>
      </c>
      <c r="N1619" s="91">
        <v>45253</v>
      </c>
      <c r="O1619" s="90" t="s">
        <v>2234</v>
      </c>
      <c r="P1619" s="90"/>
      <c r="Q1619" s="90">
        <v>24</v>
      </c>
      <c r="R1619" s="90" t="s">
        <v>2000</v>
      </c>
    </row>
    <row r="1620" spans="1:18" ht="13.5" hidden="1">
      <c r="A1620" s="90" t="s">
        <v>432</v>
      </c>
      <c r="B1620" s="90" t="s">
        <v>433</v>
      </c>
      <c r="C1620" s="91"/>
      <c r="D1620" s="91">
        <v>45252</v>
      </c>
      <c r="E1620" s="90" t="s">
        <v>1953</v>
      </c>
      <c r="F1620" s="90" t="s">
        <v>427</v>
      </c>
      <c r="G1620" s="90" t="s">
        <v>2231</v>
      </c>
      <c r="H1620" s="92">
        <v>436357.44</v>
      </c>
      <c r="I1620" s="78">
        <v>524.22</v>
      </c>
      <c r="J1620" s="93"/>
      <c r="K1620" s="94">
        <v>834.34</v>
      </c>
      <c r="L1620" s="94">
        <v>834.34</v>
      </c>
      <c r="M1620" s="94">
        <f t="shared" si="11"/>
        <v>0</v>
      </c>
      <c r="N1620" s="91">
        <v>45253</v>
      </c>
      <c r="O1620" s="90" t="s">
        <v>2234</v>
      </c>
      <c r="P1620" s="90"/>
      <c r="Q1620" s="90">
        <v>24</v>
      </c>
      <c r="R1620" s="90" t="s">
        <v>2000</v>
      </c>
    </row>
    <row r="1621" spans="1:18" ht="13.5" hidden="1">
      <c r="A1621" s="90" t="s">
        <v>569</v>
      </c>
      <c r="B1621" s="90" t="s">
        <v>570</v>
      </c>
      <c r="C1621" s="91"/>
      <c r="D1621" s="91">
        <v>45252</v>
      </c>
      <c r="E1621" s="90" t="s">
        <v>1953</v>
      </c>
      <c r="F1621" s="90" t="s">
        <v>427</v>
      </c>
      <c r="G1621" s="90" t="s">
        <v>2235</v>
      </c>
      <c r="H1621" s="92">
        <v>1382307.14</v>
      </c>
      <c r="I1621" s="78">
        <v>524.22</v>
      </c>
      <c r="J1621" s="93"/>
      <c r="K1621" s="94">
        <v>2643.03</v>
      </c>
      <c r="L1621" s="94">
        <v>2643.03</v>
      </c>
      <c r="M1621" s="94">
        <f t="shared" si="11"/>
        <v>0</v>
      </c>
      <c r="N1621" s="91">
        <v>45253</v>
      </c>
      <c r="O1621" s="90" t="s">
        <v>2234</v>
      </c>
      <c r="P1621" s="90"/>
      <c r="Q1621" s="90">
        <v>24</v>
      </c>
      <c r="R1621" s="90" t="s">
        <v>2000</v>
      </c>
    </row>
    <row r="1622" spans="1:18" ht="13.5" hidden="1">
      <c r="A1622" s="90" t="s">
        <v>430</v>
      </c>
      <c r="B1622" s="90" t="s">
        <v>431</v>
      </c>
      <c r="C1622" s="91"/>
      <c r="D1622" s="91">
        <v>45252</v>
      </c>
      <c r="E1622" s="90" t="s">
        <v>1953</v>
      </c>
      <c r="F1622" s="90" t="s">
        <v>427</v>
      </c>
      <c r="G1622" s="90" t="s">
        <v>2231</v>
      </c>
      <c r="H1622" s="92">
        <v>3301669.59</v>
      </c>
      <c r="I1622" s="78">
        <v>524.22</v>
      </c>
      <c r="J1622" s="93"/>
      <c r="K1622" s="94">
        <v>6312.94</v>
      </c>
      <c r="L1622" s="94">
        <v>6312.94</v>
      </c>
      <c r="M1622" s="94">
        <f t="shared" si="11"/>
        <v>0</v>
      </c>
      <c r="N1622" s="91">
        <v>45253</v>
      </c>
      <c r="O1622" s="90" t="s">
        <v>2234</v>
      </c>
      <c r="P1622" s="90"/>
      <c r="Q1622" s="90">
        <v>24</v>
      </c>
      <c r="R1622" s="90" t="s">
        <v>2000</v>
      </c>
    </row>
    <row r="1623" spans="1:18" ht="13.5" hidden="1">
      <c r="A1623" s="90" t="s">
        <v>430</v>
      </c>
      <c r="B1623" s="90" t="s">
        <v>431</v>
      </c>
      <c r="C1623" s="91"/>
      <c r="D1623" s="91">
        <v>45252</v>
      </c>
      <c r="E1623" s="90" t="s">
        <v>1953</v>
      </c>
      <c r="F1623" s="90" t="s">
        <v>427</v>
      </c>
      <c r="G1623" s="90" t="s">
        <v>2231</v>
      </c>
      <c r="H1623" s="92">
        <v>1071059.17</v>
      </c>
      <c r="I1623" s="78">
        <v>524.22</v>
      </c>
      <c r="J1623" s="93"/>
      <c r="K1623" s="94">
        <v>2047.91</v>
      </c>
      <c r="L1623" s="94">
        <v>2047.91</v>
      </c>
      <c r="M1623" s="94">
        <f t="shared" si="11"/>
        <v>0</v>
      </c>
      <c r="N1623" s="91">
        <v>45253</v>
      </c>
      <c r="O1623" s="90" t="s">
        <v>2234</v>
      </c>
      <c r="P1623" s="90"/>
      <c r="Q1623" s="90">
        <v>24</v>
      </c>
      <c r="R1623" s="90" t="s">
        <v>2000</v>
      </c>
    </row>
    <row r="1624" spans="1:18" ht="13.5" hidden="1">
      <c r="A1624" s="90" t="s">
        <v>430</v>
      </c>
      <c r="B1624" s="90" t="s">
        <v>431</v>
      </c>
      <c r="C1624" s="91"/>
      <c r="D1624" s="91">
        <v>45252</v>
      </c>
      <c r="E1624" s="90" t="s">
        <v>1953</v>
      </c>
      <c r="F1624" s="90" t="s">
        <v>427</v>
      </c>
      <c r="G1624" s="90" t="s">
        <v>2236</v>
      </c>
      <c r="H1624" s="92">
        <v>3645965.24</v>
      </c>
      <c r="I1624" s="78">
        <v>524.22</v>
      </c>
      <c r="J1624" s="93"/>
      <c r="K1624" s="94">
        <v>6971.25</v>
      </c>
      <c r="L1624" s="94">
        <v>6971.25</v>
      </c>
      <c r="M1624" s="94">
        <f t="shared" si="11"/>
        <v>0</v>
      </c>
      <c r="N1624" s="91">
        <v>45253</v>
      </c>
      <c r="O1624" s="90" t="s">
        <v>2234</v>
      </c>
      <c r="P1624" s="90"/>
      <c r="Q1624" s="90">
        <v>24</v>
      </c>
      <c r="R1624" s="90" t="s">
        <v>2000</v>
      </c>
    </row>
    <row r="1625" spans="1:18" ht="13.5" hidden="1">
      <c r="A1625" s="90" t="s">
        <v>430</v>
      </c>
      <c r="B1625" s="90" t="s">
        <v>431</v>
      </c>
      <c r="C1625" s="91"/>
      <c r="D1625" s="91">
        <v>45252</v>
      </c>
      <c r="E1625" s="90">
        <v>100</v>
      </c>
      <c r="F1625" s="90" t="s">
        <v>754</v>
      </c>
      <c r="G1625" s="90" t="s">
        <v>2237</v>
      </c>
      <c r="H1625" s="92">
        <v>2062532.5</v>
      </c>
      <c r="I1625" s="78">
        <v>524.22</v>
      </c>
      <c r="J1625" s="93"/>
      <c r="K1625" s="94">
        <v>3943.66</v>
      </c>
      <c r="L1625" s="94">
        <v>3943.66</v>
      </c>
      <c r="M1625" s="94">
        <f t="shared" si="11"/>
        <v>0</v>
      </c>
      <c r="N1625" s="91">
        <v>45253</v>
      </c>
      <c r="O1625" s="90" t="s">
        <v>2238</v>
      </c>
      <c r="P1625" s="90"/>
      <c r="Q1625" s="90">
        <v>24</v>
      </c>
      <c r="R1625" s="90" t="s">
        <v>2000</v>
      </c>
    </row>
    <row r="1626" spans="1:18" ht="13.5" hidden="1">
      <c r="A1626" s="90" t="s">
        <v>439</v>
      </c>
      <c r="B1626" s="90" t="s">
        <v>440</v>
      </c>
      <c r="C1626" s="91"/>
      <c r="D1626" s="91">
        <v>45252</v>
      </c>
      <c r="E1626" s="90">
        <v>452</v>
      </c>
      <c r="F1626" s="90" t="s">
        <v>2239</v>
      </c>
      <c r="G1626" s="90" t="s">
        <v>2240</v>
      </c>
      <c r="H1626" s="92">
        <v>116965</v>
      </c>
      <c r="I1626" s="78">
        <v>524.22</v>
      </c>
      <c r="J1626" s="93"/>
      <c r="K1626" s="94">
        <v>223.64</v>
      </c>
      <c r="L1626" s="94">
        <v>223.64</v>
      </c>
      <c r="M1626" s="94">
        <f t="shared" si="11"/>
        <v>0</v>
      </c>
      <c r="N1626" s="91">
        <v>45253</v>
      </c>
      <c r="O1626" s="90" t="s">
        <v>2241</v>
      </c>
      <c r="P1626" s="90"/>
      <c r="Q1626" s="90">
        <v>24</v>
      </c>
      <c r="R1626" s="90" t="s">
        <v>2000</v>
      </c>
    </row>
    <row r="1627" spans="1:18" ht="13.5" hidden="1">
      <c r="A1627" s="90" t="s">
        <v>425</v>
      </c>
      <c r="B1627" s="90" t="s">
        <v>426</v>
      </c>
      <c r="C1627" s="91"/>
      <c r="D1627" s="91">
        <v>45252</v>
      </c>
      <c r="E1627" s="90">
        <v>213</v>
      </c>
      <c r="F1627" s="90" t="s">
        <v>427</v>
      </c>
      <c r="G1627" s="90" t="s">
        <v>2242</v>
      </c>
      <c r="H1627" s="92"/>
      <c r="I1627" s="78">
        <v>524.22</v>
      </c>
      <c r="J1627" s="93"/>
      <c r="K1627" s="94">
        <v>6749.06</v>
      </c>
      <c r="L1627" s="94">
        <v>6749.06</v>
      </c>
      <c r="M1627" s="94">
        <f t="shared" si="11"/>
        <v>0</v>
      </c>
      <c r="N1627" s="91">
        <v>45253</v>
      </c>
      <c r="O1627" s="90" t="s">
        <v>2243</v>
      </c>
      <c r="P1627" s="90"/>
      <c r="Q1627" s="90">
        <v>24</v>
      </c>
      <c r="R1627" s="90" t="s">
        <v>2000</v>
      </c>
    </row>
    <row r="1628" spans="1:18" ht="13.5" hidden="1">
      <c r="A1628" s="90" t="s">
        <v>430</v>
      </c>
      <c r="B1628" s="90" t="s">
        <v>431</v>
      </c>
      <c r="C1628" s="91"/>
      <c r="D1628" s="91">
        <v>45252</v>
      </c>
      <c r="E1628" s="90">
        <v>213</v>
      </c>
      <c r="F1628" s="90" t="s">
        <v>427</v>
      </c>
      <c r="G1628" s="90" t="s">
        <v>2244</v>
      </c>
      <c r="H1628" s="92"/>
      <c r="I1628" s="78">
        <v>524.22</v>
      </c>
      <c r="J1628" s="93"/>
      <c r="K1628" s="94">
        <v>1928.3</v>
      </c>
      <c r="L1628" s="94">
        <v>1928.3</v>
      </c>
      <c r="M1628" s="94">
        <f t="shared" si="11"/>
        <v>0</v>
      </c>
      <c r="N1628" s="91">
        <v>45253</v>
      </c>
      <c r="O1628" s="90" t="s">
        <v>2243</v>
      </c>
      <c r="P1628" s="90"/>
      <c r="Q1628" s="90">
        <v>24</v>
      </c>
      <c r="R1628" s="90" t="s">
        <v>2000</v>
      </c>
    </row>
    <row r="1629" spans="1:18" ht="13.5" hidden="1">
      <c r="A1629" s="90" t="s">
        <v>432</v>
      </c>
      <c r="B1629" s="90" t="s">
        <v>433</v>
      </c>
      <c r="C1629" s="91"/>
      <c r="D1629" s="91">
        <v>45252</v>
      </c>
      <c r="E1629" s="90">
        <v>213</v>
      </c>
      <c r="F1629" s="90" t="s">
        <v>427</v>
      </c>
      <c r="G1629" s="90" t="s">
        <v>2245</v>
      </c>
      <c r="H1629" s="92"/>
      <c r="I1629" s="78">
        <v>524.22</v>
      </c>
      <c r="J1629" s="93"/>
      <c r="K1629" s="94">
        <v>964.15</v>
      </c>
      <c r="L1629" s="94">
        <v>964.15</v>
      </c>
      <c r="M1629" s="94">
        <f t="shared" si="11"/>
        <v>0</v>
      </c>
      <c r="N1629" s="91">
        <v>45253</v>
      </c>
      <c r="O1629" s="90" t="s">
        <v>2243</v>
      </c>
      <c r="P1629" s="90"/>
      <c r="Q1629" s="90">
        <v>24</v>
      </c>
      <c r="R1629" s="90" t="s">
        <v>2000</v>
      </c>
    </row>
    <row r="1630" spans="1:18" ht="13.5" hidden="1">
      <c r="A1630" s="90" t="s">
        <v>237</v>
      </c>
      <c r="B1630" s="90" t="s">
        <v>40</v>
      </c>
      <c r="C1630" s="91"/>
      <c r="D1630" s="91">
        <v>45254</v>
      </c>
      <c r="E1630" s="90">
        <v>853</v>
      </c>
      <c r="F1630" s="90" t="s">
        <v>2246</v>
      </c>
      <c r="G1630" s="90" t="s">
        <v>2247</v>
      </c>
      <c r="H1630" s="92"/>
      <c r="I1630" s="78">
        <v>524.22</v>
      </c>
      <c r="J1630" s="93"/>
      <c r="K1630" s="94">
        <v>2909.75</v>
      </c>
      <c r="L1630" s="94">
        <v>2909.75</v>
      </c>
      <c r="M1630" s="94">
        <f t="shared" si="11"/>
        <v>0</v>
      </c>
      <c r="N1630" s="91">
        <v>45257</v>
      </c>
      <c r="O1630" s="90" t="s">
        <v>2248</v>
      </c>
      <c r="P1630" s="90"/>
      <c r="Q1630" s="90">
        <v>24</v>
      </c>
    </row>
    <row r="1631" spans="1:18" ht="13.5" hidden="1">
      <c r="A1631" s="90" t="s">
        <v>237</v>
      </c>
      <c r="B1631" s="90" t="s">
        <v>40</v>
      </c>
      <c r="C1631" s="91"/>
      <c r="D1631" s="91">
        <v>45254</v>
      </c>
      <c r="E1631" s="90">
        <v>853</v>
      </c>
      <c r="F1631" s="90" t="s">
        <v>2246</v>
      </c>
      <c r="G1631" s="90" t="s">
        <v>2249</v>
      </c>
      <c r="H1631" s="92"/>
      <c r="I1631" s="78">
        <v>524.22</v>
      </c>
      <c r="J1631" s="93"/>
      <c r="K1631" s="94">
        <v>2909.75</v>
      </c>
      <c r="L1631" s="94">
        <v>2909.75</v>
      </c>
      <c r="M1631" s="94">
        <f t="shared" si="11"/>
        <v>0</v>
      </c>
      <c r="N1631" s="91">
        <v>45257</v>
      </c>
      <c r="O1631" s="90" t="s">
        <v>2250</v>
      </c>
      <c r="P1631" s="90"/>
      <c r="Q1631" s="90">
        <v>24</v>
      </c>
    </row>
    <row r="1632" spans="1:18" ht="13.5" hidden="1">
      <c r="A1632" s="90" t="s">
        <v>237</v>
      </c>
      <c r="B1632" s="90" t="s">
        <v>40</v>
      </c>
      <c r="C1632" s="91"/>
      <c r="D1632" s="91">
        <v>45254</v>
      </c>
      <c r="E1632" s="90">
        <v>854</v>
      </c>
      <c r="F1632" s="90" t="s">
        <v>2246</v>
      </c>
      <c r="G1632" s="90" t="s">
        <v>2251</v>
      </c>
      <c r="H1632" s="92"/>
      <c r="I1632" s="78">
        <v>524.22</v>
      </c>
      <c r="J1632" s="93"/>
      <c r="K1632" s="94">
        <v>8475</v>
      </c>
      <c r="L1632" s="94">
        <v>8475</v>
      </c>
      <c r="M1632" s="94">
        <f t="shared" si="11"/>
        <v>0</v>
      </c>
      <c r="N1632" s="91">
        <v>45257</v>
      </c>
      <c r="O1632" s="90" t="s">
        <v>2248</v>
      </c>
      <c r="P1632" s="90"/>
      <c r="Q1632" s="90">
        <v>24</v>
      </c>
    </row>
    <row r="1633" spans="1:18" ht="13.5" hidden="1">
      <c r="A1633" s="90" t="s">
        <v>237</v>
      </c>
      <c r="B1633" s="90" t="s">
        <v>40</v>
      </c>
      <c r="C1633" s="91"/>
      <c r="D1633" s="91">
        <v>45254</v>
      </c>
      <c r="E1633" s="90">
        <v>854</v>
      </c>
      <c r="F1633" s="90" t="s">
        <v>2246</v>
      </c>
      <c r="G1633" s="90" t="s">
        <v>2252</v>
      </c>
      <c r="H1633" s="92"/>
      <c r="I1633" s="78">
        <v>524.22</v>
      </c>
      <c r="J1633" s="93"/>
      <c r="K1633" s="94">
        <v>8475</v>
      </c>
      <c r="L1633" s="94">
        <v>8475</v>
      </c>
      <c r="M1633" s="94">
        <f t="shared" si="11"/>
        <v>0</v>
      </c>
      <c r="N1633" s="91">
        <v>45308</v>
      </c>
      <c r="O1633" s="90" t="s">
        <v>2253</v>
      </c>
      <c r="P1633" s="90"/>
      <c r="Q1633" s="90">
        <v>24</v>
      </c>
    </row>
    <row r="1634" spans="1:18" ht="13.5" hidden="1">
      <c r="A1634" s="90" t="s">
        <v>237</v>
      </c>
      <c r="B1634" s="90" t="s">
        <v>40</v>
      </c>
      <c r="C1634" s="91"/>
      <c r="D1634" s="91">
        <v>45259</v>
      </c>
      <c r="E1634" s="90">
        <v>855</v>
      </c>
      <c r="F1634" s="90" t="s">
        <v>2246</v>
      </c>
      <c r="G1634" s="90" t="s">
        <v>2254</v>
      </c>
      <c r="H1634" s="92"/>
      <c r="I1634" s="78">
        <v>524.22</v>
      </c>
      <c r="J1634" s="93"/>
      <c r="K1634" s="94">
        <v>904</v>
      </c>
      <c r="L1634" s="94">
        <v>904</v>
      </c>
      <c r="M1634" s="94">
        <f t="shared" si="11"/>
        <v>0</v>
      </c>
      <c r="N1634" s="91">
        <v>45253</v>
      </c>
      <c r="O1634" s="90" t="s">
        <v>2255</v>
      </c>
      <c r="P1634" s="90"/>
      <c r="Q1634" s="90">
        <v>24</v>
      </c>
    </row>
    <row r="1635" spans="1:18" ht="13.5" hidden="1">
      <c r="A1635" s="90" t="s">
        <v>237</v>
      </c>
      <c r="B1635" s="90" t="s">
        <v>40</v>
      </c>
      <c r="C1635" s="91"/>
      <c r="D1635" s="91">
        <v>45259</v>
      </c>
      <c r="E1635" s="90">
        <v>855</v>
      </c>
      <c r="F1635" s="90" t="s">
        <v>2246</v>
      </c>
      <c r="G1635" s="90" t="s">
        <v>2256</v>
      </c>
      <c r="H1635" s="92"/>
      <c r="I1635" s="78">
        <v>524.22</v>
      </c>
      <c r="J1635" s="93"/>
      <c r="K1635" s="94">
        <v>904</v>
      </c>
      <c r="L1635" s="94">
        <v>904</v>
      </c>
      <c r="M1635" s="94">
        <f t="shared" si="11"/>
        <v>0</v>
      </c>
      <c r="N1635" s="91">
        <v>45276</v>
      </c>
      <c r="O1635" s="90" t="s">
        <v>2257</v>
      </c>
      <c r="P1635" s="90"/>
      <c r="Q1635" s="90">
        <v>24</v>
      </c>
    </row>
    <row r="1636" spans="1:18" ht="13.5" hidden="1">
      <c r="A1636" s="90" t="s">
        <v>600</v>
      </c>
      <c r="B1636" s="90" t="s">
        <v>601</v>
      </c>
      <c r="C1636" s="91"/>
      <c r="D1636" s="91">
        <v>45251</v>
      </c>
      <c r="E1636" s="90" t="s">
        <v>2258</v>
      </c>
      <c r="F1636" s="90" t="s">
        <v>2259</v>
      </c>
      <c r="G1636" s="90" t="s">
        <v>2260</v>
      </c>
      <c r="H1636" s="92">
        <v>8391350.0199999996</v>
      </c>
      <c r="I1636" s="78">
        <v>524.22</v>
      </c>
      <c r="J1636" s="93"/>
      <c r="K1636" s="94">
        <v>16044.65</v>
      </c>
      <c r="L1636" s="94">
        <v>16044.65</v>
      </c>
      <c r="M1636" s="94">
        <f t="shared" si="11"/>
        <v>0</v>
      </c>
      <c r="N1636" s="91">
        <v>45257</v>
      </c>
      <c r="O1636" s="90" t="s">
        <v>2261</v>
      </c>
      <c r="P1636" s="90"/>
      <c r="Q1636" s="90">
        <v>24</v>
      </c>
    </row>
    <row r="1637" spans="1:18" ht="13.5" hidden="1">
      <c r="A1637" s="90" t="s">
        <v>262</v>
      </c>
      <c r="B1637" s="90" t="s">
        <v>263</v>
      </c>
      <c r="C1637" s="91"/>
      <c r="D1637" s="91">
        <v>45253</v>
      </c>
      <c r="E1637" s="90" t="s">
        <v>2262</v>
      </c>
      <c r="F1637" s="90" t="s">
        <v>2263</v>
      </c>
      <c r="G1637" s="90" t="s">
        <v>2264</v>
      </c>
      <c r="H1637" s="92">
        <v>209200</v>
      </c>
      <c r="I1637" s="78">
        <v>524.22</v>
      </c>
      <c r="J1637" s="93"/>
      <c r="K1637" s="94">
        <v>400</v>
      </c>
      <c r="L1637" s="94">
        <v>400</v>
      </c>
      <c r="M1637" s="94">
        <f t="shared" si="11"/>
        <v>0</v>
      </c>
      <c r="N1637" s="91">
        <v>45257</v>
      </c>
      <c r="O1637" s="90" t="s">
        <v>2265</v>
      </c>
      <c r="P1637" s="90"/>
      <c r="Q1637" s="90">
        <v>24</v>
      </c>
    </row>
    <row r="1638" spans="1:18" ht="13.5" hidden="1">
      <c r="A1638" s="90" t="s">
        <v>430</v>
      </c>
      <c r="B1638" s="90" t="s">
        <v>431</v>
      </c>
      <c r="C1638" s="91"/>
      <c r="D1638" s="91">
        <v>45254</v>
      </c>
      <c r="E1638" s="90">
        <v>352</v>
      </c>
      <c r="F1638" s="90" t="s">
        <v>2097</v>
      </c>
      <c r="G1638" s="90" t="s">
        <v>2266</v>
      </c>
      <c r="H1638" s="92"/>
      <c r="I1638" s="78">
        <v>524.22</v>
      </c>
      <c r="J1638" s="93"/>
      <c r="K1638" s="94">
        <v>30044.44</v>
      </c>
      <c r="L1638" s="94">
        <v>30044.44</v>
      </c>
      <c r="M1638" s="94">
        <f t="shared" si="11"/>
        <v>0</v>
      </c>
      <c r="N1638" s="91">
        <v>45260</v>
      </c>
      <c r="O1638" s="90" t="s">
        <v>2267</v>
      </c>
      <c r="P1638" s="90"/>
      <c r="Q1638" s="90">
        <v>24</v>
      </c>
    </row>
    <row r="1639" spans="1:18" ht="13.5" hidden="1">
      <c r="A1639" s="90" t="s">
        <v>569</v>
      </c>
      <c r="B1639" s="90" t="s">
        <v>570</v>
      </c>
      <c r="C1639" s="91"/>
      <c r="D1639" s="91">
        <v>45254</v>
      </c>
      <c r="E1639" s="90">
        <v>137</v>
      </c>
      <c r="F1639" s="90" t="s">
        <v>2268</v>
      </c>
      <c r="G1639" s="90" t="s">
        <v>2269</v>
      </c>
      <c r="H1639" s="92"/>
      <c r="I1639" s="78">
        <v>524.22</v>
      </c>
      <c r="J1639" s="93"/>
      <c r="K1639" s="94">
        <v>1130</v>
      </c>
      <c r="L1639" s="94">
        <v>1130</v>
      </c>
      <c r="M1639" s="94">
        <f t="shared" si="11"/>
        <v>0</v>
      </c>
      <c r="N1639" s="91">
        <v>45308</v>
      </c>
      <c r="O1639" s="90" t="s">
        <v>2270</v>
      </c>
      <c r="P1639" s="90"/>
      <c r="Q1639" s="90">
        <v>24</v>
      </c>
      <c r="R1639" s="90" t="s">
        <v>2271</v>
      </c>
    </row>
    <row r="1640" spans="1:18" ht="13.5" hidden="1">
      <c r="A1640" s="90" t="s">
        <v>262</v>
      </c>
      <c r="B1640" s="90" t="s">
        <v>263</v>
      </c>
      <c r="C1640" s="91"/>
      <c r="D1640" s="91">
        <v>45254</v>
      </c>
      <c r="E1640" s="90">
        <v>351</v>
      </c>
      <c r="F1640" s="90" t="s">
        <v>436</v>
      </c>
      <c r="G1640" s="90" t="s">
        <v>2272</v>
      </c>
      <c r="H1640" s="92">
        <v>1864500</v>
      </c>
      <c r="I1640" s="78">
        <v>524.22</v>
      </c>
      <c r="J1640" s="93"/>
      <c r="K1640" s="94">
        <v>3575.26</v>
      </c>
      <c r="L1640" s="94">
        <v>3575.26</v>
      </c>
      <c r="M1640" s="94">
        <f t="shared" si="11"/>
        <v>0</v>
      </c>
      <c r="N1640" s="91">
        <v>45269</v>
      </c>
      <c r="O1640" s="90" t="s">
        <v>2273</v>
      </c>
      <c r="P1640" s="90"/>
      <c r="Q1640" s="90">
        <v>24</v>
      </c>
    </row>
    <row r="1641" spans="1:18" ht="13.5" hidden="1">
      <c r="A1641" s="90" t="s">
        <v>569</v>
      </c>
      <c r="B1641" s="90" t="s">
        <v>570</v>
      </c>
      <c r="C1641" s="91"/>
      <c r="D1641" s="91">
        <v>45255</v>
      </c>
      <c r="E1641" s="90"/>
      <c r="F1641" s="90" t="s">
        <v>2274</v>
      </c>
      <c r="G1641" s="90" t="s">
        <v>2275</v>
      </c>
      <c r="H1641" s="92"/>
      <c r="I1641" s="78">
        <v>524.22</v>
      </c>
      <c r="J1641" s="93"/>
      <c r="K1641" s="94">
        <v>300</v>
      </c>
      <c r="L1641" s="94">
        <v>300</v>
      </c>
      <c r="M1641" s="94">
        <f t="shared" si="11"/>
        <v>0</v>
      </c>
      <c r="N1641" s="91">
        <v>45269</v>
      </c>
      <c r="O1641" s="90" t="s">
        <v>2276</v>
      </c>
      <c r="P1641" s="90"/>
      <c r="Q1641" s="90">
        <v>24</v>
      </c>
      <c r="R1641" s="90" t="s">
        <v>2158</v>
      </c>
    </row>
    <row r="1642" spans="1:18" ht="13.5" hidden="1">
      <c r="A1642" s="90" t="s">
        <v>430</v>
      </c>
      <c r="B1642" s="90" t="s">
        <v>431</v>
      </c>
      <c r="C1642" s="91"/>
      <c r="D1642" s="91">
        <v>45258</v>
      </c>
      <c r="E1642" s="90" t="s">
        <v>504</v>
      </c>
      <c r="F1642" s="90" t="s">
        <v>2277</v>
      </c>
      <c r="G1642" s="90" t="s">
        <v>2278</v>
      </c>
      <c r="H1642" s="92">
        <v>6248679.4100000001</v>
      </c>
      <c r="I1642" s="78">
        <v>524.22</v>
      </c>
      <c r="J1642" s="93"/>
      <c r="K1642" s="94">
        <v>11993.63</v>
      </c>
      <c r="L1642" s="94">
        <v>11993.63</v>
      </c>
      <c r="M1642" s="94">
        <f t="shared" si="11"/>
        <v>0</v>
      </c>
      <c r="N1642" s="91">
        <v>45258</v>
      </c>
      <c r="O1642" s="90" t="s">
        <v>2279</v>
      </c>
      <c r="P1642" s="90"/>
      <c r="Q1642" s="90">
        <v>24</v>
      </c>
    </row>
    <row r="1643" spans="1:18" ht="13.5" hidden="1">
      <c r="A1643" s="90" t="s">
        <v>430</v>
      </c>
      <c r="B1643" s="90" t="s">
        <v>431</v>
      </c>
      <c r="C1643" s="91"/>
      <c r="D1643" s="91">
        <v>45258</v>
      </c>
      <c r="E1643" s="90" t="s">
        <v>504</v>
      </c>
      <c r="F1643" s="90" t="s">
        <v>2277</v>
      </c>
      <c r="G1643" s="90" t="s">
        <v>2280</v>
      </c>
      <c r="H1643" s="92"/>
      <c r="I1643" s="78">
        <v>524.22</v>
      </c>
      <c r="J1643" s="93"/>
      <c r="K1643" s="94">
        <v>3194.75</v>
      </c>
      <c r="L1643" s="94">
        <v>3194.75</v>
      </c>
      <c r="M1643" s="94">
        <f t="shared" si="11"/>
        <v>0</v>
      </c>
      <c r="N1643" s="91">
        <v>45258</v>
      </c>
      <c r="O1643" s="90" t="s">
        <v>2281</v>
      </c>
      <c r="P1643" s="90"/>
      <c r="Q1643" s="90">
        <v>24</v>
      </c>
    </row>
    <row r="1644" spans="1:18" ht="13.5" hidden="1">
      <c r="A1644" s="90" t="s">
        <v>569</v>
      </c>
      <c r="B1644" s="90" t="s">
        <v>570</v>
      </c>
      <c r="C1644" s="91"/>
      <c r="D1644" s="91">
        <v>45260</v>
      </c>
      <c r="E1644" s="90">
        <v>53</v>
      </c>
      <c r="F1644" s="90" t="s">
        <v>1502</v>
      </c>
      <c r="G1644" s="90" t="s">
        <v>2282</v>
      </c>
      <c r="H1644" s="92">
        <v>3478441.05</v>
      </c>
      <c r="I1644" s="78">
        <v>524.22</v>
      </c>
      <c r="J1644" s="93"/>
      <c r="K1644" s="94">
        <v>6512.71</v>
      </c>
      <c r="L1644" s="94">
        <v>6512.71</v>
      </c>
      <c r="M1644" s="94">
        <f t="shared" si="11"/>
        <v>0</v>
      </c>
      <c r="N1644" s="90"/>
      <c r="O1644" s="90"/>
      <c r="P1644" s="90"/>
      <c r="Q1644" s="90">
        <v>24</v>
      </c>
    </row>
    <row r="1645" spans="1:18" ht="13.5" hidden="1">
      <c r="A1645" s="90" t="s">
        <v>569</v>
      </c>
      <c r="B1645" s="90" t="s">
        <v>570</v>
      </c>
      <c r="C1645" s="91"/>
      <c r="D1645" s="91">
        <v>45260</v>
      </c>
      <c r="E1645" s="90">
        <v>56</v>
      </c>
      <c r="F1645" s="90" t="s">
        <v>1502</v>
      </c>
      <c r="G1645" s="90" t="s">
        <v>2283</v>
      </c>
      <c r="H1645" s="92">
        <v>704916.6</v>
      </c>
      <c r="I1645" s="78">
        <v>524.22</v>
      </c>
      <c r="J1645" s="93"/>
      <c r="K1645" s="94">
        <v>1319.82</v>
      </c>
      <c r="L1645" s="94">
        <v>1319.82</v>
      </c>
      <c r="M1645" s="94">
        <f t="shared" si="11"/>
        <v>0</v>
      </c>
      <c r="N1645" s="90"/>
      <c r="O1645" s="90"/>
      <c r="P1645" s="90"/>
      <c r="Q1645" s="90">
        <v>24</v>
      </c>
    </row>
    <row r="1646" spans="1:18" ht="13.5" hidden="1">
      <c r="A1646" s="90" t="s">
        <v>569</v>
      </c>
      <c r="B1646" s="90" t="s">
        <v>570</v>
      </c>
      <c r="C1646" s="91"/>
      <c r="D1646" s="91">
        <v>45260</v>
      </c>
      <c r="E1646" s="90">
        <v>55</v>
      </c>
      <c r="F1646" s="90" t="s">
        <v>1502</v>
      </c>
      <c r="G1646" s="90" t="s">
        <v>2284</v>
      </c>
      <c r="H1646" s="92">
        <v>122017.25</v>
      </c>
      <c r="I1646" s="78">
        <v>524.22</v>
      </c>
      <c r="J1646" s="93"/>
      <c r="K1646" s="94">
        <v>228.45</v>
      </c>
      <c r="L1646" s="94">
        <v>228.45</v>
      </c>
      <c r="M1646" s="94">
        <f t="shared" si="11"/>
        <v>0</v>
      </c>
      <c r="N1646" s="90"/>
      <c r="O1646" s="90"/>
      <c r="P1646" s="90"/>
      <c r="Q1646" s="90">
        <v>24</v>
      </c>
    </row>
    <row r="1647" spans="1:18" ht="13.5" hidden="1">
      <c r="A1647" s="90" t="s">
        <v>569</v>
      </c>
      <c r="B1647" s="90" t="s">
        <v>570</v>
      </c>
      <c r="C1647" s="91"/>
      <c r="D1647" s="91">
        <v>45260</v>
      </c>
      <c r="E1647" s="90">
        <v>57</v>
      </c>
      <c r="F1647" s="90" t="s">
        <v>1502</v>
      </c>
      <c r="G1647" s="90" t="s">
        <v>2285</v>
      </c>
      <c r="H1647" s="92">
        <v>125610</v>
      </c>
      <c r="I1647" s="78">
        <v>524.22</v>
      </c>
      <c r="J1647" s="93"/>
      <c r="K1647" s="94">
        <v>235.18</v>
      </c>
      <c r="L1647" s="94">
        <v>235.18</v>
      </c>
      <c r="M1647" s="94">
        <f t="shared" si="11"/>
        <v>0</v>
      </c>
      <c r="N1647" s="90"/>
      <c r="O1647" s="90"/>
      <c r="P1647" s="90"/>
      <c r="Q1647" s="90">
        <v>24</v>
      </c>
    </row>
    <row r="1648" spans="1:18" ht="13.5" hidden="1">
      <c r="A1648" s="90" t="s">
        <v>569</v>
      </c>
      <c r="B1648" s="90" t="s">
        <v>570</v>
      </c>
      <c r="C1648" s="91"/>
      <c r="D1648" s="91">
        <v>45260</v>
      </c>
      <c r="E1648" s="90">
        <v>265082</v>
      </c>
      <c r="F1648" s="90" t="s">
        <v>1527</v>
      </c>
      <c r="G1648" s="90" t="s">
        <v>2005</v>
      </c>
      <c r="H1648" s="92">
        <v>23726.25</v>
      </c>
      <c r="I1648" s="78">
        <v>524.22</v>
      </c>
      <c r="J1648" s="93"/>
      <c r="K1648" s="94">
        <v>45.5</v>
      </c>
      <c r="L1648" s="94">
        <v>45.5</v>
      </c>
      <c r="M1648" s="94">
        <f t="shared" si="11"/>
        <v>0</v>
      </c>
      <c r="N1648" s="91">
        <v>45272</v>
      </c>
      <c r="O1648" s="90" t="s">
        <v>2211</v>
      </c>
      <c r="P1648" s="90"/>
      <c r="Q1648" s="90">
        <v>24</v>
      </c>
      <c r="R1648" s="90" t="s">
        <v>2201</v>
      </c>
    </row>
    <row r="1649" spans="1:18" ht="13.5" hidden="1">
      <c r="A1649" s="90" t="s">
        <v>569</v>
      </c>
      <c r="B1649" s="90" t="s">
        <v>570</v>
      </c>
      <c r="C1649" s="91"/>
      <c r="D1649" s="91">
        <v>45260</v>
      </c>
      <c r="E1649" s="90">
        <v>265215</v>
      </c>
      <c r="F1649" s="90" t="s">
        <v>1527</v>
      </c>
      <c r="G1649" s="90" t="s">
        <v>2005</v>
      </c>
      <c r="H1649" s="92">
        <v>361425</v>
      </c>
      <c r="I1649" s="78">
        <v>524.22</v>
      </c>
      <c r="J1649" s="93"/>
      <c r="K1649" s="94">
        <v>693.05</v>
      </c>
      <c r="L1649" s="94">
        <v>693.05</v>
      </c>
      <c r="M1649" s="94">
        <f t="shared" si="11"/>
        <v>0</v>
      </c>
      <c r="N1649" s="91">
        <v>45272</v>
      </c>
      <c r="O1649" s="90" t="s">
        <v>2211</v>
      </c>
      <c r="P1649" s="90"/>
      <c r="Q1649" s="90">
        <v>24</v>
      </c>
      <c r="R1649" s="90" t="s">
        <v>2201</v>
      </c>
    </row>
    <row r="1650" spans="1:18" ht="13.5" hidden="1">
      <c r="A1650" s="90" t="s">
        <v>569</v>
      </c>
      <c r="B1650" s="90" t="s">
        <v>570</v>
      </c>
      <c r="C1650" s="91"/>
      <c r="D1650" s="91">
        <v>45260</v>
      </c>
      <c r="E1650" s="90" t="s">
        <v>2286</v>
      </c>
      <c r="F1650" s="90" t="s">
        <v>722</v>
      </c>
      <c r="G1650" s="90" t="s">
        <v>2287</v>
      </c>
      <c r="H1650" s="92"/>
      <c r="I1650" s="78">
        <v>524.22</v>
      </c>
      <c r="J1650" s="93"/>
      <c r="K1650" s="94">
        <v>111.21</v>
      </c>
      <c r="L1650" s="94">
        <v>111.21</v>
      </c>
      <c r="M1650" s="94">
        <f t="shared" si="11"/>
        <v>0</v>
      </c>
      <c r="N1650" s="91">
        <v>45269</v>
      </c>
      <c r="O1650" s="90" t="s">
        <v>2276</v>
      </c>
      <c r="P1650" s="90"/>
      <c r="Q1650" s="90">
        <v>24</v>
      </c>
    </row>
    <row r="1651" spans="1:18" ht="13.5" hidden="1">
      <c r="A1651" s="90" t="s">
        <v>376</v>
      </c>
      <c r="B1651" s="90" t="s">
        <v>377</v>
      </c>
      <c r="C1651" s="91"/>
      <c r="D1651" s="91">
        <v>45260</v>
      </c>
      <c r="E1651" s="90" t="s">
        <v>504</v>
      </c>
      <c r="F1651" s="90" t="s">
        <v>2193</v>
      </c>
      <c r="G1651" s="90" t="s">
        <v>2288</v>
      </c>
      <c r="H1651" s="92"/>
      <c r="I1651" s="78">
        <v>524.22</v>
      </c>
      <c r="J1651" s="93"/>
      <c r="K1651" s="94">
        <v>6051.34</v>
      </c>
      <c r="L1651" s="94">
        <v>6051.34</v>
      </c>
      <c r="M1651" s="94">
        <f t="shared" si="11"/>
        <v>0</v>
      </c>
      <c r="N1651" s="90"/>
      <c r="O1651" s="90"/>
      <c r="P1651" s="90"/>
      <c r="Q1651" s="90"/>
    </row>
    <row r="1652" spans="1:18" ht="13.5" hidden="1">
      <c r="A1652" s="90" t="s">
        <v>439</v>
      </c>
      <c r="B1652" s="90" t="s">
        <v>440</v>
      </c>
      <c r="C1652" s="91"/>
      <c r="D1652" s="91">
        <v>45261</v>
      </c>
      <c r="E1652" s="90">
        <v>703</v>
      </c>
      <c r="F1652" s="90" t="s">
        <v>444</v>
      </c>
      <c r="G1652" s="90" t="s">
        <v>2289</v>
      </c>
      <c r="H1652" s="92"/>
      <c r="I1652" s="78">
        <v>524.22</v>
      </c>
      <c r="J1652" s="93"/>
      <c r="K1652" s="94">
        <v>1130</v>
      </c>
      <c r="L1652" s="94">
        <v>1130</v>
      </c>
      <c r="M1652" s="94">
        <f t="shared" si="11"/>
        <v>0</v>
      </c>
      <c r="N1652" s="91">
        <v>45281</v>
      </c>
      <c r="O1652" s="90" t="s">
        <v>2290</v>
      </c>
      <c r="P1652" s="90"/>
      <c r="Q1652" s="90">
        <v>25</v>
      </c>
    </row>
    <row r="1653" spans="1:18" ht="13.5" hidden="1">
      <c r="A1653" s="90" t="s">
        <v>439</v>
      </c>
      <c r="B1653" s="90" t="s">
        <v>440</v>
      </c>
      <c r="C1653" s="91"/>
      <c r="D1653" s="91">
        <v>45261</v>
      </c>
      <c r="E1653" s="90">
        <v>135649</v>
      </c>
      <c r="F1653" s="90" t="s">
        <v>491</v>
      </c>
      <c r="G1653" s="90" t="s">
        <v>2291</v>
      </c>
      <c r="H1653" s="92">
        <v>476013.75</v>
      </c>
      <c r="I1653" s="78">
        <v>524.22</v>
      </c>
      <c r="J1653" s="93"/>
      <c r="K1653" s="94">
        <v>914.53</v>
      </c>
      <c r="L1653" s="94">
        <v>914.53</v>
      </c>
      <c r="M1653" s="94">
        <f t="shared" si="11"/>
        <v>0</v>
      </c>
      <c r="N1653" s="91">
        <v>45272</v>
      </c>
      <c r="O1653" s="90" t="s">
        <v>2292</v>
      </c>
      <c r="P1653" s="90"/>
      <c r="Q1653" s="90">
        <v>25</v>
      </c>
      <c r="R1653" s="90" t="s">
        <v>2201</v>
      </c>
    </row>
    <row r="1654" spans="1:18" ht="13.5" hidden="1">
      <c r="A1654" s="90" t="s">
        <v>439</v>
      </c>
      <c r="B1654" s="90" t="s">
        <v>440</v>
      </c>
      <c r="C1654" s="91"/>
      <c r="D1654" s="91">
        <v>45265</v>
      </c>
      <c r="E1654" s="90">
        <v>136146</v>
      </c>
      <c r="F1654" s="90" t="s">
        <v>491</v>
      </c>
      <c r="G1654" s="90" t="s">
        <v>2291</v>
      </c>
      <c r="H1654" s="92">
        <v>141801.13</v>
      </c>
      <c r="I1654" s="78">
        <v>524.22</v>
      </c>
      <c r="J1654" s="93"/>
      <c r="K1654" s="94">
        <v>272.43</v>
      </c>
      <c r="L1654" s="94">
        <v>272.43</v>
      </c>
      <c r="M1654" s="94">
        <f t="shared" si="11"/>
        <v>0</v>
      </c>
      <c r="N1654" s="91">
        <v>45272</v>
      </c>
      <c r="O1654" s="90" t="s">
        <v>2292</v>
      </c>
      <c r="P1654" s="90"/>
      <c r="Q1654" s="90">
        <v>25</v>
      </c>
      <c r="R1654" s="90" t="s">
        <v>2201</v>
      </c>
    </row>
    <row r="1655" spans="1:18" ht="13.5" hidden="1">
      <c r="A1655" s="90" t="s">
        <v>425</v>
      </c>
      <c r="B1655" s="90" t="s">
        <v>426</v>
      </c>
      <c r="C1655" s="91"/>
      <c r="D1655" s="91">
        <v>45271</v>
      </c>
      <c r="E1655" s="90">
        <v>136831</v>
      </c>
      <c r="F1655" s="90" t="s">
        <v>491</v>
      </c>
      <c r="G1655" s="90" t="s">
        <v>2291</v>
      </c>
      <c r="H1655" s="92">
        <v>204183.21</v>
      </c>
      <c r="I1655" s="78">
        <v>524.22</v>
      </c>
      <c r="J1655" s="93"/>
      <c r="K1655" s="94">
        <v>392.28</v>
      </c>
      <c r="L1655" s="94">
        <v>392.28</v>
      </c>
      <c r="M1655" s="94">
        <f t="shared" si="11"/>
        <v>0</v>
      </c>
      <c r="N1655" s="91">
        <v>45281</v>
      </c>
      <c r="O1655" s="90" t="s">
        <v>2293</v>
      </c>
      <c r="P1655" s="90"/>
      <c r="Q1655" s="90">
        <v>25</v>
      </c>
      <c r="R1655" s="90" t="s">
        <v>2294</v>
      </c>
    </row>
    <row r="1656" spans="1:18" ht="13.5" hidden="1">
      <c r="A1656" s="90" t="s">
        <v>430</v>
      </c>
      <c r="B1656" s="90" t="s">
        <v>431</v>
      </c>
      <c r="C1656" s="91"/>
      <c r="D1656" s="91">
        <v>45262</v>
      </c>
      <c r="E1656" s="90" t="s">
        <v>2295</v>
      </c>
      <c r="F1656" s="90" t="s">
        <v>1527</v>
      </c>
      <c r="G1656" s="90" t="s">
        <v>2296</v>
      </c>
      <c r="H1656" s="92">
        <v>-240750</v>
      </c>
      <c r="I1656" s="78">
        <v>524.22</v>
      </c>
      <c r="J1656" s="93"/>
      <c r="K1656" s="94">
        <v>-462.54</v>
      </c>
      <c r="L1656" s="94">
        <v>-462.54</v>
      </c>
      <c r="M1656" s="94">
        <f t="shared" si="11"/>
        <v>0</v>
      </c>
      <c r="N1656" s="91">
        <v>45272</v>
      </c>
      <c r="O1656" s="90" t="s">
        <v>2297</v>
      </c>
      <c r="P1656" s="90"/>
      <c r="Q1656" s="90">
        <v>25</v>
      </c>
      <c r="R1656" s="90" t="s">
        <v>2201</v>
      </c>
    </row>
    <row r="1657" spans="1:18" ht="13.5" hidden="1">
      <c r="A1657" s="90" t="s">
        <v>237</v>
      </c>
      <c r="B1657" s="90" t="s">
        <v>40</v>
      </c>
      <c r="C1657" s="91"/>
      <c r="D1657" s="91">
        <v>45264</v>
      </c>
      <c r="E1657" s="90" t="s">
        <v>2298</v>
      </c>
      <c r="F1657" s="90" t="s">
        <v>1527</v>
      </c>
      <c r="G1657" s="90" t="s">
        <v>2299</v>
      </c>
      <c r="H1657" s="92">
        <v>-365176.38</v>
      </c>
      <c r="I1657" s="78">
        <v>524.22</v>
      </c>
      <c r="J1657" s="93"/>
      <c r="K1657" s="94">
        <v>-709.08</v>
      </c>
      <c r="L1657" s="94">
        <v>-709.08</v>
      </c>
      <c r="M1657" s="94">
        <f t="shared" si="11"/>
        <v>0</v>
      </c>
      <c r="N1657" s="90"/>
      <c r="O1657" s="90" t="s">
        <v>1739</v>
      </c>
      <c r="P1657" s="90"/>
      <c r="Q1657" s="90">
        <v>25</v>
      </c>
      <c r="R1657" s="90" t="s">
        <v>2201</v>
      </c>
    </row>
    <row r="1658" spans="1:18" ht="13.5" hidden="1">
      <c r="A1658" s="90" t="s">
        <v>237</v>
      </c>
      <c r="B1658" s="90" t="s">
        <v>40</v>
      </c>
      <c r="C1658" s="91"/>
      <c r="D1658" s="91">
        <v>45264</v>
      </c>
      <c r="E1658" s="90">
        <v>265686</v>
      </c>
      <c r="F1658" s="90" t="s">
        <v>1527</v>
      </c>
      <c r="G1658" s="90" t="s">
        <v>2300</v>
      </c>
      <c r="H1658" s="92">
        <v>365176.38</v>
      </c>
      <c r="I1658" s="78">
        <v>524.22</v>
      </c>
      <c r="J1658" s="93"/>
      <c r="K1658" s="94">
        <v>709.08</v>
      </c>
      <c r="L1658" s="94">
        <v>709.08</v>
      </c>
      <c r="M1658" s="94">
        <f t="shared" si="11"/>
        <v>0</v>
      </c>
      <c r="N1658" s="90"/>
      <c r="O1658" s="90" t="s">
        <v>1739</v>
      </c>
      <c r="P1658" s="90"/>
      <c r="Q1658" s="90">
        <v>25</v>
      </c>
      <c r="R1658" s="90" t="s">
        <v>2201</v>
      </c>
    </row>
    <row r="1659" spans="1:18" ht="13.5" hidden="1">
      <c r="A1659" s="90" t="s">
        <v>430</v>
      </c>
      <c r="B1659" s="90" t="s">
        <v>431</v>
      </c>
      <c r="C1659" s="91"/>
      <c r="D1659" s="91">
        <v>45264</v>
      </c>
      <c r="E1659" s="90">
        <v>265687</v>
      </c>
      <c r="F1659" s="90" t="s">
        <v>1527</v>
      </c>
      <c r="G1659" s="90" t="s">
        <v>2301</v>
      </c>
      <c r="H1659" s="92">
        <v>110205</v>
      </c>
      <c r="I1659" s="78">
        <v>524.22</v>
      </c>
      <c r="J1659" s="93"/>
      <c r="K1659" s="94">
        <v>213.58</v>
      </c>
      <c r="L1659" s="94">
        <v>213.58</v>
      </c>
      <c r="M1659" s="94">
        <f t="shared" si="11"/>
        <v>0</v>
      </c>
      <c r="N1659" s="91">
        <v>45281</v>
      </c>
      <c r="O1659" s="90" t="s">
        <v>2302</v>
      </c>
      <c r="P1659" s="90"/>
      <c r="Q1659" s="90">
        <v>25</v>
      </c>
      <c r="R1659" s="90" t="s">
        <v>2294</v>
      </c>
    </row>
    <row r="1660" spans="1:18" ht="13.5" hidden="1">
      <c r="A1660" s="90" t="s">
        <v>430</v>
      </c>
      <c r="B1660" s="90" t="s">
        <v>431</v>
      </c>
      <c r="C1660" s="91"/>
      <c r="D1660" s="91">
        <v>45264</v>
      </c>
      <c r="E1660" s="90">
        <v>265710</v>
      </c>
      <c r="F1660" s="90" t="s">
        <v>1527</v>
      </c>
      <c r="G1660" s="90" t="s">
        <v>2303</v>
      </c>
      <c r="H1660" s="92">
        <v>381710</v>
      </c>
      <c r="I1660" s="78">
        <v>524.22</v>
      </c>
      <c r="J1660" s="93"/>
      <c r="K1660" s="94">
        <v>739.75</v>
      </c>
      <c r="L1660" s="94">
        <v>739.75</v>
      </c>
      <c r="M1660" s="94">
        <f t="shared" si="11"/>
        <v>0</v>
      </c>
      <c r="N1660" s="91">
        <v>45281</v>
      </c>
      <c r="O1660" s="90" t="s">
        <v>2302</v>
      </c>
      <c r="P1660" s="90"/>
      <c r="Q1660" s="90">
        <v>25</v>
      </c>
      <c r="R1660" s="90" t="s">
        <v>2294</v>
      </c>
    </row>
    <row r="1661" spans="1:18" ht="13.5" hidden="1">
      <c r="A1661" s="90" t="s">
        <v>430</v>
      </c>
      <c r="B1661" s="90" t="s">
        <v>431</v>
      </c>
      <c r="C1661" s="91"/>
      <c r="D1661" s="91">
        <v>45266</v>
      </c>
      <c r="E1661" s="90">
        <v>266057</v>
      </c>
      <c r="F1661" s="90" t="s">
        <v>1527</v>
      </c>
      <c r="G1661" s="90" t="s">
        <v>2301</v>
      </c>
      <c r="H1661" s="92">
        <v>275688.59999999998</v>
      </c>
      <c r="I1661" s="78">
        <v>524.22</v>
      </c>
      <c r="J1661" s="93"/>
      <c r="K1661" s="94">
        <v>534.28</v>
      </c>
      <c r="L1661" s="94">
        <v>534.28</v>
      </c>
      <c r="M1661" s="94">
        <f t="shared" si="11"/>
        <v>0</v>
      </c>
      <c r="N1661" s="91">
        <v>45281</v>
      </c>
      <c r="O1661" s="90" t="s">
        <v>2302</v>
      </c>
      <c r="P1661" s="90"/>
      <c r="Q1661" s="90">
        <v>25</v>
      </c>
      <c r="R1661" s="90" t="s">
        <v>2294</v>
      </c>
    </row>
    <row r="1662" spans="1:18" ht="13.5" hidden="1">
      <c r="A1662" s="90" t="s">
        <v>430</v>
      </c>
      <c r="B1662" s="90" t="s">
        <v>431</v>
      </c>
      <c r="C1662" s="91"/>
      <c r="D1662" s="91">
        <v>45266</v>
      </c>
      <c r="E1662" s="90">
        <v>266060</v>
      </c>
      <c r="F1662" s="90" t="s">
        <v>1527</v>
      </c>
      <c r="G1662" s="90" t="s">
        <v>2303</v>
      </c>
      <c r="H1662" s="92">
        <v>21327.5</v>
      </c>
      <c r="I1662" s="78">
        <v>524.22</v>
      </c>
      <c r="J1662" s="93"/>
      <c r="K1662" s="94">
        <v>41.33</v>
      </c>
      <c r="L1662" s="94">
        <v>41.33</v>
      </c>
      <c r="M1662" s="94">
        <f t="shared" si="11"/>
        <v>0</v>
      </c>
      <c r="N1662" s="91">
        <v>45281</v>
      </c>
      <c r="O1662" s="90" t="s">
        <v>2302</v>
      </c>
      <c r="P1662" s="90"/>
      <c r="Q1662" s="90">
        <v>25</v>
      </c>
      <c r="R1662" s="90" t="s">
        <v>2294</v>
      </c>
    </row>
    <row r="1663" spans="1:18" ht="13.5" hidden="1">
      <c r="A1663" s="90" t="s">
        <v>430</v>
      </c>
      <c r="B1663" s="90" t="s">
        <v>431</v>
      </c>
      <c r="C1663" s="91"/>
      <c r="D1663" s="91">
        <v>45266</v>
      </c>
      <c r="E1663" s="90">
        <v>266063</v>
      </c>
      <c r="F1663" s="90" t="s">
        <v>1527</v>
      </c>
      <c r="G1663" s="90" t="s">
        <v>2304</v>
      </c>
      <c r="H1663" s="92">
        <v>7200</v>
      </c>
      <c r="I1663" s="78">
        <v>524.22</v>
      </c>
      <c r="J1663" s="93"/>
      <c r="K1663" s="94">
        <v>13.95</v>
      </c>
      <c r="L1663" s="94">
        <v>13.95</v>
      </c>
      <c r="M1663" s="94">
        <f t="shared" si="11"/>
        <v>0</v>
      </c>
      <c r="N1663" s="91">
        <v>45281</v>
      </c>
      <c r="O1663" s="90" t="s">
        <v>2302</v>
      </c>
      <c r="P1663" s="90"/>
      <c r="Q1663" s="90">
        <v>25</v>
      </c>
      <c r="R1663" s="90" t="s">
        <v>2294</v>
      </c>
    </row>
    <row r="1664" spans="1:18" ht="13.5" hidden="1">
      <c r="A1664" s="90" t="s">
        <v>430</v>
      </c>
      <c r="B1664" s="90" t="s">
        <v>431</v>
      </c>
      <c r="C1664" s="91"/>
      <c r="D1664" s="91">
        <v>45267</v>
      </c>
      <c r="E1664" s="90">
        <v>266442</v>
      </c>
      <c r="F1664" s="90" t="s">
        <v>1527</v>
      </c>
      <c r="G1664" s="90" t="s">
        <v>2301</v>
      </c>
      <c r="H1664" s="92">
        <v>858560</v>
      </c>
      <c r="I1664" s="78">
        <v>524.22</v>
      </c>
      <c r="J1664" s="93"/>
      <c r="K1664" s="94">
        <v>1663.88</v>
      </c>
      <c r="L1664" s="94">
        <v>1663.88</v>
      </c>
      <c r="M1664" s="94">
        <f t="shared" si="11"/>
        <v>0</v>
      </c>
      <c r="N1664" s="91">
        <v>45281</v>
      </c>
      <c r="O1664" s="90" t="s">
        <v>2302</v>
      </c>
      <c r="P1664" s="90"/>
      <c r="Q1664" s="90">
        <v>25</v>
      </c>
      <c r="R1664" s="90" t="s">
        <v>2294</v>
      </c>
    </row>
    <row r="1665" spans="1:18" ht="13.5" hidden="1">
      <c r="A1665" s="90" t="s">
        <v>430</v>
      </c>
      <c r="B1665" s="90" t="s">
        <v>431</v>
      </c>
      <c r="C1665" s="91"/>
      <c r="D1665" s="91">
        <v>45271</v>
      </c>
      <c r="E1665" s="90" t="s">
        <v>2305</v>
      </c>
      <c r="F1665" s="90" t="s">
        <v>1527</v>
      </c>
      <c r="G1665" s="90" t="s">
        <v>2306</v>
      </c>
      <c r="H1665" s="92">
        <v>-103162.5</v>
      </c>
      <c r="I1665" s="78">
        <v>524.22</v>
      </c>
      <c r="J1665" s="93"/>
      <c r="K1665" s="94">
        <v>-199.93</v>
      </c>
      <c r="L1665" s="94">
        <v>-199.93</v>
      </c>
      <c r="M1665" s="94">
        <f t="shared" si="11"/>
        <v>0</v>
      </c>
      <c r="N1665" s="91">
        <v>45281</v>
      </c>
      <c r="O1665" s="90" t="s">
        <v>2302</v>
      </c>
      <c r="P1665" s="90"/>
      <c r="Q1665" s="90">
        <v>25</v>
      </c>
      <c r="R1665" s="90" t="s">
        <v>2294</v>
      </c>
    </row>
    <row r="1666" spans="1:18" ht="13.5" hidden="1">
      <c r="A1666" s="90" t="s">
        <v>430</v>
      </c>
      <c r="B1666" s="90" t="s">
        <v>431</v>
      </c>
      <c r="C1666" s="91"/>
      <c r="D1666" s="91">
        <v>45267</v>
      </c>
      <c r="E1666" s="90">
        <v>266459</v>
      </c>
      <c r="F1666" s="90" t="s">
        <v>1527</v>
      </c>
      <c r="G1666" s="90" t="s">
        <v>2303</v>
      </c>
      <c r="H1666" s="92">
        <v>122835</v>
      </c>
      <c r="I1666" s="78">
        <v>524.22</v>
      </c>
      <c r="J1666" s="93"/>
      <c r="K1666" s="94">
        <v>238.05</v>
      </c>
      <c r="L1666" s="94">
        <v>238.05</v>
      </c>
      <c r="M1666" s="94">
        <f t="shared" si="11"/>
        <v>0</v>
      </c>
      <c r="N1666" s="91">
        <v>45281</v>
      </c>
      <c r="O1666" s="90" t="s">
        <v>2302</v>
      </c>
      <c r="P1666" s="90"/>
      <c r="Q1666" s="90">
        <v>25</v>
      </c>
      <c r="R1666" s="90" t="s">
        <v>2294</v>
      </c>
    </row>
    <row r="1667" spans="1:18" ht="13.5" hidden="1">
      <c r="A1667" s="90" t="s">
        <v>430</v>
      </c>
      <c r="B1667" s="90" t="s">
        <v>431</v>
      </c>
      <c r="C1667" s="91"/>
      <c r="D1667" s="91">
        <v>45268</v>
      </c>
      <c r="E1667" s="90">
        <v>266507</v>
      </c>
      <c r="F1667" s="90" t="s">
        <v>1527</v>
      </c>
      <c r="G1667" s="90" t="s">
        <v>2301</v>
      </c>
      <c r="H1667" s="92">
        <v>59512.5</v>
      </c>
      <c r="I1667" s="78">
        <v>524.22</v>
      </c>
      <c r="J1667" s="93"/>
      <c r="K1667" s="94">
        <v>115.33</v>
      </c>
      <c r="L1667" s="94">
        <v>115.33</v>
      </c>
      <c r="M1667" s="94">
        <f t="shared" si="11"/>
        <v>0</v>
      </c>
      <c r="N1667" s="91">
        <v>45281</v>
      </c>
      <c r="O1667" s="90" t="s">
        <v>2302</v>
      </c>
      <c r="P1667" s="90"/>
      <c r="Q1667" s="90">
        <v>25</v>
      </c>
      <c r="R1667" s="90" t="s">
        <v>2294</v>
      </c>
    </row>
    <row r="1668" spans="1:18" ht="13.5" hidden="1">
      <c r="A1668" s="90" t="s">
        <v>237</v>
      </c>
      <c r="B1668" s="90" t="s">
        <v>40</v>
      </c>
      <c r="C1668" s="91"/>
      <c r="D1668" s="91">
        <v>45268</v>
      </c>
      <c r="E1668" s="90">
        <v>266531</v>
      </c>
      <c r="F1668" s="90" t="s">
        <v>1527</v>
      </c>
      <c r="G1668" s="90" t="s">
        <v>2307</v>
      </c>
      <c r="H1668" s="92">
        <v>25790</v>
      </c>
      <c r="I1668" s="78">
        <v>524.22</v>
      </c>
      <c r="J1668" s="93"/>
      <c r="K1668" s="94">
        <v>49.98</v>
      </c>
      <c r="L1668" s="94">
        <v>49.98</v>
      </c>
      <c r="M1668" s="94">
        <f t="shared" si="11"/>
        <v>0</v>
      </c>
      <c r="N1668" s="91">
        <v>45281</v>
      </c>
      <c r="O1668" s="90" t="s">
        <v>2302</v>
      </c>
      <c r="P1668" s="90"/>
      <c r="Q1668" s="90">
        <v>25</v>
      </c>
      <c r="R1668" s="90" t="s">
        <v>2294</v>
      </c>
    </row>
    <row r="1669" spans="1:18" ht="13.5" hidden="1">
      <c r="A1669" s="90" t="s">
        <v>237</v>
      </c>
      <c r="B1669" s="90" t="s">
        <v>40</v>
      </c>
      <c r="C1669" s="91"/>
      <c r="D1669" s="91">
        <v>45268</v>
      </c>
      <c r="E1669" s="90">
        <v>266534</v>
      </c>
      <c r="F1669" s="90" t="s">
        <v>1527</v>
      </c>
      <c r="G1669" s="90" t="s">
        <v>2308</v>
      </c>
      <c r="H1669" s="92">
        <v>3500</v>
      </c>
      <c r="I1669" s="78">
        <v>524.22</v>
      </c>
      <c r="J1669" s="93"/>
      <c r="K1669" s="94">
        <v>6.78</v>
      </c>
      <c r="L1669" s="94">
        <v>6.78</v>
      </c>
      <c r="M1669" s="94">
        <f t="shared" si="11"/>
        <v>0</v>
      </c>
      <c r="N1669" s="91">
        <v>45281</v>
      </c>
      <c r="O1669" s="90" t="s">
        <v>2302</v>
      </c>
      <c r="P1669" s="90"/>
      <c r="Q1669" s="90">
        <v>25</v>
      </c>
      <c r="R1669" s="90" t="s">
        <v>2294</v>
      </c>
    </row>
    <row r="1670" spans="1:18" ht="13.5" hidden="1">
      <c r="A1670" s="90" t="s">
        <v>430</v>
      </c>
      <c r="B1670" s="90" t="s">
        <v>431</v>
      </c>
      <c r="C1670" s="91"/>
      <c r="D1670" s="91">
        <v>45269</v>
      </c>
      <c r="E1670" s="90">
        <v>266695</v>
      </c>
      <c r="F1670" s="90" t="s">
        <v>1527</v>
      </c>
      <c r="G1670" s="90" t="s">
        <v>2301</v>
      </c>
      <c r="H1670" s="92">
        <v>33827.5</v>
      </c>
      <c r="I1670" s="78">
        <v>524.22</v>
      </c>
      <c r="J1670" s="93"/>
      <c r="K1670" s="94">
        <v>65.56</v>
      </c>
      <c r="L1670" s="94">
        <v>65.56</v>
      </c>
      <c r="M1670" s="94">
        <f t="shared" si="11"/>
        <v>0</v>
      </c>
      <c r="N1670" s="91">
        <v>45281</v>
      </c>
      <c r="O1670" s="90" t="s">
        <v>2302</v>
      </c>
      <c r="P1670" s="90"/>
      <c r="Q1670" s="90">
        <v>25</v>
      </c>
      <c r="R1670" s="90" t="s">
        <v>2294</v>
      </c>
    </row>
    <row r="1671" spans="1:18" ht="13.5" hidden="1">
      <c r="A1671" s="90" t="s">
        <v>430</v>
      </c>
      <c r="B1671" s="90" t="s">
        <v>431</v>
      </c>
      <c r="C1671" s="91"/>
      <c r="D1671" s="91">
        <v>45269</v>
      </c>
      <c r="E1671" s="90">
        <v>266702</v>
      </c>
      <c r="F1671" s="90" t="s">
        <v>1527</v>
      </c>
      <c r="G1671" s="90" t="s">
        <v>2301</v>
      </c>
      <c r="H1671" s="92">
        <v>39710</v>
      </c>
      <c r="I1671" s="78">
        <v>524.22</v>
      </c>
      <c r="J1671" s="93"/>
      <c r="K1671" s="94">
        <v>76.959999999999994</v>
      </c>
      <c r="L1671" s="94">
        <v>76.959999999999994</v>
      </c>
      <c r="M1671" s="94">
        <f t="shared" si="11"/>
        <v>0</v>
      </c>
      <c r="N1671" s="91">
        <v>45281</v>
      </c>
      <c r="O1671" s="90" t="s">
        <v>2302</v>
      </c>
      <c r="P1671" s="90"/>
      <c r="Q1671" s="90">
        <v>25</v>
      </c>
      <c r="R1671" s="90" t="s">
        <v>2294</v>
      </c>
    </row>
    <row r="1672" spans="1:18" ht="13.5" hidden="1">
      <c r="A1672" s="90" t="s">
        <v>430</v>
      </c>
      <c r="B1672" s="90" t="s">
        <v>431</v>
      </c>
      <c r="C1672" s="91"/>
      <c r="D1672" s="91">
        <v>45271</v>
      </c>
      <c r="E1672" s="90">
        <v>266819</v>
      </c>
      <c r="F1672" s="90" t="s">
        <v>1527</v>
      </c>
      <c r="G1672" s="90" t="s">
        <v>2301</v>
      </c>
      <c r="H1672" s="92">
        <v>779706.25</v>
      </c>
      <c r="I1672" s="78">
        <v>524.22</v>
      </c>
      <c r="J1672" s="93"/>
      <c r="K1672" s="94">
        <v>1511.06</v>
      </c>
      <c r="L1672" s="94">
        <v>1511.06</v>
      </c>
      <c r="M1672" s="94">
        <f t="shared" si="11"/>
        <v>0</v>
      </c>
      <c r="N1672" s="91">
        <v>45281</v>
      </c>
      <c r="O1672" s="90" t="s">
        <v>2302</v>
      </c>
      <c r="P1672" s="90"/>
      <c r="Q1672" s="90">
        <v>25</v>
      </c>
      <c r="R1672" s="90" t="s">
        <v>2294</v>
      </c>
    </row>
    <row r="1673" spans="1:18" ht="13.5" hidden="1">
      <c r="A1673" s="90" t="s">
        <v>430</v>
      </c>
      <c r="B1673" s="90" t="s">
        <v>431</v>
      </c>
      <c r="C1673" s="91"/>
      <c r="D1673" s="91">
        <v>45271</v>
      </c>
      <c r="E1673" s="90">
        <v>266868</v>
      </c>
      <c r="F1673" s="90" t="s">
        <v>1527</v>
      </c>
      <c r="G1673" s="90" t="s">
        <v>2309</v>
      </c>
      <c r="H1673" s="92">
        <v>364984.5</v>
      </c>
      <c r="I1673" s="78">
        <v>524.22</v>
      </c>
      <c r="J1673" s="93"/>
      <c r="K1673" s="94">
        <v>707.33</v>
      </c>
      <c r="L1673" s="94">
        <v>707.33</v>
      </c>
      <c r="M1673" s="94">
        <f t="shared" si="11"/>
        <v>0</v>
      </c>
      <c r="N1673" s="91">
        <v>45281</v>
      </c>
      <c r="O1673" s="90" t="s">
        <v>2302</v>
      </c>
      <c r="P1673" s="90"/>
      <c r="Q1673" s="90">
        <v>25</v>
      </c>
      <c r="R1673" s="90" t="s">
        <v>2294</v>
      </c>
    </row>
    <row r="1674" spans="1:18" ht="13.5" hidden="1">
      <c r="A1674" s="90" t="s">
        <v>430</v>
      </c>
      <c r="B1674" s="90" t="s">
        <v>431</v>
      </c>
      <c r="C1674" s="91"/>
      <c r="D1674" s="91">
        <v>45271</v>
      </c>
      <c r="E1674" s="90">
        <v>266878</v>
      </c>
      <c r="F1674" s="90" t="s">
        <v>1527</v>
      </c>
      <c r="G1674" s="90" t="s">
        <v>2309</v>
      </c>
      <c r="H1674" s="92">
        <v>33220</v>
      </c>
      <c r="I1674" s="78">
        <v>524.22</v>
      </c>
      <c r="J1674" s="93"/>
      <c r="K1674" s="94">
        <v>64.38</v>
      </c>
      <c r="L1674" s="94">
        <v>64.38</v>
      </c>
      <c r="M1674" s="94">
        <f t="shared" si="11"/>
        <v>0</v>
      </c>
      <c r="N1674" s="91">
        <v>45281</v>
      </c>
      <c r="O1674" s="90" t="s">
        <v>2302</v>
      </c>
      <c r="P1674" s="90"/>
      <c r="Q1674" s="90">
        <v>25</v>
      </c>
      <c r="R1674" s="90" t="s">
        <v>2294</v>
      </c>
    </row>
    <row r="1675" spans="1:18" ht="13.5" hidden="1">
      <c r="A1675" s="90" t="s">
        <v>430</v>
      </c>
      <c r="B1675" s="90" t="s">
        <v>431</v>
      </c>
      <c r="C1675" s="91"/>
      <c r="D1675" s="91">
        <v>45273</v>
      </c>
      <c r="E1675" s="90">
        <v>267423</v>
      </c>
      <c r="F1675" s="90" t="s">
        <v>1527</v>
      </c>
      <c r="G1675" s="90" t="s">
        <v>2303</v>
      </c>
      <c r="H1675" s="92">
        <v>194514.95</v>
      </c>
      <c r="I1675" s="78">
        <v>524.22</v>
      </c>
      <c r="J1675" s="93"/>
      <c r="K1675" s="94">
        <v>376.97</v>
      </c>
      <c r="L1675" s="94">
        <v>376.97</v>
      </c>
      <c r="M1675" s="94">
        <f t="shared" si="11"/>
        <v>0</v>
      </c>
      <c r="N1675" s="91">
        <v>45281</v>
      </c>
      <c r="O1675" s="90" t="s">
        <v>2302</v>
      </c>
      <c r="P1675" s="90"/>
      <c r="Q1675" s="90">
        <v>25</v>
      </c>
      <c r="R1675" s="90" t="s">
        <v>2294</v>
      </c>
    </row>
    <row r="1676" spans="1:18" ht="13.5" hidden="1">
      <c r="A1676" s="90" t="s">
        <v>430</v>
      </c>
      <c r="B1676" s="90" t="s">
        <v>431</v>
      </c>
      <c r="C1676" s="91"/>
      <c r="D1676" s="91">
        <v>45273</v>
      </c>
      <c r="E1676" s="90">
        <v>267457</v>
      </c>
      <c r="F1676" s="90" t="s">
        <v>1527</v>
      </c>
      <c r="G1676" s="90" t="s">
        <v>2301</v>
      </c>
      <c r="H1676" s="92">
        <v>265541.25</v>
      </c>
      <c r="I1676" s="78">
        <v>524.22</v>
      </c>
      <c r="J1676" s="93"/>
      <c r="K1676" s="94">
        <v>514.61</v>
      </c>
      <c r="L1676" s="94">
        <v>514.61</v>
      </c>
      <c r="M1676" s="94">
        <f t="shared" si="11"/>
        <v>0</v>
      </c>
      <c r="N1676" s="91">
        <v>45281</v>
      </c>
      <c r="O1676" s="90" t="s">
        <v>2302</v>
      </c>
      <c r="P1676" s="90"/>
      <c r="Q1676" s="90">
        <v>25</v>
      </c>
      <c r="R1676" s="90" t="s">
        <v>2294</v>
      </c>
    </row>
    <row r="1677" spans="1:18" ht="13.5" hidden="1">
      <c r="A1677" s="90" t="s">
        <v>430</v>
      </c>
      <c r="B1677" s="90" t="s">
        <v>431</v>
      </c>
      <c r="C1677" s="91"/>
      <c r="D1677" s="91">
        <v>45273</v>
      </c>
      <c r="E1677" s="90">
        <v>267459</v>
      </c>
      <c r="F1677" s="90" t="s">
        <v>1527</v>
      </c>
      <c r="G1677" s="90" t="s">
        <v>2301</v>
      </c>
      <c r="H1677" s="92">
        <v>121160</v>
      </c>
      <c r="I1677" s="78">
        <v>524.22</v>
      </c>
      <c r="J1677" s="93"/>
      <c r="K1677" s="94">
        <v>234.81</v>
      </c>
      <c r="L1677" s="94">
        <v>234.81</v>
      </c>
      <c r="M1677" s="94">
        <f t="shared" si="11"/>
        <v>0</v>
      </c>
      <c r="N1677" s="91">
        <v>45281</v>
      </c>
      <c r="O1677" s="90" t="s">
        <v>2302</v>
      </c>
      <c r="P1677" s="90"/>
      <c r="Q1677" s="90">
        <v>25</v>
      </c>
      <c r="R1677" s="90" t="s">
        <v>2294</v>
      </c>
    </row>
    <row r="1678" spans="1:18" ht="13.5" hidden="1">
      <c r="A1678" s="90" t="s">
        <v>430</v>
      </c>
      <c r="B1678" s="90" t="s">
        <v>431</v>
      </c>
      <c r="C1678" s="91"/>
      <c r="D1678" s="91">
        <v>45274</v>
      </c>
      <c r="E1678" s="90">
        <v>267593</v>
      </c>
      <c r="F1678" s="90" t="s">
        <v>1527</v>
      </c>
      <c r="G1678" s="90" t="s">
        <v>2301</v>
      </c>
      <c r="H1678" s="92">
        <v>174123.75</v>
      </c>
      <c r="I1678" s="78">
        <v>524.22</v>
      </c>
      <c r="J1678" s="93"/>
      <c r="K1678" s="94">
        <v>337.45</v>
      </c>
      <c r="L1678" s="94">
        <v>337.45</v>
      </c>
      <c r="M1678" s="94">
        <f t="shared" si="11"/>
        <v>0</v>
      </c>
      <c r="N1678" s="91">
        <v>45281</v>
      </c>
      <c r="O1678" s="90" t="s">
        <v>2302</v>
      </c>
      <c r="P1678" s="90"/>
      <c r="Q1678" s="90">
        <v>25</v>
      </c>
      <c r="R1678" s="90" t="s">
        <v>2294</v>
      </c>
    </row>
    <row r="1679" spans="1:18" ht="13.5" hidden="1">
      <c r="A1679" s="90" t="s">
        <v>430</v>
      </c>
      <c r="B1679" s="90" t="s">
        <v>431</v>
      </c>
      <c r="C1679" s="91"/>
      <c r="D1679" s="91">
        <v>45274</v>
      </c>
      <c r="E1679" s="90">
        <v>267665</v>
      </c>
      <c r="F1679" s="90" t="s">
        <v>1527</v>
      </c>
      <c r="G1679" s="90" t="s">
        <v>2301</v>
      </c>
      <c r="H1679" s="92">
        <v>42750</v>
      </c>
      <c r="I1679" s="78">
        <v>524.22</v>
      </c>
      <c r="J1679" s="93"/>
      <c r="K1679" s="94">
        <v>82.85</v>
      </c>
      <c r="L1679" s="94">
        <v>82.85</v>
      </c>
      <c r="M1679" s="94">
        <f t="shared" si="11"/>
        <v>0</v>
      </c>
      <c r="N1679" s="91">
        <v>45281</v>
      </c>
      <c r="O1679" s="90" t="s">
        <v>2302</v>
      </c>
      <c r="P1679" s="90"/>
      <c r="Q1679" s="90">
        <v>25</v>
      </c>
      <c r="R1679" s="90" t="s">
        <v>2294</v>
      </c>
    </row>
    <row r="1680" spans="1:18" ht="13.5" hidden="1">
      <c r="A1680" s="90" t="s">
        <v>430</v>
      </c>
      <c r="B1680" s="90" t="s">
        <v>431</v>
      </c>
      <c r="C1680" s="91"/>
      <c r="D1680" s="91">
        <v>45275</v>
      </c>
      <c r="E1680" s="90">
        <v>267807</v>
      </c>
      <c r="F1680" s="90" t="s">
        <v>1527</v>
      </c>
      <c r="G1680" s="90" t="s">
        <v>2301</v>
      </c>
      <c r="H1680" s="92">
        <v>289339.53000000003</v>
      </c>
      <c r="I1680" s="78">
        <v>524.22</v>
      </c>
      <c r="J1680" s="93"/>
      <c r="K1680" s="94">
        <v>560.74</v>
      </c>
      <c r="L1680" s="94"/>
      <c r="M1680" s="94">
        <f t="shared" si="11"/>
        <v>560.74</v>
      </c>
      <c r="N1680" s="90"/>
      <c r="O1680" s="90"/>
      <c r="P1680" s="90"/>
      <c r="Q1680" s="90">
        <v>25</v>
      </c>
    </row>
    <row r="1681" spans="1:18" ht="13.5" hidden="1">
      <c r="A1681" s="90" t="s">
        <v>237</v>
      </c>
      <c r="B1681" s="90" t="s">
        <v>40</v>
      </c>
      <c r="C1681" s="91"/>
      <c r="D1681" s="91">
        <v>45262</v>
      </c>
      <c r="E1681" s="90">
        <v>115181</v>
      </c>
      <c r="F1681" s="90" t="s">
        <v>1389</v>
      </c>
      <c r="G1681" s="90" t="s">
        <v>2310</v>
      </c>
      <c r="H1681" s="92">
        <v>47040</v>
      </c>
      <c r="I1681" s="78">
        <v>524.22</v>
      </c>
      <c r="J1681" s="93"/>
      <c r="K1681" s="94">
        <v>90.37</v>
      </c>
      <c r="L1681" s="94">
        <v>90.37</v>
      </c>
      <c r="M1681" s="94">
        <f t="shared" si="11"/>
        <v>0</v>
      </c>
      <c r="N1681" s="91">
        <v>45272</v>
      </c>
      <c r="O1681" s="90" t="s">
        <v>2292</v>
      </c>
      <c r="P1681" s="90"/>
      <c r="Q1681" s="90">
        <v>25</v>
      </c>
      <c r="R1681" s="90" t="s">
        <v>2201</v>
      </c>
    </row>
    <row r="1682" spans="1:18" ht="13.5" hidden="1">
      <c r="A1682" s="90" t="s">
        <v>439</v>
      </c>
      <c r="B1682" s="90" t="s">
        <v>440</v>
      </c>
      <c r="C1682" s="91"/>
      <c r="D1682" s="91">
        <v>45264</v>
      </c>
      <c r="E1682" s="90">
        <v>112</v>
      </c>
      <c r="F1682" s="90" t="s">
        <v>1307</v>
      </c>
      <c r="G1682" s="90" t="s">
        <v>2311</v>
      </c>
      <c r="H1682" s="92">
        <v>169500</v>
      </c>
      <c r="I1682" s="78">
        <v>524.22</v>
      </c>
      <c r="J1682" s="93"/>
      <c r="K1682" s="94">
        <v>325.64999999999998</v>
      </c>
      <c r="L1682" s="94">
        <v>325.64999999999998</v>
      </c>
      <c r="M1682" s="94">
        <f t="shared" si="11"/>
        <v>0</v>
      </c>
      <c r="N1682" s="90"/>
      <c r="O1682" s="90" t="s">
        <v>625</v>
      </c>
      <c r="P1682" s="90"/>
      <c r="Q1682" s="90">
        <v>25</v>
      </c>
      <c r="R1682" s="90" t="s">
        <v>2312</v>
      </c>
    </row>
    <row r="1683" spans="1:18" ht="13.5" hidden="1">
      <c r="A1683" s="90" t="s">
        <v>262</v>
      </c>
      <c r="B1683" s="90" t="s">
        <v>263</v>
      </c>
      <c r="C1683" s="91"/>
      <c r="D1683" s="91">
        <v>45265</v>
      </c>
      <c r="E1683" s="90">
        <v>357</v>
      </c>
      <c r="F1683" s="90" t="s">
        <v>436</v>
      </c>
      <c r="G1683" s="90" t="s">
        <v>2313</v>
      </c>
      <c r="H1683" s="92">
        <v>220350</v>
      </c>
      <c r="I1683" s="78">
        <v>524.22</v>
      </c>
      <c r="J1683" s="93"/>
      <c r="K1683" s="94">
        <v>423.34</v>
      </c>
      <c r="L1683" s="94">
        <v>423.34</v>
      </c>
      <c r="M1683" s="94">
        <f t="shared" si="11"/>
        <v>0</v>
      </c>
      <c r="N1683" s="91">
        <v>45268</v>
      </c>
      <c r="O1683" s="90" t="s">
        <v>2314</v>
      </c>
      <c r="P1683" s="90"/>
      <c r="Q1683" s="90">
        <v>25</v>
      </c>
      <c r="R1683" s="90" t="s">
        <v>2201</v>
      </c>
    </row>
    <row r="1684" spans="1:18" ht="13.5" hidden="1">
      <c r="A1684" s="90" t="s">
        <v>262</v>
      </c>
      <c r="B1684" s="90" t="s">
        <v>263</v>
      </c>
      <c r="C1684" s="91"/>
      <c r="D1684" s="91">
        <v>45267</v>
      </c>
      <c r="E1684" s="90">
        <v>358</v>
      </c>
      <c r="F1684" s="90" t="s">
        <v>436</v>
      </c>
      <c r="G1684" s="90" t="s">
        <v>913</v>
      </c>
      <c r="H1684" s="92">
        <v>1469000</v>
      </c>
      <c r="I1684" s="78">
        <v>524.22</v>
      </c>
      <c r="J1684" s="93"/>
      <c r="K1684" s="94">
        <v>2822.29</v>
      </c>
      <c r="L1684" s="94">
        <v>2822.29</v>
      </c>
      <c r="M1684" s="94">
        <f t="shared" si="11"/>
        <v>0</v>
      </c>
      <c r="N1684" s="91">
        <v>45269</v>
      </c>
      <c r="O1684" s="90" t="s">
        <v>2315</v>
      </c>
      <c r="P1684" s="90"/>
      <c r="Q1684" s="90">
        <v>25</v>
      </c>
      <c r="R1684" s="90" t="s">
        <v>2316</v>
      </c>
    </row>
    <row r="1685" spans="1:18" ht="13.5" hidden="1">
      <c r="A1685" s="90" t="s">
        <v>262</v>
      </c>
      <c r="B1685" s="90" t="s">
        <v>263</v>
      </c>
      <c r="C1685" s="91"/>
      <c r="D1685" s="91">
        <v>45267</v>
      </c>
      <c r="E1685" s="90">
        <v>359</v>
      </c>
      <c r="F1685" s="90" t="s">
        <v>436</v>
      </c>
      <c r="G1685" s="90" t="s">
        <v>913</v>
      </c>
      <c r="H1685" s="92">
        <v>960500</v>
      </c>
      <c r="I1685" s="78">
        <v>524.22</v>
      </c>
      <c r="J1685" s="93"/>
      <c r="K1685" s="94">
        <v>1845.34</v>
      </c>
      <c r="L1685" s="94">
        <v>1845.34</v>
      </c>
      <c r="M1685" s="94">
        <f t="shared" si="11"/>
        <v>0</v>
      </c>
      <c r="N1685" s="91">
        <v>45271</v>
      </c>
      <c r="O1685" s="90" t="s">
        <v>2317</v>
      </c>
      <c r="P1685" s="90"/>
      <c r="Q1685" s="90">
        <v>25</v>
      </c>
    </row>
    <row r="1686" spans="1:18" ht="13.5" hidden="1">
      <c r="A1686" s="90" t="s">
        <v>439</v>
      </c>
      <c r="B1686" s="90" t="s">
        <v>440</v>
      </c>
      <c r="C1686" s="91"/>
      <c r="D1686" s="91">
        <v>45265</v>
      </c>
      <c r="E1686" s="90" t="s">
        <v>2038</v>
      </c>
      <c r="F1686" s="90" t="s">
        <v>2318</v>
      </c>
      <c r="G1686" s="90" t="s">
        <v>2319</v>
      </c>
      <c r="H1686" s="92">
        <v>338650</v>
      </c>
      <c r="I1686" s="78">
        <v>524.22</v>
      </c>
      <c r="J1686" s="93"/>
      <c r="K1686" s="94">
        <v>650.62</v>
      </c>
      <c r="L1686" s="94">
        <v>650.62</v>
      </c>
      <c r="M1686" s="94">
        <f t="shared" si="11"/>
        <v>0</v>
      </c>
      <c r="N1686" s="91">
        <v>45265</v>
      </c>
      <c r="O1686" s="90" t="s">
        <v>2320</v>
      </c>
      <c r="P1686" s="90"/>
      <c r="Q1686" s="90">
        <v>25</v>
      </c>
    </row>
    <row r="1687" spans="1:18" ht="13.5" hidden="1">
      <c r="A1687" s="90" t="s">
        <v>439</v>
      </c>
      <c r="B1687" s="90" t="s">
        <v>440</v>
      </c>
      <c r="C1687" s="91"/>
      <c r="D1687" s="91">
        <v>45267</v>
      </c>
      <c r="E1687" s="90" t="s">
        <v>2038</v>
      </c>
      <c r="F1687" s="90" t="s">
        <v>2318</v>
      </c>
      <c r="G1687" s="90" t="s">
        <v>2319</v>
      </c>
      <c r="H1687" s="92"/>
      <c r="I1687" s="78">
        <v>524.22</v>
      </c>
      <c r="J1687" s="93"/>
      <c r="K1687" s="94">
        <v>700</v>
      </c>
      <c r="L1687" s="94">
        <v>700</v>
      </c>
      <c r="M1687" s="94">
        <f t="shared" si="11"/>
        <v>0</v>
      </c>
      <c r="N1687" s="91">
        <v>45269</v>
      </c>
      <c r="O1687" s="90" t="s">
        <v>2321</v>
      </c>
      <c r="P1687" s="90"/>
      <c r="Q1687" s="90">
        <v>25</v>
      </c>
    </row>
    <row r="1688" spans="1:18" ht="13.5" hidden="1">
      <c r="A1688" s="90" t="s">
        <v>280</v>
      </c>
      <c r="B1688" s="90" t="s">
        <v>281</v>
      </c>
      <c r="C1688" s="91"/>
      <c r="D1688" s="91">
        <v>45265</v>
      </c>
      <c r="E1688" s="90">
        <v>865</v>
      </c>
      <c r="F1688" s="90" t="s">
        <v>981</v>
      </c>
      <c r="G1688" s="90" t="s">
        <v>2322</v>
      </c>
      <c r="H1688" s="92"/>
      <c r="I1688" s="78">
        <v>524.22</v>
      </c>
      <c r="J1688" s="93"/>
      <c r="K1688" s="94">
        <v>3559.5</v>
      </c>
      <c r="L1688" s="94">
        <v>3559.5</v>
      </c>
      <c r="M1688" s="94">
        <f t="shared" si="11"/>
        <v>0</v>
      </c>
      <c r="N1688" s="91">
        <v>45276</v>
      </c>
      <c r="O1688" s="90" t="s">
        <v>2323</v>
      </c>
      <c r="P1688" s="90"/>
      <c r="Q1688" s="90">
        <v>25</v>
      </c>
    </row>
    <row r="1689" spans="1:18" ht="13.5" hidden="1">
      <c r="A1689" s="90" t="s">
        <v>354</v>
      </c>
      <c r="B1689" s="90" t="s">
        <v>355</v>
      </c>
      <c r="C1689" s="91"/>
      <c r="D1689" s="91">
        <v>45265</v>
      </c>
      <c r="E1689" s="90">
        <v>317</v>
      </c>
      <c r="F1689" s="90" t="s">
        <v>2324</v>
      </c>
      <c r="G1689" s="90" t="s">
        <v>2325</v>
      </c>
      <c r="H1689" s="92"/>
      <c r="I1689" s="78">
        <v>524.22</v>
      </c>
      <c r="J1689" s="93"/>
      <c r="K1689" s="94">
        <v>678</v>
      </c>
      <c r="L1689" s="94">
        <v>678</v>
      </c>
      <c r="M1689" s="94">
        <f t="shared" si="11"/>
        <v>0</v>
      </c>
      <c r="N1689" s="91">
        <v>45269</v>
      </c>
      <c r="O1689" s="90" t="s">
        <v>2326</v>
      </c>
      <c r="P1689" s="90"/>
      <c r="Q1689" s="90">
        <v>25</v>
      </c>
    </row>
    <row r="1690" spans="1:18" ht="13.5" hidden="1">
      <c r="A1690" s="90" t="s">
        <v>425</v>
      </c>
      <c r="B1690" s="90" t="s">
        <v>426</v>
      </c>
      <c r="C1690" s="91"/>
      <c r="D1690" s="91">
        <v>45266</v>
      </c>
      <c r="E1690" s="90">
        <v>214</v>
      </c>
      <c r="F1690" s="90" t="s">
        <v>427</v>
      </c>
      <c r="G1690" s="90" t="s">
        <v>2327</v>
      </c>
      <c r="H1690" s="92"/>
      <c r="I1690" s="78">
        <v>524.22</v>
      </c>
      <c r="J1690" s="93"/>
      <c r="K1690" s="94">
        <v>2882.74</v>
      </c>
      <c r="L1690" s="94">
        <v>2882.74</v>
      </c>
      <c r="M1690" s="94">
        <f t="shared" si="11"/>
        <v>0</v>
      </c>
      <c r="N1690" s="91">
        <v>45272</v>
      </c>
      <c r="O1690" s="90" t="s">
        <v>2328</v>
      </c>
      <c r="P1690" s="90"/>
      <c r="Q1690" s="90">
        <v>25</v>
      </c>
      <c r="R1690" s="90" t="s">
        <v>2201</v>
      </c>
    </row>
    <row r="1691" spans="1:18" ht="13.5" hidden="1">
      <c r="A1691" s="90" t="s">
        <v>430</v>
      </c>
      <c r="B1691" s="90" t="s">
        <v>431</v>
      </c>
      <c r="C1691" s="91"/>
      <c r="D1691" s="91">
        <v>45266</v>
      </c>
      <c r="E1691" s="90">
        <v>214</v>
      </c>
      <c r="F1691" s="90" t="s">
        <v>427</v>
      </c>
      <c r="G1691" s="90" t="s">
        <v>2327</v>
      </c>
      <c r="H1691" s="92"/>
      <c r="I1691" s="78">
        <v>524.22</v>
      </c>
      <c r="J1691" s="93"/>
      <c r="K1691" s="94">
        <v>6726.38</v>
      </c>
      <c r="L1691" s="94">
        <v>6726.38</v>
      </c>
      <c r="M1691" s="94">
        <f t="shared" si="11"/>
        <v>0</v>
      </c>
      <c r="N1691" s="91">
        <v>45272</v>
      </c>
      <c r="O1691" s="90" t="s">
        <v>2328</v>
      </c>
      <c r="P1691" s="90"/>
      <c r="Q1691" s="90">
        <v>25</v>
      </c>
      <c r="R1691" s="90" t="s">
        <v>2201</v>
      </c>
    </row>
    <row r="1692" spans="1:18" ht="13.5" hidden="1">
      <c r="A1692" s="90" t="s">
        <v>430</v>
      </c>
      <c r="B1692" s="90" t="s">
        <v>431</v>
      </c>
      <c r="C1692" s="91"/>
      <c r="D1692" s="91">
        <v>45266</v>
      </c>
      <c r="E1692" s="90" t="s">
        <v>1953</v>
      </c>
      <c r="F1692" s="90" t="s">
        <v>2141</v>
      </c>
      <c r="G1692" s="90" t="s">
        <v>2329</v>
      </c>
      <c r="H1692" s="92">
        <v>2512010</v>
      </c>
      <c r="I1692" s="78">
        <v>524.22</v>
      </c>
      <c r="J1692" s="93"/>
      <c r="K1692" s="94">
        <v>4821.5200000000004</v>
      </c>
      <c r="L1692" s="94">
        <v>4821.5200000000004</v>
      </c>
      <c r="M1692" s="94">
        <f t="shared" si="11"/>
        <v>0</v>
      </c>
      <c r="N1692" s="91">
        <v>45267</v>
      </c>
      <c r="O1692" s="90" t="s">
        <v>2330</v>
      </c>
      <c r="P1692" s="90"/>
      <c r="Q1692" s="90">
        <v>25</v>
      </c>
      <c r="R1692" s="90" t="s">
        <v>2201</v>
      </c>
    </row>
    <row r="1693" spans="1:18" ht="13.5" hidden="1">
      <c r="A1693" s="90" t="s">
        <v>430</v>
      </c>
      <c r="B1693" s="90" t="s">
        <v>431</v>
      </c>
      <c r="C1693" s="91"/>
      <c r="D1693" s="91">
        <v>45266</v>
      </c>
      <c r="E1693" s="90" t="s">
        <v>1953</v>
      </c>
      <c r="F1693" s="90" t="s">
        <v>2143</v>
      </c>
      <c r="G1693" s="90" t="s">
        <v>2329</v>
      </c>
      <c r="H1693" s="92">
        <v>112000</v>
      </c>
      <c r="I1693" s="78">
        <v>524.22</v>
      </c>
      <c r="J1693" s="93"/>
      <c r="K1693" s="94">
        <v>214.97</v>
      </c>
      <c r="L1693" s="94">
        <v>214.97</v>
      </c>
      <c r="M1693" s="94">
        <f t="shared" si="11"/>
        <v>0</v>
      </c>
      <c r="N1693" s="91">
        <v>45267</v>
      </c>
      <c r="O1693" s="90" t="s">
        <v>2331</v>
      </c>
      <c r="P1693" s="90"/>
      <c r="Q1693" s="90">
        <v>25</v>
      </c>
      <c r="R1693" s="90" t="s">
        <v>2201</v>
      </c>
    </row>
    <row r="1694" spans="1:18" ht="13.5" hidden="1">
      <c r="A1694" s="90" t="s">
        <v>425</v>
      </c>
      <c r="B1694" s="90" t="s">
        <v>426</v>
      </c>
      <c r="C1694" s="91"/>
      <c r="D1694" s="91">
        <v>45266</v>
      </c>
      <c r="E1694" s="90" t="s">
        <v>1953</v>
      </c>
      <c r="F1694" s="90" t="s">
        <v>427</v>
      </c>
      <c r="G1694" s="90" t="s">
        <v>2332</v>
      </c>
      <c r="H1694" s="92">
        <v>3932101.08</v>
      </c>
      <c r="I1694" s="78">
        <v>524.22</v>
      </c>
      <c r="J1694" s="93"/>
      <c r="K1694" s="94">
        <v>7547.22</v>
      </c>
      <c r="L1694" s="94">
        <v>7547.22</v>
      </c>
      <c r="M1694" s="94">
        <f t="shared" si="11"/>
        <v>0</v>
      </c>
      <c r="N1694" s="90"/>
      <c r="O1694" s="90" t="s">
        <v>2333</v>
      </c>
      <c r="P1694" s="90"/>
      <c r="Q1694" s="90">
        <v>25</v>
      </c>
      <c r="R1694" s="90" t="s">
        <v>2201</v>
      </c>
    </row>
    <row r="1695" spans="1:18" ht="13.5" hidden="1">
      <c r="A1695" s="90" t="s">
        <v>430</v>
      </c>
      <c r="B1695" s="90" t="s">
        <v>431</v>
      </c>
      <c r="C1695" s="91"/>
      <c r="D1695" s="91">
        <v>45266</v>
      </c>
      <c r="E1695" s="90" t="s">
        <v>1953</v>
      </c>
      <c r="F1695" s="90" t="s">
        <v>427</v>
      </c>
      <c r="G1695" s="90" t="s">
        <v>2332</v>
      </c>
      <c r="H1695" s="92">
        <v>9174902.5099999998</v>
      </c>
      <c r="I1695" s="78">
        <v>524.22</v>
      </c>
      <c r="J1695" s="93"/>
      <c r="K1695" s="94">
        <v>17610.18</v>
      </c>
      <c r="L1695" s="94">
        <v>17610.18</v>
      </c>
      <c r="M1695" s="94">
        <f t="shared" si="11"/>
        <v>0</v>
      </c>
      <c r="N1695" s="91">
        <v>45267</v>
      </c>
      <c r="O1695" s="90" t="s">
        <v>2333</v>
      </c>
      <c r="P1695" s="90"/>
      <c r="Q1695" s="90">
        <v>25</v>
      </c>
      <c r="R1695" s="90" t="s">
        <v>2201</v>
      </c>
    </row>
    <row r="1696" spans="1:18" ht="13.5" hidden="1">
      <c r="A1696" s="90" t="s">
        <v>430</v>
      </c>
      <c r="B1696" s="90" t="s">
        <v>431</v>
      </c>
      <c r="C1696" s="91"/>
      <c r="D1696" s="91">
        <v>45266</v>
      </c>
      <c r="E1696" s="90">
        <v>103</v>
      </c>
      <c r="F1696" s="90" t="s">
        <v>754</v>
      </c>
      <c r="G1696" s="90" t="s">
        <v>2334</v>
      </c>
      <c r="H1696" s="92">
        <v>1779750</v>
      </c>
      <c r="I1696" s="78">
        <v>524.22</v>
      </c>
      <c r="J1696" s="93"/>
      <c r="K1696" s="94">
        <v>3416.03</v>
      </c>
      <c r="L1696" s="94">
        <v>3416.03</v>
      </c>
      <c r="M1696" s="94">
        <f t="shared" si="11"/>
        <v>0</v>
      </c>
      <c r="N1696" s="91">
        <v>45268</v>
      </c>
      <c r="O1696" s="90" t="s">
        <v>2335</v>
      </c>
      <c r="P1696" s="90"/>
      <c r="Q1696" s="90">
        <v>25</v>
      </c>
      <c r="R1696" s="90" t="s">
        <v>2201</v>
      </c>
    </row>
    <row r="1697" spans="1:18" ht="13.5" hidden="1">
      <c r="A1697" s="90" t="s">
        <v>430</v>
      </c>
      <c r="B1697" s="90" t="s">
        <v>431</v>
      </c>
      <c r="C1697" s="91"/>
      <c r="D1697" s="91">
        <v>45266</v>
      </c>
      <c r="E1697" s="90">
        <v>7</v>
      </c>
      <c r="F1697" s="90" t="s">
        <v>1605</v>
      </c>
      <c r="G1697" s="90" t="s">
        <v>2329</v>
      </c>
      <c r="H1697" s="92">
        <v>1918175</v>
      </c>
      <c r="I1697" s="78">
        <v>524.22</v>
      </c>
      <c r="J1697" s="93"/>
      <c r="K1697" s="94">
        <v>3681.72</v>
      </c>
      <c r="L1697" s="94">
        <v>3681.72</v>
      </c>
      <c r="M1697" s="94">
        <f t="shared" si="11"/>
        <v>0</v>
      </c>
      <c r="N1697" s="91">
        <v>45273</v>
      </c>
      <c r="O1697" s="90" t="s">
        <v>2336</v>
      </c>
      <c r="P1697" s="90"/>
      <c r="Q1697" s="90">
        <v>25</v>
      </c>
      <c r="R1697" s="90" t="s">
        <v>2201</v>
      </c>
    </row>
    <row r="1698" spans="1:18" ht="13.5" hidden="1">
      <c r="A1698" s="90" t="s">
        <v>430</v>
      </c>
      <c r="B1698" s="90" t="s">
        <v>431</v>
      </c>
      <c r="C1698" s="91"/>
      <c r="D1698" s="91">
        <v>45266</v>
      </c>
      <c r="E1698" s="90">
        <v>125</v>
      </c>
      <c r="F1698" s="90" t="s">
        <v>1687</v>
      </c>
      <c r="G1698" s="90" t="s">
        <v>2334</v>
      </c>
      <c r="H1698" s="92">
        <v>3500000</v>
      </c>
      <c r="I1698" s="78">
        <v>524.22</v>
      </c>
      <c r="J1698" s="93"/>
      <c r="K1698" s="94">
        <v>6717.85</v>
      </c>
      <c r="L1698" s="94">
        <v>6717.85</v>
      </c>
      <c r="M1698" s="94">
        <f t="shared" si="11"/>
        <v>0</v>
      </c>
      <c r="N1698" s="91">
        <v>45268</v>
      </c>
      <c r="O1698" s="90" t="s">
        <v>2337</v>
      </c>
      <c r="P1698" s="90"/>
      <c r="Q1698" s="90">
        <v>25</v>
      </c>
      <c r="R1698" s="90" t="s">
        <v>2201</v>
      </c>
    </row>
    <row r="1699" spans="1:18" ht="13.5" hidden="1">
      <c r="A1699" s="90" t="s">
        <v>354</v>
      </c>
      <c r="B1699" s="90" t="s">
        <v>355</v>
      </c>
      <c r="C1699" s="91"/>
      <c r="D1699" s="91">
        <v>45267</v>
      </c>
      <c r="E1699" s="90" t="s">
        <v>504</v>
      </c>
      <c r="F1699" s="90" t="s">
        <v>2338</v>
      </c>
      <c r="G1699" s="90" t="s">
        <v>2339</v>
      </c>
      <c r="H1699" s="92"/>
      <c r="I1699" s="78">
        <v>524.22</v>
      </c>
      <c r="J1699" s="93"/>
      <c r="K1699" s="94">
        <v>870.1</v>
      </c>
      <c r="L1699" s="94">
        <v>870.1</v>
      </c>
      <c r="M1699" s="94">
        <f t="shared" si="11"/>
        <v>0</v>
      </c>
      <c r="N1699" s="91">
        <v>45267</v>
      </c>
      <c r="O1699" s="90" t="s">
        <v>2340</v>
      </c>
      <c r="P1699" s="90"/>
      <c r="Q1699" s="90">
        <v>25</v>
      </c>
      <c r="R1699" s="90" t="s">
        <v>2316</v>
      </c>
    </row>
    <row r="1700" spans="1:18" ht="13.5" hidden="1">
      <c r="A1700" s="90" t="s">
        <v>262</v>
      </c>
      <c r="B1700" s="90" t="s">
        <v>263</v>
      </c>
      <c r="C1700" s="91"/>
      <c r="D1700" s="91">
        <v>45267</v>
      </c>
      <c r="E1700" s="90">
        <v>116</v>
      </c>
      <c r="F1700" s="90" t="s">
        <v>2341</v>
      </c>
      <c r="G1700" s="90" t="s">
        <v>2342</v>
      </c>
      <c r="H1700" s="92">
        <v>813600</v>
      </c>
      <c r="I1700" s="78">
        <v>524.22</v>
      </c>
      <c r="J1700" s="93"/>
      <c r="K1700" s="94">
        <v>1561.61</v>
      </c>
      <c r="L1700" s="94">
        <v>1561.61</v>
      </c>
      <c r="M1700" s="94">
        <f t="shared" si="11"/>
        <v>0</v>
      </c>
      <c r="N1700" s="91">
        <v>45267</v>
      </c>
      <c r="O1700" s="90" t="s">
        <v>2343</v>
      </c>
      <c r="P1700" s="90"/>
      <c r="Q1700" s="90">
        <v>25</v>
      </c>
      <c r="R1700" s="90" t="s">
        <v>2316</v>
      </c>
    </row>
    <row r="1701" spans="1:18" ht="13.5" hidden="1">
      <c r="A1701" s="90" t="s">
        <v>262</v>
      </c>
      <c r="B1701" s="90" t="s">
        <v>263</v>
      </c>
      <c r="C1701" s="91"/>
      <c r="D1701" s="91">
        <v>45275</v>
      </c>
      <c r="E1701" s="90">
        <v>120</v>
      </c>
      <c r="F1701" s="90" t="s">
        <v>2341</v>
      </c>
      <c r="G1701" s="90" t="s">
        <v>2342</v>
      </c>
      <c r="H1701" s="92">
        <v>813600</v>
      </c>
      <c r="I1701" s="78">
        <v>524.22</v>
      </c>
      <c r="J1701" s="93"/>
      <c r="K1701" s="94">
        <v>1576.74</v>
      </c>
      <c r="L1701" s="94">
        <v>1576.74</v>
      </c>
      <c r="M1701" s="94">
        <f t="shared" si="11"/>
        <v>0</v>
      </c>
      <c r="N1701" s="91">
        <v>45281</v>
      </c>
      <c r="O1701" s="90" t="s">
        <v>2344</v>
      </c>
      <c r="P1701" s="90"/>
      <c r="Q1701" s="90">
        <v>25</v>
      </c>
    </row>
    <row r="1702" spans="1:18" ht="13.5" hidden="1">
      <c r="A1702" s="90" t="s">
        <v>262</v>
      </c>
      <c r="B1702" s="90" t="s">
        <v>263</v>
      </c>
      <c r="C1702" s="91"/>
      <c r="D1702" s="91">
        <v>45275</v>
      </c>
      <c r="E1702" s="90">
        <v>123</v>
      </c>
      <c r="F1702" s="90" t="s">
        <v>2341</v>
      </c>
      <c r="G1702" s="90" t="s">
        <v>2342</v>
      </c>
      <c r="H1702" s="92">
        <v>773485</v>
      </c>
      <c r="I1702" s="78">
        <v>524.22</v>
      </c>
      <c r="J1702" s="93"/>
      <c r="K1702" s="94">
        <v>1499</v>
      </c>
      <c r="L1702" s="94">
        <v>1499</v>
      </c>
      <c r="M1702" s="94">
        <f t="shared" si="11"/>
        <v>0</v>
      </c>
      <c r="N1702" s="91">
        <v>45281</v>
      </c>
      <c r="O1702" s="90" t="s">
        <v>2344</v>
      </c>
      <c r="P1702" s="90"/>
      <c r="Q1702" s="90">
        <v>25</v>
      </c>
    </row>
    <row r="1703" spans="1:18" ht="13.5" hidden="1">
      <c r="A1703" s="90" t="s">
        <v>430</v>
      </c>
      <c r="B1703" s="90" t="s">
        <v>431</v>
      </c>
      <c r="C1703" s="91"/>
      <c r="D1703" s="91">
        <v>45259</v>
      </c>
      <c r="E1703" s="90">
        <v>40987</v>
      </c>
      <c r="F1703" s="90" t="s">
        <v>2345</v>
      </c>
      <c r="G1703" s="90" t="s">
        <v>2346</v>
      </c>
      <c r="H1703" s="92">
        <v>419489.55</v>
      </c>
      <c r="I1703" s="78">
        <v>524.22</v>
      </c>
      <c r="J1703" s="93"/>
      <c r="K1703" s="94">
        <v>805.94</v>
      </c>
      <c r="L1703" s="94">
        <v>805.94</v>
      </c>
      <c r="M1703" s="94">
        <f t="shared" si="11"/>
        <v>0</v>
      </c>
      <c r="N1703" s="91">
        <v>45272</v>
      </c>
      <c r="O1703" s="90" t="s">
        <v>2347</v>
      </c>
      <c r="P1703" s="90"/>
      <c r="Q1703" s="90">
        <v>25</v>
      </c>
      <c r="R1703" s="90" t="s">
        <v>2201</v>
      </c>
    </row>
    <row r="1704" spans="1:18" ht="13.5" hidden="1">
      <c r="A1704" s="90" t="s">
        <v>430</v>
      </c>
      <c r="B1704" s="90" t="s">
        <v>431</v>
      </c>
      <c r="C1704" s="91"/>
      <c r="D1704" s="91">
        <v>45264</v>
      </c>
      <c r="E1704" s="90">
        <v>41068</v>
      </c>
      <c r="F1704" s="90" t="s">
        <v>2345</v>
      </c>
      <c r="G1704" s="90" t="s">
        <v>2348</v>
      </c>
      <c r="H1704" s="92">
        <v>197967.69</v>
      </c>
      <c r="I1704" s="78">
        <v>524.22</v>
      </c>
      <c r="J1704" s="93"/>
      <c r="K1704" s="94">
        <v>380.34</v>
      </c>
      <c r="L1704" s="94">
        <v>380.34</v>
      </c>
      <c r="M1704" s="94">
        <f t="shared" si="11"/>
        <v>0</v>
      </c>
      <c r="N1704" s="91">
        <v>45272</v>
      </c>
      <c r="O1704" s="90" t="s">
        <v>2347</v>
      </c>
      <c r="P1704" s="90"/>
      <c r="Q1704" s="90">
        <v>25</v>
      </c>
      <c r="R1704" s="90" t="s">
        <v>2201</v>
      </c>
    </row>
    <row r="1705" spans="1:18" ht="13.5" hidden="1">
      <c r="A1705" s="90" t="s">
        <v>430</v>
      </c>
      <c r="B1705" s="90" t="s">
        <v>431</v>
      </c>
      <c r="C1705" s="91"/>
      <c r="D1705" s="91">
        <v>45264</v>
      </c>
      <c r="E1705" s="90">
        <v>41045</v>
      </c>
      <c r="F1705" s="90" t="s">
        <v>2345</v>
      </c>
      <c r="G1705" s="90" t="s">
        <v>2348</v>
      </c>
      <c r="H1705" s="92">
        <v>1049099.0900000001</v>
      </c>
      <c r="I1705" s="78">
        <v>524.22</v>
      </c>
      <c r="J1705" s="93"/>
      <c r="K1705" s="94">
        <v>2015.56</v>
      </c>
      <c r="L1705" s="94">
        <v>2015.56</v>
      </c>
      <c r="M1705" s="94">
        <f t="shared" si="11"/>
        <v>0</v>
      </c>
      <c r="N1705" s="91">
        <v>45272</v>
      </c>
      <c r="O1705" s="90" t="s">
        <v>2347</v>
      </c>
      <c r="P1705" s="90"/>
      <c r="Q1705" s="90">
        <v>25</v>
      </c>
      <c r="R1705" s="90" t="s">
        <v>2201</v>
      </c>
    </row>
    <row r="1706" spans="1:18" ht="13.5" hidden="1">
      <c r="A1706" s="90" t="s">
        <v>430</v>
      </c>
      <c r="B1706" s="90" t="s">
        <v>431</v>
      </c>
      <c r="C1706" s="91"/>
      <c r="D1706" s="91">
        <v>45264</v>
      </c>
      <c r="E1706" s="90">
        <v>4633</v>
      </c>
      <c r="F1706" s="90" t="s">
        <v>2345</v>
      </c>
      <c r="G1706" s="90" t="s">
        <v>2349</v>
      </c>
      <c r="H1706" s="92">
        <v>-180774.04</v>
      </c>
      <c r="I1706" s="78">
        <v>524.22</v>
      </c>
      <c r="J1706" s="93"/>
      <c r="K1706" s="94">
        <v>-347.31</v>
      </c>
      <c r="L1706" s="94">
        <v>-347.31</v>
      </c>
      <c r="M1706" s="94">
        <f t="shared" si="11"/>
        <v>0</v>
      </c>
      <c r="N1706" s="91">
        <v>45272</v>
      </c>
      <c r="O1706" s="90" t="s">
        <v>2347</v>
      </c>
      <c r="P1706" s="90"/>
      <c r="Q1706" s="90">
        <v>25</v>
      </c>
      <c r="R1706" s="90" t="s">
        <v>2201</v>
      </c>
    </row>
    <row r="1707" spans="1:18" ht="13.5" hidden="1">
      <c r="A1707" s="90" t="s">
        <v>430</v>
      </c>
      <c r="B1707" s="90" t="s">
        <v>431</v>
      </c>
      <c r="C1707" s="91"/>
      <c r="D1707" s="91">
        <v>45266</v>
      </c>
      <c r="E1707" s="90">
        <v>41105</v>
      </c>
      <c r="F1707" s="90" t="s">
        <v>2345</v>
      </c>
      <c r="G1707" s="90" t="s">
        <v>2348</v>
      </c>
      <c r="H1707" s="92">
        <v>514141.16</v>
      </c>
      <c r="I1707" s="78">
        <v>524.22</v>
      </c>
      <c r="J1707" s="93"/>
      <c r="K1707" s="94">
        <v>996.4</v>
      </c>
      <c r="L1707" s="94">
        <v>996.4</v>
      </c>
      <c r="M1707" s="94">
        <f t="shared" si="11"/>
        <v>0</v>
      </c>
      <c r="N1707" s="91">
        <v>45281</v>
      </c>
      <c r="O1707" s="90" t="s">
        <v>2350</v>
      </c>
      <c r="P1707" s="90"/>
      <c r="Q1707" s="90">
        <v>25</v>
      </c>
      <c r="R1707" s="90" t="s">
        <v>2294</v>
      </c>
    </row>
    <row r="1708" spans="1:18" ht="13.5" hidden="1">
      <c r="A1708" s="90" t="s">
        <v>430</v>
      </c>
      <c r="B1708" s="90" t="s">
        <v>431</v>
      </c>
      <c r="C1708" s="91"/>
      <c r="D1708" s="91">
        <v>45266</v>
      </c>
      <c r="E1708" s="90">
        <v>41108</v>
      </c>
      <c r="F1708" s="90" t="s">
        <v>2345</v>
      </c>
      <c r="G1708" s="90" t="s">
        <v>2348</v>
      </c>
      <c r="H1708" s="92">
        <v>69942.58</v>
      </c>
      <c r="I1708" s="78">
        <v>524.22</v>
      </c>
      <c r="J1708" s="93"/>
      <c r="K1708" s="94">
        <v>135.55000000000001</v>
      </c>
      <c r="L1708" s="94">
        <v>135.55000000000001</v>
      </c>
      <c r="M1708" s="94">
        <f t="shared" si="11"/>
        <v>0</v>
      </c>
      <c r="N1708" s="91">
        <v>45281</v>
      </c>
      <c r="O1708" s="90" t="s">
        <v>2350</v>
      </c>
      <c r="P1708" s="90"/>
      <c r="Q1708" s="90">
        <v>25</v>
      </c>
      <c r="R1708" s="90" t="s">
        <v>2294</v>
      </c>
    </row>
    <row r="1709" spans="1:18" ht="13.5" hidden="1">
      <c r="A1709" s="90" t="s">
        <v>430</v>
      </c>
      <c r="B1709" s="90" t="s">
        <v>431</v>
      </c>
      <c r="C1709" s="91"/>
      <c r="D1709" s="91">
        <v>45264</v>
      </c>
      <c r="E1709" s="90">
        <v>41071</v>
      </c>
      <c r="F1709" s="90" t="s">
        <v>2345</v>
      </c>
      <c r="G1709" s="90" t="s">
        <v>2348</v>
      </c>
      <c r="H1709" s="92">
        <v>35420</v>
      </c>
      <c r="I1709" s="78">
        <v>524.22</v>
      </c>
      <c r="J1709" s="93"/>
      <c r="K1709" s="94">
        <v>68.05</v>
      </c>
      <c r="L1709" s="94">
        <v>68.05</v>
      </c>
      <c r="M1709" s="94">
        <f t="shared" si="11"/>
        <v>0</v>
      </c>
      <c r="N1709" s="91">
        <v>45275</v>
      </c>
      <c r="O1709" s="90" t="s">
        <v>2351</v>
      </c>
      <c r="P1709" s="90"/>
      <c r="Q1709" s="90">
        <v>25</v>
      </c>
      <c r="R1709" s="90" t="s">
        <v>2201</v>
      </c>
    </row>
    <row r="1710" spans="1:18" ht="13.5" hidden="1">
      <c r="A1710" s="90" t="s">
        <v>430</v>
      </c>
      <c r="B1710" s="90" t="s">
        <v>431</v>
      </c>
      <c r="C1710" s="91"/>
      <c r="D1710" s="91">
        <v>45264</v>
      </c>
      <c r="E1710" s="90">
        <v>41072</v>
      </c>
      <c r="F1710" s="90" t="s">
        <v>2345</v>
      </c>
      <c r="G1710" s="90" t="s">
        <v>2352</v>
      </c>
      <c r="H1710" s="92">
        <v>343685.23</v>
      </c>
      <c r="I1710" s="78">
        <v>524.22</v>
      </c>
      <c r="J1710" s="93"/>
      <c r="K1710" s="94">
        <v>660.3</v>
      </c>
      <c r="L1710" s="94">
        <v>660.3</v>
      </c>
      <c r="M1710" s="94">
        <f t="shared" si="11"/>
        <v>0</v>
      </c>
      <c r="N1710" s="91">
        <v>45275</v>
      </c>
      <c r="O1710" s="90" t="s">
        <v>2351</v>
      </c>
      <c r="P1710" s="90"/>
      <c r="Q1710" s="90">
        <v>25</v>
      </c>
      <c r="R1710" s="90" t="s">
        <v>2201</v>
      </c>
    </row>
    <row r="1711" spans="1:18" ht="13.5" hidden="1">
      <c r="A1711" s="90" t="s">
        <v>430</v>
      </c>
      <c r="B1711" s="90" t="s">
        <v>431</v>
      </c>
      <c r="C1711" s="91"/>
      <c r="D1711" s="91">
        <v>45271</v>
      </c>
      <c r="E1711" s="90">
        <v>841</v>
      </c>
      <c r="F1711" s="90" t="s">
        <v>2345</v>
      </c>
      <c r="G1711" s="90" t="s">
        <v>2348</v>
      </c>
      <c r="H1711" s="92">
        <v>69904.149999999994</v>
      </c>
      <c r="I1711" s="78">
        <v>524.22</v>
      </c>
      <c r="J1711" s="93"/>
      <c r="K1711" s="94">
        <v>135.47</v>
      </c>
      <c r="L1711" s="94">
        <v>135.47</v>
      </c>
      <c r="M1711" s="94">
        <f t="shared" si="11"/>
        <v>0</v>
      </c>
      <c r="N1711" s="91">
        <v>45281</v>
      </c>
      <c r="O1711" s="90" t="s">
        <v>2350</v>
      </c>
      <c r="P1711" s="90"/>
      <c r="Q1711" s="90">
        <v>25</v>
      </c>
      <c r="R1711" s="90" t="s">
        <v>2294</v>
      </c>
    </row>
    <row r="1712" spans="1:18" ht="13.5" hidden="1">
      <c r="A1712" s="90" t="s">
        <v>430</v>
      </c>
      <c r="B1712" s="90" t="s">
        <v>431</v>
      </c>
      <c r="C1712" s="91"/>
      <c r="D1712" s="91">
        <v>45267</v>
      </c>
      <c r="E1712" s="90">
        <v>106741</v>
      </c>
      <c r="F1712" s="90" t="s">
        <v>312</v>
      </c>
      <c r="G1712" s="90" t="s">
        <v>2309</v>
      </c>
      <c r="H1712" s="92">
        <v>234707.8</v>
      </c>
      <c r="I1712" s="78">
        <v>524.22</v>
      </c>
      <c r="J1712" s="93"/>
      <c r="K1712" s="94">
        <v>454.86</v>
      </c>
      <c r="L1712" s="94">
        <v>454.86</v>
      </c>
      <c r="M1712" s="94">
        <f t="shared" si="11"/>
        <v>0</v>
      </c>
      <c r="N1712" s="91">
        <v>45286</v>
      </c>
      <c r="O1712" s="90" t="s">
        <v>2353</v>
      </c>
      <c r="P1712" s="90"/>
      <c r="Q1712" s="90">
        <v>25</v>
      </c>
    </row>
    <row r="1713" spans="1:18" ht="13.5" hidden="1">
      <c r="A1713" s="90" t="s">
        <v>430</v>
      </c>
      <c r="B1713" s="90" t="s">
        <v>431</v>
      </c>
      <c r="C1713" s="91"/>
      <c r="D1713" s="91">
        <v>45267</v>
      </c>
      <c r="E1713" s="90">
        <v>106742</v>
      </c>
      <c r="F1713" s="90" t="s">
        <v>312</v>
      </c>
      <c r="G1713" s="90" t="s">
        <v>2309</v>
      </c>
      <c r="H1713" s="92">
        <v>62320.800000000003</v>
      </c>
      <c r="I1713" s="78">
        <v>524.22</v>
      </c>
      <c r="J1713" s="93"/>
      <c r="K1713" s="94">
        <v>120.78</v>
      </c>
      <c r="L1713" s="94">
        <v>120.78</v>
      </c>
      <c r="M1713" s="94">
        <f t="shared" si="11"/>
        <v>0</v>
      </c>
      <c r="N1713" s="91">
        <v>45286</v>
      </c>
      <c r="O1713" s="90" t="s">
        <v>2353</v>
      </c>
      <c r="P1713" s="90"/>
      <c r="Q1713" s="90">
        <v>25</v>
      </c>
    </row>
    <row r="1714" spans="1:18" ht="13.5" hidden="1">
      <c r="A1714" s="90" t="s">
        <v>430</v>
      </c>
      <c r="B1714" s="90" t="s">
        <v>431</v>
      </c>
      <c r="C1714" s="91"/>
      <c r="D1714" s="91">
        <v>45272</v>
      </c>
      <c r="E1714" s="90">
        <v>11187</v>
      </c>
      <c r="F1714" s="90" t="s">
        <v>312</v>
      </c>
      <c r="G1714" s="90" t="s">
        <v>2354</v>
      </c>
      <c r="H1714" s="92">
        <v>204331.73</v>
      </c>
      <c r="I1714" s="78">
        <v>524.22</v>
      </c>
      <c r="J1714" s="93"/>
      <c r="K1714" s="94">
        <v>395.99</v>
      </c>
      <c r="L1714" s="94">
        <v>395.99</v>
      </c>
      <c r="M1714" s="94">
        <f t="shared" si="11"/>
        <v>0</v>
      </c>
      <c r="N1714" s="91">
        <v>45286</v>
      </c>
      <c r="O1714" s="90" t="s">
        <v>2353</v>
      </c>
      <c r="P1714" s="90"/>
      <c r="Q1714" s="90">
        <v>25</v>
      </c>
    </row>
    <row r="1715" spans="1:18" ht="13.5" hidden="1">
      <c r="A1715" s="90" t="s">
        <v>430</v>
      </c>
      <c r="B1715" s="90" t="s">
        <v>431</v>
      </c>
      <c r="C1715" s="91"/>
      <c r="D1715" s="91">
        <v>45274</v>
      </c>
      <c r="E1715" s="90">
        <v>11199</v>
      </c>
      <c r="F1715" s="90" t="s">
        <v>312</v>
      </c>
      <c r="G1715" s="90" t="s">
        <v>2355</v>
      </c>
      <c r="H1715" s="92">
        <v>176093.47</v>
      </c>
      <c r="I1715" s="78">
        <v>524.22</v>
      </c>
      <c r="J1715" s="93"/>
      <c r="K1715" s="94">
        <v>341.27</v>
      </c>
      <c r="L1715" s="94">
        <v>341.27</v>
      </c>
      <c r="M1715" s="94">
        <f t="shared" si="11"/>
        <v>0</v>
      </c>
      <c r="N1715" s="91">
        <v>45286</v>
      </c>
      <c r="O1715" s="90" t="s">
        <v>2353</v>
      </c>
      <c r="P1715" s="90"/>
      <c r="Q1715" s="90">
        <v>25</v>
      </c>
    </row>
    <row r="1716" spans="1:18" ht="13.5" hidden="1">
      <c r="A1716" s="90" t="s">
        <v>430</v>
      </c>
      <c r="B1716" s="90" t="s">
        <v>431</v>
      </c>
      <c r="C1716" s="91"/>
      <c r="D1716" s="91">
        <v>45274</v>
      </c>
      <c r="E1716" s="90">
        <v>107175</v>
      </c>
      <c r="F1716" s="90" t="s">
        <v>312</v>
      </c>
      <c r="G1716" s="90" t="s">
        <v>2354</v>
      </c>
      <c r="H1716" s="92">
        <v>586124.6</v>
      </c>
      <c r="I1716" s="78">
        <v>524.22</v>
      </c>
      <c r="J1716" s="93"/>
      <c r="K1716" s="94">
        <v>1135.9000000000001</v>
      </c>
      <c r="L1716" s="94">
        <v>1135.9000000000001</v>
      </c>
      <c r="M1716" s="94">
        <f t="shared" si="11"/>
        <v>0</v>
      </c>
      <c r="N1716" s="91">
        <v>45286</v>
      </c>
      <c r="O1716" s="90" t="s">
        <v>2353</v>
      </c>
      <c r="P1716" s="90"/>
      <c r="Q1716" s="90">
        <v>25</v>
      </c>
    </row>
    <row r="1717" spans="1:18" ht="13.5" hidden="1">
      <c r="A1717" s="90" t="s">
        <v>430</v>
      </c>
      <c r="B1717" s="90" t="s">
        <v>431</v>
      </c>
      <c r="C1717" s="91"/>
      <c r="D1717" s="91">
        <v>45274</v>
      </c>
      <c r="E1717" s="90">
        <v>107176</v>
      </c>
      <c r="F1717" s="90" t="s">
        <v>312</v>
      </c>
      <c r="G1717" s="90" t="s">
        <v>2354</v>
      </c>
      <c r="H1717" s="92">
        <v>289879.09000000003</v>
      </c>
      <c r="I1717" s="78">
        <v>524.22</v>
      </c>
      <c r="J1717" s="93"/>
      <c r="K1717" s="94">
        <v>561.78</v>
      </c>
      <c r="L1717" s="94">
        <v>561.78</v>
      </c>
      <c r="M1717" s="94">
        <f t="shared" si="11"/>
        <v>0</v>
      </c>
      <c r="N1717" s="91">
        <v>45286</v>
      </c>
      <c r="O1717" s="90" t="s">
        <v>2353</v>
      </c>
      <c r="P1717" s="90"/>
      <c r="Q1717" s="90">
        <v>25</v>
      </c>
    </row>
    <row r="1718" spans="1:18" ht="13.5" hidden="1">
      <c r="A1718" s="90" t="s">
        <v>430</v>
      </c>
      <c r="B1718" s="90" t="s">
        <v>431</v>
      </c>
      <c r="C1718" s="91"/>
      <c r="D1718" s="91">
        <v>45274</v>
      </c>
      <c r="E1718" s="90">
        <v>107174</v>
      </c>
      <c r="F1718" s="90" t="s">
        <v>312</v>
      </c>
      <c r="G1718" s="90" t="s">
        <v>2354</v>
      </c>
      <c r="H1718" s="92">
        <v>774137.39</v>
      </c>
      <c r="I1718" s="78">
        <v>524.22</v>
      </c>
      <c r="J1718" s="93"/>
      <c r="K1718" s="94">
        <v>1500.27</v>
      </c>
      <c r="L1718" s="94">
        <v>1500.27</v>
      </c>
      <c r="M1718" s="94">
        <f t="shared" si="11"/>
        <v>0</v>
      </c>
      <c r="N1718" s="91">
        <v>45286</v>
      </c>
      <c r="O1718" s="90" t="s">
        <v>2353</v>
      </c>
      <c r="P1718" s="90"/>
      <c r="Q1718" s="90">
        <v>25</v>
      </c>
    </row>
    <row r="1719" spans="1:18" ht="13.5" hidden="1">
      <c r="A1719" s="90" t="s">
        <v>430</v>
      </c>
      <c r="B1719" s="90" t="s">
        <v>431</v>
      </c>
      <c r="C1719" s="91"/>
      <c r="D1719" s="91">
        <v>45265</v>
      </c>
      <c r="E1719" s="90" t="s">
        <v>2356</v>
      </c>
      <c r="F1719" s="90" t="s">
        <v>981</v>
      </c>
      <c r="G1719" s="90" t="s">
        <v>2357</v>
      </c>
      <c r="H1719" s="92"/>
      <c r="I1719" s="78">
        <v>524.22</v>
      </c>
      <c r="J1719" s="93"/>
      <c r="K1719" s="94">
        <v>15820</v>
      </c>
      <c r="L1719" s="94">
        <v>15820</v>
      </c>
      <c r="M1719" s="94">
        <f t="shared" si="11"/>
        <v>0</v>
      </c>
      <c r="N1719" s="91">
        <v>45269</v>
      </c>
      <c r="O1719" s="90" t="s">
        <v>2358</v>
      </c>
      <c r="P1719" s="90"/>
      <c r="Q1719" s="90">
        <v>25</v>
      </c>
      <c r="R1719" s="90" t="s">
        <v>2359</v>
      </c>
    </row>
    <row r="1720" spans="1:18" ht="13.5" hidden="1">
      <c r="A1720" s="90" t="s">
        <v>430</v>
      </c>
      <c r="B1720" s="90" t="s">
        <v>431</v>
      </c>
      <c r="C1720" s="91"/>
      <c r="D1720" s="91">
        <v>45271</v>
      </c>
      <c r="E1720" s="90">
        <v>12894</v>
      </c>
      <c r="F1720" s="90" t="s">
        <v>2360</v>
      </c>
      <c r="G1720" s="90" t="s">
        <v>1574</v>
      </c>
      <c r="H1720" s="92">
        <v>1956538.5</v>
      </c>
      <c r="I1720" s="78">
        <v>524.22</v>
      </c>
      <c r="J1720" s="93"/>
      <c r="K1720" s="94">
        <v>3762.57</v>
      </c>
      <c r="L1720" s="94">
        <v>3762.57</v>
      </c>
      <c r="M1720" s="94">
        <f t="shared" si="11"/>
        <v>0</v>
      </c>
      <c r="N1720" s="91">
        <v>45271</v>
      </c>
      <c r="O1720" s="90" t="s">
        <v>2361</v>
      </c>
      <c r="P1720" s="90"/>
      <c r="Q1720" s="90">
        <v>25</v>
      </c>
      <c r="R1720" s="90" t="s">
        <v>2316</v>
      </c>
    </row>
    <row r="1721" spans="1:18" ht="13.5" hidden="1">
      <c r="A1721" s="90" t="s">
        <v>262</v>
      </c>
      <c r="B1721" s="90" t="s">
        <v>263</v>
      </c>
      <c r="C1721" s="91"/>
      <c r="D1721" s="91">
        <v>45268</v>
      </c>
      <c r="E1721" s="90">
        <v>382</v>
      </c>
      <c r="F1721" s="90" t="s">
        <v>1863</v>
      </c>
      <c r="G1721" s="90" t="s">
        <v>913</v>
      </c>
      <c r="H1721" s="92">
        <v>904000</v>
      </c>
      <c r="I1721" s="78">
        <v>524.22</v>
      </c>
      <c r="J1721" s="93"/>
      <c r="K1721" s="94">
        <v>1738.46</v>
      </c>
      <c r="L1721" s="94">
        <v>1738.46</v>
      </c>
      <c r="M1721" s="94">
        <f t="shared" si="11"/>
        <v>0</v>
      </c>
      <c r="N1721" s="91">
        <v>45271</v>
      </c>
      <c r="O1721" s="90" t="s">
        <v>2362</v>
      </c>
      <c r="P1721" s="90"/>
      <c r="Q1721" s="90">
        <v>25</v>
      </c>
      <c r="R1721" s="90" t="s">
        <v>2316</v>
      </c>
    </row>
    <row r="1722" spans="1:18" ht="13.5" hidden="1">
      <c r="A1722" s="90" t="s">
        <v>430</v>
      </c>
      <c r="B1722" s="90" t="s">
        <v>431</v>
      </c>
      <c r="C1722" s="91"/>
      <c r="D1722" s="91">
        <v>45261</v>
      </c>
      <c r="E1722" s="90">
        <v>50522</v>
      </c>
      <c r="F1722" s="90" t="s">
        <v>2363</v>
      </c>
      <c r="G1722" s="90" t="s">
        <v>2364</v>
      </c>
      <c r="H1722" s="92">
        <v>4560675</v>
      </c>
      <c r="I1722" s="78">
        <v>524.22</v>
      </c>
      <c r="J1722" s="93"/>
      <c r="K1722" s="94">
        <v>8804.39</v>
      </c>
      <c r="L1722" s="94">
        <v>8804.39</v>
      </c>
      <c r="M1722" s="94">
        <f t="shared" si="11"/>
        <v>0</v>
      </c>
      <c r="N1722" s="91">
        <v>45271</v>
      </c>
      <c r="O1722" s="90" t="s">
        <v>2365</v>
      </c>
      <c r="P1722" s="90"/>
      <c r="Q1722" s="90">
        <v>25</v>
      </c>
    </row>
    <row r="1723" spans="1:18" ht="13.5" hidden="1">
      <c r="A1723" s="90" t="s">
        <v>430</v>
      </c>
      <c r="B1723" s="90" t="s">
        <v>431</v>
      </c>
      <c r="C1723" s="91"/>
      <c r="D1723" s="91">
        <v>45272</v>
      </c>
      <c r="E1723" s="90" t="s">
        <v>504</v>
      </c>
      <c r="F1723" s="90" t="s">
        <v>1439</v>
      </c>
      <c r="G1723" s="90" t="s">
        <v>2366</v>
      </c>
      <c r="H1723" s="92"/>
      <c r="I1723" s="78">
        <v>524.22</v>
      </c>
      <c r="J1723" s="93"/>
      <c r="K1723" s="94">
        <v>1002.94</v>
      </c>
      <c r="L1723" s="94">
        <v>1002.94</v>
      </c>
      <c r="M1723" s="94">
        <f t="shared" si="11"/>
        <v>0</v>
      </c>
      <c r="N1723" s="91">
        <v>45272</v>
      </c>
      <c r="O1723" s="90" t="s">
        <v>2367</v>
      </c>
      <c r="P1723" s="90"/>
      <c r="Q1723" s="90">
        <v>25</v>
      </c>
      <c r="R1723" s="90" t="s">
        <v>2316</v>
      </c>
    </row>
    <row r="1724" spans="1:18" ht="13.5" hidden="1">
      <c r="A1724" s="90" t="s">
        <v>439</v>
      </c>
      <c r="B1724" s="90" t="s">
        <v>440</v>
      </c>
      <c r="C1724" s="91"/>
      <c r="D1724" s="91">
        <v>45272</v>
      </c>
      <c r="E1724" s="90">
        <v>123</v>
      </c>
      <c r="F1724" s="90" t="s">
        <v>2368</v>
      </c>
      <c r="G1724" s="90" t="s">
        <v>2311</v>
      </c>
      <c r="H1724" s="92">
        <v>186450</v>
      </c>
      <c r="I1724" s="78">
        <v>524.22</v>
      </c>
      <c r="J1724" s="93"/>
      <c r="K1724" s="94">
        <v>358.56</v>
      </c>
      <c r="L1724" s="94">
        <v>358.56</v>
      </c>
      <c r="M1724" s="94">
        <f t="shared" si="11"/>
        <v>0</v>
      </c>
      <c r="N1724" s="91">
        <v>45272</v>
      </c>
      <c r="O1724" s="90" t="s">
        <v>2369</v>
      </c>
      <c r="P1724" s="90"/>
      <c r="Q1724" s="90">
        <v>25</v>
      </c>
    </row>
    <row r="1725" spans="1:18" ht="13.5" hidden="1">
      <c r="A1725" s="90" t="s">
        <v>430</v>
      </c>
      <c r="B1725" s="90" t="s">
        <v>431</v>
      </c>
      <c r="C1725" s="91"/>
      <c r="D1725" s="91">
        <v>45273</v>
      </c>
      <c r="E1725" s="90" t="s">
        <v>2370</v>
      </c>
      <c r="F1725" s="90" t="s">
        <v>2371</v>
      </c>
      <c r="G1725" s="90" t="s">
        <v>1999</v>
      </c>
      <c r="H1725" s="92">
        <v>330085.01</v>
      </c>
      <c r="I1725" s="78">
        <v>524.22</v>
      </c>
      <c r="J1725" s="93"/>
      <c r="K1725" s="94">
        <v>637.23</v>
      </c>
      <c r="L1725" s="94">
        <v>637.23</v>
      </c>
      <c r="M1725" s="94">
        <f t="shared" si="11"/>
        <v>0</v>
      </c>
      <c r="N1725" s="91">
        <v>45273</v>
      </c>
      <c r="O1725" s="90" t="s">
        <v>2372</v>
      </c>
      <c r="P1725" s="90"/>
      <c r="Q1725" s="90">
        <v>25</v>
      </c>
      <c r="R1725" s="90" t="s">
        <v>2294</v>
      </c>
    </row>
    <row r="1726" spans="1:18" ht="13.5" hidden="1">
      <c r="A1726" s="90" t="s">
        <v>430</v>
      </c>
      <c r="B1726" s="90" t="s">
        <v>431</v>
      </c>
      <c r="C1726" s="91"/>
      <c r="D1726" s="91">
        <v>45139</v>
      </c>
      <c r="E1726" s="90" t="s">
        <v>504</v>
      </c>
      <c r="F1726" s="90" t="s">
        <v>1329</v>
      </c>
      <c r="G1726" s="90" t="s">
        <v>2373</v>
      </c>
      <c r="H1726" s="92">
        <v>3221770</v>
      </c>
      <c r="I1726" s="78">
        <v>524.22</v>
      </c>
      <c r="J1726" s="93"/>
      <c r="K1726" s="94">
        <v>6219.63</v>
      </c>
      <c r="L1726" s="94">
        <v>6219.63</v>
      </c>
      <c r="M1726" s="94">
        <f t="shared" si="11"/>
        <v>0</v>
      </c>
      <c r="N1726" s="91">
        <v>45274</v>
      </c>
      <c r="O1726" s="90" t="s">
        <v>2374</v>
      </c>
      <c r="P1726" s="90"/>
      <c r="Q1726" s="90">
        <v>25</v>
      </c>
      <c r="R1726" s="90" t="s">
        <v>2316</v>
      </c>
    </row>
    <row r="1727" spans="1:18" ht="13.5" hidden="1">
      <c r="A1727" s="90" t="s">
        <v>430</v>
      </c>
      <c r="B1727" s="90" t="s">
        <v>431</v>
      </c>
      <c r="C1727" s="91"/>
      <c r="D1727" s="91">
        <v>45275</v>
      </c>
      <c r="E1727" s="90">
        <v>206316</v>
      </c>
      <c r="F1727" s="90" t="s">
        <v>1622</v>
      </c>
      <c r="G1727" s="90" t="s">
        <v>2375</v>
      </c>
      <c r="H1727" s="92">
        <v>1029000</v>
      </c>
      <c r="I1727" s="78">
        <v>524.22</v>
      </c>
      <c r="J1727" s="93"/>
      <c r="K1727" s="94">
        <v>1986.49</v>
      </c>
      <c r="L1727" s="94">
        <v>1986.49</v>
      </c>
      <c r="M1727" s="94">
        <f t="shared" si="11"/>
        <v>0</v>
      </c>
      <c r="N1727" s="91">
        <v>45278</v>
      </c>
      <c r="O1727" s="90" t="s">
        <v>2376</v>
      </c>
      <c r="P1727" s="90"/>
      <c r="Q1727" s="90">
        <v>25</v>
      </c>
      <c r="R1727" s="90" t="s">
        <v>2316</v>
      </c>
    </row>
    <row r="1728" spans="1:18" ht="13.5" hidden="1">
      <c r="A1728" s="90" t="s">
        <v>425</v>
      </c>
      <c r="B1728" s="90" t="s">
        <v>426</v>
      </c>
      <c r="C1728" s="91"/>
      <c r="D1728" s="91">
        <v>45274</v>
      </c>
      <c r="E1728" s="90">
        <v>50663</v>
      </c>
      <c r="F1728" s="90" t="s">
        <v>2363</v>
      </c>
      <c r="G1728" s="90" t="s">
        <v>2377</v>
      </c>
      <c r="H1728" s="92">
        <v>2736405</v>
      </c>
      <c r="I1728" s="78">
        <v>524.22</v>
      </c>
      <c r="J1728" s="93"/>
      <c r="K1728" s="94">
        <v>5282.64</v>
      </c>
      <c r="L1728" s="94">
        <v>5282.64</v>
      </c>
      <c r="M1728" s="94">
        <f t="shared" si="11"/>
        <v>0</v>
      </c>
      <c r="N1728" s="91">
        <v>45278</v>
      </c>
      <c r="O1728" s="90" t="s">
        <v>2378</v>
      </c>
      <c r="P1728" s="90"/>
      <c r="Q1728" s="90">
        <v>25</v>
      </c>
      <c r="R1728" s="90" t="s">
        <v>2316</v>
      </c>
    </row>
    <row r="1729" spans="1:18" ht="13.5" hidden="1">
      <c r="A1729" s="90" t="s">
        <v>430</v>
      </c>
      <c r="B1729" s="90" t="s">
        <v>431</v>
      </c>
      <c r="C1729" s="91"/>
      <c r="D1729" s="91">
        <v>45275</v>
      </c>
      <c r="E1729" s="90">
        <v>42</v>
      </c>
      <c r="F1729" s="90" t="s">
        <v>626</v>
      </c>
      <c r="G1729" s="90" t="s">
        <v>1202</v>
      </c>
      <c r="H1729" s="92">
        <v>319812.59999999998</v>
      </c>
      <c r="I1729" s="78">
        <v>524.22</v>
      </c>
      <c r="J1729" s="93"/>
      <c r="K1729" s="94">
        <v>617.4</v>
      </c>
      <c r="L1729" s="94">
        <v>617.4</v>
      </c>
      <c r="M1729" s="94">
        <f t="shared" si="11"/>
        <v>0</v>
      </c>
      <c r="N1729" s="91">
        <v>45281</v>
      </c>
      <c r="O1729" s="90" t="s">
        <v>2379</v>
      </c>
      <c r="P1729" s="90"/>
      <c r="Q1729" s="90">
        <v>25</v>
      </c>
    </row>
    <row r="1730" spans="1:18" ht="13.5" hidden="1">
      <c r="A1730" s="90" t="s">
        <v>376</v>
      </c>
      <c r="B1730" s="90" t="s">
        <v>377</v>
      </c>
      <c r="C1730" s="91"/>
      <c r="D1730" s="91">
        <v>45275</v>
      </c>
      <c r="E1730" s="90" t="s">
        <v>2380</v>
      </c>
      <c r="F1730" s="90" t="s">
        <v>1873</v>
      </c>
      <c r="G1730" s="90" t="s">
        <v>2381</v>
      </c>
      <c r="H1730" s="92"/>
      <c r="I1730" s="78">
        <v>524.22</v>
      </c>
      <c r="J1730" s="93"/>
      <c r="K1730" s="94">
        <v>4610.71</v>
      </c>
      <c r="L1730" s="94"/>
      <c r="M1730" s="94">
        <f t="shared" si="11"/>
        <v>4610.71</v>
      </c>
      <c r="N1730" s="90"/>
      <c r="O1730" s="90"/>
      <c r="P1730" s="90"/>
      <c r="Q1730" s="90"/>
    </row>
    <row r="1731" spans="1:18" ht="13.5" hidden="1">
      <c r="A1731" s="90" t="s">
        <v>439</v>
      </c>
      <c r="B1731" s="90" t="s">
        <v>440</v>
      </c>
      <c r="C1731" s="91"/>
      <c r="D1731" s="91">
        <v>45291</v>
      </c>
      <c r="E1731" s="90"/>
      <c r="F1731" s="90" t="s">
        <v>686</v>
      </c>
      <c r="G1731" s="90" t="s">
        <v>2382</v>
      </c>
      <c r="H1731" s="92"/>
      <c r="I1731" s="78">
        <v>524.22</v>
      </c>
      <c r="J1731" s="93"/>
      <c r="K1731" s="94">
        <v>5273.34</v>
      </c>
      <c r="L1731" s="94">
        <v>5273.34</v>
      </c>
      <c r="M1731" s="94">
        <f t="shared" si="11"/>
        <v>0</v>
      </c>
      <c r="N1731" s="90"/>
      <c r="O1731" s="90" t="s">
        <v>2383</v>
      </c>
      <c r="P1731" s="90"/>
      <c r="Q1731" s="90">
        <v>26</v>
      </c>
    </row>
    <row r="1732" spans="1:18" ht="13.5" hidden="1">
      <c r="A1732" s="90" t="s">
        <v>569</v>
      </c>
      <c r="B1732" s="90" t="s">
        <v>570</v>
      </c>
      <c r="C1732" s="91"/>
      <c r="D1732" s="91">
        <v>45289</v>
      </c>
      <c r="E1732" s="90">
        <v>63</v>
      </c>
      <c r="F1732" s="90" t="s">
        <v>1502</v>
      </c>
      <c r="G1732" s="90" t="s">
        <v>2384</v>
      </c>
      <c r="H1732" s="92">
        <v>108871.96</v>
      </c>
      <c r="I1732" s="78">
        <v>524.22</v>
      </c>
      <c r="J1732" s="93"/>
      <c r="K1732" s="94">
        <v>210.99</v>
      </c>
      <c r="L1732" s="94">
        <v>210.99</v>
      </c>
      <c r="M1732" s="94">
        <f t="shared" si="11"/>
        <v>0</v>
      </c>
      <c r="N1732" s="90"/>
      <c r="O1732" s="90" t="s">
        <v>2383</v>
      </c>
      <c r="P1732" s="90"/>
      <c r="Q1732" s="90">
        <v>26</v>
      </c>
    </row>
    <row r="1733" spans="1:18" ht="13.5" hidden="1">
      <c r="A1733" s="90" t="s">
        <v>569</v>
      </c>
      <c r="B1733" s="90" t="s">
        <v>570</v>
      </c>
      <c r="C1733" s="91"/>
      <c r="D1733" s="91">
        <v>45289</v>
      </c>
      <c r="E1733" s="90">
        <v>62</v>
      </c>
      <c r="F1733" s="90" t="s">
        <v>1502</v>
      </c>
      <c r="G1733" s="90" t="s">
        <v>2385</v>
      </c>
      <c r="H1733" s="92">
        <v>3103698.04</v>
      </c>
      <c r="I1733" s="78">
        <v>524.22</v>
      </c>
      <c r="J1733" s="93"/>
      <c r="K1733" s="94">
        <v>6014.92</v>
      </c>
      <c r="L1733" s="94">
        <v>6014.92</v>
      </c>
      <c r="M1733" s="94">
        <f t="shared" si="11"/>
        <v>0</v>
      </c>
      <c r="N1733" s="90"/>
      <c r="O1733" s="90" t="s">
        <v>2383</v>
      </c>
      <c r="P1733" s="90"/>
      <c r="Q1733" s="90">
        <v>26</v>
      </c>
    </row>
    <row r="1734" spans="1:18" ht="13.5" hidden="1">
      <c r="A1734" s="90" t="s">
        <v>569</v>
      </c>
      <c r="B1734" s="90" t="s">
        <v>570</v>
      </c>
      <c r="C1734" s="91"/>
      <c r="D1734" s="91">
        <v>45289</v>
      </c>
      <c r="E1734" s="90">
        <v>66</v>
      </c>
      <c r="F1734" s="90" t="s">
        <v>1502</v>
      </c>
      <c r="G1734" s="90" t="s">
        <v>2384</v>
      </c>
      <c r="H1734" s="92">
        <v>765206.62</v>
      </c>
      <c r="I1734" s="78">
        <v>524.22</v>
      </c>
      <c r="J1734" s="93"/>
      <c r="K1734" s="94">
        <v>1482.96</v>
      </c>
      <c r="L1734" s="94">
        <v>1482.96</v>
      </c>
      <c r="M1734" s="94">
        <f t="shared" si="11"/>
        <v>0</v>
      </c>
      <c r="N1734" s="90"/>
      <c r="O1734" s="90" t="s">
        <v>2383</v>
      </c>
      <c r="P1734" s="90"/>
      <c r="Q1734" s="90">
        <v>26</v>
      </c>
    </row>
    <row r="1735" spans="1:18" ht="13.5" hidden="1">
      <c r="A1735" s="90" t="s">
        <v>262</v>
      </c>
      <c r="B1735" s="90" t="s">
        <v>263</v>
      </c>
      <c r="C1735" s="91"/>
      <c r="D1735" s="91">
        <v>45276</v>
      </c>
      <c r="E1735" s="90">
        <v>103</v>
      </c>
      <c r="F1735" s="90" t="s">
        <v>1076</v>
      </c>
      <c r="G1735" s="90" t="s">
        <v>783</v>
      </c>
      <c r="H1735" s="92"/>
      <c r="I1735" s="78">
        <v>524.22</v>
      </c>
      <c r="J1735" s="93"/>
      <c r="K1735" s="94">
        <v>791</v>
      </c>
      <c r="L1735" s="94">
        <v>791</v>
      </c>
      <c r="M1735" s="94">
        <f t="shared" si="11"/>
        <v>0</v>
      </c>
      <c r="N1735" s="91">
        <v>45276</v>
      </c>
      <c r="O1735" s="90" t="s">
        <v>2386</v>
      </c>
      <c r="P1735" s="90"/>
      <c r="Q1735" s="90">
        <v>26</v>
      </c>
    </row>
    <row r="1736" spans="1:18" ht="13.5" hidden="1">
      <c r="A1736" s="90" t="s">
        <v>430</v>
      </c>
      <c r="B1736" s="90" t="s">
        <v>431</v>
      </c>
      <c r="C1736" s="91"/>
      <c r="D1736" s="91">
        <v>45276</v>
      </c>
      <c r="E1736" s="90">
        <v>137417</v>
      </c>
      <c r="F1736" s="90" t="s">
        <v>491</v>
      </c>
      <c r="G1736" s="90" t="s">
        <v>2291</v>
      </c>
      <c r="H1736" s="92">
        <v>252758.05</v>
      </c>
      <c r="I1736" s="78">
        <v>524.22</v>
      </c>
      <c r="J1736" s="93"/>
      <c r="K1736" s="94">
        <v>489.84</v>
      </c>
      <c r="L1736" s="94">
        <v>489.84</v>
      </c>
      <c r="M1736" s="94">
        <f t="shared" si="11"/>
        <v>0</v>
      </c>
      <c r="N1736" s="91">
        <v>45281</v>
      </c>
      <c r="O1736" s="90" t="s">
        <v>2293</v>
      </c>
      <c r="P1736" s="90"/>
      <c r="Q1736" s="90">
        <v>26</v>
      </c>
      <c r="R1736" s="90" t="s">
        <v>2294</v>
      </c>
    </row>
    <row r="1737" spans="1:18" ht="13.5" hidden="1">
      <c r="A1737" s="90" t="s">
        <v>430</v>
      </c>
      <c r="B1737" s="90" t="s">
        <v>431</v>
      </c>
      <c r="C1737" s="91"/>
      <c r="D1737" s="91">
        <v>45278</v>
      </c>
      <c r="E1737" s="90">
        <v>127</v>
      </c>
      <c r="F1737" s="90" t="s">
        <v>1687</v>
      </c>
      <c r="G1737" s="90" t="s">
        <v>2387</v>
      </c>
      <c r="H1737" s="92">
        <v>5500000</v>
      </c>
      <c r="I1737" s="78">
        <v>524.22</v>
      </c>
      <c r="J1737" s="93"/>
      <c r="K1737" s="94">
        <v>10658.91</v>
      </c>
      <c r="L1737" s="94">
        <v>10658.91</v>
      </c>
      <c r="M1737" s="94">
        <f t="shared" si="11"/>
        <v>0</v>
      </c>
      <c r="N1737" s="91">
        <v>45281</v>
      </c>
      <c r="O1737" s="90" t="s">
        <v>2388</v>
      </c>
      <c r="P1737" s="90"/>
      <c r="Q1737" s="90">
        <v>26</v>
      </c>
      <c r="R1737" s="90" t="s">
        <v>2294</v>
      </c>
    </row>
    <row r="1738" spans="1:18" ht="13.5" hidden="1">
      <c r="A1738" s="90" t="s">
        <v>430</v>
      </c>
      <c r="B1738" s="90" t="s">
        <v>431</v>
      </c>
      <c r="C1738" s="91"/>
      <c r="D1738" s="91">
        <v>45278</v>
      </c>
      <c r="E1738" s="90">
        <v>105</v>
      </c>
      <c r="F1738" s="90" t="s">
        <v>754</v>
      </c>
      <c r="G1738" s="90" t="s">
        <v>2334</v>
      </c>
      <c r="H1738" s="92">
        <v>2127394.5</v>
      </c>
      <c r="I1738" s="78">
        <v>524.22</v>
      </c>
      <c r="J1738" s="93"/>
      <c r="K1738" s="94">
        <v>4122.8599999999997</v>
      </c>
      <c r="L1738" s="94">
        <v>4122.8599999999997</v>
      </c>
      <c r="M1738" s="94">
        <f t="shared" si="11"/>
        <v>0</v>
      </c>
      <c r="N1738" s="91">
        <v>45281</v>
      </c>
      <c r="O1738" s="90" t="s">
        <v>2389</v>
      </c>
      <c r="P1738" s="90"/>
      <c r="Q1738" s="90">
        <v>26</v>
      </c>
      <c r="R1738" s="90" t="s">
        <v>2294</v>
      </c>
    </row>
    <row r="1739" spans="1:18" ht="13.5" hidden="1">
      <c r="A1739" s="90" t="s">
        <v>430</v>
      </c>
      <c r="B1739" s="90" t="s">
        <v>431</v>
      </c>
      <c r="C1739" s="91"/>
      <c r="D1739" s="91">
        <v>45278</v>
      </c>
      <c r="E1739" s="90">
        <v>9</v>
      </c>
      <c r="F1739" s="90" t="s">
        <v>1605</v>
      </c>
      <c r="G1739" s="90" t="s">
        <v>2390</v>
      </c>
      <c r="H1739" s="92">
        <v>415275</v>
      </c>
      <c r="I1739" s="78">
        <v>524.22</v>
      </c>
      <c r="J1739" s="93"/>
      <c r="K1739" s="94">
        <v>804.8</v>
      </c>
      <c r="L1739" s="94">
        <v>804.8</v>
      </c>
      <c r="M1739" s="94">
        <f t="shared" si="11"/>
        <v>0</v>
      </c>
      <c r="N1739" s="91">
        <v>45281</v>
      </c>
      <c r="O1739" s="90" t="s">
        <v>2391</v>
      </c>
      <c r="P1739" s="90"/>
      <c r="Q1739" s="90">
        <v>26</v>
      </c>
      <c r="R1739" s="90" t="s">
        <v>2294</v>
      </c>
    </row>
    <row r="1740" spans="1:18" ht="13.5" hidden="1">
      <c r="A1740" s="90" t="s">
        <v>430</v>
      </c>
      <c r="B1740" s="90" t="s">
        <v>431</v>
      </c>
      <c r="C1740" s="91"/>
      <c r="D1740" s="91">
        <v>45278</v>
      </c>
      <c r="E1740" s="90">
        <v>268057</v>
      </c>
      <c r="F1740" s="90" t="s">
        <v>1527</v>
      </c>
      <c r="G1740" s="90" t="s">
        <v>1999</v>
      </c>
      <c r="H1740" s="92">
        <v>1192449.28</v>
      </c>
      <c r="I1740" s="78">
        <v>524.22</v>
      </c>
      <c r="J1740" s="93"/>
      <c r="K1740" s="94">
        <v>2310.9499999999998</v>
      </c>
      <c r="L1740" s="94">
        <v>2310.9499999999998</v>
      </c>
      <c r="M1740" s="94">
        <f t="shared" si="11"/>
        <v>0</v>
      </c>
      <c r="N1740" s="91">
        <v>45281</v>
      </c>
      <c r="O1740" s="90" t="s">
        <v>2302</v>
      </c>
      <c r="P1740" s="90"/>
      <c r="Q1740" s="90">
        <v>26</v>
      </c>
      <c r="R1740" s="90" t="s">
        <v>2294</v>
      </c>
    </row>
    <row r="1741" spans="1:18" ht="13.5" hidden="1">
      <c r="A1741" s="90" t="s">
        <v>430</v>
      </c>
      <c r="B1741" s="90" t="s">
        <v>431</v>
      </c>
      <c r="C1741" s="91"/>
      <c r="D1741" s="91">
        <v>45278</v>
      </c>
      <c r="E1741" s="90">
        <v>268067</v>
      </c>
      <c r="F1741" s="90" t="s">
        <v>1527</v>
      </c>
      <c r="G1741" s="90" t="s">
        <v>2392</v>
      </c>
      <c r="H1741" s="92">
        <v>174525</v>
      </c>
      <c r="I1741" s="78">
        <v>524.22</v>
      </c>
      <c r="J1741" s="93"/>
      <c r="K1741" s="94">
        <v>338.23</v>
      </c>
      <c r="L1741" s="94">
        <v>338.23</v>
      </c>
      <c r="M1741" s="94">
        <f t="shared" si="11"/>
        <v>0</v>
      </c>
      <c r="N1741" s="91">
        <v>45296</v>
      </c>
      <c r="O1741" s="90" t="s">
        <v>2393</v>
      </c>
      <c r="P1741" s="90"/>
      <c r="Q1741" s="90">
        <v>26</v>
      </c>
      <c r="R1741" s="90" t="s">
        <v>2394</v>
      </c>
    </row>
    <row r="1742" spans="1:18" ht="13.5" hidden="1">
      <c r="A1742" s="90" t="s">
        <v>430</v>
      </c>
      <c r="B1742" s="90" t="s">
        <v>431</v>
      </c>
      <c r="C1742" s="91"/>
      <c r="D1742" s="91">
        <v>45278</v>
      </c>
      <c r="E1742" s="90">
        <v>268094</v>
      </c>
      <c r="F1742" s="90" t="s">
        <v>1527</v>
      </c>
      <c r="G1742" s="90" t="s">
        <v>2392</v>
      </c>
      <c r="H1742" s="92">
        <v>117008.52</v>
      </c>
      <c r="I1742" s="78">
        <v>524.22</v>
      </c>
      <c r="J1742" s="93"/>
      <c r="K1742" s="94">
        <v>226.76</v>
      </c>
      <c r="L1742" s="94">
        <v>226.76</v>
      </c>
      <c r="M1742" s="94">
        <f t="shared" si="11"/>
        <v>0</v>
      </c>
      <c r="N1742" s="91">
        <v>45296</v>
      </c>
      <c r="O1742" s="90" t="s">
        <v>2393</v>
      </c>
      <c r="P1742" s="90"/>
      <c r="Q1742" s="90">
        <v>26</v>
      </c>
      <c r="R1742" s="90" t="s">
        <v>2394</v>
      </c>
    </row>
    <row r="1743" spans="1:18" ht="13.5" hidden="1">
      <c r="A1743" s="90" t="s">
        <v>430</v>
      </c>
      <c r="B1743" s="90" t="s">
        <v>431</v>
      </c>
      <c r="C1743" s="91"/>
      <c r="D1743" s="91">
        <v>45278</v>
      </c>
      <c r="E1743" s="90" t="s">
        <v>2395</v>
      </c>
      <c r="F1743" s="90" t="s">
        <v>1527</v>
      </c>
      <c r="G1743" s="90" t="s">
        <v>2396</v>
      </c>
      <c r="H1743" s="92">
        <v>-88920</v>
      </c>
      <c r="I1743" s="78">
        <v>524.22</v>
      </c>
      <c r="J1743" s="93"/>
      <c r="K1743" s="94">
        <v>-172.33</v>
      </c>
      <c r="L1743" s="94">
        <v>-172.33</v>
      </c>
      <c r="M1743" s="94">
        <f t="shared" si="11"/>
        <v>0</v>
      </c>
      <c r="N1743" s="91">
        <v>45296</v>
      </c>
      <c r="O1743" s="90" t="s">
        <v>2393</v>
      </c>
      <c r="P1743" s="90"/>
      <c r="Q1743" s="90">
        <v>26</v>
      </c>
      <c r="R1743" s="90" t="s">
        <v>2394</v>
      </c>
    </row>
    <row r="1744" spans="1:18" ht="13.5" hidden="1">
      <c r="A1744" s="90" t="s">
        <v>430</v>
      </c>
      <c r="B1744" s="90" t="s">
        <v>431</v>
      </c>
      <c r="C1744" s="91"/>
      <c r="D1744" s="91">
        <v>45278</v>
      </c>
      <c r="E1744" s="90" t="s">
        <v>2397</v>
      </c>
      <c r="F1744" s="90" t="s">
        <v>1527</v>
      </c>
      <c r="G1744" s="90" t="s">
        <v>2398</v>
      </c>
      <c r="H1744" s="92">
        <v>-289339.55</v>
      </c>
      <c r="I1744" s="78">
        <v>524.22</v>
      </c>
      <c r="J1744" s="93"/>
      <c r="K1744" s="94">
        <v>-560.74</v>
      </c>
      <c r="L1744" s="94">
        <v>-560.74</v>
      </c>
      <c r="M1744" s="94">
        <f t="shared" si="11"/>
        <v>0</v>
      </c>
      <c r="N1744" s="90"/>
      <c r="O1744" s="90"/>
      <c r="P1744" s="90"/>
      <c r="Q1744" s="90">
        <v>26</v>
      </c>
    </row>
    <row r="1745" spans="1:18" ht="13.5" hidden="1">
      <c r="A1745" s="90" t="s">
        <v>262</v>
      </c>
      <c r="B1745" s="90" t="s">
        <v>263</v>
      </c>
      <c r="C1745" s="91"/>
      <c r="D1745" s="91">
        <v>45279</v>
      </c>
      <c r="E1745" s="90">
        <v>365</v>
      </c>
      <c r="F1745" s="90" t="s">
        <v>436</v>
      </c>
      <c r="G1745" s="90" t="s">
        <v>913</v>
      </c>
      <c r="H1745" s="92">
        <v>497200</v>
      </c>
      <c r="I1745" s="78">
        <v>524.22</v>
      </c>
      <c r="J1745" s="93"/>
      <c r="K1745" s="94">
        <v>963.57</v>
      </c>
      <c r="L1745" s="94">
        <v>963.57</v>
      </c>
      <c r="M1745" s="94">
        <f t="shared" si="11"/>
        <v>0</v>
      </c>
      <c r="N1745" s="91">
        <v>45281</v>
      </c>
      <c r="O1745" s="90" t="s">
        <v>2399</v>
      </c>
      <c r="P1745" s="90"/>
      <c r="Q1745" s="90">
        <v>26</v>
      </c>
      <c r="R1745" s="90" t="s">
        <v>2294</v>
      </c>
    </row>
    <row r="1746" spans="1:18" ht="13.5" hidden="1">
      <c r="A1746" s="90" t="s">
        <v>262</v>
      </c>
      <c r="B1746" s="90" t="s">
        <v>263</v>
      </c>
      <c r="C1746" s="91"/>
      <c r="D1746" s="91">
        <v>45279</v>
      </c>
      <c r="E1746" s="90">
        <v>366</v>
      </c>
      <c r="F1746" s="90" t="s">
        <v>436</v>
      </c>
      <c r="G1746" s="90" t="s">
        <v>913</v>
      </c>
      <c r="H1746" s="92">
        <v>937900</v>
      </c>
      <c r="I1746" s="78">
        <v>524.22</v>
      </c>
      <c r="J1746" s="93"/>
      <c r="K1746" s="94">
        <v>1817.64</v>
      </c>
      <c r="L1746" s="94">
        <v>1817.64</v>
      </c>
      <c r="M1746" s="94">
        <f t="shared" si="11"/>
        <v>0</v>
      </c>
      <c r="N1746" s="91">
        <v>45301</v>
      </c>
      <c r="O1746" s="90" t="s">
        <v>2400</v>
      </c>
      <c r="P1746" s="90"/>
      <c r="Q1746" s="90">
        <v>26</v>
      </c>
    </row>
    <row r="1747" spans="1:18" ht="13.5" hidden="1">
      <c r="A1747" s="90" t="s">
        <v>262</v>
      </c>
      <c r="B1747" s="90" t="s">
        <v>263</v>
      </c>
      <c r="C1747" s="91"/>
      <c r="D1747" s="91">
        <v>45279</v>
      </c>
      <c r="E1747" s="90">
        <v>367</v>
      </c>
      <c r="F1747" s="90" t="s">
        <v>436</v>
      </c>
      <c r="G1747" s="90" t="s">
        <v>913</v>
      </c>
      <c r="H1747" s="92">
        <v>1469000</v>
      </c>
      <c r="I1747" s="78">
        <v>524.22</v>
      </c>
      <c r="J1747" s="93"/>
      <c r="K1747" s="94">
        <v>2846.9</v>
      </c>
      <c r="L1747" s="94">
        <v>2846.9</v>
      </c>
      <c r="M1747" s="94">
        <f t="shared" si="11"/>
        <v>0</v>
      </c>
      <c r="N1747" s="91">
        <v>45281</v>
      </c>
      <c r="O1747" s="90" t="s">
        <v>2401</v>
      </c>
      <c r="P1747" s="90"/>
      <c r="Q1747" s="90">
        <v>26</v>
      </c>
    </row>
    <row r="1748" spans="1:18" ht="13.5" hidden="1">
      <c r="A1748" s="90" t="s">
        <v>430</v>
      </c>
      <c r="B1748" s="90" t="s">
        <v>431</v>
      </c>
      <c r="C1748" s="91"/>
      <c r="D1748" s="91">
        <v>45279</v>
      </c>
      <c r="E1748" s="90">
        <v>894</v>
      </c>
      <c r="F1748" s="90" t="s">
        <v>1144</v>
      </c>
      <c r="G1748" s="90" t="s">
        <v>2334</v>
      </c>
      <c r="H1748" s="92">
        <v>826964.75</v>
      </c>
      <c r="I1748" s="78">
        <v>524.22</v>
      </c>
      <c r="J1748" s="93"/>
      <c r="K1748" s="94">
        <v>1602.64</v>
      </c>
      <c r="L1748" s="94">
        <v>1602.64</v>
      </c>
      <c r="M1748" s="94">
        <f t="shared" si="11"/>
        <v>0</v>
      </c>
      <c r="N1748" s="90"/>
      <c r="O1748" s="90"/>
      <c r="P1748" s="90"/>
      <c r="Q1748" s="90">
        <v>26</v>
      </c>
    </row>
    <row r="1749" spans="1:18" ht="13.5" hidden="1">
      <c r="A1749" s="90" t="s">
        <v>430</v>
      </c>
      <c r="B1749" s="90" t="s">
        <v>431</v>
      </c>
      <c r="C1749" s="91"/>
      <c r="D1749" s="91">
        <v>45279</v>
      </c>
      <c r="E1749" s="90" t="s">
        <v>2402</v>
      </c>
      <c r="F1749" s="90" t="s">
        <v>1144</v>
      </c>
      <c r="G1749" s="90" t="s">
        <v>2403</v>
      </c>
      <c r="H1749" s="92">
        <v>-826964.75</v>
      </c>
      <c r="I1749" s="78">
        <v>524.22</v>
      </c>
      <c r="J1749" s="93"/>
      <c r="K1749" s="94">
        <v>-1602.64</v>
      </c>
      <c r="L1749" s="94">
        <v>-1602.64</v>
      </c>
      <c r="M1749" s="94">
        <f t="shared" si="11"/>
        <v>0</v>
      </c>
      <c r="N1749" s="90"/>
      <c r="O1749" s="90"/>
      <c r="P1749" s="90"/>
      <c r="Q1749" s="90">
        <v>26</v>
      </c>
    </row>
    <row r="1750" spans="1:18" ht="13.5" hidden="1">
      <c r="A1750" s="90" t="s">
        <v>430</v>
      </c>
      <c r="B1750" s="90" t="s">
        <v>431</v>
      </c>
      <c r="C1750" s="91"/>
      <c r="D1750" s="91">
        <v>45279</v>
      </c>
      <c r="E1750" s="90">
        <v>895</v>
      </c>
      <c r="F1750" s="90" t="s">
        <v>1144</v>
      </c>
      <c r="G1750" s="90" t="s">
        <v>2334</v>
      </c>
      <c r="H1750" s="92">
        <v>829293.41</v>
      </c>
      <c r="I1750" s="78">
        <v>524.22</v>
      </c>
      <c r="J1750" s="93"/>
      <c r="K1750" s="94">
        <v>1607.16</v>
      </c>
      <c r="L1750" s="94">
        <v>1607.16</v>
      </c>
      <c r="M1750" s="94">
        <f t="shared" si="11"/>
        <v>0</v>
      </c>
      <c r="N1750" s="91">
        <v>45330</v>
      </c>
      <c r="O1750" s="90" t="s">
        <v>2404</v>
      </c>
      <c r="P1750" s="90"/>
      <c r="Q1750" s="90">
        <v>26</v>
      </c>
    </row>
    <row r="1751" spans="1:18" ht="13.5" hidden="1">
      <c r="A1751" s="90" t="s">
        <v>430</v>
      </c>
      <c r="B1751" s="90" t="s">
        <v>431</v>
      </c>
      <c r="C1751" s="91"/>
      <c r="D1751" s="91">
        <v>45279</v>
      </c>
      <c r="E1751" s="90">
        <v>41425</v>
      </c>
      <c r="F1751" s="90" t="s">
        <v>1144</v>
      </c>
      <c r="G1751" s="90" t="s">
        <v>2334</v>
      </c>
      <c r="H1751" s="92">
        <v>239788.07</v>
      </c>
      <c r="I1751" s="78">
        <v>524.22</v>
      </c>
      <c r="J1751" s="93"/>
      <c r="K1751" s="94">
        <v>464.71</v>
      </c>
      <c r="L1751" s="94">
        <v>464.71</v>
      </c>
      <c r="M1751" s="94">
        <f t="shared" si="11"/>
        <v>0</v>
      </c>
      <c r="N1751" s="91">
        <v>45330</v>
      </c>
      <c r="O1751" s="90" t="s">
        <v>2404</v>
      </c>
      <c r="P1751" s="90"/>
      <c r="Q1751" s="90">
        <v>26</v>
      </c>
    </row>
    <row r="1752" spans="1:18" ht="13.5" hidden="1">
      <c r="A1752" s="90" t="s">
        <v>430</v>
      </c>
      <c r="B1752" s="90" t="s">
        <v>431</v>
      </c>
      <c r="C1752" s="91"/>
      <c r="D1752" s="91">
        <v>45279</v>
      </c>
      <c r="E1752" s="90">
        <v>41426</v>
      </c>
      <c r="F1752" s="90" t="s">
        <v>1144</v>
      </c>
      <c r="G1752" s="90" t="s">
        <v>2334</v>
      </c>
      <c r="H1752" s="92">
        <v>24064.93</v>
      </c>
      <c r="I1752" s="78">
        <v>524.22</v>
      </c>
      <c r="J1752" s="93"/>
      <c r="K1752" s="94">
        <v>46.64</v>
      </c>
      <c r="L1752" s="94">
        <v>46.64</v>
      </c>
      <c r="M1752" s="94">
        <f t="shared" si="11"/>
        <v>0</v>
      </c>
      <c r="N1752" s="91">
        <v>45330</v>
      </c>
      <c r="O1752" s="90" t="s">
        <v>2404</v>
      </c>
      <c r="P1752" s="90"/>
      <c r="Q1752" s="90">
        <v>26</v>
      </c>
    </row>
    <row r="1753" spans="1:18" ht="13.5" hidden="1">
      <c r="A1753" s="90" t="s">
        <v>430</v>
      </c>
      <c r="B1753" s="90" t="s">
        <v>431</v>
      </c>
      <c r="C1753" s="91"/>
      <c r="D1753" s="91">
        <v>45279</v>
      </c>
      <c r="E1753" s="90">
        <v>112597</v>
      </c>
      <c r="F1753" s="90" t="s">
        <v>1622</v>
      </c>
      <c r="G1753" s="90" t="s">
        <v>2334</v>
      </c>
      <c r="H1753" s="92">
        <v>178164</v>
      </c>
      <c r="I1753" s="78">
        <v>524.22</v>
      </c>
      <c r="J1753" s="93"/>
      <c r="K1753" s="94">
        <v>345.28</v>
      </c>
      <c r="L1753" s="94"/>
      <c r="M1753" s="94">
        <f t="shared" si="11"/>
        <v>345.28</v>
      </c>
      <c r="N1753" s="90"/>
      <c r="O1753" s="90"/>
      <c r="P1753" s="90"/>
      <c r="Q1753" s="90">
        <v>26</v>
      </c>
    </row>
    <row r="1754" spans="1:18" ht="13.5" hidden="1">
      <c r="A1754" s="90" t="s">
        <v>425</v>
      </c>
      <c r="B1754" s="90" t="s">
        <v>426</v>
      </c>
      <c r="C1754" s="91"/>
      <c r="D1754" s="91">
        <v>45280</v>
      </c>
      <c r="E1754" s="90">
        <v>216</v>
      </c>
      <c r="F1754" s="90" t="s">
        <v>427</v>
      </c>
      <c r="G1754" s="90" t="s">
        <v>2405</v>
      </c>
      <c r="H1754" s="92"/>
      <c r="I1754" s="78">
        <v>524.22</v>
      </c>
      <c r="J1754" s="93"/>
      <c r="K1754" s="94">
        <v>382.66</v>
      </c>
      <c r="L1754" s="94">
        <v>382.66</v>
      </c>
      <c r="M1754" s="94">
        <f t="shared" si="11"/>
        <v>0</v>
      </c>
      <c r="N1754" s="90"/>
      <c r="O1754" s="90"/>
      <c r="P1754" s="90"/>
      <c r="Q1754" s="90">
        <v>26</v>
      </c>
      <c r="R1754" s="90" t="s">
        <v>2294</v>
      </c>
    </row>
    <row r="1755" spans="1:18" ht="13.5" hidden="1">
      <c r="A1755" s="90" t="s">
        <v>430</v>
      </c>
      <c r="B1755" s="90" t="s">
        <v>431</v>
      </c>
      <c r="C1755" s="91"/>
      <c r="D1755" s="91">
        <v>45280</v>
      </c>
      <c r="E1755" s="90">
        <v>216</v>
      </c>
      <c r="F1755" s="90" t="s">
        <v>427</v>
      </c>
      <c r="G1755" s="90" t="s">
        <v>2405</v>
      </c>
      <c r="H1755" s="92"/>
      <c r="I1755" s="78">
        <v>524.22</v>
      </c>
      <c r="J1755" s="93"/>
      <c r="K1755" s="94">
        <v>7270.45</v>
      </c>
      <c r="L1755" s="94">
        <v>7270.45</v>
      </c>
      <c r="M1755" s="94">
        <f t="shared" si="11"/>
        <v>0</v>
      </c>
      <c r="N1755" s="91">
        <v>45281</v>
      </c>
      <c r="O1755" s="90" t="s">
        <v>2406</v>
      </c>
      <c r="P1755" s="90"/>
      <c r="Q1755" s="90">
        <v>26</v>
      </c>
      <c r="R1755" s="90" t="s">
        <v>2294</v>
      </c>
    </row>
    <row r="1756" spans="1:18" ht="13.5" hidden="1">
      <c r="A1756" s="90" t="s">
        <v>262</v>
      </c>
      <c r="B1756" s="90" t="s">
        <v>263</v>
      </c>
      <c r="C1756" s="91"/>
      <c r="D1756" s="91">
        <v>45281</v>
      </c>
      <c r="E1756" s="90">
        <v>89</v>
      </c>
      <c r="F1756" s="90" t="s">
        <v>655</v>
      </c>
      <c r="G1756" s="90" t="s">
        <v>913</v>
      </c>
      <c r="H1756" s="92">
        <v>429400</v>
      </c>
      <c r="I1756" s="78">
        <v>524.22</v>
      </c>
      <c r="J1756" s="93"/>
      <c r="K1756" s="94">
        <v>832.17</v>
      </c>
      <c r="L1756" s="94">
        <v>832.17</v>
      </c>
      <c r="M1756" s="94">
        <f t="shared" si="11"/>
        <v>0</v>
      </c>
      <c r="N1756" s="91">
        <v>45281</v>
      </c>
      <c r="O1756" s="90" t="s">
        <v>2407</v>
      </c>
      <c r="P1756" s="90"/>
      <c r="Q1756" s="90">
        <v>26</v>
      </c>
    </row>
    <row r="1757" spans="1:18" ht="13.5" hidden="1">
      <c r="A1757" s="90" t="s">
        <v>430</v>
      </c>
      <c r="B1757" s="90" t="s">
        <v>431</v>
      </c>
      <c r="C1757" s="91"/>
      <c r="D1757" s="91">
        <v>45281</v>
      </c>
      <c r="E1757" s="90">
        <v>867</v>
      </c>
      <c r="F1757" s="90" t="s">
        <v>981</v>
      </c>
      <c r="G1757" s="90" t="s">
        <v>2408</v>
      </c>
      <c r="H1757" s="92"/>
      <c r="I1757" s="78">
        <v>524.22</v>
      </c>
      <c r="J1757" s="93"/>
      <c r="K1757" s="94">
        <v>6215</v>
      </c>
      <c r="L1757" s="94">
        <v>6215</v>
      </c>
      <c r="M1757" s="94">
        <f t="shared" si="11"/>
        <v>0</v>
      </c>
      <c r="N1757" s="91">
        <v>45308</v>
      </c>
      <c r="O1757" s="90" t="s">
        <v>2253</v>
      </c>
      <c r="P1757" s="90"/>
      <c r="Q1757" s="90">
        <v>26</v>
      </c>
    </row>
    <row r="1758" spans="1:18" ht="13.5" hidden="1">
      <c r="A1758" s="90" t="s">
        <v>430</v>
      </c>
      <c r="B1758" s="90" t="s">
        <v>431</v>
      </c>
      <c r="C1758" s="91"/>
      <c r="D1758" s="91">
        <v>45281</v>
      </c>
      <c r="E1758" s="90">
        <v>869</v>
      </c>
      <c r="F1758" s="90" t="s">
        <v>981</v>
      </c>
      <c r="G1758" s="90" t="s">
        <v>2334</v>
      </c>
      <c r="H1758" s="92"/>
      <c r="I1758" s="78">
        <v>524.22</v>
      </c>
      <c r="J1758" s="93"/>
      <c r="K1758" s="94">
        <v>904</v>
      </c>
      <c r="L1758" s="94">
        <v>904</v>
      </c>
      <c r="M1758" s="94">
        <f t="shared" si="11"/>
        <v>0</v>
      </c>
      <c r="N1758" s="91">
        <v>45342</v>
      </c>
      <c r="O1758" s="90" t="s">
        <v>2409</v>
      </c>
      <c r="P1758" s="90"/>
      <c r="Q1758" s="90">
        <v>26</v>
      </c>
    </row>
    <row r="1759" spans="1:18" ht="13.5" hidden="1">
      <c r="A1759" s="90" t="s">
        <v>430</v>
      </c>
      <c r="B1759" s="90" t="s">
        <v>431</v>
      </c>
      <c r="C1759" s="91"/>
      <c r="D1759" s="91">
        <v>45281</v>
      </c>
      <c r="E1759" s="90">
        <v>868</v>
      </c>
      <c r="F1759" s="90" t="s">
        <v>981</v>
      </c>
      <c r="G1759" s="90" t="s">
        <v>2334</v>
      </c>
      <c r="H1759" s="92"/>
      <c r="I1759" s="78">
        <v>524.22</v>
      </c>
      <c r="J1759" s="93"/>
      <c r="K1759" s="94">
        <v>1670.14</v>
      </c>
      <c r="L1759" s="94">
        <v>1670.14</v>
      </c>
      <c r="M1759" s="94">
        <f t="shared" si="11"/>
        <v>0</v>
      </c>
      <c r="N1759" s="90"/>
      <c r="O1759" s="90"/>
      <c r="P1759" s="90"/>
      <c r="Q1759" s="90">
        <v>26</v>
      </c>
    </row>
    <row r="1760" spans="1:18" ht="13.5" hidden="1">
      <c r="A1760" s="90" t="s">
        <v>430</v>
      </c>
      <c r="B1760" s="90" t="s">
        <v>431</v>
      </c>
      <c r="C1760" s="91"/>
      <c r="D1760" s="91">
        <v>45281</v>
      </c>
      <c r="E1760" s="90" t="s">
        <v>2410</v>
      </c>
      <c r="F1760" s="90" t="s">
        <v>981</v>
      </c>
      <c r="G1760" s="90" t="s">
        <v>2411</v>
      </c>
      <c r="H1760" s="92"/>
      <c r="I1760" s="78">
        <v>524.22</v>
      </c>
      <c r="J1760" s="93"/>
      <c r="K1760" s="94">
        <v>-1670.14</v>
      </c>
      <c r="L1760" s="94">
        <v>-1670.14</v>
      </c>
      <c r="M1760" s="94">
        <f t="shared" si="11"/>
        <v>0</v>
      </c>
      <c r="N1760" s="90"/>
      <c r="O1760" s="90"/>
      <c r="P1760" s="90"/>
      <c r="Q1760" s="90">
        <v>26</v>
      </c>
    </row>
    <row r="1761" spans="1:247" ht="13.5" hidden="1">
      <c r="A1761" s="90" t="s">
        <v>430</v>
      </c>
      <c r="B1761" s="90" t="s">
        <v>431</v>
      </c>
      <c r="C1761" s="91"/>
      <c r="D1761" s="91">
        <v>45281</v>
      </c>
      <c r="E1761" s="90">
        <v>872</v>
      </c>
      <c r="F1761" s="90" t="s">
        <v>981</v>
      </c>
      <c r="G1761" s="90" t="s">
        <v>2412</v>
      </c>
      <c r="H1761" s="92"/>
      <c r="I1761" s="78">
        <v>524.22</v>
      </c>
      <c r="J1761" s="93"/>
      <c r="K1761" s="94">
        <v>14916</v>
      </c>
      <c r="L1761" s="94">
        <v>14916</v>
      </c>
      <c r="M1761" s="94">
        <f t="shared" si="11"/>
        <v>0</v>
      </c>
      <c r="N1761" s="91">
        <v>45281</v>
      </c>
      <c r="O1761" s="90" t="s">
        <v>2413</v>
      </c>
      <c r="P1761" s="90"/>
      <c r="Q1761" s="90">
        <v>26</v>
      </c>
      <c r="R1761" s="90" t="s">
        <v>2414</v>
      </c>
    </row>
    <row r="1762" spans="1:247" ht="13.5" hidden="1">
      <c r="A1762" s="90" t="s">
        <v>242</v>
      </c>
      <c r="B1762" s="90" t="s">
        <v>243</v>
      </c>
      <c r="C1762" s="91"/>
      <c r="D1762" s="91">
        <v>45281</v>
      </c>
      <c r="E1762" s="90">
        <v>874</v>
      </c>
      <c r="F1762" s="90" t="s">
        <v>981</v>
      </c>
      <c r="G1762" s="90" t="s">
        <v>2415</v>
      </c>
      <c r="H1762" s="92"/>
      <c r="I1762" s="78">
        <v>524.22</v>
      </c>
      <c r="J1762" s="93"/>
      <c r="K1762" s="94">
        <v>14012</v>
      </c>
      <c r="L1762" s="94"/>
      <c r="M1762" s="94">
        <f t="shared" si="11"/>
        <v>14012</v>
      </c>
      <c r="N1762" s="90"/>
      <c r="O1762" s="90"/>
      <c r="P1762" s="90"/>
      <c r="Q1762" s="90">
        <v>26</v>
      </c>
      <c r="R1762" s="90" t="s">
        <v>2414</v>
      </c>
    </row>
    <row r="1763" spans="1:247" ht="13.5" hidden="1">
      <c r="A1763" s="90" t="s">
        <v>430</v>
      </c>
      <c r="B1763" s="90" t="s">
        <v>431</v>
      </c>
      <c r="C1763" s="91"/>
      <c r="D1763" s="91">
        <v>45289</v>
      </c>
      <c r="E1763" s="90">
        <v>873</v>
      </c>
      <c r="F1763" s="90" t="s">
        <v>981</v>
      </c>
      <c r="G1763" s="90" t="s">
        <v>2416</v>
      </c>
      <c r="H1763" s="92"/>
      <c r="I1763" s="78">
        <v>524.22</v>
      </c>
      <c r="J1763" s="93"/>
      <c r="K1763" s="94">
        <v>3864.6</v>
      </c>
      <c r="L1763" s="94"/>
      <c r="M1763" s="94">
        <f t="shared" si="11"/>
        <v>3864.6</v>
      </c>
      <c r="N1763" s="90"/>
      <c r="O1763" s="90"/>
      <c r="P1763" s="90"/>
      <c r="Q1763" s="90">
        <v>26</v>
      </c>
      <c r="R1763" s="90" t="s">
        <v>2417</v>
      </c>
    </row>
    <row r="1764" spans="1:247" ht="13.5" hidden="1">
      <c r="A1764" s="90" t="s">
        <v>242</v>
      </c>
      <c r="B1764" s="90" t="s">
        <v>243</v>
      </c>
      <c r="C1764" s="91"/>
      <c r="D1764" s="91">
        <v>45289</v>
      </c>
      <c r="E1764" s="90">
        <v>871</v>
      </c>
      <c r="F1764" s="90" t="s">
        <v>981</v>
      </c>
      <c r="G1764" s="90" t="s">
        <v>2418</v>
      </c>
      <c r="H1764" s="92"/>
      <c r="I1764" s="78">
        <v>524.22</v>
      </c>
      <c r="J1764" s="93"/>
      <c r="K1764" s="94">
        <v>4294</v>
      </c>
      <c r="L1764" s="94">
        <v>4294</v>
      </c>
      <c r="M1764" s="94">
        <f t="shared" si="11"/>
        <v>0</v>
      </c>
      <c r="N1764" s="91">
        <v>45342</v>
      </c>
      <c r="O1764" s="90" t="s">
        <v>2409</v>
      </c>
      <c r="P1764" s="90"/>
      <c r="Q1764" s="90">
        <v>26</v>
      </c>
    </row>
    <row r="1765" spans="1:247" ht="13.5" hidden="1">
      <c r="A1765" s="90" t="s">
        <v>425</v>
      </c>
      <c r="B1765" s="90" t="s">
        <v>426</v>
      </c>
      <c r="C1765" s="91"/>
      <c r="D1765" s="91">
        <v>45281</v>
      </c>
      <c r="E1765" s="90" t="s">
        <v>1953</v>
      </c>
      <c r="F1765" s="90" t="s">
        <v>427</v>
      </c>
      <c r="G1765" s="90" t="s">
        <v>2390</v>
      </c>
      <c r="H1765" s="92">
        <v>433009</v>
      </c>
      <c r="I1765" s="78">
        <v>524.22</v>
      </c>
      <c r="J1765" s="93"/>
      <c r="K1765" s="94">
        <v>839.16</v>
      </c>
      <c r="L1765" s="94">
        <v>839.16</v>
      </c>
      <c r="M1765" s="94">
        <f t="shared" si="11"/>
        <v>0</v>
      </c>
      <c r="N1765" s="90"/>
      <c r="O1765" s="90"/>
      <c r="P1765" s="90"/>
      <c r="Q1765" s="90">
        <v>26</v>
      </c>
      <c r="R1765" s="90" t="s">
        <v>2294</v>
      </c>
    </row>
    <row r="1766" spans="1:247" ht="13.5" hidden="1">
      <c r="A1766" s="90" t="s">
        <v>430</v>
      </c>
      <c r="B1766" s="90" t="s">
        <v>431</v>
      </c>
      <c r="C1766" s="91"/>
      <c r="D1766" s="91">
        <v>45281</v>
      </c>
      <c r="E1766" s="90" t="s">
        <v>1953</v>
      </c>
      <c r="F1766" s="90" t="s">
        <v>427</v>
      </c>
      <c r="G1766" s="90" t="s">
        <v>2390</v>
      </c>
      <c r="H1766" s="92">
        <v>8227171.0599999996</v>
      </c>
      <c r="I1766" s="78">
        <v>524.22</v>
      </c>
      <c r="J1766" s="93"/>
      <c r="K1766" s="94">
        <v>15944.13</v>
      </c>
      <c r="L1766" s="94">
        <v>15944.13</v>
      </c>
      <c r="M1766" s="94">
        <f t="shared" si="11"/>
        <v>0</v>
      </c>
      <c r="N1766" s="91">
        <v>45281</v>
      </c>
      <c r="O1766" s="90" t="s">
        <v>2419</v>
      </c>
      <c r="P1766" s="90"/>
      <c r="Q1766" s="90">
        <v>26</v>
      </c>
      <c r="R1766" s="90" t="s">
        <v>2294</v>
      </c>
    </row>
    <row r="1767" spans="1:247" ht="13.5" hidden="1">
      <c r="A1767" s="90" t="s">
        <v>262</v>
      </c>
      <c r="B1767" s="90" t="s">
        <v>263</v>
      </c>
      <c r="C1767" s="91"/>
      <c r="D1767" s="91">
        <v>45278</v>
      </c>
      <c r="E1767" s="90">
        <v>3006</v>
      </c>
      <c r="F1767" s="90" t="s">
        <v>2153</v>
      </c>
      <c r="G1767" s="90" t="s">
        <v>2420</v>
      </c>
      <c r="H1767" s="92">
        <v>18080</v>
      </c>
      <c r="I1767" s="78">
        <v>524.22</v>
      </c>
      <c r="J1767" s="93"/>
      <c r="K1767" s="94">
        <v>35.04</v>
      </c>
      <c r="L1767" s="94">
        <v>35.04</v>
      </c>
      <c r="M1767" s="94">
        <f t="shared" si="11"/>
        <v>0</v>
      </c>
      <c r="N1767" s="91">
        <v>45281</v>
      </c>
      <c r="O1767" s="90" t="s">
        <v>2421</v>
      </c>
      <c r="P1767" s="90"/>
      <c r="Q1767" s="90">
        <v>26</v>
      </c>
      <c r="R1767" s="90" t="s">
        <v>2294</v>
      </c>
    </row>
    <row r="1768" spans="1:247" ht="13.5" hidden="1">
      <c r="A1768" s="90" t="s">
        <v>262</v>
      </c>
      <c r="B1768" s="90" t="s">
        <v>263</v>
      </c>
      <c r="C1768" s="91"/>
      <c r="D1768" s="91">
        <v>45280</v>
      </c>
      <c r="E1768" s="90" t="s">
        <v>2422</v>
      </c>
      <c r="F1768" s="90" t="s">
        <v>919</v>
      </c>
      <c r="G1768" s="90" t="s">
        <v>913</v>
      </c>
      <c r="H1768" s="92">
        <v>40000</v>
      </c>
      <c r="I1768" s="78">
        <v>524.22</v>
      </c>
      <c r="J1768" s="93"/>
      <c r="K1768" s="94">
        <v>77.52</v>
      </c>
      <c r="L1768" s="94">
        <v>77.52</v>
      </c>
      <c r="M1768" s="94">
        <f t="shared" si="11"/>
        <v>0</v>
      </c>
      <c r="N1768" s="91">
        <v>45281</v>
      </c>
      <c r="O1768" s="90" t="s">
        <v>2423</v>
      </c>
      <c r="P1768" s="90"/>
      <c r="Q1768" s="90">
        <v>26</v>
      </c>
      <c r="R1768" s="90" t="s">
        <v>2294</v>
      </c>
    </row>
    <row r="1769" spans="1:247" ht="13.5" hidden="1">
      <c r="A1769" s="90" t="s">
        <v>430</v>
      </c>
      <c r="B1769" s="90" t="s">
        <v>431</v>
      </c>
      <c r="C1769" s="91"/>
      <c r="D1769" s="91">
        <v>45279</v>
      </c>
      <c r="E1769" s="90" t="s">
        <v>504</v>
      </c>
      <c r="F1769" s="90" t="s">
        <v>2424</v>
      </c>
      <c r="G1769" s="90" t="s">
        <v>2303</v>
      </c>
      <c r="H1769" s="92">
        <v>282411</v>
      </c>
      <c r="I1769" s="78">
        <v>524.22</v>
      </c>
      <c r="J1769" s="93"/>
      <c r="K1769" s="94">
        <v>547.30999999999995</v>
      </c>
      <c r="L1769" s="94">
        <v>547.30999999999995</v>
      </c>
      <c r="M1769" s="94">
        <f t="shared" si="11"/>
        <v>0</v>
      </c>
      <c r="N1769" s="91">
        <v>45282</v>
      </c>
      <c r="O1769" s="90" t="s">
        <v>2425</v>
      </c>
      <c r="P1769" s="90"/>
      <c r="Q1769" s="90">
        <v>26</v>
      </c>
      <c r="R1769" s="90" t="s">
        <v>2426</v>
      </c>
    </row>
    <row r="1770" spans="1:247" ht="13.5" hidden="1">
      <c r="A1770" s="90" t="s">
        <v>439</v>
      </c>
      <c r="B1770" s="90" t="s">
        <v>440</v>
      </c>
      <c r="C1770" s="91"/>
      <c r="D1770" s="91">
        <v>45282</v>
      </c>
      <c r="E1770" s="90" t="s">
        <v>2038</v>
      </c>
      <c r="F1770" s="90" t="s">
        <v>2318</v>
      </c>
      <c r="G1770" s="90" t="s">
        <v>2319</v>
      </c>
      <c r="H1770" s="92"/>
      <c r="I1770" s="78">
        <v>524.22</v>
      </c>
      <c r="J1770" s="93"/>
      <c r="K1770" s="94">
        <v>1050</v>
      </c>
      <c r="L1770" s="94">
        <v>1050</v>
      </c>
      <c r="M1770" s="94">
        <f t="shared" si="11"/>
        <v>0</v>
      </c>
      <c r="N1770" s="91">
        <v>45282</v>
      </c>
      <c r="O1770" s="90" t="s">
        <v>2427</v>
      </c>
      <c r="P1770" s="90"/>
      <c r="Q1770" s="90">
        <v>26</v>
      </c>
      <c r="R1770" s="90" t="s">
        <v>2426</v>
      </c>
    </row>
    <row r="1771" spans="1:247" ht="13.5" hidden="1">
      <c r="A1771" s="90" t="s">
        <v>425</v>
      </c>
      <c r="B1771" s="90" t="s">
        <v>426</v>
      </c>
      <c r="C1771" s="91"/>
      <c r="D1771" s="91">
        <v>45281</v>
      </c>
      <c r="E1771" s="90">
        <v>67148</v>
      </c>
      <c r="F1771" s="90" t="s">
        <v>2428</v>
      </c>
      <c r="G1771" s="90" t="s">
        <v>2429</v>
      </c>
      <c r="H1771" s="92">
        <v>1417061</v>
      </c>
      <c r="I1771" s="78">
        <v>524.22</v>
      </c>
      <c r="J1771" s="93"/>
      <c r="K1771" s="94">
        <v>2746.24</v>
      </c>
      <c r="L1771" s="94">
        <v>2746.24</v>
      </c>
      <c r="M1771" s="94">
        <f t="shared" si="11"/>
        <v>0</v>
      </c>
      <c r="N1771" s="91">
        <v>45281</v>
      </c>
      <c r="O1771" s="90" t="s">
        <v>2430</v>
      </c>
      <c r="P1771" s="90"/>
      <c r="Q1771" s="90">
        <v>26</v>
      </c>
    </row>
    <row r="1772" spans="1:247" ht="13.5" hidden="1">
      <c r="A1772" s="90" t="s">
        <v>430</v>
      </c>
      <c r="B1772" s="90" t="s">
        <v>431</v>
      </c>
      <c r="C1772" s="91"/>
      <c r="D1772" s="91">
        <v>45281</v>
      </c>
      <c r="E1772" s="90">
        <v>67148</v>
      </c>
      <c r="F1772" s="90" t="s">
        <v>2428</v>
      </c>
      <c r="G1772" s="90" t="s">
        <v>2429</v>
      </c>
      <c r="H1772" s="92">
        <v>1417061</v>
      </c>
      <c r="I1772" s="78">
        <v>524.22</v>
      </c>
      <c r="J1772" s="93"/>
      <c r="K1772" s="94">
        <v>2746.24</v>
      </c>
      <c r="L1772" s="94">
        <v>2746.24</v>
      </c>
      <c r="M1772" s="94">
        <f t="shared" si="11"/>
        <v>0</v>
      </c>
      <c r="N1772" s="91">
        <v>45302</v>
      </c>
      <c r="O1772" s="90" t="s">
        <v>2431</v>
      </c>
      <c r="P1772" s="90"/>
      <c r="Q1772" s="90">
        <v>26</v>
      </c>
      <c r="R1772" s="90" t="s">
        <v>2432</v>
      </c>
    </row>
    <row r="1773" spans="1:247" ht="13.5" hidden="1">
      <c r="A1773" s="90" t="s">
        <v>376</v>
      </c>
      <c r="B1773" s="90" t="s">
        <v>377</v>
      </c>
      <c r="C1773" s="91"/>
      <c r="D1773" s="91">
        <v>45290</v>
      </c>
      <c r="E1773" s="90" t="s">
        <v>2380</v>
      </c>
      <c r="F1773" s="90" t="s">
        <v>1873</v>
      </c>
      <c r="G1773" s="90" t="s">
        <v>2433</v>
      </c>
      <c r="H1773" s="92"/>
      <c r="I1773" s="78">
        <v>524.22</v>
      </c>
      <c r="J1773" s="93"/>
      <c r="K1773" s="94">
        <v>3958.2</v>
      </c>
      <c r="L1773" s="94">
        <v>0</v>
      </c>
      <c r="M1773" s="94">
        <f t="shared" si="11"/>
        <v>3958.2</v>
      </c>
      <c r="N1773" s="90"/>
      <c r="O1773" s="90"/>
      <c r="P1773" s="90"/>
      <c r="Q1773" s="90">
        <v>26</v>
      </c>
      <c r="R1773" s="90"/>
      <c r="S1773" s="90"/>
      <c r="T1773" s="90"/>
      <c r="U1773" s="90"/>
      <c r="V1773" s="90"/>
      <c r="W1773" s="90"/>
      <c r="X1773" s="90"/>
      <c r="Y1773" s="90"/>
    </row>
    <row r="1774" spans="1:247" ht="13.5" hidden="1">
      <c r="A1774" s="90" t="s">
        <v>2434</v>
      </c>
      <c r="B1774" s="90"/>
      <c r="C1774" s="90"/>
      <c r="D1774" s="90"/>
      <c r="E1774" s="90"/>
      <c r="F1774" s="90"/>
      <c r="G1774" s="90"/>
      <c r="H1774" s="92"/>
      <c r="I1774" s="90"/>
      <c r="J1774" s="93"/>
      <c r="K1774" s="94"/>
      <c r="L1774" s="94"/>
      <c r="M1774" s="94"/>
      <c r="N1774" s="90"/>
      <c r="O1774" s="90"/>
      <c r="P1774" s="90"/>
      <c r="Q1774" s="90"/>
      <c r="R1774" s="90"/>
      <c r="S1774" s="90"/>
      <c r="T1774" s="90"/>
      <c r="U1774" s="90"/>
      <c r="V1774" s="90"/>
      <c r="W1774" s="90"/>
      <c r="X1774" s="90"/>
      <c r="Y1774" s="90"/>
      <c r="Z1774" s="90"/>
      <c r="AA1774" s="90"/>
      <c r="AB1774" s="90"/>
      <c r="AC1774" s="90"/>
      <c r="AD1774" s="90"/>
      <c r="AE1774" s="90"/>
      <c r="AF1774" s="90"/>
      <c r="AG1774" s="90"/>
      <c r="AH1774" s="90"/>
      <c r="AI1774" s="90"/>
      <c r="AJ1774" s="90"/>
      <c r="AK1774" s="90"/>
      <c r="AL1774" s="90"/>
      <c r="AM1774" s="90"/>
      <c r="AN1774" s="90"/>
      <c r="AO1774" s="90"/>
      <c r="AP1774" s="90"/>
      <c r="AQ1774" s="90"/>
      <c r="AR1774" s="90"/>
      <c r="AS1774" s="90"/>
      <c r="AT1774" s="90"/>
      <c r="AU1774" s="90"/>
      <c r="AV1774" s="90"/>
      <c r="AW1774" s="90"/>
      <c r="AX1774" s="90"/>
      <c r="AY1774" s="90"/>
      <c r="AZ1774" s="90"/>
      <c r="BA1774" s="90"/>
      <c r="BB1774" s="90"/>
      <c r="BC1774" s="90"/>
      <c r="BD1774" s="90"/>
      <c r="BE1774" s="90"/>
      <c r="BF1774" s="90"/>
      <c r="BG1774" s="90"/>
      <c r="BH1774" s="90"/>
      <c r="BI1774" s="90"/>
      <c r="BJ1774" s="90"/>
      <c r="BK1774" s="90"/>
      <c r="BL1774" s="90"/>
      <c r="BM1774" s="90"/>
      <c r="BN1774" s="90"/>
      <c r="BO1774" s="90"/>
      <c r="BP1774" s="90"/>
      <c r="BQ1774" s="90"/>
      <c r="BR1774" s="90"/>
      <c r="BS1774" s="90"/>
      <c r="BT1774" s="90"/>
      <c r="BU1774" s="90"/>
      <c r="BV1774" s="90"/>
      <c r="BW1774" s="90"/>
      <c r="BX1774" s="90"/>
      <c r="BY1774" s="90"/>
      <c r="BZ1774" s="90"/>
      <c r="CA1774" s="90"/>
      <c r="CB1774" s="90"/>
      <c r="CC1774" s="90"/>
      <c r="CD1774" s="90"/>
      <c r="CE1774" s="90"/>
      <c r="CF1774" s="90"/>
      <c r="CG1774" s="90"/>
      <c r="CH1774" s="90"/>
      <c r="CI1774" s="90"/>
      <c r="CJ1774" s="90"/>
      <c r="CK1774" s="90"/>
      <c r="CL1774" s="90"/>
      <c r="CM1774" s="90"/>
      <c r="CN1774" s="90"/>
      <c r="CO1774" s="90"/>
      <c r="CP1774" s="90"/>
      <c r="CQ1774" s="90"/>
      <c r="CR1774" s="90"/>
      <c r="CS1774" s="90"/>
      <c r="CT1774" s="90"/>
      <c r="CU1774" s="90"/>
      <c r="CV1774" s="90"/>
      <c r="CW1774" s="90"/>
      <c r="CX1774" s="90"/>
      <c r="CY1774" s="90"/>
      <c r="CZ1774" s="90"/>
      <c r="DA1774" s="90"/>
      <c r="DB1774" s="90"/>
      <c r="DC1774" s="90"/>
      <c r="DD1774" s="90"/>
      <c r="DE1774" s="90"/>
      <c r="DF1774" s="90"/>
      <c r="DG1774" s="90"/>
      <c r="DH1774" s="90"/>
      <c r="DI1774" s="90"/>
      <c r="DJ1774" s="90"/>
      <c r="DK1774" s="90"/>
      <c r="DL1774" s="90"/>
      <c r="DM1774" s="90"/>
      <c r="DN1774" s="90"/>
      <c r="DO1774" s="90"/>
      <c r="DP1774" s="90"/>
      <c r="DQ1774" s="90"/>
      <c r="DR1774" s="90"/>
      <c r="DS1774" s="90"/>
      <c r="DT1774" s="90"/>
      <c r="DU1774" s="90"/>
      <c r="DV1774" s="90"/>
      <c r="DW1774" s="90"/>
      <c r="DX1774" s="90"/>
      <c r="DY1774" s="90"/>
      <c r="DZ1774" s="90"/>
      <c r="EA1774" s="90"/>
      <c r="EB1774" s="90"/>
      <c r="EC1774" s="90"/>
      <c r="ED1774" s="90"/>
      <c r="EE1774" s="90"/>
      <c r="EF1774" s="90"/>
      <c r="EG1774" s="90"/>
      <c r="EH1774" s="90"/>
      <c r="EI1774" s="90"/>
      <c r="EJ1774" s="90"/>
      <c r="EK1774" s="90"/>
      <c r="EL1774" s="90"/>
      <c r="EM1774" s="90"/>
      <c r="EN1774" s="90"/>
      <c r="EO1774" s="90"/>
      <c r="EP1774" s="90"/>
      <c r="EQ1774" s="90"/>
      <c r="ER1774" s="90"/>
      <c r="ES1774" s="90"/>
      <c r="ET1774" s="90"/>
      <c r="EU1774" s="90"/>
      <c r="EV1774" s="90"/>
      <c r="EW1774" s="90"/>
      <c r="EX1774" s="90"/>
      <c r="EY1774" s="90"/>
      <c r="EZ1774" s="90"/>
      <c r="FA1774" s="90"/>
      <c r="FB1774" s="90"/>
      <c r="FC1774" s="90"/>
      <c r="FD1774" s="90"/>
      <c r="FE1774" s="90"/>
      <c r="FF1774" s="90"/>
      <c r="FG1774" s="90"/>
      <c r="FH1774" s="90"/>
      <c r="FI1774" s="90"/>
      <c r="FJ1774" s="90"/>
      <c r="FK1774" s="90"/>
      <c r="FL1774" s="90"/>
      <c r="FM1774" s="90"/>
      <c r="FN1774" s="90"/>
      <c r="FO1774" s="90"/>
      <c r="FP1774" s="90"/>
      <c r="FQ1774" s="90"/>
      <c r="FR1774" s="90"/>
      <c r="FS1774" s="90"/>
      <c r="FT1774" s="90"/>
      <c r="FU1774" s="90"/>
      <c r="FV1774" s="90"/>
      <c r="FW1774" s="90"/>
      <c r="FX1774" s="90"/>
      <c r="FY1774" s="90"/>
      <c r="FZ1774" s="90"/>
      <c r="GA1774" s="90"/>
      <c r="GB1774" s="90"/>
      <c r="GC1774" s="90"/>
      <c r="GD1774" s="90"/>
      <c r="GE1774" s="90"/>
      <c r="GF1774" s="90"/>
      <c r="GG1774" s="90"/>
      <c r="GH1774" s="90"/>
      <c r="GI1774" s="90"/>
      <c r="GJ1774" s="90"/>
      <c r="GK1774" s="90"/>
      <c r="GL1774" s="90"/>
      <c r="GM1774" s="90"/>
      <c r="GN1774" s="90"/>
      <c r="GO1774" s="90"/>
      <c r="GP1774" s="90"/>
      <c r="GQ1774" s="90"/>
      <c r="GR1774" s="90"/>
      <c r="GS1774" s="90"/>
      <c r="GT1774" s="90"/>
      <c r="GU1774" s="90"/>
      <c r="GV1774" s="90"/>
      <c r="GW1774" s="90"/>
      <c r="GX1774" s="90"/>
      <c r="GY1774" s="90"/>
      <c r="GZ1774" s="90"/>
      <c r="HA1774" s="90"/>
      <c r="HB1774" s="90"/>
      <c r="HC1774" s="90"/>
      <c r="HD1774" s="90"/>
      <c r="HE1774" s="90"/>
      <c r="HF1774" s="90"/>
      <c r="HG1774" s="90"/>
      <c r="HH1774" s="90"/>
      <c r="HI1774" s="90"/>
      <c r="HJ1774" s="90"/>
      <c r="HK1774" s="90"/>
      <c r="HL1774" s="90"/>
      <c r="HM1774" s="90"/>
      <c r="HN1774" s="90"/>
      <c r="HO1774" s="90"/>
      <c r="HP1774" s="90"/>
      <c r="HQ1774" s="90"/>
      <c r="HR1774" s="90"/>
      <c r="HS1774" s="90"/>
      <c r="HT1774" s="90"/>
      <c r="HU1774" s="90"/>
      <c r="HV1774" s="90"/>
      <c r="HW1774" s="90"/>
      <c r="HX1774" s="90"/>
      <c r="HY1774" s="90"/>
      <c r="HZ1774" s="90"/>
      <c r="IA1774" s="90"/>
      <c r="IB1774" s="90"/>
      <c r="IC1774" s="90"/>
      <c r="ID1774" s="90"/>
      <c r="IE1774" s="90"/>
      <c r="IF1774" s="90"/>
      <c r="IG1774" s="90"/>
      <c r="IH1774" s="90"/>
      <c r="II1774" s="90"/>
      <c r="IJ1774" s="90"/>
      <c r="IK1774" s="90"/>
      <c r="IL1774" s="90"/>
      <c r="IM1774" s="90"/>
    </row>
    <row r="1775" spans="1:247" ht="13.5" hidden="1">
      <c r="A1775" s="90" t="s">
        <v>439</v>
      </c>
      <c r="B1775" s="90" t="s">
        <v>440</v>
      </c>
      <c r="C1775" s="91"/>
      <c r="D1775" s="91">
        <v>45292</v>
      </c>
      <c r="E1775" s="90">
        <v>755</v>
      </c>
      <c r="F1775" s="90" t="s">
        <v>444</v>
      </c>
      <c r="G1775" s="90" t="s">
        <v>2435</v>
      </c>
      <c r="H1775" s="92"/>
      <c r="I1775" s="78">
        <v>524.22</v>
      </c>
      <c r="J1775" s="93"/>
      <c r="K1775" s="94">
        <v>1130</v>
      </c>
      <c r="L1775" s="94">
        <v>1130</v>
      </c>
      <c r="M1775" s="94">
        <f t="shared" ref="M1775:M1815" si="12">K1775-L1775</f>
        <v>0</v>
      </c>
      <c r="N1775" s="91">
        <v>45308</v>
      </c>
      <c r="O1775" s="90" t="s">
        <v>2436</v>
      </c>
      <c r="P1775" s="90"/>
      <c r="Q1775" s="90">
        <v>27</v>
      </c>
      <c r="R1775" s="90"/>
      <c r="S1775" s="90"/>
      <c r="T1775" s="90"/>
      <c r="U1775" s="90"/>
      <c r="V1775" s="90"/>
      <c r="W1775" s="90"/>
      <c r="X1775" s="90"/>
      <c r="Y1775" s="90"/>
      <c r="Z1775" s="90"/>
      <c r="AA1775" s="90"/>
      <c r="AB1775" s="90"/>
      <c r="AC1775" s="90"/>
      <c r="AD1775" s="90"/>
      <c r="AE1775" s="90"/>
      <c r="AF1775" s="90"/>
      <c r="AG1775" s="90"/>
      <c r="AH1775" s="90"/>
      <c r="AI1775" s="90"/>
      <c r="AJ1775" s="90"/>
      <c r="AK1775" s="90"/>
      <c r="AL1775" s="90"/>
      <c r="AM1775" s="90"/>
      <c r="AN1775" s="90"/>
      <c r="AO1775" s="90"/>
      <c r="AP1775" s="90"/>
      <c r="AQ1775" s="90"/>
      <c r="AR1775" s="90"/>
      <c r="AS1775" s="90"/>
      <c r="AT1775" s="90"/>
      <c r="AU1775" s="90"/>
      <c r="AV1775" s="90"/>
      <c r="AW1775" s="90"/>
      <c r="AX1775" s="90"/>
      <c r="AY1775" s="90"/>
      <c r="AZ1775" s="90"/>
      <c r="BA1775" s="90"/>
      <c r="BB1775" s="90"/>
      <c r="BC1775" s="90"/>
      <c r="BD1775" s="90"/>
      <c r="BE1775" s="90"/>
      <c r="BF1775" s="90"/>
      <c r="BG1775" s="90"/>
      <c r="BH1775" s="90"/>
      <c r="BI1775" s="90"/>
      <c r="BJ1775" s="90"/>
      <c r="BK1775" s="90"/>
      <c r="BL1775" s="90"/>
      <c r="BM1775" s="90"/>
      <c r="BN1775" s="90"/>
      <c r="BO1775" s="90"/>
      <c r="BP1775" s="90"/>
      <c r="BQ1775" s="90"/>
      <c r="BR1775" s="90"/>
      <c r="BS1775" s="90"/>
      <c r="BT1775" s="90"/>
      <c r="BU1775" s="90"/>
      <c r="BV1775" s="90"/>
      <c r="BW1775" s="90"/>
      <c r="BX1775" s="90"/>
      <c r="BY1775" s="90"/>
      <c r="BZ1775" s="90"/>
      <c r="CA1775" s="90"/>
      <c r="CB1775" s="90"/>
      <c r="CC1775" s="90"/>
      <c r="CD1775" s="90"/>
      <c r="CE1775" s="90"/>
      <c r="CF1775" s="90"/>
      <c r="CG1775" s="90"/>
      <c r="CH1775" s="90"/>
      <c r="CI1775" s="90"/>
      <c r="CJ1775" s="90"/>
      <c r="CK1775" s="90"/>
      <c r="CL1775" s="90"/>
      <c r="CM1775" s="90"/>
      <c r="CN1775" s="90"/>
      <c r="CO1775" s="90"/>
      <c r="CP1775" s="90"/>
      <c r="CQ1775" s="90"/>
      <c r="CR1775" s="90"/>
      <c r="CS1775" s="90"/>
      <c r="CT1775" s="90"/>
      <c r="CU1775" s="90"/>
      <c r="CV1775" s="90"/>
      <c r="CW1775" s="90"/>
      <c r="CX1775" s="90"/>
      <c r="CY1775" s="90"/>
      <c r="CZ1775" s="90"/>
      <c r="DA1775" s="90"/>
      <c r="DB1775" s="90"/>
      <c r="DC1775" s="90"/>
      <c r="DD1775" s="90"/>
      <c r="DE1775" s="90"/>
      <c r="DF1775" s="90"/>
      <c r="DG1775" s="90"/>
      <c r="DH1775" s="90"/>
      <c r="DI1775" s="90"/>
      <c r="DJ1775" s="90"/>
      <c r="DK1775" s="90"/>
      <c r="DL1775" s="90"/>
      <c r="DM1775" s="90"/>
      <c r="DN1775" s="90"/>
      <c r="DO1775" s="90"/>
      <c r="DP1775" s="90"/>
      <c r="DQ1775" s="90"/>
      <c r="DR1775" s="90"/>
      <c r="DS1775" s="90"/>
      <c r="DT1775" s="90"/>
      <c r="DU1775" s="90"/>
      <c r="DV1775" s="90"/>
      <c r="DW1775" s="90"/>
      <c r="DX1775" s="90"/>
      <c r="DY1775" s="90"/>
      <c r="DZ1775" s="90"/>
      <c r="EA1775" s="90"/>
      <c r="EB1775" s="90"/>
      <c r="EC1775" s="90"/>
      <c r="ED1775" s="90"/>
      <c r="EE1775" s="90"/>
      <c r="EF1775" s="90"/>
      <c r="EG1775" s="90"/>
      <c r="EH1775" s="90"/>
      <c r="EI1775" s="90"/>
      <c r="EJ1775" s="90"/>
      <c r="EK1775" s="90"/>
      <c r="EL1775" s="90"/>
      <c r="EM1775" s="90"/>
      <c r="EN1775" s="90"/>
      <c r="EO1775" s="90"/>
      <c r="EP1775" s="90"/>
      <c r="EQ1775" s="90"/>
      <c r="ER1775" s="90"/>
      <c r="ES1775" s="90"/>
      <c r="ET1775" s="90"/>
      <c r="EU1775" s="90"/>
      <c r="EV1775" s="90"/>
      <c r="EW1775" s="90"/>
      <c r="EX1775" s="90"/>
      <c r="EY1775" s="90"/>
      <c r="EZ1775" s="90"/>
      <c r="FA1775" s="90"/>
      <c r="FB1775" s="90"/>
      <c r="FC1775" s="90"/>
      <c r="FD1775" s="90"/>
      <c r="FE1775" s="90"/>
      <c r="FF1775" s="90"/>
      <c r="FG1775" s="90"/>
      <c r="FH1775" s="90"/>
      <c r="FI1775" s="90"/>
      <c r="FJ1775" s="90"/>
      <c r="FK1775" s="90"/>
      <c r="FL1775" s="90"/>
      <c r="FM1775" s="90"/>
      <c r="FN1775" s="90"/>
      <c r="FO1775" s="90"/>
      <c r="FP1775" s="90"/>
      <c r="FQ1775" s="90"/>
      <c r="FR1775" s="90"/>
      <c r="FS1775" s="90"/>
      <c r="FT1775" s="90"/>
      <c r="FU1775" s="90"/>
      <c r="FV1775" s="90"/>
      <c r="FW1775" s="90"/>
      <c r="FX1775" s="90"/>
      <c r="FY1775" s="90"/>
      <c r="FZ1775" s="90"/>
      <c r="GA1775" s="90"/>
      <c r="GB1775" s="90"/>
      <c r="GC1775" s="90"/>
      <c r="GD1775" s="90"/>
      <c r="GE1775" s="90"/>
      <c r="GF1775" s="90"/>
      <c r="GG1775" s="90"/>
      <c r="GH1775" s="90"/>
      <c r="GI1775" s="90"/>
      <c r="GJ1775" s="90"/>
      <c r="GK1775" s="90"/>
      <c r="GL1775" s="90"/>
      <c r="GM1775" s="90"/>
      <c r="GN1775" s="90"/>
      <c r="GO1775" s="90"/>
      <c r="GP1775" s="90"/>
      <c r="GQ1775" s="90"/>
      <c r="GR1775" s="90"/>
      <c r="GS1775" s="90"/>
      <c r="GT1775" s="90"/>
      <c r="GU1775" s="90"/>
      <c r="GV1775" s="90"/>
      <c r="GW1775" s="90"/>
      <c r="GX1775" s="90"/>
      <c r="GY1775" s="90"/>
      <c r="GZ1775" s="90"/>
      <c r="HA1775" s="90"/>
      <c r="HB1775" s="90"/>
      <c r="HC1775" s="90"/>
      <c r="HD1775" s="90"/>
      <c r="HE1775" s="90"/>
      <c r="HF1775" s="90"/>
      <c r="HG1775" s="90"/>
      <c r="HH1775" s="90"/>
      <c r="HI1775" s="90"/>
      <c r="HJ1775" s="90"/>
      <c r="HK1775" s="90"/>
      <c r="HL1775" s="90"/>
      <c r="HM1775" s="90"/>
      <c r="HN1775" s="90"/>
      <c r="HO1775" s="90"/>
      <c r="HP1775" s="90"/>
      <c r="HQ1775" s="90"/>
      <c r="HR1775" s="90"/>
      <c r="HS1775" s="90"/>
      <c r="HT1775" s="90"/>
      <c r="HU1775" s="90"/>
      <c r="HV1775" s="90"/>
      <c r="HW1775" s="90"/>
      <c r="HX1775" s="90"/>
      <c r="HY1775" s="90"/>
      <c r="HZ1775" s="90"/>
      <c r="IA1775" s="90"/>
      <c r="IB1775" s="90"/>
      <c r="IC1775" s="90"/>
      <c r="ID1775" s="90"/>
      <c r="IE1775" s="90"/>
      <c r="IF1775" s="90"/>
      <c r="IG1775" s="90"/>
      <c r="IH1775" s="90"/>
      <c r="II1775" s="90"/>
      <c r="IJ1775" s="90"/>
      <c r="IK1775" s="90"/>
      <c r="IL1775" s="90"/>
      <c r="IM1775" s="90"/>
    </row>
    <row r="1776" spans="1:247" ht="13.5" hidden="1">
      <c r="A1776" s="90" t="s">
        <v>430</v>
      </c>
      <c r="B1776" s="90" t="s">
        <v>431</v>
      </c>
      <c r="C1776" s="91"/>
      <c r="D1776" s="91">
        <v>45294</v>
      </c>
      <c r="E1776" s="90">
        <v>269981</v>
      </c>
      <c r="F1776" s="90" t="s">
        <v>1527</v>
      </c>
      <c r="G1776" s="90" t="s">
        <v>2301</v>
      </c>
      <c r="H1776" s="92">
        <v>58557.5</v>
      </c>
      <c r="I1776" s="78">
        <v>524.22</v>
      </c>
      <c r="J1776" s="93"/>
      <c r="K1776" s="94">
        <v>114.59</v>
      </c>
      <c r="L1776" s="94">
        <v>114.59</v>
      </c>
      <c r="M1776" s="94">
        <f t="shared" si="12"/>
        <v>0</v>
      </c>
      <c r="N1776" s="91">
        <v>45336</v>
      </c>
      <c r="O1776" s="90" t="s">
        <v>2437</v>
      </c>
      <c r="P1776" s="90"/>
      <c r="Q1776" s="90">
        <v>27</v>
      </c>
      <c r="R1776" s="90"/>
      <c r="S1776" s="90"/>
      <c r="T1776" s="90"/>
      <c r="U1776" s="90"/>
      <c r="V1776" s="90"/>
      <c r="W1776" s="90"/>
      <c r="X1776" s="90"/>
      <c r="Y1776" s="90"/>
      <c r="Z1776" s="90"/>
      <c r="AA1776" s="90"/>
      <c r="AB1776" s="90"/>
      <c r="AC1776" s="90"/>
      <c r="AD1776" s="90"/>
      <c r="AE1776" s="90"/>
      <c r="AF1776" s="90"/>
      <c r="AG1776" s="90"/>
      <c r="AH1776" s="90"/>
      <c r="AI1776" s="90"/>
      <c r="AJ1776" s="90"/>
      <c r="AK1776" s="90"/>
      <c r="AL1776" s="90"/>
      <c r="AM1776" s="90"/>
      <c r="AN1776" s="90"/>
      <c r="AO1776" s="90"/>
      <c r="AP1776" s="90"/>
      <c r="AQ1776" s="90"/>
      <c r="AR1776" s="90"/>
      <c r="AS1776" s="90"/>
      <c r="AT1776" s="90"/>
      <c r="AU1776" s="90"/>
      <c r="AV1776" s="90"/>
      <c r="AW1776" s="90"/>
      <c r="AX1776" s="90"/>
      <c r="AY1776" s="90"/>
      <c r="AZ1776" s="90"/>
      <c r="BA1776" s="90"/>
      <c r="BB1776" s="90"/>
      <c r="BC1776" s="90"/>
      <c r="BD1776" s="90"/>
      <c r="BE1776" s="90"/>
      <c r="BF1776" s="90"/>
      <c r="BG1776" s="90"/>
      <c r="BH1776" s="90"/>
      <c r="BI1776" s="90"/>
      <c r="BJ1776" s="90"/>
      <c r="BK1776" s="90"/>
      <c r="BL1776" s="90"/>
      <c r="BM1776" s="90"/>
      <c r="BN1776" s="90"/>
      <c r="BO1776" s="90"/>
      <c r="BP1776" s="90"/>
      <c r="BQ1776" s="90"/>
      <c r="BR1776" s="90"/>
      <c r="BS1776" s="90"/>
      <c r="BT1776" s="90"/>
      <c r="BU1776" s="90"/>
      <c r="BV1776" s="90"/>
      <c r="BW1776" s="90"/>
      <c r="BX1776" s="90"/>
      <c r="BY1776" s="90"/>
      <c r="BZ1776" s="90"/>
      <c r="CA1776" s="90"/>
      <c r="CB1776" s="90"/>
      <c r="CC1776" s="90"/>
      <c r="CD1776" s="90"/>
      <c r="CE1776" s="90"/>
      <c r="CF1776" s="90"/>
      <c r="CG1776" s="90"/>
      <c r="CH1776" s="90"/>
      <c r="CI1776" s="90"/>
      <c r="CJ1776" s="90"/>
      <c r="CK1776" s="90"/>
      <c r="CL1776" s="90"/>
      <c r="CM1776" s="90"/>
      <c r="CN1776" s="90"/>
      <c r="CO1776" s="90"/>
      <c r="CP1776" s="90"/>
      <c r="CQ1776" s="90"/>
      <c r="CR1776" s="90"/>
      <c r="CS1776" s="90"/>
      <c r="CT1776" s="90"/>
      <c r="CU1776" s="90"/>
      <c r="CV1776" s="90"/>
      <c r="CW1776" s="90"/>
      <c r="CX1776" s="90"/>
      <c r="CY1776" s="90"/>
      <c r="CZ1776" s="90"/>
      <c r="DA1776" s="90"/>
      <c r="DB1776" s="90"/>
      <c r="DC1776" s="90"/>
      <c r="DD1776" s="90"/>
      <c r="DE1776" s="90"/>
      <c r="DF1776" s="90"/>
      <c r="DG1776" s="90"/>
      <c r="DH1776" s="90"/>
      <c r="DI1776" s="90"/>
      <c r="DJ1776" s="90"/>
      <c r="DK1776" s="90"/>
      <c r="DL1776" s="90"/>
      <c r="DM1776" s="90"/>
      <c r="DN1776" s="90"/>
      <c r="DO1776" s="90"/>
      <c r="DP1776" s="90"/>
      <c r="DQ1776" s="90"/>
      <c r="DR1776" s="90"/>
      <c r="DS1776" s="90"/>
      <c r="DT1776" s="90"/>
      <c r="DU1776" s="90"/>
      <c r="DV1776" s="90"/>
      <c r="DW1776" s="90"/>
      <c r="DX1776" s="90"/>
      <c r="DY1776" s="90"/>
      <c r="DZ1776" s="90"/>
      <c r="EA1776" s="90"/>
      <c r="EB1776" s="90"/>
      <c r="EC1776" s="90"/>
      <c r="ED1776" s="90"/>
      <c r="EE1776" s="90"/>
      <c r="EF1776" s="90"/>
      <c r="EG1776" s="90"/>
      <c r="EH1776" s="90"/>
      <c r="EI1776" s="90"/>
      <c r="EJ1776" s="90"/>
      <c r="EK1776" s="90"/>
      <c r="EL1776" s="90"/>
      <c r="EM1776" s="90"/>
      <c r="EN1776" s="90"/>
      <c r="EO1776" s="90"/>
      <c r="EP1776" s="90"/>
      <c r="EQ1776" s="90"/>
      <c r="ER1776" s="90"/>
      <c r="ES1776" s="90"/>
      <c r="ET1776" s="90"/>
      <c r="EU1776" s="90"/>
      <c r="EV1776" s="90"/>
      <c r="EW1776" s="90"/>
      <c r="EX1776" s="90"/>
      <c r="EY1776" s="90"/>
      <c r="EZ1776" s="90"/>
      <c r="FA1776" s="90"/>
      <c r="FB1776" s="90"/>
      <c r="FC1776" s="90"/>
      <c r="FD1776" s="90"/>
      <c r="FE1776" s="90"/>
      <c r="FF1776" s="90"/>
      <c r="FG1776" s="90"/>
      <c r="FH1776" s="90"/>
      <c r="FI1776" s="90"/>
      <c r="FJ1776" s="90"/>
      <c r="FK1776" s="90"/>
      <c r="FL1776" s="90"/>
      <c r="FM1776" s="90"/>
      <c r="FN1776" s="90"/>
      <c r="FO1776" s="90"/>
      <c r="FP1776" s="90"/>
      <c r="FQ1776" s="90"/>
      <c r="FR1776" s="90"/>
      <c r="FS1776" s="90"/>
      <c r="FT1776" s="90"/>
      <c r="FU1776" s="90"/>
      <c r="FV1776" s="90"/>
      <c r="FW1776" s="90"/>
      <c r="FX1776" s="90"/>
      <c r="FY1776" s="90"/>
      <c r="FZ1776" s="90"/>
      <c r="GA1776" s="90"/>
      <c r="GB1776" s="90"/>
      <c r="GC1776" s="90"/>
      <c r="GD1776" s="90"/>
      <c r="GE1776" s="90"/>
      <c r="GF1776" s="90"/>
      <c r="GG1776" s="90"/>
      <c r="GH1776" s="90"/>
      <c r="GI1776" s="90"/>
      <c r="GJ1776" s="90"/>
      <c r="GK1776" s="90"/>
      <c r="GL1776" s="90"/>
      <c r="GM1776" s="90"/>
      <c r="GN1776" s="90"/>
      <c r="GO1776" s="90"/>
      <c r="GP1776" s="90"/>
      <c r="GQ1776" s="90"/>
      <c r="GR1776" s="90"/>
      <c r="GS1776" s="90"/>
      <c r="GT1776" s="90"/>
      <c r="GU1776" s="90"/>
      <c r="GV1776" s="90"/>
      <c r="GW1776" s="90"/>
      <c r="GX1776" s="90"/>
      <c r="GY1776" s="90"/>
      <c r="GZ1776" s="90"/>
      <c r="HA1776" s="90"/>
      <c r="HB1776" s="90"/>
      <c r="HC1776" s="90"/>
      <c r="HD1776" s="90"/>
      <c r="HE1776" s="90"/>
      <c r="HF1776" s="90"/>
      <c r="HG1776" s="90"/>
      <c r="HH1776" s="90"/>
      <c r="HI1776" s="90"/>
      <c r="HJ1776" s="90"/>
      <c r="HK1776" s="90"/>
      <c r="HL1776" s="90"/>
      <c r="HM1776" s="90"/>
      <c r="HN1776" s="90"/>
      <c r="HO1776" s="90"/>
      <c r="HP1776" s="90"/>
      <c r="HQ1776" s="90"/>
      <c r="HR1776" s="90"/>
      <c r="HS1776" s="90"/>
      <c r="HT1776" s="90"/>
      <c r="HU1776" s="90"/>
      <c r="HV1776" s="90"/>
      <c r="HW1776" s="90"/>
      <c r="HX1776" s="90"/>
      <c r="HY1776" s="90"/>
      <c r="HZ1776" s="90"/>
      <c r="IA1776" s="90"/>
      <c r="IB1776" s="90"/>
      <c r="IC1776" s="90"/>
      <c r="ID1776" s="90"/>
      <c r="IE1776" s="90"/>
      <c r="IF1776" s="90"/>
      <c r="IG1776" s="90"/>
      <c r="IH1776" s="90"/>
      <c r="II1776" s="90"/>
      <c r="IJ1776" s="90"/>
      <c r="IK1776" s="90"/>
      <c r="IL1776" s="90"/>
      <c r="IM1776" s="90"/>
    </row>
    <row r="1777" spans="1:247" ht="13.5" hidden="1">
      <c r="A1777" s="90" t="s">
        <v>237</v>
      </c>
      <c r="B1777" s="90" t="s">
        <v>40</v>
      </c>
      <c r="C1777" s="91"/>
      <c r="D1777" s="91">
        <v>45294</v>
      </c>
      <c r="E1777" s="90">
        <v>269995</v>
      </c>
      <c r="F1777" s="90" t="s">
        <v>1527</v>
      </c>
      <c r="G1777" s="90" t="s">
        <v>2438</v>
      </c>
      <c r="H1777" s="92">
        <v>48653.33</v>
      </c>
      <c r="I1777" s="78">
        <v>524.22</v>
      </c>
      <c r="J1777" s="93"/>
      <c r="K1777" s="94">
        <v>95.21</v>
      </c>
      <c r="L1777" s="94">
        <v>95.21</v>
      </c>
      <c r="M1777" s="94">
        <f t="shared" si="12"/>
        <v>0</v>
      </c>
      <c r="N1777" s="91">
        <v>45336</v>
      </c>
      <c r="O1777" s="90" t="s">
        <v>2437</v>
      </c>
      <c r="P1777" s="90"/>
      <c r="Q1777" s="90">
        <v>27</v>
      </c>
      <c r="R1777" s="90"/>
      <c r="S1777" s="90"/>
      <c r="T1777" s="90"/>
      <c r="U1777" s="90"/>
      <c r="V1777" s="90"/>
      <c r="W1777" s="90"/>
      <c r="X1777" s="90"/>
      <c r="Y1777" s="90"/>
      <c r="Z1777" s="90"/>
      <c r="AA1777" s="90"/>
      <c r="AB1777" s="90"/>
      <c r="AC1777" s="90"/>
      <c r="AD1777" s="90"/>
      <c r="AE1777" s="90"/>
      <c r="AF1777" s="90"/>
      <c r="AG1777" s="90"/>
      <c r="AH1777" s="90"/>
      <c r="AI1777" s="90"/>
      <c r="AJ1777" s="90"/>
      <c r="AK1777" s="90"/>
      <c r="AL1777" s="90"/>
      <c r="AM1777" s="90"/>
      <c r="AN1777" s="90"/>
      <c r="AO1777" s="90"/>
      <c r="AP1777" s="90"/>
      <c r="AQ1777" s="90"/>
      <c r="AR1777" s="90"/>
      <c r="AS1777" s="90"/>
      <c r="AT1777" s="90"/>
      <c r="AU1777" s="90"/>
      <c r="AV1777" s="90"/>
      <c r="AW1777" s="90"/>
      <c r="AX1777" s="90"/>
      <c r="AY1777" s="90"/>
      <c r="AZ1777" s="90"/>
      <c r="BA1777" s="90"/>
      <c r="BB1777" s="90"/>
      <c r="BC1777" s="90"/>
      <c r="BD1777" s="90"/>
      <c r="BE1777" s="90"/>
      <c r="BF1777" s="90"/>
      <c r="BG1777" s="90"/>
      <c r="BH1777" s="90"/>
      <c r="BI1777" s="90"/>
      <c r="BJ1777" s="90"/>
      <c r="BK1777" s="90"/>
      <c r="BL1777" s="90"/>
      <c r="BM1777" s="90"/>
      <c r="BN1777" s="90"/>
      <c r="BO1777" s="90"/>
      <c r="BP1777" s="90"/>
      <c r="BQ1777" s="90"/>
      <c r="BR1777" s="90"/>
      <c r="BS1777" s="90"/>
      <c r="BT1777" s="90"/>
      <c r="BU1777" s="90"/>
      <c r="BV1777" s="90"/>
      <c r="BW1777" s="90"/>
      <c r="BX1777" s="90"/>
      <c r="BY1777" s="90"/>
      <c r="BZ1777" s="90"/>
      <c r="CA1777" s="90"/>
      <c r="CB1777" s="90"/>
      <c r="CC1777" s="90"/>
      <c r="CD1777" s="90"/>
      <c r="CE1777" s="90"/>
      <c r="CF1777" s="90"/>
      <c r="CG1777" s="90"/>
      <c r="CH1777" s="90"/>
      <c r="CI1777" s="90"/>
      <c r="CJ1777" s="90"/>
      <c r="CK1777" s="90"/>
      <c r="CL1777" s="90"/>
      <c r="CM1777" s="90"/>
      <c r="CN1777" s="90"/>
      <c r="CO1777" s="90"/>
      <c r="CP1777" s="90"/>
      <c r="CQ1777" s="90"/>
      <c r="CR1777" s="90"/>
      <c r="CS1777" s="90"/>
      <c r="CT1777" s="90"/>
      <c r="CU1777" s="90"/>
      <c r="CV1777" s="90"/>
      <c r="CW1777" s="90"/>
      <c r="CX1777" s="90"/>
      <c r="CY1777" s="90"/>
      <c r="CZ1777" s="90"/>
      <c r="DA1777" s="90"/>
      <c r="DB1777" s="90"/>
      <c r="DC1777" s="90"/>
      <c r="DD1777" s="90"/>
      <c r="DE1777" s="90"/>
      <c r="DF1777" s="90"/>
      <c r="DG1777" s="90"/>
      <c r="DH1777" s="90"/>
      <c r="DI1777" s="90"/>
      <c r="DJ1777" s="90"/>
      <c r="DK1777" s="90"/>
      <c r="DL1777" s="90"/>
      <c r="DM1777" s="90"/>
      <c r="DN1777" s="90"/>
      <c r="DO1777" s="90"/>
      <c r="DP1777" s="90"/>
      <c r="DQ1777" s="90"/>
      <c r="DR1777" s="90"/>
      <c r="DS1777" s="90"/>
      <c r="DT1777" s="90"/>
      <c r="DU1777" s="90"/>
      <c r="DV1777" s="90"/>
      <c r="DW1777" s="90"/>
      <c r="DX1777" s="90"/>
      <c r="DY1777" s="90"/>
      <c r="DZ1777" s="90"/>
      <c r="EA1777" s="90"/>
      <c r="EB1777" s="90"/>
      <c r="EC1777" s="90"/>
      <c r="ED1777" s="90"/>
      <c r="EE1777" s="90"/>
      <c r="EF1777" s="90"/>
      <c r="EG1777" s="90"/>
      <c r="EH1777" s="90"/>
      <c r="EI1777" s="90"/>
      <c r="EJ1777" s="90"/>
      <c r="EK1777" s="90"/>
      <c r="EL1777" s="90"/>
      <c r="EM1777" s="90"/>
      <c r="EN1777" s="90"/>
      <c r="EO1777" s="90"/>
      <c r="EP1777" s="90"/>
      <c r="EQ1777" s="90"/>
      <c r="ER1777" s="90"/>
      <c r="ES1777" s="90"/>
      <c r="ET1777" s="90"/>
      <c r="EU1777" s="90"/>
      <c r="EV1777" s="90"/>
      <c r="EW1777" s="90"/>
      <c r="EX1777" s="90"/>
      <c r="EY1777" s="90"/>
      <c r="EZ1777" s="90"/>
      <c r="FA1777" s="90"/>
      <c r="FB1777" s="90"/>
      <c r="FC1777" s="90"/>
      <c r="FD1777" s="90"/>
      <c r="FE1777" s="90"/>
      <c r="FF1777" s="90"/>
      <c r="FG1777" s="90"/>
      <c r="FH1777" s="90"/>
      <c r="FI1777" s="90"/>
      <c r="FJ1777" s="90"/>
      <c r="FK1777" s="90"/>
      <c r="FL1777" s="90"/>
      <c r="FM1777" s="90"/>
      <c r="FN1777" s="90"/>
      <c r="FO1777" s="90"/>
      <c r="FP1777" s="90"/>
      <c r="FQ1777" s="90"/>
      <c r="FR1777" s="90"/>
      <c r="FS1777" s="90"/>
      <c r="FT1777" s="90"/>
      <c r="FU1777" s="90"/>
      <c r="FV1777" s="90"/>
      <c r="FW1777" s="90"/>
      <c r="FX1777" s="90"/>
      <c r="FY1777" s="90"/>
      <c r="FZ1777" s="90"/>
      <c r="GA1777" s="90"/>
      <c r="GB1777" s="90"/>
      <c r="GC1777" s="90"/>
      <c r="GD1777" s="90"/>
      <c r="GE1777" s="90"/>
      <c r="GF1777" s="90"/>
      <c r="GG1777" s="90"/>
      <c r="GH1777" s="90"/>
      <c r="GI1777" s="90"/>
      <c r="GJ1777" s="90"/>
      <c r="GK1777" s="90"/>
      <c r="GL1777" s="90"/>
      <c r="GM1777" s="90"/>
      <c r="GN1777" s="90"/>
      <c r="GO1777" s="90"/>
      <c r="GP1777" s="90"/>
      <c r="GQ1777" s="90"/>
      <c r="GR1777" s="90"/>
      <c r="GS1777" s="90"/>
      <c r="GT1777" s="90"/>
      <c r="GU1777" s="90"/>
      <c r="GV1777" s="90"/>
      <c r="GW1777" s="90"/>
      <c r="GX1777" s="90"/>
      <c r="GY1777" s="90"/>
      <c r="GZ1777" s="90"/>
      <c r="HA1777" s="90"/>
      <c r="HB1777" s="90"/>
      <c r="HC1777" s="90"/>
      <c r="HD1777" s="90"/>
      <c r="HE1777" s="90"/>
      <c r="HF1777" s="90"/>
      <c r="HG1777" s="90"/>
      <c r="HH1777" s="90"/>
      <c r="HI1777" s="90"/>
      <c r="HJ1777" s="90"/>
      <c r="HK1777" s="90"/>
      <c r="HL1777" s="90"/>
      <c r="HM1777" s="90"/>
      <c r="HN1777" s="90"/>
      <c r="HO1777" s="90"/>
      <c r="HP1777" s="90"/>
      <c r="HQ1777" s="90"/>
      <c r="HR1777" s="90"/>
      <c r="HS1777" s="90"/>
      <c r="HT1777" s="90"/>
      <c r="HU1777" s="90"/>
      <c r="HV1777" s="90"/>
      <c r="HW1777" s="90"/>
      <c r="HX1777" s="90"/>
      <c r="HY1777" s="90"/>
      <c r="HZ1777" s="90"/>
      <c r="IA1777" s="90"/>
      <c r="IB1777" s="90"/>
      <c r="IC1777" s="90"/>
      <c r="ID1777" s="90"/>
      <c r="IE1777" s="90"/>
      <c r="IF1777" s="90"/>
      <c r="IG1777" s="90"/>
      <c r="IH1777" s="90"/>
      <c r="II1777" s="90"/>
      <c r="IJ1777" s="90"/>
      <c r="IK1777" s="90"/>
      <c r="IL1777" s="90"/>
      <c r="IM1777" s="90"/>
    </row>
    <row r="1778" spans="1:247" ht="13.5" hidden="1">
      <c r="A1778" s="90" t="s">
        <v>430</v>
      </c>
      <c r="B1778" s="90" t="s">
        <v>431</v>
      </c>
      <c r="C1778" s="91"/>
      <c r="D1778" s="91">
        <v>45294</v>
      </c>
      <c r="E1778" s="90">
        <v>270122</v>
      </c>
      <c r="F1778" s="90" t="s">
        <v>1527</v>
      </c>
      <c r="G1778" s="90" t="s">
        <v>2303</v>
      </c>
      <c r="H1778" s="92">
        <v>122835</v>
      </c>
      <c r="I1778" s="78">
        <v>524.22</v>
      </c>
      <c r="J1778" s="93"/>
      <c r="K1778" s="94">
        <v>239.44</v>
      </c>
      <c r="L1778" s="94">
        <v>239.44</v>
      </c>
      <c r="M1778" s="94">
        <f t="shared" si="12"/>
        <v>0</v>
      </c>
      <c r="N1778" s="91">
        <v>45296</v>
      </c>
      <c r="O1778" s="90" t="s">
        <v>2393</v>
      </c>
      <c r="P1778" s="90"/>
      <c r="Q1778" s="90">
        <v>27</v>
      </c>
      <c r="R1778" s="90" t="s">
        <v>2394</v>
      </c>
      <c r="S1778" s="90"/>
      <c r="T1778" s="90"/>
      <c r="U1778" s="90"/>
      <c r="V1778" s="90"/>
      <c r="W1778" s="90"/>
      <c r="X1778" s="90"/>
      <c r="Y1778" s="90"/>
      <c r="Z1778" s="90"/>
      <c r="AA1778" s="90"/>
      <c r="AB1778" s="90"/>
      <c r="AC1778" s="90"/>
      <c r="AD1778" s="90"/>
      <c r="AE1778" s="90"/>
      <c r="AF1778" s="90"/>
      <c r="AG1778" s="90"/>
      <c r="AH1778" s="90"/>
      <c r="AI1778" s="90"/>
      <c r="AJ1778" s="90"/>
      <c r="AK1778" s="90"/>
      <c r="AL1778" s="90"/>
      <c r="AM1778" s="90"/>
      <c r="AN1778" s="90"/>
      <c r="AO1778" s="90"/>
      <c r="AP1778" s="90"/>
      <c r="AQ1778" s="90"/>
      <c r="AR1778" s="90"/>
      <c r="AS1778" s="90"/>
      <c r="AT1778" s="90"/>
      <c r="AU1778" s="90"/>
      <c r="AV1778" s="90"/>
      <c r="AW1778" s="90"/>
      <c r="AX1778" s="90"/>
      <c r="AY1778" s="90"/>
      <c r="AZ1778" s="90"/>
      <c r="BA1778" s="90"/>
      <c r="BB1778" s="90"/>
      <c r="BC1778" s="90"/>
      <c r="BD1778" s="90"/>
      <c r="BE1778" s="90"/>
      <c r="BF1778" s="90"/>
      <c r="BG1778" s="90"/>
      <c r="BH1778" s="90"/>
      <c r="BI1778" s="90"/>
      <c r="BJ1778" s="90"/>
      <c r="BK1778" s="90"/>
      <c r="BL1778" s="90"/>
      <c r="BM1778" s="90"/>
      <c r="BN1778" s="90"/>
      <c r="BO1778" s="90"/>
      <c r="BP1778" s="90"/>
      <c r="BQ1778" s="90"/>
      <c r="BR1778" s="90"/>
      <c r="BS1778" s="90"/>
      <c r="BT1778" s="90"/>
      <c r="BU1778" s="90"/>
      <c r="BV1778" s="90"/>
      <c r="BW1778" s="90"/>
      <c r="BX1778" s="90"/>
      <c r="BY1778" s="90"/>
      <c r="BZ1778" s="90"/>
      <c r="CA1778" s="90"/>
      <c r="CB1778" s="90"/>
      <c r="CC1778" s="90"/>
      <c r="CD1778" s="90"/>
      <c r="CE1778" s="90"/>
      <c r="CF1778" s="90"/>
      <c r="CG1778" s="90"/>
      <c r="CH1778" s="90"/>
      <c r="CI1778" s="90"/>
      <c r="CJ1778" s="90"/>
      <c r="CK1778" s="90"/>
      <c r="CL1778" s="90"/>
      <c r="CM1778" s="90"/>
      <c r="CN1778" s="90"/>
      <c r="CO1778" s="90"/>
      <c r="CP1778" s="90"/>
      <c r="CQ1778" s="90"/>
      <c r="CR1778" s="90"/>
      <c r="CS1778" s="90"/>
      <c r="CT1778" s="90"/>
      <c r="CU1778" s="90"/>
      <c r="CV1778" s="90"/>
      <c r="CW1778" s="90"/>
      <c r="CX1778" s="90"/>
      <c r="CY1778" s="90"/>
      <c r="CZ1778" s="90"/>
      <c r="DA1778" s="90"/>
      <c r="DB1778" s="90"/>
      <c r="DC1778" s="90"/>
      <c r="DD1778" s="90"/>
      <c r="DE1778" s="90"/>
      <c r="DF1778" s="90"/>
      <c r="DG1778" s="90"/>
      <c r="DH1778" s="90"/>
      <c r="DI1778" s="90"/>
      <c r="DJ1778" s="90"/>
      <c r="DK1778" s="90"/>
      <c r="DL1778" s="90"/>
      <c r="DM1778" s="90"/>
      <c r="DN1778" s="90"/>
      <c r="DO1778" s="90"/>
      <c r="DP1778" s="90"/>
      <c r="DQ1778" s="90"/>
      <c r="DR1778" s="90"/>
      <c r="DS1778" s="90"/>
      <c r="DT1778" s="90"/>
      <c r="DU1778" s="90"/>
      <c r="DV1778" s="90"/>
      <c r="DW1778" s="90"/>
      <c r="DX1778" s="90"/>
      <c r="DY1778" s="90"/>
      <c r="DZ1778" s="90"/>
      <c r="EA1778" s="90"/>
      <c r="EB1778" s="90"/>
      <c r="EC1778" s="90"/>
      <c r="ED1778" s="90"/>
      <c r="EE1778" s="90"/>
      <c r="EF1778" s="90"/>
      <c r="EG1778" s="90"/>
      <c r="EH1778" s="90"/>
      <c r="EI1778" s="90"/>
      <c r="EJ1778" s="90"/>
      <c r="EK1778" s="90"/>
      <c r="EL1778" s="90"/>
      <c r="EM1778" s="90"/>
      <c r="EN1778" s="90"/>
      <c r="EO1778" s="90"/>
      <c r="EP1778" s="90"/>
      <c r="EQ1778" s="90"/>
      <c r="ER1778" s="90"/>
      <c r="ES1778" s="90"/>
      <c r="ET1778" s="90"/>
      <c r="EU1778" s="90"/>
      <c r="EV1778" s="90"/>
      <c r="EW1778" s="90"/>
      <c r="EX1778" s="90"/>
      <c r="EY1778" s="90"/>
      <c r="EZ1778" s="90"/>
      <c r="FA1778" s="90"/>
      <c r="FB1778" s="90"/>
      <c r="FC1778" s="90"/>
      <c r="FD1778" s="90"/>
      <c r="FE1778" s="90"/>
      <c r="FF1778" s="90"/>
      <c r="FG1778" s="90"/>
      <c r="FH1778" s="90"/>
      <c r="FI1778" s="90"/>
      <c r="FJ1778" s="90"/>
      <c r="FK1778" s="90"/>
      <c r="FL1778" s="90"/>
      <c r="FM1778" s="90"/>
      <c r="FN1778" s="90"/>
      <c r="FO1778" s="90"/>
      <c r="FP1778" s="90"/>
      <c r="FQ1778" s="90"/>
      <c r="FR1778" s="90"/>
      <c r="FS1778" s="90"/>
      <c r="FT1778" s="90"/>
      <c r="FU1778" s="90"/>
      <c r="FV1778" s="90"/>
      <c r="FW1778" s="90"/>
      <c r="FX1778" s="90"/>
      <c r="FY1778" s="90"/>
      <c r="FZ1778" s="90"/>
      <c r="GA1778" s="90"/>
      <c r="GB1778" s="90"/>
      <c r="GC1778" s="90"/>
      <c r="GD1778" s="90"/>
      <c r="GE1778" s="90"/>
      <c r="GF1778" s="90"/>
      <c r="GG1778" s="90"/>
      <c r="GH1778" s="90"/>
      <c r="GI1778" s="90"/>
      <c r="GJ1778" s="90"/>
      <c r="GK1778" s="90"/>
      <c r="GL1778" s="90"/>
      <c r="GM1778" s="90"/>
      <c r="GN1778" s="90"/>
      <c r="GO1778" s="90"/>
      <c r="GP1778" s="90"/>
      <c r="GQ1778" s="90"/>
      <c r="GR1778" s="90"/>
      <c r="GS1778" s="90"/>
      <c r="GT1778" s="90"/>
      <c r="GU1778" s="90"/>
      <c r="GV1778" s="90"/>
      <c r="GW1778" s="90"/>
      <c r="GX1778" s="90"/>
      <c r="GY1778" s="90"/>
      <c r="GZ1778" s="90"/>
      <c r="HA1778" s="90"/>
      <c r="HB1778" s="90"/>
      <c r="HC1778" s="90"/>
      <c r="HD1778" s="90"/>
      <c r="HE1778" s="90"/>
      <c r="HF1778" s="90"/>
      <c r="HG1778" s="90"/>
      <c r="HH1778" s="90"/>
      <c r="HI1778" s="90"/>
      <c r="HJ1778" s="90"/>
      <c r="HK1778" s="90"/>
      <c r="HL1778" s="90"/>
      <c r="HM1778" s="90"/>
      <c r="HN1778" s="90"/>
      <c r="HO1778" s="90"/>
      <c r="HP1778" s="90"/>
      <c r="HQ1778" s="90"/>
      <c r="HR1778" s="90"/>
      <c r="HS1778" s="90"/>
      <c r="HT1778" s="90"/>
      <c r="HU1778" s="90"/>
      <c r="HV1778" s="90"/>
      <c r="HW1778" s="90"/>
      <c r="HX1778" s="90"/>
      <c r="HY1778" s="90"/>
      <c r="HZ1778" s="90"/>
      <c r="IA1778" s="90"/>
      <c r="IB1778" s="90"/>
      <c r="IC1778" s="90"/>
      <c r="ID1778" s="90"/>
      <c r="IE1778" s="90"/>
      <c r="IF1778" s="90"/>
      <c r="IG1778" s="90"/>
      <c r="IH1778" s="90"/>
      <c r="II1778" s="90"/>
      <c r="IJ1778" s="90"/>
      <c r="IK1778" s="90"/>
      <c r="IL1778" s="90"/>
      <c r="IM1778" s="90"/>
    </row>
    <row r="1779" spans="1:247" ht="13.5" hidden="1">
      <c r="A1779" s="90" t="s">
        <v>430</v>
      </c>
      <c r="B1779" s="90" t="s">
        <v>431</v>
      </c>
      <c r="C1779" s="91"/>
      <c r="D1779" s="91">
        <v>45296</v>
      </c>
      <c r="E1779" s="90">
        <v>270568</v>
      </c>
      <c r="F1779" s="90" t="s">
        <v>1527</v>
      </c>
      <c r="G1779" s="90" t="s">
        <v>2301</v>
      </c>
      <c r="H1779" s="92">
        <v>186357.38</v>
      </c>
      <c r="I1779" s="78">
        <v>524.22</v>
      </c>
      <c r="J1779" s="93"/>
      <c r="K1779" s="94">
        <v>364.69</v>
      </c>
      <c r="L1779" s="94">
        <v>364.69</v>
      </c>
      <c r="M1779" s="94">
        <f t="shared" si="12"/>
        <v>0</v>
      </c>
      <c r="N1779" s="91">
        <v>45336</v>
      </c>
      <c r="O1779" s="90" t="s">
        <v>2437</v>
      </c>
      <c r="P1779" s="90"/>
      <c r="Q1779" s="90">
        <v>27</v>
      </c>
      <c r="R1779" s="90"/>
      <c r="S1779" s="90"/>
      <c r="T1779" s="90"/>
      <c r="U1779" s="90"/>
      <c r="V1779" s="90"/>
      <c r="W1779" s="90"/>
      <c r="X1779" s="90"/>
      <c r="Y1779" s="90"/>
      <c r="Z1779" s="90"/>
      <c r="AA1779" s="90"/>
      <c r="AB1779" s="90"/>
      <c r="AC1779" s="90"/>
      <c r="AD1779" s="90"/>
      <c r="AE1779" s="90"/>
      <c r="AF1779" s="90"/>
      <c r="AG1779" s="90"/>
      <c r="AH1779" s="90"/>
      <c r="AI1779" s="90"/>
      <c r="AJ1779" s="90"/>
      <c r="AK1779" s="90"/>
      <c r="AL1779" s="90"/>
      <c r="AM1779" s="90"/>
      <c r="AN1779" s="90"/>
      <c r="AO1779" s="90"/>
      <c r="AP1779" s="90"/>
      <c r="AQ1779" s="90"/>
      <c r="AR1779" s="90"/>
      <c r="AS1779" s="90"/>
      <c r="AT1779" s="90"/>
      <c r="AU1779" s="90"/>
      <c r="AV1779" s="90"/>
      <c r="AW1779" s="90"/>
      <c r="AX1779" s="90"/>
      <c r="AY1779" s="90"/>
      <c r="AZ1779" s="90"/>
      <c r="BA1779" s="90"/>
      <c r="BB1779" s="90"/>
      <c r="BC1779" s="90"/>
      <c r="BD1779" s="90"/>
      <c r="BE1779" s="90"/>
      <c r="BF1779" s="90"/>
      <c r="BG1779" s="90"/>
      <c r="BH1779" s="90"/>
      <c r="BI1779" s="90"/>
      <c r="BJ1779" s="90"/>
      <c r="BK1779" s="90"/>
      <c r="BL1779" s="90"/>
      <c r="BM1779" s="90"/>
      <c r="BN1779" s="90"/>
      <c r="BO1779" s="90"/>
      <c r="BP1779" s="90"/>
      <c r="BQ1779" s="90"/>
      <c r="BR1779" s="90"/>
      <c r="BS1779" s="90"/>
      <c r="BT1779" s="90"/>
      <c r="BU1779" s="90"/>
      <c r="BV1779" s="90"/>
      <c r="BW1779" s="90"/>
      <c r="BX1779" s="90"/>
      <c r="BY1779" s="90"/>
      <c r="BZ1779" s="90"/>
      <c r="CA1779" s="90"/>
      <c r="CB1779" s="90"/>
      <c r="CC1779" s="90"/>
      <c r="CD1779" s="90"/>
      <c r="CE1779" s="90"/>
      <c r="CF1779" s="90"/>
      <c r="CG1779" s="90"/>
      <c r="CH1779" s="90"/>
      <c r="CI1779" s="90"/>
      <c r="CJ1779" s="90"/>
      <c r="CK1779" s="90"/>
      <c r="CL1779" s="90"/>
      <c r="CM1779" s="90"/>
      <c r="CN1779" s="90"/>
      <c r="CO1779" s="90"/>
      <c r="CP1779" s="90"/>
      <c r="CQ1779" s="90"/>
      <c r="CR1779" s="90"/>
      <c r="CS1779" s="90"/>
      <c r="CT1779" s="90"/>
      <c r="CU1779" s="90"/>
      <c r="CV1779" s="90"/>
      <c r="CW1779" s="90"/>
      <c r="CX1779" s="90"/>
      <c r="CY1779" s="90"/>
      <c r="CZ1779" s="90"/>
      <c r="DA1779" s="90"/>
      <c r="DB1779" s="90"/>
      <c r="DC1779" s="90"/>
      <c r="DD1779" s="90"/>
      <c r="DE1779" s="90"/>
      <c r="DF1779" s="90"/>
      <c r="DG1779" s="90"/>
      <c r="DH1779" s="90"/>
      <c r="DI1779" s="90"/>
      <c r="DJ1779" s="90"/>
      <c r="DK1779" s="90"/>
      <c r="DL1779" s="90"/>
      <c r="DM1779" s="90"/>
      <c r="DN1779" s="90"/>
      <c r="DO1779" s="90"/>
      <c r="DP1779" s="90"/>
      <c r="DQ1779" s="90"/>
      <c r="DR1779" s="90"/>
      <c r="DS1779" s="90"/>
      <c r="DT1779" s="90"/>
      <c r="DU1779" s="90"/>
      <c r="DV1779" s="90"/>
      <c r="DW1779" s="90"/>
      <c r="DX1779" s="90"/>
      <c r="DY1779" s="90"/>
      <c r="DZ1779" s="90"/>
      <c r="EA1779" s="90"/>
      <c r="EB1779" s="90"/>
      <c r="EC1779" s="90"/>
      <c r="ED1779" s="90"/>
      <c r="EE1779" s="90"/>
      <c r="EF1779" s="90"/>
      <c r="EG1779" s="90"/>
      <c r="EH1779" s="90"/>
      <c r="EI1779" s="90"/>
      <c r="EJ1779" s="90"/>
      <c r="EK1779" s="90"/>
      <c r="EL1779" s="90"/>
      <c r="EM1779" s="90"/>
      <c r="EN1779" s="90"/>
      <c r="EO1779" s="90"/>
      <c r="EP1779" s="90"/>
      <c r="EQ1779" s="90"/>
      <c r="ER1779" s="90"/>
      <c r="ES1779" s="90"/>
      <c r="ET1779" s="90"/>
      <c r="EU1779" s="90"/>
      <c r="EV1779" s="90"/>
      <c r="EW1779" s="90"/>
      <c r="EX1779" s="90"/>
      <c r="EY1779" s="90"/>
      <c r="EZ1779" s="90"/>
      <c r="FA1779" s="90"/>
      <c r="FB1779" s="90"/>
      <c r="FC1779" s="90"/>
      <c r="FD1779" s="90"/>
      <c r="FE1779" s="90"/>
      <c r="FF1779" s="90"/>
      <c r="FG1779" s="90"/>
      <c r="FH1779" s="90"/>
      <c r="FI1779" s="90"/>
      <c r="FJ1779" s="90"/>
      <c r="FK1779" s="90"/>
      <c r="FL1779" s="90"/>
      <c r="FM1779" s="90"/>
      <c r="FN1779" s="90"/>
      <c r="FO1779" s="90"/>
      <c r="FP1779" s="90"/>
      <c r="FQ1779" s="90"/>
      <c r="FR1779" s="90"/>
      <c r="FS1779" s="90"/>
      <c r="FT1779" s="90"/>
      <c r="FU1779" s="90"/>
      <c r="FV1779" s="90"/>
      <c r="FW1779" s="90"/>
      <c r="FX1779" s="90"/>
      <c r="FY1779" s="90"/>
      <c r="FZ1779" s="90"/>
      <c r="GA1779" s="90"/>
      <c r="GB1779" s="90"/>
      <c r="GC1779" s="90"/>
      <c r="GD1779" s="90"/>
      <c r="GE1779" s="90"/>
      <c r="GF1779" s="90"/>
      <c r="GG1779" s="90"/>
      <c r="GH1779" s="90"/>
      <c r="GI1779" s="90"/>
      <c r="GJ1779" s="90"/>
      <c r="GK1779" s="90"/>
      <c r="GL1779" s="90"/>
      <c r="GM1779" s="90"/>
      <c r="GN1779" s="90"/>
      <c r="GO1779" s="90"/>
      <c r="GP1779" s="90"/>
      <c r="GQ1779" s="90"/>
      <c r="GR1779" s="90"/>
      <c r="GS1779" s="90"/>
      <c r="GT1779" s="90"/>
      <c r="GU1779" s="90"/>
      <c r="GV1779" s="90"/>
      <c r="GW1779" s="90"/>
      <c r="GX1779" s="90"/>
      <c r="GY1779" s="90"/>
      <c r="GZ1779" s="90"/>
      <c r="HA1779" s="90"/>
      <c r="HB1779" s="90"/>
      <c r="HC1779" s="90"/>
      <c r="HD1779" s="90"/>
      <c r="HE1779" s="90"/>
      <c r="HF1779" s="90"/>
      <c r="HG1779" s="90"/>
      <c r="HH1779" s="90"/>
      <c r="HI1779" s="90"/>
      <c r="HJ1779" s="90"/>
      <c r="HK1779" s="90"/>
      <c r="HL1779" s="90"/>
      <c r="HM1779" s="90"/>
      <c r="HN1779" s="90"/>
      <c r="HO1779" s="90"/>
      <c r="HP1779" s="90"/>
      <c r="HQ1779" s="90"/>
      <c r="HR1779" s="90"/>
      <c r="HS1779" s="90"/>
      <c r="HT1779" s="90"/>
      <c r="HU1779" s="90"/>
      <c r="HV1779" s="90"/>
      <c r="HW1779" s="90"/>
      <c r="HX1779" s="90"/>
      <c r="HY1779" s="90"/>
      <c r="HZ1779" s="90"/>
      <c r="IA1779" s="90"/>
      <c r="IB1779" s="90"/>
      <c r="IC1779" s="90"/>
      <c r="ID1779" s="90"/>
      <c r="IE1779" s="90"/>
      <c r="IF1779" s="90"/>
      <c r="IG1779" s="90"/>
      <c r="IH1779" s="90"/>
      <c r="II1779" s="90"/>
      <c r="IJ1779" s="90"/>
      <c r="IK1779" s="90"/>
      <c r="IL1779" s="90"/>
      <c r="IM1779" s="90"/>
    </row>
    <row r="1780" spans="1:247" ht="13.5" hidden="1">
      <c r="A1780" s="90" t="s">
        <v>430</v>
      </c>
      <c r="B1780" s="90" t="s">
        <v>431</v>
      </c>
      <c r="C1780" s="91"/>
      <c r="D1780" s="91">
        <v>45299</v>
      </c>
      <c r="E1780" s="90">
        <v>270817</v>
      </c>
      <c r="F1780" s="90" t="s">
        <v>1527</v>
      </c>
      <c r="G1780" s="90" t="s">
        <v>2301</v>
      </c>
      <c r="H1780" s="92">
        <v>612512.5</v>
      </c>
      <c r="I1780" s="78">
        <v>524.22</v>
      </c>
      <c r="J1780" s="93"/>
      <c r="K1780" s="94">
        <v>1198.6500000000001</v>
      </c>
      <c r="L1780" s="94">
        <v>1198.6500000000001</v>
      </c>
      <c r="M1780" s="94">
        <f t="shared" si="12"/>
        <v>0</v>
      </c>
      <c r="N1780" s="91">
        <v>45336</v>
      </c>
      <c r="O1780" s="90" t="s">
        <v>2437</v>
      </c>
      <c r="P1780" s="90"/>
      <c r="Q1780" s="90">
        <v>27</v>
      </c>
      <c r="R1780" s="90"/>
      <c r="S1780" s="90"/>
      <c r="T1780" s="90"/>
      <c r="U1780" s="90"/>
      <c r="V1780" s="90"/>
      <c r="W1780" s="90"/>
      <c r="X1780" s="90"/>
      <c r="Y1780" s="90"/>
      <c r="Z1780" s="90"/>
      <c r="AA1780" s="90"/>
      <c r="AB1780" s="90"/>
      <c r="AC1780" s="90"/>
      <c r="AD1780" s="90"/>
      <c r="AE1780" s="90"/>
      <c r="AF1780" s="90"/>
      <c r="AG1780" s="90"/>
      <c r="AH1780" s="90"/>
      <c r="AI1780" s="90"/>
      <c r="AJ1780" s="90"/>
      <c r="AK1780" s="90"/>
      <c r="AL1780" s="90"/>
      <c r="AM1780" s="90"/>
      <c r="AN1780" s="90"/>
      <c r="AO1780" s="90"/>
      <c r="AP1780" s="90"/>
      <c r="AQ1780" s="90"/>
      <c r="AR1780" s="90"/>
      <c r="AS1780" s="90"/>
      <c r="AT1780" s="90"/>
      <c r="AU1780" s="90"/>
      <c r="AV1780" s="90"/>
      <c r="AW1780" s="90"/>
      <c r="AX1780" s="90"/>
      <c r="AY1780" s="90"/>
      <c r="AZ1780" s="90"/>
      <c r="BA1780" s="90"/>
      <c r="BB1780" s="90"/>
      <c r="BC1780" s="90"/>
      <c r="BD1780" s="90"/>
      <c r="BE1780" s="90"/>
      <c r="BF1780" s="90"/>
      <c r="BG1780" s="90"/>
      <c r="BH1780" s="90"/>
      <c r="BI1780" s="90"/>
      <c r="BJ1780" s="90"/>
      <c r="BK1780" s="90"/>
      <c r="BL1780" s="90"/>
      <c r="BM1780" s="90"/>
      <c r="BN1780" s="90"/>
      <c r="BO1780" s="90"/>
      <c r="BP1780" s="90"/>
      <c r="BQ1780" s="90"/>
      <c r="BR1780" s="90"/>
      <c r="BS1780" s="90"/>
      <c r="BT1780" s="90"/>
      <c r="BU1780" s="90"/>
      <c r="BV1780" s="90"/>
      <c r="BW1780" s="90"/>
      <c r="BX1780" s="90"/>
      <c r="BY1780" s="90"/>
      <c r="BZ1780" s="90"/>
      <c r="CA1780" s="90"/>
      <c r="CB1780" s="90"/>
      <c r="CC1780" s="90"/>
      <c r="CD1780" s="90"/>
      <c r="CE1780" s="90"/>
      <c r="CF1780" s="90"/>
      <c r="CG1780" s="90"/>
      <c r="CH1780" s="90"/>
      <c r="CI1780" s="90"/>
      <c r="CJ1780" s="90"/>
      <c r="CK1780" s="90"/>
      <c r="CL1780" s="90"/>
      <c r="CM1780" s="90"/>
      <c r="CN1780" s="90"/>
      <c r="CO1780" s="90"/>
      <c r="CP1780" s="90"/>
      <c r="CQ1780" s="90"/>
      <c r="CR1780" s="90"/>
      <c r="CS1780" s="90"/>
      <c r="CT1780" s="90"/>
      <c r="CU1780" s="90"/>
      <c r="CV1780" s="90"/>
      <c r="CW1780" s="90"/>
      <c r="CX1780" s="90"/>
      <c r="CY1780" s="90"/>
      <c r="CZ1780" s="90"/>
      <c r="DA1780" s="90"/>
      <c r="DB1780" s="90"/>
      <c r="DC1780" s="90"/>
      <c r="DD1780" s="90"/>
      <c r="DE1780" s="90"/>
      <c r="DF1780" s="90"/>
      <c r="DG1780" s="90"/>
      <c r="DH1780" s="90"/>
      <c r="DI1780" s="90"/>
      <c r="DJ1780" s="90"/>
      <c r="DK1780" s="90"/>
      <c r="DL1780" s="90"/>
      <c r="DM1780" s="90"/>
      <c r="DN1780" s="90"/>
      <c r="DO1780" s="90"/>
      <c r="DP1780" s="90"/>
      <c r="DQ1780" s="90"/>
      <c r="DR1780" s="90"/>
      <c r="DS1780" s="90"/>
      <c r="DT1780" s="90"/>
      <c r="DU1780" s="90"/>
      <c r="DV1780" s="90"/>
      <c r="DW1780" s="90"/>
      <c r="DX1780" s="90"/>
      <c r="DY1780" s="90"/>
      <c r="DZ1780" s="90"/>
      <c r="EA1780" s="90"/>
      <c r="EB1780" s="90"/>
      <c r="EC1780" s="90"/>
      <c r="ED1780" s="90"/>
      <c r="EE1780" s="90"/>
      <c r="EF1780" s="90"/>
      <c r="EG1780" s="90"/>
      <c r="EH1780" s="90"/>
      <c r="EI1780" s="90"/>
      <c r="EJ1780" s="90"/>
      <c r="EK1780" s="90"/>
      <c r="EL1780" s="90"/>
      <c r="EM1780" s="90"/>
      <c r="EN1780" s="90"/>
      <c r="EO1780" s="90"/>
      <c r="EP1780" s="90"/>
      <c r="EQ1780" s="90"/>
      <c r="ER1780" s="90"/>
      <c r="ES1780" s="90"/>
      <c r="ET1780" s="90"/>
      <c r="EU1780" s="90"/>
      <c r="EV1780" s="90"/>
      <c r="EW1780" s="90"/>
      <c r="EX1780" s="90"/>
      <c r="EY1780" s="90"/>
      <c r="EZ1780" s="90"/>
      <c r="FA1780" s="90"/>
      <c r="FB1780" s="90"/>
      <c r="FC1780" s="90"/>
      <c r="FD1780" s="90"/>
      <c r="FE1780" s="90"/>
      <c r="FF1780" s="90"/>
      <c r="FG1780" s="90"/>
      <c r="FH1780" s="90"/>
      <c r="FI1780" s="90"/>
      <c r="FJ1780" s="90"/>
      <c r="FK1780" s="90"/>
      <c r="FL1780" s="90"/>
      <c r="FM1780" s="90"/>
      <c r="FN1780" s="90"/>
      <c r="FO1780" s="90"/>
      <c r="FP1780" s="90"/>
      <c r="FQ1780" s="90"/>
      <c r="FR1780" s="90"/>
      <c r="FS1780" s="90"/>
      <c r="FT1780" s="90"/>
      <c r="FU1780" s="90"/>
      <c r="FV1780" s="90"/>
      <c r="FW1780" s="90"/>
      <c r="FX1780" s="90"/>
      <c r="FY1780" s="90"/>
      <c r="FZ1780" s="90"/>
      <c r="GA1780" s="90"/>
      <c r="GB1780" s="90"/>
      <c r="GC1780" s="90"/>
      <c r="GD1780" s="90"/>
      <c r="GE1780" s="90"/>
      <c r="GF1780" s="90"/>
      <c r="GG1780" s="90"/>
      <c r="GH1780" s="90"/>
      <c r="GI1780" s="90"/>
      <c r="GJ1780" s="90"/>
      <c r="GK1780" s="90"/>
      <c r="GL1780" s="90"/>
      <c r="GM1780" s="90"/>
      <c r="GN1780" s="90"/>
      <c r="GO1780" s="90"/>
      <c r="GP1780" s="90"/>
      <c r="GQ1780" s="90"/>
      <c r="GR1780" s="90"/>
      <c r="GS1780" s="90"/>
      <c r="GT1780" s="90"/>
      <c r="GU1780" s="90"/>
      <c r="GV1780" s="90"/>
      <c r="GW1780" s="90"/>
      <c r="GX1780" s="90"/>
      <c r="GY1780" s="90"/>
      <c r="GZ1780" s="90"/>
      <c r="HA1780" s="90"/>
      <c r="HB1780" s="90"/>
      <c r="HC1780" s="90"/>
      <c r="HD1780" s="90"/>
      <c r="HE1780" s="90"/>
      <c r="HF1780" s="90"/>
      <c r="HG1780" s="90"/>
      <c r="HH1780" s="90"/>
      <c r="HI1780" s="90"/>
      <c r="HJ1780" s="90"/>
      <c r="HK1780" s="90"/>
      <c r="HL1780" s="90"/>
      <c r="HM1780" s="90"/>
      <c r="HN1780" s="90"/>
      <c r="HO1780" s="90"/>
      <c r="HP1780" s="90"/>
      <c r="HQ1780" s="90"/>
      <c r="HR1780" s="90"/>
      <c r="HS1780" s="90"/>
      <c r="HT1780" s="90"/>
      <c r="HU1780" s="90"/>
      <c r="HV1780" s="90"/>
      <c r="HW1780" s="90"/>
      <c r="HX1780" s="90"/>
      <c r="HY1780" s="90"/>
      <c r="HZ1780" s="90"/>
      <c r="IA1780" s="90"/>
      <c r="IB1780" s="90"/>
      <c r="IC1780" s="90"/>
      <c r="ID1780" s="90"/>
      <c r="IE1780" s="90"/>
      <c r="IF1780" s="90"/>
      <c r="IG1780" s="90"/>
      <c r="IH1780" s="90"/>
      <c r="II1780" s="90"/>
      <c r="IJ1780" s="90"/>
      <c r="IK1780" s="90"/>
      <c r="IL1780" s="90"/>
      <c r="IM1780" s="90"/>
    </row>
    <row r="1781" spans="1:247" ht="13.5" hidden="1">
      <c r="A1781" s="90" t="s">
        <v>430</v>
      </c>
      <c r="B1781" s="90" t="s">
        <v>431</v>
      </c>
      <c r="C1781" s="91"/>
      <c r="D1781" s="91">
        <v>45300</v>
      </c>
      <c r="E1781" s="90">
        <v>270937</v>
      </c>
      <c r="F1781" s="90" t="s">
        <v>1527</v>
      </c>
      <c r="G1781" s="90" t="s">
        <v>2301</v>
      </c>
      <c r="H1781" s="92">
        <v>559671.78</v>
      </c>
      <c r="I1781" s="78">
        <v>524.22</v>
      </c>
      <c r="J1781" s="93"/>
      <c r="K1781" s="94">
        <v>1095.25</v>
      </c>
      <c r="L1781" s="94">
        <v>1095.25</v>
      </c>
      <c r="M1781" s="94">
        <f t="shared" si="12"/>
        <v>0</v>
      </c>
      <c r="N1781" s="91">
        <v>45336</v>
      </c>
      <c r="O1781" s="90" t="s">
        <v>2437</v>
      </c>
      <c r="P1781" s="90"/>
      <c r="Q1781" s="90">
        <v>27</v>
      </c>
      <c r="R1781" s="90"/>
      <c r="S1781" s="90"/>
      <c r="T1781" s="90"/>
      <c r="U1781" s="90"/>
      <c r="V1781" s="90"/>
      <c r="W1781" s="90"/>
      <c r="X1781" s="90"/>
      <c r="Y1781" s="90"/>
      <c r="Z1781" s="90"/>
      <c r="AA1781" s="90"/>
      <c r="AB1781" s="90"/>
      <c r="AC1781" s="90"/>
      <c r="AD1781" s="90"/>
      <c r="AE1781" s="90"/>
      <c r="AF1781" s="90"/>
      <c r="AG1781" s="90"/>
      <c r="AH1781" s="90"/>
      <c r="AI1781" s="90"/>
      <c r="AJ1781" s="90"/>
      <c r="AK1781" s="90"/>
      <c r="AL1781" s="90"/>
      <c r="AM1781" s="90"/>
      <c r="AN1781" s="90"/>
      <c r="AO1781" s="90"/>
      <c r="AP1781" s="90"/>
      <c r="AQ1781" s="90"/>
      <c r="AR1781" s="90"/>
      <c r="AS1781" s="90"/>
      <c r="AT1781" s="90"/>
      <c r="AU1781" s="90"/>
      <c r="AV1781" s="90"/>
      <c r="AW1781" s="90"/>
      <c r="AX1781" s="90"/>
      <c r="AY1781" s="90"/>
      <c r="AZ1781" s="90"/>
      <c r="BA1781" s="90"/>
      <c r="BB1781" s="90"/>
      <c r="BC1781" s="90"/>
      <c r="BD1781" s="90"/>
      <c r="BE1781" s="90"/>
      <c r="BF1781" s="90"/>
      <c r="BG1781" s="90"/>
      <c r="BH1781" s="90"/>
      <c r="BI1781" s="90"/>
      <c r="BJ1781" s="90"/>
      <c r="BK1781" s="90"/>
      <c r="BL1781" s="90"/>
      <c r="BM1781" s="90"/>
      <c r="BN1781" s="90"/>
      <c r="BO1781" s="90"/>
      <c r="BP1781" s="90"/>
      <c r="BQ1781" s="90"/>
      <c r="BR1781" s="90"/>
      <c r="BS1781" s="90"/>
      <c r="BT1781" s="90"/>
      <c r="BU1781" s="90"/>
      <c r="BV1781" s="90"/>
      <c r="BW1781" s="90"/>
      <c r="BX1781" s="90"/>
      <c r="BY1781" s="90"/>
      <c r="BZ1781" s="90"/>
      <c r="CA1781" s="90"/>
      <c r="CB1781" s="90"/>
      <c r="CC1781" s="90"/>
      <c r="CD1781" s="90"/>
      <c r="CE1781" s="90"/>
      <c r="CF1781" s="90"/>
      <c r="CG1781" s="90"/>
      <c r="CH1781" s="90"/>
      <c r="CI1781" s="90"/>
      <c r="CJ1781" s="90"/>
      <c r="CK1781" s="90"/>
      <c r="CL1781" s="90"/>
      <c r="CM1781" s="90"/>
      <c r="CN1781" s="90"/>
      <c r="CO1781" s="90"/>
      <c r="CP1781" s="90"/>
      <c r="CQ1781" s="90"/>
      <c r="CR1781" s="90"/>
      <c r="CS1781" s="90"/>
      <c r="CT1781" s="90"/>
      <c r="CU1781" s="90"/>
      <c r="CV1781" s="90"/>
      <c r="CW1781" s="90"/>
      <c r="CX1781" s="90"/>
      <c r="CY1781" s="90"/>
      <c r="CZ1781" s="90"/>
      <c r="DA1781" s="90"/>
      <c r="DB1781" s="90"/>
      <c r="DC1781" s="90"/>
      <c r="DD1781" s="90"/>
      <c r="DE1781" s="90"/>
      <c r="DF1781" s="90"/>
      <c r="DG1781" s="90"/>
      <c r="DH1781" s="90"/>
      <c r="DI1781" s="90"/>
      <c r="DJ1781" s="90"/>
      <c r="DK1781" s="90"/>
      <c r="DL1781" s="90"/>
      <c r="DM1781" s="90"/>
      <c r="DN1781" s="90"/>
      <c r="DO1781" s="90"/>
      <c r="DP1781" s="90"/>
      <c r="DQ1781" s="90"/>
      <c r="DR1781" s="90"/>
      <c r="DS1781" s="90"/>
      <c r="DT1781" s="90"/>
      <c r="DU1781" s="90"/>
      <c r="DV1781" s="90"/>
      <c r="DW1781" s="90"/>
      <c r="DX1781" s="90"/>
      <c r="DY1781" s="90"/>
      <c r="DZ1781" s="90"/>
      <c r="EA1781" s="90"/>
      <c r="EB1781" s="90"/>
      <c r="EC1781" s="90"/>
      <c r="ED1781" s="90"/>
      <c r="EE1781" s="90"/>
      <c r="EF1781" s="90"/>
      <c r="EG1781" s="90"/>
      <c r="EH1781" s="90"/>
      <c r="EI1781" s="90"/>
      <c r="EJ1781" s="90"/>
      <c r="EK1781" s="90"/>
      <c r="EL1781" s="90"/>
      <c r="EM1781" s="90"/>
      <c r="EN1781" s="90"/>
      <c r="EO1781" s="90"/>
      <c r="EP1781" s="90"/>
      <c r="EQ1781" s="90"/>
      <c r="ER1781" s="90"/>
      <c r="ES1781" s="90"/>
      <c r="ET1781" s="90"/>
      <c r="EU1781" s="90"/>
      <c r="EV1781" s="90"/>
      <c r="EW1781" s="90"/>
      <c r="EX1781" s="90"/>
      <c r="EY1781" s="90"/>
      <c r="EZ1781" s="90"/>
      <c r="FA1781" s="90"/>
      <c r="FB1781" s="90"/>
      <c r="FC1781" s="90"/>
      <c r="FD1781" s="90"/>
      <c r="FE1781" s="90"/>
      <c r="FF1781" s="90"/>
      <c r="FG1781" s="90"/>
      <c r="FH1781" s="90"/>
      <c r="FI1781" s="90"/>
      <c r="FJ1781" s="90"/>
      <c r="FK1781" s="90"/>
      <c r="FL1781" s="90"/>
      <c r="FM1781" s="90"/>
      <c r="FN1781" s="90"/>
      <c r="FO1781" s="90"/>
      <c r="FP1781" s="90"/>
      <c r="FQ1781" s="90"/>
      <c r="FR1781" s="90"/>
      <c r="FS1781" s="90"/>
      <c r="FT1781" s="90"/>
      <c r="FU1781" s="90"/>
      <c r="FV1781" s="90"/>
      <c r="FW1781" s="90"/>
      <c r="FX1781" s="90"/>
      <c r="FY1781" s="90"/>
      <c r="FZ1781" s="90"/>
      <c r="GA1781" s="90"/>
      <c r="GB1781" s="90"/>
      <c r="GC1781" s="90"/>
      <c r="GD1781" s="90"/>
      <c r="GE1781" s="90"/>
      <c r="GF1781" s="90"/>
      <c r="GG1781" s="90"/>
      <c r="GH1781" s="90"/>
      <c r="GI1781" s="90"/>
      <c r="GJ1781" s="90"/>
      <c r="GK1781" s="90"/>
      <c r="GL1781" s="90"/>
      <c r="GM1781" s="90"/>
      <c r="GN1781" s="90"/>
      <c r="GO1781" s="90"/>
      <c r="GP1781" s="90"/>
      <c r="GQ1781" s="90"/>
      <c r="GR1781" s="90"/>
      <c r="GS1781" s="90"/>
      <c r="GT1781" s="90"/>
      <c r="GU1781" s="90"/>
      <c r="GV1781" s="90"/>
      <c r="GW1781" s="90"/>
      <c r="GX1781" s="90"/>
      <c r="GY1781" s="90"/>
      <c r="GZ1781" s="90"/>
      <c r="HA1781" s="90"/>
      <c r="HB1781" s="90"/>
      <c r="HC1781" s="90"/>
      <c r="HD1781" s="90"/>
      <c r="HE1781" s="90"/>
      <c r="HF1781" s="90"/>
      <c r="HG1781" s="90"/>
      <c r="HH1781" s="90"/>
      <c r="HI1781" s="90"/>
      <c r="HJ1781" s="90"/>
      <c r="HK1781" s="90"/>
      <c r="HL1781" s="90"/>
      <c r="HM1781" s="90"/>
      <c r="HN1781" s="90"/>
      <c r="HO1781" s="90"/>
      <c r="HP1781" s="90"/>
      <c r="HQ1781" s="90"/>
      <c r="HR1781" s="90"/>
      <c r="HS1781" s="90"/>
      <c r="HT1781" s="90"/>
      <c r="HU1781" s="90"/>
      <c r="HV1781" s="90"/>
      <c r="HW1781" s="90"/>
      <c r="HX1781" s="90"/>
      <c r="HY1781" s="90"/>
      <c r="HZ1781" s="90"/>
      <c r="IA1781" s="90"/>
      <c r="IB1781" s="90"/>
      <c r="IC1781" s="90"/>
      <c r="ID1781" s="90"/>
      <c r="IE1781" s="90"/>
      <c r="IF1781" s="90"/>
      <c r="IG1781" s="90"/>
      <c r="IH1781" s="90"/>
      <c r="II1781" s="90"/>
      <c r="IJ1781" s="90"/>
      <c r="IK1781" s="90"/>
      <c r="IL1781" s="90"/>
      <c r="IM1781" s="90"/>
    </row>
    <row r="1782" spans="1:247" ht="13.5" hidden="1">
      <c r="A1782" s="90" t="s">
        <v>430</v>
      </c>
      <c r="B1782" s="90" t="s">
        <v>431</v>
      </c>
      <c r="C1782" s="91"/>
      <c r="D1782" s="91">
        <v>45301</v>
      </c>
      <c r="E1782" s="90">
        <v>271170</v>
      </c>
      <c r="F1782" s="90" t="s">
        <v>1527</v>
      </c>
      <c r="G1782" s="90" t="s">
        <v>2301</v>
      </c>
      <c r="H1782" s="92">
        <v>222703.75</v>
      </c>
      <c r="I1782" s="78">
        <v>524.22</v>
      </c>
      <c r="J1782" s="93"/>
      <c r="K1782" s="94">
        <v>435.82</v>
      </c>
      <c r="L1782" s="94">
        <v>435.82</v>
      </c>
      <c r="M1782" s="94">
        <f t="shared" si="12"/>
        <v>0</v>
      </c>
      <c r="N1782" s="90"/>
      <c r="O1782" s="90"/>
      <c r="P1782" s="90"/>
      <c r="Q1782" s="90">
        <v>27</v>
      </c>
      <c r="R1782" s="90"/>
      <c r="S1782" s="90"/>
      <c r="T1782" s="90"/>
      <c r="U1782" s="90"/>
      <c r="V1782" s="90"/>
      <c r="W1782" s="90"/>
      <c r="X1782" s="90"/>
      <c r="Y1782" s="90"/>
      <c r="Z1782" s="90"/>
      <c r="AA1782" s="90"/>
      <c r="AB1782" s="90"/>
      <c r="AC1782" s="90"/>
      <c r="AD1782" s="90"/>
      <c r="AE1782" s="90"/>
      <c r="AF1782" s="90"/>
      <c r="AG1782" s="90"/>
      <c r="AH1782" s="90"/>
      <c r="AI1782" s="90"/>
      <c r="AJ1782" s="90"/>
      <c r="AK1782" s="90"/>
      <c r="AL1782" s="90"/>
      <c r="AM1782" s="90"/>
      <c r="AN1782" s="90"/>
      <c r="AO1782" s="90"/>
      <c r="AP1782" s="90"/>
      <c r="AQ1782" s="90"/>
      <c r="AR1782" s="90"/>
      <c r="AS1782" s="90"/>
      <c r="AT1782" s="90"/>
      <c r="AU1782" s="90"/>
      <c r="AV1782" s="90"/>
      <c r="AW1782" s="90"/>
      <c r="AX1782" s="90"/>
      <c r="AY1782" s="90"/>
      <c r="AZ1782" s="90"/>
      <c r="BA1782" s="90"/>
      <c r="BB1782" s="90"/>
      <c r="BC1782" s="90"/>
      <c r="BD1782" s="90"/>
      <c r="BE1782" s="90"/>
      <c r="BF1782" s="90"/>
      <c r="BG1782" s="90"/>
      <c r="BH1782" s="90"/>
      <c r="BI1782" s="90"/>
      <c r="BJ1782" s="90"/>
      <c r="BK1782" s="90"/>
      <c r="BL1782" s="90"/>
      <c r="BM1782" s="90"/>
      <c r="BN1782" s="90"/>
      <c r="BO1782" s="90"/>
      <c r="BP1782" s="90"/>
      <c r="BQ1782" s="90"/>
      <c r="BR1782" s="90"/>
      <c r="BS1782" s="90"/>
      <c r="BT1782" s="90"/>
      <c r="BU1782" s="90"/>
      <c r="BV1782" s="90"/>
      <c r="BW1782" s="90"/>
      <c r="BX1782" s="90"/>
      <c r="BY1782" s="90"/>
      <c r="BZ1782" s="90"/>
      <c r="CA1782" s="90"/>
      <c r="CB1782" s="90"/>
      <c r="CC1782" s="90"/>
      <c r="CD1782" s="90"/>
      <c r="CE1782" s="90"/>
      <c r="CF1782" s="90"/>
      <c r="CG1782" s="90"/>
      <c r="CH1782" s="90"/>
      <c r="CI1782" s="90"/>
      <c r="CJ1782" s="90"/>
      <c r="CK1782" s="90"/>
      <c r="CL1782" s="90"/>
      <c r="CM1782" s="90"/>
      <c r="CN1782" s="90"/>
      <c r="CO1782" s="90"/>
      <c r="CP1782" s="90"/>
      <c r="CQ1782" s="90"/>
      <c r="CR1782" s="90"/>
      <c r="CS1782" s="90"/>
      <c r="CT1782" s="90"/>
      <c r="CU1782" s="90"/>
      <c r="CV1782" s="90"/>
      <c r="CW1782" s="90"/>
      <c r="CX1782" s="90"/>
      <c r="CY1782" s="90"/>
      <c r="CZ1782" s="90"/>
      <c r="DA1782" s="90"/>
      <c r="DB1782" s="90"/>
      <c r="DC1782" s="90"/>
      <c r="DD1782" s="90"/>
      <c r="DE1782" s="90"/>
      <c r="DF1782" s="90"/>
      <c r="DG1782" s="90"/>
      <c r="DH1782" s="90"/>
      <c r="DI1782" s="90"/>
      <c r="DJ1782" s="90"/>
      <c r="DK1782" s="90"/>
      <c r="DL1782" s="90"/>
      <c r="DM1782" s="90"/>
      <c r="DN1782" s="90"/>
      <c r="DO1782" s="90"/>
      <c r="DP1782" s="90"/>
      <c r="DQ1782" s="90"/>
      <c r="DR1782" s="90"/>
      <c r="DS1782" s="90"/>
      <c r="DT1782" s="90"/>
      <c r="DU1782" s="90"/>
      <c r="DV1782" s="90"/>
      <c r="DW1782" s="90"/>
      <c r="DX1782" s="90"/>
      <c r="DY1782" s="90"/>
      <c r="DZ1782" s="90"/>
      <c r="EA1782" s="90"/>
      <c r="EB1782" s="90"/>
      <c r="EC1782" s="90"/>
      <c r="ED1782" s="90"/>
      <c r="EE1782" s="90"/>
      <c r="EF1782" s="90"/>
      <c r="EG1782" s="90"/>
      <c r="EH1782" s="90"/>
      <c r="EI1782" s="90"/>
      <c r="EJ1782" s="90"/>
      <c r="EK1782" s="90"/>
      <c r="EL1782" s="90"/>
      <c r="EM1782" s="90"/>
      <c r="EN1782" s="90"/>
      <c r="EO1782" s="90"/>
      <c r="EP1782" s="90"/>
      <c r="EQ1782" s="90"/>
      <c r="ER1782" s="90"/>
      <c r="ES1782" s="90"/>
      <c r="ET1782" s="90"/>
      <c r="EU1782" s="90"/>
      <c r="EV1782" s="90"/>
      <c r="EW1782" s="90"/>
      <c r="EX1782" s="90"/>
      <c r="EY1782" s="90"/>
      <c r="EZ1782" s="90"/>
      <c r="FA1782" s="90"/>
      <c r="FB1782" s="90"/>
      <c r="FC1782" s="90"/>
      <c r="FD1782" s="90"/>
      <c r="FE1782" s="90"/>
      <c r="FF1782" s="90"/>
      <c r="FG1782" s="90"/>
      <c r="FH1782" s="90"/>
      <c r="FI1782" s="90"/>
      <c r="FJ1782" s="90"/>
      <c r="FK1782" s="90"/>
      <c r="FL1782" s="90"/>
      <c r="FM1782" s="90"/>
      <c r="FN1782" s="90"/>
      <c r="FO1782" s="90"/>
      <c r="FP1782" s="90"/>
      <c r="FQ1782" s="90"/>
      <c r="FR1782" s="90"/>
      <c r="FS1782" s="90"/>
      <c r="FT1782" s="90"/>
      <c r="FU1782" s="90"/>
      <c r="FV1782" s="90"/>
      <c r="FW1782" s="90"/>
      <c r="FX1782" s="90"/>
      <c r="FY1782" s="90"/>
      <c r="FZ1782" s="90"/>
      <c r="GA1782" s="90"/>
      <c r="GB1782" s="90"/>
      <c r="GC1782" s="90"/>
      <c r="GD1782" s="90"/>
      <c r="GE1782" s="90"/>
      <c r="GF1782" s="90"/>
      <c r="GG1782" s="90"/>
      <c r="GH1782" s="90"/>
      <c r="GI1782" s="90"/>
      <c r="GJ1782" s="90"/>
      <c r="GK1782" s="90"/>
      <c r="GL1782" s="90"/>
      <c r="GM1782" s="90"/>
      <c r="GN1782" s="90"/>
      <c r="GO1782" s="90"/>
      <c r="GP1782" s="90"/>
      <c r="GQ1782" s="90"/>
      <c r="GR1782" s="90"/>
      <c r="GS1782" s="90"/>
      <c r="GT1782" s="90"/>
      <c r="GU1782" s="90"/>
      <c r="GV1782" s="90"/>
      <c r="GW1782" s="90"/>
      <c r="GX1782" s="90"/>
      <c r="GY1782" s="90"/>
      <c r="GZ1782" s="90"/>
      <c r="HA1782" s="90"/>
      <c r="HB1782" s="90"/>
      <c r="HC1782" s="90"/>
      <c r="HD1782" s="90"/>
      <c r="HE1782" s="90"/>
      <c r="HF1782" s="90"/>
      <c r="HG1782" s="90"/>
      <c r="HH1782" s="90"/>
      <c r="HI1782" s="90"/>
      <c r="HJ1782" s="90"/>
      <c r="HK1782" s="90"/>
      <c r="HL1782" s="90"/>
      <c r="HM1782" s="90"/>
      <c r="HN1782" s="90"/>
      <c r="HO1782" s="90"/>
      <c r="HP1782" s="90"/>
      <c r="HQ1782" s="90"/>
      <c r="HR1782" s="90"/>
      <c r="HS1782" s="90"/>
      <c r="HT1782" s="90"/>
      <c r="HU1782" s="90"/>
      <c r="HV1782" s="90"/>
      <c r="HW1782" s="90"/>
      <c r="HX1782" s="90"/>
      <c r="HY1782" s="90"/>
      <c r="HZ1782" s="90"/>
      <c r="IA1782" s="90"/>
      <c r="IB1782" s="90"/>
      <c r="IC1782" s="90"/>
      <c r="ID1782" s="90"/>
      <c r="IE1782" s="90"/>
      <c r="IF1782" s="90"/>
      <c r="IG1782" s="90"/>
      <c r="IH1782" s="90"/>
      <c r="II1782" s="90"/>
      <c r="IJ1782" s="90"/>
      <c r="IK1782" s="90"/>
      <c r="IL1782" s="90"/>
      <c r="IM1782" s="90"/>
    </row>
    <row r="1783" spans="1:247" ht="13.5" hidden="1">
      <c r="A1783" s="90" t="s">
        <v>430</v>
      </c>
      <c r="B1783" s="90" t="s">
        <v>431</v>
      </c>
      <c r="C1783" s="91"/>
      <c r="D1783" s="91">
        <v>45301</v>
      </c>
      <c r="E1783" s="90" t="s">
        <v>2439</v>
      </c>
      <c r="F1783" s="90" t="s">
        <v>1527</v>
      </c>
      <c r="G1783" s="90" t="s">
        <v>2440</v>
      </c>
      <c r="H1783" s="92">
        <v>-222703.75</v>
      </c>
      <c r="I1783" s="78">
        <v>524.22</v>
      </c>
      <c r="J1783" s="93"/>
      <c r="K1783" s="94">
        <v>-435.82</v>
      </c>
      <c r="L1783" s="94">
        <v>-435.82</v>
      </c>
      <c r="M1783" s="94">
        <f t="shared" si="12"/>
        <v>0</v>
      </c>
      <c r="N1783" s="90"/>
      <c r="O1783" s="90"/>
      <c r="P1783" s="90"/>
      <c r="Q1783" s="90">
        <v>27</v>
      </c>
      <c r="R1783" s="90"/>
      <c r="S1783" s="90"/>
      <c r="T1783" s="90"/>
      <c r="U1783" s="90"/>
      <c r="V1783" s="90"/>
      <c r="W1783" s="90"/>
      <c r="X1783" s="90"/>
      <c r="Y1783" s="90"/>
      <c r="Z1783" s="90"/>
      <c r="AA1783" s="90"/>
      <c r="AB1783" s="90"/>
      <c r="AC1783" s="90"/>
      <c r="AD1783" s="90"/>
      <c r="AE1783" s="90"/>
      <c r="AF1783" s="90"/>
      <c r="AG1783" s="90"/>
      <c r="AH1783" s="90"/>
      <c r="AI1783" s="90"/>
      <c r="AJ1783" s="90"/>
      <c r="AK1783" s="90"/>
      <c r="AL1783" s="90"/>
      <c r="AM1783" s="90"/>
      <c r="AN1783" s="90"/>
      <c r="AO1783" s="90"/>
      <c r="AP1783" s="90"/>
      <c r="AQ1783" s="90"/>
      <c r="AR1783" s="90"/>
      <c r="AS1783" s="90"/>
      <c r="AT1783" s="90"/>
      <c r="AU1783" s="90"/>
      <c r="AV1783" s="90"/>
      <c r="AW1783" s="90"/>
      <c r="AX1783" s="90"/>
      <c r="AY1783" s="90"/>
      <c r="AZ1783" s="90"/>
      <c r="BA1783" s="90"/>
      <c r="BB1783" s="90"/>
      <c r="BC1783" s="90"/>
      <c r="BD1783" s="90"/>
      <c r="BE1783" s="90"/>
      <c r="BF1783" s="90"/>
      <c r="BG1783" s="90"/>
      <c r="BH1783" s="90"/>
      <c r="BI1783" s="90"/>
      <c r="BJ1783" s="90"/>
      <c r="BK1783" s="90"/>
      <c r="BL1783" s="90"/>
      <c r="BM1783" s="90"/>
      <c r="BN1783" s="90"/>
      <c r="BO1783" s="90"/>
      <c r="BP1783" s="90"/>
      <c r="BQ1783" s="90"/>
      <c r="BR1783" s="90"/>
      <c r="BS1783" s="90"/>
      <c r="BT1783" s="90"/>
      <c r="BU1783" s="90"/>
      <c r="BV1783" s="90"/>
      <c r="BW1783" s="90"/>
      <c r="BX1783" s="90"/>
      <c r="BY1783" s="90"/>
      <c r="BZ1783" s="90"/>
      <c r="CA1783" s="90"/>
      <c r="CB1783" s="90"/>
      <c r="CC1783" s="90"/>
      <c r="CD1783" s="90"/>
      <c r="CE1783" s="90"/>
      <c r="CF1783" s="90"/>
      <c r="CG1783" s="90"/>
      <c r="CH1783" s="90"/>
      <c r="CI1783" s="90"/>
      <c r="CJ1783" s="90"/>
      <c r="CK1783" s="90"/>
      <c r="CL1783" s="90"/>
      <c r="CM1783" s="90"/>
      <c r="CN1783" s="90"/>
      <c r="CO1783" s="90"/>
      <c r="CP1783" s="90"/>
      <c r="CQ1783" s="90"/>
      <c r="CR1783" s="90"/>
      <c r="CS1783" s="90"/>
      <c r="CT1783" s="90"/>
      <c r="CU1783" s="90"/>
      <c r="CV1783" s="90"/>
      <c r="CW1783" s="90"/>
      <c r="CX1783" s="90"/>
      <c r="CY1783" s="90"/>
      <c r="CZ1783" s="90"/>
      <c r="DA1783" s="90"/>
      <c r="DB1783" s="90"/>
      <c r="DC1783" s="90"/>
      <c r="DD1783" s="90"/>
      <c r="DE1783" s="90"/>
      <c r="DF1783" s="90"/>
      <c r="DG1783" s="90"/>
      <c r="DH1783" s="90"/>
      <c r="DI1783" s="90"/>
      <c r="DJ1783" s="90"/>
      <c r="DK1783" s="90"/>
      <c r="DL1783" s="90"/>
      <c r="DM1783" s="90"/>
      <c r="DN1783" s="90"/>
      <c r="DO1783" s="90"/>
      <c r="DP1783" s="90"/>
      <c r="DQ1783" s="90"/>
      <c r="DR1783" s="90"/>
      <c r="DS1783" s="90"/>
      <c r="DT1783" s="90"/>
      <c r="DU1783" s="90"/>
      <c r="DV1783" s="90"/>
      <c r="DW1783" s="90"/>
      <c r="DX1783" s="90"/>
      <c r="DY1783" s="90"/>
      <c r="DZ1783" s="90"/>
      <c r="EA1783" s="90"/>
      <c r="EB1783" s="90"/>
      <c r="EC1783" s="90"/>
      <c r="ED1783" s="90"/>
      <c r="EE1783" s="90"/>
      <c r="EF1783" s="90"/>
      <c r="EG1783" s="90"/>
      <c r="EH1783" s="90"/>
      <c r="EI1783" s="90"/>
      <c r="EJ1783" s="90"/>
      <c r="EK1783" s="90"/>
      <c r="EL1783" s="90"/>
      <c r="EM1783" s="90"/>
      <c r="EN1783" s="90"/>
      <c r="EO1783" s="90"/>
      <c r="EP1783" s="90"/>
      <c r="EQ1783" s="90"/>
      <c r="ER1783" s="90"/>
      <c r="ES1783" s="90"/>
      <c r="ET1783" s="90"/>
      <c r="EU1783" s="90"/>
      <c r="EV1783" s="90"/>
      <c r="EW1783" s="90"/>
      <c r="EX1783" s="90"/>
      <c r="EY1783" s="90"/>
      <c r="EZ1783" s="90"/>
      <c r="FA1783" s="90"/>
      <c r="FB1783" s="90"/>
      <c r="FC1783" s="90"/>
      <c r="FD1783" s="90"/>
      <c r="FE1783" s="90"/>
      <c r="FF1783" s="90"/>
      <c r="FG1783" s="90"/>
      <c r="FH1783" s="90"/>
      <c r="FI1783" s="90"/>
      <c r="FJ1783" s="90"/>
      <c r="FK1783" s="90"/>
      <c r="FL1783" s="90"/>
      <c r="FM1783" s="90"/>
      <c r="FN1783" s="90"/>
      <c r="FO1783" s="90"/>
      <c r="FP1783" s="90"/>
      <c r="FQ1783" s="90"/>
      <c r="FR1783" s="90"/>
      <c r="FS1783" s="90"/>
      <c r="FT1783" s="90"/>
      <c r="FU1783" s="90"/>
      <c r="FV1783" s="90"/>
      <c r="FW1783" s="90"/>
      <c r="FX1783" s="90"/>
      <c r="FY1783" s="90"/>
      <c r="FZ1783" s="90"/>
      <c r="GA1783" s="90"/>
      <c r="GB1783" s="90"/>
      <c r="GC1783" s="90"/>
      <c r="GD1783" s="90"/>
      <c r="GE1783" s="90"/>
      <c r="GF1783" s="90"/>
      <c r="GG1783" s="90"/>
      <c r="GH1783" s="90"/>
      <c r="GI1783" s="90"/>
      <c r="GJ1783" s="90"/>
      <c r="GK1783" s="90"/>
      <c r="GL1783" s="90"/>
      <c r="GM1783" s="90"/>
      <c r="GN1783" s="90"/>
      <c r="GO1783" s="90"/>
      <c r="GP1783" s="90"/>
      <c r="GQ1783" s="90"/>
      <c r="GR1783" s="90"/>
      <c r="GS1783" s="90"/>
      <c r="GT1783" s="90"/>
      <c r="GU1783" s="90"/>
      <c r="GV1783" s="90"/>
      <c r="GW1783" s="90"/>
      <c r="GX1783" s="90"/>
      <c r="GY1783" s="90"/>
      <c r="GZ1783" s="90"/>
      <c r="HA1783" s="90"/>
      <c r="HB1783" s="90"/>
      <c r="HC1783" s="90"/>
      <c r="HD1783" s="90"/>
      <c r="HE1783" s="90"/>
      <c r="HF1783" s="90"/>
      <c r="HG1783" s="90"/>
      <c r="HH1783" s="90"/>
      <c r="HI1783" s="90"/>
      <c r="HJ1783" s="90"/>
      <c r="HK1783" s="90"/>
      <c r="HL1783" s="90"/>
      <c r="HM1783" s="90"/>
      <c r="HN1783" s="90"/>
      <c r="HO1783" s="90"/>
      <c r="HP1783" s="90"/>
      <c r="HQ1783" s="90"/>
      <c r="HR1783" s="90"/>
      <c r="HS1783" s="90"/>
      <c r="HT1783" s="90"/>
      <c r="HU1783" s="90"/>
      <c r="HV1783" s="90"/>
      <c r="HW1783" s="90"/>
      <c r="HX1783" s="90"/>
      <c r="HY1783" s="90"/>
      <c r="HZ1783" s="90"/>
      <c r="IA1783" s="90"/>
      <c r="IB1783" s="90"/>
      <c r="IC1783" s="90"/>
      <c r="ID1783" s="90"/>
      <c r="IE1783" s="90"/>
      <c r="IF1783" s="90"/>
      <c r="IG1783" s="90"/>
      <c r="IH1783" s="90"/>
      <c r="II1783" s="90"/>
      <c r="IJ1783" s="90"/>
      <c r="IK1783" s="90"/>
      <c r="IL1783" s="90"/>
      <c r="IM1783" s="90"/>
    </row>
    <row r="1784" spans="1:247" ht="13.5" hidden="1">
      <c r="A1784" s="90" t="s">
        <v>430</v>
      </c>
      <c r="B1784" s="90" t="s">
        <v>431</v>
      </c>
      <c r="C1784" s="91"/>
      <c r="D1784" s="91">
        <v>45302</v>
      </c>
      <c r="E1784" s="90" t="s">
        <v>2441</v>
      </c>
      <c r="F1784" s="90" t="s">
        <v>1527</v>
      </c>
      <c r="G1784" s="90" t="s">
        <v>2442</v>
      </c>
      <c r="H1784" s="92">
        <v>-4427.5200000000004</v>
      </c>
      <c r="I1784" s="78">
        <v>524.22</v>
      </c>
      <c r="J1784" s="93"/>
      <c r="K1784" s="94">
        <v>-8.66</v>
      </c>
      <c r="L1784" s="94">
        <v>-8.66</v>
      </c>
      <c r="M1784" s="94">
        <f t="shared" si="12"/>
        <v>0</v>
      </c>
      <c r="N1784" s="91">
        <v>45336</v>
      </c>
      <c r="O1784" s="90" t="s">
        <v>2437</v>
      </c>
      <c r="P1784" s="90"/>
      <c r="Q1784" s="90">
        <v>27</v>
      </c>
      <c r="R1784" s="90"/>
      <c r="S1784" s="90"/>
      <c r="T1784" s="90"/>
      <c r="U1784" s="90"/>
      <c r="V1784" s="90"/>
      <c r="W1784" s="90"/>
      <c r="X1784" s="90"/>
      <c r="Y1784" s="90"/>
      <c r="Z1784" s="90"/>
      <c r="AA1784" s="90"/>
      <c r="AB1784" s="90"/>
      <c r="AC1784" s="90"/>
      <c r="AD1784" s="90"/>
      <c r="AE1784" s="90"/>
      <c r="AF1784" s="90"/>
      <c r="AG1784" s="90"/>
      <c r="AH1784" s="90"/>
      <c r="AI1784" s="90"/>
      <c r="AJ1784" s="90"/>
      <c r="AK1784" s="90"/>
      <c r="AL1784" s="90"/>
      <c r="AM1784" s="90"/>
      <c r="AN1784" s="90"/>
      <c r="AO1784" s="90"/>
      <c r="AP1784" s="90"/>
      <c r="AQ1784" s="90"/>
      <c r="AR1784" s="90"/>
      <c r="AS1784" s="90"/>
      <c r="AT1784" s="90"/>
      <c r="AU1784" s="90"/>
      <c r="AV1784" s="90"/>
      <c r="AW1784" s="90"/>
      <c r="AX1784" s="90"/>
      <c r="AY1784" s="90"/>
      <c r="AZ1784" s="90"/>
      <c r="BA1784" s="90"/>
      <c r="BB1784" s="90"/>
      <c r="BC1784" s="90"/>
      <c r="BD1784" s="90"/>
      <c r="BE1784" s="90"/>
      <c r="BF1784" s="90"/>
      <c r="BG1784" s="90"/>
      <c r="BH1784" s="90"/>
      <c r="BI1784" s="90"/>
      <c r="BJ1784" s="90"/>
      <c r="BK1784" s="90"/>
      <c r="BL1784" s="90"/>
      <c r="BM1784" s="90"/>
      <c r="BN1784" s="90"/>
      <c r="BO1784" s="90"/>
      <c r="BP1784" s="90"/>
      <c r="BQ1784" s="90"/>
      <c r="BR1784" s="90"/>
      <c r="BS1784" s="90"/>
      <c r="BT1784" s="90"/>
      <c r="BU1784" s="90"/>
      <c r="BV1784" s="90"/>
      <c r="BW1784" s="90"/>
      <c r="BX1784" s="90"/>
      <c r="BY1784" s="90"/>
      <c r="BZ1784" s="90"/>
      <c r="CA1784" s="90"/>
      <c r="CB1784" s="90"/>
      <c r="CC1784" s="90"/>
      <c r="CD1784" s="90"/>
      <c r="CE1784" s="90"/>
      <c r="CF1784" s="90"/>
      <c r="CG1784" s="90"/>
      <c r="CH1784" s="90"/>
      <c r="CI1784" s="90"/>
      <c r="CJ1784" s="90"/>
      <c r="CK1784" s="90"/>
      <c r="CL1784" s="90"/>
      <c r="CM1784" s="90"/>
      <c r="CN1784" s="90"/>
      <c r="CO1784" s="90"/>
      <c r="CP1784" s="90"/>
      <c r="CQ1784" s="90"/>
      <c r="CR1784" s="90"/>
      <c r="CS1784" s="90"/>
      <c r="CT1784" s="90"/>
      <c r="CU1784" s="90"/>
      <c r="CV1784" s="90"/>
      <c r="CW1784" s="90"/>
      <c r="CX1784" s="90"/>
      <c r="CY1784" s="90"/>
      <c r="CZ1784" s="90"/>
      <c r="DA1784" s="90"/>
      <c r="DB1784" s="90"/>
      <c r="DC1784" s="90"/>
      <c r="DD1784" s="90"/>
      <c r="DE1784" s="90"/>
      <c r="DF1784" s="90"/>
      <c r="DG1784" s="90"/>
      <c r="DH1784" s="90"/>
      <c r="DI1784" s="90"/>
      <c r="DJ1784" s="90"/>
      <c r="DK1784" s="90"/>
      <c r="DL1784" s="90"/>
      <c r="DM1784" s="90"/>
      <c r="DN1784" s="90"/>
      <c r="DO1784" s="90"/>
      <c r="DP1784" s="90"/>
      <c r="DQ1784" s="90"/>
      <c r="DR1784" s="90"/>
      <c r="DS1784" s="90"/>
      <c r="DT1784" s="90"/>
      <c r="DU1784" s="90"/>
      <c r="DV1784" s="90"/>
      <c r="DW1784" s="90"/>
      <c r="DX1784" s="90"/>
      <c r="DY1784" s="90"/>
      <c r="DZ1784" s="90"/>
      <c r="EA1784" s="90"/>
      <c r="EB1784" s="90"/>
      <c r="EC1784" s="90"/>
      <c r="ED1784" s="90"/>
      <c r="EE1784" s="90"/>
      <c r="EF1784" s="90"/>
      <c r="EG1784" s="90"/>
      <c r="EH1784" s="90"/>
      <c r="EI1784" s="90"/>
      <c r="EJ1784" s="90"/>
      <c r="EK1784" s="90"/>
      <c r="EL1784" s="90"/>
      <c r="EM1784" s="90"/>
      <c r="EN1784" s="90"/>
      <c r="EO1784" s="90"/>
      <c r="EP1784" s="90"/>
      <c r="EQ1784" s="90"/>
      <c r="ER1784" s="90"/>
      <c r="ES1784" s="90"/>
      <c r="ET1784" s="90"/>
      <c r="EU1784" s="90"/>
      <c r="EV1784" s="90"/>
      <c r="EW1784" s="90"/>
      <c r="EX1784" s="90"/>
      <c r="EY1784" s="90"/>
      <c r="EZ1784" s="90"/>
      <c r="FA1784" s="90"/>
      <c r="FB1784" s="90"/>
      <c r="FC1784" s="90"/>
      <c r="FD1784" s="90"/>
      <c r="FE1784" s="90"/>
      <c r="FF1784" s="90"/>
      <c r="FG1784" s="90"/>
      <c r="FH1784" s="90"/>
      <c r="FI1784" s="90"/>
      <c r="FJ1784" s="90"/>
      <c r="FK1784" s="90"/>
      <c r="FL1784" s="90"/>
      <c r="FM1784" s="90"/>
      <c r="FN1784" s="90"/>
      <c r="FO1784" s="90"/>
      <c r="FP1784" s="90"/>
      <c r="FQ1784" s="90"/>
      <c r="FR1784" s="90"/>
      <c r="FS1784" s="90"/>
      <c r="FT1784" s="90"/>
      <c r="FU1784" s="90"/>
      <c r="FV1784" s="90"/>
      <c r="FW1784" s="90"/>
      <c r="FX1784" s="90"/>
      <c r="FY1784" s="90"/>
      <c r="FZ1784" s="90"/>
      <c r="GA1784" s="90"/>
      <c r="GB1784" s="90"/>
      <c r="GC1784" s="90"/>
      <c r="GD1784" s="90"/>
      <c r="GE1784" s="90"/>
      <c r="GF1784" s="90"/>
      <c r="GG1784" s="90"/>
      <c r="GH1784" s="90"/>
      <c r="GI1784" s="90"/>
      <c r="GJ1784" s="90"/>
      <c r="GK1784" s="90"/>
      <c r="GL1784" s="90"/>
      <c r="GM1784" s="90"/>
      <c r="GN1784" s="90"/>
      <c r="GO1784" s="90"/>
      <c r="GP1784" s="90"/>
      <c r="GQ1784" s="90"/>
      <c r="GR1784" s="90"/>
      <c r="GS1784" s="90"/>
      <c r="GT1784" s="90"/>
      <c r="GU1784" s="90"/>
      <c r="GV1784" s="90"/>
      <c r="GW1784" s="90"/>
      <c r="GX1784" s="90"/>
      <c r="GY1784" s="90"/>
      <c r="GZ1784" s="90"/>
      <c r="HA1784" s="90"/>
      <c r="HB1784" s="90"/>
      <c r="HC1784" s="90"/>
      <c r="HD1784" s="90"/>
      <c r="HE1784" s="90"/>
      <c r="HF1784" s="90"/>
      <c r="HG1784" s="90"/>
      <c r="HH1784" s="90"/>
      <c r="HI1784" s="90"/>
      <c r="HJ1784" s="90"/>
      <c r="HK1784" s="90"/>
      <c r="HL1784" s="90"/>
      <c r="HM1784" s="90"/>
      <c r="HN1784" s="90"/>
      <c r="HO1784" s="90"/>
      <c r="HP1784" s="90"/>
      <c r="HQ1784" s="90"/>
      <c r="HR1784" s="90"/>
      <c r="HS1784" s="90"/>
      <c r="HT1784" s="90"/>
      <c r="HU1784" s="90"/>
      <c r="HV1784" s="90"/>
      <c r="HW1784" s="90"/>
      <c r="HX1784" s="90"/>
      <c r="HY1784" s="90"/>
      <c r="HZ1784" s="90"/>
      <c r="IA1784" s="90"/>
      <c r="IB1784" s="90"/>
      <c r="IC1784" s="90"/>
      <c r="ID1784" s="90"/>
      <c r="IE1784" s="90"/>
      <c r="IF1784" s="90"/>
      <c r="IG1784" s="90"/>
      <c r="IH1784" s="90"/>
      <c r="II1784" s="90"/>
      <c r="IJ1784" s="90"/>
      <c r="IK1784" s="90"/>
      <c r="IL1784" s="90"/>
      <c r="IM1784" s="90"/>
    </row>
    <row r="1785" spans="1:247" ht="13.5" hidden="1">
      <c r="A1785" s="90" t="s">
        <v>430</v>
      </c>
      <c r="B1785" s="90" t="s">
        <v>431</v>
      </c>
      <c r="C1785" s="91"/>
      <c r="D1785" s="91">
        <v>45302</v>
      </c>
      <c r="E1785" s="90" t="s">
        <v>2443</v>
      </c>
      <c r="F1785" s="90" t="s">
        <v>1527</v>
      </c>
      <c r="G1785" s="90" t="s">
        <v>2444</v>
      </c>
      <c r="H1785" s="92">
        <v>-311505</v>
      </c>
      <c r="I1785" s="78">
        <v>524.22</v>
      </c>
      <c r="J1785" s="93"/>
      <c r="K1785" s="94">
        <v>-609.6</v>
      </c>
      <c r="L1785" s="94">
        <v>-609.6</v>
      </c>
      <c r="M1785" s="94">
        <f t="shared" si="12"/>
        <v>0</v>
      </c>
      <c r="N1785" s="91">
        <v>45336</v>
      </c>
      <c r="O1785" s="90" t="s">
        <v>2437</v>
      </c>
      <c r="P1785" s="90"/>
      <c r="Q1785" s="90">
        <v>27</v>
      </c>
      <c r="R1785" s="90"/>
      <c r="S1785" s="90"/>
      <c r="T1785" s="90"/>
      <c r="U1785" s="90"/>
      <c r="V1785" s="90"/>
      <c r="W1785" s="90"/>
      <c r="X1785" s="90"/>
      <c r="Y1785" s="90"/>
      <c r="Z1785" s="90"/>
      <c r="AA1785" s="90"/>
      <c r="AB1785" s="90"/>
      <c r="AC1785" s="90"/>
      <c r="AD1785" s="90"/>
      <c r="AE1785" s="90"/>
      <c r="AF1785" s="90"/>
      <c r="AG1785" s="90"/>
      <c r="AH1785" s="90"/>
      <c r="AI1785" s="90"/>
      <c r="AJ1785" s="90"/>
      <c r="AK1785" s="90"/>
      <c r="AL1785" s="90"/>
      <c r="AM1785" s="90"/>
      <c r="AN1785" s="90"/>
      <c r="AO1785" s="90"/>
      <c r="AP1785" s="90"/>
      <c r="AQ1785" s="90"/>
      <c r="AR1785" s="90"/>
      <c r="AS1785" s="90"/>
      <c r="AT1785" s="90"/>
      <c r="AU1785" s="90"/>
      <c r="AV1785" s="90"/>
      <c r="AW1785" s="90"/>
      <c r="AX1785" s="90"/>
      <c r="AY1785" s="90"/>
      <c r="AZ1785" s="90"/>
      <c r="BA1785" s="90"/>
      <c r="BB1785" s="90"/>
      <c r="BC1785" s="90"/>
      <c r="BD1785" s="90"/>
      <c r="BE1785" s="90"/>
      <c r="BF1785" s="90"/>
      <c r="BG1785" s="90"/>
      <c r="BH1785" s="90"/>
      <c r="BI1785" s="90"/>
      <c r="BJ1785" s="90"/>
      <c r="BK1785" s="90"/>
      <c r="BL1785" s="90"/>
      <c r="BM1785" s="90"/>
      <c r="BN1785" s="90"/>
      <c r="BO1785" s="90"/>
      <c r="BP1785" s="90"/>
      <c r="BQ1785" s="90"/>
      <c r="BR1785" s="90"/>
      <c r="BS1785" s="90"/>
      <c r="BT1785" s="90"/>
      <c r="BU1785" s="90"/>
      <c r="BV1785" s="90"/>
      <c r="BW1785" s="90"/>
      <c r="BX1785" s="90"/>
      <c r="BY1785" s="90"/>
      <c r="BZ1785" s="90"/>
      <c r="CA1785" s="90"/>
      <c r="CB1785" s="90"/>
      <c r="CC1785" s="90"/>
      <c r="CD1785" s="90"/>
      <c r="CE1785" s="90"/>
      <c r="CF1785" s="90"/>
      <c r="CG1785" s="90"/>
      <c r="CH1785" s="90"/>
      <c r="CI1785" s="90"/>
      <c r="CJ1785" s="90"/>
      <c r="CK1785" s="90"/>
      <c r="CL1785" s="90"/>
      <c r="CM1785" s="90"/>
      <c r="CN1785" s="90"/>
      <c r="CO1785" s="90"/>
      <c r="CP1785" s="90"/>
      <c r="CQ1785" s="90"/>
      <c r="CR1785" s="90"/>
      <c r="CS1785" s="90"/>
      <c r="CT1785" s="90"/>
      <c r="CU1785" s="90"/>
      <c r="CV1785" s="90"/>
      <c r="CW1785" s="90"/>
      <c r="CX1785" s="90"/>
      <c r="CY1785" s="90"/>
      <c r="CZ1785" s="90"/>
      <c r="DA1785" s="90"/>
      <c r="DB1785" s="90"/>
      <c r="DC1785" s="90"/>
      <c r="DD1785" s="90"/>
      <c r="DE1785" s="90"/>
      <c r="DF1785" s="90"/>
      <c r="DG1785" s="90"/>
      <c r="DH1785" s="90"/>
      <c r="DI1785" s="90"/>
      <c r="DJ1785" s="90"/>
      <c r="DK1785" s="90"/>
      <c r="DL1785" s="90"/>
      <c r="DM1785" s="90"/>
      <c r="DN1785" s="90"/>
      <c r="DO1785" s="90"/>
      <c r="DP1785" s="90"/>
      <c r="DQ1785" s="90"/>
      <c r="DR1785" s="90"/>
      <c r="DS1785" s="90"/>
      <c r="DT1785" s="90"/>
      <c r="DU1785" s="90"/>
      <c r="DV1785" s="90"/>
      <c r="DW1785" s="90"/>
      <c r="DX1785" s="90"/>
      <c r="DY1785" s="90"/>
      <c r="DZ1785" s="90"/>
      <c r="EA1785" s="90"/>
      <c r="EB1785" s="90"/>
      <c r="EC1785" s="90"/>
      <c r="ED1785" s="90"/>
      <c r="EE1785" s="90"/>
      <c r="EF1785" s="90"/>
      <c r="EG1785" s="90"/>
      <c r="EH1785" s="90"/>
      <c r="EI1785" s="90"/>
      <c r="EJ1785" s="90"/>
      <c r="EK1785" s="90"/>
      <c r="EL1785" s="90"/>
      <c r="EM1785" s="90"/>
      <c r="EN1785" s="90"/>
      <c r="EO1785" s="90"/>
      <c r="EP1785" s="90"/>
      <c r="EQ1785" s="90"/>
      <c r="ER1785" s="90"/>
      <c r="ES1785" s="90"/>
      <c r="ET1785" s="90"/>
      <c r="EU1785" s="90"/>
      <c r="EV1785" s="90"/>
      <c r="EW1785" s="90"/>
      <c r="EX1785" s="90"/>
      <c r="EY1785" s="90"/>
      <c r="EZ1785" s="90"/>
      <c r="FA1785" s="90"/>
      <c r="FB1785" s="90"/>
      <c r="FC1785" s="90"/>
      <c r="FD1785" s="90"/>
      <c r="FE1785" s="90"/>
      <c r="FF1785" s="90"/>
      <c r="FG1785" s="90"/>
      <c r="FH1785" s="90"/>
      <c r="FI1785" s="90"/>
      <c r="FJ1785" s="90"/>
      <c r="FK1785" s="90"/>
      <c r="FL1785" s="90"/>
      <c r="FM1785" s="90"/>
      <c r="FN1785" s="90"/>
      <c r="FO1785" s="90"/>
      <c r="FP1785" s="90"/>
      <c r="FQ1785" s="90"/>
      <c r="FR1785" s="90"/>
      <c r="FS1785" s="90"/>
      <c r="FT1785" s="90"/>
      <c r="FU1785" s="90"/>
      <c r="FV1785" s="90"/>
      <c r="FW1785" s="90"/>
      <c r="FX1785" s="90"/>
      <c r="FY1785" s="90"/>
      <c r="FZ1785" s="90"/>
      <c r="GA1785" s="90"/>
      <c r="GB1785" s="90"/>
      <c r="GC1785" s="90"/>
      <c r="GD1785" s="90"/>
      <c r="GE1785" s="90"/>
      <c r="GF1785" s="90"/>
      <c r="GG1785" s="90"/>
      <c r="GH1785" s="90"/>
      <c r="GI1785" s="90"/>
      <c r="GJ1785" s="90"/>
      <c r="GK1785" s="90"/>
      <c r="GL1785" s="90"/>
      <c r="GM1785" s="90"/>
      <c r="GN1785" s="90"/>
      <c r="GO1785" s="90"/>
      <c r="GP1785" s="90"/>
      <c r="GQ1785" s="90"/>
      <c r="GR1785" s="90"/>
      <c r="GS1785" s="90"/>
      <c r="GT1785" s="90"/>
      <c r="GU1785" s="90"/>
      <c r="GV1785" s="90"/>
      <c r="GW1785" s="90"/>
      <c r="GX1785" s="90"/>
      <c r="GY1785" s="90"/>
      <c r="GZ1785" s="90"/>
      <c r="HA1785" s="90"/>
      <c r="HB1785" s="90"/>
      <c r="HC1785" s="90"/>
      <c r="HD1785" s="90"/>
      <c r="HE1785" s="90"/>
      <c r="HF1785" s="90"/>
      <c r="HG1785" s="90"/>
      <c r="HH1785" s="90"/>
      <c r="HI1785" s="90"/>
      <c r="HJ1785" s="90"/>
      <c r="HK1785" s="90"/>
      <c r="HL1785" s="90"/>
      <c r="HM1785" s="90"/>
      <c r="HN1785" s="90"/>
      <c r="HO1785" s="90"/>
      <c r="HP1785" s="90"/>
      <c r="HQ1785" s="90"/>
      <c r="HR1785" s="90"/>
      <c r="HS1785" s="90"/>
      <c r="HT1785" s="90"/>
      <c r="HU1785" s="90"/>
      <c r="HV1785" s="90"/>
      <c r="HW1785" s="90"/>
      <c r="HX1785" s="90"/>
      <c r="HY1785" s="90"/>
      <c r="HZ1785" s="90"/>
      <c r="IA1785" s="90"/>
      <c r="IB1785" s="90"/>
      <c r="IC1785" s="90"/>
      <c r="ID1785" s="90"/>
      <c r="IE1785" s="90"/>
      <c r="IF1785" s="90"/>
      <c r="IG1785" s="90"/>
      <c r="IH1785" s="90"/>
      <c r="II1785" s="90"/>
      <c r="IJ1785" s="90"/>
      <c r="IK1785" s="90"/>
      <c r="IL1785" s="90"/>
      <c r="IM1785" s="90"/>
    </row>
    <row r="1786" spans="1:247" ht="13.5" hidden="1">
      <c r="A1786" s="90" t="s">
        <v>430</v>
      </c>
      <c r="B1786" s="90" t="s">
        <v>431</v>
      </c>
      <c r="C1786" s="91"/>
      <c r="D1786" s="91">
        <v>45295</v>
      </c>
      <c r="E1786" s="90" t="s">
        <v>2445</v>
      </c>
      <c r="F1786" s="90" t="s">
        <v>1336</v>
      </c>
      <c r="G1786" s="90" t="s">
        <v>2446</v>
      </c>
      <c r="H1786" s="92">
        <v>638750</v>
      </c>
      <c r="I1786" s="78">
        <v>524.22</v>
      </c>
      <c r="J1786" s="93"/>
      <c r="K1786" s="94">
        <v>1248.78</v>
      </c>
      <c r="L1786" s="94">
        <v>1248.78</v>
      </c>
      <c r="M1786" s="94">
        <f t="shared" si="12"/>
        <v>0</v>
      </c>
      <c r="N1786" s="91">
        <v>45296</v>
      </c>
      <c r="O1786" s="90" t="s">
        <v>2447</v>
      </c>
      <c r="P1786" s="90"/>
      <c r="Q1786" s="90">
        <v>27</v>
      </c>
      <c r="R1786" s="90" t="s">
        <v>2394</v>
      </c>
      <c r="S1786" s="90"/>
      <c r="T1786" s="90"/>
      <c r="U1786" s="90"/>
      <c r="V1786" s="90"/>
      <c r="W1786" s="90"/>
      <c r="X1786" s="90"/>
      <c r="Y1786" s="90"/>
      <c r="Z1786" s="90"/>
      <c r="AA1786" s="90"/>
      <c r="AB1786" s="90"/>
      <c r="AC1786" s="90"/>
      <c r="AD1786" s="90"/>
      <c r="AE1786" s="90"/>
      <c r="AF1786" s="90"/>
      <c r="AG1786" s="90"/>
      <c r="AH1786" s="90"/>
      <c r="AI1786" s="90"/>
      <c r="AJ1786" s="90"/>
      <c r="AK1786" s="90"/>
      <c r="AL1786" s="90"/>
      <c r="AM1786" s="90"/>
      <c r="AN1786" s="90"/>
      <c r="AO1786" s="90"/>
      <c r="AP1786" s="90"/>
      <c r="AQ1786" s="90"/>
      <c r="AR1786" s="90"/>
      <c r="AS1786" s="90"/>
      <c r="AT1786" s="90"/>
      <c r="AU1786" s="90"/>
      <c r="AV1786" s="90"/>
      <c r="AW1786" s="90"/>
      <c r="AX1786" s="90"/>
      <c r="AY1786" s="90"/>
      <c r="AZ1786" s="90"/>
      <c r="BA1786" s="90"/>
      <c r="BB1786" s="90"/>
      <c r="BC1786" s="90"/>
      <c r="BD1786" s="90"/>
      <c r="BE1786" s="90"/>
      <c r="BF1786" s="90"/>
      <c r="BG1786" s="90"/>
      <c r="BH1786" s="90"/>
      <c r="BI1786" s="90"/>
      <c r="BJ1786" s="90"/>
      <c r="BK1786" s="90"/>
      <c r="BL1786" s="90"/>
      <c r="BM1786" s="90"/>
      <c r="BN1786" s="90"/>
      <c r="BO1786" s="90"/>
      <c r="BP1786" s="90"/>
      <c r="BQ1786" s="90"/>
      <c r="BR1786" s="90"/>
      <c r="BS1786" s="90"/>
      <c r="BT1786" s="90"/>
      <c r="BU1786" s="90"/>
      <c r="BV1786" s="90"/>
      <c r="BW1786" s="90"/>
      <c r="BX1786" s="90"/>
      <c r="BY1786" s="90"/>
      <c r="BZ1786" s="90"/>
      <c r="CA1786" s="90"/>
      <c r="CB1786" s="90"/>
      <c r="CC1786" s="90"/>
      <c r="CD1786" s="90"/>
      <c r="CE1786" s="90"/>
      <c r="CF1786" s="90"/>
      <c r="CG1786" s="90"/>
      <c r="CH1786" s="90"/>
      <c r="CI1786" s="90"/>
      <c r="CJ1786" s="90"/>
      <c r="CK1786" s="90"/>
      <c r="CL1786" s="90"/>
      <c r="CM1786" s="90"/>
      <c r="CN1786" s="90"/>
      <c r="CO1786" s="90"/>
      <c r="CP1786" s="90"/>
      <c r="CQ1786" s="90"/>
      <c r="CR1786" s="90"/>
      <c r="CS1786" s="90"/>
      <c r="CT1786" s="90"/>
      <c r="CU1786" s="90"/>
      <c r="CV1786" s="90"/>
      <c r="CW1786" s="90"/>
      <c r="CX1786" s="90"/>
      <c r="CY1786" s="90"/>
      <c r="CZ1786" s="90"/>
      <c r="DA1786" s="90"/>
      <c r="DB1786" s="90"/>
      <c r="DC1786" s="90"/>
      <c r="DD1786" s="90"/>
      <c r="DE1786" s="90"/>
      <c r="DF1786" s="90"/>
      <c r="DG1786" s="90"/>
      <c r="DH1786" s="90"/>
      <c r="DI1786" s="90"/>
      <c r="DJ1786" s="90"/>
      <c r="DK1786" s="90"/>
      <c r="DL1786" s="90"/>
      <c r="DM1786" s="90"/>
      <c r="DN1786" s="90"/>
      <c r="DO1786" s="90"/>
      <c r="DP1786" s="90"/>
      <c r="DQ1786" s="90"/>
      <c r="DR1786" s="90"/>
      <c r="DS1786" s="90"/>
      <c r="DT1786" s="90"/>
      <c r="DU1786" s="90"/>
      <c r="DV1786" s="90"/>
      <c r="DW1786" s="90"/>
      <c r="DX1786" s="90"/>
      <c r="DY1786" s="90"/>
      <c r="DZ1786" s="90"/>
      <c r="EA1786" s="90"/>
      <c r="EB1786" s="90"/>
      <c r="EC1786" s="90"/>
      <c r="ED1786" s="90"/>
      <c r="EE1786" s="90"/>
      <c r="EF1786" s="90"/>
      <c r="EG1786" s="90"/>
      <c r="EH1786" s="90"/>
      <c r="EI1786" s="90"/>
      <c r="EJ1786" s="90"/>
      <c r="EK1786" s="90"/>
      <c r="EL1786" s="90"/>
      <c r="EM1786" s="90"/>
      <c r="EN1786" s="90"/>
      <c r="EO1786" s="90"/>
      <c r="EP1786" s="90"/>
      <c r="EQ1786" s="90"/>
      <c r="ER1786" s="90"/>
      <c r="ES1786" s="90"/>
      <c r="ET1786" s="90"/>
      <c r="EU1786" s="90"/>
      <c r="EV1786" s="90"/>
      <c r="EW1786" s="90"/>
      <c r="EX1786" s="90"/>
      <c r="EY1786" s="90"/>
      <c r="EZ1786" s="90"/>
      <c r="FA1786" s="90"/>
      <c r="FB1786" s="90"/>
      <c r="FC1786" s="90"/>
      <c r="FD1786" s="90"/>
      <c r="FE1786" s="90"/>
      <c r="FF1786" s="90"/>
      <c r="FG1786" s="90"/>
      <c r="FH1786" s="90"/>
      <c r="FI1786" s="90"/>
      <c r="FJ1786" s="90"/>
      <c r="FK1786" s="90"/>
      <c r="FL1786" s="90"/>
      <c r="FM1786" s="90"/>
      <c r="FN1786" s="90"/>
      <c r="FO1786" s="90"/>
      <c r="FP1786" s="90"/>
      <c r="FQ1786" s="90"/>
      <c r="FR1786" s="90"/>
      <c r="FS1786" s="90"/>
      <c r="FT1786" s="90"/>
      <c r="FU1786" s="90"/>
      <c r="FV1786" s="90"/>
      <c r="FW1786" s="90"/>
      <c r="FX1786" s="90"/>
      <c r="FY1786" s="90"/>
      <c r="FZ1786" s="90"/>
      <c r="GA1786" s="90"/>
      <c r="GB1786" s="90"/>
      <c r="GC1786" s="90"/>
      <c r="GD1786" s="90"/>
      <c r="GE1786" s="90"/>
      <c r="GF1786" s="90"/>
      <c r="GG1786" s="90"/>
      <c r="GH1786" s="90"/>
      <c r="GI1786" s="90"/>
      <c r="GJ1786" s="90"/>
      <c r="GK1786" s="90"/>
      <c r="GL1786" s="90"/>
      <c r="GM1786" s="90"/>
      <c r="GN1786" s="90"/>
      <c r="GO1786" s="90"/>
      <c r="GP1786" s="90"/>
      <c r="GQ1786" s="90"/>
      <c r="GR1786" s="90"/>
      <c r="GS1786" s="90"/>
      <c r="GT1786" s="90"/>
      <c r="GU1786" s="90"/>
      <c r="GV1786" s="90"/>
      <c r="GW1786" s="90"/>
      <c r="GX1786" s="90"/>
      <c r="GY1786" s="90"/>
      <c r="GZ1786" s="90"/>
      <c r="HA1786" s="90"/>
      <c r="HB1786" s="90"/>
      <c r="HC1786" s="90"/>
      <c r="HD1786" s="90"/>
      <c r="HE1786" s="90"/>
      <c r="HF1786" s="90"/>
      <c r="HG1786" s="90"/>
      <c r="HH1786" s="90"/>
      <c r="HI1786" s="90"/>
      <c r="HJ1786" s="90"/>
      <c r="HK1786" s="90"/>
      <c r="HL1786" s="90"/>
      <c r="HM1786" s="90"/>
      <c r="HN1786" s="90"/>
      <c r="HO1786" s="90"/>
      <c r="HP1786" s="90"/>
      <c r="HQ1786" s="90"/>
      <c r="HR1786" s="90"/>
      <c r="HS1786" s="90"/>
      <c r="HT1786" s="90"/>
      <c r="HU1786" s="90"/>
      <c r="HV1786" s="90"/>
      <c r="HW1786" s="90"/>
      <c r="HX1786" s="90"/>
      <c r="HY1786" s="90"/>
      <c r="HZ1786" s="90"/>
      <c r="IA1786" s="90"/>
      <c r="IB1786" s="90"/>
      <c r="IC1786" s="90"/>
      <c r="ID1786" s="90"/>
      <c r="IE1786" s="90"/>
      <c r="IF1786" s="90"/>
      <c r="IG1786" s="90"/>
      <c r="IH1786" s="90"/>
      <c r="II1786" s="90"/>
      <c r="IJ1786" s="90"/>
      <c r="IK1786" s="90"/>
      <c r="IL1786" s="90"/>
      <c r="IM1786" s="90"/>
    </row>
    <row r="1787" spans="1:247" ht="13.5" hidden="1">
      <c r="A1787" s="90" t="s">
        <v>430</v>
      </c>
      <c r="B1787" s="90" t="s">
        <v>431</v>
      </c>
      <c r="C1787" s="91"/>
      <c r="D1787" s="91">
        <v>45295</v>
      </c>
      <c r="E1787" s="90">
        <v>217</v>
      </c>
      <c r="F1787" s="90" t="s">
        <v>427</v>
      </c>
      <c r="G1787" s="90" t="s">
        <v>2448</v>
      </c>
      <c r="H1787" s="92"/>
      <c r="I1787" s="78">
        <v>524.22</v>
      </c>
      <c r="J1787" s="93"/>
      <c r="K1787" s="94">
        <v>430.67</v>
      </c>
      <c r="L1787" s="94">
        <v>430.67</v>
      </c>
      <c r="M1787" s="94">
        <f t="shared" si="12"/>
        <v>0</v>
      </c>
      <c r="N1787" s="91">
        <v>45296</v>
      </c>
      <c r="O1787" s="90" t="s">
        <v>2449</v>
      </c>
      <c r="P1787" s="90"/>
      <c r="Q1787" s="90">
        <v>27</v>
      </c>
      <c r="R1787" s="90" t="s">
        <v>2394</v>
      </c>
      <c r="S1787" s="90"/>
      <c r="T1787" s="90"/>
      <c r="U1787" s="90"/>
      <c r="V1787" s="90"/>
      <c r="W1787" s="90"/>
      <c r="X1787" s="90"/>
      <c r="Y1787" s="90"/>
      <c r="Z1787" s="90"/>
      <c r="AA1787" s="90"/>
      <c r="AB1787" s="90"/>
      <c r="AC1787" s="90"/>
      <c r="AD1787" s="90"/>
      <c r="AE1787" s="90"/>
      <c r="AF1787" s="90"/>
      <c r="AG1787" s="90"/>
      <c r="AH1787" s="90"/>
      <c r="AI1787" s="90"/>
      <c r="AJ1787" s="90"/>
      <c r="AK1787" s="90"/>
      <c r="AL1787" s="90"/>
      <c r="AM1787" s="90"/>
      <c r="AN1787" s="90"/>
      <c r="AO1787" s="90"/>
      <c r="AP1787" s="90"/>
      <c r="AQ1787" s="90"/>
      <c r="AR1787" s="90"/>
      <c r="AS1787" s="90"/>
      <c r="AT1787" s="90"/>
      <c r="AU1787" s="90"/>
      <c r="AV1787" s="90"/>
      <c r="AW1787" s="90"/>
      <c r="AX1787" s="90"/>
      <c r="AY1787" s="90"/>
      <c r="AZ1787" s="90"/>
      <c r="BA1787" s="90"/>
      <c r="BB1787" s="90"/>
      <c r="BC1787" s="90"/>
      <c r="BD1787" s="90"/>
      <c r="BE1787" s="90"/>
      <c r="BF1787" s="90"/>
      <c r="BG1787" s="90"/>
      <c r="BH1787" s="90"/>
      <c r="BI1787" s="90"/>
      <c r="BJ1787" s="90"/>
      <c r="BK1787" s="90"/>
      <c r="BL1787" s="90"/>
      <c r="BM1787" s="90"/>
      <c r="BN1787" s="90"/>
      <c r="BO1787" s="90"/>
      <c r="BP1787" s="90"/>
      <c r="BQ1787" s="90"/>
      <c r="BR1787" s="90"/>
      <c r="BS1787" s="90"/>
      <c r="BT1787" s="90"/>
      <c r="BU1787" s="90"/>
      <c r="BV1787" s="90"/>
      <c r="BW1787" s="90"/>
      <c r="BX1787" s="90"/>
      <c r="BY1787" s="90"/>
      <c r="BZ1787" s="90"/>
      <c r="CA1787" s="90"/>
      <c r="CB1787" s="90"/>
      <c r="CC1787" s="90"/>
      <c r="CD1787" s="90"/>
      <c r="CE1787" s="90"/>
      <c r="CF1787" s="90"/>
      <c r="CG1787" s="90"/>
      <c r="CH1787" s="90"/>
      <c r="CI1787" s="90"/>
      <c r="CJ1787" s="90"/>
      <c r="CK1787" s="90"/>
      <c r="CL1787" s="90"/>
      <c r="CM1787" s="90"/>
      <c r="CN1787" s="90"/>
      <c r="CO1787" s="90"/>
      <c r="CP1787" s="90"/>
      <c r="CQ1787" s="90"/>
      <c r="CR1787" s="90"/>
      <c r="CS1787" s="90"/>
      <c r="CT1787" s="90"/>
      <c r="CU1787" s="90"/>
      <c r="CV1787" s="90"/>
      <c r="CW1787" s="90"/>
      <c r="CX1787" s="90"/>
      <c r="CY1787" s="90"/>
      <c r="CZ1787" s="90"/>
      <c r="DA1787" s="90"/>
      <c r="DB1787" s="90"/>
      <c r="DC1787" s="90"/>
      <c r="DD1787" s="90"/>
      <c r="DE1787" s="90"/>
      <c r="DF1787" s="90"/>
      <c r="DG1787" s="90"/>
      <c r="DH1787" s="90"/>
      <c r="DI1787" s="90"/>
      <c r="DJ1787" s="90"/>
      <c r="DK1787" s="90"/>
      <c r="DL1787" s="90"/>
      <c r="DM1787" s="90"/>
      <c r="DN1787" s="90"/>
      <c r="DO1787" s="90"/>
      <c r="DP1787" s="90"/>
      <c r="DQ1787" s="90"/>
      <c r="DR1787" s="90"/>
      <c r="DS1787" s="90"/>
      <c r="DT1787" s="90"/>
      <c r="DU1787" s="90"/>
      <c r="DV1787" s="90"/>
      <c r="DW1787" s="90"/>
      <c r="DX1787" s="90"/>
      <c r="DY1787" s="90"/>
      <c r="DZ1787" s="90"/>
      <c r="EA1787" s="90"/>
      <c r="EB1787" s="90"/>
      <c r="EC1787" s="90"/>
      <c r="ED1787" s="90"/>
      <c r="EE1787" s="90"/>
      <c r="EF1787" s="90"/>
      <c r="EG1787" s="90"/>
      <c r="EH1787" s="90"/>
      <c r="EI1787" s="90"/>
      <c r="EJ1787" s="90"/>
      <c r="EK1787" s="90"/>
      <c r="EL1787" s="90"/>
      <c r="EM1787" s="90"/>
      <c r="EN1787" s="90"/>
      <c r="EO1787" s="90"/>
      <c r="EP1787" s="90"/>
      <c r="EQ1787" s="90"/>
      <c r="ER1787" s="90"/>
      <c r="ES1787" s="90"/>
      <c r="ET1787" s="90"/>
      <c r="EU1787" s="90"/>
      <c r="EV1787" s="90"/>
      <c r="EW1787" s="90"/>
      <c r="EX1787" s="90"/>
      <c r="EY1787" s="90"/>
      <c r="EZ1787" s="90"/>
      <c r="FA1787" s="90"/>
      <c r="FB1787" s="90"/>
      <c r="FC1787" s="90"/>
      <c r="FD1787" s="90"/>
      <c r="FE1787" s="90"/>
      <c r="FF1787" s="90"/>
      <c r="FG1787" s="90"/>
      <c r="FH1787" s="90"/>
      <c r="FI1787" s="90"/>
      <c r="FJ1787" s="90"/>
      <c r="FK1787" s="90"/>
      <c r="FL1787" s="90"/>
      <c r="FM1787" s="90"/>
      <c r="FN1787" s="90"/>
      <c r="FO1787" s="90"/>
      <c r="FP1787" s="90"/>
      <c r="FQ1787" s="90"/>
      <c r="FR1787" s="90"/>
      <c r="FS1787" s="90"/>
      <c r="FT1787" s="90"/>
      <c r="FU1787" s="90"/>
      <c r="FV1787" s="90"/>
      <c r="FW1787" s="90"/>
      <c r="FX1787" s="90"/>
      <c r="FY1787" s="90"/>
      <c r="FZ1787" s="90"/>
      <c r="GA1787" s="90"/>
      <c r="GB1787" s="90"/>
      <c r="GC1787" s="90"/>
      <c r="GD1787" s="90"/>
      <c r="GE1787" s="90"/>
      <c r="GF1787" s="90"/>
      <c r="GG1787" s="90"/>
      <c r="GH1787" s="90"/>
      <c r="GI1787" s="90"/>
      <c r="GJ1787" s="90"/>
      <c r="GK1787" s="90"/>
      <c r="GL1787" s="90"/>
      <c r="GM1787" s="90"/>
      <c r="GN1787" s="90"/>
      <c r="GO1787" s="90"/>
      <c r="GP1787" s="90"/>
      <c r="GQ1787" s="90"/>
      <c r="GR1787" s="90"/>
      <c r="GS1787" s="90"/>
      <c r="GT1787" s="90"/>
      <c r="GU1787" s="90"/>
      <c r="GV1787" s="90"/>
      <c r="GW1787" s="90"/>
      <c r="GX1787" s="90"/>
      <c r="GY1787" s="90"/>
      <c r="GZ1787" s="90"/>
      <c r="HA1787" s="90"/>
      <c r="HB1787" s="90"/>
      <c r="HC1787" s="90"/>
      <c r="HD1787" s="90"/>
      <c r="HE1787" s="90"/>
      <c r="HF1787" s="90"/>
      <c r="HG1787" s="90"/>
      <c r="HH1787" s="90"/>
      <c r="HI1787" s="90"/>
      <c r="HJ1787" s="90"/>
      <c r="HK1787" s="90"/>
      <c r="HL1787" s="90"/>
      <c r="HM1787" s="90"/>
      <c r="HN1787" s="90"/>
      <c r="HO1787" s="90"/>
      <c r="HP1787" s="90"/>
      <c r="HQ1787" s="90"/>
      <c r="HR1787" s="90"/>
      <c r="HS1787" s="90"/>
      <c r="HT1787" s="90"/>
      <c r="HU1787" s="90"/>
      <c r="HV1787" s="90"/>
      <c r="HW1787" s="90"/>
      <c r="HX1787" s="90"/>
      <c r="HY1787" s="90"/>
      <c r="HZ1787" s="90"/>
      <c r="IA1787" s="90"/>
      <c r="IB1787" s="90"/>
      <c r="IC1787" s="90"/>
      <c r="ID1787" s="90"/>
      <c r="IE1787" s="90"/>
      <c r="IF1787" s="90"/>
      <c r="IG1787" s="90"/>
      <c r="IH1787" s="90"/>
      <c r="II1787" s="90"/>
      <c r="IJ1787" s="90"/>
      <c r="IK1787" s="90"/>
      <c r="IL1787" s="90"/>
      <c r="IM1787" s="90"/>
    </row>
    <row r="1788" spans="1:247" ht="13.5" hidden="1">
      <c r="A1788" s="90" t="s">
        <v>432</v>
      </c>
      <c r="B1788" s="90" t="s">
        <v>433</v>
      </c>
      <c r="C1788" s="91"/>
      <c r="D1788" s="91">
        <v>45301</v>
      </c>
      <c r="E1788" s="90">
        <v>218</v>
      </c>
      <c r="F1788" s="90" t="s">
        <v>427</v>
      </c>
      <c r="G1788" s="90" t="s">
        <v>2450</v>
      </c>
      <c r="H1788" s="92">
        <v>863513.48</v>
      </c>
      <c r="I1788" s="78">
        <v>524.22</v>
      </c>
      <c r="J1788" s="93"/>
      <c r="K1788" s="94">
        <v>1676.73</v>
      </c>
      <c r="L1788" s="94">
        <v>1676.73</v>
      </c>
      <c r="M1788" s="94">
        <f t="shared" si="12"/>
        <v>0</v>
      </c>
      <c r="N1788" s="91">
        <v>45302</v>
      </c>
      <c r="O1788" s="90" t="s">
        <v>2451</v>
      </c>
      <c r="P1788" s="90"/>
      <c r="Q1788" s="90">
        <v>27</v>
      </c>
      <c r="R1788" s="90" t="s">
        <v>2452</v>
      </c>
      <c r="S1788" s="90"/>
      <c r="T1788" s="90"/>
      <c r="U1788" s="90"/>
      <c r="V1788" s="90"/>
      <c r="W1788" s="90"/>
      <c r="X1788" s="90"/>
      <c r="Y1788" s="90"/>
      <c r="Z1788" s="90"/>
      <c r="AA1788" s="90"/>
      <c r="AB1788" s="90"/>
      <c r="AC1788" s="90"/>
      <c r="AD1788" s="90"/>
      <c r="AE1788" s="90"/>
      <c r="AF1788" s="90"/>
      <c r="AG1788" s="90"/>
      <c r="AH1788" s="90"/>
      <c r="AI1788" s="90"/>
      <c r="AJ1788" s="90"/>
      <c r="AK1788" s="90"/>
      <c r="AL1788" s="90"/>
      <c r="AM1788" s="90"/>
      <c r="AN1788" s="90"/>
      <c r="AO1788" s="90"/>
      <c r="AP1788" s="90"/>
      <c r="AQ1788" s="90"/>
      <c r="AR1788" s="90"/>
      <c r="AS1788" s="90"/>
      <c r="AT1788" s="90"/>
      <c r="AU1788" s="90"/>
      <c r="AV1788" s="90"/>
      <c r="AW1788" s="90"/>
      <c r="AX1788" s="90"/>
      <c r="AY1788" s="90"/>
      <c r="AZ1788" s="90"/>
      <c r="BA1788" s="90"/>
      <c r="BB1788" s="90"/>
      <c r="BC1788" s="90"/>
      <c r="BD1788" s="90"/>
      <c r="BE1788" s="90"/>
      <c r="BF1788" s="90"/>
      <c r="BG1788" s="90"/>
      <c r="BH1788" s="90"/>
      <c r="BI1788" s="90"/>
      <c r="BJ1788" s="90"/>
      <c r="BK1788" s="90"/>
      <c r="BL1788" s="90"/>
      <c r="BM1788" s="90"/>
      <c r="BN1788" s="90"/>
      <c r="BO1788" s="90"/>
      <c r="BP1788" s="90"/>
      <c r="BQ1788" s="90"/>
      <c r="BR1788" s="90"/>
      <c r="BS1788" s="90"/>
      <c r="BT1788" s="90"/>
      <c r="BU1788" s="90"/>
      <c r="BV1788" s="90"/>
      <c r="BW1788" s="90"/>
      <c r="BX1788" s="90"/>
      <c r="BY1788" s="90"/>
      <c r="BZ1788" s="90"/>
      <c r="CA1788" s="90"/>
      <c r="CB1788" s="90"/>
      <c r="CC1788" s="90"/>
      <c r="CD1788" s="90"/>
      <c r="CE1788" s="90"/>
      <c r="CF1788" s="90"/>
      <c r="CG1788" s="90"/>
      <c r="CH1788" s="90"/>
      <c r="CI1788" s="90"/>
      <c r="CJ1788" s="90"/>
      <c r="CK1788" s="90"/>
      <c r="CL1788" s="90"/>
      <c r="CM1788" s="90"/>
      <c r="CN1788" s="90"/>
      <c r="CO1788" s="90"/>
      <c r="CP1788" s="90"/>
      <c r="CQ1788" s="90"/>
      <c r="CR1788" s="90"/>
      <c r="CS1788" s="90"/>
      <c r="CT1788" s="90"/>
      <c r="CU1788" s="90"/>
      <c r="CV1788" s="90"/>
      <c r="CW1788" s="90"/>
      <c r="CX1788" s="90"/>
      <c r="CY1788" s="90"/>
      <c r="CZ1788" s="90"/>
      <c r="DA1788" s="90"/>
      <c r="DB1788" s="90"/>
      <c r="DC1788" s="90"/>
      <c r="DD1788" s="90"/>
      <c r="DE1788" s="90"/>
      <c r="DF1788" s="90"/>
      <c r="DG1788" s="90"/>
      <c r="DH1788" s="90"/>
      <c r="DI1788" s="90"/>
      <c r="DJ1788" s="90"/>
      <c r="DK1788" s="90"/>
      <c r="DL1788" s="90"/>
      <c r="DM1788" s="90"/>
      <c r="DN1788" s="90"/>
      <c r="DO1788" s="90"/>
      <c r="DP1788" s="90"/>
      <c r="DQ1788" s="90"/>
      <c r="DR1788" s="90"/>
      <c r="DS1788" s="90"/>
      <c r="DT1788" s="90"/>
      <c r="DU1788" s="90"/>
      <c r="DV1788" s="90"/>
      <c r="DW1788" s="90"/>
      <c r="DX1788" s="90"/>
      <c r="DY1788" s="90"/>
      <c r="DZ1788" s="90"/>
      <c r="EA1788" s="90"/>
      <c r="EB1788" s="90"/>
      <c r="EC1788" s="90"/>
      <c r="ED1788" s="90"/>
      <c r="EE1788" s="90"/>
      <c r="EF1788" s="90"/>
      <c r="EG1788" s="90"/>
      <c r="EH1788" s="90"/>
      <c r="EI1788" s="90"/>
      <c r="EJ1788" s="90"/>
      <c r="EK1788" s="90"/>
      <c r="EL1788" s="90"/>
      <c r="EM1788" s="90"/>
      <c r="EN1788" s="90"/>
      <c r="EO1788" s="90"/>
      <c r="EP1788" s="90"/>
      <c r="EQ1788" s="90"/>
      <c r="ER1788" s="90"/>
      <c r="ES1788" s="90"/>
      <c r="ET1788" s="90"/>
      <c r="EU1788" s="90"/>
      <c r="EV1788" s="90"/>
      <c r="EW1788" s="90"/>
      <c r="EX1788" s="90"/>
      <c r="EY1788" s="90"/>
      <c r="EZ1788" s="90"/>
      <c r="FA1788" s="90"/>
      <c r="FB1788" s="90"/>
      <c r="FC1788" s="90"/>
      <c r="FD1788" s="90"/>
      <c r="FE1788" s="90"/>
      <c r="FF1788" s="90"/>
      <c r="FG1788" s="90"/>
      <c r="FH1788" s="90"/>
      <c r="FI1788" s="90"/>
      <c r="FJ1788" s="90"/>
      <c r="FK1788" s="90"/>
      <c r="FL1788" s="90"/>
      <c r="FM1788" s="90"/>
      <c r="FN1788" s="90"/>
      <c r="FO1788" s="90"/>
      <c r="FP1788" s="90"/>
      <c r="FQ1788" s="90"/>
      <c r="FR1788" s="90"/>
      <c r="FS1788" s="90"/>
      <c r="FT1788" s="90"/>
      <c r="FU1788" s="90"/>
      <c r="FV1788" s="90"/>
      <c r="FW1788" s="90"/>
      <c r="FX1788" s="90"/>
      <c r="FY1788" s="90"/>
      <c r="FZ1788" s="90"/>
      <c r="GA1788" s="90"/>
      <c r="GB1788" s="90"/>
      <c r="GC1788" s="90"/>
      <c r="GD1788" s="90"/>
      <c r="GE1788" s="90"/>
      <c r="GF1788" s="90"/>
      <c r="GG1788" s="90"/>
      <c r="GH1788" s="90"/>
      <c r="GI1788" s="90"/>
      <c r="GJ1788" s="90"/>
      <c r="GK1788" s="90"/>
      <c r="GL1788" s="90"/>
      <c r="GM1788" s="90"/>
      <c r="GN1788" s="90"/>
      <c r="GO1788" s="90"/>
      <c r="GP1788" s="90"/>
      <c r="GQ1788" s="90"/>
      <c r="GR1788" s="90"/>
      <c r="GS1788" s="90"/>
      <c r="GT1788" s="90"/>
      <c r="GU1788" s="90"/>
      <c r="GV1788" s="90"/>
      <c r="GW1788" s="90"/>
      <c r="GX1788" s="90"/>
      <c r="GY1788" s="90"/>
      <c r="GZ1788" s="90"/>
      <c r="HA1788" s="90"/>
      <c r="HB1788" s="90"/>
      <c r="HC1788" s="90"/>
      <c r="HD1788" s="90"/>
      <c r="HE1788" s="90"/>
      <c r="HF1788" s="90"/>
      <c r="HG1788" s="90"/>
      <c r="HH1788" s="90"/>
      <c r="HI1788" s="90"/>
      <c r="HJ1788" s="90"/>
      <c r="HK1788" s="90"/>
      <c r="HL1788" s="90"/>
      <c r="HM1788" s="90"/>
      <c r="HN1788" s="90"/>
      <c r="HO1788" s="90"/>
      <c r="HP1788" s="90"/>
      <c r="HQ1788" s="90"/>
      <c r="HR1788" s="90"/>
      <c r="HS1788" s="90"/>
      <c r="HT1788" s="90"/>
      <c r="HU1788" s="90"/>
      <c r="HV1788" s="90"/>
      <c r="HW1788" s="90"/>
      <c r="HX1788" s="90"/>
      <c r="HY1788" s="90"/>
      <c r="HZ1788" s="90"/>
      <c r="IA1788" s="90"/>
      <c r="IB1788" s="90"/>
      <c r="IC1788" s="90"/>
      <c r="ID1788" s="90"/>
      <c r="IE1788" s="90"/>
      <c r="IF1788" s="90"/>
      <c r="IG1788" s="90"/>
      <c r="IH1788" s="90"/>
      <c r="II1788" s="90"/>
      <c r="IJ1788" s="90"/>
      <c r="IK1788" s="90"/>
      <c r="IL1788" s="90"/>
      <c r="IM1788" s="90"/>
    </row>
    <row r="1789" spans="1:247" ht="13.5" hidden="1">
      <c r="A1789" s="90" t="s">
        <v>430</v>
      </c>
      <c r="B1789" s="90" t="s">
        <v>431</v>
      </c>
      <c r="C1789" s="91"/>
      <c r="D1789" s="91">
        <v>45301</v>
      </c>
      <c r="E1789" s="90">
        <v>218</v>
      </c>
      <c r="F1789" s="90" t="s">
        <v>427</v>
      </c>
      <c r="G1789" s="90" t="s">
        <v>2450</v>
      </c>
      <c r="H1789" s="92">
        <v>112256.75</v>
      </c>
      <c r="I1789" s="78">
        <v>524.22</v>
      </c>
      <c r="J1789" s="93"/>
      <c r="K1789" s="94">
        <v>217.97</v>
      </c>
      <c r="L1789" s="94">
        <v>217.97</v>
      </c>
      <c r="M1789" s="94">
        <f t="shared" si="12"/>
        <v>0</v>
      </c>
      <c r="N1789" s="91">
        <v>45302</v>
      </c>
      <c r="O1789" s="90" t="s">
        <v>2451</v>
      </c>
      <c r="P1789" s="90"/>
      <c r="Q1789" s="90">
        <v>27</v>
      </c>
      <c r="R1789" s="90" t="s">
        <v>2453</v>
      </c>
      <c r="S1789" s="90"/>
      <c r="T1789" s="90"/>
      <c r="U1789" s="90"/>
      <c r="V1789" s="90"/>
      <c r="W1789" s="90"/>
      <c r="X1789" s="90"/>
      <c r="Y1789" s="90"/>
      <c r="Z1789" s="90"/>
      <c r="AA1789" s="90"/>
      <c r="AB1789" s="90"/>
      <c r="AC1789" s="90"/>
      <c r="AD1789" s="90"/>
      <c r="AE1789" s="90"/>
      <c r="AF1789" s="90"/>
      <c r="AG1789" s="90"/>
      <c r="AH1789" s="90"/>
      <c r="AI1789" s="90"/>
      <c r="AJ1789" s="90"/>
      <c r="AK1789" s="90"/>
      <c r="AL1789" s="90"/>
      <c r="AM1789" s="90"/>
      <c r="AN1789" s="90"/>
      <c r="AO1789" s="90"/>
      <c r="AP1789" s="90"/>
      <c r="AQ1789" s="90"/>
      <c r="AR1789" s="90"/>
      <c r="AS1789" s="90"/>
      <c r="AT1789" s="90"/>
      <c r="AU1789" s="90"/>
      <c r="AV1789" s="90"/>
      <c r="AW1789" s="90"/>
      <c r="AX1789" s="90"/>
      <c r="AY1789" s="90"/>
      <c r="AZ1789" s="90"/>
      <c r="BA1789" s="90"/>
      <c r="BB1789" s="90"/>
      <c r="BC1789" s="90"/>
      <c r="BD1789" s="90"/>
      <c r="BE1789" s="90"/>
      <c r="BF1789" s="90"/>
      <c r="BG1789" s="90"/>
      <c r="BH1789" s="90"/>
      <c r="BI1789" s="90"/>
      <c r="BJ1789" s="90"/>
      <c r="BK1789" s="90"/>
      <c r="BL1789" s="90"/>
      <c r="BM1789" s="90"/>
      <c r="BN1789" s="90"/>
      <c r="BO1789" s="90"/>
      <c r="BP1789" s="90"/>
      <c r="BQ1789" s="90"/>
      <c r="BR1789" s="90"/>
      <c r="BS1789" s="90"/>
      <c r="BT1789" s="90"/>
      <c r="BU1789" s="90"/>
      <c r="BV1789" s="90"/>
      <c r="BW1789" s="90"/>
      <c r="BX1789" s="90"/>
      <c r="BY1789" s="90"/>
      <c r="BZ1789" s="90"/>
      <c r="CA1789" s="90"/>
      <c r="CB1789" s="90"/>
      <c r="CC1789" s="90"/>
      <c r="CD1789" s="90"/>
      <c r="CE1789" s="90"/>
      <c r="CF1789" s="90"/>
      <c r="CG1789" s="90"/>
      <c r="CH1789" s="90"/>
      <c r="CI1789" s="90"/>
      <c r="CJ1789" s="90"/>
      <c r="CK1789" s="90"/>
      <c r="CL1789" s="90"/>
      <c r="CM1789" s="90"/>
      <c r="CN1789" s="90"/>
      <c r="CO1789" s="90"/>
      <c r="CP1789" s="90"/>
      <c r="CQ1789" s="90"/>
      <c r="CR1789" s="90"/>
      <c r="CS1789" s="90"/>
      <c r="CT1789" s="90"/>
      <c r="CU1789" s="90"/>
      <c r="CV1789" s="90"/>
      <c r="CW1789" s="90"/>
      <c r="CX1789" s="90"/>
      <c r="CY1789" s="90"/>
      <c r="CZ1789" s="90"/>
      <c r="DA1789" s="90"/>
      <c r="DB1789" s="90"/>
      <c r="DC1789" s="90"/>
      <c r="DD1789" s="90"/>
      <c r="DE1789" s="90"/>
      <c r="DF1789" s="90"/>
      <c r="DG1789" s="90"/>
      <c r="DH1789" s="90"/>
      <c r="DI1789" s="90"/>
      <c r="DJ1789" s="90"/>
      <c r="DK1789" s="90"/>
      <c r="DL1789" s="90"/>
      <c r="DM1789" s="90"/>
      <c r="DN1789" s="90"/>
      <c r="DO1789" s="90"/>
      <c r="DP1789" s="90"/>
      <c r="DQ1789" s="90"/>
      <c r="DR1789" s="90"/>
      <c r="DS1789" s="90"/>
      <c r="DT1789" s="90"/>
      <c r="DU1789" s="90"/>
      <c r="DV1789" s="90"/>
      <c r="DW1789" s="90"/>
      <c r="DX1789" s="90"/>
      <c r="DY1789" s="90"/>
      <c r="DZ1789" s="90"/>
      <c r="EA1789" s="90"/>
      <c r="EB1789" s="90"/>
      <c r="EC1789" s="90"/>
      <c r="ED1789" s="90"/>
      <c r="EE1789" s="90"/>
      <c r="EF1789" s="90"/>
      <c r="EG1789" s="90"/>
      <c r="EH1789" s="90"/>
      <c r="EI1789" s="90"/>
      <c r="EJ1789" s="90"/>
      <c r="EK1789" s="90"/>
      <c r="EL1789" s="90"/>
      <c r="EM1789" s="90"/>
      <c r="EN1789" s="90"/>
      <c r="EO1789" s="90"/>
      <c r="EP1789" s="90"/>
      <c r="EQ1789" s="90"/>
      <c r="ER1789" s="90"/>
      <c r="ES1789" s="90"/>
      <c r="ET1789" s="90"/>
      <c r="EU1789" s="90"/>
      <c r="EV1789" s="90"/>
      <c r="EW1789" s="90"/>
      <c r="EX1789" s="90"/>
      <c r="EY1789" s="90"/>
      <c r="EZ1789" s="90"/>
      <c r="FA1789" s="90"/>
      <c r="FB1789" s="90"/>
      <c r="FC1789" s="90"/>
      <c r="FD1789" s="90"/>
      <c r="FE1789" s="90"/>
      <c r="FF1789" s="90"/>
      <c r="FG1789" s="90"/>
      <c r="FH1789" s="90"/>
      <c r="FI1789" s="90"/>
      <c r="FJ1789" s="90"/>
      <c r="FK1789" s="90"/>
      <c r="FL1789" s="90"/>
      <c r="FM1789" s="90"/>
      <c r="FN1789" s="90"/>
      <c r="FO1789" s="90"/>
      <c r="FP1789" s="90"/>
      <c r="FQ1789" s="90"/>
      <c r="FR1789" s="90"/>
      <c r="FS1789" s="90"/>
      <c r="FT1789" s="90"/>
      <c r="FU1789" s="90"/>
      <c r="FV1789" s="90"/>
      <c r="FW1789" s="90"/>
      <c r="FX1789" s="90"/>
      <c r="FY1789" s="90"/>
      <c r="FZ1789" s="90"/>
      <c r="GA1789" s="90"/>
      <c r="GB1789" s="90"/>
      <c r="GC1789" s="90"/>
      <c r="GD1789" s="90"/>
      <c r="GE1789" s="90"/>
      <c r="GF1789" s="90"/>
      <c r="GG1789" s="90"/>
      <c r="GH1789" s="90"/>
      <c r="GI1789" s="90"/>
      <c r="GJ1789" s="90"/>
      <c r="GK1789" s="90"/>
      <c r="GL1789" s="90"/>
      <c r="GM1789" s="90"/>
      <c r="GN1789" s="90"/>
      <c r="GO1789" s="90"/>
      <c r="GP1789" s="90"/>
      <c r="GQ1789" s="90"/>
      <c r="GR1789" s="90"/>
      <c r="GS1789" s="90"/>
      <c r="GT1789" s="90"/>
      <c r="GU1789" s="90"/>
      <c r="GV1789" s="90"/>
      <c r="GW1789" s="90"/>
      <c r="GX1789" s="90"/>
      <c r="GY1789" s="90"/>
      <c r="GZ1789" s="90"/>
      <c r="HA1789" s="90"/>
      <c r="HB1789" s="90"/>
      <c r="HC1789" s="90"/>
      <c r="HD1789" s="90"/>
      <c r="HE1789" s="90"/>
      <c r="HF1789" s="90"/>
      <c r="HG1789" s="90"/>
      <c r="HH1789" s="90"/>
      <c r="HI1789" s="90"/>
      <c r="HJ1789" s="90"/>
      <c r="HK1789" s="90"/>
      <c r="HL1789" s="90"/>
      <c r="HM1789" s="90"/>
      <c r="HN1789" s="90"/>
      <c r="HO1789" s="90"/>
      <c r="HP1789" s="90"/>
      <c r="HQ1789" s="90"/>
      <c r="HR1789" s="90"/>
      <c r="HS1789" s="90"/>
      <c r="HT1789" s="90"/>
      <c r="HU1789" s="90"/>
      <c r="HV1789" s="90"/>
      <c r="HW1789" s="90"/>
      <c r="HX1789" s="90"/>
      <c r="HY1789" s="90"/>
      <c r="HZ1789" s="90"/>
      <c r="IA1789" s="90"/>
      <c r="IB1789" s="90"/>
      <c r="IC1789" s="90"/>
      <c r="ID1789" s="90"/>
      <c r="IE1789" s="90"/>
      <c r="IF1789" s="90"/>
      <c r="IG1789" s="90"/>
      <c r="IH1789" s="90"/>
      <c r="II1789" s="90"/>
      <c r="IJ1789" s="90"/>
      <c r="IK1789" s="90"/>
      <c r="IL1789" s="90"/>
      <c r="IM1789" s="90"/>
    </row>
    <row r="1790" spans="1:247" ht="13.5" hidden="1">
      <c r="A1790" s="90" t="s">
        <v>430</v>
      </c>
      <c r="B1790" s="90" t="s">
        <v>431</v>
      </c>
      <c r="C1790" s="91"/>
      <c r="D1790" s="91">
        <v>45301</v>
      </c>
      <c r="E1790" s="90" t="s">
        <v>2129</v>
      </c>
      <c r="F1790" s="90" t="s">
        <v>427</v>
      </c>
      <c r="G1790" s="90" t="s">
        <v>2454</v>
      </c>
      <c r="H1790" s="92">
        <v>1079800</v>
      </c>
      <c r="I1790" s="78">
        <v>524.22</v>
      </c>
      <c r="J1790" s="93"/>
      <c r="K1790" s="94">
        <v>2096.6999999999998</v>
      </c>
      <c r="L1790" s="94">
        <v>2096.6999999999998</v>
      </c>
      <c r="M1790" s="94">
        <f t="shared" si="12"/>
        <v>0</v>
      </c>
      <c r="N1790" s="91">
        <v>45302</v>
      </c>
      <c r="O1790" s="90" t="s">
        <v>2455</v>
      </c>
      <c r="P1790" s="90"/>
      <c r="Q1790" s="90">
        <v>27</v>
      </c>
      <c r="R1790" s="90" t="s">
        <v>2453</v>
      </c>
      <c r="S1790" s="90"/>
      <c r="T1790" s="90"/>
      <c r="U1790" s="90"/>
      <c r="V1790" s="90"/>
      <c r="W1790" s="90"/>
      <c r="X1790" s="90"/>
      <c r="Y1790" s="90"/>
      <c r="Z1790" s="90"/>
      <c r="AA1790" s="90"/>
      <c r="AB1790" s="90"/>
      <c r="AC1790" s="90"/>
      <c r="AD1790" s="90"/>
      <c r="AE1790" s="90"/>
      <c r="AF1790" s="90"/>
      <c r="AG1790" s="90"/>
      <c r="AH1790" s="90"/>
      <c r="AI1790" s="90"/>
      <c r="AJ1790" s="90"/>
      <c r="AK1790" s="90"/>
      <c r="AL1790" s="90"/>
      <c r="AM1790" s="90"/>
      <c r="AN1790" s="90"/>
      <c r="AO1790" s="90"/>
      <c r="AP1790" s="90"/>
      <c r="AQ1790" s="90"/>
      <c r="AR1790" s="90"/>
      <c r="AS1790" s="90"/>
      <c r="AT1790" s="90"/>
      <c r="AU1790" s="90"/>
      <c r="AV1790" s="90"/>
      <c r="AW1790" s="90"/>
      <c r="AX1790" s="90"/>
      <c r="AY1790" s="90"/>
      <c r="AZ1790" s="90"/>
      <c r="BA1790" s="90"/>
      <c r="BB1790" s="90"/>
      <c r="BC1790" s="90"/>
      <c r="BD1790" s="90"/>
      <c r="BE1790" s="90"/>
      <c r="BF1790" s="90"/>
      <c r="BG1790" s="90"/>
      <c r="BH1790" s="90"/>
      <c r="BI1790" s="90"/>
      <c r="BJ1790" s="90"/>
      <c r="BK1790" s="90"/>
      <c r="BL1790" s="90"/>
      <c r="BM1790" s="90"/>
      <c r="BN1790" s="90"/>
      <c r="BO1790" s="90"/>
      <c r="BP1790" s="90"/>
      <c r="BQ1790" s="90"/>
      <c r="BR1790" s="90"/>
      <c r="BS1790" s="90"/>
      <c r="BT1790" s="90"/>
      <c r="BU1790" s="90"/>
      <c r="BV1790" s="90"/>
      <c r="BW1790" s="90"/>
      <c r="BX1790" s="90"/>
      <c r="BY1790" s="90"/>
      <c r="BZ1790" s="90"/>
      <c r="CA1790" s="90"/>
      <c r="CB1790" s="90"/>
      <c r="CC1790" s="90"/>
      <c r="CD1790" s="90"/>
      <c r="CE1790" s="90"/>
      <c r="CF1790" s="90"/>
      <c r="CG1790" s="90"/>
      <c r="CH1790" s="90"/>
      <c r="CI1790" s="90"/>
      <c r="CJ1790" s="90"/>
      <c r="CK1790" s="90"/>
      <c r="CL1790" s="90"/>
      <c r="CM1790" s="90"/>
      <c r="CN1790" s="90"/>
      <c r="CO1790" s="90"/>
      <c r="CP1790" s="90"/>
      <c r="CQ1790" s="90"/>
      <c r="CR1790" s="90"/>
      <c r="CS1790" s="90"/>
      <c r="CT1790" s="90"/>
      <c r="CU1790" s="90"/>
      <c r="CV1790" s="90"/>
      <c r="CW1790" s="90"/>
      <c r="CX1790" s="90"/>
      <c r="CY1790" s="90"/>
      <c r="CZ1790" s="90"/>
      <c r="DA1790" s="90"/>
      <c r="DB1790" s="90"/>
      <c r="DC1790" s="90"/>
      <c r="DD1790" s="90"/>
      <c r="DE1790" s="90"/>
      <c r="DF1790" s="90"/>
      <c r="DG1790" s="90"/>
      <c r="DH1790" s="90"/>
      <c r="DI1790" s="90"/>
      <c r="DJ1790" s="90"/>
      <c r="DK1790" s="90"/>
      <c r="DL1790" s="90"/>
      <c r="DM1790" s="90"/>
      <c r="DN1790" s="90"/>
      <c r="DO1790" s="90"/>
      <c r="DP1790" s="90"/>
      <c r="DQ1790" s="90"/>
      <c r="DR1790" s="90"/>
      <c r="DS1790" s="90"/>
      <c r="DT1790" s="90"/>
      <c r="DU1790" s="90"/>
      <c r="DV1790" s="90"/>
      <c r="DW1790" s="90"/>
      <c r="DX1790" s="90"/>
      <c r="DY1790" s="90"/>
      <c r="DZ1790" s="90"/>
      <c r="EA1790" s="90"/>
      <c r="EB1790" s="90"/>
      <c r="EC1790" s="90"/>
      <c r="ED1790" s="90"/>
      <c r="EE1790" s="90"/>
      <c r="EF1790" s="90"/>
      <c r="EG1790" s="90"/>
      <c r="EH1790" s="90"/>
      <c r="EI1790" s="90"/>
      <c r="EJ1790" s="90"/>
      <c r="EK1790" s="90"/>
      <c r="EL1790" s="90"/>
      <c r="EM1790" s="90"/>
      <c r="EN1790" s="90"/>
      <c r="EO1790" s="90"/>
      <c r="EP1790" s="90"/>
      <c r="EQ1790" s="90"/>
      <c r="ER1790" s="90"/>
      <c r="ES1790" s="90"/>
      <c r="ET1790" s="90"/>
      <c r="EU1790" s="90"/>
      <c r="EV1790" s="90"/>
      <c r="EW1790" s="90"/>
      <c r="EX1790" s="90"/>
      <c r="EY1790" s="90"/>
      <c r="EZ1790" s="90"/>
      <c r="FA1790" s="90"/>
      <c r="FB1790" s="90"/>
      <c r="FC1790" s="90"/>
      <c r="FD1790" s="90"/>
      <c r="FE1790" s="90"/>
      <c r="FF1790" s="90"/>
      <c r="FG1790" s="90"/>
      <c r="FH1790" s="90"/>
      <c r="FI1790" s="90"/>
      <c r="FJ1790" s="90"/>
      <c r="FK1790" s="90"/>
      <c r="FL1790" s="90"/>
      <c r="FM1790" s="90"/>
      <c r="FN1790" s="90"/>
      <c r="FO1790" s="90"/>
      <c r="FP1790" s="90"/>
      <c r="FQ1790" s="90"/>
      <c r="FR1790" s="90"/>
      <c r="FS1790" s="90"/>
      <c r="FT1790" s="90"/>
      <c r="FU1790" s="90"/>
      <c r="FV1790" s="90"/>
      <c r="FW1790" s="90"/>
      <c r="FX1790" s="90"/>
      <c r="FY1790" s="90"/>
      <c r="FZ1790" s="90"/>
      <c r="GA1790" s="90"/>
      <c r="GB1790" s="90"/>
      <c r="GC1790" s="90"/>
      <c r="GD1790" s="90"/>
      <c r="GE1790" s="90"/>
      <c r="GF1790" s="90"/>
      <c r="GG1790" s="90"/>
      <c r="GH1790" s="90"/>
      <c r="GI1790" s="90"/>
      <c r="GJ1790" s="90"/>
      <c r="GK1790" s="90"/>
      <c r="GL1790" s="90"/>
      <c r="GM1790" s="90"/>
      <c r="GN1790" s="90"/>
      <c r="GO1790" s="90"/>
      <c r="GP1790" s="90"/>
      <c r="GQ1790" s="90"/>
      <c r="GR1790" s="90"/>
      <c r="GS1790" s="90"/>
      <c r="GT1790" s="90"/>
      <c r="GU1790" s="90"/>
      <c r="GV1790" s="90"/>
      <c r="GW1790" s="90"/>
      <c r="GX1790" s="90"/>
      <c r="GY1790" s="90"/>
      <c r="GZ1790" s="90"/>
      <c r="HA1790" s="90"/>
      <c r="HB1790" s="90"/>
      <c r="HC1790" s="90"/>
      <c r="HD1790" s="90"/>
      <c r="HE1790" s="90"/>
      <c r="HF1790" s="90"/>
      <c r="HG1790" s="90"/>
      <c r="HH1790" s="90"/>
      <c r="HI1790" s="90"/>
      <c r="HJ1790" s="90"/>
      <c r="HK1790" s="90"/>
      <c r="HL1790" s="90"/>
      <c r="HM1790" s="90"/>
      <c r="HN1790" s="90"/>
      <c r="HO1790" s="90"/>
      <c r="HP1790" s="90"/>
      <c r="HQ1790" s="90"/>
      <c r="HR1790" s="90"/>
      <c r="HS1790" s="90"/>
      <c r="HT1790" s="90"/>
      <c r="HU1790" s="90"/>
      <c r="HV1790" s="90"/>
      <c r="HW1790" s="90"/>
      <c r="HX1790" s="90"/>
      <c r="HY1790" s="90"/>
      <c r="HZ1790" s="90"/>
      <c r="IA1790" s="90"/>
      <c r="IB1790" s="90"/>
      <c r="IC1790" s="90"/>
      <c r="ID1790" s="90"/>
      <c r="IE1790" s="90"/>
      <c r="IF1790" s="90"/>
      <c r="IG1790" s="90"/>
      <c r="IH1790" s="90"/>
      <c r="II1790" s="90"/>
      <c r="IJ1790" s="90"/>
      <c r="IK1790" s="90"/>
      <c r="IL1790" s="90"/>
      <c r="IM1790" s="90"/>
    </row>
    <row r="1791" spans="1:247" ht="13.5" hidden="1">
      <c r="A1791" s="90" t="s">
        <v>432</v>
      </c>
      <c r="B1791" s="90" t="s">
        <v>433</v>
      </c>
      <c r="C1791" s="91"/>
      <c r="D1791" s="91">
        <v>45301</v>
      </c>
      <c r="E1791" s="90" t="s">
        <v>2129</v>
      </c>
      <c r="F1791" s="90" t="s">
        <v>427</v>
      </c>
      <c r="G1791" s="90" t="s">
        <v>2454</v>
      </c>
      <c r="H1791" s="92">
        <v>648600</v>
      </c>
      <c r="I1791" s="78">
        <v>524.22</v>
      </c>
      <c r="J1791" s="93"/>
      <c r="K1791" s="94">
        <v>1259.42</v>
      </c>
      <c r="L1791" s="94">
        <v>1259.42</v>
      </c>
      <c r="M1791" s="94">
        <f t="shared" si="12"/>
        <v>0</v>
      </c>
      <c r="N1791" s="91">
        <v>45302</v>
      </c>
      <c r="O1791" s="90" t="s">
        <v>2455</v>
      </c>
      <c r="P1791" s="90"/>
      <c r="Q1791" s="90">
        <v>27</v>
      </c>
      <c r="R1791" s="90" t="s">
        <v>2453</v>
      </c>
      <c r="S1791" s="90"/>
      <c r="T1791" s="90"/>
      <c r="U1791" s="90"/>
      <c r="V1791" s="90"/>
      <c r="W1791" s="90"/>
      <c r="X1791" s="90"/>
      <c r="Y1791" s="90"/>
      <c r="Z1791" s="90"/>
      <c r="AA1791" s="90"/>
      <c r="AB1791" s="90"/>
      <c r="AC1791" s="90"/>
      <c r="AD1791" s="90"/>
      <c r="AE1791" s="90"/>
      <c r="AF1791" s="90"/>
      <c r="AG1791" s="90"/>
      <c r="AH1791" s="90"/>
      <c r="AI1791" s="90"/>
      <c r="AJ1791" s="90"/>
      <c r="AK1791" s="90"/>
      <c r="AL1791" s="90"/>
      <c r="AM1791" s="90"/>
      <c r="AN1791" s="90"/>
      <c r="AO1791" s="90"/>
      <c r="AP1791" s="90"/>
      <c r="AQ1791" s="90"/>
      <c r="AR1791" s="90"/>
      <c r="AS1791" s="90"/>
      <c r="AT1791" s="90"/>
      <c r="AU1791" s="90"/>
      <c r="AV1791" s="90"/>
      <c r="AW1791" s="90"/>
      <c r="AX1791" s="90"/>
      <c r="AY1791" s="90"/>
      <c r="AZ1791" s="90"/>
      <c r="BA1791" s="90"/>
      <c r="BB1791" s="90"/>
      <c r="BC1791" s="90"/>
      <c r="BD1791" s="90"/>
      <c r="BE1791" s="90"/>
      <c r="BF1791" s="90"/>
      <c r="BG1791" s="90"/>
      <c r="BH1791" s="90"/>
      <c r="BI1791" s="90"/>
      <c r="BJ1791" s="90"/>
      <c r="BK1791" s="90"/>
      <c r="BL1791" s="90"/>
      <c r="BM1791" s="90"/>
      <c r="BN1791" s="90"/>
      <c r="BO1791" s="90"/>
      <c r="BP1791" s="90"/>
      <c r="BQ1791" s="90"/>
      <c r="BR1791" s="90"/>
      <c r="BS1791" s="90"/>
      <c r="BT1791" s="90"/>
      <c r="BU1791" s="90"/>
      <c r="BV1791" s="90"/>
      <c r="BW1791" s="90"/>
      <c r="BX1791" s="90"/>
      <c r="BY1791" s="90"/>
      <c r="BZ1791" s="90"/>
      <c r="CA1791" s="90"/>
      <c r="CB1791" s="90"/>
      <c r="CC1791" s="90"/>
      <c r="CD1791" s="90"/>
      <c r="CE1791" s="90"/>
      <c r="CF1791" s="90"/>
      <c r="CG1791" s="90"/>
      <c r="CH1791" s="90"/>
      <c r="CI1791" s="90"/>
      <c r="CJ1791" s="90"/>
      <c r="CK1791" s="90"/>
      <c r="CL1791" s="90"/>
      <c r="CM1791" s="90"/>
      <c r="CN1791" s="90"/>
      <c r="CO1791" s="90"/>
      <c r="CP1791" s="90"/>
      <c r="CQ1791" s="90"/>
      <c r="CR1791" s="90"/>
      <c r="CS1791" s="90"/>
      <c r="CT1791" s="90"/>
      <c r="CU1791" s="90"/>
      <c r="CV1791" s="90"/>
      <c r="CW1791" s="90"/>
      <c r="CX1791" s="90"/>
      <c r="CY1791" s="90"/>
      <c r="CZ1791" s="90"/>
      <c r="DA1791" s="90"/>
      <c r="DB1791" s="90"/>
      <c r="DC1791" s="90"/>
      <c r="DD1791" s="90"/>
      <c r="DE1791" s="90"/>
      <c r="DF1791" s="90"/>
      <c r="DG1791" s="90"/>
      <c r="DH1791" s="90"/>
      <c r="DI1791" s="90"/>
      <c r="DJ1791" s="90"/>
      <c r="DK1791" s="90"/>
      <c r="DL1791" s="90"/>
      <c r="DM1791" s="90"/>
      <c r="DN1791" s="90"/>
      <c r="DO1791" s="90"/>
      <c r="DP1791" s="90"/>
      <c r="DQ1791" s="90"/>
      <c r="DR1791" s="90"/>
      <c r="DS1791" s="90"/>
      <c r="DT1791" s="90"/>
      <c r="DU1791" s="90"/>
      <c r="DV1791" s="90"/>
      <c r="DW1791" s="90"/>
      <c r="DX1791" s="90"/>
      <c r="DY1791" s="90"/>
      <c r="DZ1791" s="90"/>
      <c r="EA1791" s="90"/>
      <c r="EB1791" s="90"/>
      <c r="EC1791" s="90"/>
      <c r="ED1791" s="90"/>
      <c r="EE1791" s="90"/>
      <c r="EF1791" s="90"/>
      <c r="EG1791" s="90"/>
      <c r="EH1791" s="90"/>
      <c r="EI1791" s="90"/>
      <c r="EJ1791" s="90"/>
      <c r="EK1791" s="90"/>
      <c r="EL1791" s="90"/>
      <c r="EM1791" s="90"/>
      <c r="EN1791" s="90"/>
      <c r="EO1791" s="90"/>
      <c r="EP1791" s="90"/>
      <c r="EQ1791" s="90"/>
      <c r="ER1791" s="90"/>
      <c r="ES1791" s="90"/>
      <c r="ET1791" s="90"/>
      <c r="EU1791" s="90"/>
      <c r="EV1791" s="90"/>
      <c r="EW1791" s="90"/>
      <c r="EX1791" s="90"/>
      <c r="EY1791" s="90"/>
      <c r="EZ1791" s="90"/>
      <c r="FA1791" s="90"/>
      <c r="FB1791" s="90"/>
      <c r="FC1791" s="90"/>
      <c r="FD1791" s="90"/>
      <c r="FE1791" s="90"/>
      <c r="FF1791" s="90"/>
      <c r="FG1791" s="90"/>
      <c r="FH1791" s="90"/>
      <c r="FI1791" s="90"/>
      <c r="FJ1791" s="90"/>
      <c r="FK1791" s="90"/>
      <c r="FL1791" s="90"/>
      <c r="FM1791" s="90"/>
      <c r="FN1791" s="90"/>
      <c r="FO1791" s="90"/>
      <c r="FP1791" s="90"/>
      <c r="FQ1791" s="90"/>
      <c r="FR1791" s="90"/>
      <c r="FS1791" s="90"/>
      <c r="FT1791" s="90"/>
      <c r="FU1791" s="90"/>
      <c r="FV1791" s="90"/>
      <c r="FW1791" s="90"/>
      <c r="FX1791" s="90"/>
      <c r="FY1791" s="90"/>
      <c r="FZ1791" s="90"/>
      <c r="GA1791" s="90"/>
      <c r="GB1791" s="90"/>
      <c r="GC1791" s="90"/>
      <c r="GD1791" s="90"/>
      <c r="GE1791" s="90"/>
      <c r="GF1791" s="90"/>
      <c r="GG1791" s="90"/>
      <c r="GH1791" s="90"/>
      <c r="GI1791" s="90"/>
      <c r="GJ1791" s="90"/>
      <c r="GK1791" s="90"/>
      <c r="GL1791" s="90"/>
      <c r="GM1791" s="90"/>
      <c r="GN1791" s="90"/>
      <c r="GO1791" s="90"/>
      <c r="GP1791" s="90"/>
      <c r="GQ1791" s="90"/>
      <c r="GR1791" s="90"/>
      <c r="GS1791" s="90"/>
      <c r="GT1791" s="90"/>
      <c r="GU1791" s="90"/>
      <c r="GV1791" s="90"/>
      <c r="GW1791" s="90"/>
      <c r="GX1791" s="90"/>
      <c r="GY1791" s="90"/>
      <c r="GZ1791" s="90"/>
      <c r="HA1791" s="90"/>
      <c r="HB1791" s="90"/>
      <c r="HC1791" s="90"/>
      <c r="HD1791" s="90"/>
      <c r="HE1791" s="90"/>
      <c r="HF1791" s="90"/>
      <c r="HG1791" s="90"/>
      <c r="HH1791" s="90"/>
      <c r="HI1791" s="90"/>
      <c r="HJ1791" s="90"/>
      <c r="HK1791" s="90"/>
      <c r="HL1791" s="90"/>
      <c r="HM1791" s="90"/>
      <c r="HN1791" s="90"/>
      <c r="HO1791" s="90"/>
      <c r="HP1791" s="90"/>
      <c r="HQ1791" s="90"/>
      <c r="HR1791" s="90"/>
      <c r="HS1791" s="90"/>
      <c r="HT1791" s="90"/>
      <c r="HU1791" s="90"/>
      <c r="HV1791" s="90"/>
      <c r="HW1791" s="90"/>
      <c r="HX1791" s="90"/>
      <c r="HY1791" s="90"/>
      <c r="HZ1791" s="90"/>
      <c r="IA1791" s="90"/>
      <c r="IB1791" s="90"/>
      <c r="IC1791" s="90"/>
      <c r="ID1791" s="90"/>
      <c r="IE1791" s="90"/>
      <c r="IF1791" s="90"/>
      <c r="IG1791" s="90"/>
      <c r="IH1791" s="90"/>
      <c r="II1791" s="90"/>
      <c r="IJ1791" s="90"/>
      <c r="IK1791" s="90"/>
      <c r="IL1791" s="90"/>
      <c r="IM1791" s="90"/>
    </row>
    <row r="1792" spans="1:247" ht="13.5" hidden="1">
      <c r="A1792" s="90" t="s">
        <v>280</v>
      </c>
      <c r="B1792" s="90" t="s">
        <v>281</v>
      </c>
      <c r="C1792" s="91"/>
      <c r="D1792" s="91">
        <v>45301</v>
      </c>
      <c r="E1792" s="90" t="s">
        <v>2129</v>
      </c>
      <c r="F1792" s="90" t="s">
        <v>427</v>
      </c>
      <c r="G1792" s="90" t="s">
        <v>2454</v>
      </c>
      <c r="H1792" s="92">
        <v>327600</v>
      </c>
      <c r="I1792" s="78">
        <v>524.22</v>
      </c>
      <c r="J1792" s="93"/>
      <c r="K1792" s="94">
        <v>636.12</v>
      </c>
      <c r="L1792" s="94">
        <v>636.12</v>
      </c>
      <c r="M1792" s="94">
        <f t="shared" si="12"/>
        <v>0</v>
      </c>
      <c r="N1792" s="91">
        <v>45302</v>
      </c>
      <c r="O1792" s="90" t="s">
        <v>2455</v>
      </c>
      <c r="P1792" s="90"/>
      <c r="Q1792" s="90">
        <v>27</v>
      </c>
      <c r="R1792" s="90" t="s">
        <v>2453</v>
      </c>
      <c r="S1792" s="90"/>
      <c r="T1792" s="90"/>
      <c r="U1792" s="90"/>
      <c r="V1792" s="90"/>
      <c r="W1792" s="90"/>
      <c r="X1792" s="90"/>
      <c r="Y1792" s="90"/>
      <c r="Z1792" s="90"/>
      <c r="AA1792" s="90"/>
      <c r="AB1792" s="90"/>
      <c r="AC1792" s="90"/>
      <c r="AD1792" s="90"/>
      <c r="AE1792" s="90"/>
      <c r="AF1792" s="90"/>
      <c r="AG1792" s="90"/>
      <c r="AH1792" s="90"/>
      <c r="AI1792" s="90"/>
      <c r="AJ1792" s="90"/>
      <c r="AK1792" s="90"/>
      <c r="AL1792" s="90"/>
      <c r="AM1792" s="90"/>
      <c r="AN1792" s="90"/>
      <c r="AO1792" s="90"/>
      <c r="AP1792" s="90"/>
      <c r="AQ1792" s="90"/>
      <c r="AR1792" s="90"/>
      <c r="AS1792" s="90"/>
      <c r="AT1792" s="90"/>
      <c r="AU1792" s="90"/>
      <c r="AV1792" s="90"/>
      <c r="AW1792" s="90"/>
      <c r="AX1792" s="90"/>
      <c r="AY1792" s="90"/>
      <c r="AZ1792" s="90"/>
      <c r="BA1792" s="90"/>
      <c r="BB1792" s="90"/>
      <c r="BC1792" s="90"/>
      <c r="BD1792" s="90"/>
      <c r="BE1792" s="90"/>
      <c r="BF1792" s="90"/>
      <c r="BG1792" s="90"/>
      <c r="BH1792" s="90"/>
      <c r="BI1792" s="90"/>
      <c r="BJ1792" s="90"/>
      <c r="BK1792" s="90"/>
      <c r="BL1792" s="90"/>
      <c r="BM1792" s="90"/>
      <c r="BN1792" s="90"/>
      <c r="BO1792" s="90"/>
      <c r="BP1792" s="90"/>
      <c r="BQ1792" s="90"/>
      <c r="BR1792" s="90"/>
      <c r="BS1792" s="90"/>
      <c r="BT1792" s="90"/>
      <c r="BU1792" s="90"/>
      <c r="BV1792" s="90"/>
      <c r="BW1792" s="90"/>
      <c r="BX1792" s="90"/>
      <c r="BY1792" s="90"/>
      <c r="BZ1792" s="90"/>
      <c r="CA1792" s="90"/>
      <c r="CB1792" s="90"/>
      <c r="CC1792" s="90"/>
      <c r="CD1792" s="90"/>
      <c r="CE1792" s="90"/>
      <c r="CF1792" s="90"/>
      <c r="CG1792" s="90"/>
      <c r="CH1792" s="90"/>
      <c r="CI1792" s="90"/>
      <c r="CJ1792" s="90"/>
      <c r="CK1792" s="90"/>
      <c r="CL1792" s="90"/>
      <c r="CM1792" s="90"/>
      <c r="CN1792" s="90"/>
      <c r="CO1792" s="90"/>
      <c r="CP1792" s="90"/>
      <c r="CQ1792" s="90"/>
      <c r="CR1792" s="90"/>
      <c r="CS1792" s="90"/>
      <c r="CT1792" s="90"/>
      <c r="CU1792" s="90"/>
      <c r="CV1792" s="90"/>
      <c r="CW1792" s="90"/>
      <c r="CX1792" s="90"/>
      <c r="CY1792" s="90"/>
      <c r="CZ1792" s="90"/>
      <c r="DA1792" s="90"/>
      <c r="DB1792" s="90"/>
      <c r="DC1792" s="90"/>
      <c r="DD1792" s="90"/>
      <c r="DE1792" s="90"/>
      <c r="DF1792" s="90"/>
      <c r="DG1792" s="90"/>
      <c r="DH1792" s="90"/>
      <c r="DI1792" s="90"/>
      <c r="DJ1792" s="90"/>
      <c r="DK1792" s="90"/>
      <c r="DL1792" s="90"/>
      <c r="DM1792" s="90"/>
      <c r="DN1792" s="90"/>
      <c r="DO1792" s="90"/>
      <c r="DP1792" s="90"/>
      <c r="DQ1792" s="90"/>
      <c r="DR1792" s="90"/>
      <c r="DS1792" s="90"/>
      <c r="DT1792" s="90"/>
      <c r="DU1792" s="90"/>
      <c r="DV1792" s="90"/>
      <c r="DW1792" s="90"/>
      <c r="DX1792" s="90"/>
      <c r="DY1792" s="90"/>
      <c r="DZ1792" s="90"/>
      <c r="EA1792" s="90"/>
      <c r="EB1792" s="90"/>
      <c r="EC1792" s="90"/>
      <c r="ED1792" s="90"/>
      <c r="EE1792" s="90"/>
      <c r="EF1792" s="90"/>
      <c r="EG1792" s="90"/>
      <c r="EH1792" s="90"/>
      <c r="EI1792" s="90"/>
      <c r="EJ1792" s="90"/>
      <c r="EK1792" s="90"/>
      <c r="EL1792" s="90"/>
      <c r="EM1792" s="90"/>
      <c r="EN1792" s="90"/>
      <c r="EO1792" s="90"/>
      <c r="EP1792" s="90"/>
      <c r="EQ1792" s="90"/>
      <c r="ER1792" s="90"/>
      <c r="ES1792" s="90"/>
      <c r="ET1792" s="90"/>
      <c r="EU1792" s="90"/>
      <c r="EV1792" s="90"/>
      <c r="EW1792" s="90"/>
      <c r="EX1792" s="90"/>
      <c r="EY1792" s="90"/>
      <c r="EZ1792" s="90"/>
      <c r="FA1792" s="90"/>
      <c r="FB1792" s="90"/>
      <c r="FC1792" s="90"/>
      <c r="FD1792" s="90"/>
      <c r="FE1792" s="90"/>
      <c r="FF1792" s="90"/>
      <c r="FG1792" s="90"/>
      <c r="FH1792" s="90"/>
      <c r="FI1792" s="90"/>
      <c r="FJ1792" s="90"/>
      <c r="FK1792" s="90"/>
      <c r="FL1792" s="90"/>
      <c r="FM1792" s="90"/>
      <c r="FN1792" s="90"/>
      <c r="FO1792" s="90"/>
      <c r="FP1792" s="90"/>
      <c r="FQ1792" s="90"/>
      <c r="FR1792" s="90"/>
      <c r="FS1792" s="90"/>
      <c r="FT1792" s="90"/>
      <c r="FU1792" s="90"/>
      <c r="FV1792" s="90"/>
      <c r="FW1792" s="90"/>
      <c r="FX1792" s="90"/>
      <c r="FY1792" s="90"/>
      <c r="FZ1792" s="90"/>
      <c r="GA1792" s="90"/>
      <c r="GB1792" s="90"/>
      <c r="GC1792" s="90"/>
      <c r="GD1792" s="90"/>
      <c r="GE1792" s="90"/>
      <c r="GF1792" s="90"/>
      <c r="GG1792" s="90"/>
      <c r="GH1792" s="90"/>
      <c r="GI1792" s="90"/>
      <c r="GJ1792" s="90"/>
      <c r="GK1792" s="90"/>
      <c r="GL1792" s="90"/>
      <c r="GM1792" s="90"/>
      <c r="GN1792" s="90"/>
      <c r="GO1792" s="90"/>
      <c r="GP1792" s="90"/>
      <c r="GQ1792" s="90"/>
      <c r="GR1792" s="90"/>
      <c r="GS1792" s="90"/>
      <c r="GT1792" s="90"/>
      <c r="GU1792" s="90"/>
      <c r="GV1792" s="90"/>
      <c r="GW1792" s="90"/>
      <c r="GX1792" s="90"/>
      <c r="GY1792" s="90"/>
      <c r="GZ1792" s="90"/>
      <c r="HA1792" s="90"/>
      <c r="HB1792" s="90"/>
      <c r="HC1792" s="90"/>
      <c r="HD1792" s="90"/>
      <c r="HE1792" s="90"/>
      <c r="HF1792" s="90"/>
      <c r="HG1792" s="90"/>
      <c r="HH1792" s="90"/>
      <c r="HI1792" s="90"/>
      <c r="HJ1792" s="90"/>
      <c r="HK1792" s="90"/>
      <c r="HL1792" s="90"/>
      <c r="HM1792" s="90"/>
      <c r="HN1792" s="90"/>
      <c r="HO1792" s="90"/>
      <c r="HP1792" s="90"/>
      <c r="HQ1792" s="90"/>
      <c r="HR1792" s="90"/>
      <c r="HS1792" s="90"/>
      <c r="HT1792" s="90"/>
      <c r="HU1792" s="90"/>
      <c r="HV1792" s="90"/>
      <c r="HW1792" s="90"/>
      <c r="HX1792" s="90"/>
      <c r="HY1792" s="90"/>
      <c r="HZ1792" s="90"/>
      <c r="IA1792" s="90"/>
      <c r="IB1792" s="90"/>
      <c r="IC1792" s="90"/>
      <c r="ID1792" s="90"/>
      <c r="IE1792" s="90"/>
      <c r="IF1792" s="90"/>
      <c r="IG1792" s="90"/>
      <c r="IH1792" s="90"/>
      <c r="II1792" s="90"/>
      <c r="IJ1792" s="90"/>
      <c r="IK1792" s="90"/>
      <c r="IL1792" s="90"/>
      <c r="IM1792" s="90"/>
    </row>
    <row r="1793" spans="1:247" ht="13.5" hidden="1">
      <c r="A1793" s="90" t="s">
        <v>430</v>
      </c>
      <c r="B1793" s="90" t="s">
        <v>431</v>
      </c>
      <c r="C1793" s="91"/>
      <c r="D1793" s="91">
        <v>45294</v>
      </c>
      <c r="E1793" s="90">
        <v>190208</v>
      </c>
      <c r="F1793" s="90" t="s">
        <v>1042</v>
      </c>
      <c r="G1793" s="90" t="s">
        <v>1986</v>
      </c>
      <c r="H1793" s="92">
        <v>7955.2</v>
      </c>
      <c r="I1793" s="78">
        <v>524.22</v>
      </c>
      <c r="J1793" s="93"/>
      <c r="K1793" s="94">
        <v>15.51</v>
      </c>
      <c r="L1793" s="94">
        <v>15.51</v>
      </c>
      <c r="M1793" s="94">
        <f t="shared" si="12"/>
        <v>0</v>
      </c>
      <c r="N1793" s="91">
        <v>45296</v>
      </c>
      <c r="O1793" s="90" t="s">
        <v>2456</v>
      </c>
      <c r="P1793" s="90"/>
      <c r="Q1793" s="90">
        <v>27</v>
      </c>
      <c r="R1793" s="90" t="s">
        <v>2394</v>
      </c>
      <c r="S1793" s="90"/>
      <c r="T1793" s="90"/>
      <c r="U1793" s="90"/>
      <c r="V1793" s="90"/>
      <c r="W1793" s="90"/>
      <c r="X1793" s="90"/>
      <c r="Y1793" s="90"/>
      <c r="Z1793" s="90"/>
      <c r="AA1793" s="90"/>
      <c r="AB1793" s="90"/>
      <c r="AC1793" s="90"/>
      <c r="AD1793" s="90"/>
      <c r="AE1793" s="90"/>
      <c r="AF1793" s="90"/>
      <c r="AG1793" s="90"/>
      <c r="AH1793" s="90"/>
      <c r="AI1793" s="90"/>
      <c r="AJ1793" s="90"/>
      <c r="AK1793" s="90"/>
      <c r="AL1793" s="90"/>
      <c r="AM1793" s="90"/>
      <c r="AN1793" s="90"/>
      <c r="AO1793" s="90"/>
      <c r="AP1793" s="90"/>
      <c r="AQ1793" s="90"/>
      <c r="AR1793" s="90"/>
      <c r="AS1793" s="90"/>
      <c r="AT1793" s="90"/>
      <c r="AU1793" s="90"/>
      <c r="AV1793" s="90"/>
      <c r="AW1793" s="90"/>
      <c r="AX1793" s="90"/>
      <c r="AY1793" s="90"/>
      <c r="AZ1793" s="90"/>
      <c r="BA1793" s="90"/>
      <c r="BB1793" s="90"/>
      <c r="BC1793" s="90"/>
      <c r="BD1793" s="90"/>
      <c r="BE1793" s="90"/>
      <c r="BF1793" s="90"/>
      <c r="BG1793" s="90"/>
      <c r="BH1793" s="90"/>
      <c r="BI1793" s="90"/>
      <c r="BJ1793" s="90"/>
      <c r="BK1793" s="90"/>
      <c r="BL1793" s="90"/>
      <c r="BM1793" s="90"/>
      <c r="BN1793" s="90"/>
      <c r="BO1793" s="90"/>
      <c r="BP1793" s="90"/>
      <c r="BQ1793" s="90"/>
      <c r="BR1793" s="90"/>
      <c r="BS1793" s="90"/>
      <c r="BT1793" s="90"/>
      <c r="BU1793" s="90"/>
      <c r="BV1793" s="90"/>
      <c r="BW1793" s="90"/>
      <c r="BX1793" s="90"/>
      <c r="BY1793" s="90"/>
      <c r="BZ1793" s="90"/>
      <c r="CA1793" s="90"/>
      <c r="CB1793" s="90"/>
      <c r="CC1793" s="90"/>
      <c r="CD1793" s="90"/>
      <c r="CE1793" s="90"/>
      <c r="CF1793" s="90"/>
      <c r="CG1793" s="90"/>
      <c r="CH1793" s="90"/>
      <c r="CI1793" s="90"/>
      <c r="CJ1793" s="90"/>
      <c r="CK1793" s="90"/>
      <c r="CL1793" s="90"/>
      <c r="CM1793" s="90"/>
      <c r="CN1793" s="90"/>
      <c r="CO1793" s="90"/>
      <c r="CP1793" s="90"/>
      <c r="CQ1793" s="90"/>
      <c r="CR1793" s="90"/>
      <c r="CS1793" s="90"/>
      <c r="CT1793" s="90"/>
      <c r="CU1793" s="90"/>
      <c r="CV1793" s="90"/>
      <c r="CW1793" s="90"/>
      <c r="CX1793" s="90"/>
      <c r="CY1793" s="90"/>
      <c r="CZ1793" s="90"/>
      <c r="DA1793" s="90"/>
      <c r="DB1793" s="90"/>
      <c r="DC1793" s="90"/>
      <c r="DD1793" s="90"/>
      <c r="DE1793" s="90"/>
      <c r="DF1793" s="90"/>
      <c r="DG1793" s="90"/>
      <c r="DH1793" s="90"/>
      <c r="DI1793" s="90"/>
      <c r="DJ1793" s="90"/>
      <c r="DK1793" s="90"/>
      <c r="DL1793" s="90"/>
      <c r="DM1793" s="90"/>
      <c r="DN1793" s="90"/>
      <c r="DO1793" s="90"/>
      <c r="DP1793" s="90"/>
      <c r="DQ1793" s="90"/>
      <c r="DR1793" s="90"/>
      <c r="DS1793" s="90"/>
      <c r="DT1793" s="90"/>
      <c r="DU1793" s="90"/>
      <c r="DV1793" s="90"/>
      <c r="DW1793" s="90"/>
      <c r="DX1793" s="90"/>
      <c r="DY1793" s="90"/>
      <c r="DZ1793" s="90"/>
      <c r="EA1793" s="90"/>
      <c r="EB1793" s="90"/>
      <c r="EC1793" s="90"/>
      <c r="ED1793" s="90"/>
      <c r="EE1793" s="90"/>
      <c r="EF1793" s="90"/>
      <c r="EG1793" s="90"/>
      <c r="EH1793" s="90"/>
      <c r="EI1793" s="90"/>
      <c r="EJ1793" s="90"/>
      <c r="EK1793" s="90"/>
      <c r="EL1793" s="90"/>
      <c r="EM1793" s="90"/>
      <c r="EN1793" s="90"/>
      <c r="EO1793" s="90"/>
      <c r="EP1793" s="90"/>
      <c r="EQ1793" s="90"/>
      <c r="ER1793" s="90"/>
      <c r="ES1793" s="90"/>
      <c r="ET1793" s="90"/>
      <c r="EU1793" s="90"/>
      <c r="EV1793" s="90"/>
      <c r="EW1793" s="90"/>
      <c r="EX1793" s="90"/>
      <c r="EY1793" s="90"/>
      <c r="EZ1793" s="90"/>
      <c r="FA1793" s="90"/>
      <c r="FB1793" s="90"/>
      <c r="FC1793" s="90"/>
      <c r="FD1793" s="90"/>
      <c r="FE1793" s="90"/>
      <c r="FF1793" s="90"/>
      <c r="FG1793" s="90"/>
      <c r="FH1793" s="90"/>
      <c r="FI1793" s="90"/>
      <c r="FJ1793" s="90"/>
      <c r="FK1793" s="90"/>
      <c r="FL1793" s="90"/>
      <c r="FM1793" s="90"/>
      <c r="FN1793" s="90"/>
      <c r="FO1793" s="90"/>
      <c r="FP1793" s="90"/>
      <c r="FQ1793" s="90"/>
      <c r="FR1793" s="90"/>
      <c r="FS1793" s="90"/>
      <c r="FT1793" s="90"/>
      <c r="FU1793" s="90"/>
      <c r="FV1793" s="90"/>
      <c r="FW1793" s="90"/>
      <c r="FX1793" s="90"/>
      <c r="FY1793" s="90"/>
      <c r="FZ1793" s="90"/>
      <c r="GA1793" s="90"/>
      <c r="GB1793" s="90"/>
      <c r="GC1793" s="90"/>
      <c r="GD1793" s="90"/>
      <c r="GE1793" s="90"/>
      <c r="GF1793" s="90"/>
      <c r="GG1793" s="90"/>
      <c r="GH1793" s="90"/>
      <c r="GI1793" s="90"/>
      <c r="GJ1793" s="90"/>
      <c r="GK1793" s="90"/>
      <c r="GL1793" s="90"/>
      <c r="GM1793" s="90"/>
      <c r="GN1793" s="90"/>
      <c r="GO1793" s="90"/>
      <c r="GP1793" s="90"/>
      <c r="GQ1793" s="90"/>
      <c r="GR1793" s="90"/>
      <c r="GS1793" s="90"/>
      <c r="GT1793" s="90"/>
      <c r="GU1793" s="90"/>
      <c r="GV1793" s="90"/>
      <c r="GW1793" s="90"/>
      <c r="GX1793" s="90"/>
      <c r="GY1793" s="90"/>
      <c r="GZ1793" s="90"/>
      <c r="HA1793" s="90"/>
      <c r="HB1793" s="90"/>
      <c r="HC1793" s="90"/>
      <c r="HD1793" s="90"/>
      <c r="HE1793" s="90"/>
      <c r="HF1793" s="90"/>
      <c r="HG1793" s="90"/>
      <c r="HH1793" s="90"/>
      <c r="HI1793" s="90"/>
      <c r="HJ1793" s="90"/>
      <c r="HK1793" s="90"/>
      <c r="HL1793" s="90"/>
      <c r="HM1793" s="90"/>
      <c r="HN1793" s="90"/>
      <c r="HO1793" s="90"/>
      <c r="HP1793" s="90"/>
      <c r="HQ1793" s="90"/>
      <c r="HR1793" s="90"/>
      <c r="HS1793" s="90"/>
      <c r="HT1793" s="90"/>
      <c r="HU1793" s="90"/>
      <c r="HV1793" s="90"/>
      <c r="HW1793" s="90"/>
      <c r="HX1793" s="90"/>
      <c r="HY1793" s="90"/>
      <c r="HZ1793" s="90"/>
      <c r="IA1793" s="90"/>
      <c r="IB1793" s="90"/>
      <c r="IC1793" s="90"/>
      <c r="ID1793" s="90"/>
      <c r="IE1793" s="90"/>
      <c r="IF1793" s="90"/>
      <c r="IG1793" s="90"/>
      <c r="IH1793" s="90"/>
      <c r="II1793" s="90"/>
      <c r="IJ1793" s="90"/>
      <c r="IK1793" s="90"/>
      <c r="IL1793" s="90"/>
      <c r="IM1793" s="90"/>
    </row>
    <row r="1794" spans="1:247" ht="13.5" hidden="1">
      <c r="A1794" s="90" t="s">
        <v>439</v>
      </c>
      <c r="B1794" s="90" t="s">
        <v>440</v>
      </c>
      <c r="C1794" s="91"/>
      <c r="D1794" s="91">
        <v>45294</v>
      </c>
      <c r="E1794" s="90">
        <v>139794</v>
      </c>
      <c r="F1794" s="90" t="s">
        <v>1614</v>
      </c>
      <c r="G1794" s="90" t="s">
        <v>2457</v>
      </c>
      <c r="H1794" s="92">
        <v>243083.42</v>
      </c>
      <c r="I1794" s="78">
        <v>524.22</v>
      </c>
      <c r="J1794" s="93"/>
      <c r="K1794" s="94">
        <v>473.85</v>
      </c>
      <c r="L1794" s="94">
        <v>473.85</v>
      </c>
      <c r="M1794" s="94">
        <f t="shared" si="12"/>
        <v>0</v>
      </c>
      <c r="N1794" s="91">
        <v>45296</v>
      </c>
      <c r="O1794" s="90" t="s">
        <v>2456</v>
      </c>
      <c r="P1794" s="90"/>
      <c r="Q1794" s="90">
        <v>27</v>
      </c>
      <c r="R1794" s="90" t="s">
        <v>2394</v>
      </c>
      <c r="S1794" s="90"/>
      <c r="T1794" s="90"/>
      <c r="U1794" s="90"/>
      <c r="V1794" s="90"/>
      <c r="W1794" s="90"/>
      <c r="X1794" s="90"/>
      <c r="Y1794" s="90"/>
      <c r="Z1794" s="90"/>
      <c r="AA1794" s="90"/>
      <c r="AB1794" s="90"/>
      <c r="AC1794" s="90"/>
      <c r="AD1794" s="90"/>
      <c r="AE1794" s="90"/>
      <c r="AF1794" s="90"/>
      <c r="AG1794" s="90"/>
      <c r="AH1794" s="90"/>
      <c r="AI1794" s="90"/>
      <c r="AJ1794" s="90"/>
      <c r="AK1794" s="90"/>
      <c r="AL1794" s="90"/>
      <c r="AM1794" s="90"/>
      <c r="AN1794" s="90"/>
      <c r="AO1794" s="90"/>
      <c r="AP1794" s="90"/>
      <c r="AQ1794" s="90"/>
      <c r="AR1794" s="90"/>
      <c r="AS1794" s="90"/>
      <c r="AT1794" s="90"/>
      <c r="AU1794" s="90"/>
      <c r="AV1794" s="90"/>
      <c r="AW1794" s="90"/>
      <c r="AX1794" s="90"/>
      <c r="AY1794" s="90"/>
      <c r="AZ1794" s="90"/>
      <c r="BA1794" s="90"/>
      <c r="BB1794" s="90"/>
      <c r="BC1794" s="90"/>
      <c r="BD1794" s="90"/>
      <c r="BE1794" s="90"/>
      <c r="BF1794" s="90"/>
      <c r="BG1794" s="90"/>
      <c r="BH1794" s="90"/>
      <c r="BI1794" s="90"/>
      <c r="BJ1794" s="90"/>
      <c r="BK1794" s="90"/>
      <c r="BL1794" s="90"/>
      <c r="BM1794" s="90"/>
      <c r="BN1794" s="90"/>
      <c r="BO1794" s="90"/>
      <c r="BP1794" s="90"/>
      <c r="BQ1794" s="90"/>
      <c r="BR1794" s="90"/>
      <c r="BS1794" s="90"/>
      <c r="BT1794" s="90"/>
      <c r="BU1794" s="90"/>
      <c r="BV1794" s="90"/>
      <c r="BW1794" s="90"/>
      <c r="BX1794" s="90"/>
      <c r="BY1794" s="90"/>
      <c r="BZ1794" s="90"/>
      <c r="CA1794" s="90"/>
      <c r="CB1794" s="90"/>
      <c r="CC1794" s="90"/>
      <c r="CD1794" s="90"/>
      <c r="CE1794" s="90"/>
      <c r="CF1794" s="90"/>
      <c r="CG1794" s="90"/>
      <c r="CH1794" s="90"/>
      <c r="CI1794" s="90"/>
      <c r="CJ1794" s="90"/>
      <c r="CK1794" s="90"/>
      <c r="CL1794" s="90"/>
      <c r="CM1794" s="90"/>
      <c r="CN1794" s="90"/>
      <c r="CO1794" s="90"/>
      <c r="CP1794" s="90"/>
      <c r="CQ1794" s="90"/>
      <c r="CR1794" s="90"/>
      <c r="CS1794" s="90"/>
      <c r="CT1794" s="90"/>
      <c r="CU1794" s="90"/>
      <c r="CV1794" s="90"/>
      <c r="CW1794" s="90"/>
      <c r="CX1794" s="90"/>
      <c r="CY1794" s="90"/>
      <c r="CZ1794" s="90"/>
      <c r="DA1794" s="90"/>
      <c r="DB1794" s="90"/>
      <c r="DC1794" s="90"/>
      <c r="DD1794" s="90"/>
      <c r="DE1794" s="90"/>
      <c r="DF1794" s="90"/>
      <c r="DG1794" s="90"/>
      <c r="DH1794" s="90"/>
      <c r="DI1794" s="90"/>
      <c r="DJ1794" s="90"/>
      <c r="DK1794" s="90"/>
      <c r="DL1794" s="90"/>
      <c r="DM1794" s="90"/>
      <c r="DN1794" s="90"/>
      <c r="DO1794" s="90"/>
      <c r="DP1794" s="90"/>
      <c r="DQ1794" s="90"/>
      <c r="DR1794" s="90"/>
      <c r="DS1794" s="90"/>
      <c r="DT1794" s="90"/>
      <c r="DU1794" s="90"/>
      <c r="DV1794" s="90"/>
      <c r="DW1794" s="90"/>
      <c r="DX1794" s="90"/>
      <c r="DY1794" s="90"/>
      <c r="DZ1794" s="90"/>
      <c r="EA1794" s="90"/>
      <c r="EB1794" s="90"/>
      <c r="EC1794" s="90"/>
      <c r="ED1794" s="90"/>
      <c r="EE1794" s="90"/>
      <c r="EF1794" s="90"/>
      <c r="EG1794" s="90"/>
      <c r="EH1794" s="90"/>
      <c r="EI1794" s="90"/>
      <c r="EJ1794" s="90"/>
      <c r="EK1794" s="90"/>
      <c r="EL1794" s="90"/>
      <c r="EM1794" s="90"/>
      <c r="EN1794" s="90"/>
      <c r="EO1794" s="90"/>
      <c r="EP1794" s="90"/>
      <c r="EQ1794" s="90"/>
      <c r="ER1794" s="90"/>
      <c r="ES1794" s="90"/>
      <c r="ET1794" s="90"/>
      <c r="EU1794" s="90"/>
      <c r="EV1794" s="90"/>
      <c r="EW1794" s="90"/>
      <c r="EX1794" s="90"/>
      <c r="EY1794" s="90"/>
      <c r="EZ1794" s="90"/>
      <c r="FA1794" s="90"/>
      <c r="FB1794" s="90"/>
      <c r="FC1794" s="90"/>
      <c r="FD1794" s="90"/>
      <c r="FE1794" s="90"/>
      <c r="FF1794" s="90"/>
      <c r="FG1794" s="90"/>
      <c r="FH1794" s="90"/>
      <c r="FI1794" s="90"/>
      <c r="FJ1794" s="90"/>
      <c r="FK1794" s="90"/>
      <c r="FL1794" s="90"/>
      <c r="FM1794" s="90"/>
      <c r="FN1794" s="90"/>
      <c r="FO1794" s="90"/>
      <c r="FP1794" s="90"/>
      <c r="FQ1794" s="90"/>
      <c r="FR1794" s="90"/>
      <c r="FS1794" s="90"/>
      <c r="FT1794" s="90"/>
      <c r="FU1794" s="90"/>
      <c r="FV1794" s="90"/>
      <c r="FW1794" s="90"/>
      <c r="FX1794" s="90"/>
      <c r="FY1794" s="90"/>
      <c r="FZ1794" s="90"/>
      <c r="GA1794" s="90"/>
      <c r="GB1794" s="90"/>
      <c r="GC1794" s="90"/>
      <c r="GD1794" s="90"/>
      <c r="GE1794" s="90"/>
      <c r="GF1794" s="90"/>
      <c r="GG1794" s="90"/>
      <c r="GH1794" s="90"/>
      <c r="GI1794" s="90"/>
      <c r="GJ1794" s="90"/>
      <c r="GK1794" s="90"/>
      <c r="GL1794" s="90"/>
      <c r="GM1794" s="90"/>
      <c r="GN1794" s="90"/>
      <c r="GO1794" s="90"/>
      <c r="GP1794" s="90"/>
      <c r="GQ1794" s="90"/>
      <c r="GR1794" s="90"/>
      <c r="GS1794" s="90"/>
      <c r="GT1794" s="90"/>
      <c r="GU1794" s="90"/>
      <c r="GV1794" s="90"/>
      <c r="GW1794" s="90"/>
      <c r="GX1794" s="90"/>
      <c r="GY1794" s="90"/>
      <c r="GZ1794" s="90"/>
      <c r="HA1794" s="90"/>
      <c r="HB1794" s="90"/>
      <c r="HC1794" s="90"/>
      <c r="HD1794" s="90"/>
      <c r="HE1794" s="90"/>
      <c r="HF1794" s="90"/>
      <c r="HG1794" s="90"/>
      <c r="HH1794" s="90"/>
      <c r="HI1794" s="90"/>
      <c r="HJ1794" s="90"/>
      <c r="HK1794" s="90"/>
      <c r="HL1794" s="90"/>
      <c r="HM1794" s="90"/>
      <c r="HN1794" s="90"/>
      <c r="HO1794" s="90"/>
      <c r="HP1794" s="90"/>
      <c r="HQ1794" s="90"/>
      <c r="HR1794" s="90"/>
      <c r="HS1794" s="90"/>
      <c r="HT1794" s="90"/>
      <c r="HU1794" s="90"/>
      <c r="HV1794" s="90"/>
      <c r="HW1794" s="90"/>
      <c r="HX1794" s="90"/>
      <c r="HY1794" s="90"/>
      <c r="HZ1794" s="90"/>
      <c r="IA1794" s="90"/>
      <c r="IB1794" s="90"/>
      <c r="IC1794" s="90"/>
      <c r="ID1794" s="90"/>
      <c r="IE1794" s="90"/>
      <c r="IF1794" s="90"/>
      <c r="IG1794" s="90"/>
      <c r="IH1794" s="90"/>
      <c r="II1794" s="90"/>
      <c r="IJ1794" s="90"/>
      <c r="IK1794" s="90"/>
      <c r="IL1794" s="90"/>
      <c r="IM1794" s="90"/>
    </row>
    <row r="1795" spans="1:247" ht="13.5" hidden="1">
      <c r="A1795" s="90" t="s">
        <v>439</v>
      </c>
      <c r="B1795" s="90" t="s">
        <v>440</v>
      </c>
      <c r="C1795" s="91"/>
      <c r="D1795" s="91">
        <v>45294</v>
      </c>
      <c r="E1795" s="90">
        <v>139796</v>
      </c>
      <c r="F1795" s="90" t="s">
        <v>1614</v>
      </c>
      <c r="G1795" s="90" t="s">
        <v>2457</v>
      </c>
      <c r="H1795" s="92">
        <v>4357.26</v>
      </c>
      <c r="I1795" s="78">
        <v>524.22</v>
      </c>
      <c r="J1795" s="93"/>
      <c r="K1795" s="94">
        <v>8.49</v>
      </c>
      <c r="L1795" s="94">
        <v>8.49</v>
      </c>
      <c r="M1795" s="94">
        <f t="shared" si="12"/>
        <v>0</v>
      </c>
      <c r="N1795" s="91">
        <v>45296</v>
      </c>
      <c r="O1795" s="90" t="s">
        <v>2456</v>
      </c>
      <c r="P1795" s="90"/>
      <c r="Q1795" s="90">
        <v>27</v>
      </c>
      <c r="R1795" s="90" t="s">
        <v>2394</v>
      </c>
      <c r="S1795" s="90"/>
      <c r="T1795" s="90"/>
      <c r="U1795" s="90"/>
      <c r="V1795" s="90"/>
      <c r="W1795" s="90"/>
      <c r="X1795" s="90"/>
      <c r="Y1795" s="90"/>
      <c r="Z1795" s="90"/>
      <c r="AA1795" s="90"/>
      <c r="AB1795" s="90"/>
      <c r="AC1795" s="90"/>
      <c r="AD1795" s="90"/>
      <c r="AE1795" s="90"/>
      <c r="AF1795" s="90"/>
      <c r="AG1795" s="90"/>
      <c r="AH1795" s="90"/>
      <c r="AI1795" s="90"/>
      <c r="AJ1795" s="90"/>
      <c r="AK1795" s="90"/>
      <c r="AL1795" s="90"/>
      <c r="AM1795" s="90"/>
      <c r="AN1795" s="90"/>
      <c r="AO1795" s="90"/>
      <c r="AP1795" s="90"/>
      <c r="AQ1795" s="90"/>
      <c r="AR1795" s="90"/>
      <c r="AS1795" s="90"/>
      <c r="AT1795" s="90"/>
      <c r="AU1795" s="90"/>
      <c r="AV1795" s="90"/>
      <c r="AW1795" s="90"/>
      <c r="AX1795" s="90"/>
      <c r="AY1795" s="90"/>
      <c r="AZ1795" s="90"/>
      <c r="BA1795" s="90"/>
      <c r="BB1795" s="90"/>
      <c r="BC1795" s="90"/>
      <c r="BD1795" s="90"/>
      <c r="BE1795" s="90"/>
      <c r="BF1795" s="90"/>
      <c r="BG1795" s="90"/>
      <c r="BH1795" s="90"/>
      <c r="BI1795" s="90"/>
      <c r="BJ1795" s="90"/>
      <c r="BK1795" s="90"/>
      <c r="BL1795" s="90"/>
      <c r="BM1795" s="90"/>
      <c r="BN1795" s="90"/>
      <c r="BO1795" s="90"/>
      <c r="BP1795" s="90"/>
      <c r="BQ1795" s="90"/>
      <c r="BR1795" s="90"/>
      <c r="BS1795" s="90"/>
      <c r="BT1795" s="90"/>
      <c r="BU1795" s="90"/>
      <c r="BV1795" s="90"/>
      <c r="BW1795" s="90"/>
      <c r="BX1795" s="90"/>
      <c r="BY1795" s="90"/>
      <c r="BZ1795" s="90"/>
      <c r="CA1795" s="90"/>
      <c r="CB1795" s="90"/>
      <c r="CC1795" s="90"/>
      <c r="CD1795" s="90"/>
      <c r="CE1795" s="90"/>
      <c r="CF1795" s="90"/>
      <c r="CG1795" s="90"/>
      <c r="CH1795" s="90"/>
      <c r="CI1795" s="90"/>
      <c r="CJ1795" s="90"/>
      <c r="CK1795" s="90"/>
      <c r="CL1795" s="90"/>
      <c r="CM1795" s="90"/>
      <c r="CN1795" s="90"/>
      <c r="CO1795" s="90"/>
      <c r="CP1795" s="90"/>
      <c r="CQ1795" s="90"/>
      <c r="CR1795" s="90"/>
      <c r="CS1795" s="90"/>
      <c r="CT1795" s="90"/>
      <c r="CU1795" s="90"/>
      <c r="CV1795" s="90"/>
      <c r="CW1795" s="90"/>
      <c r="CX1795" s="90"/>
      <c r="CY1795" s="90"/>
      <c r="CZ1795" s="90"/>
      <c r="DA1795" s="90"/>
      <c r="DB1795" s="90"/>
      <c r="DC1795" s="90"/>
      <c r="DD1795" s="90"/>
      <c r="DE1795" s="90"/>
      <c r="DF1795" s="90"/>
      <c r="DG1795" s="90"/>
      <c r="DH1795" s="90"/>
      <c r="DI1795" s="90"/>
      <c r="DJ1795" s="90"/>
      <c r="DK1795" s="90"/>
      <c r="DL1795" s="90"/>
      <c r="DM1795" s="90"/>
      <c r="DN1795" s="90"/>
      <c r="DO1795" s="90"/>
      <c r="DP1795" s="90"/>
      <c r="DQ1795" s="90"/>
      <c r="DR1795" s="90"/>
      <c r="DS1795" s="90"/>
      <c r="DT1795" s="90"/>
      <c r="DU1795" s="90"/>
      <c r="DV1795" s="90"/>
      <c r="DW1795" s="90"/>
      <c r="DX1795" s="90"/>
      <c r="DY1795" s="90"/>
      <c r="DZ1795" s="90"/>
      <c r="EA1795" s="90"/>
      <c r="EB1795" s="90"/>
      <c r="EC1795" s="90"/>
      <c r="ED1795" s="90"/>
      <c r="EE1795" s="90"/>
      <c r="EF1795" s="90"/>
      <c r="EG1795" s="90"/>
      <c r="EH1795" s="90"/>
      <c r="EI1795" s="90"/>
      <c r="EJ1795" s="90"/>
      <c r="EK1795" s="90"/>
      <c r="EL1795" s="90"/>
      <c r="EM1795" s="90"/>
      <c r="EN1795" s="90"/>
      <c r="EO1795" s="90"/>
      <c r="EP1795" s="90"/>
      <c r="EQ1795" s="90"/>
      <c r="ER1795" s="90"/>
      <c r="ES1795" s="90"/>
      <c r="ET1795" s="90"/>
      <c r="EU1795" s="90"/>
      <c r="EV1795" s="90"/>
      <c r="EW1795" s="90"/>
      <c r="EX1795" s="90"/>
      <c r="EY1795" s="90"/>
      <c r="EZ1795" s="90"/>
      <c r="FA1795" s="90"/>
      <c r="FB1795" s="90"/>
      <c r="FC1795" s="90"/>
      <c r="FD1795" s="90"/>
      <c r="FE1795" s="90"/>
      <c r="FF1795" s="90"/>
      <c r="FG1795" s="90"/>
      <c r="FH1795" s="90"/>
      <c r="FI1795" s="90"/>
      <c r="FJ1795" s="90"/>
      <c r="FK1795" s="90"/>
      <c r="FL1795" s="90"/>
      <c r="FM1795" s="90"/>
      <c r="FN1795" s="90"/>
      <c r="FO1795" s="90"/>
      <c r="FP1795" s="90"/>
      <c r="FQ1795" s="90"/>
      <c r="FR1795" s="90"/>
      <c r="FS1795" s="90"/>
      <c r="FT1795" s="90"/>
      <c r="FU1795" s="90"/>
      <c r="FV1795" s="90"/>
      <c r="FW1795" s="90"/>
      <c r="FX1795" s="90"/>
      <c r="FY1795" s="90"/>
      <c r="FZ1795" s="90"/>
      <c r="GA1795" s="90"/>
      <c r="GB1795" s="90"/>
      <c r="GC1795" s="90"/>
      <c r="GD1795" s="90"/>
      <c r="GE1795" s="90"/>
      <c r="GF1795" s="90"/>
      <c r="GG1795" s="90"/>
      <c r="GH1795" s="90"/>
      <c r="GI1795" s="90"/>
      <c r="GJ1795" s="90"/>
      <c r="GK1795" s="90"/>
      <c r="GL1795" s="90"/>
      <c r="GM1795" s="90"/>
      <c r="GN1795" s="90"/>
      <c r="GO1795" s="90"/>
      <c r="GP1795" s="90"/>
      <c r="GQ1795" s="90"/>
      <c r="GR1795" s="90"/>
      <c r="GS1795" s="90"/>
      <c r="GT1795" s="90"/>
      <c r="GU1795" s="90"/>
      <c r="GV1795" s="90"/>
      <c r="GW1795" s="90"/>
      <c r="GX1795" s="90"/>
      <c r="GY1795" s="90"/>
      <c r="GZ1795" s="90"/>
      <c r="HA1795" s="90"/>
      <c r="HB1795" s="90"/>
      <c r="HC1795" s="90"/>
      <c r="HD1795" s="90"/>
      <c r="HE1795" s="90"/>
      <c r="HF1795" s="90"/>
      <c r="HG1795" s="90"/>
      <c r="HH1795" s="90"/>
      <c r="HI1795" s="90"/>
      <c r="HJ1795" s="90"/>
      <c r="HK1795" s="90"/>
      <c r="HL1795" s="90"/>
      <c r="HM1795" s="90"/>
      <c r="HN1795" s="90"/>
      <c r="HO1795" s="90"/>
      <c r="HP1795" s="90"/>
      <c r="HQ1795" s="90"/>
      <c r="HR1795" s="90"/>
      <c r="HS1795" s="90"/>
      <c r="HT1795" s="90"/>
      <c r="HU1795" s="90"/>
      <c r="HV1795" s="90"/>
      <c r="HW1795" s="90"/>
      <c r="HX1795" s="90"/>
      <c r="HY1795" s="90"/>
      <c r="HZ1795" s="90"/>
      <c r="IA1795" s="90"/>
      <c r="IB1795" s="90"/>
      <c r="IC1795" s="90"/>
      <c r="ID1795" s="90"/>
      <c r="IE1795" s="90"/>
      <c r="IF1795" s="90"/>
      <c r="IG1795" s="90"/>
      <c r="IH1795" s="90"/>
      <c r="II1795" s="90"/>
      <c r="IJ1795" s="90"/>
      <c r="IK1795" s="90"/>
      <c r="IL1795" s="90"/>
      <c r="IM1795" s="90"/>
    </row>
    <row r="1796" spans="1:247" ht="13.5" hidden="1">
      <c r="A1796" s="90" t="s">
        <v>430</v>
      </c>
      <c r="B1796" s="90" t="s">
        <v>431</v>
      </c>
      <c r="C1796" s="91"/>
      <c r="D1796" s="91">
        <v>45299</v>
      </c>
      <c r="E1796" s="90">
        <v>633439</v>
      </c>
      <c r="F1796" s="90" t="s">
        <v>2458</v>
      </c>
      <c r="G1796" s="90" t="s">
        <v>1986</v>
      </c>
      <c r="H1796" s="92">
        <v>593031.91</v>
      </c>
      <c r="I1796" s="78">
        <v>524.22</v>
      </c>
      <c r="J1796" s="93"/>
      <c r="K1796" s="94">
        <v>1160.53</v>
      </c>
      <c r="L1796" s="94">
        <v>1160.53</v>
      </c>
      <c r="M1796" s="94">
        <f t="shared" si="12"/>
        <v>0</v>
      </c>
      <c r="N1796" s="98">
        <v>45538</v>
      </c>
      <c r="O1796" s="75" t="s">
        <v>2459</v>
      </c>
      <c r="P1796" s="90"/>
      <c r="Q1796" s="90">
        <v>27</v>
      </c>
      <c r="R1796" s="90"/>
      <c r="S1796" s="90"/>
      <c r="T1796" s="90"/>
      <c r="U1796" s="90"/>
      <c r="V1796" s="90"/>
      <c r="W1796" s="90"/>
      <c r="X1796" s="90"/>
      <c r="Y1796" s="90"/>
      <c r="Z1796" s="90"/>
      <c r="AA1796" s="90"/>
      <c r="AB1796" s="90"/>
      <c r="AC1796" s="90"/>
      <c r="AD1796" s="90"/>
      <c r="AE1796" s="90"/>
      <c r="AF1796" s="90"/>
      <c r="AG1796" s="90"/>
      <c r="AH1796" s="90"/>
      <c r="AI1796" s="90"/>
      <c r="AJ1796" s="90"/>
      <c r="AK1796" s="90"/>
      <c r="AL1796" s="90"/>
      <c r="AM1796" s="90"/>
      <c r="AN1796" s="90"/>
      <c r="AO1796" s="90"/>
      <c r="AP1796" s="90"/>
      <c r="AQ1796" s="90"/>
      <c r="AR1796" s="90"/>
      <c r="AS1796" s="90"/>
      <c r="AT1796" s="90"/>
      <c r="AU1796" s="90"/>
      <c r="AV1796" s="90"/>
      <c r="AW1796" s="90"/>
      <c r="AX1796" s="90"/>
      <c r="AY1796" s="90"/>
      <c r="AZ1796" s="90"/>
      <c r="BA1796" s="90"/>
      <c r="BB1796" s="90"/>
      <c r="BC1796" s="90"/>
      <c r="BD1796" s="90"/>
      <c r="BE1796" s="90"/>
      <c r="BF1796" s="90"/>
      <c r="BG1796" s="90"/>
      <c r="BH1796" s="90"/>
      <c r="BI1796" s="90"/>
      <c r="BJ1796" s="90"/>
      <c r="BK1796" s="90"/>
      <c r="BL1796" s="90"/>
      <c r="BM1796" s="90"/>
      <c r="BN1796" s="90"/>
      <c r="BO1796" s="90"/>
      <c r="BP1796" s="90"/>
      <c r="BQ1796" s="90"/>
      <c r="BR1796" s="90"/>
      <c r="BS1796" s="90"/>
      <c r="BT1796" s="90"/>
      <c r="BU1796" s="90"/>
      <c r="BV1796" s="90"/>
      <c r="BW1796" s="90"/>
      <c r="BX1796" s="90"/>
      <c r="BY1796" s="90"/>
      <c r="BZ1796" s="90"/>
      <c r="CA1796" s="90"/>
      <c r="CB1796" s="90"/>
      <c r="CC1796" s="90"/>
      <c r="CD1796" s="90"/>
      <c r="CE1796" s="90"/>
      <c r="CF1796" s="90"/>
      <c r="CG1796" s="90"/>
      <c r="CH1796" s="90"/>
      <c r="CI1796" s="90"/>
      <c r="CJ1796" s="90"/>
      <c r="CK1796" s="90"/>
      <c r="CL1796" s="90"/>
      <c r="CM1796" s="90"/>
      <c r="CN1796" s="90"/>
      <c r="CO1796" s="90"/>
      <c r="CP1796" s="90"/>
      <c r="CQ1796" s="90"/>
      <c r="CR1796" s="90"/>
      <c r="CS1796" s="90"/>
      <c r="CT1796" s="90"/>
      <c r="CU1796" s="90"/>
      <c r="CV1796" s="90"/>
      <c r="CW1796" s="90"/>
      <c r="CX1796" s="90"/>
      <c r="CY1796" s="90"/>
      <c r="CZ1796" s="90"/>
      <c r="DA1796" s="90"/>
      <c r="DB1796" s="90"/>
      <c r="DC1796" s="90"/>
      <c r="DD1796" s="90"/>
      <c r="DE1796" s="90"/>
      <c r="DF1796" s="90"/>
      <c r="DG1796" s="90"/>
      <c r="DH1796" s="90"/>
      <c r="DI1796" s="90"/>
      <c r="DJ1796" s="90"/>
      <c r="DK1796" s="90"/>
      <c r="DL1796" s="90"/>
      <c r="DM1796" s="90"/>
      <c r="DN1796" s="90"/>
      <c r="DO1796" s="90"/>
      <c r="DP1796" s="90"/>
      <c r="DQ1796" s="90"/>
      <c r="DR1796" s="90"/>
      <c r="DS1796" s="90"/>
      <c r="DT1796" s="90"/>
      <c r="DU1796" s="90"/>
      <c r="DV1796" s="90"/>
      <c r="DW1796" s="90"/>
      <c r="DX1796" s="90"/>
      <c r="DY1796" s="90"/>
      <c r="DZ1796" s="90"/>
      <c r="EA1796" s="90"/>
      <c r="EB1796" s="90"/>
      <c r="EC1796" s="90"/>
      <c r="ED1796" s="90"/>
      <c r="EE1796" s="90"/>
      <c r="EF1796" s="90"/>
      <c r="EG1796" s="90"/>
      <c r="EH1796" s="90"/>
      <c r="EI1796" s="90"/>
      <c r="EJ1796" s="90"/>
      <c r="EK1796" s="90"/>
      <c r="EL1796" s="90"/>
      <c r="EM1796" s="90"/>
      <c r="EN1796" s="90"/>
      <c r="EO1796" s="90"/>
      <c r="EP1796" s="90"/>
      <c r="EQ1796" s="90"/>
      <c r="ER1796" s="90"/>
      <c r="ES1796" s="90"/>
      <c r="ET1796" s="90"/>
      <c r="EU1796" s="90"/>
      <c r="EV1796" s="90"/>
      <c r="EW1796" s="90"/>
      <c r="EX1796" s="90"/>
      <c r="EY1796" s="90"/>
      <c r="EZ1796" s="90"/>
      <c r="FA1796" s="90"/>
      <c r="FB1796" s="90"/>
      <c r="FC1796" s="90"/>
      <c r="FD1796" s="90"/>
      <c r="FE1796" s="90"/>
      <c r="FF1796" s="90"/>
      <c r="FG1796" s="90"/>
      <c r="FH1796" s="90"/>
      <c r="FI1796" s="90"/>
      <c r="FJ1796" s="90"/>
      <c r="FK1796" s="90"/>
      <c r="FL1796" s="90"/>
      <c r="FM1796" s="90"/>
      <c r="FN1796" s="90"/>
      <c r="FO1796" s="90"/>
      <c r="FP1796" s="90"/>
      <c r="FQ1796" s="90"/>
      <c r="FR1796" s="90"/>
      <c r="FS1796" s="90"/>
      <c r="FT1796" s="90"/>
      <c r="FU1796" s="90"/>
      <c r="FV1796" s="90"/>
      <c r="FW1796" s="90"/>
      <c r="FX1796" s="90"/>
      <c r="FY1796" s="90"/>
      <c r="FZ1796" s="90"/>
      <c r="GA1796" s="90"/>
      <c r="GB1796" s="90"/>
      <c r="GC1796" s="90"/>
      <c r="GD1796" s="90"/>
      <c r="GE1796" s="90"/>
      <c r="GF1796" s="90"/>
      <c r="GG1796" s="90"/>
      <c r="GH1796" s="90"/>
      <c r="GI1796" s="90"/>
      <c r="GJ1796" s="90"/>
      <c r="GK1796" s="90"/>
      <c r="GL1796" s="90"/>
      <c r="GM1796" s="90"/>
      <c r="GN1796" s="90"/>
      <c r="GO1796" s="90"/>
      <c r="GP1796" s="90"/>
      <c r="GQ1796" s="90"/>
      <c r="GR1796" s="90"/>
      <c r="GS1796" s="90"/>
      <c r="GT1796" s="90"/>
      <c r="GU1796" s="90"/>
      <c r="GV1796" s="90"/>
      <c r="GW1796" s="90"/>
      <c r="GX1796" s="90"/>
      <c r="GY1796" s="90"/>
      <c r="GZ1796" s="90"/>
      <c r="HA1796" s="90"/>
      <c r="HB1796" s="90"/>
      <c r="HC1796" s="90"/>
      <c r="HD1796" s="90"/>
      <c r="HE1796" s="90"/>
      <c r="HF1796" s="90"/>
      <c r="HG1796" s="90"/>
      <c r="HH1796" s="90"/>
      <c r="HI1796" s="90"/>
      <c r="HJ1796" s="90"/>
      <c r="HK1796" s="90"/>
      <c r="HL1796" s="90"/>
      <c r="HM1796" s="90"/>
      <c r="HN1796" s="90"/>
      <c r="HO1796" s="90"/>
      <c r="HP1796" s="90"/>
      <c r="HQ1796" s="90"/>
      <c r="HR1796" s="90"/>
      <c r="HS1796" s="90"/>
      <c r="HT1796" s="90"/>
      <c r="HU1796" s="90"/>
      <c r="HV1796" s="90"/>
      <c r="HW1796" s="90"/>
      <c r="HX1796" s="90"/>
      <c r="HY1796" s="90"/>
      <c r="HZ1796" s="90"/>
      <c r="IA1796" s="90"/>
      <c r="IB1796" s="90"/>
      <c r="IC1796" s="90"/>
      <c r="ID1796" s="90"/>
      <c r="IE1796" s="90"/>
      <c r="IF1796" s="90"/>
      <c r="IG1796" s="90"/>
      <c r="IH1796" s="90"/>
      <c r="II1796" s="90"/>
      <c r="IJ1796" s="90"/>
      <c r="IK1796" s="90"/>
      <c r="IL1796" s="90"/>
      <c r="IM1796" s="90"/>
    </row>
    <row r="1797" spans="1:247" ht="13.5" hidden="1">
      <c r="A1797" s="90" t="s">
        <v>430</v>
      </c>
      <c r="B1797" s="90" t="s">
        <v>431</v>
      </c>
      <c r="C1797" s="91"/>
      <c r="D1797" s="91">
        <v>45299</v>
      </c>
      <c r="E1797" s="90">
        <v>109010</v>
      </c>
      <c r="F1797" s="90" t="s">
        <v>2460</v>
      </c>
      <c r="G1797" s="90" t="s">
        <v>1986</v>
      </c>
      <c r="H1797" s="92">
        <v>544410</v>
      </c>
      <c r="I1797" s="78">
        <v>524.22</v>
      </c>
      <c r="J1797" s="93"/>
      <c r="K1797" s="94">
        <v>1065.3800000000001</v>
      </c>
      <c r="L1797" s="94">
        <v>1065.3800000000001</v>
      </c>
      <c r="M1797" s="94">
        <f t="shared" si="12"/>
        <v>0</v>
      </c>
      <c r="N1797" s="98">
        <v>45538</v>
      </c>
      <c r="O1797" s="75" t="s">
        <v>2459</v>
      </c>
      <c r="P1797" s="90"/>
      <c r="Q1797" s="90">
        <v>27</v>
      </c>
      <c r="R1797" s="90"/>
      <c r="S1797" s="90"/>
      <c r="T1797" s="90"/>
      <c r="U1797" s="90"/>
      <c r="V1797" s="90"/>
      <c r="W1797" s="90"/>
      <c r="X1797" s="90"/>
      <c r="Y1797" s="90"/>
      <c r="Z1797" s="90"/>
      <c r="AA1797" s="90"/>
      <c r="AB1797" s="90"/>
      <c r="AC1797" s="90"/>
      <c r="AD1797" s="90"/>
      <c r="AE1797" s="90"/>
      <c r="AF1797" s="90"/>
      <c r="AG1797" s="90"/>
      <c r="AH1797" s="90"/>
      <c r="AI1797" s="90"/>
      <c r="AJ1797" s="90"/>
      <c r="AK1797" s="90"/>
      <c r="AL1797" s="90"/>
      <c r="AM1797" s="90"/>
      <c r="AN1797" s="90"/>
      <c r="AO1797" s="90"/>
      <c r="AP1797" s="90"/>
      <c r="AQ1797" s="90"/>
      <c r="AR1797" s="90"/>
      <c r="AS1797" s="90"/>
      <c r="AT1797" s="90"/>
      <c r="AU1797" s="90"/>
      <c r="AV1797" s="90"/>
      <c r="AW1797" s="90"/>
      <c r="AX1797" s="90"/>
      <c r="AY1797" s="90"/>
      <c r="AZ1797" s="90"/>
      <c r="BA1797" s="90"/>
      <c r="BB1797" s="90"/>
      <c r="BC1797" s="90"/>
      <c r="BD1797" s="90"/>
      <c r="BE1797" s="90"/>
      <c r="BF1797" s="90"/>
      <c r="BG1797" s="90"/>
      <c r="BH1797" s="90"/>
      <c r="BI1797" s="90"/>
      <c r="BJ1797" s="90"/>
      <c r="BK1797" s="90"/>
      <c r="BL1797" s="90"/>
      <c r="BM1797" s="90"/>
      <c r="BN1797" s="90"/>
      <c r="BO1797" s="90"/>
      <c r="BP1797" s="90"/>
      <c r="BQ1797" s="90"/>
      <c r="BR1797" s="90"/>
      <c r="BS1797" s="90"/>
      <c r="BT1797" s="90"/>
      <c r="BU1797" s="90"/>
      <c r="BV1797" s="90"/>
      <c r="BW1797" s="90"/>
      <c r="BX1797" s="90"/>
      <c r="BY1797" s="90"/>
      <c r="BZ1797" s="90"/>
      <c r="CA1797" s="90"/>
      <c r="CB1797" s="90"/>
      <c r="CC1797" s="90"/>
      <c r="CD1797" s="90"/>
      <c r="CE1797" s="90"/>
      <c r="CF1797" s="90"/>
      <c r="CG1797" s="90"/>
      <c r="CH1797" s="90"/>
      <c r="CI1797" s="90"/>
      <c r="CJ1797" s="90"/>
      <c r="CK1797" s="90"/>
      <c r="CL1797" s="90"/>
      <c r="CM1797" s="90"/>
      <c r="CN1797" s="90"/>
      <c r="CO1797" s="90"/>
      <c r="CP1797" s="90"/>
      <c r="CQ1797" s="90"/>
      <c r="CR1797" s="90"/>
      <c r="CS1797" s="90"/>
      <c r="CT1797" s="90"/>
      <c r="CU1797" s="90"/>
      <c r="CV1797" s="90"/>
      <c r="CW1797" s="90"/>
      <c r="CX1797" s="90"/>
      <c r="CY1797" s="90"/>
      <c r="CZ1797" s="90"/>
      <c r="DA1797" s="90"/>
      <c r="DB1797" s="90"/>
      <c r="DC1797" s="90"/>
      <c r="DD1797" s="90"/>
      <c r="DE1797" s="90"/>
      <c r="DF1797" s="90"/>
      <c r="DG1797" s="90"/>
      <c r="DH1797" s="90"/>
      <c r="DI1797" s="90"/>
      <c r="DJ1797" s="90"/>
      <c r="DK1797" s="90"/>
      <c r="DL1797" s="90"/>
      <c r="DM1797" s="90"/>
      <c r="DN1797" s="90"/>
      <c r="DO1797" s="90"/>
      <c r="DP1797" s="90"/>
      <c r="DQ1797" s="90"/>
      <c r="DR1797" s="90"/>
      <c r="DS1797" s="90"/>
      <c r="DT1797" s="90"/>
      <c r="DU1797" s="90"/>
      <c r="DV1797" s="90"/>
      <c r="DW1797" s="90"/>
      <c r="DX1797" s="90"/>
      <c r="DY1797" s="90"/>
      <c r="DZ1797" s="90"/>
      <c r="EA1797" s="90"/>
      <c r="EB1797" s="90"/>
      <c r="EC1797" s="90"/>
      <c r="ED1797" s="90"/>
      <c r="EE1797" s="90"/>
      <c r="EF1797" s="90"/>
      <c r="EG1797" s="90"/>
      <c r="EH1797" s="90"/>
      <c r="EI1797" s="90"/>
      <c r="EJ1797" s="90"/>
      <c r="EK1797" s="90"/>
      <c r="EL1797" s="90"/>
      <c r="EM1797" s="90"/>
      <c r="EN1797" s="90"/>
      <c r="EO1797" s="90"/>
      <c r="EP1797" s="90"/>
      <c r="EQ1797" s="90"/>
      <c r="ER1797" s="90"/>
      <c r="ES1797" s="90"/>
      <c r="ET1797" s="90"/>
      <c r="EU1797" s="90"/>
      <c r="EV1797" s="90"/>
      <c r="EW1797" s="90"/>
      <c r="EX1797" s="90"/>
      <c r="EY1797" s="90"/>
      <c r="EZ1797" s="90"/>
      <c r="FA1797" s="90"/>
      <c r="FB1797" s="90"/>
      <c r="FC1797" s="90"/>
      <c r="FD1797" s="90"/>
      <c r="FE1797" s="90"/>
      <c r="FF1797" s="90"/>
      <c r="FG1797" s="90"/>
      <c r="FH1797" s="90"/>
      <c r="FI1797" s="90"/>
      <c r="FJ1797" s="90"/>
      <c r="FK1797" s="90"/>
      <c r="FL1797" s="90"/>
      <c r="FM1797" s="90"/>
      <c r="FN1797" s="90"/>
      <c r="FO1797" s="90"/>
      <c r="FP1797" s="90"/>
      <c r="FQ1797" s="90"/>
      <c r="FR1797" s="90"/>
      <c r="FS1797" s="90"/>
      <c r="FT1797" s="90"/>
      <c r="FU1797" s="90"/>
      <c r="FV1797" s="90"/>
      <c r="FW1797" s="90"/>
      <c r="FX1797" s="90"/>
      <c r="FY1797" s="90"/>
      <c r="FZ1797" s="90"/>
      <c r="GA1797" s="90"/>
      <c r="GB1797" s="90"/>
      <c r="GC1797" s="90"/>
      <c r="GD1797" s="90"/>
      <c r="GE1797" s="90"/>
      <c r="GF1797" s="90"/>
      <c r="GG1797" s="90"/>
      <c r="GH1797" s="90"/>
      <c r="GI1797" s="90"/>
      <c r="GJ1797" s="90"/>
      <c r="GK1797" s="90"/>
      <c r="GL1797" s="90"/>
      <c r="GM1797" s="90"/>
      <c r="GN1797" s="90"/>
      <c r="GO1797" s="90"/>
      <c r="GP1797" s="90"/>
      <c r="GQ1797" s="90"/>
      <c r="GR1797" s="90"/>
      <c r="GS1797" s="90"/>
      <c r="GT1797" s="90"/>
      <c r="GU1797" s="90"/>
      <c r="GV1797" s="90"/>
      <c r="GW1797" s="90"/>
      <c r="GX1797" s="90"/>
      <c r="GY1797" s="90"/>
      <c r="GZ1797" s="90"/>
      <c r="HA1797" s="90"/>
      <c r="HB1797" s="90"/>
      <c r="HC1797" s="90"/>
      <c r="HD1797" s="90"/>
      <c r="HE1797" s="90"/>
      <c r="HF1797" s="90"/>
      <c r="HG1797" s="90"/>
      <c r="HH1797" s="90"/>
      <c r="HI1797" s="90"/>
      <c r="HJ1797" s="90"/>
      <c r="HK1797" s="90"/>
      <c r="HL1797" s="90"/>
      <c r="HM1797" s="90"/>
      <c r="HN1797" s="90"/>
      <c r="HO1797" s="90"/>
      <c r="HP1797" s="90"/>
      <c r="HQ1797" s="90"/>
      <c r="HR1797" s="90"/>
      <c r="HS1797" s="90"/>
      <c r="HT1797" s="90"/>
      <c r="HU1797" s="90"/>
      <c r="HV1797" s="90"/>
      <c r="HW1797" s="90"/>
      <c r="HX1797" s="90"/>
      <c r="HY1797" s="90"/>
      <c r="HZ1797" s="90"/>
      <c r="IA1797" s="90"/>
      <c r="IB1797" s="90"/>
      <c r="IC1797" s="90"/>
      <c r="ID1797" s="90"/>
      <c r="IE1797" s="90"/>
      <c r="IF1797" s="90"/>
      <c r="IG1797" s="90"/>
      <c r="IH1797" s="90"/>
      <c r="II1797" s="90"/>
      <c r="IJ1797" s="90"/>
      <c r="IK1797" s="90"/>
      <c r="IL1797" s="90"/>
      <c r="IM1797" s="90"/>
    </row>
    <row r="1798" spans="1:247" ht="13.5" hidden="1">
      <c r="A1798" s="90" t="s">
        <v>430</v>
      </c>
      <c r="B1798" s="90" t="s">
        <v>431</v>
      </c>
      <c r="C1798" s="91"/>
      <c r="D1798" s="91">
        <v>45297</v>
      </c>
      <c r="E1798" s="90">
        <v>952</v>
      </c>
      <c r="F1798" s="90" t="s">
        <v>1144</v>
      </c>
      <c r="G1798" s="90" t="s">
        <v>2334</v>
      </c>
      <c r="H1798" s="92">
        <v>413482.38</v>
      </c>
      <c r="I1798" s="78">
        <v>524.22</v>
      </c>
      <c r="J1798" s="93"/>
      <c r="K1798" s="94">
        <v>809.16</v>
      </c>
      <c r="L1798" s="94">
        <v>809.16</v>
      </c>
      <c r="M1798" s="94">
        <f t="shared" si="12"/>
        <v>0</v>
      </c>
      <c r="N1798" s="91">
        <v>45330</v>
      </c>
      <c r="O1798" s="90" t="s">
        <v>2404</v>
      </c>
      <c r="P1798" s="90"/>
      <c r="Q1798" s="90">
        <v>27</v>
      </c>
      <c r="R1798" s="90"/>
      <c r="S1798" s="90"/>
      <c r="T1798" s="90"/>
      <c r="U1798" s="90"/>
      <c r="V1798" s="90"/>
      <c r="W1798" s="90"/>
      <c r="X1798" s="90"/>
      <c r="Y1798" s="90"/>
      <c r="Z1798" s="90"/>
      <c r="AA1798" s="90"/>
      <c r="AB1798" s="90"/>
      <c r="AC1798" s="90"/>
      <c r="AD1798" s="90"/>
      <c r="AE1798" s="90"/>
      <c r="AF1798" s="90"/>
      <c r="AG1798" s="90"/>
      <c r="AH1798" s="90"/>
      <c r="AI1798" s="90"/>
      <c r="AJ1798" s="90"/>
      <c r="AK1798" s="90"/>
      <c r="AL1798" s="90"/>
      <c r="AM1798" s="90"/>
      <c r="AN1798" s="90"/>
      <c r="AO1798" s="90"/>
      <c r="AP1798" s="90"/>
      <c r="AQ1798" s="90"/>
      <c r="AR1798" s="90"/>
      <c r="AS1798" s="90"/>
      <c r="AT1798" s="90"/>
      <c r="AU1798" s="90"/>
      <c r="AV1798" s="90"/>
      <c r="AW1798" s="90"/>
      <c r="AX1798" s="90"/>
      <c r="AY1798" s="90"/>
      <c r="AZ1798" s="90"/>
      <c r="BA1798" s="90"/>
      <c r="BB1798" s="90"/>
      <c r="BC1798" s="90"/>
      <c r="BD1798" s="90"/>
      <c r="BE1798" s="90"/>
      <c r="BF1798" s="90"/>
      <c r="BG1798" s="90"/>
      <c r="BH1798" s="90"/>
      <c r="BI1798" s="90"/>
      <c r="BJ1798" s="90"/>
      <c r="BK1798" s="90"/>
      <c r="BL1798" s="90"/>
      <c r="BM1798" s="90"/>
      <c r="BN1798" s="90"/>
      <c r="BO1798" s="90"/>
      <c r="BP1798" s="90"/>
      <c r="BQ1798" s="90"/>
      <c r="BR1798" s="90"/>
      <c r="BS1798" s="90"/>
      <c r="BT1798" s="90"/>
      <c r="BU1798" s="90"/>
      <c r="BV1798" s="90"/>
      <c r="BW1798" s="90"/>
      <c r="BX1798" s="90"/>
      <c r="BY1798" s="90"/>
      <c r="BZ1798" s="90"/>
      <c r="CA1798" s="90"/>
      <c r="CB1798" s="90"/>
      <c r="CC1798" s="90"/>
      <c r="CD1798" s="90"/>
      <c r="CE1798" s="90"/>
      <c r="CF1798" s="90"/>
      <c r="CG1798" s="90"/>
      <c r="CH1798" s="90"/>
      <c r="CI1798" s="90"/>
      <c r="CJ1798" s="90"/>
      <c r="CK1798" s="90"/>
      <c r="CL1798" s="90"/>
      <c r="CM1798" s="90"/>
      <c r="CN1798" s="90"/>
      <c r="CO1798" s="90"/>
      <c r="CP1798" s="90"/>
      <c r="CQ1798" s="90"/>
      <c r="CR1798" s="90"/>
      <c r="CS1798" s="90"/>
      <c r="CT1798" s="90"/>
      <c r="CU1798" s="90"/>
      <c r="CV1798" s="90"/>
      <c r="CW1798" s="90"/>
      <c r="CX1798" s="90"/>
      <c r="CY1798" s="90"/>
      <c r="CZ1798" s="90"/>
      <c r="DA1798" s="90"/>
      <c r="DB1798" s="90"/>
      <c r="DC1798" s="90"/>
      <c r="DD1798" s="90"/>
      <c r="DE1798" s="90"/>
      <c r="DF1798" s="90"/>
      <c r="DG1798" s="90"/>
      <c r="DH1798" s="90"/>
      <c r="DI1798" s="90"/>
      <c r="DJ1798" s="90"/>
      <c r="DK1798" s="90"/>
      <c r="DL1798" s="90"/>
      <c r="DM1798" s="90"/>
      <c r="DN1798" s="90"/>
      <c r="DO1798" s="90"/>
      <c r="DP1798" s="90"/>
      <c r="DQ1798" s="90"/>
      <c r="DR1798" s="90"/>
      <c r="DS1798" s="90"/>
      <c r="DT1798" s="90"/>
      <c r="DU1798" s="90"/>
      <c r="DV1798" s="90"/>
      <c r="DW1798" s="90"/>
      <c r="DX1798" s="90"/>
      <c r="DY1798" s="90"/>
      <c r="DZ1798" s="90"/>
      <c r="EA1798" s="90"/>
      <c r="EB1798" s="90"/>
      <c r="EC1798" s="90"/>
      <c r="ED1798" s="90"/>
      <c r="EE1798" s="90"/>
      <c r="EF1798" s="90"/>
      <c r="EG1798" s="90"/>
      <c r="EH1798" s="90"/>
      <c r="EI1798" s="90"/>
      <c r="EJ1798" s="90"/>
      <c r="EK1798" s="90"/>
      <c r="EL1798" s="90"/>
      <c r="EM1798" s="90"/>
      <c r="EN1798" s="90"/>
      <c r="EO1798" s="90"/>
      <c r="EP1798" s="90"/>
      <c r="EQ1798" s="90"/>
      <c r="ER1798" s="90"/>
      <c r="ES1798" s="90"/>
      <c r="ET1798" s="90"/>
      <c r="EU1798" s="90"/>
      <c r="EV1798" s="90"/>
      <c r="EW1798" s="90"/>
      <c r="EX1798" s="90"/>
      <c r="EY1798" s="90"/>
      <c r="EZ1798" s="90"/>
      <c r="FA1798" s="90"/>
      <c r="FB1798" s="90"/>
      <c r="FC1798" s="90"/>
      <c r="FD1798" s="90"/>
      <c r="FE1798" s="90"/>
      <c r="FF1798" s="90"/>
      <c r="FG1798" s="90"/>
      <c r="FH1798" s="90"/>
      <c r="FI1798" s="90"/>
      <c r="FJ1798" s="90"/>
      <c r="FK1798" s="90"/>
      <c r="FL1798" s="90"/>
      <c r="FM1798" s="90"/>
      <c r="FN1798" s="90"/>
      <c r="FO1798" s="90"/>
      <c r="FP1798" s="90"/>
      <c r="FQ1798" s="90"/>
      <c r="FR1798" s="90"/>
      <c r="FS1798" s="90"/>
      <c r="FT1798" s="90"/>
      <c r="FU1798" s="90"/>
      <c r="FV1798" s="90"/>
      <c r="FW1798" s="90"/>
      <c r="FX1798" s="90"/>
      <c r="FY1798" s="90"/>
      <c r="FZ1798" s="90"/>
      <c r="GA1798" s="90"/>
      <c r="GB1798" s="90"/>
      <c r="GC1798" s="90"/>
      <c r="GD1798" s="90"/>
      <c r="GE1798" s="90"/>
      <c r="GF1798" s="90"/>
      <c r="GG1798" s="90"/>
      <c r="GH1798" s="90"/>
      <c r="GI1798" s="90"/>
      <c r="GJ1798" s="90"/>
      <c r="GK1798" s="90"/>
      <c r="GL1798" s="90"/>
      <c r="GM1798" s="90"/>
      <c r="GN1798" s="90"/>
      <c r="GO1798" s="90"/>
      <c r="GP1798" s="90"/>
      <c r="GQ1798" s="90"/>
      <c r="GR1798" s="90"/>
      <c r="GS1798" s="90"/>
      <c r="GT1798" s="90"/>
      <c r="GU1798" s="90"/>
      <c r="GV1798" s="90"/>
      <c r="GW1798" s="90"/>
      <c r="GX1798" s="90"/>
      <c r="GY1798" s="90"/>
      <c r="GZ1798" s="90"/>
      <c r="HA1798" s="90"/>
      <c r="HB1798" s="90"/>
      <c r="HC1798" s="90"/>
      <c r="HD1798" s="90"/>
      <c r="HE1798" s="90"/>
      <c r="HF1798" s="90"/>
      <c r="HG1798" s="90"/>
      <c r="HH1798" s="90"/>
      <c r="HI1798" s="90"/>
      <c r="HJ1798" s="90"/>
      <c r="HK1798" s="90"/>
      <c r="HL1798" s="90"/>
      <c r="HM1798" s="90"/>
      <c r="HN1798" s="90"/>
      <c r="HO1798" s="90"/>
      <c r="HP1798" s="90"/>
      <c r="HQ1798" s="90"/>
      <c r="HR1798" s="90"/>
      <c r="HS1798" s="90"/>
      <c r="HT1798" s="90"/>
      <c r="HU1798" s="90"/>
      <c r="HV1798" s="90"/>
      <c r="HW1798" s="90"/>
      <c r="HX1798" s="90"/>
      <c r="HY1798" s="90"/>
      <c r="HZ1798" s="90"/>
      <c r="IA1798" s="90"/>
      <c r="IB1798" s="90"/>
      <c r="IC1798" s="90"/>
      <c r="ID1798" s="90"/>
      <c r="IE1798" s="90"/>
      <c r="IF1798" s="90"/>
      <c r="IG1798" s="90"/>
      <c r="IH1798" s="90"/>
      <c r="II1798" s="90"/>
      <c r="IJ1798" s="90"/>
      <c r="IK1798" s="90"/>
      <c r="IL1798" s="90"/>
      <c r="IM1798" s="90"/>
    </row>
    <row r="1799" spans="1:247" ht="13.5" hidden="1">
      <c r="A1799" s="90" t="s">
        <v>430</v>
      </c>
      <c r="B1799" s="90" t="s">
        <v>431</v>
      </c>
      <c r="C1799" s="91"/>
      <c r="D1799" s="91">
        <v>45297</v>
      </c>
      <c r="E1799" s="90">
        <v>960</v>
      </c>
      <c r="F1799" s="90" t="s">
        <v>1144</v>
      </c>
      <c r="G1799" s="90" t="s">
        <v>2334</v>
      </c>
      <c r="H1799" s="92">
        <v>43298.49</v>
      </c>
      <c r="I1799" s="78">
        <v>524.22</v>
      </c>
      <c r="J1799" s="93"/>
      <c r="K1799" s="94">
        <v>84.73</v>
      </c>
      <c r="L1799" s="94">
        <v>84.73</v>
      </c>
      <c r="M1799" s="94">
        <f t="shared" si="12"/>
        <v>0</v>
      </c>
      <c r="N1799" s="91">
        <v>45330</v>
      </c>
      <c r="O1799" s="90" t="s">
        <v>2404</v>
      </c>
      <c r="P1799" s="90"/>
      <c r="Q1799" s="90">
        <v>27</v>
      </c>
      <c r="R1799" s="90"/>
      <c r="S1799" s="90"/>
      <c r="T1799" s="90"/>
      <c r="U1799" s="90"/>
      <c r="V1799" s="90"/>
      <c r="W1799" s="90"/>
      <c r="X1799" s="90"/>
      <c r="Y1799" s="90"/>
      <c r="Z1799" s="90"/>
      <c r="AA1799" s="90"/>
      <c r="AB1799" s="90"/>
      <c r="AC1799" s="90"/>
      <c r="AD1799" s="90"/>
      <c r="AE1799" s="90"/>
      <c r="AF1799" s="90"/>
      <c r="AG1799" s="90"/>
      <c r="AH1799" s="90"/>
      <c r="AI1799" s="90"/>
      <c r="AJ1799" s="90"/>
      <c r="AK1799" s="90"/>
      <c r="AL1799" s="90"/>
      <c r="AM1799" s="90"/>
      <c r="AN1799" s="90"/>
      <c r="AO1799" s="90"/>
      <c r="AP1799" s="90"/>
      <c r="AQ1799" s="90"/>
      <c r="AR1799" s="90"/>
      <c r="AS1799" s="90"/>
      <c r="AT1799" s="90"/>
      <c r="AU1799" s="90"/>
      <c r="AV1799" s="90"/>
      <c r="AW1799" s="90"/>
      <c r="AX1799" s="90"/>
      <c r="AY1799" s="90"/>
      <c r="AZ1799" s="90"/>
      <c r="BA1799" s="90"/>
      <c r="BB1799" s="90"/>
      <c r="BC1799" s="90"/>
      <c r="BD1799" s="90"/>
      <c r="BE1799" s="90"/>
      <c r="BF1799" s="90"/>
      <c r="BG1799" s="90"/>
      <c r="BH1799" s="90"/>
      <c r="BI1799" s="90"/>
      <c r="BJ1799" s="90"/>
      <c r="BK1799" s="90"/>
      <c r="BL1799" s="90"/>
      <c r="BM1799" s="90"/>
      <c r="BN1799" s="90"/>
      <c r="BO1799" s="90"/>
      <c r="BP1799" s="90"/>
      <c r="BQ1799" s="90"/>
      <c r="BR1799" s="90"/>
      <c r="BS1799" s="90"/>
      <c r="BT1799" s="90"/>
      <c r="BU1799" s="90"/>
      <c r="BV1799" s="90"/>
      <c r="BW1799" s="90"/>
      <c r="BX1799" s="90"/>
      <c r="BY1799" s="90"/>
      <c r="BZ1799" s="90"/>
      <c r="CA1799" s="90"/>
      <c r="CB1799" s="90"/>
      <c r="CC1799" s="90"/>
      <c r="CD1799" s="90"/>
      <c r="CE1799" s="90"/>
      <c r="CF1799" s="90"/>
      <c r="CG1799" s="90"/>
      <c r="CH1799" s="90"/>
      <c r="CI1799" s="90"/>
      <c r="CJ1799" s="90"/>
      <c r="CK1799" s="90"/>
      <c r="CL1799" s="90"/>
      <c r="CM1799" s="90"/>
      <c r="CN1799" s="90"/>
      <c r="CO1799" s="90"/>
      <c r="CP1799" s="90"/>
      <c r="CQ1799" s="90"/>
      <c r="CR1799" s="90"/>
      <c r="CS1799" s="90"/>
      <c r="CT1799" s="90"/>
      <c r="CU1799" s="90"/>
      <c r="CV1799" s="90"/>
      <c r="CW1799" s="90"/>
      <c r="CX1799" s="90"/>
      <c r="CY1799" s="90"/>
      <c r="CZ1799" s="90"/>
      <c r="DA1799" s="90"/>
      <c r="DB1799" s="90"/>
      <c r="DC1799" s="90"/>
      <c r="DD1799" s="90"/>
      <c r="DE1799" s="90"/>
      <c r="DF1799" s="90"/>
      <c r="DG1799" s="90"/>
      <c r="DH1799" s="90"/>
      <c r="DI1799" s="90"/>
      <c r="DJ1799" s="90"/>
      <c r="DK1799" s="90"/>
      <c r="DL1799" s="90"/>
      <c r="DM1799" s="90"/>
      <c r="DN1799" s="90"/>
      <c r="DO1799" s="90"/>
      <c r="DP1799" s="90"/>
      <c r="DQ1799" s="90"/>
      <c r="DR1799" s="90"/>
      <c r="DS1799" s="90"/>
      <c r="DT1799" s="90"/>
      <c r="DU1799" s="90"/>
      <c r="DV1799" s="90"/>
      <c r="DW1799" s="90"/>
      <c r="DX1799" s="90"/>
      <c r="DY1799" s="90"/>
      <c r="DZ1799" s="90"/>
      <c r="EA1799" s="90"/>
      <c r="EB1799" s="90"/>
      <c r="EC1799" s="90"/>
      <c r="ED1799" s="90"/>
      <c r="EE1799" s="90"/>
      <c r="EF1799" s="90"/>
      <c r="EG1799" s="90"/>
      <c r="EH1799" s="90"/>
      <c r="EI1799" s="90"/>
      <c r="EJ1799" s="90"/>
      <c r="EK1799" s="90"/>
      <c r="EL1799" s="90"/>
      <c r="EM1799" s="90"/>
      <c r="EN1799" s="90"/>
      <c r="EO1799" s="90"/>
      <c r="EP1799" s="90"/>
      <c r="EQ1799" s="90"/>
      <c r="ER1799" s="90"/>
      <c r="ES1799" s="90"/>
      <c r="ET1799" s="90"/>
      <c r="EU1799" s="90"/>
      <c r="EV1799" s="90"/>
      <c r="EW1799" s="90"/>
      <c r="EX1799" s="90"/>
      <c r="EY1799" s="90"/>
      <c r="EZ1799" s="90"/>
      <c r="FA1799" s="90"/>
      <c r="FB1799" s="90"/>
      <c r="FC1799" s="90"/>
      <c r="FD1799" s="90"/>
      <c r="FE1799" s="90"/>
      <c r="FF1799" s="90"/>
      <c r="FG1799" s="90"/>
      <c r="FH1799" s="90"/>
      <c r="FI1799" s="90"/>
      <c r="FJ1799" s="90"/>
      <c r="FK1799" s="90"/>
      <c r="FL1799" s="90"/>
      <c r="FM1799" s="90"/>
      <c r="FN1799" s="90"/>
      <c r="FO1799" s="90"/>
      <c r="FP1799" s="90"/>
      <c r="FQ1799" s="90"/>
      <c r="FR1799" s="90"/>
      <c r="FS1799" s="90"/>
      <c r="FT1799" s="90"/>
      <c r="FU1799" s="90"/>
      <c r="FV1799" s="90"/>
      <c r="FW1799" s="90"/>
      <c r="FX1799" s="90"/>
      <c r="FY1799" s="90"/>
      <c r="FZ1799" s="90"/>
      <c r="GA1799" s="90"/>
      <c r="GB1799" s="90"/>
      <c r="GC1799" s="90"/>
      <c r="GD1799" s="90"/>
      <c r="GE1799" s="90"/>
      <c r="GF1799" s="90"/>
      <c r="GG1799" s="90"/>
      <c r="GH1799" s="90"/>
      <c r="GI1799" s="90"/>
      <c r="GJ1799" s="90"/>
      <c r="GK1799" s="90"/>
      <c r="GL1799" s="90"/>
      <c r="GM1799" s="90"/>
      <c r="GN1799" s="90"/>
      <c r="GO1799" s="90"/>
      <c r="GP1799" s="90"/>
      <c r="GQ1799" s="90"/>
      <c r="GR1799" s="90"/>
      <c r="GS1799" s="90"/>
      <c r="GT1799" s="90"/>
      <c r="GU1799" s="90"/>
      <c r="GV1799" s="90"/>
      <c r="GW1799" s="90"/>
      <c r="GX1799" s="90"/>
      <c r="GY1799" s="90"/>
      <c r="GZ1799" s="90"/>
      <c r="HA1799" s="90"/>
      <c r="HB1799" s="90"/>
      <c r="HC1799" s="90"/>
      <c r="HD1799" s="90"/>
      <c r="HE1799" s="90"/>
      <c r="HF1799" s="90"/>
      <c r="HG1799" s="90"/>
      <c r="HH1799" s="90"/>
      <c r="HI1799" s="90"/>
      <c r="HJ1799" s="90"/>
      <c r="HK1799" s="90"/>
      <c r="HL1799" s="90"/>
      <c r="HM1799" s="90"/>
      <c r="HN1799" s="90"/>
      <c r="HO1799" s="90"/>
      <c r="HP1799" s="90"/>
      <c r="HQ1799" s="90"/>
      <c r="HR1799" s="90"/>
      <c r="HS1799" s="90"/>
      <c r="HT1799" s="90"/>
      <c r="HU1799" s="90"/>
      <c r="HV1799" s="90"/>
      <c r="HW1799" s="90"/>
      <c r="HX1799" s="90"/>
      <c r="HY1799" s="90"/>
      <c r="HZ1799" s="90"/>
      <c r="IA1799" s="90"/>
      <c r="IB1799" s="90"/>
      <c r="IC1799" s="90"/>
      <c r="ID1799" s="90"/>
      <c r="IE1799" s="90"/>
      <c r="IF1799" s="90"/>
      <c r="IG1799" s="90"/>
      <c r="IH1799" s="90"/>
      <c r="II1799" s="90"/>
      <c r="IJ1799" s="90"/>
      <c r="IK1799" s="90"/>
      <c r="IL1799" s="90"/>
      <c r="IM1799" s="90"/>
    </row>
    <row r="1800" spans="1:247" ht="13.5" hidden="1">
      <c r="A1800" s="90" t="s">
        <v>430</v>
      </c>
      <c r="B1800" s="90" t="s">
        <v>431</v>
      </c>
      <c r="C1800" s="91"/>
      <c r="D1800" s="91">
        <v>45302</v>
      </c>
      <c r="E1800" s="90">
        <v>41714</v>
      </c>
      <c r="F1800" s="90" t="s">
        <v>1144</v>
      </c>
      <c r="G1800" s="90" t="s">
        <v>2334</v>
      </c>
      <c r="H1800" s="92">
        <v>620074.71</v>
      </c>
      <c r="I1800" s="78">
        <v>524.22</v>
      </c>
      <c r="J1800" s="93"/>
      <c r="K1800" s="94">
        <v>1213.45</v>
      </c>
      <c r="L1800" s="94">
        <v>1213.45</v>
      </c>
      <c r="M1800" s="94">
        <f t="shared" si="12"/>
        <v>0</v>
      </c>
      <c r="N1800" s="90" t="s">
        <v>2461</v>
      </c>
      <c r="O1800" s="99" t="s">
        <v>2462</v>
      </c>
      <c r="P1800" s="90"/>
      <c r="Q1800" s="90">
        <v>27</v>
      </c>
      <c r="R1800" s="90"/>
      <c r="S1800" s="90"/>
      <c r="T1800" s="90"/>
      <c r="U1800" s="90"/>
      <c r="V1800" s="90"/>
      <c r="W1800" s="90"/>
      <c r="X1800" s="90"/>
      <c r="Y1800" s="90"/>
      <c r="Z1800" s="90"/>
      <c r="AA1800" s="90"/>
      <c r="AB1800" s="90"/>
      <c r="AC1800" s="90"/>
      <c r="AD1800" s="90"/>
      <c r="AE1800" s="90"/>
      <c r="AF1800" s="90"/>
      <c r="AG1800" s="90"/>
      <c r="AH1800" s="90"/>
      <c r="AI1800" s="90"/>
      <c r="AJ1800" s="90"/>
      <c r="AK1800" s="90"/>
      <c r="AL1800" s="90"/>
      <c r="AM1800" s="90"/>
      <c r="AN1800" s="90"/>
      <c r="AO1800" s="90"/>
      <c r="AP1800" s="90"/>
      <c r="AQ1800" s="90"/>
      <c r="AR1800" s="90"/>
      <c r="AS1800" s="90"/>
      <c r="AT1800" s="90"/>
      <c r="AU1800" s="90"/>
      <c r="AV1800" s="90"/>
      <c r="AW1800" s="90"/>
      <c r="AX1800" s="90"/>
      <c r="AY1800" s="90"/>
      <c r="AZ1800" s="90"/>
      <c r="BA1800" s="90"/>
      <c r="BB1800" s="90"/>
      <c r="BC1800" s="90"/>
      <c r="BD1800" s="90"/>
      <c r="BE1800" s="90"/>
      <c r="BF1800" s="90"/>
      <c r="BG1800" s="90"/>
      <c r="BH1800" s="90"/>
      <c r="BI1800" s="90"/>
      <c r="BJ1800" s="90"/>
      <c r="BK1800" s="90"/>
      <c r="BL1800" s="90"/>
      <c r="BM1800" s="90"/>
      <c r="BN1800" s="90"/>
      <c r="BO1800" s="90"/>
      <c r="BP1800" s="90"/>
      <c r="BQ1800" s="90"/>
      <c r="BR1800" s="90"/>
      <c r="BS1800" s="90"/>
      <c r="BT1800" s="90"/>
      <c r="BU1800" s="90"/>
      <c r="BV1800" s="90"/>
      <c r="BW1800" s="90"/>
      <c r="BX1800" s="90"/>
      <c r="BY1800" s="90"/>
      <c r="BZ1800" s="90"/>
      <c r="CA1800" s="90"/>
      <c r="CB1800" s="90"/>
      <c r="CC1800" s="90"/>
      <c r="CD1800" s="90"/>
      <c r="CE1800" s="90"/>
      <c r="CF1800" s="90"/>
      <c r="CG1800" s="90"/>
      <c r="CH1800" s="90"/>
      <c r="CI1800" s="90"/>
      <c r="CJ1800" s="90"/>
      <c r="CK1800" s="90"/>
      <c r="CL1800" s="90"/>
      <c r="CM1800" s="90"/>
      <c r="CN1800" s="90"/>
      <c r="CO1800" s="90"/>
      <c r="CP1800" s="90"/>
      <c r="CQ1800" s="90"/>
      <c r="CR1800" s="90"/>
      <c r="CS1800" s="90"/>
      <c r="CT1800" s="90"/>
      <c r="CU1800" s="90"/>
      <c r="CV1800" s="90"/>
      <c r="CW1800" s="90"/>
      <c r="CX1800" s="90"/>
      <c r="CY1800" s="90"/>
      <c r="CZ1800" s="90"/>
      <c r="DA1800" s="90"/>
      <c r="DB1800" s="90"/>
      <c r="DC1800" s="90"/>
      <c r="DD1800" s="90"/>
      <c r="DE1800" s="90"/>
      <c r="DF1800" s="90"/>
      <c r="DG1800" s="90"/>
      <c r="DH1800" s="90"/>
      <c r="DI1800" s="90"/>
      <c r="DJ1800" s="90"/>
      <c r="DK1800" s="90"/>
      <c r="DL1800" s="90"/>
      <c r="DM1800" s="90"/>
      <c r="DN1800" s="90"/>
      <c r="DO1800" s="90"/>
      <c r="DP1800" s="90"/>
      <c r="DQ1800" s="90"/>
      <c r="DR1800" s="90"/>
      <c r="DS1800" s="90"/>
      <c r="DT1800" s="90"/>
      <c r="DU1800" s="90"/>
      <c r="DV1800" s="90"/>
      <c r="DW1800" s="90"/>
      <c r="DX1800" s="90"/>
      <c r="DY1800" s="90"/>
      <c r="DZ1800" s="90"/>
      <c r="EA1800" s="90"/>
      <c r="EB1800" s="90"/>
      <c r="EC1800" s="90"/>
      <c r="ED1800" s="90"/>
      <c r="EE1800" s="90"/>
      <c r="EF1800" s="90"/>
      <c r="EG1800" s="90"/>
      <c r="EH1800" s="90"/>
      <c r="EI1800" s="90"/>
      <c r="EJ1800" s="90"/>
      <c r="EK1800" s="90"/>
      <c r="EL1800" s="90"/>
      <c r="EM1800" s="90"/>
      <c r="EN1800" s="90"/>
      <c r="EO1800" s="90"/>
      <c r="EP1800" s="90"/>
      <c r="EQ1800" s="90"/>
      <c r="ER1800" s="90"/>
      <c r="ES1800" s="90"/>
      <c r="ET1800" s="90"/>
      <c r="EU1800" s="90"/>
      <c r="EV1800" s="90"/>
      <c r="EW1800" s="90"/>
      <c r="EX1800" s="90"/>
      <c r="EY1800" s="90"/>
      <c r="EZ1800" s="90"/>
      <c r="FA1800" s="90"/>
      <c r="FB1800" s="90"/>
      <c r="FC1800" s="90"/>
      <c r="FD1800" s="90"/>
      <c r="FE1800" s="90"/>
      <c r="FF1800" s="90"/>
      <c r="FG1800" s="90"/>
      <c r="FH1800" s="90"/>
      <c r="FI1800" s="90"/>
      <c r="FJ1800" s="90"/>
      <c r="FK1800" s="90"/>
      <c r="FL1800" s="90"/>
      <c r="FM1800" s="90"/>
      <c r="FN1800" s="90"/>
      <c r="FO1800" s="90"/>
      <c r="FP1800" s="90"/>
      <c r="FQ1800" s="90"/>
      <c r="FR1800" s="90"/>
      <c r="FS1800" s="90"/>
      <c r="FT1800" s="90"/>
      <c r="FU1800" s="90"/>
      <c r="FV1800" s="90"/>
      <c r="FW1800" s="90"/>
      <c r="FX1800" s="90"/>
      <c r="FY1800" s="90"/>
      <c r="FZ1800" s="90"/>
      <c r="GA1800" s="90"/>
      <c r="GB1800" s="90"/>
      <c r="GC1800" s="90"/>
      <c r="GD1800" s="90"/>
      <c r="GE1800" s="90"/>
      <c r="GF1800" s="90"/>
      <c r="GG1800" s="90"/>
      <c r="GH1800" s="90"/>
      <c r="GI1800" s="90"/>
      <c r="GJ1800" s="90"/>
      <c r="GK1800" s="90"/>
      <c r="GL1800" s="90"/>
      <c r="GM1800" s="90"/>
      <c r="GN1800" s="90"/>
      <c r="GO1800" s="90"/>
      <c r="GP1800" s="90"/>
      <c r="GQ1800" s="90"/>
      <c r="GR1800" s="90"/>
      <c r="GS1800" s="90"/>
      <c r="GT1800" s="90"/>
      <c r="GU1800" s="90"/>
      <c r="GV1800" s="90"/>
      <c r="GW1800" s="90"/>
      <c r="GX1800" s="90"/>
      <c r="GY1800" s="90"/>
      <c r="GZ1800" s="90"/>
      <c r="HA1800" s="90"/>
      <c r="HB1800" s="90"/>
      <c r="HC1800" s="90"/>
      <c r="HD1800" s="90"/>
      <c r="HE1800" s="90"/>
      <c r="HF1800" s="90"/>
      <c r="HG1800" s="90"/>
      <c r="HH1800" s="90"/>
      <c r="HI1800" s="90"/>
      <c r="HJ1800" s="90"/>
      <c r="HK1800" s="90"/>
      <c r="HL1800" s="90"/>
      <c r="HM1800" s="90"/>
      <c r="HN1800" s="90"/>
      <c r="HO1800" s="90"/>
      <c r="HP1800" s="90"/>
      <c r="HQ1800" s="90"/>
      <c r="HR1800" s="90"/>
      <c r="HS1800" s="90"/>
      <c r="HT1800" s="90"/>
      <c r="HU1800" s="90"/>
      <c r="HV1800" s="90"/>
      <c r="HW1800" s="90"/>
      <c r="HX1800" s="90"/>
      <c r="HY1800" s="90"/>
      <c r="HZ1800" s="90"/>
      <c r="IA1800" s="90"/>
      <c r="IB1800" s="90"/>
      <c r="IC1800" s="90"/>
      <c r="ID1800" s="90"/>
      <c r="IE1800" s="90"/>
      <c r="IF1800" s="90"/>
      <c r="IG1800" s="90"/>
      <c r="IH1800" s="90"/>
      <c r="II1800" s="90"/>
      <c r="IJ1800" s="90"/>
      <c r="IK1800" s="90"/>
      <c r="IL1800" s="90"/>
      <c r="IM1800" s="90"/>
    </row>
    <row r="1801" spans="1:247" ht="13.5" hidden="1">
      <c r="A1801" s="90" t="s">
        <v>430</v>
      </c>
      <c r="B1801" s="90" t="s">
        <v>431</v>
      </c>
      <c r="C1801" s="91"/>
      <c r="D1801" s="91">
        <v>45299</v>
      </c>
      <c r="E1801" s="90">
        <v>47548</v>
      </c>
      <c r="F1801" s="90" t="s">
        <v>1389</v>
      </c>
      <c r="G1801" s="90" t="s">
        <v>2463</v>
      </c>
      <c r="H1801" s="92">
        <v>1078000</v>
      </c>
      <c r="I1801" s="78">
        <v>524.22</v>
      </c>
      <c r="J1801" s="93"/>
      <c r="K1801" s="94">
        <v>2109.59</v>
      </c>
      <c r="L1801" s="94">
        <v>2109.59</v>
      </c>
      <c r="M1801" s="94">
        <f t="shared" si="12"/>
        <v>0</v>
      </c>
      <c r="N1801" s="90" t="s">
        <v>2464</v>
      </c>
      <c r="O1801" s="75" t="s">
        <v>2465</v>
      </c>
      <c r="P1801" s="90"/>
      <c r="Q1801" s="90">
        <v>27</v>
      </c>
      <c r="R1801" s="90" t="s">
        <v>2466</v>
      </c>
      <c r="S1801" s="90"/>
      <c r="T1801" s="90"/>
      <c r="U1801" s="90"/>
      <c r="V1801" s="90"/>
      <c r="W1801" s="90"/>
      <c r="X1801" s="90"/>
      <c r="Y1801" s="90"/>
      <c r="Z1801" s="90"/>
      <c r="AA1801" s="90"/>
      <c r="AB1801" s="90"/>
      <c r="AC1801" s="90"/>
      <c r="AD1801" s="90"/>
      <c r="AE1801" s="90"/>
      <c r="AF1801" s="90"/>
      <c r="AG1801" s="90"/>
      <c r="AH1801" s="90"/>
      <c r="AI1801" s="90"/>
      <c r="AJ1801" s="90"/>
      <c r="AK1801" s="90"/>
      <c r="AL1801" s="90"/>
      <c r="AM1801" s="90"/>
      <c r="AN1801" s="90"/>
      <c r="AO1801" s="90"/>
      <c r="AP1801" s="90"/>
      <c r="AQ1801" s="90"/>
      <c r="AR1801" s="90"/>
      <c r="AS1801" s="90"/>
      <c r="AT1801" s="90"/>
      <c r="AU1801" s="90"/>
      <c r="AV1801" s="90"/>
      <c r="AW1801" s="90"/>
      <c r="AX1801" s="90"/>
      <c r="AY1801" s="90"/>
      <c r="AZ1801" s="90"/>
      <c r="BA1801" s="90"/>
      <c r="BB1801" s="90"/>
      <c r="BC1801" s="90"/>
      <c r="BD1801" s="90"/>
      <c r="BE1801" s="90"/>
      <c r="BF1801" s="90"/>
      <c r="BG1801" s="90"/>
      <c r="BH1801" s="90"/>
      <c r="BI1801" s="90"/>
      <c r="BJ1801" s="90"/>
      <c r="BK1801" s="90"/>
      <c r="BL1801" s="90"/>
      <c r="BM1801" s="90"/>
      <c r="BN1801" s="90"/>
      <c r="BO1801" s="90"/>
      <c r="BP1801" s="90"/>
      <c r="BQ1801" s="90"/>
      <c r="BR1801" s="90"/>
      <c r="BS1801" s="90"/>
      <c r="BT1801" s="90"/>
      <c r="BU1801" s="90"/>
      <c r="BV1801" s="90"/>
      <c r="BW1801" s="90"/>
      <c r="BX1801" s="90"/>
      <c r="BY1801" s="90"/>
      <c r="BZ1801" s="90"/>
      <c r="CA1801" s="90"/>
      <c r="CB1801" s="90"/>
      <c r="CC1801" s="90"/>
      <c r="CD1801" s="90"/>
      <c r="CE1801" s="90"/>
      <c r="CF1801" s="90"/>
      <c r="CG1801" s="90"/>
      <c r="CH1801" s="90"/>
      <c r="CI1801" s="90"/>
      <c r="CJ1801" s="90"/>
      <c r="CK1801" s="90"/>
      <c r="CL1801" s="90"/>
      <c r="CM1801" s="90"/>
      <c r="CN1801" s="90"/>
      <c r="CO1801" s="90"/>
      <c r="CP1801" s="90"/>
      <c r="CQ1801" s="90"/>
      <c r="CR1801" s="90"/>
      <c r="CS1801" s="90"/>
      <c r="CT1801" s="90"/>
      <c r="CU1801" s="90"/>
      <c r="CV1801" s="90"/>
      <c r="CW1801" s="90"/>
      <c r="CX1801" s="90"/>
      <c r="CY1801" s="90"/>
      <c r="CZ1801" s="90"/>
      <c r="DA1801" s="90"/>
      <c r="DB1801" s="90"/>
      <c r="DC1801" s="90"/>
      <c r="DD1801" s="90"/>
      <c r="DE1801" s="90"/>
      <c r="DF1801" s="90"/>
      <c r="DG1801" s="90"/>
      <c r="DH1801" s="90"/>
      <c r="DI1801" s="90"/>
      <c r="DJ1801" s="90"/>
      <c r="DK1801" s="90"/>
      <c r="DL1801" s="90"/>
      <c r="DM1801" s="90"/>
      <c r="DN1801" s="90"/>
      <c r="DO1801" s="90"/>
      <c r="DP1801" s="90"/>
      <c r="DQ1801" s="90"/>
      <c r="DR1801" s="90"/>
      <c r="DS1801" s="90"/>
      <c r="DT1801" s="90"/>
      <c r="DU1801" s="90"/>
      <c r="DV1801" s="90"/>
      <c r="DW1801" s="90"/>
      <c r="DX1801" s="90"/>
      <c r="DY1801" s="90"/>
      <c r="DZ1801" s="90"/>
      <c r="EA1801" s="90"/>
      <c r="EB1801" s="90"/>
      <c r="EC1801" s="90"/>
      <c r="ED1801" s="90"/>
      <c r="EE1801" s="90"/>
      <c r="EF1801" s="90"/>
      <c r="EG1801" s="90"/>
      <c r="EH1801" s="90"/>
      <c r="EI1801" s="90"/>
      <c r="EJ1801" s="90"/>
      <c r="EK1801" s="90"/>
      <c r="EL1801" s="90"/>
      <c r="EM1801" s="90"/>
      <c r="EN1801" s="90"/>
      <c r="EO1801" s="90"/>
      <c r="EP1801" s="90"/>
      <c r="EQ1801" s="90"/>
      <c r="ER1801" s="90"/>
      <c r="ES1801" s="90"/>
      <c r="ET1801" s="90"/>
      <c r="EU1801" s="90"/>
      <c r="EV1801" s="90"/>
      <c r="EW1801" s="90"/>
      <c r="EX1801" s="90"/>
      <c r="EY1801" s="90"/>
      <c r="EZ1801" s="90"/>
      <c r="FA1801" s="90"/>
      <c r="FB1801" s="90"/>
      <c r="FC1801" s="90"/>
      <c r="FD1801" s="90"/>
      <c r="FE1801" s="90"/>
      <c r="FF1801" s="90"/>
      <c r="FG1801" s="90"/>
      <c r="FH1801" s="90"/>
      <c r="FI1801" s="90"/>
      <c r="FJ1801" s="90"/>
      <c r="FK1801" s="90"/>
      <c r="FL1801" s="90"/>
      <c r="FM1801" s="90"/>
      <c r="FN1801" s="90"/>
      <c r="FO1801" s="90"/>
      <c r="FP1801" s="90"/>
      <c r="FQ1801" s="90"/>
      <c r="FR1801" s="90"/>
      <c r="FS1801" s="90"/>
      <c r="FT1801" s="90"/>
      <c r="FU1801" s="90"/>
      <c r="FV1801" s="90"/>
      <c r="FW1801" s="90"/>
      <c r="FX1801" s="90"/>
      <c r="FY1801" s="90"/>
      <c r="FZ1801" s="90"/>
      <c r="GA1801" s="90"/>
      <c r="GB1801" s="90"/>
      <c r="GC1801" s="90"/>
      <c r="GD1801" s="90"/>
      <c r="GE1801" s="90"/>
      <c r="GF1801" s="90"/>
      <c r="GG1801" s="90"/>
      <c r="GH1801" s="90"/>
      <c r="GI1801" s="90"/>
      <c r="GJ1801" s="90"/>
      <c r="GK1801" s="90"/>
      <c r="GL1801" s="90"/>
      <c r="GM1801" s="90"/>
      <c r="GN1801" s="90"/>
      <c r="GO1801" s="90"/>
      <c r="GP1801" s="90"/>
      <c r="GQ1801" s="90"/>
      <c r="GR1801" s="90"/>
      <c r="GS1801" s="90"/>
      <c r="GT1801" s="90"/>
      <c r="GU1801" s="90"/>
      <c r="GV1801" s="90"/>
      <c r="GW1801" s="90"/>
      <c r="GX1801" s="90"/>
      <c r="GY1801" s="90"/>
      <c r="GZ1801" s="90"/>
      <c r="HA1801" s="90"/>
      <c r="HB1801" s="90"/>
      <c r="HC1801" s="90"/>
      <c r="HD1801" s="90"/>
      <c r="HE1801" s="90"/>
      <c r="HF1801" s="90"/>
      <c r="HG1801" s="90"/>
      <c r="HH1801" s="90"/>
      <c r="HI1801" s="90"/>
      <c r="HJ1801" s="90"/>
      <c r="HK1801" s="90"/>
      <c r="HL1801" s="90"/>
      <c r="HM1801" s="90"/>
      <c r="HN1801" s="90"/>
      <c r="HO1801" s="90"/>
      <c r="HP1801" s="90"/>
      <c r="HQ1801" s="90"/>
      <c r="HR1801" s="90"/>
      <c r="HS1801" s="90"/>
      <c r="HT1801" s="90"/>
      <c r="HU1801" s="90"/>
      <c r="HV1801" s="90"/>
      <c r="HW1801" s="90"/>
      <c r="HX1801" s="90"/>
      <c r="HY1801" s="90"/>
      <c r="HZ1801" s="90"/>
      <c r="IA1801" s="90"/>
      <c r="IB1801" s="90"/>
      <c r="IC1801" s="90"/>
      <c r="ID1801" s="90"/>
      <c r="IE1801" s="90"/>
      <c r="IF1801" s="90"/>
      <c r="IG1801" s="90"/>
      <c r="IH1801" s="90"/>
      <c r="II1801" s="90"/>
      <c r="IJ1801" s="90"/>
      <c r="IK1801" s="90"/>
      <c r="IL1801" s="90"/>
      <c r="IM1801" s="90"/>
    </row>
    <row r="1802" spans="1:247" ht="13.5" hidden="1">
      <c r="A1802" s="90" t="s">
        <v>262</v>
      </c>
      <c r="B1802" s="90" t="s">
        <v>263</v>
      </c>
      <c r="C1802" s="91"/>
      <c r="D1802" s="91">
        <v>45299</v>
      </c>
      <c r="E1802" s="90">
        <v>370</v>
      </c>
      <c r="F1802" s="90" t="s">
        <v>436</v>
      </c>
      <c r="G1802" s="90" t="s">
        <v>913</v>
      </c>
      <c r="H1802" s="92">
        <v>1604600</v>
      </c>
      <c r="I1802" s="78">
        <v>524.22</v>
      </c>
      <c r="J1802" s="93"/>
      <c r="K1802" s="94">
        <v>3140.12</v>
      </c>
      <c r="L1802" s="94">
        <v>3140.12</v>
      </c>
      <c r="M1802" s="94">
        <f t="shared" si="12"/>
        <v>0</v>
      </c>
      <c r="N1802" s="91">
        <v>45301</v>
      </c>
      <c r="O1802" s="90" t="s">
        <v>2400</v>
      </c>
      <c r="P1802" s="90"/>
      <c r="Q1802" s="90">
        <v>27</v>
      </c>
      <c r="R1802" s="90"/>
      <c r="S1802" s="90"/>
      <c r="T1802" s="90"/>
      <c r="U1802" s="90"/>
      <c r="V1802" s="90"/>
      <c r="W1802" s="90"/>
      <c r="X1802" s="90"/>
      <c r="Y1802" s="90"/>
      <c r="Z1802" s="90"/>
      <c r="AA1802" s="90"/>
      <c r="AB1802" s="90"/>
      <c r="AC1802" s="90"/>
      <c r="AD1802" s="90"/>
      <c r="AE1802" s="90"/>
      <c r="AF1802" s="90"/>
      <c r="AG1802" s="90"/>
      <c r="AH1802" s="90"/>
      <c r="AI1802" s="90"/>
      <c r="AJ1802" s="90"/>
      <c r="AK1802" s="90"/>
      <c r="AL1802" s="90"/>
      <c r="AM1802" s="90"/>
      <c r="AN1802" s="90"/>
      <c r="AO1802" s="90"/>
      <c r="AP1802" s="90"/>
      <c r="AQ1802" s="90"/>
      <c r="AR1802" s="90"/>
      <c r="AS1802" s="90"/>
      <c r="AT1802" s="90"/>
      <c r="AU1802" s="90"/>
      <c r="AV1802" s="90"/>
      <c r="AW1802" s="90"/>
      <c r="AX1802" s="90"/>
      <c r="AY1802" s="90"/>
      <c r="AZ1802" s="90"/>
      <c r="BA1802" s="90"/>
      <c r="BB1802" s="90"/>
      <c r="BC1802" s="90"/>
      <c r="BD1802" s="90"/>
      <c r="BE1802" s="90"/>
      <c r="BF1802" s="90"/>
      <c r="BG1802" s="90"/>
      <c r="BH1802" s="90"/>
      <c r="BI1802" s="90"/>
      <c r="BJ1802" s="90"/>
      <c r="BK1802" s="90"/>
      <c r="BL1802" s="90"/>
      <c r="BM1802" s="90"/>
      <c r="BN1802" s="90"/>
      <c r="BO1802" s="90"/>
      <c r="BP1802" s="90"/>
      <c r="BQ1802" s="90"/>
      <c r="BR1802" s="90"/>
      <c r="BS1802" s="90"/>
      <c r="BT1802" s="90"/>
      <c r="BU1802" s="90"/>
      <c r="BV1802" s="90"/>
      <c r="BW1802" s="90"/>
      <c r="BX1802" s="90"/>
      <c r="BY1802" s="90"/>
      <c r="BZ1802" s="90"/>
      <c r="CA1802" s="90"/>
      <c r="CB1802" s="90"/>
      <c r="CC1802" s="90"/>
      <c r="CD1802" s="90"/>
      <c r="CE1802" s="90"/>
      <c r="CF1802" s="90"/>
      <c r="CG1802" s="90"/>
      <c r="CH1802" s="90"/>
      <c r="CI1802" s="90"/>
      <c r="CJ1802" s="90"/>
      <c r="CK1802" s="90"/>
      <c r="CL1802" s="90"/>
      <c r="CM1802" s="90"/>
      <c r="CN1802" s="90"/>
      <c r="CO1802" s="90"/>
      <c r="CP1802" s="90"/>
      <c r="CQ1802" s="90"/>
      <c r="CR1802" s="90"/>
      <c r="CS1802" s="90"/>
      <c r="CT1802" s="90"/>
      <c r="CU1802" s="90"/>
      <c r="CV1802" s="90"/>
      <c r="CW1802" s="90"/>
      <c r="CX1802" s="90"/>
      <c r="CY1802" s="90"/>
      <c r="CZ1802" s="90"/>
      <c r="DA1802" s="90"/>
      <c r="DB1802" s="90"/>
      <c r="DC1802" s="90"/>
      <c r="DD1802" s="90"/>
      <c r="DE1802" s="90"/>
      <c r="DF1802" s="90"/>
      <c r="DG1802" s="90"/>
      <c r="DH1802" s="90"/>
      <c r="DI1802" s="90"/>
      <c r="DJ1802" s="90"/>
      <c r="DK1802" s="90"/>
      <c r="DL1802" s="90"/>
      <c r="DM1802" s="90"/>
      <c r="DN1802" s="90"/>
      <c r="DO1802" s="90"/>
      <c r="DP1802" s="90"/>
      <c r="DQ1802" s="90"/>
      <c r="DR1802" s="90"/>
      <c r="DS1802" s="90"/>
      <c r="DT1802" s="90"/>
      <c r="DU1802" s="90"/>
      <c r="DV1802" s="90"/>
      <c r="DW1802" s="90"/>
      <c r="DX1802" s="90"/>
      <c r="DY1802" s="90"/>
      <c r="DZ1802" s="90"/>
      <c r="EA1802" s="90"/>
      <c r="EB1802" s="90"/>
      <c r="EC1802" s="90"/>
      <c r="ED1802" s="90"/>
      <c r="EE1802" s="90"/>
      <c r="EF1802" s="90"/>
      <c r="EG1802" s="90"/>
      <c r="EH1802" s="90"/>
      <c r="EI1802" s="90"/>
      <c r="EJ1802" s="90"/>
      <c r="EK1802" s="90"/>
      <c r="EL1802" s="90"/>
      <c r="EM1802" s="90"/>
      <c r="EN1802" s="90"/>
      <c r="EO1802" s="90"/>
      <c r="EP1802" s="90"/>
      <c r="EQ1802" s="90"/>
      <c r="ER1802" s="90"/>
      <c r="ES1802" s="90"/>
      <c r="ET1802" s="90"/>
      <c r="EU1802" s="90"/>
      <c r="EV1802" s="90"/>
      <c r="EW1802" s="90"/>
      <c r="EX1802" s="90"/>
      <c r="EY1802" s="90"/>
      <c r="EZ1802" s="90"/>
      <c r="FA1802" s="90"/>
      <c r="FB1802" s="90"/>
      <c r="FC1802" s="90"/>
      <c r="FD1802" s="90"/>
      <c r="FE1802" s="90"/>
      <c r="FF1802" s="90"/>
      <c r="FG1802" s="90"/>
      <c r="FH1802" s="90"/>
      <c r="FI1802" s="90"/>
      <c r="FJ1802" s="90"/>
      <c r="FK1802" s="90"/>
      <c r="FL1802" s="90"/>
      <c r="FM1802" s="90"/>
      <c r="FN1802" s="90"/>
      <c r="FO1802" s="90"/>
      <c r="FP1802" s="90"/>
      <c r="FQ1802" s="90"/>
      <c r="FR1802" s="90"/>
      <c r="FS1802" s="90"/>
      <c r="FT1802" s="90"/>
      <c r="FU1802" s="90"/>
      <c r="FV1802" s="90"/>
      <c r="FW1802" s="90"/>
      <c r="FX1802" s="90"/>
      <c r="FY1802" s="90"/>
      <c r="FZ1802" s="90"/>
      <c r="GA1802" s="90"/>
      <c r="GB1802" s="90"/>
      <c r="GC1802" s="90"/>
      <c r="GD1802" s="90"/>
      <c r="GE1802" s="90"/>
      <c r="GF1802" s="90"/>
      <c r="GG1802" s="90"/>
      <c r="GH1802" s="90"/>
      <c r="GI1802" s="90"/>
      <c r="GJ1802" s="90"/>
      <c r="GK1802" s="90"/>
      <c r="GL1802" s="90"/>
      <c r="GM1802" s="90"/>
      <c r="GN1802" s="90"/>
      <c r="GO1802" s="90"/>
      <c r="GP1802" s="90"/>
      <c r="GQ1802" s="90"/>
      <c r="GR1802" s="90"/>
      <c r="GS1802" s="90"/>
      <c r="GT1802" s="90"/>
      <c r="GU1802" s="90"/>
      <c r="GV1802" s="90"/>
      <c r="GW1802" s="90"/>
      <c r="GX1802" s="90"/>
      <c r="GY1802" s="90"/>
      <c r="GZ1802" s="90"/>
      <c r="HA1802" s="90"/>
      <c r="HB1802" s="90"/>
      <c r="HC1802" s="90"/>
      <c r="HD1802" s="90"/>
      <c r="HE1802" s="90"/>
      <c r="HF1802" s="90"/>
      <c r="HG1802" s="90"/>
      <c r="HH1802" s="90"/>
      <c r="HI1802" s="90"/>
      <c r="HJ1802" s="90"/>
      <c r="HK1802" s="90"/>
      <c r="HL1802" s="90"/>
      <c r="HM1802" s="90"/>
      <c r="HN1802" s="90"/>
      <c r="HO1802" s="90"/>
      <c r="HP1802" s="90"/>
      <c r="HQ1802" s="90"/>
      <c r="HR1802" s="90"/>
      <c r="HS1802" s="90"/>
      <c r="HT1802" s="90"/>
      <c r="HU1802" s="90"/>
      <c r="HV1802" s="90"/>
      <c r="HW1802" s="90"/>
      <c r="HX1802" s="90"/>
      <c r="HY1802" s="90"/>
      <c r="HZ1802" s="90"/>
      <c r="IA1802" s="90"/>
      <c r="IB1802" s="90"/>
      <c r="IC1802" s="90"/>
      <c r="ID1802" s="90"/>
      <c r="IE1802" s="90"/>
      <c r="IF1802" s="90"/>
      <c r="IG1802" s="90"/>
      <c r="IH1802" s="90"/>
      <c r="II1802" s="90"/>
      <c r="IJ1802" s="90"/>
      <c r="IK1802" s="90"/>
      <c r="IL1802" s="90"/>
      <c r="IM1802" s="90"/>
    </row>
    <row r="1803" spans="1:247" ht="13.5" hidden="1">
      <c r="A1803" s="90" t="s">
        <v>262</v>
      </c>
      <c r="B1803" s="90" t="s">
        <v>263</v>
      </c>
      <c r="C1803" s="91"/>
      <c r="D1803" s="91">
        <v>45299</v>
      </c>
      <c r="E1803" s="90">
        <v>371</v>
      </c>
      <c r="F1803" s="90" t="s">
        <v>436</v>
      </c>
      <c r="G1803" s="90" t="s">
        <v>913</v>
      </c>
      <c r="H1803" s="92">
        <v>1356000</v>
      </c>
      <c r="I1803" s="78">
        <v>524.22</v>
      </c>
      <c r="J1803" s="93"/>
      <c r="K1803" s="94">
        <v>2653.62</v>
      </c>
      <c r="L1803" s="94">
        <v>2653.62</v>
      </c>
      <c r="M1803" s="94">
        <f t="shared" si="12"/>
        <v>0</v>
      </c>
      <c r="N1803" s="91">
        <v>45301</v>
      </c>
      <c r="O1803" s="90" t="s">
        <v>2400</v>
      </c>
      <c r="P1803" s="90"/>
      <c r="Q1803" s="90">
        <v>27</v>
      </c>
      <c r="R1803" s="90"/>
      <c r="S1803" s="90"/>
      <c r="T1803" s="90"/>
      <c r="U1803" s="90"/>
      <c r="V1803" s="90"/>
      <c r="W1803" s="90"/>
      <c r="X1803" s="90"/>
      <c r="Y1803" s="90"/>
      <c r="Z1803" s="90"/>
      <c r="AA1803" s="90"/>
      <c r="AB1803" s="90"/>
      <c r="AC1803" s="90"/>
      <c r="AD1803" s="90"/>
      <c r="AE1803" s="90"/>
      <c r="AF1803" s="90"/>
      <c r="AG1803" s="90"/>
      <c r="AH1803" s="90"/>
      <c r="AI1803" s="90"/>
      <c r="AJ1803" s="90"/>
      <c r="AK1803" s="90"/>
      <c r="AL1803" s="90"/>
      <c r="AM1803" s="90"/>
      <c r="AN1803" s="90"/>
      <c r="AO1803" s="90"/>
      <c r="AP1803" s="90"/>
      <c r="AQ1803" s="90"/>
      <c r="AR1803" s="90"/>
      <c r="AS1803" s="90"/>
      <c r="AT1803" s="90"/>
      <c r="AU1803" s="90"/>
      <c r="AV1803" s="90"/>
      <c r="AW1803" s="90"/>
      <c r="AX1803" s="90"/>
      <c r="AY1803" s="90"/>
      <c r="AZ1803" s="90"/>
      <c r="BA1803" s="90"/>
      <c r="BB1803" s="90"/>
      <c r="BC1803" s="90"/>
      <c r="BD1803" s="90"/>
      <c r="BE1803" s="90"/>
      <c r="BF1803" s="90"/>
      <c r="BG1803" s="90"/>
      <c r="BH1803" s="90"/>
      <c r="BI1803" s="90"/>
      <c r="BJ1803" s="90"/>
      <c r="BK1803" s="90"/>
      <c r="BL1803" s="90"/>
      <c r="BM1803" s="90"/>
      <c r="BN1803" s="90"/>
      <c r="BO1803" s="90"/>
      <c r="BP1803" s="90"/>
      <c r="BQ1803" s="90"/>
      <c r="BR1803" s="90"/>
      <c r="BS1803" s="90"/>
      <c r="BT1803" s="90"/>
      <c r="BU1803" s="90"/>
      <c r="BV1803" s="90"/>
      <c r="BW1803" s="90"/>
      <c r="BX1803" s="90"/>
      <c r="BY1803" s="90"/>
      <c r="BZ1803" s="90"/>
      <c r="CA1803" s="90"/>
      <c r="CB1803" s="90"/>
      <c r="CC1803" s="90"/>
      <c r="CD1803" s="90"/>
      <c r="CE1803" s="90"/>
      <c r="CF1803" s="90"/>
      <c r="CG1803" s="90"/>
      <c r="CH1803" s="90"/>
      <c r="CI1803" s="90"/>
      <c r="CJ1803" s="90"/>
      <c r="CK1803" s="90"/>
      <c r="CL1803" s="90"/>
      <c r="CM1803" s="90"/>
      <c r="CN1803" s="90"/>
      <c r="CO1803" s="90"/>
      <c r="CP1803" s="90"/>
      <c r="CQ1803" s="90"/>
      <c r="CR1803" s="90"/>
      <c r="CS1803" s="90"/>
      <c r="CT1803" s="90"/>
      <c r="CU1803" s="90"/>
      <c r="CV1803" s="90"/>
      <c r="CW1803" s="90"/>
      <c r="CX1803" s="90"/>
      <c r="CY1803" s="90"/>
      <c r="CZ1803" s="90"/>
      <c r="DA1803" s="90"/>
      <c r="DB1803" s="90"/>
      <c r="DC1803" s="90"/>
      <c r="DD1803" s="90"/>
      <c r="DE1803" s="90"/>
      <c r="DF1803" s="90"/>
      <c r="DG1803" s="90"/>
      <c r="DH1803" s="90"/>
      <c r="DI1803" s="90"/>
      <c r="DJ1803" s="90"/>
      <c r="DK1803" s="90"/>
      <c r="DL1803" s="90"/>
      <c r="DM1803" s="90"/>
      <c r="DN1803" s="90"/>
      <c r="DO1803" s="90"/>
      <c r="DP1803" s="90"/>
      <c r="DQ1803" s="90"/>
      <c r="DR1803" s="90"/>
      <c r="DS1803" s="90"/>
      <c r="DT1803" s="90"/>
      <c r="DU1803" s="90"/>
      <c r="DV1803" s="90"/>
      <c r="DW1803" s="90"/>
      <c r="DX1803" s="90"/>
      <c r="DY1803" s="90"/>
      <c r="DZ1803" s="90"/>
      <c r="EA1803" s="90"/>
      <c r="EB1803" s="90"/>
      <c r="EC1803" s="90"/>
      <c r="ED1803" s="90"/>
      <c r="EE1803" s="90"/>
      <c r="EF1803" s="90"/>
      <c r="EG1803" s="90"/>
      <c r="EH1803" s="90"/>
      <c r="EI1803" s="90"/>
      <c r="EJ1803" s="90"/>
      <c r="EK1803" s="90"/>
      <c r="EL1803" s="90"/>
      <c r="EM1803" s="90"/>
      <c r="EN1803" s="90"/>
      <c r="EO1803" s="90"/>
      <c r="EP1803" s="90"/>
      <c r="EQ1803" s="90"/>
      <c r="ER1803" s="90"/>
      <c r="ES1803" s="90"/>
      <c r="ET1803" s="90"/>
      <c r="EU1803" s="90"/>
      <c r="EV1803" s="90"/>
      <c r="EW1803" s="90"/>
      <c r="EX1803" s="90"/>
      <c r="EY1803" s="90"/>
      <c r="EZ1803" s="90"/>
      <c r="FA1803" s="90"/>
      <c r="FB1803" s="90"/>
      <c r="FC1803" s="90"/>
      <c r="FD1803" s="90"/>
      <c r="FE1803" s="90"/>
      <c r="FF1803" s="90"/>
      <c r="FG1803" s="90"/>
      <c r="FH1803" s="90"/>
      <c r="FI1803" s="90"/>
      <c r="FJ1803" s="90"/>
      <c r="FK1803" s="90"/>
      <c r="FL1803" s="90"/>
      <c r="FM1803" s="90"/>
      <c r="FN1803" s="90"/>
      <c r="FO1803" s="90"/>
      <c r="FP1803" s="90"/>
      <c r="FQ1803" s="90"/>
      <c r="FR1803" s="90"/>
      <c r="FS1803" s="90"/>
      <c r="FT1803" s="90"/>
      <c r="FU1803" s="90"/>
      <c r="FV1803" s="90"/>
      <c r="FW1803" s="90"/>
      <c r="FX1803" s="90"/>
      <c r="FY1803" s="90"/>
      <c r="FZ1803" s="90"/>
      <c r="GA1803" s="90"/>
      <c r="GB1803" s="90"/>
      <c r="GC1803" s="90"/>
      <c r="GD1803" s="90"/>
      <c r="GE1803" s="90"/>
      <c r="GF1803" s="90"/>
      <c r="GG1803" s="90"/>
      <c r="GH1803" s="90"/>
      <c r="GI1803" s="90"/>
      <c r="GJ1803" s="90"/>
      <c r="GK1803" s="90"/>
      <c r="GL1803" s="90"/>
      <c r="GM1803" s="90"/>
      <c r="GN1803" s="90"/>
      <c r="GO1803" s="90"/>
      <c r="GP1803" s="90"/>
      <c r="GQ1803" s="90"/>
      <c r="GR1803" s="90"/>
      <c r="GS1803" s="90"/>
      <c r="GT1803" s="90"/>
      <c r="GU1803" s="90"/>
      <c r="GV1803" s="90"/>
      <c r="GW1803" s="90"/>
      <c r="GX1803" s="90"/>
      <c r="GY1803" s="90"/>
      <c r="GZ1803" s="90"/>
      <c r="HA1803" s="90"/>
      <c r="HB1803" s="90"/>
      <c r="HC1803" s="90"/>
      <c r="HD1803" s="90"/>
      <c r="HE1803" s="90"/>
      <c r="HF1803" s="90"/>
      <c r="HG1803" s="90"/>
      <c r="HH1803" s="90"/>
      <c r="HI1803" s="90"/>
      <c r="HJ1803" s="90"/>
      <c r="HK1803" s="90"/>
      <c r="HL1803" s="90"/>
      <c r="HM1803" s="90"/>
      <c r="HN1803" s="90"/>
      <c r="HO1803" s="90"/>
      <c r="HP1803" s="90"/>
      <c r="HQ1803" s="90"/>
      <c r="HR1803" s="90"/>
      <c r="HS1803" s="90"/>
      <c r="HT1803" s="90"/>
      <c r="HU1803" s="90"/>
      <c r="HV1803" s="90"/>
      <c r="HW1803" s="90"/>
      <c r="HX1803" s="90"/>
      <c r="HY1803" s="90"/>
      <c r="HZ1803" s="90"/>
      <c r="IA1803" s="90"/>
      <c r="IB1803" s="90"/>
      <c r="IC1803" s="90"/>
      <c r="ID1803" s="90"/>
      <c r="IE1803" s="90"/>
      <c r="IF1803" s="90"/>
      <c r="IG1803" s="90"/>
      <c r="IH1803" s="90"/>
      <c r="II1803" s="90"/>
      <c r="IJ1803" s="90"/>
      <c r="IK1803" s="90"/>
      <c r="IL1803" s="90"/>
      <c r="IM1803" s="90"/>
    </row>
    <row r="1804" spans="1:247" ht="13.5" hidden="1">
      <c r="A1804" s="90" t="s">
        <v>262</v>
      </c>
      <c r="B1804" s="90" t="s">
        <v>263</v>
      </c>
      <c r="C1804" s="91"/>
      <c r="D1804" s="91">
        <v>45299</v>
      </c>
      <c r="E1804" s="90">
        <v>372</v>
      </c>
      <c r="F1804" s="90" t="s">
        <v>436</v>
      </c>
      <c r="G1804" s="90" t="s">
        <v>913</v>
      </c>
      <c r="H1804" s="92">
        <v>1243000</v>
      </c>
      <c r="I1804" s="78">
        <v>524.22</v>
      </c>
      <c r="J1804" s="93"/>
      <c r="K1804" s="94">
        <v>2432.4899999999998</v>
      </c>
      <c r="L1804" s="94">
        <v>2432.4899999999998</v>
      </c>
      <c r="M1804" s="94">
        <f t="shared" si="12"/>
        <v>0</v>
      </c>
      <c r="N1804" s="91">
        <v>45301</v>
      </c>
      <c r="O1804" s="90" t="s">
        <v>2400</v>
      </c>
      <c r="P1804" s="90"/>
      <c r="Q1804" s="90">
        <v>27</v>
      </c>
      <c r="R1804" s="90" t="s">
        <v>2453</v>
      </c>
      <c r="S1804" s="90"/>
      <c r="T1804" s="90"/>
      <c r="U1804" s="90"/>
      <c r="V1804" s="90"/>
      <c r="W1804" s="90"/>
      <c r="X1804" s="90"/>
      <c r="Y1804" s="90"/>
      <c r="Z1804" s="90"/>
      <c r="AA1804" s="90"/>
      <c r="AB1804" s="90"/>
      <c r="AC1804" s="90"/>
      <c r="AD1804" s="90"/>
      <c r="AE1804" s="90"/>
      <c r="AF1804" s="90"/>
      <c r="AG1804" s="90"/>
      <c r="AH1804" s="90"/>
      <c r="AI1804" s="90"/>
      <c r="AJ1804" s="90"/>
      <c r="AK1804" s="90"/>
      <c r="AL1804" s="90"/>
      <c r="AM1804" s="90"/>
      <c r="AN1804" s="90"/>
      <c r="AO1804" s="90"/>
      <c r="AP1804" s="90"/>
      <c r="AQ1804" s="90"/>
      <c r="AR1804" s="90"/>
      <c r="AS1804" s="90"/>
      <c r="AT1804" s="90"/>
      <c r="AU1804" s="90"/>
      <c r="AV1804" s="90"/>
      <c r="AW1804" s="90"/>
      <c r="AX1804" s="90"/>
      <c r="AY1804" s="90"/>
      <c r="AZ1804" s="90"/>
      <c r="BA1804" s="90"/>
      <c r="BB1804" s="90"/>
      <c r="BC1804" s="90"/>
      <c r="BD1804" s="90"/>
      <c r="BE1804" s="90"/>
      <c r="BF1804" s="90"/>
      <c r="BG1804" s="90"/>
      <c r="BH1804" s="90"/>
      <c r="BI1804" s="90"/>
      <c r="BJ1804" s="90"/>
      <c r="BK1804" s="90"/>
      <c r="BL1804" s="90"/>
      <c r="BM1804" s="90"/>
      <c r="BN1804" s="90"/>
      <c r="BO1804" s="90"/>
      <c r="BP1804" s="90"/>
      <c r="BQ1804" s="90"/>
      <c r="BR1804" s="90"/>
      <c r="BS1804" s="90"/>
      <c r="BT1804" s="90"/>
      <c r="BU1804" s="90"/>
      <c r="BV1804" s="90"/>
      <c r="BW1804" s="90"/>
      <c r="BX1804" s="90"/>
      <c r="BY1804" s="90"/>
      <c r="BZ1804" s="90"/>
      <c r="CA1804" s="90"/>
      <c r="CB1804" s="90"/>
      <c r="CC1804" s="90"/>
      <c r="CD1804" s="90"/>
      <c r="CE1804" s="90"/>
      <c r="CF1804" s="90"/>
      <c r="CG1804" s="90"/>
      <c r="CH1804" s="90"/>
      <c r="CI1804" s="90"/>
      <c r="CJ1804" s="90"/>
      <c r="CK1804" s="90"/>
      <c r="CL1804" s="90"/>
      <c r="CM1804" s="90"/>
      <c r="CN1804" s="90"/>
      <c r="CO1804" s="90"/>
      <c r="CP1804" s="90"/>
      <c r="CQ1804" s="90"/>
      <c r="CR1804" s="90"/>
      <c r="CS1804" s="90"/>
      <c r="CT1804" s="90"/>
      <c r="CU1804" s="90"/>
      <c r="CV1804" s="90"/>
      <c r="CW1804" s="90"/>
      <c r="CX1804" s="90"/>
      <c r="CY1804" s="90"/>
      <c r="CZ1804" s="90"/>
      <c r="DA1804" s="90"/>
      <c r="DB1804" s="90"/>
      <c r="DC1804" s="90"/>
      <c r="DD1804" s="90"/>
      <c r="DE1804" s="90"/>
      <c r="DF1804" s="90"/>
      <c r="DG1804" s="90"/>
      <c r="DH1804" s="90"/>
      <c r="DI1804" s="90"/>
      <c r="DJ1804" s="90"/>
      <c r="DK1804" s="90"/>
      <c r="DL1804" s="90"/>
      <c r="DM1804" s="90"/>
      <c r="DN1804" s="90"/>
      <c r="DO1804" s="90"/>
      <c r="DP1804" s="90"/>
      <c r="DQ1804" s="90"/>
      <c r="DR1804" s="90"/>
      <c r="DS1804" s="90"/>
      <c r="DT1804" s="90"/>
      <c r="DU1804" s="90"/>
      <c r="DV1804" s="90"/>
      <c r="DW1804" s="90"/>
      <c r="DX1804" s="90"/>
      <c r="DY1804" s="90"/>
      <c r="DZ1804" s="90"/>
      <c r="EA1804" s="90"/>
      <c r="EB1804" s="90"/>
      <c r="EC1804" s="90"/>
      <c r="ED1804" s="90"/>
      <c r="EE1804" s="90"/>
      <c r="EF1804" s="90"/>
      <c r="EG1804" s="90"/>
      <c r="EH1804" s="90"/>
      <c r="EI1804" s="90"/>
      <c r="EJ1804" s="90"/>
      <c r="EK1804" s="90"/>
      <c r="EL1804" s="90"/>
      <c r="EM1804" s="90"/>
      <c r="EN1804" s="90"/>
      <c r="EO1804" s="90"/>
      <c r="EP1804" s="90"/>
      <c r="EQ1804" s="90"/>
      <c r="ER1804" s="90"/>
      <c r="ES1804" s="90"/>
      <c r="ET1804" s="90"/>
      <c r="EU1804" s="90"/>
      <c r="EV1804" s="90"/>
      <c r="EW1804" s="90"/>
      <c r="EX1804" s="90"/>
      <c r="EY1804" s="90"/>
      <c r="EZ1804" s="90"/>
      <c r="FA1804" s="90"/>
      <c r="FB1804" s="90"/>
      <c r="FC1804" s="90"/>
      <c r="FD1804" s="90"/>
      <c r="FE1804" s="90"/>
      <c r="FF1804" s="90"/>
      <c r="FG1804" s="90"/>
      <c r="FH1804" s="90"/>
      <c r="FI1804" s="90"/>
      <c r="FJ1804" s="90"/>
      <c r="FK1804" s="90"/>
      <c r="FL1804" s="90"/>
      <c r="FM1804" s="90"/>
      <c r="FN1804" s="90"/>
      <c r="FO1804" s="90"/>
      <c r="FP1804" s="90"/>
      <c r="FQ1804" s="90"/>
      <c r="FR1804" s="90"/>
      <c r="FS1804" s="90"/>
      <c r="FT1804" s="90"/>
      <c r="FU1804" s="90"/>
      <c r="FV1804" s="90"/>
      <c r="FW1804" s="90"/>
      <c r="FX1804" s="90"/>
      <c r="FY1804" s="90"/>
      <c r="FZ1804" s="90"/>
      <c r="GA1804" s="90"/>
      <c r="GB1804" s="90"/>
      <c r="GC1804" s="90"/>
      <c r="GD1804" s="90"/>
      <c r="GE1804" s="90"/>
      <c r="GF1804" s="90"/>
      <c r="GG1804" s="90"/>
      <c r="GH1804" s="90"/>
      <c r="GI1804" s="90"/>
      <c r="GJ1804" s="90"/>
      <c r="GK1804" s="90"/>
      <c r="GL1804" s="90"/>
      <c r="GM1804" s="90"/>
      <c r="GN1804" s="90"/>
      <c r="GO1804" s="90"/>
      <c r="GP1804" s="90"/>
      <c r="GQ1804" s="90"/>
      <c r="GR1804" s="90"/>
      <c r="GS1804" s="90"/>
      <c r="GT1804" s="90"/>
      <c r="GU1804" s="90"/>
      <c r="GV1804" s="90"/>
      <c r="GW1804" s="90"/>
      <c r="GX1804" s="90"/>
      <c r="GY1804" s="90"/>
      <c r="GZ1804" s="90"/>
      <c r="HA1804" s="90"/>
      <c r="HB1804" s="90"/>
      <c r="HC1804" s="90"/>
      <c r="HD1804" s="90"/>
      <c r="HE1804" s="90"/>
      <c r="HF1804" s="90"/>
      <c r="HG1804" s="90"/>
      <c r="HH1804" s="90"/>
      <c r="HI1804" s="90"/>
      <c r="HJ1804" s="90"/>
      <c r="HK1804" s="90"/>
      <c r="HL1804" s="90"/>
      <c r="HM1804" s="90"/>
      <c r="HN1804" s="90"/>
      <c r="HO1804" s="90"/>
      <c r="HP1804" s="90"/>
      <c r="HQ1804" s="90"/>
      <c r="HR1804" s="90"/>
      <c r="HS1804" s="90"/>
      <c r="HT1804" s="90"/>
      <c r="HU1804" s="90"/>
      <c r="HV1804" s="90"/>
      <c r="HW1804" s="90"/>
      <c r="HX1804" s="90"/>
      <c r="HY1804" s="90"/>
      <c r="HZ1804" s="90"/>
      <c r="IA1804" s="90"/>
      <c r="IB1804" s="90"/>
      <c r="IC1804" s="90"/>
      <c r="ID1804" s="90"/>
      <c r="IE1804" s="90"/>
      <c r="IF1804" s="90"/>
      <c r="IG1804" s="90"/>
      <c r="IH1804" s="90"/>
      <c r="II1804" s="90"/>
      <c r="IJ1804" s="90"/>
      <c r="IK1804" s="90"/>
      <c r="IL1804" s="90"/>
      <c r="IM1804" s="90"/>
    </row>
    <row r="1805" spans="1:247" ht="13.5" hidden="1">
      <c r="A1805" s="90" t="s">
        <v>425</v>
      </c>
      <c r="B1805" s="90" t="s">
        <v>426</v>
      </c>
      <c r="C1805" s="91"/>
      <c r="D1805" s="91">
        <v>45300</v>
      </c>
      <c r="E1805" s="90" t="s">
        <v>2467</v>
      </c>
      <c r="F1805" s="90" t="s">
        <v>2468</v>
      </c>
      <c r="G1805" s="90" t="s">
        <v>2469</v>
      </c>
      <c r="H1805" s="92"/>
      <c r="I1805" s="78">
        <v>524.22</v>
      </c>
      <c r="J1805" s="93"/>
      <c r="K1805" s="94">
        <v>44101.41</v>
      </c>
      <c r="L1805" s="94">
        <v>44101.41</v>
      </c>
      <c r="M1805" s="94">
        <f t="shared" si="12"/>
        <v>0</v>
      </c>
      <c r="N1805" s="91">
        <v>45300</v>
      </c>
      <c r="O1805" s="90" t="s">
        <v>2470</v>
      </c>
      <c r="P1805" s="90"/>
      <c r="Q1805" s="90">
        <v>27</v>
      </c>
      <c r="R1805" s="90"/>
      <c r="S1805" s="90"/>
      <c r="T1805" s="90"/>
      <c r="U1805" s="90"/>
      <c r="V1805" s="90"/>
      <c r="W1805" s="90"/>
      <c r="X1805" s="90"/>
      <c r="Y1805" s="90"/>
      <c r="Z1805" s="90"/>
      <c r="AA1805" s="90"/>
      <c r="AB1805" s="90"/>
      <c r="AC1805" s="90"/>
      <c r="AD1805" s="90"/>
      <c r="AE1805" s="90"/>
      <c r="AF1805" s="90"/>
      <c r="AG1805" s="90"/>
      <c r="AH1805" s="90"/>
      <c r="AI1805" s="90"/>
      <c r="AJ1805" s="90"/>
      <c r="AK1805" s="90"/>
      <c r="AL1805" s="90"/>
      <c r="AM1805" s="90"/>
      <c r="AN1805" s="90"/>
      <c r="AO1805" s="90"/>
      <c r="AP1805" s="90"/>
      <c r="AQ1805" s="90"/>
      <c r="AR1805" s="90"/>
      <c r="AS1805" s="90"/>
      <c r="AT1805" s="90"/>
      <c r="AU1805" s="90"/>
      <c r="AV1805" s="90"/>
      <c r="AW1805" s="90"/>
      <c r="AX1805" s="90"/>
      <c r="AY1805" s="90"/>
      <c r="AZ1805" s="90"/>
      <c r="BA1805" s="90"/>
      <c r="BB1805" s="90"/>
      <c r="BC1805" s="90"/>
      <c r="BD1805" s="90"/>
      <c r="BE1805" s="90"/>
      <c r="BF1805" s="90"/>
      <c r="BG1805" s="90"/>
      <c r="BH1805" s="90"/>
      <c r="BI1805" s="90"/>
      <c r="BJ1805" s="90"/>
      <c r="BK1805" s="90"/>
      <c r="BL1805" s="90"/>
      <c r="BM1805" s="90"/>
      <c r="BN1805" s="90"/>
      <c r="BO1805" s="90"/>
      <c r="BP1805" s="90"/>
      <c r="BQ1805" s="90"/>
      <c r="BR1805" s="90"/>
      <c r="BS1805" s="90"/>
      <c r="BT1805" s="90"/>
      <c r="BU1805" s="90"/>
      <c r="BV1805" s="90"/>
      <c r="BW1805" s="90"/>
      <c r="BX1805" s="90"/>
      <c r="BY1805" s="90"/>
      <c r="BZ1805" s="90"/>
      <c r="CA1805" s="90"/>
      <c r="CB1805" s="90"/>
      <c r="CC1805" s="90"/>
      <c r="CD1805" s="90"/>
      <c r="CE1805" s="90"/>
      <c r="CF1805" s="90"/>
      <c r="CG1805" s="90"/>
      <c r="CH1805" s="90"/>
      <c r="CI1805" s="90"/>
      <c r="CJ1805" s="90"/>
      <c r="CK1805" s="90"/>
      <c r="CL1805" s="90"/>
      <c r="CM1805" s="90"/>
      <c r="CN1805" s="90"/>
      <c r="CO1805" s="90"/>
      <c r="CP1805" s="90"/>
      <c r="CQ1805" s="90"/>
      <c r="CR1805" s="90"/>
      <c r="CS1805" s="90"/>
      <c r="CT1805" s="90"/>
      <c r="CU1805" s="90"/>
      <c r="CV1805" s="90"/>
      <c r="CW1805" s="90"/>
      <c r="CX1805" s="90"/>
      <c r="CY1805" s="90"/>
      <c r="CZ1805" s="90"/>
      <c r="DA1805" s="90"/>
      <c r="DB1805" s="90"/>
      <c r="DC1805" s="90"/>
      <c r="DD1805" s="90"/>
      <c r="DE1805" s="90"/>
      <c r="DF1805" s="90"/>
      <c r="DG1805" s="90"/>
      <c r="DH1805" s="90"/>
      <c r="DI1805" s="90"/>
      <c r="DJ1805" s="90"/>
      <c r="DK1805" s="90"/>
      <c r="DL1805" s="90"/>
      <c r="DM1805" s="90"/>
      <c r="DN1805" s="90"/>
      <c r="DO1805" s="90"/>
      <c r="DP1805" s="90"/>
      <c r="DQ1805" s="90"/>
      <c r="DR1805" s="90"/>
      <c r="DS1805" s="90"/>
      <c r="DT1805" s="90"/>
      <c r="DU1805" s="90"/>
      <c r="DV1805" s="90"/>
      <c r="DW1805" s="90"/>
      <c r="DX1805" s="90"/>
      <c r="DY1805" s="90"/>
      <c r="DZ1805" s="90"/>
      <c r="EA1805" s="90"/>
      <c r="EB1805" s="90"/>
      <c r="EC1805" s="90"/>
      <c r="ED1805" s="90"/>
      <c r="EE1805" s="90"/>
      <c r="EF1805" s="90"/>
      <c r="EG1805" s="90"/>
      <c r="EH1805" s="90"/>
      <c r="EI1805" s="90"/>
      <c r="EJ1805" s="90"/>
      <c r="EK1805" s="90"/>
      <c r="EL1805" s="90"/>
      <c r="EM1805" s="90"/>
      <c r="EN1805" s="90"/>
      <c r="EO1805" s="90"/>
      <c r="EP1805" s="90"/>
      <c r="EQ1805" s="90"/>
      <c r="ER1805" s="90"/>
      <c r="ES1805" s="90"/>
      <c r="ET1805" s="90"/>
      <c r="EU1805" s="90"/>
      <c r="EV1805" s="90"/>
      <c r="EW1805" s="90"/>
      <c r="EX1805" s="90"/>
      <c r="EY1805" s="90"/>
      <c r="EZ1805" s="90"/>
      <c r="FA1805" s="90"/>
      <c r="FB1805" s="90"/>
      <c r="FC1805" s="90"/>
      <c r="FD1805" s="90"/>
      <c r="FE1805" s="90"/>
      <c r="FF1805" s="90"/>
      <c r="FG1805" s="90"/>
      <c r="FH1805" s="90"/>
      <c r="FI1805" s="90"/>
      <c r="FJ1805" s="90"/>
      <c r="FK1805" s="90"/>
      <c r="FL1805" s="90"/>
      <c r="FM1805" s="90"/>
      <c r="FN1805" s="90"/>
      <c r="FO1805" s="90"/>
      <c r="FP1805" s="90"/>
      <c r="FQ1805" s="90"/>
      <c r="FR1805" s="90"/>
      <c r="FS1805" s="90"/>
      <c r="FT1805" s="90"/>
      <c r="FU1805" s="90"/>
      <c r="FV1805" s="90"/>
      <c r="FW1805" s="90"/>
      <c r="FX1805" s="90"/>
      <c r="FY1805" s="90"/>
      <c r="FZ1805" s="90"/>
      <c r="GA1805" s="90"/>
      <c r="GB1805" s="90"/>
      <c r="GC1805" s="90"/>
      <c r="GD1805" s="90"/>
      <c r="GE1805" s="90"/>
      <c r="GF1805" s="90"/>
      <c r="GG1805" s="90"/>
      <c r="GH1805" s="90"/>
      <c r="GI1805" s="90"/>
      <c r="GJ1805" s="90"/>
      <c r="GK1805" s="90"/>
      <c r="GL1805" s="90"/>
      <c r="GM1805" s="90"/>
      <c r="GN1805" s="90"/>
      <c r="GO1805" s="90"/>
      <c r="GP1805" s="90"/>
      <c r="GQ1805" s="90"/>
      <c r="GR1805" s="90"/>
      <c r="GS1805" s="90"/>
      <c r="GT1805" s="90"/>
      <c r="GU1805" s="90"/>
      <c r="GV1805" s="90"/>
      <c r="GW1805" s="90"/>
      <c r="GX1805" s="90"/>
      <c r="GY1805" s="90"/>
      <c r="GZ1805" s="90"/>
      <c r="HA1805" s="90"/>
      <c r="HB1805" s="90"/>
      <c r="HC1805" s="90"/>
      <c r="HD1805" s="90"/>
      <c r="HE1805" s="90"/>
      <c r="HF1805" s="90"/>
      <c r="HG1805" s="90"/>
      <c r="HH1805" s="90"/>
      <c r="HI1805" s="90"/>
      <c r="HJ1805" s="90"/>
      <c r="HK1805" s="90"/>
      <c r="HL1805" s="90"/>
      <c r="HM1805" s="90"/>
      <c r="HN1805" s="90"/>
      <c r="HO1805" s="90"/>
      <c r="HP1805" s="90"/>
      <c r="HQ1805" s="90"/>
      <c r="HR1805" s="90"/>
      <c r="HS1805" s="90"/>
      <c r="HT1805" s="90"/>
      <c r="HU1805" s="90"/>
      <c r="HV1805" s="90"/>
      <c r="HW1805" s="90"/>
      <c r="HX1805" s="90"/>
      <c r="HY1805" s="90"/>
      <c r="HZ1805" s="90"/>
      <c r="IA1805" s="90"/>
      <c r="IB1805" s="90"/>
      <c r="IC1805" s="90"/>
      <c r="ID1805" s="90"/>
      <c r="IE1805" s="90"/>
      <c r="IF1805" s="90"/>
      <c r="IG1805" s="90"/>
      <c r="IH1805" s="90"/>
      <c r="II1805" s="90"/>
      <c r="IJ1805" s="90"/>
      <c r="IK1805" s="90"/>
      <c r="IL1805" s="90"/>
      <c r="IM1805" s="90"/>
    </row>
    <row r="1806" spans="1:247" ht="13.5" hidden="1">
      <c r="A1806" s="90" t="s">
        <v>425</v>
      </c>
      <c r="B1806" s="90" t="s">
        <v>426</v>
      </c>
      <c r="C1806" s="91"/>
      <c r="D1806" s="91">
        <v>45299</v>
      </c>
      <c r="E1806" s="90">
        <v>4391</v>
      </c>
      <c r="F1806" s="90" t="s">
        <v>2424</v>
      </c>
      <c r="G1806" s="90" t="s">
        <v>972</v>
      </c>
      <c r="H1806" s="92">
        <v>228570.75</v>
      </c>
      <c r="I1806" s="78">
        <v>524.22</v>
      </c>
      <c r="J1806" s="93"/>
      <c r="K1806" s="94">
        <v>444.69</v>
      </c>
      <c r="L1806" s="94">
        <v>444.69</v>
      </c>
      <c r="M1806" s="94">
        <f t="shared" si="12"/>
        <v>0</v>
      </c>
      <c r="N1806" s="91">
        <v>45300</v>
      </c>
      <c r="O1806" s="90" t="s">
        <v>2471</v>
      </c>
      <c r="P1806" s="90"/>
      <c r="Q1806" s="90">
        <v>27</v>
      </c>
      <c r="R1806" s="90" t="s">
        <v>2426</v>
      </c>
      <c r="S1806" s="90"/>
      <c r="T1806" s="90"/>
      <c r="U1806" s="90"/>
      <c r="V1806" s="90"/>
      <c r="W1806" s="90"/>
      <c r="X1806" s="90"/>
      <c r="Y1806" s="90"/>
      <c r="Z1806" s="90"/>
      <c r="AA1806" s="90"/>
      <c r="AB1806" s="90"/>
      <c r="AC1806" s="90"/>
      <c r="AD1806" s="90"/>
      <c r="AE1806" s="90"/>
      <c r="AF1806" s="90"/>
      <c r="AG1806" s="90"/>
      <c r="AH1806" s="90"/>
      <c r="AI1806" s="90"/>
      <c r="AJ1806" s="90"/>
      <c r="AK1806" s="90"/>
      <c r="AL1806" s="90"/>
      <c r="AM1806" s="90"/>
      <c r="AN1806" s="90"/>
      <c r="AO1806" s="90"/>
      <c r="AP1806" s="90"/>
      <c r="AQ1806" s="90"/>
      <c r="AR1806" s="90"/>
      <c r="AS1806" s="90"/>
      <c r="AT1806" s="90"/>
      <c r="AU1806" s="90"/>
      <c r="AV1806" s="90"/>
      <c r="AW1806" s="90"/>
      <c r="AX1806" s="90"/>
      <c r="AY1806" s="90"/>
      <c r="AZ1806" s="90"/>
      <c r="BA1806" s="90"/>
      <c r="BB1806" s="90"/>
      <c r="BC1806" s="90"/>
      <c r="BD1806" s="90"/>
      <c r="BE1806" s="90"/>
      <c r="BF1806" s="90"/>
      <c r="BG1806" s="90"/>
      <c r="BH1806" s="90"/>
      <c r="BI1806" s="90"/>
      <c r="BJ1806" s="90"/>
      <c r="BK1806" s="90"/>
      <c r="BL1806" s="90"/>
      <c r="BM1806" s="90"/>
      <c r="BN1806" s="90"/>
      <c r="BO1806" s="90"/>
      <c r="BP1806" s="90"/>
      <c r="BQ1806" s="90"/>
      <c r="BR1806" s="90"/>
      <c r="BS1806" s="90"/>
      <c r="BT1806" s="90"/>
      <c r="BU1806" s="90"/>
      <c r="BV1806" s="90"/>
      <c r="BW1806" s="90"/>
      <c r="BX1806" s="90"/>
      <c r="BY1806" s="90"/>
      <c r="BZ1806" s="90"/>
      <c r="CA1806" s="90"/>
      <c r="CB1806" s="90"/>
      <c r="CC1806" s="90"/>
      <c r="CD1806" s="90"/>
      <c r="CE1806" s="90"/>
      <c r="CF1806" s="90"/>
      <c r="CG1806" s="90"/>
      <c r="CH1806" s="90"/>
      <c r="CI1806" s="90"/>
      <c r="CJ1806" s="90"/>
      <c r="CK1806" s="90"/>
      <c r="CL1806" s="90"/>
      <c r="CM1806" s="90"/>
      <c r="CN1806" s="90"/>
      <c r="CO1806" s="90"/>
      <c r="CP1806" s="90"/>
      <c r="CQ1806" s="90"/>
      <c r="CR1806" s="90"/>
      <c r="CS1806" s="90"/>
      <c r="CT1806" s="90"/>
      <c r="CU1806" s="90"/>
      <c r="CV1806" s="90"/>
      <c r="CW1806" s="90"/>
      <c r="CX1806" s="90"/>
      <c r="CY1806" s="90"/>
      <c r="CZ1806" s="90"/>
      <c r="DA1806" s="90"/>
      <c r="DB1806" s="90"/>
      <c r="DC1806" s="90"/>
      <c r="DD1806" s="90"/>
      <c r="DE1806" s="90"/>
      <c r="DF1806" s="90"/>
      <c r="DG1806" s="90"/>
      <c r="DH1806" s="90"/>
      <c r="DI1806" s="90"/>
      <c r="DJ1806" s="90"/>
      <c r="DK1806" s="90"/>
      <c r="DL1806" s="90"/>
      <c r="DM1806" s="90"/>
      <c r="DN1806" s="90"/>
      <c r="DO1806" s="90"/>
      <c r="DP1806" s="90"/>
      <c r="DQ1806" s="90"/>
      <c r="DR1806" s="90"/>
      <c r="DS1806" s="90"/>
      <c r="DT1806" s="90"/>
      <c r="DU1806" s="90"/>
      <c r="DV1806" s="90"/>
      <c r="DW1806" s="90"/>
      <c r="DX1806" s="90"/>
      <c r="DY1806" s="90"/>
      <c r="DZ1806" s="90"/>
      <c r="EA1806" s="90"/>
      <c r="EB1806" s="90"/>
      <c r="EC1806" s="90"/>
      <c r="ED1806" s="90"/>
      <c r="EE1806" s="90"/>
      <c r="EF1806" s="90"/>
      <c r="EG1806" s="90"/>
      <c r="EH1806" s="90"/>
      <c r="EI1806" s="90"/>
      <c r="EJ1806" s="90"/>
      <c r="EK1806" s="90"/>
      <c r="EL1806" s="90"/>
      <c r="EM1806" s="90"/>
      <c r="EN1806" s="90"/>
      <c r="EO1806" s="90"/>
      <c r="EP1806" s="90"/>
      <c r="EQ1806" s="90"/>
      <c r="ER1806" s="90"/>
      <c r="ES1806" s="90"/>
      <c r="ET1806" s="90"/>
      <c r="EU1806" s="90"/>
      <c r="EV1806" s="90"/>
      <c r="EW1806" s="90"/>
      <c r="EX1806" s="90"/>
      <c r="EY1806" s="90"/>
      <c r="EZ1806" s="90"/>
      <c r="FA1806" s="90"/>
      <c r="FB1806" s="90"/>
      <c r="FC1806" s="90"/>
      <c r="FD1806" s="90"/>
      <c r="FE1806" s="90"/>
      <c r="FF1806" s="90"/>
      <c r="FG1806" s="90"/>
      <c r="FH1806" s="90"/>
      <c r="FI1806" s="90"/>
      <c r="FJ1806" s="90"/>
      <c r="FK1806" s="90"/>
      <c r="FL1806" s="90"/>
      <c r="FM1806" s="90"/>
      <c r="FN1806" s="90"/>
      <c r="FO1806" s="90"/>
      <c r="FP1806" s="90"/>
      <c r="FQ1806" s="90"/>
      <c r="FR1806" s="90"/>
      <c r="FS1806" s="90"/>
      <c r="FT1806" s="90"/>
      <c r="FU1806" s="90"/>
      <c r="FV1806" s="90"/>
      <c r="FW1806" s="90"/>
      <c r="FX1806" s="90"/>
      <c r="FY1806" s="90"/>
      <c r="FZ1806" s="90"/>
      <c r="GA1806" s="90"/>
      <c r="GB1806" s="90"/>
      <c r="GC1806" s="90"/>
      <c r="GD1806" s="90"/>
      <c r="GE1806" s="90"/>
      <c r="GF1806" s="90"/>
      <c r="GG1806" s="90"/>
      <c r="GH1806" s="90"/>
      <c r="GI1806" s="90"/>
      <c r="GJ1806" s="90"/>
      <c r="GK1806" s="90"/>
      <c r="GL1806" s="90"/>
      <c r="GM1806" s="90"/>
      <c r="GN1806" s="90"/>
      <c r="GO1806" s="90"/>
      <c r="GP1806" s="90"/>
      <c r="GQ1806" s="90"/>
      <c r="GR1806" s="90"/>
      <c r="GS1806" s="90"/>
      <c r="GT1806" s="90"/>
      <c r="GU1806" s="90"/>
      <c r="GV1806" s="90"/>
      <c r="GW1806" s="90"/>
      <c r="GX1806" s="90"/>
      <c r="GY1806" s="90"/>
      <c r="GZ1806" s="90"/>
      <c r="HA1806" s="90"/>
      <c r="HB1806" s="90"/>
      <c r="HC1806" s="90"/>
      <c r="HD1806" s="90"/>
      <c r="HE1806" s="90"/>
      <c r="HF1806" s="90"/>
      <c r="HG1806" s="90"/>
      <c r="HH1806" s="90"/>
      <c r="HI1806" s="90"/>
      <c r="HJ1806" s="90"/>
      <c r="HK1806" s="90"/>
      <c r="HL1806" s="90"/>
      <c r="HM1806" s="90"/>
      <c r="HN1806" s="90"/>
      <c r="HO1806" s="90"/>
      <c r="HP1806" s="90"/>
      <c r="HQ1806" s="90"/>
      <c r="HR1806" s="90"/>
      <c r="HS1806" s="90"/>
      <c r="HT1806" s="90"/>
      <c r="HU1806" s="90"/>
      <c r="HV1806" s="90"/>
      <c r="HW1806" s="90"/>
      <c r="HX1806" s="90"/>
      <c r="HY1806" s="90"/>
      <c r="HZ1806" s="90"/>
      <c r="IA1806" s="90"/>
      <c r="IB1806" s="90"/>
      <c r="IC1806" s="90"/>
      <c r="ID1806" s="90"/>
      <c r="IE1806" s="90"/>
      <c r="IF1806" s="90"/>
      <c r="IG1806" s="90"/>
      <c r="IH1806" s="90"/>
      <c r="II1806" s="90"/>
      <c r="IJ1806" s="90"/>
      <c r="IK1806" s="90"/>
      <c r="IL1806" s="90"/>
      <c r="IM1806" s="90"/>
    </row>
    <row r="1807" spans="1:247" ht="13.5" hidden="1">
      <c r="A1807" s="90" t="s">
        <v>430</v>
      </c>
      <c r="B1807" s="90" t="s">
        <v>431</v>
      </c>
      <c r="C1807" s="91"/>
      <c r="D1807" s="91">
        <v>45299</v>
      </c>
      <c r="E1807" s="90">
        <v>4378</v>
      </c>
      <c r="F1807" s="90" t="s">
        <v>2424</v>
      </c>
      <c r="G1807" s="90" t="s">
        <v>2472</v>
      </c>
      <c r="H1807" s="92">
        <v>92599.29</v>
      </c>
      <c r="I1807" s="78">
        <v>524.22</v>
      </c>
      <c r="J1807" s="93"/>
      <c r="K1807" s="94">
        <v>180.15</v>
      </c>
      <c r="L1807" s="94">
        <v>180.15</v>
      </c>
      <c r="M1807" s="94">
        <f t="shared" si="12"/>
        <v>0</v>
      </c>
      <c r="N1807" s="91">
        <v>45300</v>
      </c>
      <c r="O1807" s="90" t="s">
        <v>2471</v>
      </c>
      <c r="P1807" s="90"/>
      <c r="Q1807" s="90">
        <v>27</v>
      </c>
      <c r="R1807" s="90" t="s">
        <v>2426</v>
      </c>
      <c r="S1807" s="90"/>
      <c r="T1807" s="90"/>
      <c r="U1807" s="90"/>
      <c r="V1807" s="90"/>
      <c r="W1807" s="90"/>
      <c r="X1807" s="90"/>
      <c r="Y1807" s="90"/>
      <c r="Z1807" s="90"/>
      <c r="AA1807" s="90"/>
      <c r="AB1807" s="90"/>
      <c r="AC1807" s="90"/>
      <c r="AD1807" s="90"/>
      <c r="AE1807" s="90"/>
      <c r="AF1807" s="90"/>
      <c r="AG1807" s="90"/>
      <c r="AH1807" s="90"/>
      <c r="AI1807" s="90"/>
      <c r="AJ1807" s="90"/>
      <c r="AK1807" s="90"/>
      <c r="AL1807" s="90"/>
      <c r="AM1807" s="90"/>
      <c r="AN1807" s="90"/>
      <c r="AO1807" s="90"/>
      <c r="AP1807" s="90"/>
      <c r="AQ1807" s="90"/>
      <c r="AR1807" s="90"/>
      <c r="AS1807" s="90"/>
      <c r="AT1807" s="90"/>
      <c r="AU1807" s="90"/>
      <c r="AV1807" s="90"/>
      <c r="AW1807" s="90"/>
      <c r="AX1807" s="90"/>
      <c r="AY1807" s="90"/>
      <c r="AZ1807" s="90"/>
      <c r="BA1807" s="90"/>
      <c r="BB1807" s="90"/>
      <c r="BC1807" s="90"/>
      <c r="BD1807" s="90"/>
      <c r="BE1807" s="90"/>
      <c r="BF1807" s="90"/>
      <c r="BG1807" s="90"/>
      <c r="BH1807" s="90"/>
      <c r="BI1807" s="90"/>
      <c r="BJ1807" s="90"/>
      <c r="BK1807" s="90"/>
      <c r="BL1807" s="90"/>
      <c r="BM1807" s="90"/>
      <c r="BN1807" s="90"/>
      <c r="BO1807" s="90"/>
      <c r="BP1807" s="90"/>
      <c r="BQ1807" s="90"/>
      <c r="BR1807" s="90"/>
      <c r="BS1807" s="90"/>
      <c r="BT1807" s="90"/>
      <c r="BU1807" s="90"/>
      <c r="BV1807" s="90"/>
      <c r="BW1807" s="90"/>
      <c r="BX1807" s="90"/>
      <c r="BY1807" s="90"/>
      <c r="BZ1807" s="90"/>
      <c r="CA1807" s="90"/>
      <c r="CB1807" s="90"/>
      <c r="CC1807" s="90"/>
      <c r="CD1807" s="90"/>
      <c r="CE1807" s="90"/>
      <c r="CF1807" s="90"/>
      <c r="CG1807" s="90"/>
      <c r="CH1807" s="90"/>
      <c r="CI1807" s="90"/>
      <c r="CJ1807" s="90"/>
      <c r="CK1807" s="90"/>
      <c r="CL1807" s="90"/>
      <c r="CM1807" s="90"/>
      <c r="CN1807" s="90"/>
      <c r="CO1807" s="90"/>
      <c r="CP1807" s="90"/>
      <c r="CQ1807" s="90"/>
      <c r="CR1807" s="90"/>
      <c r="CS1807" s="90"/>
      <c r="CT1807" s="90"/>
      <c r="CU1807" s="90"/>
      <c r="CV1807" s="90"/>
      <c r="CW1807" s="90"/>
      <c r="CX1807" s="90"/>
      <c r="CY1807" s="90"/>
      <c r="CZ1807" s="90"/>
      <c r="DA1807" s="90"/>
      <c r="DB1807" s="90"/>
      <c r="DC1807" s="90"/>
      <c r="DD1807" s="90"/>
      <c r="DE1807" s="90"/>
      <c r="DF1807" s="90"/>
      <c r="DG1807" s="90"/>
      <c r="DH1807" s="90"/>
      <c r="DI1807" s="90"/>
      <c r="DJ1807" s="90"/>
      <c r="DK1807" s="90"/>
      <c r="DL1807" s="90"/>
      <c r="DM1807" s="90"/>
      <c r="DN1807" s="90"/>
      <c r="DO1807" s="90"/>
      <c r="DP1807" s="90"/>
      <c r="DQ1807" s="90"/>
      <c r="DR1807" s="90"/>
      <c r="DS1807" s="90"/>
      <c r="DT1807" s="90"/>
      <c r="DU1807" s="90"/>
      <c r="DV1807" s="90"/>
      <c r="DW1807" s="90"/>
      <c r="DX1807" s="90"/>
      <c r="DY1807" s="90"/>
      <c r="DZ1807" s="90"/>
      <c r="EA1807" s="90"/>
      <c r="EB1807" s="90"/>
      <c r="EC1807" s="90"/>
      <c r="ED1807" s="90"/>
      <c r="EE1807" s="90"/>
      <c r="EF1807" s="90"/>
      <c r="EG1807" s="90"/>
      <c r="EH1807" s="90"/>
      <c r="EI1807" s="90"/>
      <c r="EJ1807" s="90"/>
      <c r="EK1807" s="90"/>
      <c r="EL1807" s="90"/>
      <c r="EM1807" s="90"/>
      <c r="EN1807" s="90"/>
      <c r="EO1807" s="90"/>
      <c r="EP1807" s="90"/>
      <c r="EQ1807" s="90"/>
      <c r="ER1807" s="90"/>
      <c r="ES1807" s="90"/>
      <c r="ET1807" s="90"/>
      <c r="EU1807" s="90"/>
      <c r="EV1807" s="90"/>
      <c r="EW1807" s="90"/>
      <c r="EX1807" s="90"/>
      <c r="EY1807" s="90"/>
      <c r="EZ1807" s="90"/>
      <c r="FA1807" s="90"/>
      <c r="FB1807" s="90"/>
      <c r="FC1807" s="90"/>
      <c r="FD1807" s="90"/>
      <c r="FE1807" s="90"/>
      <c r="FF1807" s="90"/>
      <c r="FG1807" s="90"/>
      <c r="FH1807" s="90"/>
      <c r="FI1807" s="90"/>
      <c r="FJ1807" s="90"/>
      <c r="FK1807" s="90"/>
      <c r="FL1807" s="90"/>
      <c r="FM1807" s="90"/>
      <c r="FN1807" s="90"/>
      <c r="FO1807" s="90"/>
      <c r="FP1807" s="90"/>
      <c r="FQ1807" s="90"/>
      <c r="FR1807" s="90"/>
      <c r="FS1807" s="90"/>
      <c r="FT1807" s="90"/>
      <c r="FU1807" s="90"/>
      <c r="FV1807" s="90"/>
      <c r="FW1807" s="90"/>
      <c r="FX1807" s="90"/>
      <c r="FY1807" s="90"/>
      <c r="FZ1807" s="90"/>
      <c r="GA1807" s="90"/>
      <c r="GB1807" s="90"/>
      <c r="GC1807" s="90"/>
      <c r="GD1807" s="90"/>
      <c r="GE1807" s="90"/>
      <c r="GF1807" s="90"/>
      <c r="GG1807" s="90"/>
      <c r="GH1807" s="90"/>
      <c r="GI1807" s="90"/>
      <c r="GJ1807" s="90"/>
      <c r="GK1807" s="90"/>
      <c r="GL1807" s="90"/>
      <c r="GM1807" s="90"/>
      <c r="GN1807" s="90"/>
      <c r="GO1807" s="90"/>
      <c r="GP1807" s="90"/>
      <c r="GQ1807" s="90"/>
      <c r="GR1807" s="90"/>
      <c r="GS1807" s="90"/>
      <c r="GT1807" s="90"/>
      <c r="GU1807" s="90"/>
      <c r="GV1807" s="90"/>
      <c r="GW1807" s="90"/>
      <c r="GX1807" s="90"/>
      <c r="GY1807" s="90"/>
      <c r="GZ1807" s="90"/>
      <c r="HA1807" s="90"/>
      <c r="HB1807" s="90"/>
      <c r="HC1807" s="90"/>
      <c r="HD1807" s="90"/>
      <c r="HE1807" s="90"/>
      <c r="HF1807" s="90"/>
      <c r="HG1807" s="90"/>
      <c r="HH1807" s="90"/>
      <c r="HI1807" s="90"/>
      <c r="HJ1807" s="90"/>
      <c r="HK1807" s="90"/>
      <c r="HL1807" s="90"/>
      <c r="HM1807" s="90"/>
      <c r="HN1807" s="90"/>
      <c r="HO1807" s="90"/>
      <c r="HP1807" s="90"/>
      <c r="HQ1807" s="90"/>
      <c r="HR1807" s="90"/>
      <c r="HS1807" s="90"/>
      <c r="HT1807" s="90"/>
      <c r="HU1807" s="90"/>
      <c r="HV1807" s="90"/>
      <c r="HW1807" s="90"/>
      <c r="HX1807" s="90"/>
      <c r="HY1807" s="90"/>
      <c r="HZ1807" s="90"/>
      <c r="IA1807" s="90"/>
      <c r="IB1807" s="90"/>
      <c r="IC1807" s="90"/>
      <c r="ID1807" s="90"/>
      <c r="IE1807" s="90"/>
      <c r="IF1807" s="90"/>
      <c r="IG1807" s="90"/>
      <c r="IH1807" s="90"/>
      <c r="II1807" s="90"/>
      <c r="IJ1807" s="90"/>
      <c r="IK1807" s="90"/>
      <c r="IL1807" s="90"/>
      <c r="IM1807" s="90"/>
    </row>
    <row r="1808" spans="1:247" ht="13.5" hidden="1">
      <c r="A1808" s="90" t="s">
        <v>430</v>
      </c>
      <c r="B1808" s="90" t="s">
        <v>431</v>
      </c>
      <c r="C1808" s="91"/>
      <c r="D1808" s="91">
        <v>45301</v>
      </c>
      <c r="E1808" s="90">
        <v>129</v>
      </c>
      <c r="F1808" s="90" t="s">
        <v>1687</v>
      </c>
      <c r="G1808" s="90" t="s">
        <v>2387</v>
      </c>
      <c r="H1808" s="92">
        <v>1000000</v>
      </c>
      <c r="I1808" s="78">
        <v>524.22</v>
      </c>
      <c r="J1808" s="93"/>
      <c r="K1808" s="94">
        <v>1945.53</v>
      </c>
      <c r="L1808" s="94">
        <v>1945.53</v>
      </c>
      <c r="M1808" s="94">
        <f t="shared" si="12"/>
        <v>0</v>
      </c>
      <c r="N1808" s="91">
        <v>45302</v>
      </c>
      <c r="O1808" s="90" t="s">
        <v>2473</v>
      </c>
      <c r="P1808" s="90"/>
      <c r="Q1808" s="90">
        <v>27</v>
      </c>
      <c r="R1808" s="90" t="s">
        <v>2453</v>
      </c>
      <c r="S1808" s="90"/>
      <c r="T1808" s="90"/>
      <c r="U1808" s="90"/>
      <c r="V1808" s="90"/>
      <c r="W1808" s="90"/>
      <c r="X1808" s="90"/>
      <c r="Y1808" s="90"/>
      <c r="Z1808" s="90"/>
      <c r="AA1808" s="90"/>
      <c r="AB1808" s="90"/>
      <c r="AC1808" s="90"/>
      <c r="AD1808" s="90"/>
      <c r="AE1808" s="90"/>
      <c r="AF1808" s="90"/>
      <c r="AG1808" s="90"/>
      <c r="AH1808" s="90"/>
      <c r="AI1808" s="90"/>
      <c r="AJ1808" s="90"/>
      <c r="AK1808" s="90"/>
      <c r="AL1808" s="90"/>
      <c r="AM1808" s="90"/>
      <c r="AN1808" s="90"/>
      <c r="AO1808" s="90"/>
      <c r="AP1808" s="90"/>
      <c r="AQ1808" s="90"/>
      <c r="AR1808" s="90"/>
      <c r="AS1808" s="90"/>
      <c r="AT1808" s="90"/>
      <c r="AU1808" s="90"/>
      <c r="AV1808" s="90"/>
      <c r="AW1808" s="90"/>
      <c r="AX1808" s="90"/>
      <c r="AY1808" s="90"/>
      <c r="AZ1808" s="90"/>
      <c r="BA1808" s="90"/>
      <c r="BB1808" s="90"/>
      <c r="BC1808" s="90"/>
      <c r="BD1808" s="90"/>
      <c r="BE1808" s="90"/>
      <c r="BF1808" s="90"/>
      <c r="BG1808" s="90"/>
      <c r="BH1808" s="90"/>
      <c r="BI1808" s="90"/>
      <c r="BJ1808" s="90"/>
      <c r="BK1808" s="90"/>
      <c r="BL1808" s="90"/>
      <c r="BM1808" s="90"/>
      <c r="BN1808" s="90"/>
      <c r="BO1808" s="90"/>
      <c r="BP1808" s="90"/>
      <c r="BQ1808" s="90"/>
      <c r="BR1808" s="90"/>
      <c r="BS1808" s="90"/>
      <c r="BT1808" s="90"/>
      <c r="BU1808" s="90"/>
      <c r="BV1808" s="90"/>
      <c r="BW1808" s="90"/>
      <c r="BX1808" s="90"/>
      <c r="BY1808" s="90"/>
      <c r="BZ1808" s="90"/>
      <c r="CA1808" s="90"/>
      <c r="CB1808" s="90"/>
      <c r="CC1808" s="90"/>
      <c r="CD1808" s="90"/>
      <c r="CE1808" s="90"/>
      <c r="CF1808" s="90"/>
      <c r="CG1808" s="90"/>
      <c r="CH1808" s="90"/>
      <c r="CI1808" s="90"/>
      <c r="CJ1808" s="90"/>
      <c r="CK1808" s="90"/>
      <c r="CL1808" s="90"/>
      <c r="CM1808" s="90"/>
      <c r="CN1808" s="90"/>
      <c r="CO1808" s="90"/>
      <c r="CP1808" s="90"/>
      <c r="CQ1808" s="90"/>
      <c r="CR1808" s="90"/>
      <c r="CS1808" s="90"/>
      <c r="CT1808" s="90"/>
      <c r="CU1808" s="90"/>
      <c r="CV1808" s="90"/>
      <c r="CW1808" s="90"/>
      <c r="CX1808" s="90"/>
      <c r="CY1808" s="90"/>
      <c r="CZ1808" s="90"/>
      <c r="DA1808" s="90"/>
      <c r="DB1808" s="90"/>
      <c r="DC1808" s="90"/>
      <c r="DD1808" s="90"/>
      <c r="DE1808" s="90"/>
      <c r="DF1808" s="90"/>
      <c r="DG1808" s="90"/>
      <c r="DH1808" s="90"/>
      <c r="DI1808" s="90"/>
      <c r="DJ1808" s="90"/>
      <c r="DK1808" s="90"/>
      <c r="DL1808" s="90"/>
      <c r="DM1808" s="90"/>
      <c r="DN1808" s="90"/>
      <c r="DO1808" s="90"/>
      <c r="DP1808" s="90"/>
      <c r="DQ1808" s="90"/>
      <c r="DR1808" s="90"/>
      <c r="DS1808" s="90"/>
      <c r="DT1808" s="90"/>
      <c r="DU1808" s="90"/>
      <c r="DV1808" s="90"/>
      <c r="DW1808" s="90"/>
      <c r="DX1808" s="90"/>
      <c r="DY1808" s="90"/>
      <c r="DZ1808" s="90"/>
      <c r="EA1808" s="90"/>
      <c r="EB1808" s="90"/>
      <c r="EC1808" s="90"/>
      <c r="ED1808" s="90"/>
      <c r="EE1808" s="90"/>
      <c r="EF1808" s="90"/>
      <c r="EG1808" s="90"/>
      <c r="EH1808" s="90"/>
      <c r="EI1808" s="90"/>
      <c r="EJ1808" s="90"/>
      <c r="EK1808" s="90"/>
      <c r="EL1808" s="90"/>
      <c r="EM1808" s="90"/>
      <c r="EN1808" s="90"/>
      <c r="EO1808" s="90"/>
      <c r="EP1808" s="90"/>
      <c r="EQ1808" s="90"/>
      <c r="ER1808" s="90"/>
      <c r="ES1808" s="90"/>
      <c r="ET1808" s="90"/>
      <c r="EU1808" s="90"/>
      <c r="EV1808" s="90"/>
      <c r="EW1808" s="90"/>
      <c r="EX1808" s="90"/>
      <c r="EY1808" s="90"/>
      <c r="EZ1808" s="90"/>
      <c r="FA1808" s="90"/>
      <c r="FB1808" s="90"/>
      <c r="FC1808" s="90"/>
      <c r="FD1808" s="90"/>
      <c r="FE1808" s="90"/>
      <c r="FF1808" s="90"/>
      <c r="FG1808" s="90"/>
      <c r="FH1808" s="90"/>
      <c r="FI1808" s="90"/>
      <c r="FJ1808" s="90"/>
      <c r="FK1808" s="90"/>
      <c r="FL1808" s="90"/>
      <c r="FM1808" s="90"/>
      <c r="FN1808" s="90"/>
      <c r="FO1808" s="90"/>
      <c r="FP1808" s="90"/>
      <c r="FQ1808" s="90"/>
      <c r="FR1808" s="90"/>
      <c r="FS1808" s="90"/>
      <c r="FT1808" s="90"/>
      <c r="FU1808" s="90"/>
      <c r="FV1808" s="90"/>
      <c r="FW1808" s="90"/>
      <c r="FX1808" s="90"/>
      <c r="FY1808" s="90"/>
      <c r="FZ1808" s="90"/>
      <c r="GA1808" s="90"/>
      <c r="GB1808" s="90"/>
      <c r="GC1808" s="90"/>
      <c r="GD1808" s="90"/>
      <c r="GE1808" s="90"/>
      <c r="GF1808" s="90"/>
      <c r="GG1808" s="90"/>
      <c r="GH1808" s="90"/>
      <c r="GI1808" s="90"/>
      <c r="GJ1808" s="90"/>
      <c r="GK1808" s="90"/>
      <c r="GL1808" s="90"/>
      <c r="GM1808" s="90"/>
      <c r="GN1808" s="90"/>
      <c r="GO1808" s="90"/>
      <c r="GP1808" s="90"/>
      <c r="GQ1808" s="90"/>
      <c r="GR1808" s="90"/>
      <c r="GS1808" s="90"/>
      <c r="GT1808" s="90"/>
      <c r="GU1808" s="90"/>
      <c r="GV1808" s="90"/>
      <c r="GW1808" s="90"/>
      <c r="GX1808" s="90"/>
      <c r="GY1808" s="90"/>
      <c r="GZ1808" s="90"/>
      <c r="HA1808" s="90"/>
      <c r="HB1808" s="90"/>
      <c r="HC1808" s="90"/>
      <c r="HD1808" s="90"/>
      <c r="HE1808" s="90"/>
      <c r="HF1808" s="90"/>
      <c r="HG1808" s="90"/>
      <c r="HH1808" s="90"/>
      <c r="HI1808" s="90"/>
      <c r="HJ1808" s="90"/>
      <c r="HK1808" s="90"/>
      <c r="HL1808" s="90"/>
      <c r="HM1808" s="90"/>
      <c r="HN1808" s="90"/>
      <c r="HO1808" s="90"/>
      <c r="HP1808" s="90"/>
      <c r="HQ1808" s="90"/>
      <c r="HR1808" s="90"/>
      <c r="HS1808" s="90"/>
      <c r="HT1808" s="90"/>
      <c r="HU1808" s="90"/>
      <c r="HV1808" s="90"/>
      <c r="HW1808" s="90"/>
      <c r="HX1808" s="90"/>
      <c r="HY1808" s="90"/>
      <c r="HZ1808" s="90"/>
      <c r="IA1808" s="90"/>
      <c r="IB1808" s="90"/>
      <c r="IC1808" s="90"/>
      <c r="ID1808" s="90"/>
      <c r="IE1808" s="90"/>
      <c r="IF1808" s="90"/>
      <c r="IG1808" s="90"/>
      <c r="IH1808" s="90"/>
      <c r="II1808" s="90"/>
      <c r="IJ1808" s="90"/>
      <c r="IK1808" s="90"/>
      <c r="IL1808" s="90"/>
      <c r="IM1808" s="90"/>
    </row>
    <row r="1809" spans="1:247" ht="13.5" hidden="1">
      <c r="A1809" s="90" t="s">
        <v>430</v>
      </c>
      <c r="B1809" s="90" t="s">
        <v>431</v>
      </c>
      <c r="C1809" s="91"/>
      <c r="D1809" s="91">
        <v>45301</v>
      </c>
      <c r="E1809" s="90">
        <v>108</v>
      </c>
      <c r="F1809" s="90" t="s">
        <v>754</v>
      </c>
      <c r="G1809" s="90" t="s">
        <v>2334</v>
      </c>
      <c r="H1809" s="92">
        <v>2700756.5</v>
      </c>
      <c r="I1809" s="78">
        <v>524.22</v>
      </c>
      <c r="J1809" s="93"/>
      <c r="K1809" s="94">
        <v>5254.39</v>
      </c>
      <c r="L1809" s="94">
        <v>5254.39</v>
      </c>
      <c r="M1809" s="94">
        <f t="shared" si="12"/>
        <v>0</v>
      </c>
      <c r="N1809" s="91">
        <v>45302</v>
      </c>
      <c r="O1809" s="90" t="s">
        <v>2474</v>
      </c>
      <c r="P1809" s="90"/>
      <c r="Q1809" s="90">
        <v>27</v>
      </c>
      <c r="R1809" s="90" t="s">
        <v>2453</v>
      </c>
      <c r="S1809" s="90"/>
      <c r="T1809" s="90"/>
      <c r="U1809" s="90"/>
      <c r="V1809" s="90"/>
      <c r="W1809" s="90"/>
      <c r="X1809" s="90"/>
      <c r="Y1809" s="90"/>
      <c r="Z1809" s="90"/>
      <c r="AA1809" s="90"/>
      <c r="AB1809" s="90"/>
      <c r="AC1809" s="90"/>
      <c r="AD1809" s="90"/>
      <c r="AE1809" s="90"/>
      <c r="AF1809" s="90"/>
      <c r="AG1809" s="90"/>
      <c r="AH1809" s="90"/>
      <c r="AI1809" s="90"/>
      <c r="AJ1809" s="90"/>
      <c r="AK1809" s="90"/>
      <c r="AL1809" s="90"/>
      <c r="AM1809" s="90"/>
      <c r="AN1809" s="90"/>
      <c r="AO1809" s="90"/>
      <c r="AP1809" s="90"/>
      <c r="AQ1809" s="90"/>
      <c r="AR1809" s="90"/>
      <c r="AS1809" s="90"/>
      <c r="AT1809" s="90"/>
      <c r="AU1809" s="90"/>
      <c r="AV1809" s="90"/>
      <c r="AW1809" s="90"/>
      <c r="AX1809" s="90"/>
      <c r="AY1809" s="90"/>
      <c r="AZ1809" s="90"/>
      <c r="BA1809" s="90"/>
      <c r="BB1809" s="90"/>
      <c r="BC1809" s="90"/>
      <c r="BD1809" s="90"/>
      <c r="BE1809" s="90"/>
      <c r="BF1809" s="90"/>
      <c r="BG1809" s="90"/>
      <c r="BH1809" s="90"/>
      <c r="BI1809" s="90"/>
      <c r="BJ1809" s="90"/>
      <c r="BK1809" s="90"/>
      <c r="BL1809" s="90"/>
      <c r="BM1809" s="90"/>
      <c r="BN1809" s="90"/>
      <c r="BO1809" s="90"/>
      <c r="BP1809" s="90"/>
      <c r="BQ1809" s="90"/>
      <c r="BR1809" s="90"/>
      <c r="BS1809" s="90"/>
      <c r="BT1809" s="90"/>
      <c r="BU1809" s="90"/>
      <c r="BV1809" s="90"/>
      <c r="BW1809" s="90"/>
      <c r="BX1809" s="90"/>
      <c r="BY1809" s="90"/>
      <c r="BZ1809" s="90"/>
      <c r="CA1809" s="90"/>
      <c r="CB1809" s="90"/>
      <c r="CC1809" s="90"/>
      <c r="CD1809" s="90"/>
      <c r="CE1809" s="90"/>
      <c r="CF1809" s="90"/>
      <c r="CG1809" s="90"/>
      <c r="CH1809" s="90"/>
      <c r="CI1809" s="90"/>
      <c r="CJ1809" s="90"/>
      <c r="CK1809" s="90"/>
      <c r="CL1809" s="90"/>
      <c r="CM1809" s="90"/>
      <c r="CN1809" s="90"/>
      <c r="CO1809" s="90"/>
      <c r="CP1809" s="90"/>
      <c r="CQ1809" s="90"/>
      <c r="CR1809" s="90"/>
      <c r="CS1809" s="90"/>
      <c r="CT1809" s="90"/>
      <c r="CU1809" s="90"/>
      <c r="CV1809" s="90"/>
      <c r="CW1809" s="90"/>
      <c r="CX1809" s="90"/>
      <c r="CY1809" s="90"/>
      <c r="CZ1809" s="90"/>
      <c r="DA1809" s="90"/>
      <c r="DB1809" s="90"/>
      <c r="DC1809" s="90"/>
      <c r="DD1809" s="90"/>
      <c r="DE1809" s="90"/>
      <c r="DF1809" s="90"/>
      <c r="DG1809" s="90"/>
      <c r="DH1809" s="90"/>
      <c r="DI1809" s="90"/>
      <c r="DJ1809" s="90"/>
      <c r="DK1809" s="90"/>
      <c r="DL1809" s="90"/>
      <c r="DM1809" s="90"/>
      <c r="DN1809" s="90"/>
      <c r="DO1809" s="90"/>
      <c r="DP1809" s="90"/>
      <c r="DQ1809" s="90"/>
      <c r="DR1809" s="90"/>
      <c r="DS1809" s="90"/>
      <c r="DT1809" s="90"/>
      <c r="DU1809" s="90"/>
      <c r="DV1809" s="90"/>
      <c r="DW1809" s="90"/>
      <c r="DX1809" s="90"/>
      <c r="DY1809" s="90"/>
      <c r="DZ1809" s="90"/>
      <c r="EA1809" s="90"/>
      <c r="EB1809" s="90"/>
      <c r="EC1809" s="90"/>
      <c r="ED1809" s="90"/>
      <c r="EE1809" s="90"/>
      <c r="EF1809" s="90"/>
      <c r="EG1809" s="90"/>
      <c r="EH1809" s="90"/>
      <c r="EI1809" s="90"/>
      <c r="EJ1809" s="90"/>
      <c r="EK1809" s="90"/>
      <c r="EL1809" s="90"/>
      <c r="EM1809" s="90"/>
      <c r="EN1809" s="90"/>
      <c r="EO1809" s="90"/>
      <c r="EP1809" s="90"/>
      <c r="EQ1809" s="90"/>
      <c r="ER1809" s="90"/>
      <c r="ES1809" s="90"/>
      <c r="ET1809" s="90"/>
      <c r="EU1809" s="90"/>
      <c r="EV1809" s="90"/>
      <c r="EW1809" s="90"/>
      <c r="EX1809" s="90"/>
      <c r="EY1809" s="90"/>
      <c r="EZ1809" s="90"/>
      <c r="FA1809" s="90"/>
      <c r="FB1809" s="90"/>
      <c r="FC1809" s="90"/>
      <c r="FD1809" s="90"/>
      <c r="FE1809" s="90"/>
      <c r="FF1809" s="90"/>
      <c r="FG1809" s="90"/>
      <c r="FH1809" s="90"/>
      <c r="FI1809" s="90"/>
      <c r="FJ1809" s="90"/>
      <c r="FK1809" s="90"/>
      <c r="FL1809" s="90"/>
      <c r="FM1809" s="90"/>
      <c r="FN1809" s="90"/>
      <c r="FO1809" s="90"/>
      <c r="FP1809" s="90"/>
      <c r="FQ1809" s="90"/>
      <c r="FR1809" s="90"/>
      <c r="FS1809" s="90"/>
      <c r="FT1809" s="90"/>
      <c r="FU1809" s="90"/>
      <c r="FV1809" s="90"/>
      <c r="FW1809" s="90"/>
      <c r="FX1809" s="90"/>
      <c r="FY1809" s="90"/>
      <c r="FZ1809" s="90"/>
      <c r="GA1809" s="90"/>
      <c r="GB1809" s="90"/>
      <c r="GC1809" s="90"/>
      <c r="GD1809" s="90"/>
      <c r="GE1809" s="90"/>
      <c r="GF1809" s="90"/>
      <c r="GG1809" s="90"/>
      <c r="GH1809" s="90"/>
      <c r="GI1809" s="90"/>
      <c r="GJ1809" s="90"/>
      <c r="GK1809" s="90"/>
      <c r="GL1809" s="90"/>
      <c r="GM1809" s="90"/>
      <c r="GN1809" s="90"/>
      <c r="GO1809" s="90"/>
      <c r="GP1809" s="90"/>
      <c r="GQ1809" s="90"/>
      <c r="GR1809" s="90"/>
      <c r="GS1809" s="90"/>
      <c r="GT1809" s="90"/>
      <c r="GU1809" s="90"/>
      <c r="GV1809" s="90"/>
      <c r="GW1809" s="90"/>
      <c r="GX1809" s="90"/>
      <c r="GY1809" s="90"/>
      <c r="GZ1809" s="90"/>
      <c r="HA1809" s="90"/>
      <c r="HB1809" s="90"/>
      <c r="HC1809" s="90"/>
      <c r="HD1809" s="90"/>
      <c r="HE1809" s="90"/>
      <c r="HF1809" s="90"/>
      <c r="HG1809" s="90"/>
      <c r="HH1809" s="90"/>
      <c r="HI1809" s="90"/>
      <c r="HJ1809" s="90"/>
      <c r="HK1809" s="90"/>
      <c r="HL1809" s="90"/>
      <c r="HM1809" s="90"/>
      <c r="HN1809" s="90"/>
      <c r="HO1809" s="90"/>
      <c r="HP1809" s="90"/>
      <c r="HQ1809" s="90"/>
      <c r="HR1809" s="90"/>
      <c r="HS1809" s="90"/>
      <c r="HT1809" s="90"/>
      <c r="HU1809" s="90"/>
      <c r="HV1809" s="90"/>
      <c r="HW1809" s="90"/>
      <c r="HX1809" s="90"/>
      <c r="HY1809" s="90"/>
      <c r="HZ1809" s="90"/>
      <c r="IA1809" s="90"/>
      <c r="IB1809" s="90"/>
      <c r="IC1809" s="90"/>
      <c r="ID1809" s="90"/>
      <c r="IE1809" s="90"/>
      <c r="IF1809" s="90"/>
      <c r="IG1809" s="90"/>
      <c r="IH1809" s="90"/>
      <c r="II1809" s="90"/>
      <c r="IJ1809" s="90"/>
      <c r="IK1809" s="90"/>
      <c r="IL1809" s="90"/>
      <c r="IM1809" s="90"/>
    </row>
    <row r="1810" spans="1:247" ht="13.5" hidden="1">
      <c r="A1810" s="90" t="s">
        <v>262</v>
      </c>
      <c r="B1810" s="90" t="s">
        <v>263</v>
      </c>
      <c r="C1810" s="91"/>
      <c r="D1810" s="91">
        <v>45302</v>
      </c>
      <c r="E1810" s="90">
        <v>960</v>
      </c>
      <c r="F1810" s="90" t="s">
        <v>2475</v>
      </c>
      <c r="G1810" s="90" t="s">
        <v>2476</v>
      </c>
      <c r="H1810" s="92"/>
      <c r="I1810" s="78">
        <v>524.22</v>
      </c>
      <c r="J1810" s="93"/>
      <c r="K1810" s="94">
        <v>2260</v>
      </c>
      <c r="L1810" s="94">
        <v>2260</v>
      </c>
      <c r="M1810" s="94">
        <f t="shared" si="12"/>
        <v>0</v>
      </c>
      <c r="N1810" s="91">
        <v>45303</v>
      </c>
      <c r="O1810" s="90" t="s">
        <v>2477</v>
      </c>
      <c r="P1810" s="90"/>
      <c r="Q1810" s="90">
        <v>27</v>
      </c>
      <c r="R1810" s="90"/>
      <c r="S1810" s="90"/>
      <c r="T1810" s="90"/>
      <c r="U1810" s="90"/>
      <c r="V1810" s="90"/>
      <c r="W1810" s="90"/>
      <c r="X1810" s="90"/>
      <c r="Y1810" s="90"/>
      <c r="Z1810" s="90"/>
      <c r="AA1810" s="90"/>
      <c r="AB1810" s="90"/>
      <c r="AC1810" s="90"/>
      <c r="AD1810" s="90"/>
      <c r="AE1810" s="90"/>
      <c r="AF1810" s="90"/>
      <c r="AG1810" s="90"/>
      <c r="AH1810" s="90"/>
      <c r="AI1810" s="90"/>
      <c r="AJ1810" s="90"/>
      <c r="AK1810" s="90"/>
      <c r="AL1810" s="90"/>
      <c r="AM1810" s="90"/>
      <c r="AN1810" s="90"/>
      <c r="AO1810" s="90"/>
      <c r="AP1810" s="90"/>
      <c r="AQ1810" s="90"/>
      <c r="AR1810" s="90"/>
      <c r="AS1810" s="90"/>
      <c r="AT1810" s="90"/>
      <c r="AU1810" s="90"/>
      <c r="AV1810" s="90"/>
      <c r="AW1810" s="90"/>
      <c r="AX1810" s="90"/>
      <c r="AY1810" s="90"/>
      <c r="AZ1810" s="90"/>
      <c r="BA1810" s="90"/>
      <c r="BB1810" s="90"/>
      <c r="BC1810" s="90"/>
      <c r="BD1810" s="90"/>
      <c r="BE1810" s="90"/>
      <c r="BF1810" s="90"/>
      <c r="BG1810" s="90"/>
      <c r="BH1810" s="90"/>
      <c r="BI1810" s="90"/>
      <c r="BJ1810" s="90"/>
      <c r="BK1810" s="90"/>
      <c r="BL1810" s="90"/>
      <c r="BM1810" s="90"/>
      <c r="BN1810" s="90"/>
      <c r="BO1810" s="90"/>
      <c r="BP1810" s="90"/>
      <c r="BQ1810" s="90"/>
      <c r="BR1810" s="90"/>
      <c r="BS1810" s="90"/>
      <c r="BT1810" s="90"/>
      <c r="BU1810" s="90"/>
      <c r="BV1810" s="90"/>
      <c r="BW1810" s="90"/>
      <c r="BX1810" s="90"/>
      <c r="BY1810" s="90"/>
      <c r="BZ1810" s="90"/>
      <c r="CA1810" s="90"/>
      <c r="CB1810" s="90"/>
      <c r="CC1810" s="90"/>
      <c r="CD1810" s="90"/>
      <c r="CE1810" s="90"/>
      <c r="CF1810" s="90"/>
      <c r="CG1810" s="90"/>
      <c r="CH1810" s="90"/>
      <c r="CI1810" s="90"/>
      <c r="CJ1810" s="90"/>
      <c r="CK1810" s="90"/>
      <c r="CL1810" s="90"/>
      <c r="CM1810" s="90"/>
      <c r="CN1810" s="90"/>
      <c r="CO1810" s="90"/>
      <c r="CP1810" s="90"/>
      <c r="CQ1810" s="90"/>
      <c r="CR1810" s="90"/>
      <c r="CS1810" s="90"/>
      <c r="CT1810" s="90"/>
      <c r="CU1810" s="90"/>
      <c r="CV1810" s="90"/>
      <c r="CW1810" s="90"/>
      <c r="CX1810" s="90"/>
      <c r="CY1810" s="90"/>
      <c r="CZ1810" s="90"/>
      <c r="DA1810" s="90"/>
      <c r="DB1810" s="90"/>
      <c r="DC1810" s="90"/>
      <c r="DD1810" s="90"/>
      <c r="DE1810" s="90"/>
      <c r="DF1810" s="90"/>
      <c r="DG1810" s="90"/>
      <c r="DH1810" s="90"/>
      <c r="DI1810" s="90"/>
      <c r="DJ1810" s="90"/>
      <c r="DK1810" s="90"/>
      <c r="DL1810" s="90"/>
      <c r="DM1810" s="90"/>
      <c r="DN1810" s="90"/>
      <c r="DO1810" s="90"/>
      <c r="DP1810" s="90"/>
      <c r="DQ1810" s="90"/>
      <c r="DR1810" s="90"/>
      <c r="DS1810" s="90"/>
      <c r="DT1810" s="90"/>
      <c r="DU1810" s="90"/>
      <c r="DV1810" s="90"/>
      <c r="DW1810" s="90"/>
      <c r="DX1810" s="90"/>
      <c r="DY1810" s="90"/>
      <c r="DZ1810" s="90"/>
      <c r="EA1810" s="90"/>
      <c r="EB1810" s="90"/>
      <c r="EC1810" s="90"/>
      <c r="ED1810" s="90"/>
      <c r="EE1810" s="90"/>
      <c r="EF1810" s="90"/>
      <c r="EG1810" s="90"/>
      <c r="EH1810" s="90"/>
      <c r="EI1810" s="90"/>
      <c r="EJ1810" s="90"/>
      <c r="EK1810" s="90"/>
      <c r="EL1810" s="90"/>
      <c r="EM1810" s="90"/>
      <c r="EN1810" s="90"/>
      <c r="EO1810" s="90"/>
      <c r="EP1810" s="90"/>
      <c r="EQ1810" s="90"/>
      <c r="ER1810" s="90"/>
      <c r="ES1810" s="90"/>
      <c r="ET1810" s="90"/>
      <c r="EU1810" s="90"/>
      <c r="EV1810" s="90"/>
      <c r="EW1810" s="90"/>
      <c r="EX1810" s="90"/>
      <c r="EY1810" s="90"/>
      <c r="EZ1810" s="90"/>
      <c r="FA1810" s="90"/>
      <c r="FB1810" s="90"/>
      <c r="FC1810" s="90"/>
      <c r="FD1810" s="90"/>
      <c r="FE1810" s="90"/>
      <c r="FF1810" s="90"/>
      <c r="FG1810" s="90"/>
      <c r="FH1810" s="90"/>
      <c r="FI1810" s="90"/>
      <c r="FJ1810" s="90"/>
      <c r="FK1810" s="90"/>
      <c r="FL1810" s="90"/>
      <c r="FM1810" s="90"/>
      <c r="FN1810" s="90"/>
      <c r="FO1810" s="90"/>
      <c r="FP1810" s="90"/>
      <c r="FQ1810" s="90"/>
      <c r="FR1810" s="90"/>
      <c r="FS1810" s="90"/>
      <c r="FT1810" s="90"/>
      <c r="FU1810" s="90"/>
      <c r="FV1810" s="90"/>
      <c r="FW1810" s="90"/>
      <c r="FX1810" s="90"/>
      <c r="FY1810" s="90"/>
      <c r="FZ1810" s="90"/>
      <c r="GA1810" s="90"/>
      <c r="GB1810" s="90"/>
      <c r="GC1810" s="90"/>
      <c r="GD1810" s="90"/>
      <c r="GE1810" s="90"/>
      <c r="GF1810" s="90"/>
      <c r="GG1810" s="90"/>
      <c r="GH1810" s="90"/>
      <c r="GI1810" s="90"/>
      <c r="GJ1810" s="90"/>
      <c r="GK1810" s="90"/>
      <c r="GL1810" s="90"/>
      <c r="GM1810" s="90"/>
      <c r="GN1810" s="90"/>
      <c r="GO1810" s="90"/>
      <c r="GP1810" s="90"/>
      <c r="GQ1810" s="90"/>
      <c r="GR1810" s="90"/>
      <c r="GS1810" s="90"/>
      <c r="GT1810" s="90"/>
      <c r="GU1810" s="90"/>
      <c r="GV1810" s="90"/>
      <c r="GW1810" s="90"/>
      <c r="GX1810" s="90"/>
      <c r="GY1810" s="90"/>
      <c r="GZ1810" s="90"/>
      <c r="HA1810" s="90"/>
      <c r="HB1810" s="90"/>
      <c r="HC1810" s="90"/>
      <c r="HD1810" s="90"/>
      <c r="HE1810" s="90"/>
      <c r="HF1810" s="90"/>
      <c r="HG1810" s="90"/>
      <c r="HH1810" s="90"/>
      <c r="HI1810" s="90"/>
      <c r="HJ1810" s="90"/>
      <c r="HK1810" s="90"/>
      <c r="HL1810" s="90"/>
      <c r="HM1810" s="90"/>
      <c r="HN1810" s="90"/>
      <c r="HO1810" s="90"/>
      <c r="HP1810" s="90"/>
      <c r="HQ1810" s="90"/>
      <c r="HR1810" s="90"/>
      <c r="HS1810" s="90"/>
      <c r="HT1810" s="90"/>
      <c r="HU1810" s="90"/>
      <c r="HV1810" s="90"/>
      <c r="HW1810" s="90"/>
      <c r="HX1810" s="90"/>
      <c r="HY1810" s="90"/>
      <c r="HZ1810" s="90"/>
      <c r="IA1810" s="90"/>
      <c r="IB1810" s="90"/>
      <c r="IC1810" s="90"/>
      <c r="ID1810" s="90"/>
      <c r="IE1810" s="90"/>
      <c r="IF1810" s="90"/>
      <c r="IG1810" s="90"/>
      <c r="IH1810" s="90"/>
      <c r="II1810" s="90"/>
      <c r="IJ1810" s="90"/>
      <c r="IK1810" s="90"/>
      <c r="IL1810" s="90"/>
      <c r="IM1810" s="90"/>
    </row>
    <row r="1811" spans="1:247" ht="13.5" hidden="1">
      <c r="A1811" s="90" t="s">
        <v>430</v>
      </c>
      <c r="B1811" s="90" t="s">
        <v>431</v>
      </c>
      <c r="C1811" s="91"/>
      <c r="D1811" s="91">
        <v>45306</v>
      </c>
      <c r="E1811" s="90">
        <v>271903</v>
      </c>
      <c r="F1811" s="90" t="s">
        <v>1527</v>
      </c>
      <c r="G1811" s="90" t="s">
        <v>2214</v>
      </c>
      <c r="H1811" s="92">
        <v>66196.75</v>
      </c>
      <c r="I1811" s="78">
        <v>524.22</v>
      </c>
      <c r="J1811" s="93"/>
      <c r="K1811" s="94">
        <v>129.54</v>
      </c>
      <c r="L1811" s="94">
        <v>129.54</v>
      </c>
      <c r="M1811" s="94">
        <f t="shared" si="12"/>
        <v>0</v>
      </c>
      <c r="N1811" s="91">
        <v>45336</v>
      </c>
      <c r="O1811" s="90" t="s">
        <v>2437</v>
      </c>
      <c r="P1811" s="90"/>
      <c r="Q1811" s="90">
        <v>27</v>
      </c>
      <c r="R1811" s="90"/>
      <c r="S1811" s="90"/>
      <c r="T1811" s="90"/>
      <c r="U1811" s="90"/>
      <c r="V1811" s="90"/>
      <c r="W1811" s="90"/>
      <c r="X1811" s="90"/>
      <c r="Y1811" s="90"/>
      <c r="Z1811" s="90"/>
      <c r="AA1811" s="90"/>
      <c r="AB1811" s="90"/>
      <c r="AC1811" s="90"/>
      <c r="AD1811" s="90"/>
      <c r="AE1811" s="90"/>
      <c r="AF1811" s="90"/>
      <c r="AG1811" s="90"/>
      <c r="AH1811" s="90"/>
      <c r="AI1811" s="90"/>
      <c r="AJ1811" s="90"/>
      <c r="AK1811" s="90"/>
      <c r="AL1811" s="90"/>
      <c r="AM1811" s="90"/>
      <c r="AN1811" s="90"/>
      <c r="AO1811" s="90"/>
      <c r="AP1811" s="90"/>
      <c r="AQ1811" s="90"/>
      <c r="AR1811" s="90"/>
      <c r="AS1811" s="90"/>
      <c r="AT1811" s="90"/>
      <c r="AU1811" s="90"/>
      <c r="AV1811" s="90"/>
      <c r="AW1811" s="90"/>
      <c r="AX1811" s="90"/>
      <c r="AY1811" s="90"/>
      <c r="AZ1811" s="90"/>
      <c r="BA1811" s="90"/>
      <c r="BB1811" s="90"/>
      <c r="BC1811" s="90"/>
      <c r="BD1811" s="90"/>
      <c r="BE1811" s="90"/>
      <c r="BF1811" s="90"/>
      <c r="BG1811" s="90"/>
      <c r="BH1811" s="90"/>
      <c r="BI1811" s="90"/>
      <c r="BJ1811" s="90"/>
      <c r="BK1811" s="90"/>
      <c r="BL1811" s="90"/>
      <c r="BM1811" s="90"/>
      <c r="BN1811" s="90"/>
      <c r="BO1811" s="90"/>
      <c r="BP1811" s="90"/>
      <c r="BQ1811" s="90"/>
      <c r="BR1811" s="90"/>
      <c r="BS1811" s="90"/>
      <c r="BT1811" s="90"/>
      <c r="BU1811" s="90"/>
      <c r="BV1811" s="90"/>
      <c r="BW1811" s="90"/>
      <c r="BX1811" s="90"/>
      <c r="BY1811" s="90"/>
      <c r="BZ1811" s="90"/>
      <c r="CA1811" s="90"/>
      <c r="CB1811" s="90"/>
      <c r="CC1811" s="90"/>
      <c r="CD1811" s="90"/>
      <c r="CE1811" s="90"/>
      <c r="CF1811" s="90"/>
      <c r="CG1811" s="90"/>
      <c r="CH1811" s="90"/>
      <c r="CI1811" s="90"/>
      <c r="CJ1811" s="90"/>
      <c r="CK1811" s="90"/>
      <c r="CL1811" s="90"/>
      <c r="CM1811" s="90"/>
      <c r="CN1811" s="90"/>
      <c r="CO1811" s="90"/>
      <c r="CP1811" s="90"/>
      <c r="CQ1811" s="90"/>
      <c r="CR1811" s="90"/>
      <c r="CS1811" s="90"/>
      <c r="CT1811" s="90"/>
      <c r="CU1811" s="90"/>
      <c r="CV1811" s="90"/>
      <c r="CW1811" s="90"/>
      <c r="CX1811" s="90"/>
      <c r="CY1811" s="90"/>
      <c r="CZ1811" s="90"/>
      <c r="DA1811" s="90"/>
      <c r="DB1811" s="90"/>
      <c r="DC1811" s="90"/>
      <c r="DD1811" s="90"/>
      <c r="DE1811" s="90"/>
      <c r="DF1811" s="90"/>
      <c r="DG1811" s="90"/>
      <c r="DH1811" s="90"/>
      <c r="DI1811" s="90"/>
      <c r="DJ1811" s="90"/>
      <c r="DK1811" s="90"/>
      <c r="DL1811" s="90"/>
      <c r="DM1811" s="90"/>
      <c r="DN1811" s="90"/>
      <c r="DO1811" s="90"/>
      <c r="DP1811" s="90"/>
      <c r="DQ1811" s="90"/>
      <c r="DR1811" s="90"/>
      <c r="DS1811" s="90"/>
      <c r="DT1811" s="90"/>
      <c r="DU1811" s="90"/>
      <c r="DV1811" s="90"/>
      <c r="DW1811" s="90"/>
      <c r="DX1811" s="90"/>
      <c r="DY1811" s="90"/>
      <c r="DZ1811" s="90"/>
      <c r="EA1811" s="90"/>
      <c r="EB1811" s="90"/>
      <c r="EC1811" s="90"/>
      <c r="ED1811" s="90"/>
      <c r="EE1811" s="90"/>
      <c r="EF1811" s="90"/>
      <c r="EG1811" s="90"/>
      <c r="EH1811" s="90"/>
      <c r="EI1811" s="90"/>
      <c r="EJ1811" s="90"/>
      <c r="EK1811" s="90"/>
      <c r="EL1811" s="90"/>
      <c r="EM1811" s="90"/>
      <c r="EN1811" s="90"/>
      <c r="EO1811" s="90"/>
      <c r="EP1811" s="90"/>
      <c r="EQ1811" s="90"/>
      <c r="ER1811" s="90"/>
      <c r="ES1811" s="90"/>
      <c r="ET1811" s="90"/>
      <c r="EU1811" s="90"/>
      <c r="EV1811" s="90"/>
      <c r="EW1811" s="90"/>
      <c r="EX1811" s="90"/>
      <c r="EY1811" s="90"/>
      <c r="EZ1811" s="90"/>
      <c r="FA1811" s="90"/>
      <c r="FB1811" s="90"/>
      <c r="FC1811" s="90"/>
      <c r="FD1811" s="90"/>
      <c r="FE1811" s="90"/>
      <c r="FF1811" s="90"/>
      <c r="FG1811" s="90"/>
      <c r="FH1811" s="90"/>
      <c r="FI1811" s="90"/>
      <c r="FJ1811" s="90"/>
      <c r="FK1811" s="90"/>
      <c r="FL1811" s="90"/>
      <c r="FM1811" s="90"/>
      <c r="FN1811" s="90"/>
      <c r="FO1811" s="90"/>
      <c r="FP1811" s="90"/>
      <c r="FQ1811" s="90"/>
      <c r="FR1811" s="90"/>
      <c r="FS1811" s="90"/>
      <c r="FT1811" s="90"/>
      <c r="FU1811" s="90"/>
      <c r="FV1811" s="90"/>
      <c r="FW1811" s="90"/>
      <c r="FX1811" s="90"/>
      <c r="FY1811" s="90"/>
      <c r="FZ1811" s="90"/>
      <c r="GA1811" s="90"/>
      <c r="GB1811" s="90"/>
      <c r="GC1811" s="90"/>
      <c r="GD1811" s="90"/>
      <c r="GE1811" s="90"/>
      <c r="GF1811" s="90"/>
      <c r="GG1811" s="90"/>
      <c r="GH1811" s="90"/>
      <c r="GI1811" s="90"/>
      <c r="GJ1811" s="90"/>
      <c r="GK1811" s="90"/>
      <c r="GL1811" s="90"/>
      <c r="GM1811" s="90"/>
      <c r="GN1811" s="90"/>
      <c r="GO1811" s="90"/>
      <c r="GP1811" s="90"/>
      <c r="GQ1811" s="90"/>
      <c r="GR1811" s="90"/>
      <c r="GS1811" s="90"/>
      <c r="GT1811" s="90"/>
      <c r="GU1811" s="90"/>
      <c r="GV1811" s="90"/>
      <c r="GW1811" s="90"/>
      <c r="GX1811" s="90"/>
      <c r="GY1811" s="90"/>
      <c r="GZ1811" s="90"/>
      <c r="HA1811" s="90"/>
      <c r="HB1811" s="90"/>
      <c r="HC1811" s="90"/>
      <c r="HD1811" s="90"/>
      <c r="HE1811" s="90"/>
      <c r="HF1811" s="90"/>
      <c r="HG1811" s="90"/>
      <c r="HH1811" s="90"/>
      <c r="HI1811" s="90"/>
      <c r="HJ1811" s="90"/>
      <c r="HK1811" s="90"/>
      <c r="HL1811" s="90"/>
      <c r="HM1811" s="90"/>
      <c r="HN1811" s="90"/>
      <c r="HO1811" s="90"/>
      <c r="HP1811" s="90"/>
      <c r="HQ1811" s="90"/>
      <c r="HR1811" s="90"/>
      <c r="HS1811" s="90"/>
      <c r="HT1811" s="90"/>
      <c r="HU1811" s="90"/>
      <c r="HV1811" s="90"/>
      <c r="HW1811" s="90"/>
      <c r="HX1811" s="90"/>
      <c r="HY1811" s="90"/>
      <c r="HZ1811" s="90"/>
      <c r="IA1811" s="90"/>
      <c r="IB1811" s="90"/>
      <c r="IC1811" s="90"/>
      <c r="ID1811" s="90"/>
      <c r="IE1811" s="90"/>
      <c r="IF1811" s="90"/>
      <c r="IG1811" s="90"/>
      <c r="IH1811" s="90"/>
      <c r="II1811" s="90"/>
      <c r="IJ1811" s="90"/>
      <c r="IK1811" s="90"/>
      <c r="IL1811" s="90"/>
      <c r="IM1811" s="90"/>
    </row>
    <row r="1812" spans="1:247" ht="13.5" hidden="1">
      <c r="A1812" s="90" t="s">
        <v>430</v>
      </c>
      <c r="B1812" s="90" t="s">
        <v>431</v>
      </c>
      <c r="C1812" s="91"/>
      <c r="D1812" s="91">
        <v>45306</v>
      </c>
      <c r="E1812" s="90">
        <v>271908</v>
      </c>
      <c r="F1812" s="90" t="s">
        <v>1527</v>
      </c>
      <c r="G1812" s="90" t="s">
        <v>2478</v>
      </c>
      <c r="H1812" s="92">
        <v>142500</v>
      </c>
      <c r="I1812" s="78">
        <v>524.22</v>
      </c>
      <c r="J1812" s="93"/>
      <c r="K1812" s="94">
        <v>27.89</v>
      </c>
      <c r="L1812" s="94">
        <v>27.89</v>
      </c>
      <c r="M1812" s="94">
        <f t="shared" si="12"/>
        <v>0</v>
      </c>
      <c r="N1812" s="91">
        <v>45336</v>
      </c>
      <c r="O1812" s="90" t="s">
        <v>2437</v>
      </c>
      <c r="P1812" s="90"/>
      <c r="Q1812" s="90">
        <v>27</v>
      </c>
      <c r="R1812" s="90"/>
      <c r="S1812" s="90"/>
      <c r="T1812" s="90"/>
      <c r="U1812" s="90"/>
      <c r="V1812" s="90"/>
      <c r="W1812" s="90"/>
      <c r="X1812" s="90"/>
      <c r="Y1812" s="90"/>
      <c r="Z1812" s="90"/>
      <c r="AA1812" s="90"/>
      <c r="AB1812" s="90"/>
      <c r="AC1812" s="90"/>
      <c r="AD1812" s="90"/>
      <c r="AE1812" s="90"/>
      <c r="AF1812" s="90"/>
      <c r="AG1812" s="90"/>
      <c r="AH1812" s="90"/>
      <c r="AI1812" s="90"/>
      <c r="AJ1812" s="90"/>
      <c r="AK1812" s="90"/>
      <c r="AL1812" s="90"/>
      <c r="AM1812" s="90"/>
      <c r="AN1812" s="90"/>
      <c r="AO1812" s="90"/>
      <c r="AP1812" s="90"/>
      <c r="AQ1812" s="90"/>
      <c r="AR1812" s="90"/>
      <c r="AS1812" s="90"/>
      <c r="AT1812" s="90"/>
      <c r="AU1812" s="90"/>
      <c r="AV1812" s="90"/>
      <c r="AW1812" s="90"/>
      <c r="AX1812" s="90"/>
      <c r="AY1812" s="90"/>
      <c r="AZ1812" s="90"/>
      <c r="BA1812" s="90"/>
      <c r="BB1812" s="90"/>
      <c r="BC1812" s="90"/>
      <c r="BD1812" s="90"/>
      <c r="BE1812" s="90"/>
      <c r="BF1812" s="90"/>
      <c r="BG1812" s="90"/>
      <c r="BH1812" s="90"/>
      <c r="BI1812" s="90"/>
      <c r="BJ1812" s="90"/>
      <c r="BK1812" s="90"/>
      <c r="BL1812" s="90"/>
      <c r="BM1812" s="90"/>
      <c r="BN1812" s="90"/>
      <c r="BO1812" s="90"/>
      <c r="BP1812" s="90"/>
      <c r="BQ1812" s="90"/>
      <c r="BR1812" s="90"/>
      <c r="BS1812" s="90"/>
      <c r="BT1812" s="90"/>
      <c r="BU1812" s="90"/>
      <c r="BV1812" s="90"/>
      <c r="BW1812" s="90"/>
      <c r="BX1812" s="90"/>
      <c r="BY1812" s="90"/>
      <c r="BZ1812" s="90"/>
      <c r="CA1812" s="90"/>
      <c r="CB1812" s="90"/>
      <c r="CC1812" s="90"/>
      <c r="CD1812" s="90"/>
      <c r="CE1812" s="90"/>
      <c r="CF1812" s="90"/>
      <c r="CG1812" s="90"/>
      <c r="CH1812" s="90"/>
      <c r="CI1812" s="90"/>
      <c r="CJ1812" s="90"/>
      <c r="CK1812" s="90"/>
      <c r="CL1812" s="90"/>
      <c r="CM1812" s="90"/>
      <c r="CN1812" s="90"/>
      <c r="CO1812" s="90"/>
      <c r="CP1812" s="90"/>
      <c r="CQ1812" s="90"/>
      <c r="CR1812" s="90"/>
      <c r="CS1812" s="90"/>
      <c r="CT1812" s="90"/>
      <c r="CU1812" s="90"/>
      <c r="CV1812" s="90"/>
      <c r="CW1812" s="90"/>
      <c r="CX1812" s="90"/>
      <c r="CY1812" s="90"/>
      <c r="CZ1812" s="90"/>
      <c r="DA1812" s="90"/>
      <c r="DB1812" s="90"/>
      <c r="DC1812" s="90"/>
      <c r="DD1812" s="90"/>
      <c r="DE1812" s="90"/>
      <c r="DF1812" s="90"/>
      <c r="DG1812" s="90"/>
      <c r="DH1812" s="90"/>
      <c r="DI1812" s="90"/>
      <c r="DJ1812" s="90"/>
      <c r="DK1812" s="90"/>
      <c r="DL1812" s="90"/>
      <c r="DM1812" s="90"/>
      <c r="DN1812" s="90"/>
      <c r="DO1812" s="90"/>
      <c r="DP1812" s="90"/>
      <c r="DQ1812" s="90"/>
      <c r="DR1812" s="90"/>
      <c r="DS1812" s="90"/>
      <c r="DT1812" s="90"/>
      <c r="DU1812" s="90"/>
      <c r="DV1812" s="90"/>
      <c r="DW1812" s="90"/>
      <c r="DX1812" s="90"/>
      <c r="DY1812" s="90"/>
      <c r="DZ1812" s="90"/>
      <c r="EA1812" s="90"/>
      <c r="EB1812" s="90"/>
      <c r="EC1812" s="90"/>
      <c r="ED1812" s="90"/>
      <c r="EE1812" s="90"/>
      <c r="EF1812" s="90"/>
      <c r="EG1812" s="90"/>
      <c r="EH1812" s="90"/>
      <c r="EI1812" s="90"/>
      <c r="EJ1812" s="90"/>
      <c r="EK1812" s="90"/>
      <c r="EL1812" s="90"/>
      <c r="EM1812" s="90"/>
      <c r="EN1812" s="90"/>
      <c r="EO1812" s="90"/>
      <c r="EP1812" s="90"/>
      <c r="EQ1812" s="90"/>
      <c r="ER1812" s="90"/>
      <c r="ES1812" s="90"/>
      <c r="ET1812" s="90"/>
      <c r="EU1812" s="90"/>
      <c r="EV1812" s="90"/>
      <c r="EW1812" s="90"/>
      <c r="EX1812" s="90"/>
      <c r="EY1812" s="90"/>
      <c r="EZ1812" s="90"/>
      <c r="FA1812" s="90"/>
      <c r="FB1812" s="90"/>
      <c r="FC1812" s="90"/>
      <c r="FD1812" s="90"/>
      <c r="FE1812" s="90"/>
      <c r="FF1812" s="90"/>
      <c r="FG1812" s="90"/>
      <c r="FH1812" s="90"/>
      <c r="FI1812" s="90"/>
      <c r="FJ1812" s="90"/>
      <c r="FK1812" s="90"/>
      <c r="FL1812" s="90"/>
      <c r="FM1812" s="90"/>
      <c r="FN1812" s="90"/>
      <c r="FO1812" s="90"/>
      <c r="FP1812" s="90"/>
      <c r="FQ1812" s="90"/>
      <c r="FR1812" s="90"/>
      <c r="FS1812" s="90"/>
      <c r="FT1812" s="90"/>
      <c r="FU1812" s="90"/>
      <c r="FV1812" s="90"/>
      <c r="FW1812" s="90"/>
      <c r="FX1812" s="90"/>
      <c r="FY1812" s="90"/>
      <c r="FZ1812" s="90"/>
      <c r="GA1812" s="90"/>
      <c r="GB1812" s="90"/>
      <c r="GC1812" s="90"/>
      <c r="GD1812" s="90"/>
      <c r="GE1812" s="90"/>
      <c r="GF1812" s="90"/>
      <c r="GG1812" s="90"/>
      <c r="GH1812" s="90"/>
      <c r="GI1812" s="90"/>
      <c r="GJ1812" s="90"/>
      <c r="GK1812" s="90"/>
      <c r="GL1812" s="90"/>
      <c r="GM1812" s="90"/>
      <c r="GN1812" s="90"/>
      <c r="GO1812" s="90"/>
      <c r="GP1812" s="90"/>
      <c r="GQ1812" s="90"/>
      <c r="GR1812" s="90"/>
      <c r="GS1812" s="90"/>
      <c r="GT1812" s="90"/>
      <c r="GU1812" s="90"/>
      <c r="GV1812" s="90"/>
      <c r="GW1812" s="90"/>
      <c r="GX1812" s="90"/>
      <c r="GY1812" s="90"/>
      <c r="GZ1812" s="90"/>
      <c r="HA1812" s="90"/>
      <c r="HB1812" s="90"/>
      <c r="HC1812" s="90"/>
      <c r="HD1812" s="90"/>
      <c r="HE1812" s="90"/>
      <c r="HF1812" s="90"/>
      <c r="HG1812" s="90"/>
      <c r="HH1812" s="90"/>
      <c r="HI1812" s="90"/>
      <c r="HJ1812" s="90"/>
      <c r="HK1812" s="90"/>
      <c r="HL1812" s="90"/>
      <c r="HM1812" s="90"/>
      <c r="HN1812" s="90"/>
      <c r="HO1812" s="90"/>
      <c r="HP1812" s="90"/>
      <c r="HQ1812" s="90"/>
      <c r="HR1812" s="90"/>
      <c r="HS1812" s="90"/>
      <c r="HT1812" s="90"/>
      <c r="HU1812" s="90"/>
      <c r="HV1812" s="90"/>
      <c r="HW1812" s="90"/>
      <c r="HX1812" s="90"/>
      <c r="HY1812" s="90"/>
      <c r="HZ1812" s="90"/>
      <c r="IA1812" s="90"/>
      <c r="IB1812" s="90"/>
      <c r="IC1812" s="90"/>
      <c r="ID1812" s="90"/>
      <c r="IE1812" s="90"/>
      <c r="IF1812" s="90"/>
      <c r="IG1812" s="90"/>
      <c r="IH1812" s="90"/>
      <c r="II1812" s="90"/>
      <c r="IJ1812" s="90"/>
      <c r="IK1812" s="90"/>
      <c r="IL1812" s="90"/>
      <c r="IM1812" s="90"/>
    </row>
    <row r="1813" spans="1:247" ht="13.5" hidden="1">
      <c r="A1813" s="90" t="s">
        <v>430</v>
      </c>
      <c r="B1813" s="90" t="s">
        <v>431</v>
      </c>
      <c r="C1813" s="91"/>
      <c r="D1813" s="91">
        <v>45306</v>
      </c>
      <c r="E1813" s="90">
        <v>272010</v>
      </c>
      <c r="F1813" s="90" t="s">
        <v>1527</v>
      </c>
      <c r="G1813" s="90" t="s">
        <v>738</v>
      </c>
      <c r="H1813" s="92">
        <v>1474953.5</v>
      </c>
      <c r="I1813" s="78">
        <v>524.22</v>
      </c>
      <c r="J1813" s="93"/>
      <c r="K1813" s="94">
        <v>2886.41</v>
      </c>
      <c r="L1813" s="94">
        <v>2886.41</v>
      </c>
      <c r="M1813" s="94">
        <f t="shared" si="12"/>
        <v>0</v>
      </c>
      <c r="N1813" s="91">
        <v>45336</v>
      </c>
      <c r="O1813" s="90" t="s">
        <v>2437</v>
      </c>
      <c r="P1813" s="90"/>
      <c r="Q1813" s="90">
        <v>27</v>
      </c>
      <c r="R1813" s="90"/>
      <c r="S1813" s="90"/>
      <c r="T1813" s="90"/>
      <c r="U1813" s="90"/>
      <c r="V1813" s="90"/>
      <c r="W1813" s="90"/>
      <c r="X1813" s="90"/>
      <c r="Y1813" s="90"/>
      <c r="Z1813" s="90"/>
      <c r="AA1813" s="90"/>
      <c r="AB1813" s="90"/>
      <c r="AC1813" s="90"/>
      <c r="AD1813" s="90"/>
      <c r="AE1813" s="90"/>
      <c r="AF1813" s="90"/>
      <c r="AG1813" s="90"/>
      <c r="AH1813" s="90"/>
      <c r="AI1813" s="90"/>
      <c r="AJ1813" s="90"/>
      <c r="AK1813" s="90"/>
      <c r="AL1813" s="90"/>
      <c r="AM1813" s="90"/>
      <c r="AN1813" s="90"/>
      <c r="AO1813" s="90"/>
      <c r="AP1813" s="90"/>
      <c r="AQ1813" s="90"/>
      <c r="AR1813" s="90"/>
      <c r="AS1813" s="90"/>
      <c r="AT1813" s="90"/>
      <c r="AU1813" s="90"/>
      <c r="AV1813" s="90"/>
      <c r="AW1813" s="90"/>
      <c r="AX1813" s="90"/>
      <c r="AY1813" s="90"/>
      <c r="AZ1813" s="90"/>
      <c r="BA1813" s="90"/>
      <c r="BB1813" s="90"/>
      <c r="BC1813" s="90"/>
      <c r="BD1813" s="90"/>
      <c r="BE1813" s="90"/>
      <c r="BF1813" s="90"/>
      <c r="BG1813" s="90"/>
      <c r="BH1813" s="90"/>
      <c r="BI1813" s="90"/>
      <c r="BJ1813" s="90"/>
      <c r="BK1813" s="90"/>
      <c r="BL1813" s="90"/>
      <c r="BM1813" s="90"/>
      <c r="BN1813" s="90"/>
      <c r="BO1813" s="90"/>
      <c r="BP1813" s="90"/>
      <c r="BQ1813" s="90"/>
      <c r="BR1813" s="90"/>
      <c r="BS1813" s="90"/>
      <c r="BT1813" s="90"/>
      <c r="BU1813" s="90"/>
      <c r="BV1813" s="90"/>
      <c r="BW1813" s="90"/>
      <c r="BX1813" s="90"/>
      <c r="BY1813" s="90"/>
      <c r="BZ1813" s="90"/>
      <c r="CA1813" s="90"/>
      <c r="CB1813" s="90"/>
      <c r="CC1813" s="90"/>
      <c r="CD1813" s="90"/>
      <c r="CE1813" s="90"/>
      <c r="CF1813" s="90"/>
      <c r="CG1813" s="90"/>
      <c r="CH1813" s="90"/>
      <c r="CI1813" s="90"/>
      <c r="CJ1813" s="90"/>
      <c r="CK1813" s="90"/>
      <c r="CL1813" s="90"/>
      <c r="CM1813" s="90"/>
      <c r="CN1813" s="90"/>
      <c r="CO1813" s="90"/>
      <c r="CP1813" s="90"/>
      <c r="CQ1813" s="90"/>
      <c r="CR1813" s="90"/>
      <c r="CS1813" s="90"/>
      <c r="CT1813" s="90"/>
      <c r="CU1813" s="90"/>
      <c r="CV1813" s="90"/>
      <c r="CW1813" s="90"/>
      <c r="CX1813" s="90"/>
      <c r="CY1813" s="90"/>
      <c r="CZ1813" s="90"/>
      <c r="DA1813" s="90"/>
      <c r="DB1813" s="90"/>
      <c r="DC1813" s="90"/>
      <c r="DD1813" s="90"/>
      <c r="DE1813" s="90"/>
      <c r="DF1813" s="90"/>
      <c r="DG1813" s="90"/>
      <c r="DH1813" s="90"/>
      <c r="DI1813" s="90"/>
      <c r="DJ1813" s="90"/>
      <c r="DK1813" s="90"/>
      <c r="DL1813" s="90"/>
      <c r="DM1813" s="90"/>
      <c r="DN1813" s="90"/>
      <c r="DO1813" s="90"/>
      <c r="DP1813" s="90"/>
      <c r="DQ1813" s="90"/>
      <c r="DR1813" s="90"/>
      <c r="DS1813" s="90"/>
      <c r="DT1813" s="90"/>
      <c r="DU1813" s="90"/>
      <c r="DV1813" s="90"/>
      <c r="DW1813" s="90"/>
      <c r="DX1813" s="90"/>
      <c r="DY1813" s="90"/>
      <c r="DZ1813" s="90"/>
      <c r="EA1813" s="90"/>
      <c r="EB1813" s="90"/>
      <c r="EC1813" s="90"/>
      <c r="ED1813" s="90"/>
      <c r="EE1813" s="90"/>
      <c r="EF1813" s="90"/>
      <c r="EG1813" s="90"/>
      <c r="EH1813" s="90"/>
      <c r="EI1813" s="90"/>
      <c r="EJ1813" s="90"/>
      <c r="EK1813" s="90"/>
      <c r="EL1813" s="90"/>
      <c r="EM1813" s="90"/>
      <c r="EN1813" s="90"/>
      <c r="EO1813" s="90"/>
      <c r="EP1813" s="90"/>
      <c r="EQ1813" s="90"/>
      <c r="ER1813" s="90"/>
      <c r="ES1813" s="90"/>
      <c r="ET1813" s="90"/>
      <c r="EU1813" s="90"/>
      <c r="EV1813" s="90"/>
      <c r="EW1813" s="90"/>
      <c r="EX1813" s="90"/>
      <c r="EY1813" s="90"/>
      <c r="EZ1813" s="90"/>
      <c r="FA1813" s="90"/>
      <c r="FB1813" s="90"/>
      <c r="FC1813" s="90"/>
      <c r="FD1813" s="90"/>
      <c r="FE1813" s="90"/>
      <c r="FF1813" s="90"/>
      <c r="FG1813" s="90"/>
      <c r="FH1813" s="90"/>
      <c r="FI1813" s="90"/>
      <c r="FJ1813" s="90"/>
      <c r="FK1813" s="90"/>
      <c r="FL1813" s="90"/>
      <c r="FM1813" s="90"/>
      <c r="FN1813" s="90"/>
      <c r="FO1813" s="90"/>
      <c r="FP1813" s="90"/>
      <c r="FQ1813" s="90"/>
      <c r="FR1813" s="90"/>
      <c r="FS1813" s="90"/>
      <c r="FT1813" s="90"/>
      <c r="FU1813" s="90"/>
      <c r="FV1813" s="90"/>
      <c r="FW1813" s="90"/>
      <c r="FX1813" s="90"/>
      <c r="FY1813" s="90"/>
      <c r="FZ1813" s="90"/>
      <c r="GA1813" s="90"/>
      <c r="GB1813" s="90"/>
      <c r="GC1813" s="90"/>
      <c r="GD1813" s="90"/>
      <c r="GE1813" s="90"/>
      <c r="GF1813" s="90"/>
      <c r="GG1813" s="90"/>
      <c r="GH1813" s="90"/>
      <c r="GI1813" s="90"/>
      <c r="GJ1813" s="90"/>
      <c r="GK1813" s="90"/>
      <c r="GL1813" s="90"/>
      <c r="GM1813" s="90"/>
      <c r="GN1813" s="90"/>
      <c r="GO1813" s="90"/>
      <c r="GP1813" s="90"/>
      <c r="GQ1813" s="90"/>
      <c r="GR1813" s="90"/>
      <c r="GS1813" s="90"/>
      <c r="GT1813" s="90"/>
      <c r="GU1813" s="90"/>
      <c r="GV1813" s="90"/>
      <c r="GW1813" s="90"/>
      <c r="GX1813" s="90"/>
      <c r="GY1813" s="90"/>
      <c r="GZ1813" s="90"/>
      <c r="HA1813" s="90"/>
      <c r="HB1813" s="90"/>
      <c r="HC1813" s="90"/>
      <c r="HD1813" s="90"/>
      <c r="HE1813" s="90"/>
      <c r="HF1813" s="90"/>
      <c r="HG1813" s="90"/>
      <c r="HH1813" s="90"/>
      <c r="HI1813" s="90"/>
      <c r="HJ1813" s="90"/>
      <c r="HK1813" s="90"/>
      <c r="HL1813" s="90"/>
      <c r="HM1813" s="90"/>
      <c r="HN1813" s="90"/>
      <c r="HO1813" s="90"/>
      <c r="HP1813" s="90"/>
      <c r="HQ1813" s="90"/>
      <c r="HR1813" s="90"/>
      <c r="HS1813" s="90"/>
      <c r="HT1813" s="90"/>
      <c r="HU1813" s="90"/>
      <c r="HV1813" s="90"/>
      <c r="HW1813" s="90"/>
      <c r="HX1813" s="90"/>
      <c r="HY1813" s="90"/>
      <c r="HZ1813" s="90"/>
      <c r="IA1813" s="90"/>
      <c r="IB1813" s="90"/>
      <c r="IC1813" s="90"/>
      <c r="ID1813" s="90"/>
      <c r="IE1813" s="90"/>
      <c r="IF1813" s="90"/>
      <c r="IG1813" s="90"/>
      <c r="IH1813" s="90"/>
      <c r="II1813" s="90"/>
      <c r="IJ1813" s="90"/>
      <c r="IK1813" s="90"/>
      <c r="IL1813" s="90"/>
      <c r="IM1813" s="90"/>
    </row>
    <row r="1814" spans="1:247" ht="13.5" hidden="1">
      <c r="A1814" s="90" t="s">
        <v>430</v>
      </c>
      <c r="B1814" s="90" t="s">
        <v>431</v>
      </c>
      <c r="C1814" s="91"/>
      <c r="D1814" s="91">
        <v>45306</v>
      </c>
      <c r="E1814" s="90">
        <v>5269</v>
      </c>
      <c r="F1814" s="90" t="s">
        <v>2479</v>
      </c>
      <c r="G1814" s="90" t="s">
        <v>2480</v>
      </c>
      <c r="H1814" s="92"/>
      <c r="I1814" s="78">
        <v>524.22</v>
      </c>
      <c r="J1814" s="93"/>
      <c r="K1814" s="94">
        <v>15562.5</v>
      </c>
      <c r="L1814" s="94">
        <v>15562.5</v>
      </c>
      <c r="M1814" s="94">
        <f t="shared" si="12"/>
        <v>0</v>
      </c>
      <c r="N1814" s="91">
        <v>45315</v>
      </c>
      <c r="O1814" s="90" t="s">
        <v>2481</v>
      </c>
      <c r="P1814" s="90"/>
      <c r="Q1814" s="90">
        <v>27</v>
      </c>
      <c r="R1814" s="90"/>
      <c r="S1814" s="90"/>
      <c r="T1814" s="90"/>
      <c r="U1814" s="90"/>
      <c r="V1814" s="90"/>
      <c r="W1814" s="90"/>
      <c r="X1814" s="90"/>
      <c r="Y1814" s="90"/>
      <c r="Z1814" s="90"/>
      <c r="AA1814" s="90"/>
      <c r="AB1814" s="90"/>
      <c r="AC1814" s="90"/>
      <c r="AD1814" s="90"/>
      <c r="AE1814" s="90"/>
      <c r="AF1814" s="90"/>
      <c r="AG1814" s="90"/>
      <c r="AH1814" s="90"/>
      <c r="AI1814" s="90"/>
      <c r="AJ1814" s="90"/>
      <c r="AK1814" s="90"/>
      <c r="AL1814" s="90"/>
      <c r="AM1814" s="90"/>
      <c r="AN1814" s="90"/>
      <c r="AO1814" s="90"/>
      <c r="AP1814" s="90"/>
      <c r="AQ1814" s="90"/>
      <c r="AR1814" s="90"/>
      <c r="AS1814" s="90"/>
      <c r="AT1814" s="90"/>
      <c r="AU1814" s="90"/>
      <c r="AV1814" s="90"/>
      <c r="AW1814" s="90"/>
      <c r="AX1814" s="90"/>
      <c r="AY1814" s="90"/>
      <c r="AZ1814" s="90"/>
      <c r="BA1814" s="90"/>
      <c r="BB1814" s="90"/>
      <c r="BC1814" s="90"/>
      <c r="BD1814" s="90"/>
      <c r="BE1814" s="90"/>
      <c r="BF1814" s="90"/>
      <c r="BG1814" s="90"/>
      <c r="BH1814" s="90"/>
      <c r="BI1814" s="90"/>
      <c r="BJ1814" s="90"/>
      <c r="BK1814" s="90"/>
      <c r="BL1814" s="90"/>
      <c r="BM1814" s="90"/>
      <c r="BN1814" s="90"/>
      <c r="BO1814" s="90"/>
      <c r="BP1814" s="90"/>
      <c r="BQ1814" s="90"/>
      <c r="BR1814" s="90"/>
      <c r="BS1814" s="90"/>
      <c r="BT1814" s="90"/>
      <c r="BU1814" s="90"/>
      <c r="BV1814" s="90"/>
      <c r="BW1814" s="90"/>
      <c r="BX1814" s="90"/>
      <c r="BY1814" s="90"/>
      <c r="BZ1814" s="90"/>
      <c r="CA1814" s="90"/>
      <c r="CB1814" s="90"/>
      <c r="CC1814" s="90"/>
      <c r="CD1814" s="90"/>
      <c r="CE1814" s="90"/>
      <c r="CF1814" s="90"/>
      <c r="CG1814" s="90"/>
      <c r="CH1814" s="90"/>
      <c r="CI1814" s="90"/>
      <c r="CJ1814" s="90"/>
      <c r="CK1814" s="90"/>
      <c r="CL1814" s="90"/>
      <c r="CM1814" s="90"/>
      <c r="CN1814" s="90"/>
      <c r="CO1814" s="90"/>
      <c r="CP1814" s="90"/>
      <c r="CQ1814" s="90"/>
      <c r="CR1814" s="90"/>
      <c r="CS1814" s="90"/>
      <c r="CT1814" s="90"/>
      <c r="CU1814" s="90"/>
      <c r="CV1814" s="90"/>
      <c r="CW1814" s="90"/>
      <c r="CX1814" s="90"/>
      <c r="CY1814" s="90"/>
      <c r="CZ1814" s="90"/>
      <c r="DA1814" s="90"/>
      <c r="DB1814" s="90"/>
      <c r="DC1814" s="90"/>
      <c r="DD1814" s="90"/>
      <c r="DE1814" s="90"/>
      <c r="DF1814" s="90"/>
      <c r="DG1814" s="90"/>
      <c r="DH1814" s="90"/>
      <c r="DI1814" s="90"/>
      <c r="DJ1814" s="90"/>
      <c r="DK1814" s="90"/>
      <c r="DL1814" s="90"/>
      <c r="DM1814" s="90"/>
      <c r="DN1814" s="90"/>
      <c r="DO1814" s="90"/>
      <c r="DP1814" s="90"/>
      <c r="DQ1814" s="90"/>
      <c r="DR1814" s="90"/>
      <c r="DS1814" s="90"/>
      <c r="DT1814" s="90"/>
      <c r="DU1814" s="90"/>
      <c r="DV1814" s="90"/>
      <c r="DW1814" s="90"/>
      <c r="DX1814" s="90"/>
      <c r="DY1814" s="90"/>
      <c r="DZ1814" s="90"/>
      <c r="EA1814" s="90"/>
      <c r="EB1814" s="90"/>
      <c r="EC1814" s="90"/>
      <c r="ED1814" s="90"/>
      <c r="EE1814" s="90"/>
      <c r="EF1814" s="90"/>
      <c r="EG1814" s="90"/>
      <c r="EH1814" s="90"/>
      <c r="EI1814" s="90"/>
      <c r="EJ1814" s="90"/>
      <c r="EK1814" s="90"/>
      <c r="EL1814" s="90"/>
      <c r="EM1814" s="90"/>
      <c r="EN1814" s="90"/>
      <c r="EO1814" s="90"/>
      <c r="EP1814" s="90"/>
      <c r="EQ1814" s="90"/>
      <c r="ER1814" s="90"/>
      <c r="ES1814" s="90"/>
      <c r="ET1814" s="90"/>
      <c r="EU1814" s="90"/>
      <c r="EV1814" s="90"/>
      <c r="EW1814" s="90"/>
      <c r="EX1814" s="90"/>
      <c r="EY1814" s="90"/>
      <c r="EZ1814" s="90"/>
      <c r="FA1814" s="90"/>
      <c r="FB1814" s="90"/>
      <c r="FC1814" s="90"/>
      <c r="FD1814" s="90"/>
      <c r="FE1814" s="90"/>
      <c r="FF1814" s="90"/>
      <c r="FG1814" s="90"/>
      <c r="FH1814" s="90"/>
      <c r="FI1814" s="90"/>
      <c r="FJ1814" s="90"/>
      <c r="FK1814" s="90"/>
      <c r="FL1814" s="90"/>
      <c r="FM1814" s="90"/>
      <c r="FN1814" s="90"/>
      <c r="FO1814" s="90"/>
      <c r="FP1814" s="90"/>
      <c r="FQ1814" s="90"/>
      <c r="FR1814" s="90"/>
      <c r="FS1814" s="90"/>
      <c r="FT1814" s="90"/>
      <c r="FU1814" s="90"/>
      <c r="FV1814" s="90"/>
      <c r="FW1814" s="90"/>
      <c r="FX1814" s="90"/>
      <c r="FY1814" s="90"/>
      <c r="FZ1814" s="90"/>
      <c r="GA1814" s="90"/>
      <c r="GB1814" s="90"/>
      <c r="GC1814" s="90"/>
      <c r="GD1814" s="90"/>
      <c r="GE1814" s="90"/>
      <c r="GF1814" s="90"/>
      <c r="GG1814" s="90"/>
      <c r="GH1814" s="90"/>
      <c r="GI1814" s="90"/>
      <c r="GJ1814" s="90"/>
      <c r="GK1814" s="90"/>
      <c r="GL1814" s="90"/>
      <c r="GM1814" s="90"/>
      <c r="GN1814" s="90"/>
      <c r="GO1814" s="90"/>
      <c r="GP1814" s="90"/>
      <c r="GQ1814" s="90"/>
      <c r="GR1814" s="90"/>
      <c r="GS1814" s="90"/>
      <c r="GT1814" s="90"/>
      <c r="GU1814" s="90"/>
      <c r="GV1814" s="90"/>
      <c r="GW1814" s="90"/>
      <c r="GX1814" s="90"/>
      <c r="GY1814" s="90"/>
      <c r="GZ1814" s="90"/>
      <c r="HA1814" s="90"/>
      <c r="HB1814" s="90"/>
      <c r="HC1814" s="90"/>
      <c r="HD1814" s="90"/>
      <c r="HE1814" s="90"/>
      <c r="HF1814" s="90"/>
      <c r="HG1814" s="90"/>
      <c r="HH1814" s="90"/>
      <c r="HI1814" s="90"/>
      <c r="HJ1814" s="90"/>
      <c r="HK1814" s="90"/>
      <c r="HL1814" s="90"/>
      <c r="HM1814" s="90"/>
      <c r="HN1814" s="90"/>
      <c r="HO1814" s="90"/>
      <c r="HP1814" s="90"/>
      <c r="HQ1814" s="90"/>
      <c r="HR1814" s="90"/>
      <c r="HS1814" s="90"/>
      <c r="HT1814" s="90"/>
      <c r="HU1814" s="90"/>
      <c r="HV1814" s="90"/>
      <c r="HW1814" s="90"/>
      <c r="HX1814" s="90"/>
      <c r="HY1814" s="90"/>
      <c r="HZ1814" s="90"/>
      <c r="IA1814" s="90"/>
      <c r="IB1814" s="90"/>
      <c r="IC1814" s="90"/>
      <c r="ID1814" s="90"/>
      <c r="IE1814" s="90"/>
      <c r="IF1814" s="90"/>
      <c r="IG1814" s="90"/>
      <c r="IH1814" s="90"/>
      <c r="II1814" s="90"/>
      <c r="IJ1814" s="90"/>
      <c r="IK1814" s="90"/>
      <c r="IL1814" s="90"/>
      <c r="IM1814" s="90"/>
    </row>
    <row r="1815" spans="1:247" ht="13.5" hidden="1">
      <c r="A1815" s="90" t="s">
        <v>439</v>
      </c>
      <c r="B1815" s="90" t="s">
        <v>440</v>
      </c>
      <c r="C1815" s="91"/>
      <c r="D1815" s="91">
        <v>45296</v>
      </c>
      <c r="E1815" s="90">
        <v>52</v>
      </c>
      <c r="F1815" s="90" t="s">
        <v>1456</v>
      </c>
      <c r="G1815" s="90" t="s">
        <v>2482</v>
      </c>
      <c r="H1815" s="92"/>
      <c r="I1815" s="78">
        <v>524.22</v>
      </c>
      <c r="J1815" s="93"/>
      <c r="K1815" s="94">
        <v>1525</v>
      </c>
      <c r="L1815" s="94">
        <v>1525</v>
      </c>
      <c r="M1815" s="94">
        <f t="shared" si="12"/>
        <v>0</v>
      </c>
      <c r="N1815" s="91">
        <v>45348</v>
      </c>
      <c r="O1815" s="90" t="s">
        <v>2483</v>
      </c>
      <c r="P1815" s="90"/>
      <c r="Q1815" s="90">
        <v>27</v>
      </c>
      <c r="R1815" s="90"/>
      <c r="S1815" s="90"/>
      <c r="T1815" s="90"/>
      <c r="U1815" s="90"/>
      <c r="V1815" s="90"/>
      <c r="W1815" s="90"/>
      <c r="X1815" s="90"/>
      <c r="Y1815" s="90"/>
      <c r="Z1815" s="90"/>
      <c r="AA1815" s="90"/>
      <c r="AB1815" s="90"/>
      <c r="AC1815" s="90"/>
      <c r="AD1815" s="90"/>
      <c r="AE1815" s="90"/>
      <c r="AF1815" s="90"/>
      <c r="AG1815" s="90"/>
      <c r="AH1815" s="90"/>
      <c r="AI1815" s="90"/>
      <c r="AJ1815" s="90"/>
      <c r="AK1815" s="90"/>
      <c r="AL1815" s="90"/>
      <c r="AM1815" s="90"/>
      <c r="AN1815" s="90"/>
      <c r="AO1815" s="90"/>
      <c r="AP1815" s="90"/>
      <c r="AQ1815" s="90"/>
      <c r="AR1815" s="90"/>
      <c r="AS1815" s="90"/>
      <c r="AT1815" s="90"/>
      <c r="AU1815" s="90"/>
      <c r="AV1815" s="90"/>
      <c r="AW1815" s="90"/>
      <c r="AX1815" s="90"/>
      <c r="AY1815" s="90"/>
      <c r="AZ1815" s="90"/>
      <c r="BA1815" s="90"/>
      <c r="BB1815" s="90"/>
      <c r="BC1815" s="90"/>
      <c r="BD1815" s="90"/>
      <c r="BE1815" s="90"/>
      <c r="BF1815" s="90"/>
      <c r="BG1815" s="90"/>
      <c r="BH1815" s="90"/>
      <c r="BI1815" s="90"/>
      <c r="BJ1815" s="90"/>
      <c r="BK1815" s="90"/>
      <c r="BL1815" s="90"/>
      <c r="BM1815" s="90"/>
      <c r="BN1815" s="90"/>
      <c r="BO1815" s="90"/>
      <c r="BP1815" s="90"/>
      <c r="BQ1815" s="90"/>
      <c r="BR1815" s="90"/>
      <c r="BS1815" s="90"/>
      <c r="BT1815" s="90"/>
      <c r="BU1815" s="90"/>
      <c r="BV1815" s="90"/>
      <c r="BW1815" s="90"/>
      <c r="BX1815" s="90"/>
      <c r="BY1815" s="90"/>
      <c r="BZ1815" s="90"/>
      <c r="CA1815" s="90"/>
      <c r="CB1815" s="90"/>
      <c r="CC1815" s="90"/>
      <c r="CD1815" s="90"/>
      <c r="CE1815" s="90"/>
      <c r="CF1815" s="90"/>
      <c r="CG1815" s="90"/>
      <c r="CH1815" s="90"/>
      <c r="CI1815" s="90"/>
      <c r="CJ1815" s="90"/>
      <c r="CK1815" s="90"/>
      <c r="CL1815" s="90"/>
      <c r="CM1815" s="90"/>
      <c r="CN1815" s="90"/>
      <c r="CO1815" s="90"/>
      <c r="CP1815" s="90"/>
      <c r="CQ1815" s="90"/>
      <c r="CR1815" s="90"/>
      <c r="CS1815" s="90"/>
      <c r="CT1815" s="90"/>
      <c r="CU1815" s="90"/>
      <c r="CV1815" s="90"/>
      <c r="CW1815" s="90"/>
      <c r="CX1815" s="90"/>
      <c r="CY1815" s="90"/>
      <c r="CZ1815" s="90"/>
      <c r="DA1815" s="90"/>
      <c r="DB1815" s="90"/>
      <c r="DC1815" s="90"/>
      <c r="DD1815" s="90"/>
      <c r="DE1815" s="90"/>
      <c r="DF1815" s="90"/>
      <c r="DG1815" s="90"/>
      <c r="DH1815" s="90"/>
      <c r="DI1815" s="90"/>
      <c r="DJ1815" s="90"/>
      <c r="DK1815" s="90"/>
      <c r="DL1815" s="90"/>
      <c r="DM1815" s="90"/>
      <c r="DN1815" s="90"/>
      <c r="DO1815" s="90"/>
      <c r="DP1815" s="90"/>
      <c r="DQ1815" s="90"/>
      <c r="DR1815" s="90"/>
      <c r="DS1815" s="90"/>
      <c r="DT1815" s="90"/>
      <c r="DU1815" s="90"/>
      <c r="DV1815" s="90"/>
      <c r="DW1815" s="90"/>
      <c r="DX1815" s="90"/>
      <c r="DY1815" s="90"/>
      <c r="DZ1815" s="90"/>
      <c r="EA1815" s="90"/>
      <c r="EB1815" s="90"/>
      <c r="EC1815" s="90"/>
      <c r="ED1815" s="90"/>
      <c r="EE1815" s="90"/>
      <c r="EF1815" s="90"/>
      <c r="EG1815" s="90"/>
      <c r="EH1815" s="90"/>
      <c r="EI1815" s="90"/>
      <c r="EJ1815" s="90"/>
      <c r="EK1815" s="90"/>
      <c r="EL1815" s="90"/>
      <c r="EM1815" s="90"/>
      <c r="EN1815" s="90"/>
      <c r="EO1815" s="90"/>
      <c r="EP1815" s="90"/>
      <c r="EQ1815" s="90"/>
      <c r="ER1815" s="90"/>
      <c r="ES1815" s="90"/>
      <c r="ET1815" s="90"/>
      <c r="EU1815" s="90"/>
      <c r="EV1815" s="90"/>
      <c r="EW1815" s="90"/>
      <c r="EX1815" s="90"/>
      <c r="EY1815" s="90"/>
      <c r="EZ1815" s="90"/>
      <c r="FA1815" s="90"/>
      <c r="FB1815" s="90"/>
      <c r="FC1815" s="90"/>
      <c r="FD1815" s="90"/>
      <c r="FE1815" s="90"/>
      <c r="FF1815" s="90"/>
      <c r="FG1815" s="90"/>
      <c r="FH1815" s="90"/>
      <c r="FI1815" s="90"/>
      <c r="FJ1815" s="90"/>
      <c r="FK1815" s="90"/>
      <c r="FL1815" s="90"/>
      <c r="FM1815" s="90"/>
      <c r="FN1815" s="90"/>
      <c r="FO1815" s="90"/>
      <c r="FP1815" s="90"/>
      <c r="FQ1815" s="90"/>
      <c r="FR1815" s="90"/>
      <c r="FS1815" s="90"/>
      <c r="FT1815" s="90"/>
      <c r="FU1815" s="90"/>
      <c r="FV1815" s="90"/>
      <c r="FW1815" s="90"/>
      <c r="FX1815" s="90"/>
      <c r="FY1815" s="90"/>
      <c r="FZ1815" s="90"/>
      <c r="GA1815" s="90"/>
      <c r="GB1815" s="90"/>
      <c r="GC1815" s="90"/>
      <c r="GD1815" s="90"/>
      <c r="GE1815" s="90"/>
      <c r="GF1815" s="90"/>
      <c r="GG1815" s="90"/>
      <c r="GH1815" s="90"/>
      <c r="GI1815" s="90"/>
      <c r="GJ1815" s="90"/>
      <c r="GK1815" s="90"/>
      <c r="GL1815" s="90"/>
      <c r="GM1815" s="90"/>
      <c r="GN1815" s="90"/>
      <c r="GO1815" s="90"/>
      <c r="GP1815" s="90"/>
      <c r="GQ1815" s="90"/>
      <c r="GR1815" s="90"/>
      <c r="GS1815" s="90"/>
      <c r="GT1815" s="90"/>
      <c r="GU1815" s="90"/>
      <c r="GV1815" s="90"/>
      <c r="GW1815" s="90"/>
      <c r="GX1815" s="90"/>
      <c r="GY1815" s="90"/>
      <c r="GZ1815" s="90"/>
      <c r="HA1815" s="90"/>
      <c r="HB1815" s="90"/>
      <c r="HC1815" s="90"/>
      <c r="HD1815" s="90"/>
      <c r="HE1815" s="90"/>
      <c r="HF1815" s="90"/>
      <c r="HG1815" s="90"/>
      <c r="HH1815" s="90"/>
      <c r="HI1815" s="90"/>
      <c r="HJ1815" s="90"/>
      <c r="HK1815" s="90"/>
      <c r="HL1815" s="90"/>
      <c r="HM1815" s="90"/>
      <c r="HN1815" s="90"/>
      <c r="HO1815" s="90"/>
      <c r="HP1815" s="90"/>
      <c r="HQ1815" s="90"/>
      <c r="HR1815" s="90"/>
      <c r="HS1815" s="90"/>
      <c r="HT1815" s="90"/>
      <c r="HU1815" s="90"/>
      <c r="HV1815" s="90"/>
      <c r="HW1815" s="90"/>
      <c r="HX1815" s="90"/>
      <c r="HY1815" s="90"/>
      <c r="HZ1815" s="90"/>
      <c r="IA1815" s="90"/>
      <c r="IB1815" s="90"/>
      <c r="IC1815" s="90"/>
      <c r="ID1815" s="90"/>
      <c r="IE1815" s="90"/>
      <c r="IF1815" s="90"/>
      <c r="IG1815" s="90"/>
      <c r="IH1815" s="90"/>
      <c r="II1815" s="90"/>
      <c r="IJ1815" s="90"/>
      <c r="IK1815" s="90"/>
      <c r="IL1815" s="90"/>
      <c r="IM1815" s="90"/>
    </row>
    <row r="1816" spans="1:247" ht="13.5" hidden="1">
      <c r="A1816" s="90" t="s">
        <v>2484</v>
      </c>
      <c r="B1816" s="90"/>
      <c r="C1816" s="90"/>
      <c r="D1816" s="90"/>
      <c r="E1816" s="90"/>
      <c r="F1816" s="90"/>
      <c r="G1816" s="90"/>
      <c r="H1816" s="92"/>
      <c r="I1816" s="90"/>
      <c r="J1816" s="93"/>
      <c r="K1816" s="94"/>
      <c r="L1816" s="94"/>
      <c r="M1816" s="94"/>
      <c r="N1816" s="90"/>
      <c r="O1816" s="90"/>
      <c r="P1816" s="90"/>
      <c r="Q1816" s="90"/>
      <c r="R1816" s="90"/>
      <c r="S1816" s="90"/>
      <c r="T1816" s="90"/>
      <c r="U1816" s="90"/>
      <c r="V1816" s="90"/>
      <c r="W1816" s="90"/>
      <c r="X1816" s="90"/>
      <c r="Y1816" s="90"/>
      <c r="Z1816" s="90"/>
      <c r="AA1816" s="90"/>
      <c r="AB1816" s="90"/>
      <c r="AC1816" s="90"/>
      <c r="AD1816" s="90"/>
      <c r="AE1816" s="90"/>
      <c r="AF1816" s="90"/>
      <c r="AG1816" s="90"/>
      <c r="AH1816" s="90"/>
      <c r="AI1816" s="90"/>
      <c r="AJ1816" s="90"/>
      <c r="AK1816" s="90"/>
      <c r="AL1816" s="90"/>
      <c r="AM1816" s="90"/>
      <c r="AN1816" s="90"/>
      <c r="AO1816" s="90"/>
      <c r="AP1816" s="90"/>
      <c r="AQ1816" s="90"/>
      <c r="AR1816" s="90"/>
      <c r="AS1816" s="90"/>
      <c r="AT1816" s="90"/>
      <c r="AU1816" s="90"/>
      <c r="AV1816" s="90"/>
      <c r="AW1816" s="90"/>
      <c r="AX1816" s="90"/>
      <c r="AY1816" s="90"/>
      <c r="AZ1816" s="90"/>
      <c r="BA1816" s="90"/>
      <c r="BB1816" s="90"/>
      <c r="BC1816" s="90"/>
      <c r="BD1816" s="90"/>
      <c r="BE1816" s="90"/>
      <c r="BF1816" s="90"/>
      <c r="BG1816" s="90"/>
      <c r="BH1816" s="90"/>
      <c r="BI1816" s="90"/>
      <c r="BJ1816" s="90"/>
      <c r="BK1816" s="90"/>
      <c r="BL1816" s="90"/>
      <c r="BM1816" s="90"/>
      <c r="BN1816" s="90"/>
      <c r="BO1816" s="90"/>
      <c r="BP1816" s="90"/>
      <c r="BQ1816" s="90"/>
      <c r="BR1816" s="90"/>
      <c r="BS1816" s="90"/>
      <c r="BT1816" s="90"/>
      <c r="BU1816" s="90"/>
      <c r="BV1816" s="90"/>
      <c r="BW1816" s="90"/>
      <c r="BX1816" s="90"/>
      <c r="BY1816" s="90"/>
      <c r="BZ1816" s="90"/>
      <c r="CA1816" s="90"/>
      <c r="CB1816" s="90"/>
      <c r="CC1816" s="90"/>
      <c r="CD1816" s="90"/>
      <c r="CE1816" s="90"/>
      <c r="CF1816" s="90"/>
      <c r="CG1816" s="90"/>
      <c r="CH1816" s="90"/>
      <c r="CI1816" s="90"/>
      <c r="CJ1816" s="90"/>
      <c r="CK1816" s="90"/>
      <c r="CL1816" s="90"/>
      <c r="CM1816" s="90"/>
      <c r="CN1816" s="90"/>
      <c r="CO1816" s="90"/>
      <c r="CP1816" s="90"/>
      <c r="CQ1816" s="90"/>
      <c r="CR1816" s="90"/>
      <c r="CS1816" s="90"/>
      <c r="CT1816" s="90"/>
      <c r="CU1816" s="90"/>
      <c r="CV1816" s="90"/>
      <c r="CW1816" s="90"/>
      <c r="CX1816" s="90"/>
      <c r="CY1816" s="90"/>
      <c r="CZ1816" s="90"/>
      <c r="DA1816" s="90"/>
      <c r="DB1816" s="90"/>
      <c r="DC1816" s="90"/>
      <c r="DD1816" s="90"/>
      <c r="DE1816" s="90"/>
      <c r="DF1816" s="90"/>
      <c r="DG1816" s="90"/>
      <c r="DH1816" s="90"/>
      <c r="DI1816" s="90"/>
      <c r="DJ1816" s="90"/>
      <c r="DK1816" s="90"/>
      <c r="DL1816" s="90"/>
      <c r="DM1816" s="90"/>
      <c r="DN1816" s="90"/>
      <c r="DO1816" s="90"/>
      <c r="DP1816" s="90"/>
      <c r="DQ1816" s="90"/>
      <c r="DR1816" s="90"/>
      <c r="DS1816" s="90"/>
      <c r="DT1816" s="90"/>
      <c r="DU1816" s="90"/>
      <c r="DV1816" s="90"/>
      <c r="DW1816" s="90"/>
      <c r="DX1816" s="90"/>
      <c r="DY1816" s="90"/>
      <c r="DZ1816" s="90"/>
      <c r="EA1816" s="90"/>
      <c r="EB1816" s="90"/>
      <c r="EC1816" s="90"/>
      <c r="ED1816" s="90"/>
      <c r="EE1816" s="90"/>
      <c r="EF1816" s="90"/>
      <c r="EG1816" s="90"/>
      <c r="EH1816" s="90"/>
      <c r="EI1816" s="90"/>
      <c r="EJ1816" s="90"/>
      <c r="EK1816" s="90"/>
      <c r="EL1816" s="90"/>
      <c r="EM1816" s="90"/>
      <c r="EN1816" s="90"/>
      <c r="EO1816" s="90"/>
      <c r="EP1816" s="90"/>
      <c r="EQ1816" s="90"/>
      <c r="ER1816" s="90"/>
      <c r="ES1816" s="90"/>
      <c r="ET1816" s="90"/>
      <c r="EU1816" s="90"/>
      <c r="EV1816" s="90"/>
      <c r="EW1816" s="90"/>
      <c r="EX1816" s="90"/>
      <c r="EY1816" s="90"/>
      <c r="EZ1816" s="90"/>
      <c r="FA1816" s="90"/>
      <c r="FB1816" s="90"/>
      <c r="FC1816" s="90"/>
      <c r="FD1816" s="90"/>
      <c r="FE1816" s="90"/>
      <c r="FF1816" s="90"/>
      <c r="FG1816" s="90"/>
      <c r="FH1816" s="90"/>
      <c r="FI1816" s="90"/>
      <c r="FJ1816" s="90"/>
      <c r="FK1816" s="90"/>
      <c r="FL1816" s="90"/>
      <c r="FM1816" s="90"/>
      <c r="FN1816" s="90"/>
      <c r="FO1816" s="90"/>
      <c r="FP1816" s="90"/>
      <c r="FQ1816" s="90"/>
      <c r="FR1816" s="90"/>
      <c r="FS1816" s="90"/>
      <c r="FT1816" s="90"/>
      <c r="FU1816" s="90"/>
      <c r="FV1816" s="90"/>
      <c r="FW1816" s="90"/>
      <c r="FX1816" s="90"/>
      <c r="FY1816" s="90"/>
      <c r="FZ1816" s="90"/>
      <c r="GA1816" s="90"/>
      <c r="GB1816" s="90"/>
      <c r="GC1816" s="90"/>
      <c r="GD1816" s="90"/>
      <c r="GE1816" s="90"/>
      <c r="GF1816" s="90"/>
      <c r="GG1816" s="90"/>
      <c r="GH1816" s="90"/>
      <c r="GI1816" s="90"/>
      <c r="GJ1816" s="90"/>
      <c r="GK1816" s="90"/>
      <c r="GL1816" s="90"/>
      <c r="GM1816" s="90"/>
      <c r="GN1816" s="90"/>
      <c r="GO1816" s="90"/>
      <c r="GP1816" s="90"/>
      <c r="GQ1816" s="90"/>
      <c r="GR1816" s="90"/>
      <c r="GS1816" s="90"/>
      <c r="GT1816" s="90"/>
      <c r="GU1816" s="90"/>
      <c r="GV1816" s="90"/>
      <c r="GW1816" s="90"/>
      <c r="GX1816" s="90"/>
      <c r="GY1816" s="90"/>
      <c r="GZ1816" s="90"/>
      <c r="HA1816" s="90"/>
      <c r="HB1816" s="90"/>
      <c r="HC1816" s="90"/>
      <c r="HD1816" s="90"/>
      <c r="HE1816" s="90"/>
      <c r="HF1816" s="90"/>
      <c r="HG1816" s="90"/>
      <c r="HH1816" s="90"/>
      <c r="HI1816" s="90"/>
      <c r="HJ1816" s="90"/>
      <c r="HK1816" s="90"/>
      <c r="HL1816" s="90"/>
      <c r="HM1816" s="90"/>
      <c r="HN1816" s="90"/>
      <c r="HO1816" s="90"/>
      <c r="HP1816" s="90"/>
      <c r="HQ1816" s="90"/>
      <c r="HR1816" s="90"/>
      <c r="HS1816" s="90"/>
      <c r="HT1816" s="90"/>
      <c r="HU1816" s="90"/>
      <c r="HV1816" s="90"/>
      <c r="HW1816" s="90"/>
      <c r="HX1816" s="90"/>
      <c r="HY1816" s="90"/>
      <c r="HZ1816" s="90"/>
      <c r="IA1816" s="90"/>
      <c r="IB1816" s="90"/>
      <c r="IC1816" s="90"/>
      <c r="ID1816" s="90"/>
      <c r="IE1816" s="90"/>
      <c r="IF1816" s="90"/>
      <c r="IG1816" s="90"/>
      <c r="IH1816" s="90"/>
      <c r="II1816" s="90"/>
      <c r="IJ1816" s="90"/>
      <c r="IK1816" s="90"/>
      <c r="IL1816" s="90"/>
      <c r="IM1816" s="90"/>
    </row>
    <row r="1817" spans="1:247" ht="13.5" hidden="1">
      <c r="A1817" s="90" t="s">
        <v>439</v>
      </c>
      <c r="B1817" s="90" t="s">
        <v>440</v>
      </c>
      <c r="C1817" s="91"/>
      <c r="D1817" s="91">
        <v>45322</v>
      </c>
      <c r="E1817" s="90">
        <v>54</v>
      </c>
      <c r="F1817" s="90" t="s">
        <v>1456</v>
      </c>
      <c r="G1817" s="90" t="s">
        <v>2485</v>
      </c>
      <c r="H1817" s="92"/>
      <c r="I1817" s="78">
        <v>524.22</v>
      </c>
      <c r="J1817" s="93"/>
      <c r="K1817" s="94">
        <v>4610.71</v>
      </c>
      <c r="L1817" s="94">
        <v>4610.71</v>
      </c>
      <c r="M1817" s="94">
        <f t="shared" ref="M1817:M1819" si="13">K1817-L1817</f>
        <v>0</v>
      </c>
      <c r="N1817" s="91">
        <v>45386</v>
      </c>
      <c r="O1817" s="90" t="s">
        <v>2486</v>
      </c>
      <c r="P1817" s="90"/>
      <c r="Q1817" s="90">
        <v>28</v>
      </c>
      <c r="R1817" s="90"/>
      <c r="S1817" s="90"/>
      <c r="T1817" s="90"/>
      <c r="U1817" s="90"/>
      <c r="V1817" s="90"/>
      <c r="W1817" s="90"/>
      <c r="X1817" s="90"/>
      <c r="Y1817" s="90"/>
      <c r="Z1817" s="90"/>
      <c r="AA1817" s="90"/>
      <c r="AB1817" s="90"/>
      <c r="AC1817" s="90"/>
      <c r="AD1817" s="90"/>
      <c r="AE1817" s="90"/>
      <c r="AF1817" s="90"/>
      <c r="AG1817" s="90"/>
      <c r="AH1817" s="90"/>
      <c r="AI1817" s="90"/>
      <c r="AJ1817" s="90"/>
      <c r="AK1817" s="90"/>
      <c r="AL1817" s="90"/>
      <c r="AM1817" s="90"/>
      <c r="AN1817" s="90"/>
      <c r="AO1817" s="90"/>
      <c r="AP1817" s="90"/>
      <c r="AQ1817" s="90"/>
      <c r="AR1817" s="90"/>
      <c r="AS1817" s="90"/>
      <c r="AT1817" s="90"/>
      <c r="AU1817" s="90"/>
      <c r="AV1817" s="90"/>
      <c r="AW1817" s="90"/>
      <c r="AX1817" s="90"/>
      <c r="AY1817" s="90"/>
      <c r="AZ1817" s="90"/>
      <c r="BA1817" s="90"/>
      <c r="BB1817" s="90"/>
      <c r="BC1817" s="90"/>
      <c r="BD1817" s="90"/>
      <c r="BE1817" s="90"/>
      <c r="BF1817" s="90"/>
      <c r="BG1817" s="90"/>
      <c r="BH1817" s="90"/>
      <c r="BI1817" s="90"/>
      <c r="BJ1817" s="90"/>
      <c r="BK1817" s="90"/>
      <c r="BL1817" s="90"/>
      <c r="BM1817" s="90"/>
      <c r="BN1817" s="90"/>
      <c r="BO1817" s="90"/>
      <c r="BP1817" s="90"/>
      <c r="BQ1817" s="90"/>
      <c r="BR1817" s="90"/>
      <c r="BS1817" s="90"/>
      <c r="BT1817" s="90"/>
      <c r="BU1817" s="90"/>
      <c r="BV1817" s="90"/>
      <c r="BW1817" s="90"/>
      <c r="BX1817" s="90"/>
      <c r="BY1817" s="90"/>
      <c r="BZ1817" s="90"/>
      <c r="CA1817" s="90"/>
      <c r="CB1817" s="90"/>
      <c r="CC1817" s="90"/>
      <c r="CD1817" s="90"/>
      <c r="CE1817" s="90"/>
      <c r="CF1817" s="90"/>
      <c r="CG1817" s="90"/>
      <c r="CH1817" s="90"/>
      <c r="CI1817" s="90"/>
      <c r="CJ1817" s="90"/>
      <c r="CK1817" s="90"/>
      <c r="CL1817" s="90"/>
      <c r="CM1817" s="90"/>
      <c r="CN1817" s="90"/>
      <c r="CO1817" s="90"/>
      <c r="CP1817" s="90"/>
      <c r="CQ1817" s="90"/>
      <c r="CR1817" s="90"/>
      <c r="CS1817" s="90"/>
      <c r="CT1817" s="90"/>
      <c r="CU1817" s="90"/>
      <c r="CV1817" s="90"/>
      <c r="CW1817" s="90"/>
      <c r="CX1817" s="90"/>
      <c r="CY1817" s="90"/>
      <c r="CZ1817" s="90"/>
      <c r="DA1817" s="90"/>
      <c r="DB1817" s="90"/>
      <c r="DC1817" s="90"/>
      <c r="DD1817" s="90"/>
      <c r="DE1817" s="90"/>
      <c r="DF1817" s="90"/>
      <c r="DG1817" s="90"/>
      <c r="DH1817" s="90"/>
      <c r="DI1817" s="90"/>
      <c r="DJ1817" s="90"/>
      <c r="DK1817" s="90"/>
      <c r="DL1817" s="90"/>
      <c r="DM1817" s="90"/>
      <c r="DN1817" s="90"/>
      <c r="DO1817" s="90"/>
      <c r="DP1817" s="90"/>
      <c r="DQ1817" s="90"/>
      <c r="DR1817" s="90"/>
      <c r="DS1817" s="90"/>
      <c r="DT1817" s="90"/>
      <c r="DU1817" s="90"/>
      <c r="DV1817" s="90"/>
      <c r="DW1817" s="90"/>
      <c r="DX1817" s="90"/>
      <c r="DY1817" s="90"/>
      <c r="DZ1817" s="90"/>
      <c r="EA1817" s="90"/>
      <c r="EB1817" s="90"/>
      <c r="EC1817" s="90"/>
      <c r="ED1817" s="90"/>
      <c r="EE1817" s="90"/>
      <c r="EF1817" s="90"/>
      <c r="EG1817" s="90"/>
      <c r="EH1817" s="90"/>
      <c r="EI1817" s="90"/>
      <c r="EJ1817" s="90"/>
      <c r="EK1817" s="90"/>
      <c r="EL1817" s="90"/>
      <c r="EM1817" s="90"/>
      <c r="EN1817" s="90"/>
      <c r="EO1817" s="90"/>
      <c r="EP1817" s="90"/>
      <c r="EQ1817" s="90"/>
      <c r="ER1817" s="90"/>
      <c r="ES1817" s="90"/>
      <c r="ET1817" s="90"/>
      <c r="EU1817" s="90"/>
      <c r="EV1817" s="90"/>
      <c r="EW1817" s="90"/>
      <c r="EX1817" s="90"/>
      <c r="EY1817" s="90"/>
      <c r="EZ1817" s="90"/>
      <c r="FA1817" s="90"/>
      <c r="FB1817" s="90"/>
      <c r="FC1817" s="90"/>
      <c r="FD1817" s="90"/>
      <c r="FE1817" s="90"/>
      <c r="FF1817" s="90"/>
      <c r="FG1817" s="90"/>
      <c r="FH1817" s="90"/>
      <c r="FI1817" s="90"/>
      <c r="FJ1817" s="90"/>
      <c r="FK1817" s="90"/>
      <c r="FL1817" s="90"/>
      <c r="FM1817" s="90"/>
      <c r="FN1817" s="90"/>
      <c r="FO1817" s="90"/>
      <c r="FP1817" s="90"/>
      <c r="FQ1817" s="90"/>
      <c r="FR1817" s="90"/>
      <c r="FS1817" s="90"/>
      <c r="FT1817" s="90"/>
      <c r="FU1817" s="90"/>
      <c r="FV1817" s="90"/>
      <c r="FW1817" s="90"/>
      <c r="FX1817" s="90"/>
      <c r="FY1817" s="90"/>
      <c r="FZ1817" s="90"/>
      <c r="GA1817" s="90"/>
      <c r="GB1817" s="90"/>
      <c r="GC1817" s="90"/>
      <c r="GD1817" s="90"/>
      <c r="GE1817" s="90"/>
      <c r="GF1817" s="90"/>
      <c r="GG1817" s="90"/>
      <c r="GH1817" s="90"/>
      <c r="GI1817" s="90"/>
      <c r="GJ1817" s="90"/>
      <c r="GK1817" s="90"/>
      <c r="GL1817" s="90"/>
      <c r="GM1817" s="90"/>
      <c r="GN1817" s="90"/>
      <c r="GO1817" s="90"/>
      <c r="GP1817" s="90"/>
      <c r="GQ1817" s="90"/>
      <c r="GR1817" s="90"/>
      <c r="GS1817" s="90"/>
      <c r="GT1817" s="90"/>
      <c r="GU1817" s="90"/>
      <c r="GV1817" s="90"/>
      <c r="GW1817" s="90"/>
      <c r="GX1817" s="90"/>
      <c r="GY1817" s="90"/>
      <c r="GZ1817" s="90"/>
      <c r="HA1817" s="90"/>
      <c r="HB1817" s="90"/>
      <c r="HC1817" s="90"/>
      <c r="HD1817" s="90"/>
      <c r="HE1817" s="90"/>
      <c r="HF1817" s="90"/>
      <c r="HG1817" s="90"/>
      <c r="HH1817" s="90"/>
      <c r="HI1817" s="90"/>
      <c r="HJ1817" s="90"/>
      <c r="HK1817" s="90"/>
      <c r="HL1817" s="90"/>
      <c r="HM1817" s="90"/>
      <c r="HN1817" s="90"/>
      <c r="HO1817" s="90"/>
      <c r="HP1817" s="90"/>
      <c r="HQ1817" s="90"/>
      <c r="HR1817" s="90"/>
      <c r="HS1817" s="90"/>
      <c r="HT1817" s="90"/>
      <c r="HU1817" s="90"/>
      <c r="HV1817" s="90"/>
      <c r="HW1817" s="90"/>
      <c r="HX1817" s="90"/>
      <c r="HY1817" s="90"/>
      <c r="HZ1817" s="90"/>
      <c r="IA1817" s="90"/>
      <c r="IB1817" s="90"/>
      <c r="IC1817" s="90"/>
      <c r="ID1817" s="90"/>
      <c r="IE1817" s="90"/>
      <c r="IF1817" s="90"/>
      <c r="IG1817" s="90"/>
      <c r="IH1817" s="90"/>
      <c r="II1817" s="90"/>
      <c r="IJ1817" s="90"/>
      <c r="IK1817" s="90"/>
      <c r="IL1817" s="90"/>
      <c r="IM1817" s="90"/>
    </row>
    <row r="1818" spans="1:247" ht="13.5" hidden="1">
      <c r="A1818" s="90" t="s">
        <v>439</v>
      </c>
      <c r="B1818" s="90" t="s">
        <v>440</v>
      </c>
      <c r="C1818" s="91"/>
      <c r="D1818" s="91">
        <v>45322</v>
      </c>
      <c r="E1818" s="90">
        <v>55</v>
      </c>
      <c r="F1818" s="90" t="s">
        <v>1456</v>
      </c>
      <c r="G1818" s="90" t="s">
        <v>2485</v>
      </c>
      <c r="H1818" s="92"/>
      <c r="I1818" s="78">
        <v>524.22</v>
      </c>
      <c r="J1818" s="93"/>
      <c r="K1818" s="94">
        <v>3958.2</v>
      </c>
      <c r="L1818" s="94">
        <v>3958.2</v>
      </c>
      <c r="M1818" s="94">
        <f t="shared" si="13"/>
        <v>0</v>
      </c>
      <c r="N1818" s="91">
        <v>45386</v>
      </c>
      <c r="O1818" s="90" t="s">
        <v>2486</v>
      </c>
      <c r="P1818" s="90"/>
      <c r="Q1818" s="90">
        <v>28</v>
      </c>
      <c r="R1818" s="90"/>
      <c r="S1818" s="90"/>
      <c r="T1818" s="90"/>
      <c r="U1818" s="90"/>
      <c r="V1818" s="90"/>
      <c r="W1818" s="90"/>
      <c r="X1818" s="90"/>
      <c r="Y1818" s="90"/>
      <c r="Z1818" s="90"/>
      <c r="AA1818" s="90"/>
      <c r="AB1818" s="90"/>
      <c r="AC1818" s="90"/>
      <c r="AD1818" s="90"/>
      <c r="AE1818" s="90"/>
      <c r="AF1818" s="90"/>
      <c r="AG1818" s="90"/>
      <c r="AH1818" s="90"/>
      <c r="AI1818" s="90"/>
      <c r="AJ1818" s="90"/>
      <c r="AK1818" s="90"/>
      <c r="AL1818" s="90"/>
      <c r="AM1818" s="90"/>
      <c r="AN1818" s="90"/>
      <c r="AO1818" s="90"/>
      <c r="AP1818" s="90"/>
      <c r="AQ1818" s="90"/>
      <c r="AR1818" s="90"/>
      <c r="AS1818" s="90"/>
      <c r="AT1818" s="90"/>
      <c r="AU1818" s="90"/>
      <c r="AV1818" s="90"/>
      <c r="AW1818" s="90"/>
      <c r="AX1818" s="90"/>
      <c r="AY1818" s="90"/>
      <c r="AZ1818" s="90"/>
      <c r="BA1818" s="90"/>
      <c r="BB1818" s="90"/>
      <c r="BC1818" s="90"/>
      <c r="BD1818" s="90"/>
      <c r="BE1818" s="90"/>
      <c r="BF1818" s="90"/>
      <c r="BG1818" s="90"/>
      <c r="BH1818" s="90"/>
      <c r="BI1818" s="90"/>
      <c r="BJ1818" s="90"/>
      <c r="BK1818" s="90"/>
      <c r="BL1818" s="90"/>
      <c r="BM1818" s="90"/>
      <c r="BN1818" s="90"/>
      <c r="BO1818" s="90"/>
      <c r="BP1818" s="90"/>
      <c r="BQ1818" s="90"/>
      <c r="BR1818" s="90"/>
      <c r="BS1818" s="90"/>
      <c r="BT1818" s="90"/>
      <c r="BU1818" s="90"/>
      <c r="BV1818" s="90"/>
      <c r="BW1818" s="90"/>
      <c r="BX1818" s="90"/>
      <c r="BY1818" s="90"/>
      <c r="BZ1818" s="90"/>
      <c r="CA1818" s="90"/>
      <c r="CB1818" s="90"/>
      <c r="CC1818" s="90"/>
      <c r="CD1818" s="90"/>
      <c r="CE1818" s="90"/>
      <c r="CF1818" s="90"/>
      <c r="CG1818" s="90"/>
      <c r="CH1818" s="90"/>
      <c r="CI1818" s="90"/>
      <c r="CJ1818" s="90"/>
      <c r="CK1818" s="90"/>
      <c r="CL1818" s="90"/>
      <c r="CM1818" s="90"/>
      <c r="CN1818" s="90"/>
      <c r="CO1818" s="90"/>
      <c r="CP1818" s="90"/>
      <c r="CQ1818" s="90"/>
      <c r="CR1818" s="90"/>
      <c r="CS1818" s="90"/>
      <c r="CT1818" s="90"/>
      <c r="CU1818" s="90"/>
      <c r="CV1818" s="90"/>
      <c r="CW1818" s="90"/>
      <c r="CX1818" s="90"/>
      <c r="CY1818" s="90"/>
      <c r="CZ1818" s="90"/>
      <c r="DA1818" s="90"/>
      <c r="DB1818" s="90"/>
      <c r="DC1818" s="90"/>
      <c r="DD1818" s="90"/>
      <c r="DE1818" s="90"/>
      <c r="DF1818" s="90"/>
      <c r="DG1818" s="90"/>
      <c r="DH1818" s="90"/>
      <c r="DI1818" s="90"/>
      <c r="DJ1818" s="90"/>
      <c r="DK1818" s="90"/>
      <c r="DL1818" s="90"/>
      <c r="DM1818" s="90"/>
      <c r="DN1818" s="90"/>
      <c r="DO1818" s="90"/>
      <c r="DP1818" s="90"/>
      <c r="DQ1818" s="90"/>
      <c r="DR1818" s="90"/>
      <c r="DS1818" s="90"/>
      <c r="DT1818" s="90"/>
      <c r="DU1818" s="90"/>
      <c r="DV1818" s="90"/>
      <c r="DW1818" s="90"/>
      <c r="DX1818" s="90"/>
      <c r="DY1818" s="90"/>
      <c r="DZ1818" s="90"/>
      <c r="EA1818" s="90"/>
      <c r="EB1818" s="90"/>
      <c r="EC1818" s="90"/>
      <c r="ED1818" s="90"/>
      <c r="EE1818" s="90"/>
      <c r="EF1818" s="90"/>
      <c r="EG1818" s="90"/>
      <c r="EH1818" s="90"/>
      <c r="EI1818" s="90"/>
      <c r="EJ1818" s="90"/>
      <c r="EK1818" s="90"/>
      <c r="EL1818" s="90"/>
      <c r="EM1818" s="90"/>
      <c r="EN1818" s="90"/>
      <c r="EO1818" s="90"/>
      <c r="EP1818" s="90"/>
      <c r="EQ1818" s="90"/>
      <c r="ER1818" s="90"/>
      <c r="ES1818" s="90"/>
      <c r="ET1818" s="90"/>
      <c r="EU1818" s="90"/>
      <c r="EV1818" s="90"/>
      <c r="EW1818" s="90"/>
      <c r="EX1818" s="90"/>
      <c r="EY1818" s="90"/>
      <c r="EZ1818" s="90"/>
      <c r="FA1818" s="90"/>
      <c r="FB1818" s="90"/>
      <c r="FC1818" s="90"/>
      <c r="FD1818" s="90"/>
      <c r="FE1818" s="90"/>
      <c r="FF1818" s="90"/>
      <c r="FG1818" s="90"/>
      <c r="FH1818" s="90"/>
      <c r="FI1818" s="90"/>
      <c r="FJ1818" s="90"/>
      <c r="FK1818" s="90"/>
      <c r="FL1818" s="90"/>
      <c r="FM1818" s="90"/>
      <c r="FN1818" s="90"/>
      <c r="FO1818" s="90"/>
      <c r="FP1818" s="90"/>
      <c r="FQ1818" s="90"/>
      <c r="FR1818" s="90"/>
      <c r="FS1818" s="90"/>
      <c r="FT1818" s="90"/>
      <c r="FU1818" s="90"/>
      <c r="FV1818" s="90"/>
      <c r="FW1818" s="90"/>
      <c r="FX1818" s="90"/>
      <c r="FY1818" s="90"/>
      <c r="FZ1818" s="90"/>
      <c r="GA1818" s="90"/>
      <c r="GB1818" s="90"/>
      <c r="GC1818" s="90"/>
      <c r="GD1818" s="90"/>
      <c r="GE1818" s="90"/>
      <c r="GF1818" s="90"/>
      <c r="GG1818" s="90"/>
      <c r="GH1818" s="90"/>
      <c r="GI1818" s="90"/>
      <c r="GJ1818" s="90"/>
      <c r="GK1818" s="90"/>
      <c r="GL1818" s="90"/>
      <c r="GM1818" s="90"/>
      <c r="GN1818" s="90"/>
      <c r="GO1818" s="90"/>
      <c r="GP1818" s="90"/>
      <c r="GQ1818" s="90"/>
      <c r="GR1818" s="90"/>
      <c r="GS1818" s="90"/>
      <c r="GT1818" s="90"/>
      <c r="GU1818" s="90"/>
      <c r="GV1818" s="90"/>
      <c r="GW1818" s="90"/>
      <c r="GX1818" s="90"/>
      <c r="GY1818" s="90"/>
      <c r="GZ1818" s="90"/>
      <c r="HA1818" s="90"/>
      <c r="HB1818" s="90"/>
      <c r="HC1818" s="90"/>
      <c r="HD1818" s="90"/>
      <c r="HE1818" s="90"/>
      <c r="HF1818" s="90"/>
      <c r="HG1818" s="90"/>
      <c r="HH1818" s="90"/>
      <c r="HI1818" s="90"/>
      <c r="HJ1818" s="90"/>
      <c r="HK1818" s="90"/>
      <c r="HL1818" s="90"/>
      <c r="HM1818" s="90"/>
      <c r="HN1818" s="90"/>
      <c r="HO1818" s="90"/>
      <c r="HP1818" s="90"/>
      <c r="HQ1818" s="90"/>
      <c r="HR1818" s="90"/>
      <c r="HS1818" s="90"/>
      <c r="HT1818" s="90"/>
      <c r="HU1818" s="90"/>
      <c r="HV1818" s="90"/>
      <c r="HW1818" s="90"/>
      <c r="HX1818" s="90"/>
      <c r="HY1818" s="90"/>
      <c r="HZ1818" s="90"/>
      <c r="IA1818" s="90"/>
      <c r="IB1818" s="90"/>
      <c r="IC1818" s="90"/>
      <c r="ID1818" s="90"/>
      <c r="IE1818" s="90"/>
      <c r="IF1818" s="90"/>
      <c r="IG1818" s="90"/>
      <c r="IH1818" s="90"/>
      <c r="II1818" s="90"/>
      <c r="IJ1818" s="90"/>
      <c r="IK1818" s="90"/>
      <c r="IL1818" s="90"/>
      <c r="IM1818" s="90"/>
    </row>
    <row r="1819" spans="1:247" ht="13.5" hidden="1">
      <c r="A1819" s="90" t="s">
        <v>439</v>
      </c>
      <c r="B1819" s="90" t="s">
        <v>440</v>
      </c>
      <c r="C1819" s="91"/>
      <c r="D1819" s="91">
        <v>45322</v>
      </c>
      <c r="E1819" s="90">
        <v>56</v>
      </c>
      <c r="F1819" s="90" t="s">
        <v>1456</v>
      </c>
      <c r="G1819" s="90" t="s">
        <v>2485</v>
      </c>
      <c r="H1819" s="92"/>
      <c r="I1819" s="78">
        <v>524.22</v>
      </c>
      <c r="J1819" s="93"/>
      <c r="K1819" s="94">
        <v>2747</v>
      </c>
      <c r="L1819" s="94">
        <v>2747</v>
      </c>
      <c r="M1819" s="94">
        <f t="shared" si="13"/>
        <v>0</v>
      </c>
      <c r="N1819" s="91">
        <v>45386</v>
      </c>
      <c r="O1819" s="90" t="s">
        <v>2486</v>
      </c>
      <c r="P1819" s="90"/>
      <c r="Q1819" s="90">
        <v>28</v>
      </c>
      <c r="R1819" s="90"/>
      <c r="S1819" s="90"/>
      <c r="T1819" s="90"/>
      <c r="U1819" s="90"/>
      <c r="V1819" s="90"/>
      <c r="W1819" s="90"/>
      <c r="X1819" s="90"/>
      <c r="Y1819" s="90"/>
      <c r="Z1819" s="90"/>
      <c r="AA1819" s="90"/>
      <c r="AB1819" s="90"/>
      <c r="AC1819" s="90"/>
      <c r="AD1819" s="90"/>
      <c r="AE1819" s="90"/>
      <c r="AF1819" s="90"/>
      <c r="AG1819" s="90"/>
      <c r="AH1819" s="90"/>
      <c r="AI1819" s="90"/>
      <c r="AJ1819" s="90"/>
      <c r="AK1819" s="90"/>
      <c r="AL1819" s="90"/>
      <c r="AM1819" s="90"/>
      <c r="AN1819" s="90"/>
      <c r="AO1819" s="90"/>
      <c r="AP1819" s="90"/>
      <c r="AQ1819" s="90"/>
      <c r="AR1819" s="90"/>
      <c r="AS1819" s="90"/>
      <c r="AT1819" s="90"/>
      <c r="AU1819" s="90"/>
      <c r="AV1819" s="90"/>
      <c r="AW1819" s="90"/>
      <c r="AX1819" s="90"/>
      <c r="AY1819" s="90"/>
      <c r="AZ1819" s="90"/>
      <c r="BA1819" s="90"/>
      <c r="BB1819" s="90"/>
      <c r="BC1819" s="90"/>
      <c r="BD1819" s="90"/>
      <c r="BE1819" s="90"/>
      <c r="BF1819" s="90"/>
      <c r="BG1819" s="90"/>
      <c r="BH1819" s="90"/>
      <c r="BI1819" s="90"/>
      <c r="BJ1819" s="90"/>
      <c r="BK1819" s="90"/>
      <c r="BL1819" s="90"/>
      <c r="BM1819" s="90"/>
      <c r="BN1819" s="90"/>
      <c r="BO1819" s="90"/>
      <c r="BP1819" s="90"/>
      <c r="BQ1819" s="90"/>
      <c r="BR1819" s="90"/>
      <c r="BS1819" s="90"/>
      <c r="BT1819" s="90"/>
      <c r="BU1819" s="90"/>
      <c r="BV1819" s="90"/>
      <c r="BW1819" s="90"/>
      <c r="BX1819" s="90"/>
      <c r="BY1819" s="90"/>
      <c r="BZ1819" s="90"/>
      <c r="CA1819" s="90"/>
      <c r="CB1819" s="90"/>
      <c r="CC1819" s="90"/>
      <c r="CD1819" s="90"/>
      <c r="CE1819" s="90"/>
      <c r="CF1819" s="90"/>
      <c r="CG1819" s="90"/>
      <c r="CH1819" s="90"/>
      <c r="CI1819" s="90"/>
      <c r="CJ1819" s="90"/>
      <c r="CK1819" s="90"/>
      <c r="CL1819" s="90"/>
      <c r="CM1819" s="90"/>
      <c r="CN1819" s="90"/>
      <c r="CO1819" s="90"/>
      <c r="CP1819" s="90"/>
      <c r="CQ1819" s="90"/>
      <c r="CR1819" s="90"/>
      <c r="CS1819" s="90"/>
      <c r="CT1819" s="90"/>
      <c r="CU1819" s="90"/>
      <c r="CV1819" s="90"/>
      <c r="CW1819" s="90"/>
      <c r="CX1819" s="90"/>
      <c r="CY1819" s="90"/>
      <c r="CZ1819" s="90"/>
      <c r="DA1819" s="90"/>
      <c r="DB1819" s="90"/>
      <c r="DC1819" s="90"/>
      <c r="DD1819" s="90"/>
      <c r="DE1819" s="90"/>
      <c r="DF1819" s="90"/>
      <c r="DG1819" s="90"/>
      <c r="DH1819" s="90"/>
      <c r="DI1819" s="90"/>
      <c r="DJ1819" s="90"/>
      <c r="DK1819" s="90"/>
      <c r="DL1819" s="90"/>
      <c r="DM1819" s="90"/>
      <c r="DN1819" s="90"/>
      <c r="DO1819" s="90"/>
      <c r="DP1819" s="90"/>
      <c r="DQ1819" s="90"/>
      <c r="DR1819" s="90"/>
      <c r="DS1819" s="90"/>
      <c r="DT1819" s="90"/>
      <c r="DU1819" s="90"/>
      <c r="DV1819" s="90"/>
      <c r="DW1819" s="90"/>
      <c r="DX1819" s="90"/>
      <c r="DY1819" s="90"/>
      <c r="DZ1819" s="90"/>
      <c r="EA1819" s="90"/>
      <c r="EB1819" s="90"/>
      <c r="EC1819" s="90"/>
      <c r="ED1819" s="90"/>
      <c r="EE1819" s="90"/>
      <c r="EF1819" s="90"/>
      <c r="EG1819" s="90"/>
      <c r="EH1819" s="90"/>
      <c r="EI1819" s="90"/>
      <c r="EJ1819" s="90"/>
      <c r="EK1819" s="90"/>
      <c r="EL1819" s="90"/>
      <c r="EM1819" s="90"/>
      <c r="EN1819" s="90"/>
      <c r="EO1819" s="90"/>
      <c r="EP1819" s="90"/>
      <c r="EQ1819" s="90"/>
      <c r="ER1819" s="90"/>
      <c r="ES1819" s="90"/>
      <c r="ET1819" s="90"/>
      <c r="EU1819" s="90"/>
      <c r="EV1819" s="90"/>
      <c r="EW1819" s="90"/>
      <c r="EX1819" s="90"/>
      <c r="EY1819" s="90"/>
      <c r="EZ1819" s="90"/>
      <c r="FA1819" s="90"/>
      <c r="FB1819" s="90"/>
      <c r="FC1819" s="90"/>
      <c r="FD1819" s="90"/>
      <c r="FE1819" s="90"/>
      <c r="FF1819" s="90"/>
      <c r="FG1819" s="90"/>
      <c r="FH1819" s="90"/>
      <c r="FI1819" s="90"/>
      <c r="FJ1819" s="90"/>
      <c r="FK1819" s="90"/>
      <c r="FL1819" s="90"/>
      <c r="FM1819" s="90"/>
      <c r="FN1819" s="90"/>
      <c r="FO1819" s="90"/>
      <c r="FP1819" s="90"/>
      <c r="FQ1819" s="90"/>
      <c r="FR1819" s="90"/>
      <c r="FS1819" s="90"/>
      <c r="FT1819" s="90"/>
      <c r="FU1819" s="90"/>
      <c r="FV1819" s="90"/>
      <c r="FW1819" s="90"/>
      <c r="FX1819" s="90"/>
      <c r="FY1819" s="90"/>
      <c r="FZ1819" s="90"/>
      <c r="GA1819" s="90"/>
      <c r="GB1819" s="90"/>
      <c r="GC1819" s="90"/>
      <c r="GD1819" s="90"/>
      <c r="GE1819" s="90"/>
      <c r="GF1819" s="90"/>
      <c r="GG1819" s="90"/>
      <c r="GH1819" s="90"/>
      <c r="GI1819" s="90"/>
      <c r="GJ1819" s="90"/>
      <c r="GK1819" s="90"/>
      <c r="GL1819" s="90"/>
      <c r="GM1819" s="90"/>
      <c r="GN1819" s="90"/>
      <c r="GO1819" s="90"/>
      <c r="GP1819" s="90"/>
      <c r="GQ1819" s="90"/>
      <c r="GR1819" s="90"/>
      <c r="GS1819" s="90"/>
      <c r="GT1819" s="90"/>
      <c r="GU1819" s="90"/>
      <c r="GV1819" s="90"/>
      <c r="GW1819" s="90"/>
      <c r="GX1819" s="90"/>
      <c r="GY1819" s="90"/>
      <c r="GZ1819" s="90"/>
      <c r="HA1819" s="90"/>
      <c r="HB1819" s="90"/>
      <c r="HC1819" s="90"/>
      <c r="HD1819" s="90"/>
      <c r="HE1819" s="90"/>
      <c r="HF1819" s="90"/>
      <c r="HG1819" s="90"/>
      <c r="HH1819" s="90"/>
      <c r="HI1819" s="90"/>
      <c r="HJ1819" s="90"/>
      <c r="HK1819" s="90"/>
      <c r="HL1819" s="90"/>
      <c r="HM1819" s="90"/>
      <c r="HN1819" s="90"/>
      <c r="HO1819" s="90"/>
      <c r="HP1819" s="90"/>
      <c r="HQ1819" s="90"/>
      <c r="HR1819" s="90"/>
      <c r="HS1819" s="90"/>
      <c r="HT1819" s="90"/>
      <c r="HU1819" s="90"/>
      <c r="HV1819" s="90"/>
      <c r="HW1819" s="90"/>
      <c r="HX1819" s="90"/>
      <c r="HY1819" s="90"/>
      <c r="HZ1819" s="90"/>
      <c r="IA1819" s="90"/>
      <c r="IB1819" s="90"/>
      <c r="IC1819" s="90"/>
      <c r="ID1819" s="90"/>
      <c r="IE1819" s="90"/>
      <c r="IF1819" s="90"/>
      <c r="IG1819" s="90"/>
      <c r="IH1819" s="90"/>
      <c r="II1819" s="90"/>
      <c r="IJ1819" s="90"/>
      <c r="IK1819" s="90"/>
      <c r="IL1819" s="90"/>
      <c r="IM1819" s="90"/>
    </row>
    <row r="1820" spans="1:247" ht="13.5" hidden="1">
      <c r="A1820" s="90" t="s">
        <v>439</v>
      </c>
      <c r="B1820" s="90" t="s">
        <v>440</v>
      </c>
      <c r="C1820" s="91"/>
      <c r="D1820" s="91">
        <v>45322</v>
      </c>
      <c r="E1820" s="90">
        <v>53</v>
      </c>
      <c r="F1820" s="90" t="s">
        <v>686</v>
      </c>
      <c r="G1820" s="90" t="s">
        <v>2487</v>
      </c>
      <c r="H1820" s="92"/>
      <c r="I1820" s="78">
        <v>524.22</v>
      </c>
      <c r="J1820" s="93"/>
      <c r="K1820" s="94">
        <v>1800.01</v>
      </c>
      <c r="L1820" s="94">
        <v>0</v>
      </c>
      <c r="M1820" s="94">
        <v>0</v>
      </c>
      <c r="N1820" s="90"/>
      <c r="O1820" s="90"/>
      <c r="P1820" s="90"/>
      <c r="Q1820" s="90">
        <v>28</v>
      </c>
      <c r="R1820" s="90" t="s">
        <v>2488</v>
      </c>
      <c r="S1820" s="90"/>
      <c r="T1820" s="90"/>
      <c r="U1820" s="90"/>
      <c r="V1820" s="90"/>
      <c r="W1820" s="90"/>
      <c r="X1820" s="90"/>
      <c r="Y1820" s="90"/>
      <c r="Z1820" s="90"/>
      <c r="AA1820" s="90"/>
      <c r="AB1820" s="90"/>
      <c r="AC1820" s="90"/>
      <c r="AD1820" s="90"/>
      <c r="AE1820" s="90"/>
      <c r="AF1820" s="90"/>
      <c r="AG1820" s="90"/>
      <c r="AH1820" s="90"/>
      <c r="AI1820" s="90"/>
      <c r="AJ1820" s="90"/>
      <c r="AK1820" s="90"/>
      <c r="AL1820" s="90"/>
      <c r="AM1820" s="90"/>
      <c r="AN1820" s="90"/>
      <c r="AO1820" s="90"/>
      <c r="AP1820" s="90"/>
      <c r="AQ1820" s="90"/>
      <c r="AR1820" s="90"/>
      <c r="AS1820" s="90"/>
      <c r="AT1820" s="90"/>
      <c r="AU1820" s="90"/>
      <c r="AV1820" s="90"/>
      <c r="AW1820" s="90"/>
      <c r="AX1820" s="90"/>
      <c r="AY1820" s="90"/>
      <c r="AZ1820" s="90"/>
      <c r="BA1820" s="90"/>
      <c r="BB1820" s="90"/>
      <c r="BC1820" s="90"/>
      <c r="BD1820" s="90"/>
      <c r="BE1820" s="90"/>
      <c r="BF1820" s="90"/>
      <c r="BG1820" s="90"/>
      <c r="BH1820" s="90"/>
      <c r="BI1820" s="90"/>
      <c r="BJ1820" s="90"/>
      <c r="BK1820" s="90"/>
      <c r="BL1820" s="90"/>
      <c r="BM1820" s="90"/>
      <c r="BN1820" s="90"/>
      <c r="BO1820" s="90"/>
      <c r="BP1820" s="90"/>
      <c r="BQ1820" s="90"/>
      <c r="BR1820" s="90"/>
      <c r="BS1820" s="90"/>
      <c r="BT1820" s="90"/>
      <c r="BU1820" s="90"/>
      <c r="BV1820" s="90"/>
      <c r="BW1820" s="90"/>
      <c r="BX1820" s="90"/>
      <c r="BY1820" s="90"/>
      <c r="BZ1820" s="90"/>
      <c r="CA1820" s="90"/>
      <c r="CB1820" s="90"/>
      <c r="CC1820" s="90"/>
      <c r="CD1820" s="90"/>
      <c r="CE1820" s="90"/>
      <c r="CF1820" s="90"/>
      <c r="CG1820" s="90"/>
      <c r="CH1820" s="90"/>
      <c r="CI1820" s="90"/>
      <c r="CJ1820" s="90"/>
      <c r="CK1820" s="90"/>
      <c r="CL1820" s="90"/>
      <c r="CM1820" s="90"/>
      <c r="CN1820" s="90"/>
      <c r="CO1820" s="90"/>
      <c r="CP1820" s="90"/>
      <c r="CQ1820" s="90"/>
      <c r="CR1820" s="90"/>
      <c r="CS1820" s="90"/>
      <c r="CT1820" s="90"/>
      <c r="CU1820" s="90"/>
      <c r="CV1820" s="90"/>
      <c r="CW1820" s="90"/>
      <c r="CX1820" s="90"/>
      <c r="CY1820" s="90"/>
      <c r="CZ1820" s="90"/>
      <c r="DA1820" s="90"/>
      <c r="DB1820" s="90"/>
      <c r="DC1820" s="90"/>
      <c r="DD1820" s="90"/>
      <c r="DE1820" s="90"/>
      <c r="DF1820" s="90"/>
      <c r="DG1820" s="90"/>
      <c r="DH1820" s="90"/>
      <c r="DI1820" s="90"/>
      <c r="DJ1820" s="90"/>
      <c r="DK1820" s="90"/>
      <c r="DL1820" s="90"/>
      <c r="DM1820" s="90"/>
      <c r="DN1820" s="90"/>
      <c r="DO1820" s="90"/>
      <c r="DP1820" s="90"/>
      <c r="DQ1820" s="90"/>
      <c r="DR1820" s="90"/>
      <c r="DS1820" s="90"/>
      <c r="DT1820" s="90"/>
      <c r="DU1820" s="90"/>
      <c r="DV1820" s="90"/>
      <c r="DW1820" s="90"/>
      <c r="DX1820" s="90"/>
      <c r="DY1820" s="90"/>
      <c r="DZ1820" s="90"/>
      <c r="EA1820" s="90"/>
      <c r="EB1820" s="90"/>
      <c r="EC1820" s="90"/>
      <c r="ED1820" s="90"/>
      <c r="EE1820" s="90"/>
      <c r="EF1820" s="90"/>
      <c r="EG1820" s="90"/>
      <c r="EH1820" s="90"/>
      <c r="EI1820" s="90"/>
      <c r="EJ1820" s="90"/>
      <c r="EK1820" s="90"/>
      <c r="EL1820" s="90"/>
      <c r="EM1820" s="90"/>
      <c r="EN1820" s="90"/>
      <c r="EO1820" s="90"/>
      <c r="EP1820" s="90"/>
      <c r="EQ1820" s="90"/>
      <c r="ER1820" s="90"/>
      <c r="ES1820" s="90"/>
      <c r="ET1820" s="90"/>
      <c r="EU1820" s="90"/>
      <c r="EV1820" s="90"/>
      <c r="EW1820" s="90"/>
      <c r="EX1820" s="90"/>
      <c r="EY1820" s="90"/>
      <c r="EZ1820" s="90"/>
      <c r="FA1820" s="90"/>
      <c r="FB1820" s="90"/>
      <c r="FC1820" s="90"/>
      <c r="FD1820" s="90"/>
      <c r="FE1820" s="90"/>
      <c r="FF1820" s="90"/>
      <c r="FG1820" s="90"/>
      <c r="FH1820" s="90"/>
      <c r="FI1820" s="90"/>
      <c r="FJ1820" s="90"/>
      <c r="FK1820" s="90"/>
      <c r="FL1820" s="90"/>
      <c r="FM1820" s="90"/>
      <c r="FN1820" s="90"/>
      <c r="FO1820" s="90"/>
      <c r="FP1820" s="90"/>
      <c r="FQ1820" s="90"/>
      <c r="FR1820" s="90"/>
      <c r="FS1820" s="90"/>
      <c r="FT1820" s="90"/>
      <c r="FU1820" s="90"/>
      <c r="FV1820" s="90"/>
      <c r="FW1820" s="90"/>
      <c r="FX1820" s="90"/>
      <c r="FY1820" s="90"/>
      <c r="FZ1820" s="90"/>
      <c r="GA1820" s="90"/>
      <c r="GB1820" s="90"/>
      <c r="GC1820" s="90"/>
      <c r="GD1820" s="90"/>
      <c r="GE1820" s="90"/>
      <c r="GF1820" s="90"/>
      <c r="GG1820" s="90"/>
      <c r="GH1820" s="90"/>
      <c r="GI1820" s="90"/>
      <c r="GJ1820" s="90"/>
      <c r="GK1820" s="90"/>
      <c r="GL1820" s="90"/>
      <c r="GM1820" s="90"/>
      <c r="GN1820" s="90"/>
      <c r="GO1820" s="90"/>
      <c r="GP1820" s="90"/>
      <c r="GQ1820" s="90"/>
      <c r="GR1820" s="90"/>
      <c r="GS1820" s="90"/>
      <c r="GT1820" s="90"/>
      <c r="GU1820" s="90"/>
      <c r="GV1820" s="90"/>
      <c r="GW1820" s="90"/>
      <c r="GX1820" s="90"/>
      <c r="GY1820" s="90"/>
      <c r="GZ1820" s="90"/>
      <c r="HA1820" s="90"/>
      <c r="HB1820" s="90"/>
      <c r="HC1820" s="90"/>
      <c r="HD1820" s="90"/>
      <c r="HE1820" s="90"/>
      <c r="HF1820" s="90"/>
      <c r="HG1820" s="90"/>
      <c r="HH1820" s="90"/>
      <c r="HI1820" s="90"/>
      <c r="HJ1820" s="90"/>
      <c r="HK1820" s="90"/>
      <c r="HL1820" s="90"/>
      <c r="HM1820" s="90"/>
      <c r="HN1820" s="90"/>
      <c r="HO1820" s="90"/>
      <c r="HP1820" s="90"/>
      <c r="HQ1820" s="90"/>
      <c r="HR1820" s="90"/>
      <c r="HS1820" s="90"/>
      <c r="HT1820" s="90"/>
      <c r="HU1820" s="90"/>
      <c r="HV1820" s="90"/>
      <c r="HW1820" s="90"/>
      <c r="HX1820" s="90"/>
      <c r="HY1820" s="90"/>
      <c r="HZ1820" s="90"/>
      <c r="IA1820" s="90"/>
      <c r="IB1820" s="90"/>
      <c r="IC1820" s="90"/>
      <c r="ID1820" s="90"/>
      <c r="IE1820" s="90"/>
      <c r="IF1820" s="90"/>
      <c r="IG1820" s="90"/>
      <c r="IH1820" s="90"/>
      <c r="II1820" s="90"/>
      <c r="IJ1820" s="90"/>
      <c r="IK1820" s="90"/>
      <c r="IL1820" s="90"/>
      <c r="IM1820" s="90"/>
    </row>
    <row r="1821" spans="1:247" ht="13.5" hidden="1">
      <c r="A1821" s="90" t="s">
        <v>439</v>
      </c>
      <c r="B1821" s="90" t="s">
        <v>440</v>
      </c>
      <c r="C1821" s="91"/>
      <c r="D1821" s="91">
        <v>45322</v>
      </c>
      <c r="E1821" s="90" t="s">
        <v>2489</v>
      </c>
      <c r="F1821" s="90" t="s">
        <v>686</v>
      </c>
      <c r="G1821" s="90" t="s">
        <v>2490</v>
      </c>
      <c r="H1821" s="92"/>
      <c r="I1821" s="78">
        <v>524.22</v>
      </c>
      <c r="J1821" s="93"/>
      <c r="K1821" s="94">
        <v>-1800.01</v>
      </c>
      <c r="L1821" s="94">
        <v>0</v>
      </c>
      <c r="M1821" s="94">
        <v>0</v>
      </c>
      <c r="N1821" s="90"/>
      <c r="O1821" s="90"/>
      <c r="P1821" s="90"/>
      <c r="Q1821" s="90">
        <v>28</v>
      </c>
      <c r="R1821" s="90" t="s">
        <v>2488</v>
      </c>
      <c r="S1821" s="90"/>
      <c r="T1821" s="90"/>
      <c r="U1821" s="90"/>
      <c r="V1821" s="90"/>
      <c r="W1821" s="90"/>
      <c r="X1821" s="90"/>
      <c r="Y1821" s="90"/>
      <c r="Z1821" s="90"/>
      <c r="AA1821" s="90"/>
      <c r="AB1821" s="90"/>
      <c r="AC1821" s="90"/>
      <c r="AD1821" s="90"/>
      <c r="AE1821" s="90"/>
      <c r="AF1821" s="90"/>
      <c r="AG1821" s="90"/>
      <c r="AH1821" s="90"/>
      <c r="AI1821" s="90"/>
      <c r="AJ1821" s="90"/>
      <c r="AK1821" s="90"/>
      <c r="AL1821" s="90"/>
      <c r="AM1821" s="90"/>
      <c r="AN1821" s="90"/>
      <c r="AO1821" s="90"/>
      <c r="AP1821" s="90"/>
      <c r="AQ1821" s="90"/>
      <c r="AR1821" s="90"/>
      <c r="AS1821" s="90"/>
      <c r="AT1821" s="90"/>
      <c r="AU1821" s="90"/>
      <c r="AV1821" s="90"/>
      <c r="AW1821" s="90"/>
      <c r="AX1821" s="90"/>
      <c r="AY1821" s="90"/>
      <c r="AZ1821" s="90"/>
      <c r="BA1821" s="90"/>
      <c r="BB1821" s="90"/>
      <c r="BC1821" s="90"/>
      <c r="BD1821" s="90"/>
      <c r="BE1821" s="90"/>
      <c r="BF1821" s="90"/>
      <c r="BG1821" s="90"/>
      <c r="BH1821" s="90"/>
      <c r="BI1821" s="90"/>
      <c r="BJ1821" s="90"/>
      <c r="BK1821" s="90"/>
      <c r="BL1821" s="90"/>
      <c r="BM1821" s="90"/>
      <c r="BN1821" s="90"/>
      <c r="BO1821" s="90"/>
      <c r="BP1821" s="90"/>
      <c r="BQ1821" s="90"/>
      <c r="BR1821" s="90"/>
      <c r="BS1821" s="90"/>
      <c r="BT1821" s="90"/>
      <c r="BU1821" s="90"/>
      <c r="BV1821" s="90"/>
      <c r="BW1821" s="90"/>
      <c r="BX1821" s="90"/>
      <c r="BY1821" s="90"/>
      <c r="BZ1821" s="90"/>
      <c r="CA1821" s="90"/>
      <c r="CB1821" s="90"/>
      <c r="CC1821" s="90"/>
      <c r="CD1821" s="90"/>
      <c r="CE1821" s="90"/>
      <c r="CF1821" s="90"/>
      <c r="CG1821" s="90"/>
      <c r="CH1821" s="90"/>
      <c r="CI1821" s="90"/>
      <c r="CJ1821" s="90"/>
      <c r="CK1821" s="90"/>
      <c r="CL1821" s="90"/>
      <c r="CM1821" s="90"/>
      <c r="CN1821" s="90"/>
      <c r="CO1821" s="90"/>
      <c r="CP1821" s="90"/>
      <c r="CQ1821" s="90"/>
      <c r="CR1821" s="90"/>
      <c r="CS1821" s="90"/>
      <c r="CT1821" s="90"/>
      <c r="CU1821" s="90"/>
      <c r="CV1821" s="90"/>
      <c r="CW1821" s="90"/>
      <c r="CX1821" s="90"/>
      <c r="CY1821" s="90"/>
      <c r="CZ1821" s="90"/>
      <c r="DA1821" s="90"/>
      <c r="DB1821" s="90"/>
      <c r="DC1821" s="90"/>
      <c r="DD1821" s="90"/>
      <c r="DE1821" s="90"/>
      <c r="DF1821" s="90"/>
      <c r="DG1821" s="90"/>
      <c r="DH1821" s="90"/>
      <c r="DI1821" s="90"/>
      <c r="DJ1821" s="90"/>
      <c r="DK1821" s="90"/>
      <c r="DL1821" s="90"/>
      <c r="DM1821" s="90"/>
      <c r="DN1821" s="90"/>
      <c r="DO1821" s="90"/>
      <c r="DP1821" s="90"/>
      <c r="DQ1821" s="90"/>
      <c r="DR1821" s="90"/>
      <c r="DS1821" s="90"/>
      <c r="DT1821" s="90"/>
      <c r="DU1821" s="90"/>
      <c r="DV1821" s="90"/>
      <c r="DW1821" s="90"/>
      <c r="DX1821" s="90"/>
      <c r="DY1821" s="90"/>
      <c r="DZ1821" s="90"/>
      <c r="EA1821" s="90"/>
      <c r="EB1821" s="90"/>
      <c r="EC1821" s="90"/>
      <c r="ED1821" s="90"/>
      <c r="EE1821" s="90"/>
      <c r="EF1821" s="90"/>
      <c r="EG1821" s="90"/>
      <c r="EH1821" s="90"/>
      <c r="EI1821" s="90"/>
      <c r="EJ1821" s="90"/>
      <c r="EK1821" s="90"/>
      <c r="EL1821" s="90"/>
      <c r="EM1821" s="90"/>
      <c r="EN1821" s="90"/>
      <c r="EO1821" s="90"/>
      <c r="EP1821" s="90"/>
      <c r="EQ1821" s="90"/>
      <c r="ER1821" s="90"/>
      <c r="ES1821" s="90"/>
      <c r="ET1821" s="90"/>
      <c r="EU1821" s="90"/>
      <c r="EV1821" s="90"/>
      <c r="EW1821" s="90"/>
      <c r="EX1821" s="90"/>
      <c r="EY1821" s="90"/>
      <c r="EZ1821" s="90"/>
      <c r="FA1821" s="90"/>
      <c r="FB1821" s="90"/>
      <c r="FC1821" s="90"/>
      <c r="FD1821" s="90"/>
      <c r="FE1821" s="90"/>
      <c r="FF1821" s="90"/>
      <c r="FG1821" s="90"/>
      <c r="FH1821" s="90"/>
      <c r="FI1821" s="90"/>
      <c r="FJ1821" s="90"/>
      <c r="FK1821" s="90"/>
      <c r="FL1821" s="90"/>
      <c r="FM1821" s="90"/>
      <c r="FN1821" s="90"/>
      <c r="FO1821" s="90"/>
      <c r="FP1821" s="90"/>
      <c r="FQ1821" s="90"/>
      <c r="FR1821" s="90"/>
      <c r="FS1821" s="90"/>
      <c r="FT1821" s="90"/>
      <c r="FU1821" s="90"/>
      <c r="FV1821" s="90"/>
      <c r="FW1821" s="90"/>
      <c r="FX1821" s="90"/>
      <c r="FY1821" s="90"/>
      <c r="FZ1821" s="90"/>
      <c r="GA1821" s="90"/>
      <c r="GB1821" s="90"/>
      <c r="GC1821" s="90"/>
      <c r="GD1821" s="90"/>
      <c r="GE1821" s="90"/>
      <c r="GF1821" s="90"/>
      <c r="GG1821" s="90"/>
      <c r="GH1821" s="90"/>
      <c r="GI1821" s="90"/>
      <c r="GJ1821" s="90"/>
      <c r="GK1821" s="90"/>
      <c r="GL1821" s="90"/>
      <c r="GM1821" s="90"/>
      <c r="GN1821" s="90"/>
      <c r="GO1821" s="90"/>
      <c r="GP1821" s="90"/>
      <c r="GQ1821" s="90"/>
      <c r="GR1821" s="90"/>
      <c r="GS1821" s="90"/>
      <c r="GT1821" s="90"/>
      <c r="GU1821" s="90"/>
      <c r="GV1821" s="90"/>
      <c r="GW1821" s="90"/>
      <c r="GX1821" s="90"/>
      <c r="GY1821" s="90"/>
      <c r="GZ1821" s="90"/>
      <c r="HA1821" s="90"/>
      <c r="HB1821" s="90"/>
      <c r="HC1821" s="90"/>
      <c r="HD1821" s="90"/>
      <c r="HE1821" s="90"/>
      <c r="HF1821" s="90"/>
      <c r="HG1821" s="90"/>
      <c r="HH1821" s="90"/>
      <c r="HI1821" s="90"/>
      <c r="HJ1821" s="90"/>
      <c r="HK1821" s="90"/>
      <c r="HL1821" s="90"/>
      <c r="HM1821" s="90"/>
      <c r="HN1821" s="90"/>
      <c r="HO1821" s="90"/>
      <c r="HP1821" s="90"/>
      <c r="HQ1821" s="90"/>
      <c r="HR1821" s="90"/>
      <c r="HS1821" s="90"/>
      <c r="HT1821" s="90"/>
      <c r="HU1821" s="90"/>
      <c r="HV1821" s="90"/>
      <c r="HW1821" s="90"/>
      <c r="HX1821" s="90"/>
      <c r="HY1821" s="90"/>
      <c r="HZ1821" s="90"/>
      <c r="IA1821" s="90"/>
      <c r="IB1821" s="90"/>
      <c r="IC1821" s="90"/>
      <c r="ID1821" s="90"/>
      <c r="IE1821" s="90"/>
      <c r="IF1821" s="90"/>
      <c r="IG1821" s="90"/>
      <c r="IH1821" s="90"/>
      <c r="II1821" s="90"/>
      <c r="IJ1821" s="90"/>
      <c r="IK1821" s="90"/>
      <c r="IL1821" s="90"/>
      <c r="IM1821" s="90"/>
    </row>
    <row r="1822" spans="1:247" ht="13.5" hidden="1">
      <c r="A1822" s="90" t="s">
        <v>439</v>
      </c>
      <c r="B1822" s="90" t="s">
        <v>440</v>
      </c>
      <c r="C1822" s="91"/>
      <c r="D1822" s="91">
        <v>45323</v>
      </c>
      <c r="E1822" s="90">
        <v>57</v>
      </c>
      <c r="F1822" s="90" t="s">
        <v>686</v>
      </c>
      <c r="G1822" s="90" t="s">
        <v>2487</v>
      </c>
      <c r="H1822" s="92"/>
      <c r="I1822" s="78">
        <v>524.22</v>
      </c>
      <c r="J1822" s="93"/>
      <c r="K1822" s="94">
        <v>1800</v>
      </c>
      <c r="L1822" s="94">
        <v>1800</v>
      </c>
      <c r="M1822" s="94">
        <f t="shared" ref="M1822:M1843" si="14">K1822-L1822</f>
        <v>0</v>
      </c>
      <c r="N1822" s="91">
        <v>45348</v>
      </c>
      <c r="O1822" s="90" t="s">
        <v>2491</v>
      </c>
      <c r="P1822" s="90"/>
      <c r="Q1822" s="90">
        <v>28</v>
      </c>
      <c r="R1822" s="90" t="s">
        <v>2488</v>
      </c>
      <c r="S1822" s="90"/>
      <c r="T1822" s="90"/>
      <c r="U1822" s="90"/>
      <c r="V1822" s="90"/>
      <c r="W1822" s="90"/>
      <c r="X1822" s="90"/>
      <c r="Y1822" s="90"/>
      <c r="Z1822" s="90"/>
      <c r="AA1822" s="90"/>
      <c r="AB1822" s="90"/>
      <c r="AC1822" s="90"/>
      <c r="AD1822" s="90"/>
      <c r="AE1822" s="90"/>
      <c r="AF1822" s="90"/>
      <c r="AG1822" s="90"/>
      <c r="AH1822" s="90"/>
      <c r="AI1822" s="90"/>
      <c r="AJ1822" s="90"/>
      <c r="AK1822" s="90"/>
      <c r="AL1822" s="90"/>
      <c r="AM1822" s="90"/>
      <c r="AN1822" s="90"/>
      <c r="AO1822" s="90"/>
      <c r="AP1822" s="90"/>
      <c r="AQ1822" s="90"/>
      <c r="AR1822" s="90"/>
      <c r="AS1822" s="90"/>
      <c r="AT1822" s="90"/>
      <c r="AU1822" s="90"/>
      <c r="AV1822" s="90"/>
      <c r="AW1822" s="90"/>
      <c r="AX1822" s="90"/>
      <c r="AY1822" s="90"/>
      <c r="AZ1822" s="90"/>
      <c r="BA1822" s="90"/>
      <c r="BB1822" s="90"/>
      <c r="BC1822" s="90"/>
      <c r="BD1822" s="90"/>
      <c r="BE1822" s="90"/>
      <c r="BF1822" s="90"/>
      <c r="BG1822" s="90"/>
      <c r="BH1822" s="90"/>
      <c r="BI1822" s="90"/>
      <c r="BJ1822" s="90"/>
      <c r="BK1822" s="90"/>
      <c r="BL1822" s="90"/>
      <c r="BM1822" s="90"/>
      <c r="BN1822" s="90"/>
      <c r="BO1822" s="90"/>
      <c r="BP1822" s="90"/>
      <c r="BQ1822" s="90"/>
      <c r="BR1822" s="90"/>
      <c r="BS1822" s="90"/>
      <c r="BT1822" s="90"/>
      <c r="BU1822" s="90"/>
      <c r="BV1822" s="90"/>
      <c r="BW1822" s="90"/>
      <c r="BX1822" s="90"/>
      <c r="BY1822" s="90"/>
      <c r="BZ1822" s="90"/>
      <c r="CA1822" s="90"/>
      <c r="CB1822" s="90"/>
      <c r="CC1822" s="90"/>
      <c r="CD1822" s="90"/>
      <c r="CE1822" s="90"/>
      <c r="CF1822" s="90"/>
      <c r="CG1822" s="90"/>
      <c r="CH1822" s="90"/>
      <c r="CI1822" s="90"/>
      <c r="CJ1822" s="90"/>
      <c r="CK1822" s="90"/>
      <c r="CL1822" s="90"/>
      <c r="CM1822" s="90"/>
      <c r="CN1822" s="90"/>
      <c r="CO1822" s="90"/>
      <c r="CP1822" s="90"/>
      <c r="CQ1822" s="90"/>
      <c r="CR1822" s="90"/>
      <c r="CS1822" s="90"/>
      <c r="CT1822" s="90"/>
      <c r="CU1822" s="90"/>
      <c r="CV1822" s="90"/>
      <c r="CW1822" s="90"/>
      <c r="CX1822" s="90"/>
      <c r="CY1822" s="90"/>
      <c r="CZ1822" s="90"/>
      <c r="DA1822" s="90"/>
      <c r="DB1822" s="90"/>
      <c r="DC1822" s="90"/>
      <c r="DD1822" s="90"/>
      <c r="DE1822" s="90"/>
      <c r="DF1822" s="90"/>
      <c r="DG1822" s="90"/>
      <c r="DH1822" s="90"/>
      <c r="DI1822" s="90"/>
      <c r="DJ1822" s="90"/>
      <c r="DK1822" s="90"/>
      <c r="DL1822" s="90"/>
      <c r="DM1822" s="90"/>
      <c r="DN1822" s="90"/>
      <c r="DO1822" s="90"/>
      <c r="DP1822" s="90"/>
      <c r="DQ1822" s="90"/>
      <c r="DR1822" s="90"/>
      <c r="DS1822" s="90"/>
      <c r="DT1822" s="90"/>
      <c r="DU1822" s="90"/>
      <c r="DV1822" s="90"/>
      <c r="DW1822" s="90"/>
      <c r="DX1822" s="90"/>
      <c r="DY1822" s="90"/>
      <c r="DZ1822" s="90"/>
      <c r="EA1822" s="90"/>
      <c r="EB1822" s="90"/>
      <c r="EC1822" s="90"/>
      <c r="ED1822" s="90"/>
      <c r="EE1822" s="90"/>
      <c r="EF1822" s="90"/>
      <c r="EG1822" s="90"/>
      <c r="EH1822" s="90"/>
      <c r="EI1822" s="90"/>
      <c r="EJ1822" s="90"/>
      <c r="EK1822" s="90"/>
      <c r="EL1822" s="90"/>
      <c r="EM1822" s="90"/>
      <c r="EN1822" s="90"/>
      <c r="EO1822" s="90"/>
      <c r="EP1822" s="90"/>
      <c r="EQ1822" s="90"/>
      <c r="ER1822" s="90"/>
      <c r="ES1822" s="90"/>
      <c r="ET1822" s="90"/>
      <c r="EU1822" s="90"/>
      <c r="EV1822" s="90"/>
      <c r="EW1822" s="90"/>
      <c r="EX1822" s="90"/>
      <c r="EY1822" s="90"/>
      <c r="EZ1822" s="90"/>
      <c r="FA1822" s="90"/>
      <c r="FB1822" s="90"/>
      <c r="FC1822" s="90"/>
      <c r="FD1822" s="90"/>
      <c r="FE1822" s="90"/>
      <c r="FF1822" s="90"/>
      <c r="FG1822" s="90"/>
      <c r="FH1822" s="90"/>
      <c r="FI1822" s="90"/>
      <c r="FJ1822" s="90"/>
      <c r="FK1822" s="90"/>
      <c r="FL1822" s="90"/>
      <c r="FM1822" s="90"/>
      <c r="FN1822" s="90"/>
      <c r="FO1822" s="90"/>
      <c r="FP1822" s="90"/>
      <c r="FQ1822" s="90"/>
      <c r="FR1822" s="90"/>
      <c r="FS1822" s="90"/>
      <c r="FT1822" s="90"/>
      <c r="FU1822" s="90"/>
      <c r="FV1822" s="90"/>
      <c r="FW1822" s="90"/>
      <c r="FX1822" s="90"/>
      <c r="FY1822" s="90"/>
      <c r="FZ1822" s="90"/>
      <c r="GA1822" s="90"/>
      <c r="GB1822" s="90"/>
      <c r="GC1822" s="90"/>
      <c r="GD1822" s="90"/>
      <c r="GE1822" s="90"/>
      <c r="GF1822" s="90"/>
      <c r="GG1822" s="90"/>
      <c r="GH1822" s="90"/>
      <c r="GI1822" s="90"/>
      <c r="GJ1822" s="90"/>
      <c r="GK1822" s="90"/>
      <c r="GL1822" s="90"/>
      <c r="GM1822" s="90"/>
      <c r="GN1822" s="90"/>
      <c r="GO1822" s="90"/>
      <c r="GP1822" s="90"/>
      <c r="GQ1822" s="90"/>
      <c r="GR1822" s="90"/>
      <c r="GS1822" s="90"/>
      <c r="GT1822" s="90"/>
      <c r="GU1822" s="90"/>
      <c r="GV1822" s="90"/>
      <c r="GW1822" s="90"/>
      <c r="GX1822" s="90"/>
      <c r="GY1822" s="90"/>
      <c r="GZ1822" s="90"/>
      <c r="HA1822" s="90"/>
      <c r="HB1822" s="90"/>
      <c r="HC1822" s="90"/>
      <c r="HD1822" s="90"/>
      <c r="HE1822" s="90"/>
      <c r="HF1822" s="90"/>
      <c r="HG1822" s="90"/>
      <c r="HH1822" s="90"/>
      <c r="HI1822" s="90"/>
      <c r="HJ1822" s="90"/>
      <c r="HK1822" s="90"/>
      <c r="HL1822" s="90"/>
      <c r="HM1822" s="90"/>
      <c r="HN1822" s="90"/>
      <c r="HO1822" s="90"/>
      <c r="HP1822" s="90"/>
      <c r="HQ1822" s="90"/>
      <c r="HR1822" s="90"/>
      <c r="HS1822" s="90"/>
      <c r="HT1822" s="90"/>
      <c r="HU1822" s="90"/>
      <c r="HV1822" s="90"/>
      <c r="HW1822" s="90"/>
      <c r="HX1822" s="90"/>
      <c r="HY1822" s="90"/>
      <c r="HZ1822" s="90"/>
      <c r="IA1822" s="90"/>
      <c r="IB1822" s="90"/>
      <c r="IC1822" s="90"/>
      <c r="ID1822" s="90"/>
      <c r="IE1822" s="90"/>
      <c r="IF1822" s="90"/>
      <c r="IG1822" s="90"/>
      <c r="IH1822" s="90"/>
      <c r="II1822" s="90"/>
      <c r="IJ1822" s="90"/>
      <c r="IK1822" s="90"/>
      <c r="IL1822" s="90"/>
      <c r="IM1822" s="90"/>
    </row>
    <row r="1823" spans="1:247" ht="13.5" hidden="1">
      <c r="A1823" s="90" t="s">
        <v>439</v>
      </c>
      <c r="B1823" s="90" t="s">
        <v>440</v>
      </c>
      <c r="C1823" s="91"/>
      <c r="D1823" s="91">
        <v>45322</v>
      </c>
      <c r="E1823" s="90">
        <v>74</v>
      </c>
      <c r="F1823" s="90" t="s">
        <v>1502</v>
      </c>
      <c r="G1823" s="90" t="s">
        <v>1876</v>
      </c>
      <c r="H1823" s="92">
        <v>82670.28</v>
      </c>
      <c r="I1823" s="78"/>
      <c r="J1823" s="93"/>
      <c r="K1823" s="94">
        <v>160.21</v>
      </c>
      <c r="L1823" s="94">
        <v>160.21</v>
      </c>
      <c r="M1823" s="94">
        <f t="shared" si="14"/>
        <v>0</v>
      </c>
      <c r="N1823" s="91">
        <v>45359</v>
      </c>
      <c r="O1823" s="90" t="s">
        <v>2492</v>
      </c>
      <c r="P1823" s="90"/>
      <c r="Q1823" s="90">
        <v>28</v>
      </c>
      <c r="R1823" s="90"/>
      <c r="S1823" s="90"/>
      <c r="T1823" s="90"/>
      <c r="U1823" s="90"/>
      <c r="V1823" s="90"/>
      <c r="W1823" s="90"/>
      <c r="X1823" s="90"/>
      <c r="Y1823" s="90"/>
      <c r="Z1823" s="90"/>
      <c r="AA1823" s="90"/>
      <c r="AB1823" s="90"/>
      <c r="AC1823" s="90"/>
      <c r="AD1823" s="90"/>
      <c r="AE1823" s="90"/>
      <c r="AF1823" s="90"/>
      <c r="AG1823" s="90"/>
      <c r="AH1823" s="90"/>
      <c r="AI1823" s="90"/>
      <c r="AJ1823" s="90"/>
      <c r="AK1823" s="90"/>
      <c r="AL1823" s="90"/>
      <c r="AM1823" s="90"/>
      <c r="AN1823" s="90"/>
      <c r="AO1823" s="90"/>
      <c r="AP1823" s="90"/>
      <c r="AQ1823" s="90"/>
      <c r="AR1823" s="90"/>
      <c r="AS1823" s="90"/>
      <c r="AT1823" s="90"/>
      <c r="AU1823" s="90"/>
      <c r="AV1823" s="90"/>
      <c r="AW1823" s="90"/>
      <c r="AX1823" s="90"/>
      <c r="AY1823" s="90"/>
      <c r="AZ1823" s="90"/>
      <c r="BA1823" s="90"/>
      <c r="BB1823" s="90"/>
      <c r="BC1823" s="90"/>
      <c r="BD1823" s="90"/>
      <c r="BE1823" s="90"/>
      <c r="BF1823" s="90"/>
      <c r="BG1823" s="90"/>
      <c r="BH1823" s="90"/>
      <c r="BI1823" s="90"/>
      <c r="BJ1823" s="90"/>
      <c r="BK1823" s="90"/>
      <c r="BL1823" s="90"/>
      <c r="BM1823" s="90"/>
      <c r="BN1823" s="90"/>
      <c r="BO1823" s="90"/>
      <c r="BP1823" s="90"/>
      <c r="BQ1823" s="90"/>
      <c r="BR1823" s="90"/>
      <c r="BS1823" s="90"/>
      <c r="BT1823" s="90"/>
      <c r="BU1823" s="90"/>
      <c r="BV1823" s="90"/>
      <c r="BW1823" s="90"/>
      <c r="BX1823" s="90"/>
      <c r="BY1823" s="90"/>
      <c r="BZ1823" s="90"/>
      <c r="CA1823" s="90"/>
      <c r="CB1823" s="90"/>
      <c r="CC1823" s="90"/>
      <c r="CD1823" s="90"/>
      <c r="CE1823" s="90"/>
      <c r="CF1823" s="90"/>
      <c r="CG1823" s="90"/>
      <c r="CH1823" s="90"/>
      <c r="CI1823" s="90"/>
      <c r="CJ1823" s="90"/>
      <c r="CK1823" s="90"/>
      <c r="CL1823" s="90"/>
      <c r="CM1823" s="90"/>
      <c r="CN1823" s="90"/>
      <c r="CO1823" s="90"/>
      <c r="CP1823" s="90"/>
      <c r="CQ1823" s="90"/>
      <c r="CR1823" s="90"/>
      <c r="CS1823" s="90"/>
      <c r="CT1823" s="90"/>
      <c r="CU1823" s="90"/>
      <c r="CV1823" s="90"/>
      <c r="CW1823" s="90"/>
      <c r="CX1823" s="90"/>
      <c r="CY1823" s="90"/>
      <c r="CZ1823" s="90"/>
      <c r="DA1823" s="90"/>
      <c r="DB1823" s="90"/>
      <c r="DC1823" s="90"/>
      <c r="DD1823" s="90"/>
      <c r="DE1823" s="90"/>
      <c r="DF1823" s="90"/>
      <c r="DG1823" s="90"/>
      <c r="DH1823" s="90"/>
      <c r="DI1823" s="90"/>
      <c r="DJ1823" s="90"/>
      <c r="DK1823" s="90"/>
      <c r="DL1823" s="90"/>
      <c r="DM1823" s="90"/>
      <c r="DN1823" s="90"/>
      <c r="DO1823" s="90"/>
      <c r="DP1823" s="90"/>
      <c r="DQ1823" s="90"/>
      <c r="DR1823" s="90"/>
      <c r="DS1823" s="90"/>
      <c r="DT1823" s="90"/>
      <c r="DU1823" s="90"/>
      <c r="DV1823" s="90"/>
      <c r="DW1823" s="90"/>
      <c r="DX1823" s="90"/>
      <c r="DY1823" s="90"/>
      <c r="DZ1823" s="90"/>
      <c r="EA1823" s="90"/>
      <c r="EB1823" s="90"/>
      <c r="EC1823" s="90"/>
      <c r="ED1823" s="90"/>
      <c r="EE1823" s="90"/>
      <c r="EF1823" s="90"/>
      <c r="EG1823" s="90"/>
      <c r="EH1823" s="90"/>
      <c r="EI1823" s="90"/>
      <c r="EJ1823" s="90"/>
      <c r="EK1823" s="90"/>
      <c r="EL1823" s="90"/>
      <c r="EM1823" s="90"/>
      <c r="EN1823" s="90"/>
      <c r="EO1823" s="90"/>
      <c r="EP1823" s="90"/>
      <c r="EQ1823" s="90"/>
      <c r="ER1823" s="90"/>
      <c r="ES1823" s="90"/>
      <c r="ET1823" s="90"/>
      <c r="EU1823" s="90"/>
      <c r="EV1823" s="90"/>
      <c r="EW1823" s="90"/>
      <c r="EX1823" s="90"/>
      <c r="EY1823" s="90"/>
      <c r="EZ1823" s="90"/>
      <c r="FA1823" s="90"/>
      <c r="FB1823" s="90"/>
      <c r="FC1823" s="90"/>
      <c r="FD1823" s="90"/>
      <c r="FE1823" s="90"/>
      <c r="FF1823" s="90"/>
      <c r="FG1823" s="90"/>
      <c r="FH1823" s="90"/>
      <c r="FI1823" s="90"/>
      <c r="FJ1823" s="90"/>
      <c r="FK1823" s="90"/>
      <c r="FL1823" s="90"/>
      <c r="FM1823" s="90"/>
      <c r="FN1823" s="90"/>
      <c r="FO1823" s="90"/>
      <c r="FP1823" s="90"/>
      <c r="FQ1823" s="90"/>
      <c r="FR1823" s="90"/>
      <c r="FS1823" s="90"/>
      <c r="FT1823" s="90"/>
      <c r="FU1823" s="90"/>
      <c r="FV1823" s="90"/>
      <c r="FW1823" s="90"/>
      <c r="FX1823" s="90"/>
      <c r="FY1823" s="90"/>
      <c r="FZ1823" s="90"/>
      <c r="GA1823" s="90"/>
      <c r="GB1823" s="90"/>
      <c r="GC1823" s="90"/>
      <c r="GD1823" s="90"/>
      <c r="GE1823" s="90"/>
      <c r="GF1823" s="90"/>
      <c r="GG1823" s="90"/>
      <c r="GH1823" s="90"/>
      <c r="GI1823" s="90"/>
      <c r="GJ1823" s="90"/>
      <c r="GK1823" s="90"/>
      <c r="GL1823" s="90"/>
      <c r="GM1823" s="90"/>
      <c r="GN1823" s="90"/>
      <c r="GO1823" s="90"/>
      <c r="GP1823" s="90"/>
      <c r="GQ1823" s="90"/>
      <c r="GR1823" s="90"/>
      <c r="GS1823" s="90"/>
      <c r="GT1823" s="90"/>
      <c r="GU1823" s="90"/>
      <c r="GV1823" s="90"/>
      <c r="GW1823" s="90"/>
      <c r="GX1823" s="90"/>
      <c r="GY1823" s="90"/>
      <c r="GZ1823" s="90"/>
      <c r="HA1823" s="90"/>
      <c r="HB1823" s="90"/>
      <c r="HC1823" s="90"/>
      <c r="HD1823" s="90"/>
      <c r="HE1823" s="90"/>
      <c r="HF1823" s="90"/>
      <c r="HG1823" s="90"/>
      <c r="HH1823" s="90"/>
      <c r="HI1823" s="90"/>
      <c r="HJ1823" s="90"/>
      <c r="HK1823" s="90"/>
      <c r="HL1823" s="90"/>
      <c r="HM1823" s="90"/>
      <c r="HN1823" s="90"/>
      <c r="HO1823" s="90"/>
      <c r="HP1823" s="90"/>
      <c r="HQ1823" s="90"/>
      <c r="HR1823" s="90"/>
      <c r="HS1823" s="90"/>
      <c r="HT1823" s="90"/>
      <c r="HU1823" s="90"/>
      <c r="HV1823" s="90"/>
      <c r="HW1823" s="90"/>
      <c r="HX1823" s="90"/>
      <c r="HY1823" s="90"/>
      <c r="HZ1823" s="90"/>
      <c r="IA1823" s="90"/>
      <c r="IB1823" s="90"/>
      <c r="IC1823" s="90"/>
      <c r="ID1823" s="90"/>
      <c r="IE1823" s="90"/>
      <c r="IF1823" s="90"/>
      <c r="IG1823" s="90"/>
      <c r="IH1823" s="90"/>
      <c r="II1823" s="90"/>
      <c r="IJ1823" s="90"/>
      <c r="IK1823" s="90"/>
      <c r="IL1823" s="90"/>
      <c r="IM1823" s="90"/>
    </row>
    <row r="1824" spans="1:247" ht="13.5" hidden="1">
      <c r="A1824" s="90" t="s">
        <v>439</v>
      </c>
      <c r="B1824" s="90" t="s">
        <v>440</v>
      </c>
      <c r="C1824" s="91"/>
      <c r="D1824" s="91">
        <v>45322</v>
      </c>
      <c r="E1824" s="90">
        <v>72</v>
      </c>
      <c r="F1824" s="90" t="s">
        <v>1502</v>
      </c>
      <c r="G1824" s="90" t="s">
        <v>2493</v>
      </c>
      <c r="H1824" s="92">
        <v>2279835.69</v>
      </c>
      <c r="I1824" s="78"/>
      <c r="J1824" s="93"/>
      <c r="K1824" s="94">
        <v>4418.29</v>
      </c>
      <c r="L1824" s="94">
        <v>4418.29</v>
      </c>
      <c r="M1824" s="94">
        <f t="shared" si="14"/>
        <v>0</v>
      </c>
      <c r="N1824" s="91">
        <v>45359</v>
      </c>
      <c r="O1824" s="90" t="s">
        <v>2492</v>
      </c>
      <c r="P1824" s="90"/>
      <c r="Q1824" s="90">
        <v>28</v>
      </c>
      <c r="R1824" s="90"/>
      <c r="S1824" s="90"/>
      <c r="T1824" s="90"/>
      <c r="U1824" s="90"/>
      <c r="V1824" s="90"/>
      <c r="W1824" s="90"/>
      <c r="X1824" s="90"/>
      <c r="Y1824" s="90"/>
      <c r="Z1824" s="90"/>
      <c r="AA1824" s="90"/>
      <c r="AB1824" s="90"/>
      <c r="AC1824" s="90"/>
      <c r="AD1824" s="90"/>
      <c r="AE1824" s="90"/>
      <c r="AF1824" s="90"/>
      <c r="AG1824" s="90"/>
      <c r="AH1824" s="90"/>
      <c r="AI1824" s="90"/>
      <c r="AJ1824" s="90"/>
      <c r="AK1824" s="90"/>
      <c r="AL1824" s="90"/>
      <c r="AM1824" s="90"/>
      <c r="AN1824" s="90"/>
      <c r="AO1824" s="90"/>
      <c r="AP1824" s="90"/>
      <c r="AQ1824" s="90"/>
      <c r="AR1824" s="90"/>
      <c r="AS1824" s="90"/>
      <c r="AT1824" s="90"/>
      <c r="AU1824" s="90"/>
      <c r="AV1824" s="90"/>
      <c r="AW1824" s="90"/>
      <c r="AX1824" s="90"/>
      <c r="AY1824" s="90"/>
      <c r="AZ1824" s="90"/>
      <c r="BA1824" s="90"/>
      <c r="BB1824" s="90"/>
      <c r="BC1824" s="90"/>
      <c r="BD1824" s="90"/>
      <c r="BE1824" s="90"/>
      <c r="BF1824" s="90"/>
      <c r="BG1824" s="90"/>
      <c r="BH1824" s="90"/>
      <c r="BI1824" s="90"/>
      <c r="BJ1824" s="90"/>
      <c r="BK1824" s="90"/>
      <c r="BL1824" s="90"/>
      <c r="BM1824" s="90"/>
      <c r="BN1824" s="90"/>
      <c r="BO1824" s="90"/>
      <c r="BP1824" s="90"/>
      <c r="BQ1824" s="90"/>
      <c r="BR1824" s="90"/>
      <c r="BS1824" s="90"/>
      <c r="BT1824" s="90"/>
      <c r="BU1824" s="90"/>
      <c r="BV1824" s="90"/>
      <c r="BW1824" s="90"/>
      <c r="BX1824" s="90"/>
      <c r="BY1824" s="90"/>
      <c r="BZ1824" s="90"/>
      <c r="CA1824" s="90"/>
      <c r="CB1824" s="90"/>
      <c r="CC1824" s="90"/>
      <c r="CD1824" s="90"/>
      <c r="CE1824" s="90"/>
      <c r="CF1824" s="90"/>
      <c r="CG1824" s="90"/>
      <c r="CH1824" s="90"/>
      <c r="CI1824" s="90"/>
      <c r="CJ1824" s="90"/>
      <c r="CK1824" s="90"/>
      <c r="CL1824" s="90"/>
      <c r="CM1824" s="90"/>
      <c r="CN1824" s="90"/>
      <c r="CO1824" s="90"/>
      <c r="CP1824" s="90"/>
      <c r="CQ1824" s="90"/>
      <c r="CR1824" s="90"/>
      <c r="CS1824" s="90"/>
      <c r="CT1824" s="90"/>
      <c r="CU1824" s="90"/>
      <c r="CV1824" s="90"/>
      <c r="CW1824" s="90"/>
      <c r="CX1824" s="90"/>
      <c r="CY1824" s="90"/>
      <c r="CZ1824" s="90"/>
      <c r="DA1824" s="90"/>
      <c r="DB1824" s="90"/>
      <c r="DC1824" s="90"/>
      <c r="DD1824" s="90"/>
      <c r="DE1824" s="90"/>
      <c r="DF1824" s="90"/>
      <c r="DG1824" s="90"/>
      <c r="DH1824" s="90"/>
      <c r="DI1824" s="90"/>
      <c r="DJ1824" s="90"/>
      <c r="DK1824" s="90"/>
      <c r="DL1824" s="90"/>
      <c r="DM1824" s="90"/>
      <c r="DN1824" s="90"/>
      <c r="DO1824" s="90"/>
      <c r="DP1824" s="90"/>
      <c r="DQ1824" s="90"/>
      <c r="DR1824" s="90"/>
      <c r="DS1824" s="90"/>
      <c r="DT1824" s="90"/>
      <c r="DU1824" s="90"/>
      <c r="DV1824" s="90"/>
      <c r="DW1824" s="90"/>
      <c r="DX1824" s="90"/>
      <c r="DY1824" s="90"/>
      <c r="DZ1824" s="90"/>
      <c r="EA1824" s="90"/>
      <c r="EB1824" s="90"/>
      <c r="EC1824" s="90"/>
      <c r="ED1824" s="90"/>
      <c r="EE1824" s="90"/>
      <c r="EF1824" s="90"/>
      <c r="EG1824" s="90"/>
      <c r="EH1824" s="90"/>
      <c r="EI1824" s="90"/>
      <c r="EJ1824" s="90"/>
      <c r="EK1824" s="90"/>
      <c r="EL1824" s="90"/>
      <c r="EM1824" s="90"/>
      <c r="EN1824" s="90"/>
      <c r="EO1824" s="90"/>
      <c r="EP1824" s="90"/>
      <c r="EQ1824" s="90"/>
      <c r="ER1824" s="90"/>
      <c r="ES1824" s="90"/>
      <c r="ET1824" s="90"/>
      <c r="EU1824" s="90"/>
      <c r="EV1824" s="90"/>
      <c r="EW1824" s="90"/>
      <c r="EX1824" s="90"/>
      <c r="EY1824" s="90"/>
      <c r="EZ1824" s="90"/>
      <c r="FA1824" s="90"/>
      <c r="FB1824" s="90"/>
      <c r="FC1824" s="90"/>
      <c r="FD1824" s="90"/>
      <c r="FE1824" s="90"/>
      <c r="FF1824" s="90"/>
      <c r="FG1824" s="90"/>
      <c r="FH1824" s="90"/>
      <c r="FI1824" s="90"/>
      <c r="FJ1824" s="90"/>
      <c r="FK1824" s="90"/>
      <c r="FL1824" s="90"/>
      <c r="FM1824" s="90"/>
      <c r="FN1824" s="90"/>
      <c r="FO1824" s="90"/>
      <c r="FP1824" s="90"/>
      <c r="FQ1824" s="90"/>
      <c r="FR1824" s="90"/>
      <c r="FS1824" s="90"/>
      <c r="FT1824" s="90"/>
      <c r="FU1824" s="90"/>
      <c r="FV1824" s="90"/>
      <c r="FW1824" s="90"/>
      <c r="FX1824" s="90"/>
      <c r="FY1824" s="90"/>
      <c r="FZ1824" s="90"/>
      <c r="GA1824" s="90"/>
      <c r="GB1824" s="90"/>
      <c r="GC1824" s="90"/>
      <c r="GD1824" s="90"/>
      <c r="GE1824" s="90"/>
      <c r="GF1824" s="90"/>
      <c r="GG1824" s="90"/>
      <c r="GH1824" s="90"/>
      <c r="GI1824" s="90"/>
      <c r="GJ1824" s="90"/>
      <c r="GK1824" s="90"/>
      <c r="GL1824" s="90"/>
      <c r="GM1824" s="90"/>
      <c r="GN1824" s="90"/>
      <c r="GO1824" s="90"/>
      <c r="GP1824" s="90"/>
      <c r="GQ1824" s="90"/>
      <c r="GR1824" s="90"/>
      <c r="GS1824" s="90"/>
      <c r="GT1824" s="90"/>
      <c r="GU1824" s="90"/>
      <c r="GV1824" s="90"/>
      <c r="GW1824" s="90"/>
      <c r="GX1824" s="90"/>
      <c r="GY1824" s="90"/>
      <c r="GZ1824" s="90"/>
      <c r="HA1824" s="90"/>
      <c r="HB1824" s="90"/>
      <c r="HC1824" s="90"/>
      <c r="HD1824" s="90"/>
      <c r="HE1824" s="90"/>
      <c r="HF1824" s="90"/>
      <c r="HG1824" s="90"/>
      <c r="HH1824" s="90"/>
      <c r="HI1824" s="90"/>
      <c r="HJ1824" s="90"/>
      <c r="HK1824" s="90"/>
      <c r="HL1824" s="90"/>
      <c r="HM1824" s="90"/>
      <c r="HN1824" s="90"/>
      <c r="HO1824" s="90"/>
      <c r="HP1824" s="90"/>
      <c r="HQ1824" s="90"/>
      <c r="HR1824" s="90"/>
      <c r="HS1824" s="90"/>
      <c r="HT1824" s="90"/>
      <c r="HU1824" s="90"/>
      <c r="HV1824" s="90"/>
      <c r="HW1824" s="90"/>
      <c r="HX1824" s="90"/>
      <c r="HY1824" s="90"/>
      <c r="HZ1824" s="90"/>
      <c r="IA1824" s="90"/>
      <c r="IB1824" s="90"/>
      <c r="IC1824" s="90"/>
      <c r="ID1824" s="90"/>
      <c r="IE1824" s="90"/>
      <c r="IF1824" s="90"/>
      <c r="IG1824" s="90"/>
      <c r="IH1824" s="90"/>
      <c r="II1824" s="90"/>
      <c r="IJ1824" s="90"/>
      <c r="IK1824" s="90"/>
      <c r="IL1824" s="90"/>
      <c r="IM1824" s="90"/>
    </row>
    <row r="1825" spans="1:247" ht="13.5" hidden="1">
      <c r="A1825" s="90" t="s">
        <v>430</v>
      </c>
      <c r="B1825" s="90" t="s">
        <v>431</v>
      </c>
      <c r="C1825" s="91"/>
      <c r="D1825" s="91">
        <v>45307</v>
      </c>
      <c r="E1825" s="90">
        <v>272142</v>
      </c>
      <c r="F1825" s="90" t="s">
        <v>1527</v>
      </c>
      <c r="G1825" s="90" t="s">
        <v>2494</v>
      </c>
      <c r="H1825" s="92">
        <v>45125</v>
      </c>
      <c r="I1825" s="78">
        <v>524.22</v>
      </c>
      <c r="J1825" s="93"/>
      <c r="K1825" s="94">
        <v>87.45</v>
      </c>
      <c r="L1825" s="94">
        <v>87.45</v>
      </c>
      <c r="M1825" s="94">
        <f t="shared" si="14"/>
        <v>0</v>
      </c>
      <c r="N1825" s="91">
        <v>45348</v>
      </c>
      <c r="O1825" s="90" t="s">
        <v>2495</v>
      </c>
      <c r="P1825" s="90"/>
      <c r="Q1825" s="90">
        <v>28</v>
      </c>
      <c r="R1825" s="90"/>
      <c r="S1825" s="90"/>
      <c r="T1825" s="90"/>
      <c r="U1825" s="90"/>
      <c r="V1825" s="90"/>
      <c r="W1825" s="90"/>
      <c r="X1825" s="90"/>
      <c r="Y1825" s="90"/>
      <c r="Z1825" s="90"/>
      <c r="AA1825" s="90"/>
      <c r="AB1825" s="90"/>
      <c r="AC1825" s="90"/>
      <c r="AD1825" s="90"/>
      <c r="AE1825" s="90"/>
      <c r="AF1825" s="90"/>
      <c r="AG1825" s="90"/>
      <c r="AH1825" s="90"/>
      <c r="AI1825" s="90"/>
      <c r="AJ1825" s="90"/>
      <c r="AK1825" s="90"/>
      <c r="AL1825" s="90"/>
      <c r="AM1825" s="90"/>
      <c r="AN1825" s="90"/>
      <c r="AO1825" s="90"/>
      <c r="AP1825" s="90"/>
      <c r="AQ1825" s="90"/>
      <c r="AR1825" s="90"/>
      <c r="AS1825" s="90"/>
      <c r="AT1825" s="90"/>
      <c r="AU1825" s="90"/>
      <c r="AV1825" s="90"/>
      <c r="AW1825" s="90"/>
      <c r="AX1825" s="90"/>
      <c r="AY1825" s="90"/>
      <c r="AZ1825" s="90"/>
      <c r="BA1825" s="90"/>
      <c r="BB1825" s="90"/>
      <c r="BC1825" s="90"/>
      <c r="BD1825" s="90"/>
      <c r="BE1825" s="90"/>
      <c r="BF1825" s="90"/>
      <c r="BG1825" s="90"/>
      <c r="BH1825" s="90"/>
      <c r="BI1825" s="90"/>
      <c r="BJ1825" s="90"/>
      <c r="BK1825" s="90"/>
      <c r="BL1825" s="90"/>
      <c r="BM1825" s="90"/>
      <c r="BN1825" s="90"/>
      <c r="BO1825" s="90"/>
      <c r="BP1825" s="90"/>
      <c r="BQ1825" s="90"/>
      <c r="BR1825" s="90"/>
      <c r="BS1825" s="90"/>
      <c r="BT1825" s="90"/>
      <c r="BU1825" s="90"/>
      <c r="BV1825" s="90"/>
      <c r="BW1825" s="90"/>
      <c r="BX1825" s="90"/>
      <c r="BY1825" s="90"/>
      <c r="BZ1825" s="90"/>
      <c r="CA1825" s="90"/>
      <c r="CB1825" s="90"/>
      <c r="CC1825" s="90"/>
      <c r="CD1825" s="90"/>
      <c r="CE1825" s="90"/>
      <c r="CF1825" s="90"/>
      <c r="CG1825" s="90"/>
      <c r="CH1825" s="90"/>
      <c r="CI1825" s="90"/>
      <c r="CJ1825" s="90"/>
      <c r="CK1825" s="90"/>
      <c r="CL1825" s="90"/>
      <c r="CM1825" s="90"/>
      <c r="CN1825" s="90"/>
      <c r="CO1825" s="90"/>
      <c r="CP1825" s="90"/>
      <c r="CQ1825" s="90"/>
      <c r="CR1825" s="90"/>
      <c r="CS1825" s="90"/>
      <c r="CT1825" s="90"/>
      <c r="CU1825" s="90"/>
      <c r="CV1825" s="90"/>
      <c r="CW1825" s="90"/>
      <c r="CX1825" s="90"/>
      <c r="CY1825" s="90"/>
      <c r="CZ1825" s="90"/>
      <c r="DA1825" s="90"/>
      <c r="DB1825" s="90"/>
      <c r="DC1825" s="90"/>
      <c r="DD1825" s="90"/>
      <c r="DE1825" s="90"/>
      <c r="DF1825" s="90"/>
      <c r="DG1825" s="90"/>
      <c r="DH1825" s="90"/>
      <c r="DI1825" s="90"/>
      <c r="DJ1825" s="90"/>
      <c r="DK1825" s="90"/>
      <c r="DL1825" s="90"/>
      <c r="DM1825" s="90"/>
      <c r="DN1825" s="90"/>
      <c r="DO1825" s="90"/>
      <c r="DP1825" s="90"/>
      <c r="DQ1825" s="90"/>
      <c r="DR1825" s="90"/>
      <c r="DS1825" s="90"/>
      <c r="DT1825" s="90"/>
      <c r="DU1825" s="90"/>
      <c r="DV1825" s="90"/>
      <c r="DW1825" s="90"/>
      <c r="DX1825" s="90"/>
      <c r="DY1825" s="90"/>
      <c r="DZ1825" s="90"/>
      <c r="EA1825" s="90"/>
      <c r="EB1825" s="90"/>
      <c r="EC1825" s="90"/>
      <c r="ED1825" s="90"/>
      <c r="EE1825" s="90"/>
      <c r="EF1825" s="90"/>
      <c r="EG1825" s="90"/>
      <c r="EH1825" s="90"/>
      <c r="EI1825" s="90"/>
      <c r="EJ1825" s="90"/>
      <c r="EK1825" s="90"/>
      <c r="EL1825" s="90"/>
      <c r="EM1825" s="90"/>
      <c r="EN1825" s="90"/>
      <c r="EO1825" s="90"/>
      <c r="EP1825" s="90"/>
      <c r="EQ1825" s="90"/>
      <c r="ER1825" s="90"/>
      <c r="ES1825" s="90"/>
      <c r="ET1825" s="90"/>
      <c r="EU1825" s="90"/>
      <c r="EV1825" s="90"/>
      <c r="EW1825" s="90"/>
      <c r="EX1825" s="90"/>
      <c r="EY1825" s="90"/>
      <c r="EZ1825" s="90"/>
      <c r="FA1825" s="90"/>
      <c r="FB1825" s="90"/>
      <c r="FC1825" s="90"/>
      <c r="FD1825" s="90"/>
      <c r="FE1825" s="90"/>
      <c r="FF1825" s="90"/>
      <c r="FG1825" s="90"/>
      <c r="FH1825" s="90"/>
      <c r="FI1825" s="90"/>
      <c r="FJ1825" s="90"/>
      <c r="FK1825" s="90"/>
      <c r="FL1825" s="90"/>
      <c r="FM1825" s="90"/>
      <c r="FN1825" s="90"/>
      <c r="FO1825" s="90"/>
      <c r="FP1825" s="90"/>
      <c r="FQ1825" s="90"/>
      <c r="FR1825" s="90"/>
      <c r="FS1825" s="90"/>
      <c r="FT1825" s="90"/>
      <c r="FU1825" s="90"/>
      <c r="FV1825" s="90"/>
      <c r="FW1825" s="90"/>
      <c r="FX1825" s="90"/>
      <c r="FY1825" s="90"/>
      <c r="FZ1825" s="90"/>
      <c r="GA1825" s="90"/>
      <c r="GB1825" s="90"/>
      <c r="GC1825" s="90"/>
      <c r="GD1825" s="90"/>
      <c r="GE1825" s="90"/>
      <c r="GF1825" s="90"/>
      <c r="GG1825" s="90"/>
      <c r="GH1825" s="90"/>
      <c r="GI1825" s="90"/>
      <c r="GJ1825" s="90"/>
      <c r="GK1825" s="90"/>
      <c r="GL1825" s="90"/>
      <c r="GM1825" s="90"/>
      <c r="GN1825" s="90"/>
      <c r="GO1825" s="90"/>
      <c r="GP1825" s="90"/>
      <c r="GQ1825" s="90"/>
      <c r="GR1825" s="90"/>
      <c r="GS1825" s="90"/>
      <c r="GT1825" s="90"/>
      <c r="GU1825" s="90"/>
      <c r="GV1825" s="90"/>
      <c r="GW1825" s="90"/>
      <c r="GX1825" s="90"/>
      <c r="GY1825" s="90"/>
      <c r="GZ1825" s="90"/>
      <c r="HA1825" s="90"/>
      <c r="HB1825" s="90"/>
      <c r="HC1825" s="90"/>
      <c r="HD1825" s="90"/>
      <c r="HE1825" s="90"/>
      <c r="HF1825" s="90"/>
      <c r="HG1825" s="90"/>
      <c r="HH1825" s="90"/>
      <c r="HI1825" s="90"/>
      <c r="HJ1825" s="90"/>
      <c r="HK1825" s="90"/>
      <c r="HL1825" s="90"/>
      <c r="HM1825" s="90"/>
      <c r="HN1825" s="90"/>
      <c r="HO1825" s="90"/>
      <c r="HP1825" s="90"/>
      <c r="HQ1825" s="90"/>
      <c r="HR1825" s="90"/>
      <c r="HS1825" s="90"/>
      <c r="HT1825" s="90"/>
      <c r="HU1825" s="90"/>
      <c r="HV1825" s="90"/>
      <c r="HW1825" s="90"/>
      <c r="HX1825" s="90"/>
      <c r="HY1825" s="90"/>
      <c r="HZ1825" s="90"/>
      <c r="IA1825" s="90"/>
      <c r="IB1825" s="90"/>
      <c r="IC1825" s="90"/>
      <c r="ID1825" s="90"/>
      <c r="IE1825" s="90"/>
      <c r="IF1825" s="90"/>
      <c r="IG1825" s="90"/>
      <c r="IH1825" s="90"/>
      <c r="II1825" s="90"/>
      <c r="IJ1825" s="90"/>
      <c r="IK1825" s="90"/>
      <c r="IL1825" s="90"/>
      <c r="IM1825" s="90"/>
    </row>
    <row r="1826" spans="1:247" ht="13.5" hidden="1">
      <c r="A1826" s="90" t="s">
        <v>430</v>
      </c>
      <c r="B1826" s="90" t="s">
        <v>431</v>
      </c>
      <c r="C1826" s="91"/>
      <c r="D1826" s="91">
        <v>45308</v>
      </c>
      <c r="E1826" s="90">
        <v>272477</v>
      </c>
      <c r="F1826" s="90" t="s">
        <v>1527</v>
      </c>
      <c r="G1826" s="90" t="s">
        <v>2494</v>
      </c>
      <c r="H1826" s="92">
        <v>104091.5</v>
      </c>
      <c r="I1826" s="78">
        <v>524.22</v>
      </c>
      <c r="J1826" s="93"/>
      <c r="K1826" s="94">
        <v>201.73</v>
      </c>
      <c r="L1826" s="94">
        <v>201.73</v>
      </c>
      <c r="M1826" s="94">
        <f t="shared" si="14"/>
        <v>0</v>
      </c>
      <c r="N1826" s="91">
        <v>45348</v>
      </c>
      <c r="O1826" s="90" t="s">
        <v>2495</v>
      </c>
      <c r="P1826" s="90"/>
      <c r="Q1826" s="90">
        <v>28</v>
      </c>
      <c r="R1826" s="90"/>
      <c r="S1826" s="90"/>
      <c r="T1826" s="90"/>
      <c r="U1826" s="90"/>
      <c r="V1826" s="90"/>
      <c r="W1826" s="90"/>
      <c r="X1826" s="90"/>
      <c r="Y1826" s="90"/>
      <c r="Z1826" s="90"/>
      <c r="AA1826" s="90"/>
      <c r="AB1826" s="90"/>
      <c r="AC1826" s="90"/>
      <c r="AD1826" s="90"/>
      <c r="AE1826" s="90"/>
      <c r="AF1826" s="90"/>
      <c r="AG1826" s="90"/>
      <c r="AH1826" s="90"/>
      <c r="AI1826" s="90"/>
      <c r="AJ1826" s="90"/>
      <c r="AK1826" s="90"/>
      <c r="AL1826" s="90"/>
      <c r="AM1826" s="90"/>
      <c r="AN1826" s="90"/>
      <c r="AO1826" s="90"/>
      <c r="AP1826" s="90"/>
      <c r="AQ1826" s="90"/>
      <c r="AR1826" s="90"/>
      <c r="AS1826" s="90"/>
      <c r="AT1826" s="90"/>
      <c r="AU1826" s="90"/>
      <c r="AV1826" s="90"/>
      <c r="AW1826" s="90"/>
      <c r="AX1826" s="90"/>
      <c r="AY1826" s="90"/>
      <c r="AZ1826" s="90"/>
      <c r="BA1826" s="90"/>
      <c r="BB1826" s="90"/>
      <c r="BC1826" s="90"/>
      <c r="BD1826" s="90"/>
      <c r="BE1826" s="90"/>
      <c r="BF1826" s="90"/>
      <c r="BG1826" s="90"/>
      <c r="BH1826" s="90"/>
      <c r="BI1826" s="90"/>
      <c r="BJ1826" s="90"/>
      <c r="BK1826" s="90"/>
      <c r="BL1826" s="90"/>
      <c r="BM1826" s="90"/>
      <c r="BN1826" s="90"/>
      <c r="BO1826" s="90"/>
      <c r="BP1826" s="90"/>
      <c r="BQ1826" s="90"/>
      <c r="BR1826" s="90"/>
      <c r="BS1826" s="90"/>
      <c r="BT1826" s="90"/>
      <c r="BU1826" s="90"/>
      <c r="BV1826" s="90"/>
      <c r="BW1826" s="90"/>
      <c r="BX1826" s="90"/>
      <c r="BY1826" s="90"/>
      <c r="BZ1826" s="90"/>
      <c r="CA1826" s="90"/>
      <c r="CB1826" s="90"/>
      <c r="CC1826" s="90"/>
      <c r="CD1826" s="90"/>
      <c r="CE1826" s="90"/>
      <c r="CF1826" s="90"/>
      <c r="CG1826" s="90"/>
      <c r="CH1826" s="90"/>
      <c r="CI1826" s="90"/>
      <c r="CJ1826" s="90"/>
      <c r="CK1826" s="90"/>
      <c r="CL1826" s="90"/>
      <c r="CM1826" s="90"/>
      <c r="CN1826" s="90"/>
      <c r="CO1826" s="90"/>
      <c r="CP1826" s="90"/>
      <c r="CQ1826" s="90"/>
      <c r="CR1826" s="90"/>
      <c r="CS1826" s="90"/>
      <c r="CT1826" s="90"/>
      <c r="CU1826" s="90"/>
      <c r="CV1826" s="90"/>
      <c r="CW1826" s="90"/>
      <c r="CX1826" s="90"/>
      <c r="CY1826" s="90"/>
      <c r="CZ1826" s="90"/>
      <c r="DA1826" s="90"/>
      <c r="DB1826" s="90"/>
      <c r="DC1826" s="90"/>
      <c r="DD1826" s="90"/>
      <c r="DE1826" s="90"/>
      <c r="DF1826" s="90"/>
      <c r="DG1826" s="90"/>
      <c r="DH1826" s="90"/>
      <c r="DI1826" s="90"/>
      <c r="DJ1826" s="90"/>
      <c r="DK1826" s="90"/>
      <c r="DL1826" s="90"/>
      <c r="DM1826" s="90"/>
      <c r="DN1826" s="90"/>
      <c r="DO1826" s="90"/>
      <c r="DP1826" s="90"/>
      <c r="DQ1826" s="90"/>
      <c r="DR1826" s="90"/>
      <c r="DS1826" s="90"/>
      <c r="DT1826" s="90"/>
      <c r="DU1826" s="90"/>
      <c r="DV1826" s="90"/>
      <c r="DW1826" s="90"/>
      <c r="DX1826" s="90"/>
      <c r="DY1826" s="90"/>
      <c r="DZ1826" s="90"/>
      <c r="EA1826" s="90"/>
      <c r="EB1826" s="90"/>
      <c r="EC1826" s="90"/>
      <c r="ED1826" s="90"/>
      <c r="EE1826" s="90"/>
      <c r="EF1826" s="90"/>
      <c r="EG1826" s="90"/>
      <c r="EH1826" s="90"/>
      <c r="EI1826" s="90"/>
      <c r="EJ1826" s="90"/>
      <c r="EK1826" s="90"/>
      <c r="EL1826" s="90"/>
      <c r="EM1826" s="90"/>
      <c r="EN1826" s="90"/>
      <c r="EO1826" s="90"/>
      <c r="EP1826" s="90"/>
      <c r="EQ1826" s="90"/>
      <c r="ER1826" s="90"/>
      <c r="ES1826" s="90"/>
      <c r="ET1826" s="90"/>
      <c r="EU1826" s="90"/>
      <c r="EV1826" s="90"/>
      <c r="EW1826" s="90"/>
      <c r="EX1826" s="90"/>
      <c r="EY1826" s="90"/>
      <c r="EZ1826" s="90"/>
      <c r="FA1826" s="90"/>
      <c r="FB1826" s="90"/>
      <c r="FC1826" s="90"/>
      <c r="FD1826" s="90"/>
      <c r="FE1826" s="90"/>
      <c r="FF1826" s="90"/>
      <c r="FG1826" s="90"/>
      <c r="FH1826" s="90"/>
      <c r="FI1826" s="90"/>
      <c r="FJ1826" s="90"/>
      <c r="FK1826" s="90"/>
      <c r="FL1826" s="90"/>
      <c r="FM1826" s="90"/>
      <c r="FN1826" s="90"/>
      <c r="FO1826" s="90"/>
      <c r="FP1826" s="90"/>
      <c r="FQ1826" s="90"/>
      <c r="FR1826" s="90"/>
      <c r="FS1826" s="90"/>
      <c r="FT1826" s="90"/>
      <c r="FU1826" s="90"/>
      <c r="FV1826" s="90"/>
      <c r="FW1826" s="90"/>
      <c r="FX1826" s="90"/>
      <c r="FY1826" s="90"/>
      <c r="FZ1826" s="90"/>
      <c r="GA1826" s="90"/>
      <c r="GB1826" s="90"/>
      <c r="GC1826" s="90"/>
      <c r="GD1826" s="90"/>
      <c r="GE1826" s="90"/>
      <c r="GF1826" s="90"/>
      <c r="GG1826" s="90"/>
      <c r="GH1826" s="90"/>
      <c r="GI1826" s="90"/>
      <c r="GJ1826" s="90"/>
      <c r="GK1826" s="90"/>
      <c r="GL1826" s="90"/>
      <c r="GM1826" s="90"/>
      <c r="GN1826" s="90"/>
      <c r="GO1826" s="90"/>
      <c r="GP1826" s="90"/>
      <c r="GQ1826" s="90"/>
      <c r="GR1826" s="90"/>
      <c r="GS1826" s="90"/>
      <c r="GT1826" s="90"/>
      <c r="GU1826" s="90"/>
      <c r="GV1826" s="90"/>
      <c r="GW1826" s="90"/>
      <c r="GX1826" s="90"/>
      <c r="GY1826" s="90"/>
      <c r="GZ1826" s="90"/>
      <c r="HA1826" s="90"/>
      <c r="HB1826" s="90"/>
      <c r="HC1826" s="90"/>
      <c r="HD1826" s="90"/>
      <c r="HE1826" s="90"/>
      <c r="HF1826" s="90"/>
      <c r="HG1826" s="90"/>
      <c r="HH1826" s="90"/>
      <c r="HI1826" s="90"/>
      <c r="HJ1826" s="90"/>
      <c r="HK1826" s="90"/>
      <c r="HL1826" s="90"/>
      <c r="HM1826" s="90"/>
      <c r="HN1826" s="90"/>
      <c r="HO1826" s="90"/>
      <c r="HP1826" s="90"/>
      <c r="HQ1826" s="90"/>
      <c r="HR1826" s="90"/>
      <c r="HS1826" s="90"/>
      <c r="HT1826" s="90"/>
      <c r="HU1826" s="90"/>
      <c r="HV1826" s="90"/>
      <c r="HW1826" s="90"/>
      <c r="HX1826" s="90"/>
      <c r="HY1826" s="90"/>
      <c r="HZ1826" s="90"/>
      <c r="IA1826" s="90"/>
      <c r="IB1826" s="90"/>
      <c r="IC1826" s="90"/>
      <c r="ID1826" s="90"/>
      <c r="IE1826" s="90"/>
      <c r="IF1826" s="90"/>
      <c r="IG1826" s="90"/>
      <c r="IH1826" s="90"/>
      <c r="II1826" s="90"/>
      <c r="IJ1826" s="90"/>
      <c r="IK1826" s="90"/>
      <c r="IL1826" s="90"/>
      <c r="IM1826" s="90"/>
    </row>
    <row r="1827" spans="1:247" ht="13.5" hidden="1">
      <c r="A1827" s="90" t="s">
        <v>430</v>
      </c>
      <c r="B1827" s="90" t="s">
        <v>431</v>
      </c>
      <c r="C1827" s="91"/>
      <c r="D1827" s="91">
        <v>45308</v>
      </c>
      <c r="E1827" s="90">
        <v>272479</v>
      </c>
      <c r="F1827" s="90" t="s">
        <v>1527</v>
      </c>
      <c r="G1827" s="90" t="s">
        <v>2494</v>
      </c>
      <c r="H1827" s="92">
        <v>6697.5</v>
      </c>
      <c r="I1827" s="78">
        <v>524.22</v>
      </c>
      <c r="J1827" s="93"/>
      <c r="K1827" s="94">
        <v>12.98</v>
      </c>
      <c r="L1827" s="94">
        <v>12.98</v>
      </c>
      <c r="M1827" s="94">
        <f t="shared" si="14"/>
        <v>0</v>
      </c>
      <c r="N1827" s="91">
        <v>45348</v>
      </c>
      <c r="O1827" s="90" t="s">
        <v>2495</v>
      </c>
      <c r="P1827" s="90"/>
      <c r="Q1827" s="90">
        <v>28</v>
      </c>
      <c r="R1827" s="90"/>
      <c r="S1827" s="90"/>
      <c r="T1827" s="90"/>
      <c r="U1827" s="90"/>
      <c r="V1827" s="90"/>
      <c r="W1827" s="90"/>
      <c r="X1827" s="90"/>
      <c r="Y1827" s="90"/>
      <c r="Z1827" s="90"/>
      <c r="AA1827" s="90"/>
      <c r="AB1827" s="90"/>
      <c r="AC1827" s="90"/>
      <c r="AD1827" s="90"/>
      <c r="AE1827" s="90"/>
      <c r="AF1827" s="90"/>
      <c r="AG1827" s="90"/>
      <c r="AH1827" s="90"/>
      <c r="AI1827" s="90"/>
      <c r="AJ1827" s="90"/>
      <c r="AK1827" s="90"/>
      <c r="AL1827" s="90"/>
      <c r="AM1827" s="90"/>
      <c r="AN1827" s="90"/>
      <c r="AO1827" s="90"/>
      <c r="AP1827" s="90"/>
      <c r="AQ1827" s="90"/>
      <c r="AR1827" s="90"/>
      <c r="AS1827" s="90"/>
      <c r="AT1827" s="90"/>
      <c r="AU1827" s="90"/>
      <c r="AV1827" s="90"/>
      <c r="AW1827" s="90"/>
      <c r="AX1827" s="90"/>
      <c r="AY1827" s="90"/>
      <c r="AZ1827" s="90"/>
      <c r="BA1827" s="90"/>
      <c r="BB1827" s="90"/>
      <c r="BC1827" s="90"/>
      <c r="BD1827" s="90"/>
      <c r="BE1827" s="90"/>
      <c r="BF1827" s="90"/>
      <c r="BG1827" s="90"/>
      <c r="BH1827" s="90"/>
      <c r="BI1827" s="90"/>
      <c r="BJ1827" s="90"/>
      <c r="BK1827" s="90"/>
      <c r="BL1827" s="90"/>
      <c r="BM1827" s="90"/>
      <c r="BN1827" s="90"/>
      <c r="BO1827" s="90"/>
      <c r="BP1827" s="90"/>
      <c r="BQ1827" s="90"/>
      <c r="BR1827" s="90"/>
      <c r="BS1827" s="90"/>
      <c r="BT1827" s="90"/>
      <c r="BU1827" s="90"/>
      <c r="BV1827" s="90"/>
      <c r="BW1827" s="90"/>
      <c r="BX1827" s="90"/>
      <c r="BY1827" s="90"/>
      <c r="BZ1827" s="90"/>
      <c r="CA1827" s="90"/>
      <c r="CB1827" s="90"/>
      <c r="CC1827" s="90"/>
      <c r="CD1827" s="90"/>
      <c r="CE1827" s="90"/>
      <c r="CF1827" s="90"/>
      <c r="CG1827" s="90"/>
      <c r="CH1827" s="90"/>
      <c r="CI1827" s="90"/>
      <c r="CJ1827" s="90"/>
      <c r="CK1827" s="90"/>
      <c r="CL1827" s="90"/>
      <c r="CM1827" s="90"/>
      <c r="CN1827" s="90"/>
      <c r="CO1827" s="90"/>
      <c r="CP1827" s="90"/>
      <c r="CQ1827" s="90"/>
      <c r="CR1827" s="90"/>
      <c r="CS1827" s="90"/>
      <c r="CT1827" s="90"/>
      <c r="CU1827" s="90"/>
      <c r="CV1827" s="90"/>
      <c r="CW1827" s="90"/>
      <c r="CX1827" s="90"/>
      <c r="CY1827" s="90"/>
      <c r="CZ1827" s="90"/>
      <c r="DA1827" s="90"/>
      <c r="DB1827" s="90"/>
      <c r="DC1827" s="90"/>
      <c r="DD1827" s="90"/>
      <c r="DE1827" s="90"/>
      <c r="DF1827" s="90"/>
      <c r="DG1827" s="90"/>
      <c r="DH1827" s="90"/>
      <c r="DI1827" s="90"/>
      <c r="DJ1827" s="90"/>
      <c r="DK1827" s="90"/>
      <c r="DL1827" s="90"/>
      <c r="DM1827" s="90"/>
      <c r="DN1827" s="90"/>
      <c r="DO1827" s="90"/>
      <c r="DP1827" s="90"/>
      <c r="DQ1827" s="90"/>
      <c r="DR1827" s="90"/>
      <c r="DS1827" s="90"/>
      <c r="DT1827" s="90"/>
      <c r="DU1827" s="90"/>
      <c r="DV1827" s="90"/>
      <c r="DW1827" s="90"/>
      <c r="DX1827" s="90"/>
      <c r="DY1827" s="90"/>
      <c r="DZ1827" s="90"/>
      <c r="EA1827" s="90"/>
      <c r="EB1827" s="90"/>
      <c r="EC1827" s="90"/>
      <c r="ED1827" s="90"/>
      <c r="EE1827" s="90"/>
      <c r="EF1827" s="90"/>
      <c r="EG1827" s="90"/>
      <c r="EH1827" s="90"/>
      <c r="EI1827" s="90"/>
      <c r="EJ1827" s="90"/>
      <c r="EK1827" s="90"/>
      <c r="EL1827" s="90"/>
      <c r="EM1827" s="90"/>
      <c r="EN1827" s="90"/>
      <c r="EO1827" s="90"/>
      <c r="EP1827" s="90"/>
      <c r="EQ1827" s="90"/>
      <c r="ER1827" s="90"/>
      <c r="ES1827" s="90"/>
      <c r="ET1827" s="90"/>
      <c r="EU1827" s="90"/>
      <c r="EV1827" s="90"/>
      <c r="EW1827" s="90"/>
      <c r="EX1827" s="90"/>
      <c r="EY1827" s="90"/>
      <c r="EZ1827" s="90"/>
      <c r="FA1827" s="90"/>
      <c r="FB1827" s="90"/>
      <c r="FC1827" s="90"/>
      <c r="FD1827" s="90"/>
      <c r="FE1827" s="90"/>
      <c r="FF1827" s="90"/>
      <c r="FG1827" s="90"/>
      <c r="FH1827" s="90"/>
      <c r="FI1827" s="90"/>
      <c r="FJ1827" s="90"/>
      <c r="FK1827" s="90"/>
      <c r="FL1827" s="90"/>
      <c r="FM1827" s="90"/>
      <c r="FN1827" s="90"/>
      <c r="FO1827" s="90"/>
      <c r="FP1827" s="90"/>
      <c r="FQ1827" s="90"/>
      <c r="FR1827" s="90"/>
      <c r="FS1827" s="90"/>
      <c r="FT1827" s="90"/>
      <c r="FU1827" s="90"/>
      <c r="FV1827" s="90"/>
      <c r="FW1827" s="90"/>
      <c r="FX1827" s="90"/>
      <c r="FY1827" s="90"/>
      <c r="FZ1827" s="90"/>
      <c r="GA1827" s="90"/>
      <c r="GB1827" s="90"/>
      <c r="GC1827" s="90"/>
      <c r="GD1827" s="90"/>
      <c r="GE1827" s="90"/>
      <c r="GF1827" s="90"/>
      <c r="GG1827" s="90"/>
      <c r="GH1827" s="90"/>
      <c r="GI1827" s="90"/>
      <c r="GJ1827" s="90"/>
      <c r="GK1827" s="90"/>
      <c r="GL1827" s="90"/>
      <c r="GM1827" s="90"/>
      <c r="GN1827" s="90"/>
      <c r="GO1827" s="90"/>
      <c r="GP1827" s="90"/>
      <c r="GQ1827" s="90"/>
      <c r="GR1827" s="90"/>
      <c r="GS1827" s="90"/>
      <c r="GT1827" s="90"/>
      <c r="GU1827" s="90"/>
      <c r="GV1827" s="90"/>
      <c r="GW1827" s="90"/>
      <c r="GX1827" s="90"/>
      <c r="GY1827" s="90"/>
      <c r="GZ1827" s="90"/>
      <c r="HA1827" s="90"/>
      <c r="HB1827" s="90"/>
      <c r="HC1827" s="90"/>
      <c r="HD1827" s="90"/>
      <c r="HE1827" s="90"/>
      <c r="HF1827" s="90"/>
      <c r="HG1827" s="90"/>
      <c r="HH1827" s="90"/>
      <c r="HI1827" s="90"/>
      <c r="HJ1827" s="90"/>
      <c r="HK1827" s="90"/>
      <c r="HL1827" s="90"/>
      <c r="HM1827" s="90"/>
      <c r="HN1827" s="90"/>
      <c r="HO1827" s="90"/>
      <c r="HP1827" s="90"/>
      <c r="HQ1827" s="90"/>
      <c r="HR1827" s="90"/>
      <c r="HS1827" s="90"/>
      <c r="HT1827" s="90"/>
      <c r="HU1827" s="90"/>
      <c r="HV1827" s="90"/>
      <c r="HW1827" s="90"/>
      <c r="HX1827" s="90"/>
      <c r="HY1827" s="90"/>
      <c r="HZ1827" s="90"/>
      <c r="IA1827" s="90"/>
      <c r="IB1827" s="90"/>
      <c r="IC1827" s="90"/>
      <c r="ID1827" s="90"/>
      <c r="IE1827" s="90"/>
      <c r="IF1827" s="90"/>
      <c r="IG1827" s="90"/>
      <c r="IH1827" s="90"/>
      <c r="II1827" s="90"/>
      <c r="IJ1827" s="90"/>
      <c r="IK1827" s="90"/>
      <c r="IL1827" s="90"/>
      <c r="IM1827" s="90"/>
    </row>
    <row r="1828" spans="1:247" ht="13.5" hidden="1">
      <c r="A1828" s="90" t="s">
        <v>430</v>
      </c>
      <c r="B1828" s="90" t="s">
        <v>431</v>
      </c>
      <c r="C1828" s="91"/>
      <c r="D1828" s="91">
        <v>45308</v>
      </c>
      <c r="E1828" s="90">
        <v>272515</v>
      </c>
      <c r="F1828" s="90" t="s">
        <v>1527</v>
      </c>
      <c r="G1828" s="90" t="s">
        <v>2494</v>
      </c>
      <c r="H1828" s="92">
        <v>19017.5</v>
      </c>
      <c r="I1828" s="78">
        <v>524.22</v>
      </c>
      <c r="J1828" s="93"/>
      <c r="K1828" s="94">
        <v>36.86</v>
      </c>
      <c r="L1828" s="94">
        <v>36.86</v>
      </c>
      <c r="M1828" s="94">
        <f t="shared" si="14"/>
        <v>0</v>
      </c>
      <c r="N1828" s="91">
        <v>45348</v>
      </c>
      <c r="O1828" s="90" t="s">
        <v>2495</v>
      </c>
      <c r="P1828" s="90"/>
      <c r="Q1828" s="90">
        <v>28</v>
      </c>
      <c r="R1828" s="90"/>
      <c r="S1828" s="90"/>
      <c r="T1828" s="90"/>
      <c r="U1828" s="90"/>
      <c r="V1828" s="90"/>
      <c r="W1828" s="90"/>
      <c r="X1828" s="90"/>
      <c r="Y1828" s="90"/>
      <c r="Z1828" s="90"/>
      <c r="AA1828" s="90"/>
      <c r="AB1828" s="90"/>
      <c r="AC1828" s="90"/>
      <c r="AD1828" s="90"/>
      <c r="AE1828" s="90"/>
      <c r="AF1828" s="90"/>
      <c r="AG1828" s="90"/>
      <c r="AH1828" s="90"/>
      <c r="AI1828" s="90"/>
      <c r="AJ1828" s="90"/>
      <c r="AK1828" s="90"/>
      <c r="AL1828" s="90"/>
      <c r="AM1828" s="90"/>
      <c r="AN1828" s="90"/>
      <c r="AO1828" s="90"/>
      <c r="AP1828" s="90"/>
      <c r="AQ1828" s="90"/>
      <c r="AR1828" s="90"/>
      <c r="AS1828" s="90"/>
      <c r="AT1828" s="90"/>
      <c r="AU1828" s="90"/>
      <c r="AV1828" s="90"/>
      <c r="AW1828" s="90"/>
      <c r="AX1828" s="90"/>
      <c r="AY1828" s="90"/>
      <c r="AZ1828" s="90"/>
      <c r="BA1828" s="90"/>
      <c r="BB1828" s="90"/>
      <c r="BC1828" s="90"/>
      <c r="BD1828" s="90"/>
      <c r="BE1828" s="90"/>
      <c r="BF1828" s="90"/>
      <c r="BG1828" s="90"/>
      <c r="BH1828" s="90"/>
      <c r="BI1828" s="90"/>
      <c r="BJ1828" s="90"/>
      <c r="BK1828" s="90"/>
      <c r="BL1828" s="90"/>
      <c r="BM1828" s="90"/>
      <c r="BN1828" s="90"/>
      <c r="BO1828" s="90"/>
      <c r="BP1828" s="90"/>
      <c r="BQ1828" s="90"/>
      <c r="BR1828" s="90"/>
      <c r="BS1828" s="90"/>
      <c r="BT1828" s="90"/>
      <c r="BU1828" s="90"/>
      <c r="BV1828" s="90"/>
      <c r="BW1828" s="90"/>
      <c r="BX1828" s="90"/>
      <c r="BY1828" s="90"/>
      <c r="BZ1828" s="90"/>
      <c r="CA1828" s="90"/>
      <c r="CB1828" s="90"/>
      <c r="CC1828" s="90"/>
      <c r="CD1828" s="90"/>
      <c r="CE1828" s="90"/>
      <c r="CF1828" s="90"/>
      <c r="CG1828" s="90"/>
      <c r="CH1828" s="90"/>
      <c r="CI1828" s="90"/>
      <c r="CJ1828" s="90"/>
      <c r="CK1828" s="90"/>
      <c r="CL1828" s="90"/>
      <c r="CM1828" s="90"/>
      <c r="CN1828" s="90"/>
      <c r="CO1828" s="90"/>
      <c r="CP1828" s="90"/>
      <c r="CQ1828" s="90"/>
      <c r="CR1828" s="90"/>
      <c r="CS1828" s="90"/>
      <c r="CT1828" s="90"/>
      <c r="CU1828" s="90"/>
      <c r="CV1828" s="90"/>
      <c r="CW1828" s="90"/>
      <c r="CX1828" s="90"/>
      <c r="CY1828" s="90"/>
      <c r="CZ1828" s="90"/>
      <c r="DA1828" s="90"/>
      <c r="DB1828" s="90"/>
      <c r="DC1828" s="90"/>
      <c r="DD1828" s="90"/>
      <c r="DE1828" s="90"/>
      <c r="DF1828" s="90"/>
      <c r="DG1828" s="90"/>
      <c r="DH1828" s="90"/>
      <c r="DI1828" s="90"/>
      <c r="DJ1828" s="90"/>
      <c r="DK1828" s="90"/>
      <c r="DL1828" s="90"/>
      <c r="DM1828" s="90"/>
      <c r="DN1828" s="90"/>
      <c r="DO1828" s="90"/>
      <c r="DP1828" s="90"/>
      <c r="DQ1828" s="90"/>
      <c r="DR1828" s="90"/>
      <c r="DS1828" s="90"/>
      <c r="DT1828" s="90"/>
      <c r="DU1828" s="90"/>
      <c r="DV1828" s="90"/>
      <c r="DW1828" s="90"/>
      <c r="DX1828" s="90"/>
      <c r="DY1828" s="90"/>
      <c r="DZ1828" s="90"/>
      <c r="EA1828" s="90"/>
      <c r="EB1828" s="90"/>
      <c r="EC1828" s="90"/>
      <c r="ED1828" s="90"/>
      <c r="EE1828" s="90"/>
      <c r="EF1828" s="90"/>
      <c r="EG1828" s="90"/>
      <c r="EH1828" s="90"/>
      <c r="EI1828" s="90"/>
      <c r="EJ1828" s="90"/>
      <c r="EK1828" s="90"/>
      <c r="EL1828" s="90"/>
      <c r="EM1828" s="90"/>
      <c r="EN1828" s="90"/>
      <c r="EO1828" s="90"/>
      <c r="EP1828" s="90"/>
      <c r="EQ1828" s="90"/>
      <c r="ER1828" s="90"/>
      <c r="ES1828" s="90"/>
      <c r="ET1828" s="90"/>
      <c r="EU1828" s="90"/>
      <c r="EV1828" s="90"/>
      <c r="EW1828" s="90"/>
      <c r="EX1828" s="90"/>
      <c r="EY1828" s="90"/>
      <c r="EZ1828" s="90"/>
      <c r="FA1828" s="90"/>
      <c r="FB1828" s="90"/>
      <c r="FC1828" s="90"/>
      <c r="FD1828" s="90"/>
      <c r="FE1828" s="90"/>
      <c r="FF1828" s="90"/>
      <c r="FG1828" s="90"/>
      <c r="FH1828" s="90"/>
      <c r="FI1828" s="90"/>
      <c r="FJ1828" s="90"/>
      <c r="FK1828" s="90"/>
      <c r="FL1828" s="90"/>
      <c r="FM1828" s="90"/>
      <c r="FN1828" s="90"/>
      <c r="FO1828" s="90"/>
      <c r="FP1828" s="90"/>
      <c r="FQ1828" s="90"/>
      <c r="FR1828" s="90"/>
      <c r="FS1828" s="90"/>
      <c r="FT1828" s="90"/>
      <c r="FU1828" s="90"/>
      <c r="FV1828" s="90"/>
      <c r="FW1828" s="90"/>
      <c r="FX1828" s="90"/>
      <c r="FY1828" s="90"/>
      <c r="FZ1828" s="90"/>
      <c r="GA1828" s="90"/>
      <c r="GB1828" s="90"/>
      <c r="GC1828" s="90"/>
      <c r="GD1828" s="90"/>
      <c r="GE1828" s="90"/>
      <c r="GF1828" s="90"/>
      <c r="GG1828" s="90"/>
      <c r="GH1828" s="90"/>
      <c r="GI1828" s="90"/>
      <c r="GJ1828" s="90"/>
      <c r="GK1828" s="90"/>
      <c r="GL1828" s="90"/>
      <c r="GM1828" s="90"/>
      <c r="GN1828" s="90"/>
      <c r="GO1828" s="90"/>
      <c r="GP1828" s="90"/>
      <c r="GQ1828" s="90"/>
      <c r="GR1828" s="90"/>
      <c r="GS1828" s="90"/>
      <c r="GT1828" s="90"/>
      <c r="GU1828" s="90"/>
      <c r="GV1828" s="90"/>
      <c r="GW1828" s="90"/>
      <c r="GX1828" s="90"/>
      <c r="GY1828" s="90"/>
      <c r="GZ1828" s="90"/>
      <c r="HA1828" s="90"/>
      <c r="HB1828" s="90"/>
      <c r="HC1828" s="90"/>
      <c r="HD1828" s="90"/>
      <c r="HE1828" s="90"/>
      <c r="HF1828" s="90"/>
      <c r="HG1828" s="90"/>
      <c r="HH1828" s="90"/>
      <c r="HI1828" s="90"/>
      <c r="HJ1828" s="90"/>
      <c r="HK1828" s="90"/>
      <c r="HL1828" s="90"/>
      <c r="HM1828" s="90"/>
      <c r="HN1828" s="90"/>
      <c r="HO1828" s="90"/>
      <c r="HP1828" s="90"/>
      <c r="HQ1828" s="90"/>
      <c r="HR1828" s="90"/>
      <c r="HS1828" s="90"/>
      <c r="HT1828" s="90"/>
      <c r="HU1828" s="90"/>
      <c r="HV1828" s="90"/>
      <c r="HW1828" s="90"/>
      <c r="HX1828" s="90"/>
      <c r="HY1828" s="90"/>
      <c r="HZ1828" s="90"/>
      <c r="IA1828" s="90"/>
      <c r="IB1828" s="90"/>
      <c r="IC1828" s="90"/>
      <c r="ID1828" s="90"/>
      <c r="IE1828" s="90"/>
      <c r="IF1828" s="90"/>
      <c r="IG1828" s="90"/>
      <c r="IH1828" s="90"/>
      <c r="II1828" s="90"/>
      <c r="IJ1828" s="90"/>
      <c r="IK1828" s="90"/>
      <c r="IL1828" s="90"/>
      <c r="IM1828" s="90"/>
    </row>
    <row r="1829" spans="1:247" ht="13.5" hidden="1">
      <c r="A1829" s="90" t="s">
        <v>430</v>
      </c>
      <c r="B1829" s="90" t="s">
        <v>431</v>
      </c>
      <c r="C1829" s="91"/>
      <c r="D1829" s="91">
        <v>45309</v>
      </c>
      <c r="E1829" s="90" t="s">
        <v>2496</v>
      </c>
      <c r="F1829" s="90" t="s">
        <v>1527</v>
      </c>
      <c r="G1829" s="90" t="s">
        <v>2497</v>
      </c>
      <c r="H1829" s="92">
        <v>-1306.25</v>
      </c>
      <c r="I1829" s="78">
        <v>524.22</v>
      </c>
      <c r="J1829" s="93"/>
      <c r="K1829" s="94">
        <v>-2.5299999999999998</v>
      </c>
      <c r="L1829" s="94">
        <v>-2.5299999999999998</v>
      </c>
      <c r="M1829" s="94">
        <f t="shared" si="14"/>
        <v>0</v>
      </c>
      <c r="N1829" s="91">
        <v>45348</v>
      </c>
      <c r="O1829" s="90" t="s">
        <v>2495</v>
      </c>
      <c r="P1829" s="90"/>
      <c r="Q1829" s="90">
        <v>28</v>
      </c>
      <c r="R1829" s="90"/>
      <c r="S1829" s="90"/>
      <c r="T1829" s="90"/>
      <c r="U1829" s="90"/>
      <c r="V1829" s="90"/>
      <c r="W1829" s="90"/>
      <c r="X1829" s="90"/>
      <c r="Y1829" s="90"/>
      <c r="Z1829" s="90"/>
      <c r="AA1829" s="90"/>
      <c r="AB1829" s="90"/>
      <c r="AC1829" s="90"/>
      <c r="AD1829" s="90"/>
      <c r="AE1829" s="90"/>
      <c r="AF1829" s="90"/>
      <c r="AG1829" s="90"/>
      <c r="AH1829" s="90"/>
      <c r="AI1829" s="90"/>
      <c r="AJ1829" s="90"/>
      <c r="AK1829" s="90"/>
      <c r="AL1829" s="90"/>
      <c r="AM1829" s="90"/>
      <c r="AN1829" s="90"/>
      <c r="AO1829" s="90"/>
      <c r="AP1829" s="90"/>
      <c r="AQ1829" s="90"/>
      <c r="AR1829" s="90"/>
      <c r="AS1829" s="90"/>
      <c r="AT1829" s="90"/>
      <c r="AU1829" s="90"/>
      <c r="AV1829" s="90"/>
      <c r="AW1829" s="90"/>
      <c r="AX1829" s="90"/>
      <c r="AY1829" s="90"/>
      <c r="AZ1829" s="90"/>
      <c r="BA1829" s="90"/>
      <c r="BB1829" s="90"/>
      <c r="BC1829" s="90"/>
      <c r="BD1829" s="90"/>
      <c r="BE1829" s="90"/>
      <c r="BF1829" s="90"/>
      <c r="BG1829" s="90"/>
      <c r="BH1829" s="90"/>
      <c r="BI1829" s="90"/>
      <c r="BJ1829" s="90"/>
      <c r="BK1829" s="90"/>
      <c r="BL1829" s="90"/>
      <c r="BM1829" s="90"/>
      <c r="BN1829" s="90"/>
      <c r="BO1829" s="90"/>
      <c r="BP1829" s="90"/>
      <c r="BQ1829" s="90"/>
      <c r="BR1829" s="90"/>
      <c r="BS1829" s="90"/>
      <c r="BT1829" s="90"/>
      <c r="BU1829" s="90"/>
      <c r="BV1829" s="90"/>
      <c r="BW1829" s="90"/>
      <c r="BX1829" s="90"/>
      <c r="BY1829" s="90"/>
      <c r="BZ1829" s="90"/>
      <c r="CA1829" s="90"/>
      <c r="CB1829" s="90"/>
      <c r="CC1829" s="90"/>
      <c r="CD1829" s="90"/>
      <c r="CE1829" s="90"/>
      <c r="CF1829" s="90"/>
      <c r="CG1829" s="90"/>
      <c r="CH1829" s="90"/>
      <c r="CI1829" s="90"/>
      <c r="CJ1829" s="90"/>
      <c r="CK1829" s="90"/>
      <c r="CL1829" s="90"/>
      <c r="CM1829" s="90"/>
      <c r="CN1829" s="90"/>
      <c r="CO1829" s="90"/>
      <c r="CP1829" s="90"/>
      <c r="CQ1829" s="90"/>
      <c r="CR1829" s="90"/>
      <c r="CS1829" s="90"/>
      <c r="CT1829" s="90"/>
      <c r="CU1829" s="90"/>
      <c r="CV1829" s="90"/>
      <c r="CW1829" s="90"/>
      <c r="CX1829" s="90"/>
      <c r="CY1829" s="90"/>
      <c r="CZ1829" s="90"/>
      <c r="DA1829" s="90"/>
      <c r="DB1829" s="90"/>
      <c r="DC1829" s="90"/>
      <c r="DD1829" s="90"/>
      <c r="DE1829" s="90"/>
      <c r="DF1829" s="90"/>
      <c r="DG1829" s="90"/>
      <c r="DH1829" s="90"/>
      <c r="DI1829" s="90"/>
      <c r="DJ1829" s="90"/>
      <c r="DK1829" s="90"/>
      <c r="DL1829" s="90"/>
      <c r="DM1829" s="90"/>
      <c r="DN1829" s="90"/>
      <c r="DO1829" s="90"/>
      <c r="DP1829" s="90"/>
      <c r="DQ1829" s="90"/>
      <c r="DR1829" s="90"/>
      <c r="DS1829" s="90"/>
      <c r="DT1829" s="90"/>
      <c r="DU1829" s="90"/>
      <c r="DV1829" s="90"/>
      <c r="DW1829" s="90"/>
      <c r="DX1829" s="90"/>
      <c r="DY1829" s="90"/>
      <c r="DZ1829" s="90"/>
      <c r="EA1829" s="90"/>
      <c r="EB1829" s="90"/>
      <c r="EC1829" s="90"/>
      <c r="ED1829" s="90"/>
      <c r="EE1829" s="90"/>
      <c r="EF1829" s="90"/>
      <c r="EG1829" s="90"/>
      <c r="EH1829" s="90"/>
      <c r="EI1829" s="90"/>
      <c r="EJ1829" s="90"/>
      <c r="EK1829" s="90"/>
      <c r="EL1829" s="90"/>
      <c r="EM1829" s="90"/>
      <c r="EN1829" s="90"/>
      <c r="EO1829" s="90"/>
      <c r="EP1829" s="90"/>
      <c r="EQ1829" s="90"/>
      <c r="ER1829" s="90"/>
      <c r="ES1829" s="90"/>
      <c r="ET1829" s="90"/>
      <c r="EU1829" s="90"/>
      <c r="EV1829" s="90"/>
      <c r="EW1829" s="90"/>
      <c r="EX1829" s="90"/>
      <c r="EY1829" s="90"/>
      <c r="EZ1829" s="90"/>
      <c r="FA1829" s="90"/>
      <c r="FB1829" s="90"/>
      <c r="FC1829" s="90"/>
      <c r="FD1829" s="90"/>
      <c r="FE1829" s="90"/>
      <c r="FF1829" s="90"/>
      <c r="FG1829" s="90"/>
      <c r="FH1829" s="90"/>
      <c r="FI1829" s="90"/>
      <c r="FJ1829" s="90"/>
      <c r="FK1829" s="90"/>
      <c r="FL1829" s="90"/>
      <c r="FM1829" s="90"/>
      <c r="FN1829" s="90"/>
      <c r="FO1829" s="90"/>
      <c r="FP1829" s="90"/>
      <c r="FQ1829" s="90"/>
      <c r="FR1829" s="90"/>
      <c r="FS1829" s="90"/>
      <c r="FT1829" s="90"/>
      <c r="FU1829" s="90"/>
      <c r="FV1829" s="90"/>
      <c r="FW1829" s="90"/>
      <c r="FX1829" s="90"/>
      <c r="FY1829" s="90"/>
      <c r="FZ1829" s="90"/>
      <c r="GA1829" s="90"/>
      <c r="GB1829" s="90"/>
      <c r="GC1829" s="90"/>
      <c r="GD1829" s="90"/>
      <c r="GE1829" s="90"/>
      <c r="GF1829" s="90"/>
      <c r="GG1829" s="90"/>
      <c r="GH1829" s="90"/>
      <c r="GI1829" s="90"/>
      <c r="GJ1829" s="90"/>
      <c r="GK1829" s="90"/>
      <c r="GL1829" s="90"/>
      <c r="GM1829" s="90"/>
      <c r="GN1829" s="90"/>
      <c r="GO1829" s="90"/>
      <c r="GP1829" s="90"/>
      <c r="GQ1829" s="90"/>
      <c r="GR1829" s="90"/>
      <c r="GS1829" s="90"/>
      <c r="GT1829" s="90"/>
      <c r="GU1829" s="90"/>
      <c r="GV1829" s="90"/>
      <c r="GW1829" s="90"/>
      <c r="GX1829" s="90"/>
      <c r="GY1829" s="90"/>
      <c r="GZ1829" s="90"/>
      <c r="HA1829" s="90"/>
      <c r="HB1829" s="90"/>
      <c r="HC1829" s="90"/>
      <c r="HD1829" s="90"/>
      <c r="HE1829" s="90"/>
      <c r="HF1829" s="90"/>
      <c r="HG1829" s="90"/>
      <c r="HH1829" s="90"/>
      <c r="HI1829" s="90"/>
      <c r="HJ1829" s="90"/>
      <c r="HK1829" s="90"/>
      <c r="HL1829" s="90"/>
      <c r="HM1829" s="90"/>
      <c r="HN1829" s="90"/>
      <c r="HO1829" s="90"/>
      <c r="HP1829" s="90"/>
      <c r="HQ1829" s="90"/>
      <c r="HR1829" s="90"/>
      <c r="HS1829" s="90"/>
      <c r="HT1829" s="90"/>
      <c r="HU1829" s="90"/>
      <c r="HV1829" s="90"/>
      <c r="HW1829" s="90"/>
      <c r="HX1829" s="90"/>
      <c r="HY1829" s="90"/>
      <c r="HZ1829" s="90"/>
      <c r="IA1829" s="90"/>
      <c r="IB1829" s="90"/>
      <c r="IC1829" s="90"/>
      <c r="ID1829" s="90"/>
      <c r="IE1829" s="90"/>
      <c r="IF1829" s="90"/>
      <c r="IG1829" s="90"/>
      <c r="IH1829" s="90"/>
      <c r="II1829" s="90"/>
      <c r="IJ1829" s="90"/>
      <c r="IK1829" s="90"/>
      <c r="IL1829" s="90"/>
      <c r="IM1829" s="90"/>
    </row>
    <row r="1830" spans="1:247" ht="13.5" hidden="1">
      <c r="A1830" s="90" t="s">
        <v>430</v>
      </c>
      <c r="B1830" s="90" t="s">
        <v>431</v>
      </c>
      <c r="C1830" s="91"/>
      <c r="D1830" s="91">
        <v>45307</v>
      </c>
      <c r="E1830" s="90">
        <v>1011</v>
      </c>
      <c r="F1830" s="90" t="s">
        <v>1144</v>
      </c>
      <c r="G1830" s="90" t="s">
        <v>1145</v>
      </c>
      <c r="H1830" s="92">
        <v>154925.75</v>
      </c>
      <c r="I1830" s="78">
        <v>524.22</v>
      </c>
      <c r="J1830" s="93"/>
      <c r="K1830" s="94">
        <v>300.24</v>
      </c>
      <c r="L1830" s="94">
        <v>300.24</v>
      </c>
      <c r="M1830" s="94">
        <f t="shared" si="14"/>
        <v>0</v>
      </c>
      <c r="N1830" s="98">
        <v>45476</v>
      </c>
      <c r="O1830" s="99" t="s">
        <v>2498</v>
      </c>
      <c r="P1830" s="90"/>
      <c r="Q1830" s="90">
        <v>28</v>
      </c>
      <c r="R1830" s="90"/>
      <c r="S1830" s="90"/>
      <c r="T1830" s="90"/>
      <c r="U1830" s="90"/>
      <c r="V1830" s="90"/>
      <c r="W1830" s="90"/>
      <c r="X1830" s="90"/>
      <c r="Y1830" s="90"/>
      <c r="Z1830" s="90"/>
      <c r="AA1830" s="90"/>
      <c r="AB1830" s="90"/>
      <c r="AC1830" s="90"/>
      <c r="AD1830" s="90"/>
      <c r="AE1830" s="90"/>
      <c r="AF1830" s="90"/>
      <c r="AG1830" s="90"/>
      <c r="AH1830" s="90"/>
      <c r="AI1830" s="90"/>
      <c r="AJ1830" s="90"/>
      <c r="AK1830" s="90"/>
      <c r="AL1830" s="90"/>
      <c r="AM1830" s="90"/>
      <c r="AN1830" s="90"/>
      <c r="AO1830" s="90"/>
      <c r="AP1830" s="90"/>
      <c r="AQ1830" s="90"/>
      <c r="AR1830" s="90"/>
      <c r="AS1830" s="90"/>
      <c r="AT1830" s="90"/>
      <c r="AU1830" s="90"/>
      <c r="AV1830" s="90"/>
      <c r="AW1830" s="90"/>
      <c r="AX1830" s="90"/>
      <c r="AY1830" s="90"/>
      <c r="AZ1830" s="90"/>
      <c r="BA1830" s="90"/>
      <c r="BB1830" s="90"/>
      <c r="BC1830" s="90"/>
      <c r="BD1830" s="90"/>
      <c r="BE1830" s="90"/>
      <c r="BF1830" s="90"/>
      <c r="BG1830" s="90"/>
      <c r="BH1830" s="90"/>
      <c r="BI1830" s="90"/>
      <c r="BJ1830" s="90"/>
      <c r="BK1830" s="90"/>
      <c r="BL1830" s="90"/>
      <c r="BM1830" s="90"/>
      <c r="BN1830" s="90"/>
      <c r="BO1830" s="90"/>
      <c r="BP1830" s="90"/>
      <c r="BQ1830" s="90"/>
      <c r="BR1830" s="90"/>
      <c r="BS1830" s="90"/>
      <c r="BT1830" s="90"/>
      <c r="BU1830" s="90"/>
      <c r="BV1830" s="90"/>
      <c r="BW1830" s="90"/>
      <c r="BX1830" s="90"/>
      <c r="BY1830" s="90"/>
      <c r="BZ1830" s="90"/>
      <c r="CA1830" s="90"/>
      <c r="CB1830" s="90"/>
      <c r="CC1830" s="90"/>
      <c r="CD1830" s="90"/>
      <c r="CE1830" s="90"/>
      <c r="CF1830" s="90"/>
      <c r="CG1830" s="90"/>
      <c r="CH1830" s="90"/>
      <c r="CI1830" s="90"/>
      <c r="CJ1830" s="90"/>
      <c r="CK1830" s="90"/>
      <c r="CL1830" s="90"/>
      <c r="CM1830" s="90"/>
      <c r="CN1830" s="90"/>
      <c r="CO1830" s="90"/>
      <c r="CP1830" s="90"/>
      <c r="CQ1830" s="90"/>
      <c r="CR1830" s="90"/>
      <c r="CS1830" s="90"/>
      <c r="CT1830" s="90"/>
      <c r="CU1830" s="90"/>
      <c r="CV1830" s="90"/>
      <c r="CW1830" s="90"/>
      <c r="CX1830" s="90"/>
      <c r="CY1830" s="90"/>
      <c r="CZ1830" s="90"/>
      <c r="DA1830" s="90"/>
      <c r="DB1830" s="90"/>
      <c r="DC1830" s="90"/>
      <c r="DD1830" s="90"/>
      <c r="DE1830" s="90"/>
      <c r="DF1830" s="90"/>
      <c r="DG1830" s="90"/>
      <c r="DH1830" s="90"/>
      <c r="DI1830" s="90"/>
      <c r="DJ1830" s="90"/>
      <c r="DK1830" s="90"/>
      <c r="DL1830" s="90"/>
      <c r="DM1830" s="90"/>
      <c r="DN1830" s="90"/>
      <c r="DO1830" s="90"/>
      <c r="DP1830" s="90"/>
      <c r="DQ1830" s="90"/>
      <c r="DR1830" s="90"/>
      <c r="DS1830" s="90"/>
      <c r="DT1830" s="90"/>
      <c r="DU1830" s="90"/>
      <c r="DV1830" s="90"/>
      <c r="DW1830" s="90"/>
      <c r="DX1830" s="90"/>
      <c r="DY1830" s="90"/>
      <c r="DZ1830" s="90"/>
      <c r="EA1830" s="90"/>
      <c r="EB1830" s="90"/>
      <c r="EC1830" s="90"/>
      <c r="ED1830" s="90"/>
      <c r="EE1830" s="90"/>
      <c r="EF1830" s="90"/>
      <c r="EG1830" s="90"/>
      <c r="EH1830" s="90"/>
      <c r="EI1830" s="90"/>
      <c r="EJ1830" s="90"/>
      <c r="EK1830" s="90"/>
      <c r="EL1830" s="90"/>
      <c r="EM1830" s="90"/>
      <c r="EN1830" s="90"/>
      <c r="EO1830" s="90"/>
      <c r="EP1830" s="90"/>
      <c r="EQ1830" s="90"/>
      <c r="ER1830" s="90"/>
      <c r="ES1830" s="90"/>
      <c r="ET1830" s="90"/>
      <c r="EU1830" s="90"/>
      <c r="EV1830" s="90"/>
      <c r="EW1830" s="90"/>
      <c r="EX1830" s="90"/>
      <c r="EY1830" s="90"/>
      <c r="EZ1830" s="90"/>
      <c r="FA1830" s="90"/>
      <c r="FB1830" s="90"/>
      <c r="FC1830" s="90"/>
      <c r="FD1830" s="90"/>
      <c r="FE1830" s="90"/>
      <c r="FF1830" s="90"/>
      <c r="FG1830" s="90"/>
      <c r="FH1830" s="90"/>
      <c r="FI1830" s="90"/>
      <c r="FJ1830" s="90"/>
      <c r="FK1830" s="90"/>
      <c r="FL1830" s="90"/>
      <c r="FM1830" s="90"/>
      <c r="FN1830" s="90"/>
      <c r="FO1830" s="90"/>
      <c r="FP1830" s="90"/>
      <c r="FQ1830" s="90"/>
      <c r="FR1830" s="90"/>
      <c r="FS1830" s="90"/>
      <c r="FT1830" s="90"/>
      <c r="FU1830" s="90"/>
      <c r="FV1830" s="90"/>
      <c r="FW1830" s="90"/>
      <c r="FX1830" s="90"/>
      <c r="FY1830" s="90"/>
      <c r="FZ1830" s="90"/>
      <c r="GA1830" s="90"/>
      <c r="GB1830" s="90"/>
      <c r="GC1830" s="90"/>
      <c r="GD1830" s="90"/>
      <c r="GE1830" s="90"/>
      <c r="GF1830" s="90"/>
      <c r="GG1830" s="90"/>
      <c r="GH1830" s="90"/>
      <c r="GI1830" s="90"/>
      <c r="GJ1830" s="90"/>
      <c r="GK1830" s="90"/>
      <c r="GL1830" s="90"/>
      <c r="GM1830" s="90"/>
      <c r="GN1830" s="90"/>
      <c r="GO1830" s="90"/>
      <c r="GP1830" s="90"/>
      <c r="GQ1830" s="90"/>
      <c r="GR1830" s="90"/>
      <c r="GS1830" s="90"/>
      <c r="GT1830" s="90"/>
      <c r="GU1830" s="90"/>
      <c r="GV1830" s="90"/>
      <c r="GW1830" s="90"/>
      <c r="GX1830" s="90"/>
      <c r="GY1830" s="90"/>
      <c r="GZ1830" s="90"/>
      <c r="HA1830" s="90"/>
      <c r="HB1830" s="90"/>
      <c r="HC1830" s="90"/>
      <c r="HD1830" s="90"/>
      <c r="HE1830" s="90"/>
      <c r="HF1830" s="90"/>
      <c r="HG1830" s="90"/>
      <c r="HH1830" s="90"/>
      <c r="HI1830" s="90"/>
      <c r="HJ1830" s="90"/>
      <c r="HK1830" s="90"/>
      <c r="HL1830" s="90"/>
      <c r="HM1830" s="90"/>
      <c r="HN1830" s="90"/>
      <c r="HO1830" s="90"/>
      <c r="HP1830" s="90"/>
      <c r="HQ1830" s="90"/>
      <c r="HR1830" s="90"/>
      <c r="HS1830" s="90"/>
      <c r="HT1830" s="90"/>
      <c r="HU1830" s="90"/>
      <c r="HV1830" s="90"/>
      <c r="HW1830" s="90"/>
      <c r="HX1830" s="90"/>
      <c r="HY1830" s="90"/>
      <c r="HZ1830" s="90"/>
      <c r="IA1830" s="90"/>
      <c r="IB1830" s="90"/>
      <c r="IC1830" s="90"/>
      <c r="ID1830" s="90"/>
      <c r="IE1830" s="90"/>
      <c r="IF1830" s="90"/>
      <c r="IG1830" s="90"/>
      <c r="IH1830" s="90"/>
      <c r="II1830" s="90"/>
      <c r="IJ1830" s="90"/>
      <c r="IK1830" s="90"/>
      <c r="IL1830" s="90"/>
      <c r="IM1830" s="90"/>
    </row>
    <row r="1831" spans="1:247" ht="13.5" hidden="1">
      <c r="A1831" s="90" t="s">
        <v>262</v>
      </c>
      <c r="B1831" s="90" t="s">
        <v>263</v>
      </c>
      <c r="C1831" s="91"/>
      <c r="D1831" s="91">
        <v>45313</v>
      </c>
      <c r="E1831" s="90">
        <v>377</v>
      </c>
      <c r="F1831" s="90" t="s">
        <v>436</v>
      </c>
      <c r="G1831" s="90" t="s">
        <v>913</v>
      </c>
      <c r="H1831" s="92">
        <v>276850</v>
      </c>
      <c r="I1831" s="78">
        <v>524.22</v>
      </c>
      <c r="J1831" s="93"/>
      <c r="K1831" s="94">
        <v>547.13</v>
      </c>
      <c r="L1831" s="94">
        <v>547.13</v>
      </c>
      <c r="M1831" s="94">
        <f t="shared" si="14"/>
        <v>0</v>
      </c>
      <c r="N1831" s="91">
        <v>45316</v>
      </c>
      <c r="O1831" s="90" t="s">
        <v>2499</v>
      </c>
      <c r="P1831" s="90"/>
      <c r="Q1831" s="90">
        <v>28</v>
      </c>
      <c r="R1831" s="90"/>
      <c r="S1831" s="90"/>
      <c r="T1831" s="90"/>
      <c r="U1831" s="90"/>
      <c r="V1831" s="90"/>
      <c r="W1831" s="90"/>
      <c r="X1831" s="90"/>
      <c r="Y1831" s="90"/>
      <c r="Z1831" s="90"/>
      <c r="AA1831" s="90"/>
      <c r="AB1831" s="90"/>
      <c r="AC1831" s="90"/>
      <c r="AD1831" s="90"/>
      <c r="AE1831" s="90"/>
      <c r="AF1831" s="90"/>
      <c r="AG1831" s="90"/>
      <c r="AH1831" s="90"/>
      <c r="AI1831" s="90"/>
      <c r="AJ1831" s="90"/>
      <c r="AK1831" s="90"/>
      <c r="AL1831" s="90"/>
      <c r="AM1831" s="90"/>
      <c r="AN1831" s="90"/>
      <c r="AO1831" s="90"/>
      <c r="AP1831" s="90"/>
      <c r="AQ1831" s="90"/>
      <c r="AR1831" s="90"/>
      <c r="AS1831" s="90"/>
      <c r="AT1831" s="90"/>
      <c r="AU1831" s="90"/>
      <c r="AV1831" s="90"/>
      <c r="AW1831" s="90"/>
      <c r="AX1831" s="90"/>
      <c r="AY1831" s="90"/>
      <c r="AZ1831" s="90"/>
      <c r="BA1831" s="90"/>
      <c r="BB1831" s="90"/>
      <c r="BC1831" s="90"/>
      <c r="BD1831" s="90"/>
      <c r="BE1831" s="90"/>
      <c r="BF1831" s="90"/>
      <c r="BG1831" s="90"/>
      <c r="BH1831" s="90"/>
      <c r="BI1831" s="90"/>
      <c r="BJ1831" s="90"/>
      <c r="BK1831" s="90"/>
      <c r="BL1831" s="90"/>
      <c r="BM1831" s="90"/>
      <c r="BN1831" s="90"/>
      <c r="BO1831" s="90"/>
      <c r="BP1831" s="90"/>
      <c r="BQ1831" s="90"/>
      <c r="BR1831" s="90"/>
      <c r="BS1831" s="90"/>
      <c r="BT1831" s="90"/>
      <c r="BU1831" s="90"/>
      <c r="BV1831" s="90"/>
      <c r="BW1831" s="90"/>
      <c r="BX1831" s="90"/>
      <c r="BY1831" s="90"/>
      <c r="BZ1831" s="90"/>
      <c r="CA1831" s="90"/>
      <c r="CB1831" s="90"/>
      <c r="CC1831" s="90"/>
      <c r="CD1831" s="90"/>
      <c r="CE1831" s="90"/>
      <c r="CF1831" s="90"/>
      <c r="CG1831" s="90"/>
      <c r="CH1831" s="90"/>
      <c r="CI1831" s="90"/>
      <c r="CJ1831" s="90"/>
      <c r="CK1831" s="90"/>
      <c r="CL1831" s="90"/>
      <c r="CM1831" s="90"/>
      <c r="CN1831" s="90"/>
      <c r="CO1831" s="90"/>
      <c r="CP1831" s="90"/>
      <c r="CQ1831" s="90"/>
      <c r="CR1831" s="90"/>
      <c r="CS1831" s="90"/>
      <c r="CT1831" s="90"/>
      <c r="CU1831" s="90"/>
      <c r="CV1831" s="90"/>
      <c r="CW1831" s="90"/>
      <c r="CX1831" s="90"/>
      <c r="CY1831" s="90"/>
      <c r="CZ1831" s="90"/>
      <c r="DA1831" s="90"/>
      <c r="DB1831" s="90"/>
      <c r="DC1831" s="90"/>
      <c r="DD1831" s="90"/>
      <c r="DE1831" s="90"/>
      <c r="DF1831" s="90"/>
      <c r="DG1831" s="90"/>
      <c r="DH1831" s="90"/>
      <c r="DI1831" s="90"/>
      <c r="DJ1831" s="90"/>
      <c r="DK1831" s="90"/>
      <c r="DL1831" s="90"/>
      <c r="DM1831" s="90"/>
      <c r="DN1831" s="90"/>
      <c r="DO1831" s="90"/>
      <c r="DP1831" s="90"/>
      <c r="DQ1831" s="90"/>
      <c r="DR1831" s="90"/>
      <c r="DS1831" s="90"/>
      <c r="DT1831" s="90"/>
      <c r="DU1831" s="90"/>
      <c r="DV1831" s="90"/>
      <c r="DW1831" s="90"/>
      <c r="DX1831" s="90"/>
      <c r="DY1831" s="90"/>
      <c r="DZ1831" s="90"/>
      <c r="EA1831" s="90"/>
      <c r="EB1831" s="90"/>
      <c r="EC1831" s="90"/>
      <c r="ED1831" s="90"/>
      <c r="EE1831" s="90"/>
      <c r="EF1831" s="90"/>
      <c r="EG1831" s="90"/>
      <c r="EH1831" s="90"/>
      <c r="EI1831" s="90"/>
      <c r="EJ1831" s="90"/>
      <c r="EK1831" s="90"/>
      <c r="EL1831" s="90"/>
      <c r="EM1831" s="90"/>
      <c r="EN1831" s="90"/>
      <c r="EO1831" s="90"/>
      <c r="EP1831" s="90"/>
      <c r="EQ1831" s="90"/>
      <c r="ER1831" s="90"/>
      <c r="ES1831" s="90"/>
      <c r="ET1831" s="90"/>
      <c r="EU1831" s="90"/>
      <c r="EV1831" s="90"/>
      <c r="EW1831" s="90"/>
      <c r="EX1831" s="90"/>
      <c r="EY1831" s="90"/>
      <c r="EZ1831" s="90"/>
      <c r="FA1831" s="90"/>
      <c r="FB1831" s="90"/>
      <c r="FC1831" s="90"/>
      <c r="FD1831" s="90"/>
      <c r="FE1831" s="90"/>
      <c r="FF1831" s="90"/>
      <c r="FG1831" s="90"/>
      <c r="FH1831" s="90"/>
      <c r="FI1831" s="90"/>
      <c r="FJ1831" s="90"/>
      <c r="FK1831" s="90"/>
      <c r="FL1831" s="90"/>
      <c r="FM1831" s="90"/>
      <c r="FN1831" s="90"/>
      <c r="FO1831" s="90"/>
      <c r="FP1831" s="90"/>
      <c r="FQ1831" s="90"/>
      <c r="FR1831" s="90"/>
      <c r="FS1831" s="90"/>
      <c r="FT1831" s="90"/>
      <c r="FU1831" s="90"/>
      <c r="FV1831" s="90"/>
      <c r="FW1831" s="90"/>
      <c r="FX1831" s="90"/>
      <c r="FY1831" s="90"/>
      <c r="FZ1831" s="90"/>
      <c r="GA1831" s="90"/>
      <c r="GB1831" s="90"/>
      <c r="GC1831" s="90"/>
      <c r="GD1831" s="90"/>
      <c r="GE1831" s="90"/>
      <c r="GF1831" s="90"/>
      <c r="GG1831" s="90"/>
      <c r="GH1831" s="90"/>
      <c r="GI1831" s="90"/>
      <c r="GJ1831" s="90"/>
      <c r="GK1831" s="90"/>
      <c r="GL1831" s="90"/>
      <c r="GM1831" s="90"/>
      <c r="GN1831" s="90"/>
      <c r="GO1831" s="90"/>
      <c r="GP1831" s="90"/>
      <c r="GQ1831" s="90"/>
      <c r="GR1831" s="90"/>
      <c r="GS1831" s="90"/>
      <c r="GT1831" s="90"/>
      <c r="GU1831" s="90"/>
      <c r="GV1831" s="90"/>
      <c r="GW1831" s="90"/>
      <c r="GX1831" s="90"/>
      <c r="GY1831" s="90"/>
      <c r="GZ1831" s="90"/>
      <c r="HA1831" s="90"/>
      <c r="HB1831" s="90"/>
      <c r="HC1831" s="90"/>
      <c r="HD1831" s="90"/>
      <c r="HE1831" s="90"/>
      <c r="HF1831" s="90"/>
      <c r="HG1831" s="90"/>
      <c r="HH1831" s="90"/>
      <c r="HI1831" s="90"/>
      <c r="HJ1831" s="90"/>
      <c r="HK1831" s="90"/>
      <c r="HL1831" s="90"/>
      <c r="HM1831" s="90"/>
      <c r="HN1831" s="90"/>
      <c r="HO1831" s="90"/>
      <c r="HP1831" s="90"/>
      <c r="HQ1831" s="90"/>
      <c r="HR1831" s="90"/>
      <c r="HS1831" s="90"/>
      <c r="HT1831" s="90"/>
      <c r="HU1831" s="90"/>
      <c r="HV1831" s="90"/>
      <c r="HW1831" s="90"/>
      <c r="HX1831" s="90"/>
      <c r="HY1831" s="90"/>
      <c r="HZ1831" s="90"/>
      <c r="IA1831" s="90"/>
      <c r="IB1831" s="90"/>
      <c r="IC1831" s="90"/>
      <c r="ID1831" s="90"/>
      <c r="IE1831" s="90"/>
      <c r="IF1831" s="90"/>
      <c r="IG1831" s="90"/>
      <c r="IH1831" s="90"/>
      <c r="II1831" s="90"/>
      <c r="IJ1831" s="90"/>
      <c r="IK1831" s="90"/>
      <c r="IL1831" s="90"/>
      <c r="IM1831" s="90"/>
    </row>
    <row r="1832" spans="1:247" ht="13.5" hidden="1">
      <c r="A1832" s="90" t="s">
        <v>262</v>
      </c>
      <c r="B1832" s="90" t="s">
        <v>263</v>
      </c>
      <c r="C1832" s="91"/>
      <c r="D1832" s="91">
        <v>45313</v>
      </c>
      <c r="E1832" s="90">
        <v>378</v>
      </c>
      <c r="F1832" s="90" t="s">
        <v>436</v>
      </c>
      <c r="G1832" s="90" t="s">
        <v>913</v>
      </c>
      <c r="H1832" s="92">
        <v>587600</v>
      </c>
      <c r="I1832" s="78">
        <v>524.22</v>
      </c>
      <c r="J1832" s="93"/>
      <c r="K1832" s="94">
        <v>1161.26</v>
      </c>
      <c r="L1832" s="94">
        <v>1161.26</v>
      </c>
      <c r="M1832" s="94">
        <f t="shared" si="14"/>
        <v>0</v>
      </c>
      <c r="N1832" s="91">
        <v>45315</v>
      </c>
      <c r="O1832" s="90" t="s">
        <v>2500</v>
      </c>
      <c r="P1832" s="90"/>
      <c r="Q1832" s="90">
        <v>28</v>
      </c>
      <c r="R1832" s="90"/>
      <c r="S1832" s="90"/>
      <c r="T1832" s="90"/>
      <c r="U1832" s="90"/>
      <c r="V1832" s="90"/>
      <c r="W1832" s="90"/>
      <c r="X1832" s="90"/>
      <c r="Y1832" s="90"/>
      <c r="Z1832" s="90"/>
      <c r="AA1832" s="90"/>
      <c r="AB1832" s="90"/>
      <c r="AC1832" s="90"/>
      <c r="AD1832" s="90"/>
      <c r="AE1832" s="90"/>
      <c r="AF1832" s="90"/>
      <c r="AG1832" s="90"/>
      <c r="AH1832" s="90"/>
      <c r="AI1832" s="90"/>
      <c r="AJ1832" s="90"/>
      <c r="AK1832" s="90"/>
      <c r="AL1832" s="90"/>
      <c r="AM1832" s="90"/>
      <c r="AN1832" s="90"/>
      <c r="AO1832" s="90"/>
      <c r="AP1832" s="90"/>
      <c r="AQ1832" s="90"/>
      <c r="AR1832" s="90"/>
      <c r="AS1832" s="90"/>
      <c r="AT1832" s="90"/>
      <c r="AU1832" s="90"/>
      <c r="AV1832" s="90"/>
      <c r="AW1832" s="90"/>
      <c r="AX1832" s="90"/>
      <c r="AY1832" s="90"/>
      <c r="AZ1832" s="90"/>
      <c r="BA1832" s="90"/>
      <c r="BB1832" s="90"/>
      <c r="BC1832" s="90"/>
      <c r="BD1832" s="90"/>
      <c r="BE1832" s="90"/>
      <c r="BF1832" s="90"/>
      <c r="BG1832" s="90"/>
      <c r="BH1832" s="90"/>
      <c r="BI1832" s="90"/>
      <c r="BJ1832" s="90"/>
      <c r="BK1832" s="90"/>
      <c r="BL1832" s="90"/>
      <c r="BM1832" s="90"/>
      <c r="BN1832" s="90"/>
      <c r="BO1832" s="90"/>
      <c r="BP1832" s="90"/>
      <c r="BQ1832" s="90"/>
      <c r="BR1832" s="90"/>
      <c r="BS1832" s="90"/>
      <c r="BT1832" s="90"/>
      <c r="BU1832" s="90"/>
      <c r="BV1832" s="90"/>
      <c r="BW1832" s="90"/>
      <c r="BX1832" s="90"/>
      <c r="BY1832" s="90"/>
      <c r="BZ1832" s="90"/>
      <c r="CA1832" s="90"/>
      <c r="CB1832" s="90"/>
      <c r="CC1832" s="90"/>
      <c r="CD1832" s="90"/>
      <c r="CE1832" s="90"/>
      <c r="CF1832" s="90"/>
      <c r="CG1832" s="90"/>
      <c r="CH1832" s="90"/>
      <c r="CI1832" s="90"/>
      <c r="CJ1832" s="90"/>
      <c r="CK1832" s="90"/>
      <c r="CL1832" s="90"/>
      <c r="CM1832" s="90"/>
      <c r="CN1832" s="90"/>
      <c r="CO1832" s="90"/>
      <c r="CP1832" s="90"/>
      <c r="CQ1832" s="90"/>
      <c r="CR1832" s="90"/>
      <c r="CS1832" s="90"/>
      <c r="CT1832" s="90"/>
      <c r="CU1832" s="90"/>
      <c r="CV1832" s="90"/>
      <c r="CW1832" s="90"/>
      <c r="CX1832" s="90"/>
      <c r="CY1832" s="90"/>
      <c r="CZ1832" s="90"/>
      <c r="DA1832" s="90"/>
      <c r="DB1832" s="90"/>
      <c r="DC1832" s="90"/>
      <c r="DD1832" s="90"/>
      <c r="DE1832" s="90"/>
      <c r="DF1832" s="90"/>
      <c r="DG1832" s="90"/>
      <c r="DH1832" s="90"/>
      <c r="DI1832" s="90"/>
      <c r="DJ1832" s="90"/>
      <c r="DK1832" s="90"/>
      <c r="DL1832" s="90"/>
      <c r="DM1832" s="90"/>
      <c r="DN1832" s="90"/>
      <c r="DO1832" s="90"/>
      <c r="DP1832" s="90"/>
      <c r="DQ1832" s="90"/>
      <c r="DR1832" s="90"/>
      <c r="DS1832" s="90"/>
      <c r="DT1832" s="90"/>
      <c r="DU1832" s="90"/>
      <c r="DV1832" s="90"/>
      <c r="DW1832" s="90"/>
      <c r="DX1832" s="90"/>
      <c r="DY1832" s="90"/>
      <c r="DZ1832" s="90"/>
      <c r="EA1832" s="90"/>
      <c r="EB1832" s="90"/>
      <c r="EC1832" s="90"/>
      <c r="ED1832" s="90"/>
      <c r="EE1832" s="90"/>
      <c r="EF1832" s="90"/>
      <c r="EG1832" s="90"/>
      <c r="EH1832" s="90"/>
      <c r="EI1832" s="90"/>
      <c r="EJ1832" s="90"/>
      <c r="EK1832" s="90"/>
      <c r="EL1832" s="90"/>
      <c r="EM1832" s="90"/>
      <c r="EN1832" s="90"/>
      <c r="EO1832" s="90"/>
      <c r="EP1832" s="90"/>
      <c r="EQ1832" s="90"/>
      <c r="ER1832" s="90"/>
      <c r="ES1832" s="90"/>
      <c r="ET1832" s="90"/>
      <c r="EU1832" s="90"/>
      <c r="EV1832" s="90"/>
      <c r="EW1832" s="90"/>
      <c r="EX1832" s="90"/>
      <c r="EY1832" s="90"/>
      <c r="EZ1832" s="90"/>
      <c r="FA1832" s="90"/>
      <c r="FB1832" s="90"/>
      <c r="FC1832" s="90"/>
      <c r="FD1832" s="90"/>
      <c r="FE1832" s="90"/>
      <c r="FF1832" s="90"/>
      <c r="FG1832" s="90"/>
      <c r="FH1832" s="90"/>
      <c r="FI1832" s="90"/>
      <c r="FJ1832" s="90"/>
      <c r="FK1832" s="90"/>
      <c r="FL1832" s="90"/>
      <c r="FM1832" s="90"/>
      <c r="FN1832" s="90"/>
      <c r="FO1832" s="90"/>
      <c r="FP1832" s="90"/>
      <c r="FQ1832" s="90"/>
      <c r="FR1832" s="90"/>
      <c r="FS1832" s="90"/>
      <c r="FT1832" s="90"/>
      <c r="FU1832" s="90"/>
      <c r="FV1832" s="90"/>
      <c r="FW1832" s="90"/>
      <c r="FX1832" s="90"/>
      <c r="FY1832" s="90"/>
      <c r="FZ1832" s="90"/>
      <c r="GA1832" s="90"/>
      <c r="GB1832" s="90"/>
      <c r="GC1832" s="90"/>
      <c r="GD1832" s="90"/>
      <c r="GE1832" s="90"/>
      <c r="GF1832" s="90"/>
      <c r="GG1832" s="90"/>
      <c r="GH1832" s="90"/>
      <c r="GI1832" s="90"/>
      <c r="GJ1832" s="90"/>
      <c r="GK1832" s="90"/>
      <c r="GL1832" s="90"/>
      <c r="GM1832" s="90"/>
      <c r="GN1832" s="90"/>
      <c r="GO1832" s="90"/>
      <c r="GP1832" s="90"/>
      <c r="GQ1832" s="90"/>
      <c r="GR1832" s="90"/>
      <c r="GS1832" s="90"/>
      <c r="GT1832" s="90"/>
      <c r="GU1832" s="90"/>
      <c r="GV1832" s="90"/>
      <c r="GW1832" s="90"/>
      <c r="GX1832" s="90"/>
      <c r="GY1832" s="90"/>
      <c r="GZ1832" s="90"/>
      <c r="HA1832" s="90"/>
      <c r="HB1832" s="90"/>
      <c r="HC1832" s="90"/>
      <c r="HD1832" s="90"/>
      <c r="HE1832" s="90"/>
      <c r="HF1832" s="90"/>
      <c r="HG1832" s="90"/>
      <c r="HH1832" s="90"/>
      <c r="HI1832" s="90"/>
      <c r="HJ1832" s="90"/>
      <c r="HK1832" s="90"/>
      <c r="HL1832" s="90"/>
      <c r="HM1832" s="90"/>
      <c r="HN1832" s="90"/>
      <c r="HO1832" s="90"/>
      <c r="HP1832" s="90"/>
      <c r="HQ1832" s="90"/>
      <c r="HR1832" s="90"/>
      <c r="HS1832" s="90"/>
      <c r="HT1832" s="90"/>
      <c r="HU1832" s="90"/>
      <c r="HV1832" s="90"/>
      <c r="HW1832" s="90"/>
      <c r="HX1832" s="90"/>
      <c r="HY1832" s="90"/>
      <c r="HZ1832" s="90"/>
      <c r="IA1832" s="90"/>
      <c r="IB1832" s="90"/>
      <c r="IC1832" s="90"/>
      <c r="ID1832" s="90"/>
      <c r="IE1832" s="90"/>
      <c r="IF1832" s="90"/>
      <c r="IG1832" s="90"/>
      <c r="IH1832" s="90"/>
      <c r="II1832" s="90"/>
      <c r="IJ1832" s="90"/>
      <c r="IK1832" s="90"/>
      <c r="IL1832" s="90"/>
      <c r="IM1832" s="90"/>
    </row>
    <row r="1833" spans="1:247" ht="13.5" hidden="1">
      <c r="A1833" s="90" t="s">
        <v>430</v>
      </c>
      <c r="B1833" s="90" t="s">
        <v>431</v>
      </c>
      <c r="C1833" s="91"/>
      <c r="D1833" s="91">
        <v>45314</v>
      </c>
      <c r="E1833" s="90">
        <v>219</v>
      </c>
      <c r="F1833" s="90" t="s">
        <v>2501</v>
      </c>
      <c r="G1833" s="90" t="s">
        <v>2502</v>
      </c>
      <c r="H1833" s="92"/>
      <c r="I1833" s="78">
        <v>524.22</v>
      </c>
      <c r="J1833" s="93"/>
      <c r="K1833" s="94">
        <v>846.97</v>
      </c>
      <c r="L1833" s="94">
        <v>846.97</v>
      </c>
      <c r="M1833" s="94">
        <f t="shared" si="14"/>
        <v>0</v>
      </c>
      <c r="N1833" s="90"/>
      <c r="O1833" s="90"/>
      <c r="P1833" s="90"/>
      <c r="Q1833" s="90">
        <v>28</v>
      </c>
      <c r="R1833" s="90"/>
      <c r="S1833" s="90"/>
      <c r="T1833" s="90"/>
      <c r="U1833" s="90"/>
      <c r="V1833" s="90"/>
      <c r="W1833" s="90"/>
      <c r="X1833" s="90"/>
      <c r="Y1833" s="90"/>
      <c r="Z1833" s="90"/>
      <c r="AA1833" s="90"/>
      <c r="AB1833" s="90"/>
      <c r="AC1833" s="90"/>
      <c r="AD1833" s="90"/>
      <c r="AE1833" s="90"/>
      <c r="AF1833" s="90"/>
      <c r="AG1833" s="90"/>
      <c r="AH1833" s="90"/>
      <c r="AI1833" s="90"/>
      <c r="AJ1833" s="90"/>
      <c r="AK1833" s="90"/>
      <c r="AL1833" s="90"/>
      <c r="AM1833" s="90"/>
      <c r="AN1833" s="90"/>
      <c r="AO1833" s="90"/>
      <c r="AP1833" s="90"/>
      <c r="AQ1833" s="90"/>
      <c r="AR1833" s="90"/>
      <c r="AS1833" s="90"/>
      <c r="AT1833" s="90"/>
      <c r="AU1833" s="90"/>
      <c r="AV1833" s="90"/>
      <c r="AW1833" s="90"/>
      <c r="AX1833" s="90"/>
      <c r="AY1833" s="90"/>
      <c r="AZ1833" s="90"/>
      <c r="BA1833" s="90"/>
      <c r="BB1833" s="90"/>
      <c r="BC1833" s="90"/>
      <c r="BD1833" s="90"/>
      <c r="BE1833" s="90"/>
      <c r="BF1833" s="90"/>
      <c r="BG1833" s="90"/>
      <c r="BH1833" s="90"/>
      <c r="BI1833" s="90"/>
      <c r="BJ1833" s="90"/>
      <c r="BK1833" s="90"/>
      <c r="BL1833" s="90"/>
      <c r="BM1833" s="90"/>
      <c r="BN1833" s="90"/>
      <c r="BO1833" s="90"/>
      <c r="BP1833" s="90"/>
      <c r="BQ1833" s="90"/>
      <c r="BR1833" s="90"/>
      <c r="BS1833" s="90"/>
      <c r="BT1833" s="90"/>
      <c r="BU1833" s="90"/>
      <c r="BV1833" s="90"/>
      <c r="BW1833" s="90"/>
      <c r="BX1833" s="90"/>
      <c r="BY1833" s="90"/>
      <c r="BZ1833" s="90"/>
      <c r="CA1833" s="90"/>
      <c r="CB1833" s="90"/>
      <c r="CC1833" s="90"/>
      <c r="CD1833" s="90"/>
      <c r="CE1833" s="90"/>
      <c r="CF1833" s="90"/>
      <c r="CG1833" s="90"/>
      <c r="CH1833" s="90"/>
      <c r="CI1833" s="90"/>
      <c r="CJ1833" s="90"/>
      <c r="CK1833" s="90"/>
      <c r="CL1833" s="90"/>
      <c r="CM1833" s="90"/>
      <c r="CN1833" s="90"/>
      <c r="CO1833" s="90"/>
      <c r="CP1833" s="90"/>
      <c r="CQ1833" s="90"/>
      <c r="CR1833" s="90"/>
      <c r="CS1833" s="90"/>
      <c r="CT1833" s="90"/>
      <c r="CU1833" s="90"/>
      <c r="CV1833" s="90"/>
      <c r="CW1833" s="90"/>
      <c r="CX1833" s="90"/>
      <c r="CY1833" s="90"/>
      <c r="CZ1833" s="90"/>
      <c r="DA1833" s="90"/>
      <c r="DB1833" s="90"/>
      <c r="DC1833" s="90"/>
      <c r="DD1833" s="90"/>
      <c r="DE1833" s="90"/>
      <c r="DF1833" s="90"/>
      <c r="DG1833" s="90"/>
      <c r="DH1833" s="90"/>
      <c r="DI1833" s="90"/>
      <c r="DJ1833" s="90"/>
      <c r="DK1833" s="90"/>
      <c r="DL1833" s="90"/>
      <c r="DM1833" s="90"/>
      <c r="DN1833" s="90"/>
      <c r="DO1833" s="90"/>
      <c r="DP1833" s="90"/>
      <c r="DQ1833" s="90"/>
      <c r="DR1833" s="90"/>
      <c r="DS1833" s="90"/>
      <c r="DT1833" s="90"/>
      <c r="DU1833" s="90"/>
      <c r="DV1833" s="90"/>
      <c r="DW1833" s="90"/>
      <c r="DX1833" s="90"/>
      <c r="DY1833" s="90"/>
      <c r="DZ1833" s="90"/>
      <c r="EA1833" s="90"/>
      <c r="EB1833" s="90"/>
      <c r="EC1833" s="90"/>
      <c r="ED1833" s="90"/>
      <c r="EE1833" s="90"/>
      <c r="EF1833" s="90"/>
      <c r="EG1833" s="90"/>
      <c r="EH1833" s="90"/>
      <c r="EI1833" s="90"/>
      <c r="EJ1833" s="90"/>
      <c r="EK1833" s="90"/>
      <c r="EL1833" s="90"/>
      <c r="EM1833" s="90"/>
      <c r="EN1833" s="90"/>
      <c r="EO1833" s="90"/>
      <c r="EP1833" s="90"/>
      <c r="EQ1833" s="90"/>
      <c r="ER1833" s="90"/>
      <c r="ES1833" s="90"/>
      <c r="ET1833" s="90"/>
      <c r="EU1833" s="90"/>
      <c r="EV1833" s="90"/>
      <c r="EW1833" s="90"/>
      <c r="EX1833" s="90"/>
      <c r="EY1833" s="90"/>
      <c r="EZ1833" s="90"/>
      <c r="FA1833" s="90"/>
      <c r="FB1833" s="90"/>
      <c r="FC1833" s="90"/>
      <c r="FD1833" s="90"/>
      <c r="FE1833" s="90"/>
      <c r="FF1833" s="90"/>
      <c r="FG1833" s="90"/>
      <c r="FH1833" s="90"/>
      <c r="FI1833" s="90"/>
      <c r="FJ1833" s="90"/>
      <c r="FK1833" s="90"/>
      <c r="FL1833" s="90"/>
      <c r="FM1833" s="90"/>
      <c r="FN1833" s="90"/>
      <c r="FO1833" s="90"/>
      <c r="FP1833" s="90"/>
      <c r="FQ1833" s="90"/>
      <c r="FR1833" s="90"/>
      <c r="FS1833" s="90"/>
      <c r="FT1833" s="90"/>
      <c r="FU1833" s="90"/>
      <c r="FV1833" s="90"/>
      <c r="FW1833" s="90"/>
      <c r="FX1833" s="90"/>
      <c r="FY1833" s="90"/>
      <c r="FZ1833" s="90"/>
      <c r="GA1833" s="90"/>
      <c r="GB1833" s="90"/>
      <c r="GC1833" s="90"/>
      <c r="GD1833" s="90"/>
      <c r="GE1833" s="90"/>
      <c r="GF1833" s="90"/>
      <c r="GG1833" s="90"/>
      <c r="GH1833" s="90"/>
      <c r="GI1833" s="90"/>
      <c r="GJ1833" s="90"/>
      <c r="GK1833" s="90"/>
      <c r="GL1833" s="90"/>
      <c r="GM1833" s="90"/>
      <c r="GN1833" s="90"/>
      <c r="GO1833" s="90"/>
      <c r="GP1833" s="90"/>
      <c r="GQ1833" s="90"/>
      <c r="GR1833" s="90"/>
      <c r="GS1833" s="90"/>
      <c r="GT1833" s="90"/>
      <c r="GU1833" s="90"/>
      <c r="GV1833" s="90"/>
      <c r="GW1833" s="90"/>
      <c r="GX1833" s="90"/>
      <c r="GY1833" s="90"/>
      <c r="GZ1833" s="90"/>
      <c r="HA1833" s="90"/>
      <c r="HB1833" s="90"/>
      <c r="HC1833" s="90"/>
      <c r="HD1833" s="90"/>
      <c r="HE1833" s="90"/>
      <c r="HF1833" s="90"/>
      <c r="HG1833" s="90"/>
      <c r="HH1833" s="90"/>
      <c r="HI1833" s="90"/>
      <c r="HJ1833" s="90"/>
      <c r="HK1833" s="90"/>
      <c r="HL1833" s="90"/>
      <c r="HM1833" s="90"/>
      <c r="HN1833" s="90"/>
      <c r="HO1833" s="90"/>
      <c r="HP1833" s="90"/>
      <c r="HQ1833" s="90"/>
      <c r="HR1833" s="90"/>
      <c r="HS1833" s="90"/>
      <c r="HT1833" s="90"/>
      <c r="HU1833" s="90"/>
      <c r="HV1833" s="90"/>
      <c r="HW1833" s="90"/>
      <c r="HX1833" s="90"/>
      <c r="HY1833" s="90"/>
      <c r="HZ1833" s="90"/>
      <c r="IA1833" s="90"/>
      <c r="IB1833" s="90"/>
      <c r="IC1833" s="90"/>
      <c r="ID1833" s="90"/>
      <c r="IE1833" s="90"/>
      <c r="IF1833" s="90"/>
      <c r="IG1833" s="90"/>
      <c r="IH1833" s="90"/>
      <c r="II1833" s="90"/>
      <c r="IJ1833" s="90"/>
      <c r="IK1833" s="90"/>
      <c r="IL1833" s="90"/>
      <c r="IM1833" s="90"/>
    </row>
    <row r="1834" spans="1:247" ht="13.5" hidden="1">
      <c r="A1834" s="90" t="s">
        <v>430</v>
      </c>
      <c r="B1834" s="90" t="s">
        <v>431</v>
      </c>
      <c r="C1834" s="91"/>
      <c r="D1834" s="91">
        <v>45314</v>
      </c>
      <c r="E1834" s="90" t="s">
        <v>2503</v>
      </c>
      <c r="F1834" s="90" t="s">
        <v>2501</v>
      </c>
      <c r="G1834" s="90" t="s">
        <v>2504</v>
      </c>
      <c r="H1834" s="92"/>
      <c r="I1834" s="78">
        <v>524.22</v>
      </c>
      <c r="J1834" s="93"/>
      <c r="K1834" s="94">
        <v>-846.97</v>
      </c>
      <c r="L1834" s="94">
        <v>-846.97</v>
      </c>
      <c r="M1834" s="94">
        <f t="shared" si="14"/>
        <v>0</v>
      </c>
      <c r="N1834" s="90"/>
      <c r="O1834" s="90"/>
      <c r="P1834" s="90"/>
      <c r="Q1834" s="90">
        <v>28</v>
      </c>
      <c r="R1834" s="90"/>
      <c r="S1834" s="90"/>
      <c r="T1834" s="90"/>
      <c r="U1834" s="90"/>
      <c r="V1834" s="90"/>
      <c r="W1834" s="90"/>
      <c r="X1834" s="90"/>
      <c r="Y1834" s="90"/>
      <c r="Z1834" s="90"/>
      <c r="AA1834" s="90"/>
      <c r="AB1834" s="90"/>
      <c r="AC1834" s="90"/>
      <c r="AD1834" s="90"/>
      <c r="AE1834" s="90"/>
      <c r="AF1834" s="90"/>
      <c r="AG1834" s="90"/>
      <c r="AH1834" s="90"/>
      <c r="AI1834" s="90"/>
      <c r="AJ1834" s="90"/>
      <c r="AK1834" s="90"/>
      <c r="AL1834" s="90"/>
      <c r="AM1834" s="90"/>
      <c r="AN1834" s="90"/>
      <c r="AO1834" s="90"/>
      <c r="AP1834" s="90"/>
      <c r="AQ1834" s="90"/>
      <c r="AR1834" s="90"/>
      <c r="AS1834" s="90"/>
      <c r="AT1834" s="90"/>
      <c r="AU1834" s="90"/>
      <c r="AV1834" s="90"/>
      <c r="AW1834" s="90"/>
      <c r="AX1834" s="90"/>
      <c r="AY1834" s="90"/>
      <c r="AZ1834" s="90"/>
      <c r="BA1834" s="90"/>
      <c r="BB1834" s="90"/>
      <c r="BC1834" s="90"/>
      <c r="BD1834" s="90"/>
      <c r="BE1834" s="90"/>
      <c r="BF1834" s="90"/>
      <c r="BG1834" s="90"/>
      <c r="BH1834" s="90"/>
      <c r="BI1834" s="90"/>
      <c r="BJ1834" s="90"/>
      <c r="BK1834" s="90"/>
      <c r="BL1834" s="90"/>
      <c r="BM1834" s="90"/>
      <c r="BN1834" s="90"/>
      <c r="BO1834" s="90"/>
      <c r="BP1834" s="90"/>
      <c r="BQ1834" s="90"/>
      <c r="BR1834" s="90"/>
      <c r="BS1834" s="90"/>
      <c r="BT1834" s="90"/>
      <c r="BU1834" s="90"/>
      <c r="BV1834" s="90"/>
      <c r="BW1834" s="90"/>
      <c r="BX1834" s="90"/>
      <c r="BY1834" s="90"/>
      <c r="BZ1834" s="90"/>
      <c r="CA1834" s="90"/>
      <c r="CB1834" s="90"/>
      <c r="CC1834" s="90"/>
      <c r="CD1834" s="90"/>
      <c r="CE1834" s="90"/>
      <c r="CF1834" s="90"/>
      <c r="CG1834" s="90"/>
      <c r="CH1834" s="90"/>
      <c r="CI1834" s="90"/>
      <c r="CJ1834" s="90"/>
      <c r="CK1834" s="90"/>
      <c r="CL1834" s="90"/>
      <c r="CM1834" s="90"/>
      <c r="CN1834" s="90"/>
      <c r="CO1834" s="90"/>
      <c r="CP1834" s="90"/>
      <c r="CQ1834" s="90"/>
      <c r="CR1834" s="90"/>
      <c r="CS1834" s="90"/>
      <c r="CT1834" s="90"/>
      <c r="CU1834" s="90"/>
      <c r="CV1834" s="90"/>
      <c r="CW1834" s="90"/>
      <c r="CX1834" s="90"/>
      <c r="CY1834" s="90"/>
      <c r="CZ1834" s="90"/>
      <c r="DA1834" s="90"/>
      <c r="DB1834" s="90"/>
      <c r="DC1834" s="90"/>
      <c r="DD1834" s="90"/>
      <c r="DE1834" s="90"/>
      <c r="DF1834" s="90"/>
      <c r="DG1834" s="90"/>
      <c r="DH1834" s="90"/>
      <c r="DI1834" s="90"/>
      <c r="DJ1834" s="90"/>
      <c r="DK1834" s="90"/>
      <c r="DL1834" s="90"/>
      <c r="DM1834" s="90"/>
      <c r="DN1834" s="90"/>
      <c r="DO1834" s="90"/>
      <c r="DP1834" s="90"/>
      <c r="DQ1834" s="90"/>
      <c r="DR1834" s="90"/>
      <c r="DS1834" s="90"/>
      <c r="DT1834" s="90"/>
      <c r="DU1834" s="90"/>
      <c r="DV1834" s="90"/>
      <c r="DW1834" s="90"/>
      <c r="DX1834" s="90"/>
      <c r="DY1834" s="90"/>
      <c r="DZ1834" s="90"/>
      <c r="EA1834" s="90"/>
      <c r="EB1834" s="90"/>
      <c r="EC1834" s="90"/>
      <c r="ED1834" s="90"/>
      <c r="EE1834" s="90"/>
      <c r="EF1834" s="90"/>
      <c r="EG1834" s="90"/>
      <c r="EH1834" s="90"/>
      <c r="EI1834" s="90"/>
      <c r="EJ1834" s="90"/>
      <c r="EK1834" s="90"/>
      <c r="EL1834" s="90"/>
      <c r="EM1834" s="90"/>
      <c r="EN1834" s="90"/>
      <c r="EO1834" s="90"/>
      <c r="EP1834" s="90"/>
      <c r="EQ1834" s="90"/>
      <c r="ER1834" s="90"/>
      <c r="ES1834" s="90"/>
      <c r="ET1834" s="90"/>
      <c r="EU1834" s="90"/>
      <c r="EV1834" s="90"/>
      <c r="EW1834" s="90"/>
      <c r="EX1834" s="90"/>
      <c r="EY1834" s="90"/>
      <c r="EZ1834" s="90"/>
      <c r="FA1834" s="90"/>
      <c r="FB1834" s="90"/>
      <c r="FC1834" s="90"/>
      <c r="FD1834" s="90"/>
      <c r="FE1834" s="90"/>
      <c r="FF1834" s="90"/>
      <c r="FG1834" s="90"/>
      <c r="FH1834" s="90"/>
      <c r="FI1834" s="90"/>
      <c r="FJ1834" s="90"/>
      <c r="FK1834" s="90"/>
      <c r="FL1834" s="90"/>
      <c r="FM1834" s="90"/>
      <c r="FN1834" s="90"/>
      <c r="FO1834" s="90"/>
      <c r="FP1834" s="90"/>
      <c r="FQ1834" s="90"/>
      <c r="FR1834" s="90"/>
      <c r="FS1834" s="90"/>
      <c r="FT1834" s="90"/>
      <c r="FU1834" s="90"/>
      <c r="FV1834" s="90"/>
      <c r="FW1834" s="90"/>
      <c r="FX1834" s="90"/>
      <c r="FY1834" s="90"/>
      <c r="FZ1834" s="90"/>
      <c r="GA1834" s="90"/>
      <c r="GB1834" s="90"/>
      <c r="GC1834" s="90"/>
      <c r="GD1834" s="90"/>
      <c r="GE1834" s="90"/>
      <c r="GF1834" s="90"/>
      <c r="GG1834" s="90"/>
      <c r="GH1834" s="90"/>
      <c r="GI1834" s="90"/>
      <c r="GJ1834" s="90"/>
      <c r="GK1834" s="90"/>
      <c r="GL1834" s="90"/>
      <c r="GM1834" s="90"/>
      <c r="GN1834" s="90"/>
      <c r="GO1834" s="90"/>
      <c r="GP1834" s="90"/>
      <c r="GQ1834" s="90"/>
      <c r="GR1834" s="90"/>
      <c r="GS1834" s="90"/>
      <c r="GT1834" s="90"/>
      <c r="GU1834" s="90"/>
      <c r="GV1834" s="90"/>
      <c r="GW1834" s="90"/>
      <c r="GX1834" s="90"/>
      <c r="GY1834" s="90"/>
      <c r="GZ1834" s="90"/>
      <c r="HA1834" s="90"/>
      <c r="HB1834" s="90"/>
      <c r="HC1834" s="90"/>
      <c r="HD1834" s="90"/>
      <c r="HE1834" s="90"/>
      <c r="HF1834" s="90"/>
      <c r="HG1834" s="90"/>
      <c r="HH1834" s="90"/>
      <c r="HI1834" s="90"/>
      <c r="HJ1834" s="90"/>
      <c r="HK1834" s="90"/>
      <c r="HL1834" s="90"/>
      <c r="HM1834" s="90"/>
      <c r="HN1834" s="90"/>
      <c r="HO1834" s="90"/>
      <c r="HP1834" s="90"/>
      <c r="HQ1834" s="90"/>
      <c r="HR1834" s="90"/>
      <c r="HS1834" s="90"/>
      <c r="HT1834" s="90"/>
      <c r="HU1834" s="90"/>
      <c r="HV1834" s="90"/>
      <c r="HW1834" s="90"/>
      <c r="HX1834" s="90"/>
      <c r="HY1834" s="90"/>
      <c r="HZ1834" s="90"/>
      <c r="IA1834" s="90"/>
      <c r="IB1834" s="90"/>
      <c r="IC1834" s="90"/>
      <c r="ID1834" s="90"/>
      <c r="IE1834" s="90"/>
      <c r="IF1834" s="90"/>
      <c r="IG1834" s="90"/>
      <c r="IH1834" s="90"/>
      <c r="II1834" s="90"/>
      <c r="IJ1834" s="90"/>
      <c r="IK1834" s="90"/>
      <c r="IL1834" s="90"/>
      <c r="IM1834" s="90"/>
    </row>
    <row r="1835" spans="1:247" ht="13.5" hidden="1">
      <c r="A1835" s="90" t="s">
        <v>430</v>
      </c>
      <c r="B1835" s="90" t="s">
        <v>431</v>
      </c>
      <c r="C1835" s="91"/>
      <c r="D1835" s="91">
        <v>45314</v>
      </c>
      <c r="E1835" s="90">
        <v>220</v>
      </c>
      <c r="F1835" s="90" t="s">
        <v>2501</v>
      </c>
      <c r="G1835" s="90" t="s">
        <v>2502</v>
      </c>
      <c r="H1835" s="92"/>
      <c r="I1835" s="78">
        <v>524.22</v>
      </c>
      <c r="J1835" s="93"/>
      <c r="K1835" s="94">
        <v>1182.07</v>
      </c>
      <c r="L1835" s="94">
        <v>1182.07</v>
      </c>
      <c r="M1835" s="94">
        <f t="shared" si="14"/>
        <v>0</v>
      </c>
      <c r="N1835" s="91">
        <v>45316</v>
      </c>
      <c r="O1835" s="90" t="s">
        <v>2505</v>
      </c>
      <c r="P1835" s="90"/>
      <c r="Q1835" s="90">
        <v>28</v>
      </c>
      <c r="R1835" s="90"/>
      <c r="S1835" s="90"/>
      <c r="T1835" s="90"/>
      <c r="U1835" s="90"/>
      <c r="V1835" s="90"/>
      <c r="W1835" s="90"/>
      <c r="X1835" s="90"/>
      <c r="Y1835" s="90"/>
      <c r="Z1835" s="90"/>
      <c r="AA1835" s="90"/>
      <c r="AB1835" s="90"/>
      <c r="AC1835" s="90"/>
      <c r="AD1835" s="90"/>
      <c r="AE1835" s="90"/>
      <c r="AF1835" s="90"/>
      <c r="AG1835" s="90"/>
      <c r="AH1835" s="90"/>
      <c r="AI1835" s="90"/>
      <c r="AJ1835" s="90"/>
      <c r="AK1835" s="90"/>
      <c r="AL1835" s="90"/>
      <c r="AM1835" s="90"/>
      <c r="AN1835" s="90"/>
      <c r="AO1835" s="90"/>
      <c r="AP1835" s="90"/>
      <c r="AQ1835" s="90"/>
      <c r="AR1835" s="90"/>
      <c r="AS1835" s="90"/>
      <c r="AT1835" s="90"/>
      <c r="AU1835" s="90"/>
      <c r="AV1835" s="90"/>
      <c r="AW1835" s="90"/>
      <c r="AX1835" s="90"/>
      <c r="AY1835" s="90"/>
      <c r="AZ1835" s="90"/>
      <c r="BA1835" s="90"/>
      <c r="BB1835" s="90"/>
      <c r="BC1835" s="90"/>
      <c r="BD1835" s="90"/>
      <c r="BE1835" s="90"/>
      <c r="BF1835" s="90"/>
      <c r="BG1835" s="90"/>
      <c r="BH1835" s="90"/>
      <c r="BI1835" s="90"/>
      <c r="BJ1835" s="90"/>
      <c r="BK1835" s="90"/>
      <c r="BL1835" s="90"/>
      <c r="BM1835" s="90"/>
      <c r="BN1835" s="90"/>
      <c r="BO1835" s="90"/>
      <c r="BP1835" s="90"/>
      <c r="BQ1835" s="90"/>
      <c r="BR1835" s="90"/>
      <c r="BS1835" s="90"/>
      <c r="BT1835" s="90"/>
      <c r="BU1835" s="90"/>
      <c r="BV1835" s="90"/>
      <c r="BW1835" s="90"/>
      <c r="BX1835" s="90"/>
      <c r="BY1835" s="90"/>
      <c r="BZ1835" s="90"/>
      <c r="CA1835" s="90"/>
      <c r="CB1835" s="90"/>
      <c r="CC1835" s="90"/>
      <c r="CD1835" s="90"/>
      <c r="CE1835" s="90"/>
      <c r="CF1835" s="90"/>
      <c r="CG1835" s="90"/>
      <c r="CH1835" s="90"/>
      <c r="CI1835" s="90"/>
      <c r="CJ1835" s="90"/>
      <c r="CK1835" s="90"/>
      <c r="CL1835" s="90"/>
      <c r="CM1835" s="90"/>
      <c r="CN1835" s="90"/>
      <c r="CO1835" s="90"/>
      <c r="CP1835" s="90"/>
      <c r="CQ1835" s="90"/>
      <c r="CR1835" s="90"/>
      <c r="CS1835" s="90"/>
      <c r="CT1835" s="90"/>
      <c r="CU1835" s="90"/>
      <c r="CV1835" s="90"/>
      <c r="CW1835" s="90"/>
      <c r="CX1835" s="90"/>
      <c r="CY1835" s="90"/>
      <c r="CZ1835" s="90"/>
      <c r="DA1835" s="90"/>
      <c r="DB1835" s="90"/>
      <c r="DC1835" s="90"/>
      <c r="DD1835" s="90"/>
      <c r="DE1835" s="90"/>
      <c r="DF1835" s="90"/>
      <c r="DG1835" s="90"/>
      <c r="DH1835" s="90"/>
      <c r="DI1835" s="90"/>
      <c r="DJ1835" s="90"/>
      <c r="DK1835" s="90"/>
      <c r="DL1835" s="90"/>
      <c r="DM1835" s="90"/>
      <c r="DN1835" s="90"/>
      <c r="DO1835" s="90"/>
      <c r="DP1835" s="90"/>
      <c r="DQ1835" s="90"/>
      <c r="DR1835" s="90"/>
      <c r="DS1835" s="90"/>
      <c r="DT1835" s="90"/>
      <c r="DU1835" s="90"/>
      <c r="DV1835" s="90"/>
      <c r="DW1835" s="90"/>
      <c r="DX1835" s="90"/>
      <c r="DY1835" s="90"/>
      <c r="DZ1835" s="90"/>
      <c r="EA1835" s="90"/>
      <c r="EB1835" s="90"/>
      <c r="EC1835" s="90"/>
      <c r="ED1835" s="90"/>
      <c r="EE1835" s="90"/>
      <c r="EF1835" s="90"/>
      <c r="EG1835" s="90"/>
      <c r="EH1835" s="90"/>
      <c r="EI1835" s="90"/>
      <c r="EJ1835" s="90"/>
      <c r="EK1835" s="90"/>
      <c r="EL1835" s="90"/>
      <c r="EM1835" s="90"/>
      <c r="EN1835" s="90"/>
      <c r="EO1835" s="90"/>
      <c r="EP1835" s="90"/>
      <c r="EQ1835" s="90"/>
      <c r="ER1835" s="90"/>
      <c r="ES1835" s="90"/>
      <c r="ET1835" s="90"/>
      <c r="EU1835" s="90"/>
      <c r="EV1835" s="90"/>
      <c r="EW1835" s="90"/>
      <c r="EX1835" s="90"/>
      <c r="EY1835" s="90"/>
      <c r="EZ1835" s="90"/>
      <c r="FA1835" s="90"/>
      <c r="FB1835" s="90"/>
      <c r="FC1835" s="90"/>
      <c r="FD1835" s="90"/>
      <c r="FE1835" s="90"/>
      <c r="FF1835" s="90"/>
      <c r="FG1835" s="90"/>
      <c r="FH1835" s="90"/>
      <c r="FI1835" s="90"/>
      <c r="FJ1835" s="90"/>
      <c r="FK1835" s="90"/>
      <c r="FL1835" s="90"/>
      <c r="FM1835" s="90"/>
      <c r="FN1835" s="90"/>
      <c r="FO1835" s="90"/>
      <c r="FP1835" s="90"/>
      <c r="FQ1835" s="90"/>
      <c r="FR1835" s="90"/>
      <c r="FS1835" s="90"/>
      <c r="FT1835" s="90"/>
      <c r="FU1835" s="90"/>
      <c r="FV1835" s="90"/>
      <c r="FW1835" s="90"/>
      <c r="FX1835" s="90"/>
      <c r="FY1835" s="90"/>
      <c r="FZ1835" s="90"/>
      <c r="GA1835" s="90"/>
      <c r="GB1835" s="90"/>
      <c r="GC1835" s="90"/>
      <c r="GD1835" s="90"/>
      <c r="GE1835" s="90"/>
      <c r="GF1835" s="90"/>
      <c r="GG1835" s="90"/>
      <c r="GH1835" s="90"/>
      <c r="GI1835" s="90"/>
      <c r="GJ1835" s="90"/>
      <c r="GK1835" s="90"/>
      <c r="GL1835" s="90"/>
      <c r="GM1835" s="90"/>
      <c r="GN1835" s="90"/>
      <c r="GO1835" s="90"/>
      <c r="GP1835" s="90"/>
      <c r="GQ1835" s="90"/>
      <c r="GR1835" s="90"/>
      <c r="GS1835" s="90"/>
      <c r="GT1835" s="90"/>
      <c r="GU1835" s="90"/>
      <c r="GV1835" s="90"/>
      <c r="GW1835" s="90"/>
      <c r="GX1835" s="90"/>
      <c r="GY1835" s="90"/>
      <c r="GZ1835" s="90"/>
      <c r="HA1835" s="90"/>
      <c r="HB1835" s="90"/>
      <c r="HC1835" s="90"/>
      <c r="HD1835" s="90"/>
      <c r="HE1835" s="90"/>
      <c r="HF1835" s="90"/>
      <c r="HG1835" s="90"/>
      <c r="HH1835" s="90"/>
      <c r="HI1835" s="90"/>
      <c r="HJ1835" s="90"/>
      <c r="HK1835" s="90"/>
      <c r="HL1835" s="90"/>
      <c r="HM1835" s="90"/>
      <c r="HN1835" s="90"/>
      <c r="HO1835" s="90"/>
      <c r="HP1835" s="90"/>
      <c r="HQ1835" s="90"/>
      <c r="HR1835" s="90"/>
      <c r="HS1835" s="90"/>
      <c r="HT1835" s="90"/>
      <c r="HU1835" s="90"/>
      <c r="HV1835" s="90"/>
      <c r="HW1835" s="90"/>
      <c r="HX1835" s="90"/>
      <c r="HY1835" s="90"/>
      <c r="HZ1835" s="90"/>
      <c r="IA1835" s="90"/>
      <c r="IB1835" s="90"/>
      <c r="IC1835" s="90"/>
      <c r="ID1835" s="90"/>
      <c r="IE1835" s="90"/>
      <c r="IF1835" s="90"/>
      <c r="IG1835" s="90"/>
      <c r="IH1835" s="90"/>
      <c r="II1835" s="90"/>
      <c r="IJ1835" s="90"/>
      <c r="IK1835" s="90"/>
      <c r="IL1835" s="90"/>
      <c r="IM1835" s="90"/>
    </row>
    <row r="1836" spans="1:247" ht="13.5" hidden="1">
      <c r="A1836" s="90" t="s">
        <v>430</v>
      </c>
      <c r="B1836" s="90" t="s">
        <v>431</v>
      </c>
      <c r="C1836" s="91"/>
      <c r="D1836" s="91">
        <v>45314</v>
      </c>
      <c r="E1836" s="90" t="s">
        <v>1953</v>
      </c>
      <c r="F1836" s="90" t="s">
        <v>2501</v>
      </c>
      <c r="G1836" s="90" t="s">
        <v>2506</v>
      </c>
      <c r="H1836" s="92">
        <v>1676469.23</v>
      </c>
      <c r="I1836" s="78">
        <v>524.22</v>
      </c>
      <c r="J1836" s="93"/>
      <c r="K1836" s="94">
        <v>3313.18</v>
      </c>
      <c r="L1836" s="94">
        <v>3313.18</v>
      </c>
      <c r="M1836" s="94">
        <f t="shared" si="14"/>
        <v>0</v>
      </c>
      <c r="N1836" s="91">
        <v>45315</v>
      </c>
      <c r="O1836" s="90" t="s">
        <v>2507</v>
      </c>
      <c r="P1836" s="90"/>
      <c r="Q1836" s="90">
        <v>28</v>
      </c>
      <c r="R1836" s="90"/>
      <c r="S1836" s="90"/>
      <c r="T1836" s="90"/>
      <c r="U1836" s="90"/>
      <c r="V1836" s="90"/>
      <c r="W1836" s="90"/>
      <c r="X1836" s="90"/>
      <c r="Y1836" s="90"/>
      <c r="Z1836" s="90"/>
      <c r="AA1836" s="90"/>
      <c r="AB1836" s="90"/>
      <c r="AC1836" s="90"/>
      <c r="AD1836" s="90"/>
      <c r="AE1836" s="90"/>
      <c r="AF1836" s="90"/>
      <c r="AG1836" s="90"/>
      <c r="AH1836" s="90"/>
      <c r="AI1836" s="90"/>
      <c r="AJ1836" s="90"/>
      <c r="AK1836" s="90"/>
      <c r="AL1836" s="90"/>
      <c r="AM1836" s="90"/>
      <c r="AN1836" s="90"/>
      <c r="AO1836" s="90"/>
      <c r="AP1836" s="90"/>
      <c r="AQ1836" s="90"/>
      <c r="AR1836" s="90"/>
      <c r="AS1836" s="90"/>
      <c r="AT1836" s="90"/>
      <c r="AU1836" s="90"/>
      <c r="AV1836" s="90"/>
      <c r="AW1836" s="90"/>
      <c r="AX1836" s="90"/>
      <c r="AY1836" s="90"/>
      <c r="AZ1836" s="90"/>
      <c r="BA1836" s="90"/>
      <c r="BB1836" s="90"/>
      <c r="BC1836" s="90"/>
      <c r="BD1836" s="90"/>
      <c r="BE1836" s="90"/>
      <c r="BF1836" s="90"/>
      <c r="BG1836" s="90"/>
      <c r="BH1836" s="90"/>
      <c r="BI1836" s="90"/>
      <c r="BJ1836" s="90"/>
      <c r="BK1836" s="90"/>
      <c r="BL1836" s="90"/>
      <c r="BM1836" s="90"/>
      <c r="BN1836" s="90"/>
      <c r="BO1836" s="90"/>
      <c r="BP1836" s="90"/>
      <c r="BQ1836" s="90"/>
      <c r="BR1836" s="90"/>
      <c r="BS1836" s="90"/>
      <c r="BT1836" s="90"/>
      <c r="BU1836" s="90"/>
      <c r="BV1836" s="90"/>
      <c r="BW1836" s="90"/>
      <c r="BX1836" s="90"/>
      <c r="BY1836" s="90"/>
      <c r="BZ1836" s="90"/>
      <c r="CA1836" s="90"/>
      <c r="CB1836" s="90"/>
      <c r="CC1836" s="90"/>
      <c r="CD1836" s="90"/>
      <c r="CE1836" s="90"/>
      <c r="CF1836" s="90"/>
      <c r="CG1836" s="90"/>
      <c r="CH1836" s="90"/>
      <c r="CI1836" s="90"/>
      <c r="CJ1836" s="90"/>
      <c r="CK1836" s="90"/>
      <c r="CL1836" s="90"/>
      <c r="CM1836" s="90"/>
      <c r="CN1836" s="90"/>
      <c r="CO1836" s="90"/>
      <c r="CP1836" s="90"/>
      <c r="CQ1836" s="90"/>
      <c r="CR1836" s="90"/>
      <c r="CS1836" s="90"/>
      <c r="CT1836" s="90"/>
      <c r="CU1836" s="90"/>
      <c r="CV1836" s="90"/>
      <c r="CW1836" s="90"/>
      <c r="CX1836" s="90"/>
      <c r="CY1836" s="90"/>
      <c r="CZ1836" s="90"/>
      <c r="DA1836" s="90"/>
      <c r="DB1836" s="90"/>
      <c r="DC1836" s="90"/>
      <c r="DD1836" s="90"/>
      <c r="DE1836" s="90"/>
      <c r="DF1836" s="90"/>
      <c r="DG1836" s="90"/>
      <c r="DH1836" s="90"/>
      <c r="DI1836" s="90"/>
      <c r="DJ1836" s="90"/>
      <c r="DK1836" s="90"/>
      <c r="DL1836" s="90"/>
      <c r="DM1836" s="90"/>
      <c r="DN1836" s="90"/>
      <c r="DO1836" s="90"/>
      <c r="DP1836" s="90"/>
      <c r="DQ1836" s="90"/>
      <c r="DR1836" s="90"/>
      <c r="DS1836" s="90"/>
      <c r="DT1836" s="90"/>
      <c r="DU1836" s="90"/>
      <c r="DV1836" s="90"/>
      <c r="DW1836" s="90"/>
      <c r="DX1836" s="90"/>
      <c r="DY1836" s="90"/>
      <c r="DZ1836" s="90"/>
      <c r="EA1836" s="90"/>
      <c r="EB1836" s="90"/>
      <c r="EC1836" s="90"/>
      <c r="ED1836" s="90"/>
      <c r="EE1836" s="90"/>
      <c r="EF1836" s="90"/>
      <c r="EG1836" s="90"/>
      <c r="EH1836" s="90"/>
      <c r="EI1836" s="90"/>
      <c r="EJ1836" s="90"/>
      <c r="EK1836" s="90"/>
      <c r="EL1836" s="90"/>
      <c r="EM1836" s="90"/>
      <c r="EN1836" s="90"/>
      <c r="EO1836" s="90"/>
      <c r="EP1836" s="90"/>
      <c r="EQ1836" s="90"/>
      <c r="ER1836" s="90"/>
      <c r="ES1836" s="90"/>
      <c r="ET1836" s="90"/>
      <c r="EU1836" s="90"/>
      <c r="EV1836" s="90"/>
      <c r="EW1836" s="90"/>
      <c r="EX1836" s="90"/>
      <c r="EY1836" s="90"/>
      <c r="EZ1836" s="90"/>
      <c r="FA1836" s="90"/>
      <c r="FB1836" s="90"/>
      <c r="FC1836" s="90"/>
      <c r="FD1836" s="90"/>
      <c r="FE1836" s="90"/>
      <c r="FF1836" s="90"/>
      <c r="FG1836" s="90"/>
      <c r="FH1836" s="90"/>
      <c r="FI1836" s="90"/>
      <c r="FJ1836" s="90"/>
      <c r="FK1836" s="90"/>
      <c r="FL1836" s="90"/>
      <c r="FM1836" s="90"/>
      <c r="FN1836" s="90"/>
      <c r="FO1836" s="90"/>
      <c r="FP1836" s="90"/>
      <c r="FQ1836" s="90"/>
      <c r="FR1836" s="90"/>
      <c r="FS1836" s="90"/>
      <c r="FT1836" s="90"/>
      <c r="FU1836" s="90"/>
      <c r="FV1836" s="90"/>
      <c r="FW1836" s="90"/>
      <c r="FX1836" s="90"/>
      <c r="FY1836" s="90"/>
      <c r="FZ1836" s="90"/>
      <c r="GA1836" s="90"/>
      <c r="GB1836" s="90"/>
      <c r="GC1836" s="90"/>
      <c r="GD1836" s="90"/>
      <c r="GE1836" s="90"/>
      <c r="GF1836" s="90"/>
      <c r="GG1836" s="90"/>
      <c r="GH1836" s="90"/>
      <c r="GI1836" s="90"/>
      <c r="GJ1836" s="90"/>
      <c r="GK1836" s="90"/>
      <c r="GL1836" s="90"/>
      <c r="GM1836" s="90"/>
      <c r="GN1836" s="90"/>
      <c r="GO1836" s="90"/>
      <c r="GP1836" s="90"/>
      <c r="GQ1836" s="90"/>
      <c r="GR1836" s="90"/>
      <c r="GS1836" s="90"/>
      <c r="GT1836" s="90"/>
      <c r="GU1836" s="90"/>
      <c r="GV1836" s="90"/>
      <c r="GW1836" s="90"/>
      <c r="GX1836" s="90"/>
      <c r="GY1836" s="90"/>
      <c r="GZ1836" s="90"/>
      <c r="HA1836" s="90"/>
      <c r="HB1836" s="90"/>
      <c r="HC1836" s="90"/>
      <c r="HD1836" s="90"/>
      <c r="HE1836" s="90"/>
      <c r="HF1836" s="90"/>
      <c r="HG1836" s="90"/>
      <c r="HH1836" s="90"/>
      <c r="HI1836" s="90"/>
      <c r="HJ1836" s="90"/>
      <c r="HK1836" s="90"/>
      <c r="HL1836" s="90"/>
      <c r="HM1836" s="90"/>
      <c r="HN1836" s="90"/>
      <c r="HO1836" s="90"/>
      <c r="HP1836" s="90"/>
      <c r="HQ1836" s="90"/>
      <c r="HR1836" s="90"/>
      <c r="HS1836" s="90"/>
      <c r="HT1836" s="90"/>
      <c r="HU1836" s="90"/>
      <c r="HV1836" s="90"/>
      <c r="HW1836" s="90"/>
      <c r="HX1836" s="90"/>
      <c r="HY1836" s="90"/>
      <c r="HZ1836" s="90"/>
      <c r="IA1836" s="90"/>
      <c r="IB1836" s="90"/>
      <c r="IC1836" s="90"/>
      <c r="ID1836" s="90"/>
      <c r="IE1836" s="90"/>
      <c r="IF1836" s="90"/>
      <c r="IG1836" s="90"/>
      <c r="IH1836" s="90"/>
      <c r="II1836" s="90"/>
      <c r="IJ1836" s="90"/>
      <c r="IK1836" s="90"/>
      <c r="IL1836" s="90"/>
      <c r="IM1836" s="90"/>
    </row>
    <row r="1837" spans="1:247" ht="13.5" hidden="1">
      <c r="A1837" s="90" t="s">
        <v>430</v>
      </c>
      <c r="B1837" s="90" t="s">
        <v>431</v>
      </c>
      <c r="C1837" s="91"/>
      <c r="D1837" s="91">
        <v>45314</v>
      </c>
      <c r="E1837" s="90">
        <v>434</v>
      </c>
      <c r="F1837" s="90" t="s">
        <v>660</v>
      </c>
      <c r="G1837" s="90" t="s">
        <v>2508</v>
      </c>
      <c r="H1837" s="92"/>
      <c r="I1837" s="78">
        <v>524.22</v>
      </c>
      <c r="J1837" s="93"/>
      <c r="K1837" s="94">
        <v>1525.5</v>
      </c>
      <c r="L1837" s="94">
        <v>0</v>
      </c>
      <c r="M1837" s="94">
        <f t="shared" si="14"/>
        <v>1525.5</v>
      </c>
      <c r="N1837" s="90"/>
      <c r="O1837" s="90"/>
      <c r="P1837" s="90"/>
      <c r="Q1837" s="90">
        <v>28</v>
      </c>
    </row>
    <row r="1838" spans="1:247" ht="13.5" hidden="1">
      <c r="A1838" s="90" t="s">
        <v>430</v>
      </c>
      <c r="B1838" s="90" t="s">
        <v>431</v>
      </c>
      <c r="C1838" s="91"/>
      <c r="D1838" s="91">
        <v>45314</v>
      </c>
      <c r="E1838" s="90">
        <v>435</v>
      </c>
      <c r="F1838" s="90" t="s">
        <v>660</v>
      </c>
      <c r="G1838" s="90" t="s">
        <v>2509</v>
      </c>
      <c r="H1838" s="92"/>
      <c r="I1838" s="78">
        <v>524.22</v>
      </c>
      <c r="J1838" s="93"/>
      <c r="K1838" s="94">
        <v>452</v>
      </c>
      <c r="L1838" s="94">
        <v>0</v>
      </c>
      <c r="M1838" s="94">
        <f t="shared" si="14"/>
        <v>452</v>
      </c>
      <c r="N1838" s="90"/>
      <c r="O1838" s="90"/>
      <c r="P1838" s="90"/>
      <c r="Q1838" s="90">
        <v>28</v>
      </c>
    </row>
    <row r="1839" spans="1:247" ht="13.5" hidden="1">
      <c r="A1839" s="90" t="s">
        <v>430</v>
      </c>
      <c r="B1839" s="90" t="s">
        <v>431</v>
      </c>
      <c r="C1839" s="91"/>
      <c r="D1839" s="91">
        <v>45308</v>
      </c>
      <c r="E1839" s="90">
        <v>45</v>
      </c>
      <c r="F1839" s="90" t="s">
        <v>626</v>
      </c>
      <c r="G1839" s="90" t="s">
        <v>2510</v>
      </c>
      <c r="H1839" s="92">
        <v>282500</v>
      </c>
      <c r="I1839" s="78">
        <v>524.22</v>
      </c>
      <c r="J1839" s="93"/>
      <c r="K1839" s="94">
        <v>558.29999999999995</v>
      </c>
      <c r="L1839" s="94">
        <v>558.29999999999995</v>
      </c>
      <c r="M1839" s="94">
        <f t="shared" si="14"/>
        <v>0</v>
      </c>
      <c r="N1839" s="91">
        <v>45315</v>
      </c>
      <c r="O1839" s="90" t="s">
        <v>2511</v>
      </c>
      <c r="P1839" s="90"/>
      <c r="Q1839" s="90">
        <v>28</v>
      </c>
      <c r="R1839" s="90"/>
      <c r="S1839" s="90"/>
      <c r="T1839" s="90"/>
      <c r="U1839" s="90"/>
      <c r="V1839" s="90"/>
      <c r="W1839" s="90"/>
      <c r="X1839" s="90"/>
      <c r="Y1839" s="90"/>
      <c r="Z1839" s="90"/>
      <c r="AA1839" s="90"/>
      <c r="AB1839" s="90"/>
      <c r="AC1839" s="90"/>
      <c r="AD1839" s="90"/>
      <c r="AE1839" s="90"/>
      <c r="AF1839" s="90"/>
      <c r="AG1839" s="90"/>
      <c r="AH1839" s="90"/>
      <c r="AI1839" s="90"/>
      <c r="AJ1839" s="90"/>
      <c r="AK1839" s="90"/>
      <c r="AL1839" s="90"/>
      <c r="AM1839" s="90"/>
      <c r="AN1839" s="90"/>
      <c r="AO1839" s="90"/>
      <c r="AP1839" s="90"/>
      <c r="AQ1839" s="90"/>
      <c r="AR1839" s="90"/>
      <c r="AS1839" s="90"/>
      <c r="AT1839" s="90"/>
      <c r="AU1839" s="90"/>
      <c r="AV1839" s="90"/>
      <c r="AW1839" s="90"/>
      <c r="AX1839" s="90"/>
      <c r="AY1839" s="90"/>
      <c r="AZ1839" s="90"/>
      <c r="BA1839" s="90"/>
      <c r="BB1839" s="90"/>
      <c r="BC1839" s="90"/>
      <c r="BD1839" s="90"/>
      <c r="BE1839" s="90"/>
      <c r="BF1839" s="90"/>
      <c r="BG1839" s="90"/>
      <c r="BH1839" s="90"/>
      <c r="BI1839" s="90"/>
      <c r="BJ1839" s="90"/>
      <c r="BK1839" s="90"/>
      <c r="BL1839" s="90"/>
      <c r="BM1839" s="90"/>
      <c r="BN1839" s="90"/>
      <c r="BO1839" s="90"/>
      <c r="BP1839" s="90"/>
      <c r="BQ1839" s="90"/>
      <c r="BR1839" s="90"/>
      <c r="BS1839" s="90"/>
      <c r="BT1839" s="90"/>
      <c r="BU1839" s="90"/>
      <c r="BV1839" s="90"/>
      <c r="BW1839" s="90"/>
      <c r="BX1839" s="90"/>
      <c r="BY1839" s="90"/>
      <c r="BZ1839" s="90"/>
      <c r="CA1839" s="90"/>
      <c r="CB1839" s="90"/>
      <c r="CC1839" s="90"/>
      <c r="CD1839" s="90"/>
      <c r="CE1839" s="90"/>
      <c r="CF1839" s="90"/>
      <c r="CG1839" s="90"/>
      <c r="CH1839" s="90"/>
      <c r="CI1839" s="90"/>
      <c r="CJ1839" s="90"/>
      <c r="CK1839" s="90"/>
      <c r="CL1839" s="90"/>
      <c r="CM1839" s="90"/>
      <c r="CN1839" s="90"/>
      <c r="CO1839" s="90"/>
      <c r="CP1839" s="90"/>
      <c r="CQ1839" s="90"/>
      <c r="CR1839" s="90"/>
      <c r="CS1839" s="90"/>
      <c r="CT1839" s="90"/>
      <c r="CU1839" s="90"/>
      <c r="CV1839" s="90"/>
      <c r="CW1839" s="90"/>
      <c r="CX1839" s="90"/>
      <c r="CY1839" s="90"/>
      <c r="CZ1839" s="90"/>
      <c r="DA1839" s="90"/>
      <c r="DB1839" s="90"/>
      <c r="DC1839" s="90"/>
      <c r="DD1839" s="90"/>
      <c r="DE1839" s="90"/>
      <c r="DF1839" s="90"/>
      <c r="DG1839" s="90"/>
      <c r="DH1839" s="90"/>
      <c r="DI1839" s="90"/>
      <c r="DJ1839" s="90"/>
      <c r="DK1839" s="90"/>
      <c r="DL1839" s="90"/>
      <c r="DM1839" s="90"/>
      <c r="DN1839" s="90"/>
      <c r="DO1839" s="90"/>
      <c r="DP1839" s="90"/>
      <c r="DQ1839" s="90"/>
      <c r="DR1839" s="90"/>
      <c r="DS1839" s="90"/>
      <c r="DT1839" s="90"/>
      <c r="DU1839" s="90"/>
      <c r="DV1839" s="90"/>
      <c r="DW1839" s="90"/>
      <c r="DX1839" s="90"/>
      <c r="DY1839" s="90"/>
      <c r="DZ1839" s="90"/>
      <c r="EA1839" s="90"/>
      <c r="EB1839" s="90"/>
      <c r="EC1839" s="90"/>
      <c r="ED1839" s="90"/>
      <c r="EE1839" s="90"/>
      <c r="EF1839" s="90"/>
      <c r="EG1839" s="90"/>
      <c r="EH1839" s="90"/>
      <c r="EI1839" s="90"/>
      <c r="EJ1839" s="90"/>
      <c r="EK1839" s="90"/>
      <c r="EL1839" s="90"/>
      <c r="EM1839" s="90"/>
      <c r="EN1839" s="90"/>
      <c r="EO1839" s="90"/>
      <c r="EP1839" s="90"/>
      <c r="EQ1839" s="90"/>
      <c r="ER1839" s="90"/>
      <c r="ES1839" s="90"/>
      <c r="ET1839" s="90"/>
      <c r="EU1839" s="90"/>
      <c r="EV1839" s="90"/>
      <c r="EW1839" s="90"/>
      <c r="EX1839" s="90"/>
      <c r="EY1839" s="90"/>
      <c r="EZ1839" s="90"/>
      <c r="FA1839" s="90"/>
      <c r="FB1839" s="90"/>
      <c r="FC1839" s="90"/>
      <c r="FD1839" s="90"/>
      <c r="FE1839" s="90"/>
      <c r="FF1839" s="90"/>
      <c r="FG1839" s="90"/>
      <c r="FH1839" s="90"/>
      <c r="FI1839" s="90"/>
      <c r="FJ1839" s="90"/>
      <c r="FK1839" s="90"/>
      <c r="FL1839" s="90"/>
      <c r="FM1839" s="90"/>
      <c r="FN1839" s="90"/>
      <c r="FO1839" s="90"/>
      <c r="FP1839" s="90"/>
      <c r="FQ1839" s="90"/>
      <c r="FR1839" s="90"/>
      <c r="FS1839" s="90"/>
      <c r="FT1839" s="90"/>
      <c r="FU1839" s="90"/>
      <c r="FV1839" s="90"/>
      <c r="FW1839" s="90"/>
      <c r="FX1839" s="90"/>
      <c r="FY1839" s="90"/>
      <c r="FZ1839" s="90"/>
      <c r="GA1839" s="90"/>
      <c r="GB1839" s="90"/>
      <c r="GC1839" s="90"/>
      <c r="GD1839" s="90"/>
      <c r="GE1839" s="90"/>
      <c r="GF1839" s="90"/>
      <c r="GG1839" s="90"/>
      <c r="GH1839" s="90"/>
      <c r="GI1839" s="90"/>
      <c r="GJ1839" s="90"/>
      <c r="GK1839" s="90"/>
      <c r="GL1839" s="90"/>
      <c r="GM1839" s="90"/>
      <c r="GN1839" s="90"/>
      <c r="GO1839" s="90"/>
      <c r="GP1839" s="90"/>
      <c r="GQ1839" s="90"/>
      <c r="GR1839" s="90"/>
      <c r="GS1839" s="90"/>
      <c r="GT1839" s="90"/>
      <c r="GU1839" s="90"/>
      <c r="GV1839" s="90"/>
      <c r="GW1839" s="90"/>
      <c r="GX1839" s="90"/>
      <c r="GY1839" s="90"/>
      <c r="GZ1839" s="90"/>
      <c r="HA1839" s="90"/>
      <c r="HB1839" s="90"/>
      <c r="HC1839" s="90"/>
      <c r="HD1839" s="90"/>
      <c r="HE1839" s="90"/>
      <c r="HF1839" s="90"/>
      <c r="HG1839" s="90"/>
      <c r="HH1839" s="90"/>
      <c r="HI1839" s="90"/>
      <c r="HJ1839" s="90"/>
      <c r="HK1839" s="90"/>
      <c r="HL1839" s="90"/>
      <c r="HM1839" s="90"/>
      <c r="HN1839" s="90"/>
      <c r="HO1839" s="90"/>
      <c r="HP1839" s="90"/>
      <c r="HQ1839" s="90"/>
      <c r="HR1839" s="90"/>
      <c r="HS1839" s="90"/>
      <c r="HT1839" s="90"/>
      <c r="HU1839" s="90"/>
      <c r="HV1839" s="90"/>
      <c r="HW1839" s="90"/>
      <c r="HX1839" s="90"/>
      <c r="HY1839" s="90"/>
      <c r="HZ1839" s="90"/>
      <c r="IA1839" s="90"/>
      <c r="IB1839" s="90"/>
      <c r="IC1839" s="90"/>
      <c r="ID1839" s="90"/>
      <c r="IE1839" s="90"/>
      <c r="IF1839" s="90"/>
      <c r="IG1839" s="90"/>
      <c r="IH1839" s="90"/>
      <c r="II1839" s="90"/>
      <c r="IJ1839" s="90"/>
      <c r="IK1839" s="90"/>
      <c r="IL1839" s="90"/>
      <c r="IM1839" s="90"/>
    </row>
    <row r="1840" spans="1:247" ht="13.5" hidden="1">
      <c r="A1840" s="90" t="s">
        <v>430</v>
      </c>
      <c r="B1840" s="90" t="s">
        <v>431</v>
      </c>
      <c r="C1840" s="91"/>
      <c r="D1840" s="91">
        <v>45309</v>
      </c>
      <c r="E1840" s="90" t="s">
        <v>2512</v>
      </c>
      <c r="F1840" s="90" t="s">
        <v>2513</v>
      </c>
      <c r="G1840" s="90" t="s">
        <v>2514</v>
      </c>
      <c r="H1840" s="92">
        <v>616400</v>
      </c>
      <c r="I1840" s="78">
        <v>524.22</v>
      </c>
      <c r="J1840" s="93"/>
      <c r="K1840" s="94">
        <v>1213.3900000000001</v>
      </c>
      <c r="L1840" s="94">
        <v>1213.3900000000001</v>
      </c>
      <c r="M1840" s="94">
        <f t="shared" si="14"/>
        <v>0</v>
      </c>
      <c r="N1840" s="91">
        <v>45309</v>
      </c>
      <c r="O1840" s="90" t="s">
        <v>2515</v>
      </c>
      <c r="P1840" s="90"/>
      <c r="Q1840" s="90">
        <v>28</v>
      </c>
      <c r="R1840" s="90" t="s">
        <v>2488</v>
      </c>
      <c r="S1840" s="90"/>
      <c r="T1840" s="90"/>
      <c r="U1840" s="90"/>
      <c r="V1840" s="90"/>
      <c r="W1840" s="90"/>
      <c r="X1840" s="90"/>
      <c r="Y1840" s="90"/>
      <c r="Z1840" s="90"/>
      <c r="AA1840" s="90"/>
      <c r="AB1840" s="90"/>
      <c r="AC1840" s="90"/>
      <c r="AD1840" s="90"/>
      <c r="AE1840" s="90"/>
      <c r="AF1840" s="90"/>
      <c r="AG1840" s="90"/>
      <c r="AH1840" s="90"/>
      <c r="AI1840" s="90"/>
      <c r="AJ1840" s="90"/>
      <c r="AK1840" s="90"/>
      <c r="AL1840" s="90"/>
      <c r="AM1840" s="90"/>
      <c r="AN1840" s="90"/>
      <c r="AO1840" s="90"/>
      <c r="AP1840" s="90"/>
      <c r="AQ1840" s="90"/>
      <c r="AR1840" s="90"/>
      <c r="AS1840" s="90"/>
      <c r="AT1840" s="90"/>
      <c r="AU1840" s="90"/>
      <c r="AV1840" s="90"/>
      <c r="AW1840" s="90"/>
      <c r="AX1840" s="90"/>
      <c r="AY1840" s="90"/>
      <c r="AZ1840" s="90"/>
      <c r="BA1840" s="90"/>
      <c r="BB1840" s="90"/>
      <c r="BC1840" s="90"/>
      <c r="BD1840" s="90"/>
      <c r="BE1840" s="90"/>
      <c r="BF1840" s="90"/>
      <c r="BG1840" s="90"/>
      <c r="BH1840" s="90"/>
      <c r="BI1840" s="90"/>
      <c r="BJ1840" s="90"/>
      <c r="BK1840" s="90"/>
      <c r="BL1840" s="90"/>
      <c r="BM1840" s="90"/>
      <c r="BN1840" s="90"/>
      <c r="BO1840" s="90"/>
      <c r="BP1840" s="90"/>
      <c r="BQ1840" s="90"/>
      <c r="BR1840" s="90"/>
      <c r="BS1840" s="90"/>
      <c r="BT1840" s="90"/>
      <c r="BU1840" s="90"/>
      <c r="BV1840" s="90"/>
      <c r="BW1840" s="90"/>
      <c r="BX1840" s="90"/>
      <c r="BY1840" s="90"/>
      <c r="BZ1840" s="90"/>
      <c r="CA1840" s="90"/>
      <c r="CB1840" s="90"/>
      <c r="CC1840" s="90"/>
      <c r="CD1840" s="90"/>
      <c r="CE1840" s="90"/>
      <c r="CF1840" s="90"/>
      <c r="CG1840" s="90"/>
      <c r="CH1840" s="90"/>
      <c r="CI1840" s="90"/>
      <c r="CJ1840" s="90"/>
      <c r="CK1840" s="90"/>
      <c r="CL1840" s="90"/>
      <c r="CM1840" s="90"/>
      <c r="CN1840" s="90"/>
      <c r="CO1840" s="90"/>
      <c r="CP1840" s="90"/>
      <c r="CQ1840" s="90"/>
      <c r="CR1840" s="90"/>
      <c r="CS1840" s="90"/>
      <c r="CT1840" s="90"/>
      <c r="CU1840" s="90"/>
      <c r="CV1840" s="90"/>
      <c r="CW1840" s="90"/>
      <c r="CX1840" s="90"/>
      <c r="CY1840" s="90"/>
      <c r="CZ1840" s="90"/>
      <c r="DA1840" s="90"/>
      <c r="DB1840" s="90"/>
      <c r="DC1840" s="90"/>
      <c r="DD1840" s="90"/>
      <c r="DE1840" s="90"/>
      <c r="DF1840" s="90"/>
      <c r="DG1840" s="90"/>
      <c r="DH1840" s="90"/>
      <c r="DI1840" s="90"/>
      <c r="DJ1840" s="90"/>
      <c r="DK1840" s="90"/>
      <c r="DL1840" s="90"/>
      <c r="DM1840" s="90"/>
      <c r="DN1840" s="90"/>
      <c r="DO1840" s="90"/>
      <c r="DP1840" s="90"/>
      <c r="DQ1840" s="90"/>
      <c r="DR1840" s="90"/>
      <c r="DS1840" s="90"/>
      <c r="DT1840" s="90"/>
      <c r="DU1840" s="90"/>
      <c r="DV1840" s="90"/>
      <c r="DW1840" s="90"/>
      <c r="DX1840" s="90"/>
      <c r="DY1840" s="90"/>
      <c r="DZ1840" s="90"/>
      <c r="EA1840" s="90"/>
      <c r="EB1840" s="90"/>
      <c r="EC1840" s="90"/>
      <c r="ED1840" s="90"/>
      <c r="EE1840" s="90"/>
      <c r="EF1840" s="90"/>
      <c r="EG1840" s="90"/>
      <c r="EH1840" s="90"/>
      <c r="EI1840" s="90"/>
      <c r="EJ1840" s="90"/>
      <c r="EK1840" s="90"/>
      <c r="EL1840" s="90"/>
      <c r="EM1840" s="90"/>
      <c r="EN1840" s="90"/>
      <c r="EO1840" s="90"/>
      <c r="EP1840" s="90"/>
      <c r="EQ1840" s="90"/>
      <c r="ER1840" s="90"/>
      <c r="ES1840" s="90"/>
      <c r="ET1840" s="90"/>
      <c r="EU1840" s="90"/>
      <c r="EV1840" s="90"/>
      <c r="EW1840" s="90"/>
      <c r="EX1840" s="90"/>
      <c r="EY1840" s="90"/>
      <c r="EZ1840" s="90"/>
      <c r="FA1840" s="90"/>
      <c r="FB1840" s="90"/>
      <c r="FC1840" s="90"/>
      <c r="FD1840" s="90"/>
      <c r="FE1840" s="90"/>
      <c r="FF1840" s="90"/>
      <c r="FG1840" s="90"/>
      <c r="FH1840" s="90"/>
      <c r="FI1840" s="90"/>
      <c r="FJ1840" s="90"/>
      <c r="FK1840" s="90"/>
      <c r="FL1840" s="90"/>
      <c r="FM1840" s="90"/>
      <c r="FN1840" s="90"/>
      <c r="FO1840" s="90"/>
      <c r="FP1840" s="90"/>
      <c r="FQ1840" s="90"/>
      <c r="FR1840" s="90"/>
      <c r="FS1840" s="90"/>
      <c r="FT1840" s="90"/>
      <c r="FU1840" s="90"/>
      <c r="FV1840" s="90"/>
      <c r="FW1840" s="90"/>
      <c r="FX1840" s="90"/>
      <c r="FY1840" s="90"/>
      <c r="FZ1840" s="90"/>
      <c r="GA1840" s="90"/>
      <c r="GB1840" s="90"/>
      <c r="GC1840" s="90"/>
      <c r="GD1840" s="90"/>
      <c r="GE1840" s="90"/>
      <c r="GF1840" s="90"/>
      <c r="GG1840" s="90"/>
      <c r="GH1840" s="90"/>
      <c r="GI1840" s="90"/>
      <c r="GJ1840" s="90"/>
      <c r="GK1840" s="90"/>
      <c r="GL1840" s="90"/>
      <c r="GM1840" s="90"/>
      <c r="GN1840" s="90"/>
      <c r="GO1840" s="90"/>
      <c r="GP1840" s="90"/>
      <c r="GQ1840" s="90"/>
      <c r="GR1840" s="90"/>
      <c r="GS1840" s="90"/>
      <c r="GT1840" s="90"/>
      <c r="GU1840" s="90"/>
      <c r="GV1840" s="90"/>
      <c r="GW1840" s="90"/>
      <c r="GX1840" s="90"/>
      <c r="GY1840" s="90"/>
      <c r="GZ1840" s="90"/>
      <c r="HA1840" s="90"/>
      <c r="HB1840" s="90"/>
      <c r="HC1840" s="90"/>
      <c r="HD1840" s="90"/>
      <c r="HE1840" s="90"/>
      <c r="HF1840" s="90"/>
      <c r="HG1840" s="90"/>
      <c r="HH1840" s="90"/>
      <c r="HI1840" s="90"/>
      <c r="HJ1840" s="90"/>
      <c r="HK1840" s="90"/>
      <c r="HL1840" s="90"/>
      <c r="HM1840" s="90"/>
      <c r="HN1840" s="90"/>
      <c r="HO1840" s="90"/>
      <c r="HP1840" s="90"/>
      <c r="HQ1840" s="90"/>
      <c r="HR1840" s="90"/>
      <c r="HS1840" s="90"/>
      <c r="HT1840" s="90"/>
      <c r="HU1840" s="90"/>
      <c r="HV1840" s="90"/>
      <c r="HW1840" s="90"/>
      <c r="HX1840" s="90"/>
      <c r="HY1840" s="90"/>
      <c r="HZ1840" s="90"/>
      <c r="IA1840" s="90"/>
      <c r="IB1840" s="90"/>
      <c r="IC1840" s="90"/>
      <c r="ID1840" s="90"/>
      <c r="IE1840" s="90"/>
      <c r="IF1840" s="90"/>
      <c r="IG1840" s="90"/>
      <c r="IH1840" s="90"/>
      <c r="II1840" s="90"/>
      <c r="IJ1840" s="90"/>
      <c r="IK1840" s="90"/>
      <c r="IL1840" s="90"/>
      <c r="IM1840" s="90"/>
    </row>
    <row r="1841" spans="1:247" ht="13.5" hidden="1">
      <c r="A1841" s="90" t="s">
        <v>430</v>
      </c>
      <c r="B1841" s="90" t="s">
        <v>431</v>
      </c>
      <c r="C1841" s="91"/>
      <c r="D1841" s="91">
        <v>45309</v>
      </c>
      <c r="E1841" s="90">
        <v>829</v>
      </c>
      <c r="F1841" s="90" t="s">
        <v>2516</v>
      </c>
      <c r="G1841" s="90" t="s">
        <v>2457</v>
      </c>
      <c r="H1841" s="92">
        <v>36162</v>
      </c>
      <c r="I1841" s="78">
        <v>524.22</v>
      </c>
      <c r="J1841" s="93"/>
      <c r="K1841" s="94">
        <v>71.19</v>
      </c>
      <c r="L1841" s="94">
        <v>71.19</v>
      </c>
      <c r="M1841" s="94">
        <f t="shared" si="14"/>
        <v>0</v>
      </c>
      <c r="N1841" s="91">
        <v>45309</v>
      </c>
      <c r="O1841" s="90" t="s">
        <v>2515</v>
      </c>
      <c r="P1841" s="90"/>
      <c r="Q1841" s="90">
        <v>28</v>
      </c>
      <c r="R1841" s="90"/>
      <c r="S1841" s="90"/>
      <c r="T1841" s="90"/>
      <c r="U1841" s="90"/>
      <c r="V1841" s="90"/>
      <c r="W1841" s="90"/>
      <c r="X1841" s="90"/>
      <c r="Y1841" s="90"/>
      <c r="Z1841" s="90"/>
      <c r="AA1841" s="90"/>
      <c r="AB1841" s="90"/>
      <c r="AC1841" s="90"/>
      <c r="AD1841" s="90"/>
      <c r="AE1841" s="90"/>
      <c r="AF1841" s="90"/>
      <c r="AG1841" s="90"/>
      <c r="AH1841" s="90"/>
      <c r="AI1841" s="90"/>
      <c r="AJ1841" s="90"/>
      <c r="AK1841" s="90"/>
      <c r="AL1841" s="90"/>
      <c r="AM1841" s="90"/>
      <c r="AN1841" s="90"/>
      <c r="AO1841" s="90"/>
      <c r="AP1841" s="90"/>
      <c r="AQ1841" s="90"/>
      <c r="AR1841" s="90"/>
      <c r="AS1841" s="90"/>
      <c r="AT1841" s="90"/>
      <c r="AU1841" s="90"/>
      <c r="AV1841" s="90"/>
      <c r="AW1841" s="90"/>
      <c r="AX1841" s="90"/>
      <c r="AY1841" s="90"/>
      <c r="AZ1841" s="90"/>
      <c r="BA1841" s="90"/>
      <c r="BB1841" s="90"/>
      <c r="BC1841" s="90"/>
      <c r="BD1841" s="90"/>
      <c r="BE1841" s="90"/>
      <c r="BF1841" s="90"/>
      <c r="BG1841" s="90"/>
      <c r="BH1841" s="90"/>
      <c r="BI1841" s="90"/>
      <c r="BJ1841" s="90"/>
      <c r="BK1841" s="90"/>
      <c r="BL1841" s="90"/>
      <c r="BM1841" s="90"/>
      <c r="BN1841" s="90"/>
      <c r="BO1841" s="90"/>
      <c r="BP1841" s="90"/>
      <c r="BQ1841" s="90"/>
      <c r="BR1841" s="90"/>
      <c r="BS1841" s="90"/>
      <c r="BT1841" s="90"/>
      <c r="BU1841" s="90"/>
      <c r="BV1841" s="90"/>
      <c r="BW1841" s="90"/>
      <c r="BX1841" s="90"/>
      <c r="BY1841" s="90"/>
      <c r="BZ1841" s="90"/>
      <c r="CA1841" s="90"/>
      <c r="CB1841" s="90"/>
      <c r="CC1841" s="90"/>
      <c r="CD1841" s="90"/>
      <c r="CE1841" s="90"/>
      <c r="CF1841" s="90"/>
      <c r="CG1841" s="90"/>
      <c r="CH1841" s="90"/>
      <c r="CI1841" s="90"/>
      <c r="CJ1841" s="90"/>
      <c r="CK1841" s="90"/>
      <c r="CL1841" s="90"/>
      <c r="CM1841" s="90"/>
      <c r="CN1841" s="90"/>
      <c r="CO1841" s="90"/>
      <c r="CP1841" s="90"/>
      <c r="CQ1841" s="90"/>
      <c r="CR1841" s="90"/>
      <c r="CS1841" s="90"/>
      <c r="CT1841" s="90"/>
      <c r="CU1841" s="90"/>
      <c r="CV1841" s="90"/>
      <c r="CW1841" s="90"/>
      <c r="CX1841" s="90"/>
      <c r="CY1841" s="90"/>
      <c r="CZ1841" s="90"/>
      <c r="DA1841" s="90"/>
      <c r="DB1841" s="90"/>
      <c r="DC1841" s="90"/>
      <c r="DD1841" s="90"/>
      <c r="DE1841" s="90"/>
      <c r="DF1841" s="90"/>
      <c r="DG1841" s="90"/>
      <c r="DH1841" s="90"/>
      <c r="DI1841" s="90"/>
      <c r="DJ1841" s="90"/>
      <c r="DK1841" s="90"/>
      <c r="DL1841" s="90"/>
      <c r="DM1841" s="90"/>
      <c r="DN1841" s="90"/>
      <c r="DO1841" s="90"/>
      <c r="DP1841" s="90"/>
      <c r="DQ1841" s="90"/>
      <c r="DR1841" s="90"/>
      <c r="DS1841" s="90"/>
      <c r="DT1841" s="90"/>
      <c r="DU1841" s="90"/>
      <c r="DV1841" s="90"/>
      <c r="DW1841" s="90"/>
      <c r="DX1841" s="90"/>
      <c r="DY1841" s="90"/>
      <c r="DZ1841" s="90"/>
      <c r="EA1841" s="90"/>
      <c r="EB1841" s="90"/>
      <c r="EC1841" s="90"/>
      <c r="ED1841" s="90"/>
      <c r="EE1841" s="90"/>
      <c r="EF1841" s="90"/>
      <c r="EG1841" s="90"/>
      <c r="EH1841" s="90"/>
      <c r="EI1841" s="90"/>
      <c r="EJ1841" s="90"/>
      <c r="EK1841" s="90"/>
      <c r="EL1841" s="90"/>
      <c r="EM1841" s="90"/>
      <c r="EN1841" s="90"/>
      <c r="EO1841" s="90"/>
      <c r="EP1841" s="90"/>
      <c r="EQ1841" s="90"/>
      <c r="ER1841" s="90"/>
      <c r="ES1841" s="90"/>
      <c r="ET1841" s="90"/>
      <c r="EU1841" s="90"/>
      <c r="EV1841" s="90"/>
      <c r="EW1841" s="90"/>
      <c r="EX1841" s="90"/>
      <c r="EY1841" s="90"/>
      <c r="EZ1841" s="90"/>
      <c r="FA1841" s="90"/>
      <c r="FB1841" s="90"/>
      <c r="FC1841" s="90"/>
      <c r="FD1841" s="90"/>
      <c r="FE1841" s="90"/>
      <c r="FF1841" s="90"/>
      <c r="FG1841" s="90"/>
      <c r="FH1841" s="90"/>
      <c r="FI1841" s="90"/>
      <c r="FJ1841" s="90"/>
      <c r="FK1841" s="90"/>
      <c r="FL1841" s="90"/>
      <c r="FM1841" s="90"/>
      <c r="FN1841" s="90"/>
      <c r="FO1841" s="90"/>
      <c r="FP1841" s="90"/>
      <c r="FQ1841" s="90"/>
      <c r="FR1841" s="90"/>
      <c r="FS1841" s="90"/>
      <c r="FT1841" s="90"/>
      <c r="FU1841" s="90"/>
      <c r="FV1841" s="90"/>
      <c r="FW1841" s="90"/>
      <c r="FX1841" s="90"/>
      <c r="FY1841" s="90"/>
      <c r="FZ1841" s="90"/>
      <c r="GA1841" s="90"/>
      <c r="GB1841" s="90"/>
      <c r="GC1841" s="90"/>
      <c r="GD1841" s="90"/>
      <c r="GE1841" s="90"/>
      <c r="GF1841" s="90"/>
      <c r="GG1841" s="90"/>
      <c r="GH1841" s="90"/>
      <c r="GI1841" s="90"/>
      <c r="GJ1841" s="90"/>
      <c r="GK1841" s="90"/>
      <c r="GL1841" s="90"/>
      <c r="GM1841" s="90"/>
      <c r="GN1841" s="90"/>
      <c r="GO1841" s="90"/>
      <c r="GP1841" s="90"/>
      <c r="GQ1841" s="90"/>
      <c r="GR1841" s="90"/>
      <c r="GS1841" s="90"/>
      <c r="GT1841" s="90"/>
      <c r="GU1841" s="90"/>
      <c r="GV1841" s="90"/>
      <c r="GW1841" s="90"/>
      <c r="GX1841" s="90"/>
      <c r="GY1841" s="90"/>
      <c r="GZ1841" s="90"/>
      <c r="HA1841" s="90"/>
      <c r="HB1841" s="90"/>
      <c r="HC1841" s="90"/>
      <c r="HD1841" s="90"/>
      <c r="HE1841" s="90"/>
      <c r="HF1841" s="90"/>
      <c r="HG1841" s="90"/>
      <c r="HH1841" s="90"/>
      <c r="HI1841" s="90"/>
      <c r="HJ1841" s="90"/>
      <c r="HK1841" s="90"/>
      <c r="HL1841" s="90"/>
      <c r="HM1841" s="90"/>
      <c r="HN1841" s="90"/>
      <c r="HO1841" s="90"/>
      <c r="HP1841" s="90"/>
      <c r="HQ1841" s="90"/>
      <c r="HR1841" s="90"/>
      <c r="HS1841" s="90"/>
      <c r="HT1841" s="90"/>
      <c r="HU1841" s="90"/>
      <c r="HV1841" s="90"/>
      <c r="HW1841" s="90"/>
      <c r="HX1841" s="90"/>
      <c r="HY1841" s="90"/>
      <c r="HZ1841" s="90"/>
      <c r="IA1841" s="90"/>
      <c r="IB1841" s="90"/>
      <c r="IC1841" s="90"/>
      <c r="ID1841" s="90"/>
      <c r="IE1841" s="90"/>
      <c r="IF1841" s="90"/>
      <c r="IG1841" s="90"/>
      <c r="IH1841" s="90"/>
      <c r="II1841" s="90"/>
      <c r="IJ1841" s="90"/>
      <c r="IK1841" s="90"/>
      <c r="IL1841" s="90"/>
      <c r="IM1841" s="90"/>
    </row>
    <row r="1842" spans="1:247" ht="13.5" hidden="1">
      <c r="A1842" s="90" t="s">
        <v>430</v>
      </c>
      <c r="B1842" s="90" t="s">
        <v>431</v>
      </c>
      <c r="C1842" s="91"/>
      <c r="D1842" s="91">
        <v>45315</v>
      </c>
      <c r="E1842" s="90">
        <v>54716626</v>
      </c>
      <c r="F1842" s="90" t="s">
        <v>2517</v>
      </c>
      <c r="G1842" s="90" t="s">
        <v>2518</v>
      </c>
      <c r="H1842" s="92"/>
      <c r="I1842" s="78">
        <v>524.22</v>
      </c>
      <c r="J1842" s="93"/>
      <c r="K1842" s="94">
        <v>12000</v>
      </c>
      <c r="L1842" s="94">
        <v>12000</v>
      </c>
      <c r="M1842" s="94">
        <f t="shared" si="14"/>
        <v>0</v>
      </c>
      <c r="N1842" s="91">
        <v>45315</v>
      </c>
      <c r="O1842" s="90" t="s">
        <v>2519</v>
      </c>
      <c r="P1842" s="90"/>
      <c r="Q1842" s="90">
        <v>28</v>
      </c>
      <c r="R1842" s="90" t="s">
        <v>2488</v>
      </c>
      <c r="S1842" s="90"/>
      <c r="T1842" s="90"/>
      <c r="U1842" s="90"/>
      <c r="V1842" s="90"/>
      <c r="W1842" s="90"/>
      <c r="X1842" s="90"/>
      <c r="Y1842" s="90"/>
      <c r="Z1842" s="90"/>
      <c r="AA1842" s="90"/>
      <c r="AB1842" s="90"/>
      <c r="AC1842" s="90"/>
      <c r="AD1842" s="90"/>
      <c r="AE1842" s="90"/>
      <c r="AF1842" s="90"/>
      <c r="AG1842" s="90"/>
      <c r="AH1842" s="90"/>
      <c r="AI1842" s="90"/>
      <c r="AJ1842" s="90"/>
      <c r="AK1842" s="90"/>
      <c r="AL1842" s="90"/>
      <c r="AM1842" s="90"/>
      <c r="AN1842" s="90"/>
      <c r="AO1842" s="90"/>
      <c r="AP1842" s="90"/>
      <c r="AQ1842" s="90"/>
      <c r="AR1842" s="90"/>
      <c r="AS1842" s="90"/>
      <c r="AT1842" s="90"/>
      <c r="AU1842" s="90"/>
      <c r="AV1842" s="90"/>
      <c r="AW1842" s="90"/>
      <c r="AX1842" s="90"/>
      <c r="AY1842" s="90"/>
      <c r="AZ1842" s="90"/>
      <c r="BA1842" s="90"/>
      <c r="BB1842" s="90"/>
      <c r="BC1842" s="90"/>
      <c r="BD1842" s="90"/>
      <c r="BE1842" s="90"/>
      <c r="BF1842" s="90"/>
      <c r="BG1842" s="90"/>
      <c r="BH1842" s="90"/>
      <c r="BI1842" s="90"/>
      <c r="BJ1842" s="90"/>
      <c r="BK1842" s="90"/>
      <c r="BL1842" s="90"/>
      <c r="BM1842" s="90"/>
      <c r="BN1842" s="90"/>
      <c r="BO1842" s="90"/>
      <c r="BP1842" s="90"/>
      <c r="BQ1842" s="90"/>
      <c r="BR1842" s="90"/>
      <c r="BS1842" s="90"/>
      <c r="BT1842" s="90"/>
      <c r="BU1842" s="90"/>
      <c r="BV1842" s="90"/>
      <c r="BW1842" s="90"/>
      <c r="BX1842" s="90"/>
      <c r="BY1842" s="90"/>
      <c r="BZ1842" s="90"/>
      <c r="CA1842" s="90"/>
      <c r="CB1842" s="90"/>
      <c r="CC1842" s="90"/>
      <c r="CD1842" s="90"/>
      <c r="CE1842" s="90"/>
      <c r="CF1842" s="90"/>
      <c r="CG1842" s="90"/>
      <c r="CH1842" s="90"/>
      <c r="CI1842" s="90"/>
      <c r="CJ1842" s="90"/>
      <c r="CK1842" s="90"/>
      <c r="CL1842" s="90"/>
      <c r="CM1842" s="90"/>
      <c r="CN1842" s="90"/>
      <c r="CO1842" s="90"/>
      <c r="CP1842" s="90"/>
      <c r="CQ1842" s="90"/>
      <c r="CR1842" s="90"/>
      <c r="CS1842" s="90"/>
      <c r="CT1842" s="90"/>
      <c r="CU1842" s="90"/>
      <c r="CV1842" s="90"/>
      <c r="CW1842" s="90"/>
      <c r="CX1842" s="90"/>
      <c r="CY1842" s="90"/>
      <c r="CZ1842" s="90"/>
      <c r="DA1842" s="90"/>
      <c r="DB1842" s="90"/>
      <c r="DC1842" s="90"/>
      <c r="DD1842" s="90"/>
      <c r="DE1842" s="90"/>
      <c r="DF1842" s="90"/>
      <c r="DG1842" s="90"/>
      <c r="DH1842" s="90"/>
      <c r="DI1842" s="90"/>
      <c r="DJ1842" s="90"/>
      <c r="DK1842" s="90"/>
      <c r="DL1842" s="90"/>
      <c r="DM1842" s="90"/>
      <c r="DN1842" s="90"/>
      <c r="DO1842" s="90"/>
      <c r="DP1842" s="90"/>
      <c r="DQ1842" s="90"/>
      <c r="DR1842" s="90"/>
      <c r="DS1842" s="90"/>
      <c r="DT1842" s="90"/>
      <c r="DU1842" s="90"/>
      <c r="DV1842" s="90"/>
      <c r="DW1842" s="90"/>
      <c r="DX1842" s="90"/>
      <c r="DY1842" s="90"/>
      <c r="DZ1842" s="90"/>
      <c r="EA1842" s="90"/>
      <c r="EB1842" s="90"/>
      <c r="EC1842" s="90"/>
      <c r="ED1842" s="90"/>
      <c r="EE1842" s="90"/>
      <c r="EF1842" s="90"/>
      <c r="EG1842" s="90"/>
      <c r="EH1842" s="90"/>
      <c r="EI1842" s="90"/>
      <c r="EJ1842" s="90"/>
      <c r="EK1842" s="90"/>
      <c r="EL1842" s="90"/>
      <c r="EM1842" s="90"/>
      <c r="EN1842" s="90"/>
      <c r="EO1842" s="90"/>
      <c r="EP1842" s="90"/>
      <c r="EQ1842" s="90"/>
      <c r="ER1842" s="90"/>
      <c r="ES1842" s="90"/>
      <c r="ET1842" s="90"/>
      <c r="EU1842" s="90"/>
      <c r="EV1842" s="90"/>
      <c r="EW1842" s="90"/>
      <c r="EX1842" s="90"/>
      <c r="EY1842" s="90"/>
      <c r="EZ1842" s="90"/>
      <c r="FA1842" s="90"/>
      <c r="FB1842" s="90"/>
      <c r="FC1842" s="90"/>
      <c r="FD1842" s="90"/>
      <c r="FE1842" s="90"/>
      <c r="FF1842" s="90"/>
      <c r="FG1842" s="90"/>
      <c r="FH1842" s="90"/>
      <c r="FI1842" s="90"/>
      <c r="FJ1842" s="90"/>
      <c r="FK1842" s="90"/>
      <c r="FL1842" s="90"/>
      <c r="FM1842" s="90"/>
      <c r="FN1842" s="90"/>
      <c r="FO1842" s="90"/>
      <c r="FP1842" s="90"/>
      <c r="FQ1842" s="90"/>
      <c r="FR1842" s="90"/>
      <c r="FS1842" s="90"/>
      <c r="FT1842" s="90"/>
      <c r="FU1842" s="90"/>
      <c r="FV1842" s="90"/>
      <c r="FW1842" s="90"/>
      <c r="FX1842" s="90"/>
      <c r="FY1842" s="90"/>
      <c r="FZ1842" s="90"/>
      <c r="GA1842" s="90"/>
      <c r="GB1842" s="90"/>
      <c r="GC1842" s="90"/>
      <c r="GD1842" s="90"/>
      <c r="GE1842" s="90"/>
      <c r="GF1842" s="90"/>
      <c r="GG1842" s="90"/>
      <c r="GH1842" s="90"/>
      <c r="GI1842" s="90"/>
      <c r="GJ1842" s="90"/>
      <c r="GK1842" s="90"/>
      <c r="GL1842" s="90"/>
      <c r="GM1842" s="90"/>
      <c r="GN1842" s="90"/>
      <c r="GO1842" s="90"/>
      <c r="GP1842" s="90"/>
      <c r="GQ1842" s="90"/>
      <c r="GR1842" s="90"/>
      <c r="GS1842" s="90"/>
      <c r="GT1842" s="90"/>
      <c r="GU1842" s="90"/>
      <c r="GV1842" s="90"/>
      <c r="GW1842" s="90"/>
      <c r="GX1842" s="90"/>
      <c r="GY1842" s="90"/>
      <c r="GZ1842" s="90"/>
      <c r="HA1842" s="90"/>
      <c r="HB1842" s="90"/>
      <c r="HC1842" s="90"/>
      <c r="HD1842" s="90"/>
      <c r="HE1842" s="90"/>
      <c r="HF1842" s="90"/>
      <c r="HG1842" s="90"/>
      <c r="HH1842" s="90"/>
      <c r="HI1842" s="90"/>
      <c r="HJ1842" s="90"/>
      <c r="HK1842" s="90"/>
      <c r="HL1842" s="90"/>
      <c r="HM1842" s="90"/>
      <c r="HN1842" s="90"/>
      <c r="HO1842" s="90"/>
      <c r="HP1842" s="90"/>
      <c r="HQ1842" s="90"/>
      <c r="HR1842" s="90"/>
      <c r="HS1842" s="90"/>
      <c r="HT1842" s="90"/>
      <c r="HU1842" s="90"/>
      <c r="HV1842" s="90"/>
      <c r="HW1842" s="90"/>
      <c r="HX1842" s="90"/>
      <c r="HY1842" s="90"/>
      <c r="HZ1842" s="90"/>
      <c r="IA1842" s="90"/>
      <c r="IB1842" s="90"/>
      <c r="IC1842" s="90"/>
      <c r="ID1842" s="90"/>
      <c r="IE1842" s="90"/>
      <c r="IF1842" s="90"/>
      <c r="IG1842" s="90"/>
      <c r="IH1842" s="90"/>
      <c r="II1842" s="90"/>
      <c r="IJ1842" s="90"/>
      <c r="IK1842" s="90"/>
      <c r="IL1842" s="90"/>
      <c r="IM1842" s="90"/>
    </row>
    <row r="1843" spans="1:247" ht="13.5" hidden="1">
      <c r="A1843" s="90" t="s">
        <v>430</v>
      </c>
      <c r="B1843" s="90" t="s">
        <v>431</v>
      </c>
      <c r="C1843" s="91"/>
      <c r="D1843" s="91">
        <v>45315</v>
      </c>
      <c r="E1843" s="99" t="s">
        <v>2520</v>
      </c>
      <c r="F1843" s="90" t="s">
        <v>2517</v>
      </c>
      <c r="G1843" s="90" t="s">
        <v>2518</v>
      </c>
      <c r="H1843" s="92"/>
      <c r="I1843" s="78">
        <v>524.22</v>
      </c>
      <c r="J1843" s="93"/>
      <c r="K1843" s="94">
        <v>6500</v>
      </c>
      <c r="L1843" s="94">
        <v>6500</v>
      </c>
      <c r="M1843" s="94">
        <f t="shared" si="14"/>
        <v>0</v>
      </c>
      <c r="N1843" s="91">
        <v>45338</v>
      </c>
      <c r="O1843" s="90" t="s">
        <v>2521</v>
      </c>
      <c r="P1843" s="90"/>
      <c r="Q1843" s="90">
        <v>28</v>
      </c>
      <c r="R1843" s="90" t="s">
        <v>2488</v>
      </c>
      <c r="S1843" s="90"/>
      <c r="T1843" s="90"/>
      <c r="U1843" s="90"/>
      <c r="V1843" s="90"/>
      <c r="W1843" s="90"/>
      <c r="X1843" s="90"/>
      <c r="Y1843" s="90"/>
      <c r="Z1843" s="90"/>
      <c r="AA1843" s="90"/>
      <c r="AB1843" s="90"/>
      <c r="AC1843" s="90"/>
      <c r="AD1843" s="90"/>
      <c r="AE1843" s="90"/>
      <c r="AF1843" s="90"/>
      <c r="AG1843" s="90"/>
      <c r="AH1843" s="90"/>
      <c r="AI1843" s="90"/>
      <c r="AJ1843" s="90"/>
      <c r="AK1843" s="90"/>
      <c r="AL1843" s="90"/>
      <c r="AM1843" s="90"/>
      <c r="AN1843" s="90"/>
      <c r="AO1843" s="90"/>
      <c r="AP1843" s="90"/>
      <c r="AQ1843" s="90"/>
      <c r="AR1843" s="90"/>
      <c r="AS1843" s="90"/>
      <c r="AT1843" s="90"/>
      <c r="AU1843" s="90"/>
      <c r="AV1843" s="90"/>
      <c r="AW1843" s="90"/>
      <c r="AX1843" s="90"/>
      <c r="AY1843" s="90"/>
      <c r="AZ1843" s="90"/>
      <c r="BA1843" s="90"/>
      <c r="BB1843" s="90"/>
      <c r="BC1843" s="90"/>
      <c r="BD1843" s="90"/>
      <c r="BE1843" s="90"/>
      <c r="BF1843" s="90"/>
      <c r="BG1843" s="90"/>
      <c r="BH1843" s="90"/>
      <c r="BI1843" s="90"/>
      <c r="BJ1843" s="90"/>
      <c r="BK1843" s="90"/>
      <c r="BL1843" s="90"/>
      <c r="BM1843" s="90"/>
      <c r="BN1843" s="90"/>
      <c r="BO1843" s="90"/>
      <c r="BP1843" s="90"/>
      <c r="BQ1843" s="90"/>
      <c r="BR1843" s="90"/>
      <c r="BS1843" s="90"/>
      <c r="BT1843" s="90"/>
      <c r="BU1843" s="90"/>
      <c r="BV1843" s="90"/>
      <c r="BW1843" s="90"/>
      <c r="BX1843" s="90"/>
      <c r="BY1843" s="90"/>
      <c r="BZ1843" s="90"/>
      <c r="CA1843" s="90"/>
      <c r="CB1843" s="90"/>
      <c r="CC1843" s="90"/>
      <c r="CD1843" s="90"/>
      <c r="CE1843" s="90"/>
      <c r="CF1843" s="90"/>
      <c r="CG1843" s="90"/>
      <c r="CH1843" s="90"/>
      <c r="CI1843" s="90"/>
      <c r="CJ1843" s="90"/>
      <c r="CK1843" s="90"/>
      <c r="CL1843" s="90"/>
      <c r="CM1843" s="90"/>
      <c r="CN1843" s="90"/>
      <c r="CO1843" s="90"/>
      <c r="CP1843" s="90"/>
      <c r="CQ1843" s="90"/>
      <c r="CR1843" s="90"/>
      <c r="CS1843" s="90"/>
      <c r="CT1843" s="90"/>
      <c r="CU1843" s="90"/>
      <c r="CV1843" s="90"/>
      <c r="CW1843" s="90"/>
      <c r="CX1843" s="90"/>
      <c r="CY1843" s="90"/>
      <c r="CZ1843" s="90"/>
      <c r="DA1843" s="90"/>
      <c r="DB1843" s="90"/>
      <c r="DC1843" s="90"/>
      <c r="DD1843" s="90"/>
      <c r="DE1843" s="90"/>
      <c r="DF1843" s="90"/>
      <c r="DG1843" s="90"/>
      <c r="DH1843" s="90"/>
      <c r="DI1843" s="90"/>
      <c r="DJ1843" s="90"/>
      <c r="DK1843" s="90"/>
      <c r="DL1843" s="90"/>
      <c r="DM1843" s="90"/>
      <c r="DN1843" s="90"/>
      <c r="DO1843" s="90"/>
      <c r="DP1843" s="90"/>
      <c r="DQ1843" s="90"/>
      <c r="DR1843" s="90"/>
      <c r="DS1843" s="90"/>
      <c r="DT1843" s="90"/>
      <c r="DU1843" s="90"/>
      <c r="DV1843" s="90"/>
      <c r="DW1843" s="90"/>
      <c r="DX1843" s="90"/>
      <c r="DY1843" s="90"/>
      <c r="DZ1843" s="90"/>
      <c r="EA1843" s="90"/>
      <c r="EB1843" s="90"/>
      <c r="EC1843" s="90"/>
      <c r="ED1843" s="90"/>
      <c r="EE1843" s="90"/>
      <c r="EF1843" s="90"/>
      <c r="EG1843" s="90"/>
      <c r="EH1843" s="90"/>
      <c r="EI1843" s="90"/>
      <c r="EJ1843" s="90"/>
      <c r="EK1843" s="90"/>
      <c r="EL1843" s="90"/>
      <c r="EM1843" s="90"/>
      <c r="EN1843" s="90"/>
      <c r="EO1843" s="90"/>
      <c r="EP1843" s="90"/>
      <c r="EQ1843" s="90"/>
      <c r="ER1843" s="90"/>
      <c r="ES1843" s="90"/>
      <c r="ET1843" s="90"/>
      <c r="EU1843" s="90"/>
      <c r="EV1843" s="90"/>
      <c r="EW1843" s="90"/>
      <c r="EX1843" s="90"/>
      <c r="EY1843" s="90"/>
      <c r="EZ1843" s="90"/>
      <c r="FA1843" s="90"/>
      <c r="FB1843" s="90"/>
      <c r="FC1843" s="90"/>
      <c r="FD1843" s="90"/>
      <c r="FE1843" s="90"/>
      <c r="FF1843" s="90"/>
      <c r="FG1843" s="90"/>
      <c r="FH1843" s="90"/>
      <c r="FI1843" s="90"/>
      <c r="FJ1843" s="90"/>
      <c r="FK1843" s="90"/>
      <c r="FL1843" s="90"/>
      <c r="FM1843" s="90"/>
      <c r="FN1843" s="90"/>
      <c r="FO1843" s="90"/>
      <c r="FP1843" s="90"/>
      <c r="FQ1843" s="90"/>
      <c r="FR1843" s="90"/>
      <c r="FS1843" s="90"/>
      <c r="FT1843" s="90"/>
      <c r="FU1843" s="90"/>
      <c r="FV1843" s="90"/>
      <c r="FW1843" s="90"/>
      <c r="FX1843" s="90"/>
      <c r="FY1843" s="90"/>
      <c r="FZ1843" s="90"/>
      <c r="GA1843" s="90"/>
      <c r="GB1843" s="90"/>
      <c r="GC1843" s="90"/>
      <c r="GD1843" s="90"/>
      <c r="GE1843" s="90"/>
      <c r="GF1843" s="90"/>
      <c r="GG1843" s="90"/>
      <c r="GH1843" s="90"/>
      <c r="GI1843" s="90"/>
      <c r="GJ1843" s="90"/>
      <c r="GK1843" s="90"/>
      <c r="GL1843" s="90"/>
      <c r="GM1843" s="90"/>
      <c r="GN1843" s="90"/>
      <c r="GO1843" s="90"/>
      <c r="GP1843" s="90"/>
      <c r="GQ1843" s="90"/>
      <c r="GR1843" s="90"/>
      <c r="GS1843" s="90"/>
      <c r="GT1843" s="90"/>
      <c r="GU1843" s="90"/>
      <c r="GV1843" s="90"/>
      <c r="GW1843" s="90"/>
      <c r="GX1843" s="90"/>
      <c r="GY1843" s="90"/>
      <c r="GZ1843" s="90"/>
      <c r="HA1843" s="90"/>
      <c r="HB1843" s="90"/>
      <c r="HC1843" s="90"/>
      <c r="HD1843" s="90"/>
      <c r="HE1843" s="90"/>
      <c r="HF1843" s="90"/>
      <c r="HG1843" s="90"/>
      <c r="HH1843" s="90"/>
      <c r="HI1843" s="90"/>
      <c r="HJ1843" s="90"/>
      <c r="HK1843" s="90"/>
      <c r="HL1843" s="90"/>
      <c r="HM1843" s="90"/>
      <c r="HN1843" s="90"/>
      <c r="HO1843" s="90"/>
      <c r="HP1843" s="90"/>
      <c r="HQ1843" s="90"/>
      <c r="HR1843" s="90"/>
      <c r="HS1843" s="90"/>
      <c r="HT1843" s="90"/>
      <c r="HU1843" s="90"/>
      <c r="HV1843" s="90"/>
      <c r="HW1843" s="90"/>
      <c r="HX1843" s="90"/>
      <c r="HY1843" s="90"/>
      <c r="HZ1843" s="90"/>
      <c r="IA1843" s="90"/>
      <c r="IB1843" s="90"/>
      <c r="IC1843" s="90"/>
      <c r="ID1843" s="90"/>
      <c r="IE1843" s="90"/>
      <c r="IF1843" s="90"/>
      <c r="IG1843" s="90"/>
      <c r="IH1843" s="90"/>
      <c r="II1843" s="90"/>
      <c r="IJ1843" s="90"/>
      <c r="IK1843" s="90"/>
      <c r="IL1843" s="90"/>
      <c r="IM1843" s="90"/>
    </row>
    <row r="1844" spans="1:247" ht="13.5" hidden="1">
      <c r="A1844" s="90" t="s">
        <v>2522</v>
      </c>
      <c r="B1844" s="90"/>
      <c r="C1844" s="90"/>
      <c r="D1844" s="90"/>
      <c r="E1844" s="90"/>
      <c r="F1844" s="90"/>
      <c r="G1844" s="90"/>
      <c r="H1844" s="92"/>
      <c r="I1844" s="90"/>
      <c r="J1844" s="93"/>
      <c r="K1844" s="94"/>
      <c r="L1844" s="94"/>
      <c r="M1844" s="94"/>
      <c r="N1844" s="90"/>
      <c r="O1844" s="90"/>
      <c r="P1844" s="90"/>
      <c r="Q1844" s="90"/>
      <c r="R1844" s="90"/>
      <c r="S1844" s="90"/>
      <c r="T1844" s="90"/>
      <c r="U1844" s="90"/>
      <c r="V1844" s="90"/>
      <c r="W1844" s="90"/>
      <c r="X1844" s="90"/>
      <c r="Y1844" s="90"/>
      <c r="Z1844" s="90"/>
      <c r="AA1844" s="90"/>
      <c r="AB1844" s="90"/>
      <c r="AC1844" s="90"/>
      <c r="AD1844" s="90"/>
      <c r="AE1844" s="90"/>
      <c r="AF1844" s="90"/>
      <c r="AG1844" s="90"/>
      <c r="AH1844" s="90"/>
      <c r="AI1844" s="90"/>
      <c r="AJ1844" s="90"/>
      <c r="AK1844" s="90"/>
      <c r="AL1844" s="90"/>
      <c r="AM1844" s="90"/>
      <c r="AN1844" s="90"/>
      <c r="AO1844" s="90"/>
      <c r="AP1844" s="90"/>
      <c r="AQ1844" s="90"/>
      <c r="AR1844" s="90"/>
      <c r="AS1844" s="90"/>
      <c r="AT1844" s="90"/>
      <c r="AU1844" s="90"/>
      <c r="AV1844" s="90"/>
      <c r="AW1844" s="90"/>
      <c r="AX1844" s="90"/>
      <c r="AY1844" s="90"/>
      <c r="AZ1844" s="90"/>
      <c r="BA1844" s="90"/>
      <c r="BB1844" s="90"/>
      <c r="BC1844" s="90"/>
      <c r="BD1844" s="90"/>
      <c r="BE1844" s="90"/>
      <c r="BF1844" s="90"/>
      <c r="BG1844" s="90"/>
      <c r="BH1844" s="90"/>
      <c r="BI1844" s="90"/>
      <c r="BJ1844" s="90"/>
      <c r="BK1844" s="90"/>
      <c r="BL1844" s="90"/>
      <c r="BM1844" s="90"/>
      <c r="BN1844" s="90"/>
      <c r="BO1844" s="90"/>
      <c r="BP1844" s="90"/>
      <c r="BQ1844" s="90"/>
      <c r="BR1844" s="90"/>
      <c r="BS1844" s="90"/>
      <c r="BT1844" s="90"/>
      <c r="BU1844" s="90"/>
      <c r="BV1844" s="90"/>
      <c r="BW1844" s="90"/>
      <c r="BX1844" s="90"/>
      <c r="BY1844" s="90"/>
      <c r="BZ1844" s="90"/>
      <c r="CA1844" s="90"/>
      <c r="CB1844" s="90"/>
      <c r="CC1844" s="90"/>
      <c r="CD1844" s="90"/>
      <c r="CE1844" s="90"/>
      <c r="CF1844" s="90"/>
      <c r="CG1844" s="90"/>
      <c r="CH1844" s="90"/>
      <c r="CI1844" s="90"/>
      <c r="CJ1844" s="90"/>
      <c r="CK1844" s="90"/>
      <c r="CL1844" s="90"/>
      <c r="CM1844" s="90"/>
      <c r="CN1844" s="90"/>
      <c r="CO1844" s="90"/>
      <c r="CP1844" s="90"/>
      <c r="CQ1844" s="90"/>
      <c r="CR1844" s="90"/>
      <c r="CS1844" s="90"/>
      <c r="CT1844" s="90"/>
      <c r="CU1844" s="90"/>
      <c r="CV1844" s="90"/>
      <c r="CW1844" s="90"/>
      <c r="CX1844" s="90"/>
      <c r="CY1844" s="90"/>
      <c r="CZ1844" s="90"/>
      <c r="DA1844" s="90"/>
      <c r="DB1844" s="90"/>
      <c r="DC1844" s="90"/>
      <c r="DD1844" s="90"/>
      <c r="DE1844" s="90"/>
      <c r="DF1844" s="90"/>
      <c r="DG1844" s="90"/>
      <c r="DH1844" s="90"/>
      <c r="DI1844" s="90"/>
      <c r="DJ1844" s="90"/>
      <c r="DK1844" s="90"/>
      <c r="DL1844" s="90"/>
      <c r="DM1844" s="90"/>
      <c r="DN1844" s="90"/>
      <c r="DO1844" s="90"/>
      <c r="DP1844" s="90"/>
      <c r="DQ1844" s="90"/>
      <c r="DR1844" s="90"/>
      <c r="DS1844" s="90"/>
      <c r="DT1844" s="90"/>
      <c r="DU1844" s="90"/>
      <c r="DV1844" s="90"/>
      <c r="DW1844" s="90"/>
      <c r="DX1844" s="90"/>
      <c r="DY1844" s="90"/>
      <c r="DZ1844" s="90"/>
      <c r="EA1844" s="90"/>
      <c r="EB1844" s="90"/>
      <c r="EC1844" s="90"/>
      <c r="ED1844" s="90"/>
      <c r="EE1844" s="90"/>
      <c r="EF1844" s="90"/>
      <c r="EG1844" s="90"/>
      <c r="EH1844" s="90"/>
      <c r="EI1844" s="90"/>
      <c r="EJ1844" s="90"/>
      <c r="EK1844" s="90"/>
      <c r="EL1844" s="90"/>
      <c r="EM1844" s="90"/>
      <c r="EN1844" s="90"/>
      <c r="EO1844" s="90"/>
      <c r="EP1844" s="90"/>
      <c r="EQ1844" s="90"/>
      <c r="ER1844" s="90"/>
      <c r="ES1844" s="90"/>
      <c r="ET1844" s="90"/>
      <c r="EU1844" s="90"/>
      <c r="EV1844" s="90"/>
      <c r="EW1844" s="90"/>
      <c r="EX1844" s="90"/>
      <c r="EY1844" s="90"/>
      <c r="EZ1844" s="90"/>
      <c r="FA1844" s="90"/>
      <c r="FB1844" s="90"/>
      <c r="FC1844" s="90"/>
      <c r="FD1844" s="90"/>
      <c r="FE1844" s="90"/>
      <c r="FF1844" s="90"/>
      <c r="FG1844" s="90"/>
      <c r="FH1844" s="90"/>
      <c r="FI1844" s="90"/>
      <c r="FJ1844" s="90"/>
      <c r="FK1844" s="90"/>
      <c r="FL1844" s="90"/>
      <c r="FM1844" s="90"/>
      <c r="FN1844" s="90"/>
      <c r="FO1844" s="90"/>
      <c r="FP1844" s="90"/>
      <c r="FQ1844" s="90"/>
      <c r="FR1844" s="90"/>
      <c r="FS1844" s="90"/>
      <c r="FT1844" s="90"/>
      <c r="FU1844" s="90"/>
      <c r="FV1844" s="90"/>
      <c r="FW1844" s="90"/>
      <c r="FX1844" s="90"/>
      <c r="FY1844" s="90"/>
      <c r="FZ1844" s="90"/>
      <c r="GA1844" s="90"/>
      <c r="GB1844" s="90"/>
      <c r="GC1844" s="90"/>
      <c r="GD1844" s="90"/>
      <c r="GE1844" s="90"/>
      <c r="GF1844" s="90"/>
      <c r="GG1844" s="90"/>
      <c r="GH1844" s="90"/>
      <c r="GI1844" s="90"/>
      <c r="GJ1844" s="90"/>
      <c r="GK1844" s="90"/>
      <c r="GL1844" s="90"/>
      <c r="GM1844" s="90"/>
      <c r="GN1844" s="90"/>
      <c r="GO1844" s="90"/>
      <c r="GP1844" s="90"/>
      <c r="GQ1844" s="90"/>
      <c r="GR1844" s="90"/>
      <c r="GS1844" s="90"/>
      <c r="GT1844" s="90"/>
      <c r="GU1844" s="90"/>
      <c r="GV1844" s="90"/>
      <c r="GW1844" s="90"/>
      <c r="GX1844" s="90"/>
      <c r="GY1844" s="90"/>
      <c r="GZ1844" s="90"/>
      <c r="HA1844" s="90"/>
      <c r="HB1844" s="90"/>
      <c r="HC1844" s="90"/>
      <c r="HD1844" s="90"/>
      <c r="HE1844" s="90"/>
      <c r="HF1844" s="90"/>
      <c r="HG1844" s="90"/>
      <c r="HH1844" s="90"/>
      <c r="HI1844" s="90"/>
      <c r="HJ1844" s="90"/>
      <c r="HK1844" s="90"/>
      <c r="HL1844" s="90"/>
      <c r="HM1844" s="90"/>
      <c r="HN1844" s="90"/>
      <c r="HO1844" s="90"/>
      <c r="HP1844" s="90"/>
      <c r="HQ1844" s="90"/>
      <c r="HR1844" s="90"/>
      <c r="HS1844" s="90"/>
      <c r="HT1844" s="90"/>
      <c r="HU1844" s="90"/>
      <c r="HV1844" s="90"/>
      <c r="HW1844" s="90"/>
      <c r="HX1844" s="90"/>
      <c r="HY1844" s="90"/>
      <c r="HZ1844" s="90"/>
      <c r="IA1844" s="90"/>
      <c r="IB1844" s="90"/>
      <c r="IC1844" s="90"/>
      <c r="ID1844" s="90"/>
      <c r="IE1844" s="90"/>
      <c r="IF1844" s="90"/>
      <c r="IG1844" s="90"/>
      <c r="IH1844" s="90"/>
      <c r="II1844" s="90"/>
      <c r="IJ1844" s="90"/>
      <c r="IK1844" s="90"/>
      <c r="IL1844" s="90"/>
      <c r="IM1844" s="90"/>
    </row>
    <row r="1845" spans="1:247" ht="13.5" hidden="1">
      <c r="A1845" s="90" t="s">
        <v>439</v>
      </c>
      <c r="B1845" s="90" t="s">
        <v>440</v>
      </c>
      <c r="C1845" s="91"/>
      <c r="D1845" s="91">
        <v>45323</v>
      </c>
      <c r="E1845" s="90">
        <v>808</v>
      </c>
      <c r="F1845" s="90" t="s">
        <v>2523</v>
      </c>
      <c r="G1845" s="90" t="s">
        <v>2524</v>
      </c>
      <c r="H1845" s="92"/>
      <c r="I1845" s="78">
        <v>524.22</v>
      </c>
      <c r="J1845" s="93"/>
      <c r="K1845" s="94">
        <v>1130</v>
      </c>
      <c r="L1845" s="94">
        <v>1130</v>
      </c>
      <c r="M1845" s="94">
        <f t="shared" ref="M1845:M1847" si="15">K1845-L1845</f>
        <v>0</v>
      </c>
      <c r="N1845" s="91">
        <v>45348</v>
      </c>
      <c r="O1845" s="90" t="s">
        <v>2525</v>
      </c>
      <c r="P1845" s="90"/>
      <c r="Q1845" s="90">
        <v>29</v>
      </c>
      <c r="R1845" s="90"/>
      <c r="S1845" s="90"/>
      <c r="T1845" s="90"/>
      <c r="U1845" s="90"/>
      <c r="V1845" s="90"/>
      <c r="W1845" s="90"/>
      <c r="X1845" s="90"/>
      <c r="Y1845" s="90"/>
      <c r="Z1845" s="90"/>
      <c r="AA1845" s="90"/>
      <c r="AB1845" s="90"/>
      <c r="AC1845" s="90"/>
      <c r="AD1845" s="90"/>
      <c r="AE1845" s="90"/>
      <c r="AF1845" s="90"/>
      <c r="AG1845" s="90"/>
      <c r="AH1845" s="90"/>
      <c r="AI1845" s="90"/>
      <c r="AJ1845" s="90"/>
      <c r="AK1845" s="90"/>
      <c r="AL1845" s="90"/>
      <c r="AM1845" s="90"/>
      <c r="AN1845" s="90"/>
      <c r="AO1845" s="90"/>
      <c r="AP1845" s="90"/>
      <c r="AQ1845" s="90"/>
      <c r="AR1845" s="90"/>
      <c r="AS1845" s="90"/>
      <c r="AT1845" s="90"/>
      <c r="AU1845" s="90"/>
      <c r="AV1845" s="90"/>
      <c r="AW1845" s="90"/>
      <c r="AX1845" s="90"/>
      <c r="AY1845" s="90"/>
      <c r="AZ1845" s="90"/>
      <c r="BA1845" s="90"/>
      <c r="BB1845" s="90"/>
      <c r="BC1845" s="90"/>
      <c r="BD1845" s="90"/>
      <c r="BE1845" s="90"/>
      <c r="BF1845" s="90"/>
      <c r="BG1845" s="90"/>
      <c r="BH1845" s="90"/>
      <c r="BI1845" s="90"/>
      <c r="BJ1845" s="90"/>
      <c r="BK1845" s="90"/>
      <c r="BL1845" s="90"/>
      <c r="BM1845" s="90"/>
      <c r="BN1845" s="90"/>
      <c r="BO1845" s="90"/>
      <c r="BP1845" s="90"/>
      <c r="BQ1845" s="90"/>
      <c r="BR1845" s="90"/>
      <c r="BS1845" s="90"/>
      <c r="BT1845" s="90"/>
      <c r="BU1845" s="90"/>
      <c r="BV1845" s="90"/>
      <c r="BW1845" s="90"/>
      <c r="BX1845" s="90"/>
      <c r="BY1845" s="90"/>
      <c r="BZ1845" s="90"/>
      <c r="CA1845" s="90"/>
      <c r="CB1845" s="90"/>
      <c r="CC1845" s="90"/>
      <c r="CD1845" s="90"/>
      <c r="CE1845" s="90"/>
      <c r="CF1845" s="90"/>
      <c r="CG1845" s="90"/>
      <c r="CH1845" s="90"/>
      <c r="CI1845" s="90"/>
      <c r="CJ1845" s="90"/>
      <c r="CK1845" s="90"/>
      <c r="CL1845" s="90"/>
      <c r="CM1845" s="90"/>
      <c r="CN1845" s="90"/>
      <c r="CO1845" s="90"/>
      <c r="CP1845" s="90"/>
      <c r="CQ1845" s="90"/>
      <c r="CR1845" s="90"/>
      <c r="CS1845" s="90"/>
      <c r="CT1845" s="90"/>
      <c r="CU1845" s="90"/>
      <c r="CV1845" s="90"/>
      <c r="CW1845" s="90"/>
      <c r="CX1845" s="90"/>
      <c r="CY1845" s="90"/>
      <c r="CZ1845" s="90"/>
      <c r="DA1845" s="90"/>
      <c r="DB1845" s="90"/>
      <c r="DC1845" s="90"/>
      <c r="DD1845" s="90"/>
      <c r="DE1845" s="90"/>
      <c r="DF1845" s="90"/>
      <c r="DG1845" s="90"/>
      <c r="DH1845" s="90"/>
      <c r="DI1845" s="90"/>
      <c r="DJ1845" s="90"/>
      <c r="DK1845" s="90"/>
      <c r="DL1845" s="90"/>
      <c r="DM1845" s="90"/>
      <c r="DN1845" s="90"/>
      <c r="DO1845" s="90"/>
      <c r="DP1845" s="90"/>
      <c r="DQ1845" s="90"/>
      <c r="DR1845" s="90"/>
      <c r="DS1845" s="90"/>
      <c r="DT1845" s="90"/>
      <c r="DU1845" s="90"/>
      <c r="DV1845" s="90"/>
      <c r="DW1845" s="90"/>
      <c r="DX1845" s="90"/>
      <c r="DY1845" s="90"/>
      <c r="DZ1845" s="90"/>
      <c r="EA1845" s="90"/>
      <c r="EB1845" s="90"/>
      <c r="EC1845" s="90"/>
      <c r="ED1845" s="90"/>
      <c r="EE1845" s="90"/>
      <c r="EF1845" s="90"/>
      <c r="EG1845" s="90"/>
      <c r="EH1845" s="90"/>
      <c r="EI1845" s="90"/>
      <c r="EJ1845" s="90"/>
      <c r="EK1845" s="90"/>
      <c r="EL1845" s="90"/>
      <c r="EM1845" s="90"/>
      <c r="EN1845" s="90"/>
      <c r="EO1845" s="90"/>
      <c r="EP1845" s="90"/>
      <c r="EQ1845" s="90"/>
      <c r="ER1845" s="90"/>
      <c r="ES1845" s="90"/>
      <c r="ET1845" s="90"/>
      <c r="EU1845" s="90"/>
      <c r="EV1845" s="90"/>
      <c r="EW1845" s="90"/>
      <c r="EX1845" s="90"/>
      <c r="EY1845" s="90"/>
      <c r="EZ1845" s="90"/>
      <c r="FA1845" s="90"/>
      <c r="FB1845" s="90"/>
      <c r="FC1845" s="90"/>
      <c r="FD1845" s="90"/>
      <c r="FE1845" s="90"/>
      <c r="FF1845" s="90"/>
      <c r="FG1845" s="90"/>
      <c r="FH1845" s="90"/>
      <c r="FI1845" s="90"/>
      <c r="FJ1845" s="90"/>
      <c r="FK1845" s="90"/>
      <c r="FL1845" s="90"/>
      <c r="FM1845" s="90"/>
      <c r="FN1845" s="90"/>
      <c r="FO1845" s="90"/>
      <c r="FP1845" s="90"/>
      <c r="FQ1845" s="90"/>
      <c r="FR1845" s="90"/>
      <c r="FS1845" s="90"/>
      <c r="FT1845" s="90"/>
      <c r="FU1845" s="90"/>
      <c r="FV1845" s="90"/>
      <c r="FW1845" s="90"/>
      <c r="FX1845" s="90"/>
      <c r="FY1845" s="90"/>
      <c r="FZ1845" s="90"/>
      <c r="GA1845" s="90"/>
      <c r="GB1845" s="90"/>
      <c r="GC1845" s="90"/>
      <c r="GD1845" s="90"/>
      <c r="GE1845" s="90"/>
      <c r="GF1845" s="90"/>
      <c r="GG1845" s="90"/>
      <c r="GH1845" s="90"/>
      <c r="GI1845" s="90"/>
      <c r="GJ1845" s="90"/>
      <c r="GK1845" s="90"/>
      <c r="GL1845" s="90"/>
      <c r="GM1845" s="90"/>
      <c r="GN1845" s="90"/>
      <c r="GO1845" s="90"/>
      <c r="GP1845" s="90"/>
      <c r="GQ1845" s="90"/>
      <c r="GR1845" s="90"/>
      <c r="GS1845" s="90"/>
      <c r="GT1845" s="90"/>
      <c r="GU1845" s="90"/>
      <c r="GV1845" s="90"/>
      <c r="GW1845" s="90"/>
      <c r="GX1845" s="90"/>
      <c r="GY1845" s="90"/>
      <c r="GZ1845" s="90"/>
      <c r="HA1845" s="90"/>
      <c r="HB1845" s="90"/>
      <c r="HC1845" s="90"/>
      <c r="HD1845" s="90"/>
      <c r="HE1845" s="90"/>
      <c r="HF1845" s="90"/>
      <c r="HG1845" s="90"/>
      <c r="HH1845" s="90"/>
      <c r="HI1845" s="90"/>
      <c r="HJ1845" s="90"/>
      <c r="HK1845" s="90"/>
      <c r="HL1845" s="90"/>
      <c r="HM1845" s="90"/>
      <c r="HN1845" s="90"/>
      <c r="HO1845" s="90"/>
      <c r="HP1845" s="90"/>
      <c r="HQ1845" s="90"/>
      <c r="HR1845" s="90"/>
      <c r="HS1845" s="90"/>
      <c r="HT1845" s="90"/>
      <c r="HU1845" s="90"/>
      <c r="HV1845" s="90"/>
      <c r="HW1845" s="90"/>
      <c r="HX1845" s="90"/>
      <c r="HY1845" s="90"/>
      <c r="HZ1845" s="90"/>
      <c r="IA1845" s="90"/>
      <c r="IB1845" s="90"/>
      <c r="IC1845" s="90"/>
      <c r="ID1845" s="90"/>
      <c r="IE1845" s="90"/>
      <c r="IF1845" s="90"/>
      <c r="IG1845" s="90"/>
      <c r="IH1845" s="90"/>
      <c r="II1845" s="90"/>
      <c r="IJ1845" s="90"/>
      <c r="IK1845" s="90"/>
      <c r="IL1845" s="90"/>
      <c r="IM1845" s="90"/>
    </row>
    <row r="1846" spans="1:247" ht="13.5" hidden="1">
      <c r="A1846" s="90" t="s">
        <v>262</v>
      </c>
      <c r="B1846" s="90" t="s">
        <v>263</v>
      </c>
      <c r="C1846" s="91"/>
      <c r="D1846" s="91">
        <v>45323</v>
      </c>
      <c r="E1846" s="90">
        <v>130</v>
      </c>
      <c r="F1846" s="90" t="s">
        <v>2341</v>
      </c>
      <c r="G1846" s="90" t="s">
        <v>913</v>
      </c>
      <c r="H1846" s="92">
        <v>757100</v>
      </c>
      <c r="I1846" s="78">
        <v>524.22</v>
      </c>
      <c r="J1846" s="93"/>
      <c r="K1846" s="94">
        <v>1494.77</v>
      </c>
      <c r="L1846" s="94">
        <v>1494.77</v>
      </c>
      <c r="M1846" s="94">
        <f t="shared" si="15"/>
        <v>0</v>
      </c>
      <c r="N1846" s="91">
        <v>45330</v>
      </c>
      <c r="O1846" s="90" t="s">
        <v>2526</v>
      </c>
      <c r="P1846" s="90"/>
      <c r="Q1846" s="90">
        <v>29</v>
      </c>
      <c r="R1846" s="90"/>
      <c r="S1846" s="90"/>
      <c r="T1846" s="90"/>
      <c r="U1846" s="90"/>
      <c r="V1846" s="90"/>
      <c r="W1846" s="90"/>
      <c r="X1846" s="90"/>
      <c r="Y1846" s="90"/>
      <c r="Z1846" s="90"/>
      <c r="AA1846" s="90"/>
      <c r="AB1846" s="90"/>
      <c r="AC1846" s="90"/>
      <c r="AD1846" s="90"/>
      <c r="AE1846" s="90"/>
      <c r="AF1846" s="90"/>
      <c r="AG1846" s="90"/>
      <c r="AH1846" s="90"/>
      <c r="AI1846" s="90"/>
      <c r="AJ1846" s="90"/>
      <c r="AK1846" s="90"/>
      <c r="AL1846" s="90"/>
      <c r="AM1846" s="90"/>
      <c r="AN1846" s="90"/>
      <c r="AO1846" s="90"/>
      <c r="AP1846" s="90"/>
      <c r="AQ1846" s="90"/>
      <c r="AR1846" s="90"/>
      <c r="AS1846" s="90"/>
      <c r="AT1846" s="90"/>
      <c r="AU1846" s="90"/>
      <c r="AV1846" s="90"/>
      <c r="AW1846" s="90"/>
      <c r="AX1846" s="90"/>
      <c r="AY1846" s="90"/>
      <c r="AZ1846" s="90"/>
      <c r="BA1846" s="90"/>
      <c r="BB1846" s="90"/>
      <c r="BC1846" s="90"/>
      <c r="BD1846" s="90"/>
      <c r="BE1846" s="90"/>
      <c r="BF1846" s="90"/>
      <c r="BG1846" s="90"/>
      <c r="BH1846" s="90"/>
      <c r="BI1846" s="90"/>
      <c r="BJ1846" s="90"/>
      <c r="BK1846" s="90"/>
      <c r="BL1846" s="90"/>
      <c r="BM1846" s="90"/>
      <c r="BN1846" s="90"/>
      <c r="BO1846" s="90"/>
      <c r="BP1846" s="90"/>
      <c r="BQ1846" s="90"/>
      <c r="BR1846" s="90"/>
      <c r="BS1846" s="90"/>
      <c r="BT1846" s="90"/>
      <c r="BU1846" s="90"/>
      <c r="BV1846" s="90"/>
      <c r="BW1846" s="90"/>
      <c r="BX1846" s="90"/>
      <c r="BY1846" s="90"/>
      <c r="BZ1846" s="90"/>
      <c r="CA1846" s="90"/>
      <c r="CB1846" s="90"/>
      <c r="CC1846" s="90"/>
      <c r="CD1846" s="90"/>
      <c r="CE1846" s="90"/>
      <c r="CF1846" s="90"/>
      <c r="CG1846" s="90"/>
      <c r="CH1846" s="90"/>
      <c r="CI1846" s="90"/>
      <c r="CJ1846" s="90"/>
      <c r="CK1846" s="90"/>
      <c r="CL1846" s="90"/>
      <c r="CM1846" s="90"/>
      <c r="CN1846" s="90"/>
      <c r="CO1846" s="90"/>
      <c r="CP1846" s="90"/>
      <c r="CQ1846" s="90"/>
      <c r="CR1846" s="90"/>
      <c r="CS1846" s="90"/>
      <c r="CT1846" s="90"/>
      <c r="CU1846" s="90"/>
      <c r="CV1846" s="90"/>
      <c r="CW1846" s="90"/>
      <c r="CX1846" s="90"/>
      <c r="CY1846" s="90"/>
      <c r="CZ1846" s="90"/>
      <c r="DA1846" s="90"/>
      <c r="DB1846" s="90"/>
      <c r="DC1846" s="90"/>
      <c r="DD1846" s="90"/>
      <c r="DE1846" s="90"/>
      <c r="DF1846" s="90"/>
      <c r="DG1846" s="90"/>
      <c r="DH1846" s="90"/>
      <c r="DI1846" s="90"/>
      <c r="DJ1846" s="90"/>
      <c r="DK1846" s="90"/>
      <c r="DL1846" s="90"/>
      <c r="DM1846" s="90"/>
      <c r="DN1846" s="90"/>
      <c r="DO1846" s="90"/>
      <c r="DP1846" s="90"/>
      <c r="DQ1846" s="90"/>
      <c r="DR1846" s="90"/>
      <c r="DS1846" s="90"/>
      <c r="DT1846" s="90"/>
      <c r="DU1846" s="90"/>
      <c r="DV1846" s="90"/>
      <c r="DW1846" s="90"/>
      <c r="DX1846" s="90"/>
      <c r="DY1846" s="90"/>
      <c r="DZ1846" s="90"/>
      <c r="EA1846" s="90"/>
      <c r="EB1846" s="90"/>
      <c r="EC1846" s="90"/>
      <c r="ED1846" s="90"/>
      <c r="EE1846" s="90"/>
      <c r="EF1846" s="90"/>
      <c r="EG1846" s="90"/>
      <c r="EH1846" s="90"/>
      <c r="EI1846" s="90"/>
      <c r="EJ1846" s="90"/>
      <c r="EK1846" s="90"/>
      <c r="EL1846" s="90"/>
      <c r="EM1846" s="90"/>
      <c r="EN1846" s="90"/>
      <c r="EO1846" s="90"/>
      <c r="EP1846" s="90"/>
      <c r="EQ1846" s="90"/>
      <c r="ER1846" s="90"/>
      <c r="ES1846" s="90"/>
      <c r="ET1846" s="90"/>
      <c r="EU1846" s="90"/>
      <c r="EV1846" s="90"/>
      <c r="EW1846" s="90"/>
      <c r="EX1846" s="90"/>
      <c r="EY1846" s="90"/>
      <c r="EZ1846" s="90"/>
      <c r="FA1846" s="90"/>
      <c r="FB1846" s="90"/>
      <c r="FC1846" s="90"/>
      <c r="FD1846" s="90"/>
      <c r="FE1846" s="90"/>
      <c r="FF1846" s="90"/>
      <c r="FG1846" s="90"/>
      <c r="FH1846" s="90"/>
      <c r="FI1846" s="90"/>
      <c r="FJ1846" s="90"/>
      <c r="FK1846" s="90"/>
      <c r="FL1846" s="90"/>
      <c r="FM1846" s="90"/>
      <c r="FN1846" s="90"/>
      <c r="FO1846" s="90"/>
      <c r="FP1846" s="90"/>
      <c r="FQ1846" s="90"/>
      <c r="FR1846" s="90"/>
      <c r="FS1846" s="90"/>
      <c r="FT1846" s="90"/>
      <c r="FU1846" s="90"/>
      <c r="FV1846" s="90"/>
      <c r="FW1846" s="90"/>
      <c r="FX1846" s="90"/>
      <c r="FY1846" s="90"/>
      <c r="FZ1846" s="90"/>
      <c r="GA1846" s="90"/>
      <c r="GB1846" s="90"/>
      <c r="GC1846" s="90"/>
      <c r="GD1846" s="90"/>
      <c r="GE1846" s="90"/>
      <c r="GF1846" s="90"/>
      <c r="GG1846" s="90"/>
      <c r="GH1846" s="90"/>
      <c r="GI1846" s="90"/>
      <c r="GJ1846" s="90"/>
      <c r="GK1846" s="90"/>
      <c r="GL1846" s="90"/>
      <c r="GM1846" s="90"/>
      <c r="GN1846" s="90"/>
      <c r="GO1846" s="90"/>
      <c r="GP1846" s="90"/>
      <c r="GQ1846" s="90"/>
      <c r="GR1846" s="90"/>
      <c r="GS1846" s="90"/>
      <c r="GT1846" s="90"/>
      <c r="GU1846" s="90"/>
      <c r="GV1846" s="90"/>
      <c r="GW1846" s="90"/>
      <c r="GX1846" s="90"/>
      <c r="GY1846" s="90"/>
      <c r="GZ1846" s="90"/>
      <c r="HA1846" s="90"/>
      <c r="HB1846" s="90"/>
      <c r="HC1846" s="90"/>
      <c r="HD1846" s="90"/>
      <c r="HE1846" s="90"/>
      <c r="HF1846" s="90"/>
      <c r="HG1846" s="90"/>
      <c r="HH1846" s="90"/>
      <c r="HI1846" s="90"/>
      <c r="HJ1846" s="90"/>
      <c r="HK1846" s="90"/>
      <c r="HL1846" s="90"/>
      <c r="HM1846" s="90"/>
      <c r="HN1846" s="90"/>
      <c r="HO1846" s="90"/>
      <c r="HP1846" s="90"/>
      <c r="HQ1846" s="90"/>
      <c r="HR1846" s="90"/>
      <c r="HS1846" s="90"/>
      <c r="HT1846" s="90"/>
      <c r="HU1846" s="90"/>
      <c r="HV1846" s="90"/>
      <c r="HW1846" s="90"/>
      <c r="HX1846" s="90"/>
      <c r="HY1846" s="90"/>
      <c r="HZ1846" s="90"/>
      <c r="IA1846" s="90"/>
      <c r="IB1846" s="90"/>
      <c r="IC1846" s="90"/>
      <c r="ID1846" s="90"/>
      <c r="IE1846" s="90"/>
      <c r="IF1846" s="90"/>
      <c r="IG1846" s="90"/>
      <c r="IH1846" s="90"/>
      <c r="II1846" s="90"/>
      <c r="IJ1846" s="90"/>
      <c r="IK1846" s="90"/>
      <c r="IL1846" s="90"/>
      <c r="IM1846" s="90"/>
    </row>
    <row r="1847" spans="1:247" ht="13.5" hidden="1">
      <c r="A1847" s="90" t="s">
        <v>262</v>
      </c>
      <c r="B1847" s="90" t="s">
        <v>263</v>
      </c>
      <c r="C1847" s="91"/>
      <c r="D1847" s="91">
        <v>45329</v>
      </c>
      <c r="E1847" s="90">
        <v>386</v>
      </c>
      <c r="F1847" s="90" t="s">
        <v>436</v>
      </c>
      <c r="G1847" s="90" t="s">
        <v>913</v>
      </c>
      <c r="H1847" s="92">
        <v>339000</v>
      </c>
      <c r="I1847" s="78">
        <v>524.22</v>
      </c>
      <c r="J1847" s="93"/>
      <c r="K1847" s="94">
        <v>669.3</v>
      </c>
      <c r="L1847" s="94">
        <v>669.3</v>
      </c>
      <c r="M1847" s="94">
        <f t="shared" si="15"/>
        <v>0</v>
      </c>
      <c r="N1847" s="91">
        <v>45348</v>
      </c>
      <c r="O1847" s="90" t="s">
        <v>2527</v>
      </c>
      <c r="P1847" s="90"/>
      <c r="Q1847" s="90">
        <v>29</v>
      </c>
      <c r="R1847" s="90"/>
      <c r="S1847" s="90"/>
      <c r="T1847" s="90"/>
      <c r="U1847" s="90"/>
      <c r="V1847" s="90"/>
      <c r="W1847" s="90"/>
      <c r="X1847" s="90"/>
      <c r="Y1847" s="90"/>
      <c r="Z1847" s="90"/>
      <c r="AA1847" s="90"/>
      <c r="AB1847" s="90"/>
      <c r="AC1847" s="90"/>
      <c r="AD1847" s="90"/>
      <c r="AE1847" s="90"/>
      <c r="AF1847" s="90"/>
      <c r="AG1847" s="90"/>
      <c r="AH1847" s="90"/>
      <c r="AI1847" s="90"/>
      <c r="AJ1847" s="90"/>
      <c r="AK1847" s="90"/>
      <c r="AL1847" s="90"/>
      <c r="AM1847" s="90"/>
      <c r="AN1847" s="90"/>
      <c r="AO1847" s="90"/>
      <c r="AP1847" s="90"/>
      <c r="AQ1847" s="90"/>
      <c r="AR1847" s="90"/>
      <c r="AS1847" s="90"/>
      <c r="AT1847" s="90"/>
      <c r="AU1847" s="90"/>
      <c r="AV1847" s="90"/>
      <c r="AW1847" s="90"/>
      <c r="AX1847" s="90"/>
      <c r="AY1847" s="90"/>
      <c r="AZ1847" s="90"/>
      <c r="BA1847" s="90"/>
      <c r="BB1847" s="90"/>
      <c r="BC1847" s="90"/>
      <c r="BD1847" s="90"/>
      <c r="BE1847" s="90"/>
      <c r="BF1847" s="90"/>
      <c r="BG1847" s="90"/>
      <c r="BH1847" s="90"/>
      <c r="BI1847" s="90"/>
      <c r="BJ1847" s="90"/>
      <c r="BK1847" s="90"/>
      <c r="BL1847" s="90"/>
      <c r="BM1847" s="90"/>
      <c r="BN1847" s="90"/>
      <c r="BO1847" s="90"/>
      <c r="BP1847" s="90"/>
      <c r="BQ1847" s="90"/>
      <c r="BR1847" s="90"/>
      <c r="BS1847" s="90"/>
      <c r="BT1847" s="90"/>
      <c r="BU1847" s="90"/>
      <c r="BV1847" s="90"/>
      <c r="BW1847" s="90"/>
      <c r="BX1847" s="90"/>
      <c r="BY1847" s="90"/>
      <c r="BZ1847" s="90"/>
      <c r="CA1847" s="90"/>
      <c r="CB1847" s="90"/>
      <c r="CC1847" s="90"/>
      <c r="CD1847" s="90"/>
      <c r="CE1847" s="90"/>
      <c r="CF1847" s="90"/>
      <c r="CG1847" s="90"/>
      <c r="CH1847" s="90"/>
      <c r="CI1847" s="90"/>
      <c r="CJ1847" s="90"/>
      <c r="CK1847" s="90"/>
      <c r="CL1847" s="90"/>
      <c r="CM1847" s="90"/>
      <c r="CN1847" s="90"/>
      <c r="CO1847" s="90"/>
      <c r="CP1847" s="90"/>
      <c r="CQ1847" s="90"/>
      <c r="CR1847" s="90"/>
      <c r="CS1847" s="90"/>
      <c r="CT1847" s="90"/>
      <c r="CU1847" s="90"/>
      <c r="CV1847" s="90"/>
      <c r="CW1847" s="90"/>
      <c r="CX1847" s="90"/>
      <c r="CY1847" s="90"/>
      <c r="CZ1847" s="90"/>
      <c r="DA1847" s="90"/>
      <c r="DB1847" s="90"/>
      <c r="DC1847" s="90"/>
      <c r="DD1847" s="90"/>
      <c r="DE1847" s="90"/>
      <c r="DF1847" s="90"/>
      <c r="DG1847" s="90"/>
      <c r="DH1847" s="90"/>
      <c r="DI1847" s="90"/>
      <c r="DJ1847" s="90"/>
      <c r="DK1847" s="90"/>
      <c r="DL1847" s="90"/>
      <c r="DM1847" s="90"/>
      <c r="DN1847" s="90"/>
      <c r="DO1847" s="90"/>
      <c r="DP1847" s="90"/>
      <c r="DQ1847" s="90"/>
      <c r="DR1847" s="90"/>
      <c r="DS1847" s="90"/>
      <c r="DT1847" s="90"/>
      <c r="DU1847" s="90"/>
      <c r="DV1847" s="90"/>
      <c r="DW1847" s="90"/>
      <c r="DX1847" s="90"/>
      <c r="DY1847" s="90"/>
      <c r="DZ1847" s="90"/>
      <c r="EA1847" s="90"/>
      <c r="EB1847" s="90"/>
      <c r="EC1847" s="90"/>
      <c r="ED1847" s="90"/>
      <c r="EE1847" s="90"/>
      <c r="EF1847" s="90"/>
      <c r="EG1847" s="90"/>
      <c r="EH1847" s="90"/>
      <c r="EI1847" s="90"/>
      <c r="EJ1847" s="90"/>
      <c r="EK1847" s="90"/>
      <c r="EL1847" s="90"/>
      <c r="EM1847" s="90"/>
      <c r="EN1847" s="90"/>
      <c r="EO1847" s="90"/>
      <c r="EP1847" s="90"/>
      <c r="EQ1847" s="90"/>
      <c r="ER1847" s="90"/>
      <c r="ES1847" s="90"/>
      <c r="ET1847" s="90"/>
      <c r="EU1847" s="90"/>
      <c r="EV1847" s="90"/>
      <c r="EW1847" s="90"/>
      <c r="EX1847" s="90"/>
      <c r="EY1847" s="90"/>
      <c r="EZ1847" s="90"/>
      <c r="FA1847" s="90"/>
      <c r="FB1847" s="90"/>
      <c r="FC1847" s="90"/>
      <c r="FD1847" s="90"/>
      <c r="FE1847" s="90"/>
      <c r="FF1847" s="90"/>
      <c r="FG1847" s="90"/>
      <c r="FH1847" s="90"/>
      <c r="FI1847" s="90"/>
      <c r="FJ1847" s="90"/>
      <c r="FK1847" s="90"/>
      <c r="FL1847" s="90"/>
      <c r="FM1847" s="90"/>
      <c r="FN1847" s="90"/>
      <c r="FO1847" s="90"/>
      <c r="FP1847" s="90"/>
      <c r="FQ1847" s="90"/>
      <c r="FR1847" s="90"/>
      <c r="FS1847" s="90"/>
      <c r="FT1847" s="90"/>
      <c r="FU1847" s="90"/>
      <c r="FV1847" s="90"/>
      <c r="FW1847" s="90"/>
      <c r="FX1847" s="90"/>
      <c r="FY1847" s="90"/>
      <c r="FZ1847" s="90"/>
      <c r="GA1847" s="90"/>
      <c r="GB1847" s="90"/>
      <c r="GC1847" s="90"/>
      <c r="GD1847" s="90"/>
      <c r="GE1847" s="90"/>
      <c r="GF1847" s="90"/>
      <c r="GG1847" s="90"/>
      <c r="GH1847" s="90"/>
      <c r="GI1847" s="90"/>
      <c r="GJ1847" s="90"/>
      <c r="GK1847" s="90"/>
      <c r="GL1847" s="90"/>
      <c r="GM1847" s="90"/>
      <c r="GN1847" s="90"/>
      <c r="GO1847" s="90"/>
      <c r="GP1847" s="90"/>
      <c r="GQ1847" s="90"/>
      <c r="GR1847" s="90"/>
      <c r="GS1847" s="90"/>
      <c r="GT1847" s="90"/>
      <c r="GU1847" s="90"/>
      <c r="GV1847" s="90"/>
      <c r="GW1847" s="90"/>
      <c r="GX1847" s="90"/>
      <c r="GY1847" s="90"/>
      <c r="GZ1847" s="90"/>
      <c r="HA1847" s="90"/>
      <c r="HB1847" s="90"/>
      <c r="HC1847" s="90"/>
      <c r="HD1847" s="90"/>
      <c r="HE1847" s="90"/>
      <c r="HF1847" s="90"/>
      <c r="HG1847" s="90"/>
      <c r="HH1847" s="90"/>
      <c r="HI1847" s="90"/>
      <c r="HJ1847" s="90"/>
      <c r="HK1847" s="90"/>
      <c r="HL1847" s="90"/>
      <c r="HM1847" s="90"/>
      <c r="HN1847" s="90"/>
      <c r="HO1847" s="90"/>
      <c r="HP1847" s="90"/>
      <c r="HQ1847" s="90"/>
      <c r="HR1847" s="90"/>
      <c r="HS1847" s="90"/>
      <c r="HT1847" s="90"/>
      <c r="HU1847" s="90"/>
      <c r="HV1847" s="90"/>
      <c r="HW1847" s="90"/>
      <c r="HX1847" s="90"/>
      <c r="HY1847" s="90"/>
      <c r="HZ1847" s="90"/>
      <c r="IA1847" s="90"/>
      <c r="IB1847" s="90"/>
      <c r="IC1847" s="90"/>
      <c r="ID1847" s="90"/>
      <c r="IE1847" s="90"/>
      <c r="IF1847" s="90"/>
      <c r="IG1847" s="90"/>
      <c r="IH1847" s="90"/>
      <c r="II1847" s="90"/>
      <c r="IJ1847" s="90"/>
      <c r="IK1847" s="90"/>
      <c r="IL1847" s="90"/>
      <c r="IM1847" s="90"/>
    </row>
    <row r="1848" spans="1:247" ht="13.5" hidden="1">
      <c r="A1848" s="90" t="s">
        <v>2528</v>
      </c>
      <c r="B1848" s="90"/>
      <c r="C1848" s="90"/>
      <c r="D1848" s="90"/>
      <c r="E1848" s="90"/>
      <c r="F1848" s="90"/>
      <c r="G1848" s="90"/>
      <c r="H1848" s="92"/>
      <c r="I1848" s="90"/>
      <c r="J1848" s="93"/>
      <c r="K1848" s="94"/>
      <c r="L1848" s="94"/>
      <c r="M1848" s="94"/>
      <c r="N1848" s="90"/>
      <c r="O1848" s="90"/>
      <c r="P1848" s="90"/>
      <c r="Q1848" s="90"/>
      <c r="R1848" s="90"/>
      <c r="S1848" s="90"/>
      <c r="T1848" s="90"/>
      <c r="U1848" s="90"/>
      <c r="V1848" s="90"/>
      <c r="W1848" s="90"/>
      <c r="X1848" s="90"/>
      <c r="Y1848" s="90"/>
      <c r="Z1848" s="90"/>
      <c r="AA1848" s="90"/>
      <c r="AB1848" s="90"/>
      <c r="AC1848" s="90"/>
      <c r="AD1848" s="90"/>
      <c r="AE1848" s="90"/>
      <c r="AF1848" s="90"/>
      <c r="AG1848" s="90"/>
      <c r="AH1848" s="90"/>
      <c r="AI1848" s="90"/>
      <c r="AJ1848" s="90"/>
      <c r="AK1848" s="90"/>
      <c r="AL1848" s="90"/>
      <c r="AM1848" s="90"/>
      <c r="AN1848" s="90"/>
      <c r="AO1848" s="90"/>
      <c r="AP1848" s="90"/>
      <c r="AQ1848" s="90"/>
      <c r="AR1848" s="90"/>
      <c r="AS1848" s="90"/>
      <c r="AT1848" s="90"/>
      <c r="AU1848" s="90"/>
      <c r="AV1848" s="90"/>
      <c r="AW1848" s="90"/>
      <c r="AX1848" s="90"/>
      <c r="AY1848" s="90"/>
      <c r="AZ1848" s="90"/>
      <c r="BA1848" s="90"/>
      <c r="BB1848" s="90"/>
      <c r="BC1848" s="90"/>
      <c r="BD1848" s="90"/>
      <c r="BE1848" s="90"/>
      <c r="BF1848" s="90"/>
      <c r="BG1848" s="90"/>
      <c r="BH1848" s="90"/>
      <c r="BI1848" s="90"/>
      <c r="BJ1848" s="90"/>
      <c r="BK1848" s="90"/>
      <c r="BL1848" s="90"/>
      <c r="BM1848" s="90"/>
      <c r="BN1848" s="90"/>
      <c r="BO1848" s="90"/>
      <c r="BP1848" s="90"/>
      <c r="BQ1848" s="90"/>
      <c r="BR1848" s="90"/>
      <c r="BS1848" s="90"/>
      <c r="BT1848" s="90"/>
      <c r="BU1848" s="90"/>
      <c r="BV1848" s="90"/>
      <c r="BW1848" s="90"/>
      <c r="BX1848" s="90"/>
      <c r="BY1848" s="90"/>
      <c r="BZ1848" s="90"/>
      <c r="CA1848" s="90"/>
      <c r="CB1848" s="90"/>
      <c r="CC1848" s="90"/>
      <c r="CD1848" s="90"/>
      <c r="CE1848" s="90"/>
      <c r="CF1848" s="90"/>
      <c r="CG1848" s="90"/>
      <c r="CH1848" s="90"/>
      <c r="CI1848" s="90"/>
      <c r="CJ1848" s="90"/>
      <c r="CK1848" s="90"/>
      <c r="CL1848" s="90"/>
      <c r="CM1848" s="90"/>
      <c r="CN1848" s="90"/>
      <c r="CO1848" s="90"/>
      <c r="CP1848" s="90"/>
      <c r="CQ1848" s="90"/>
      <c r="CR1848" s="90"/>
      <c r="CS1848" s="90"/>
      <c r="CT1848" s="90"/>
      <c r="CU1848" s="90"/>
      <c r="CV1848" s="90"/>
      <c r="CW1848" s="90"/>
      <c r="CX1848" s="90"/>
      <c r="CY1848" s="90"/>
      <c r="CZ1848" s="90"/>
      <c r="DA1848" s="90"/>
      <c r="DB1848" s="90"/>
      <c r="DC1848" s="90"/>
      <c r="DD1848" s="90"/>
      <c r="DE1848" s="90"/>
      <c r="DF1848" s="90"/>
      <c r="DG1848" s="90"/>
      <c r="DH1848" s="90"/>
      <c r="DI1848" s="90"/>
      <c r="DJ1848" s="90"/>
      <c r="DK1848" s="90"/>
      <c r="DL1848" s="90"/>
      <c r="DM1848" s="90"/>
      <c r="DN1848" s="90"/>
      <c r="DO1848" s="90"/>
      <c r="DP1848" s="90"/>
      <c r="DQ1848" s="90"/>
      <c r="DR1848" s="90"/>
      <c r="DS1848" s="90"/>
      <c r="DT1848" s="90"/>
      <c r="DU1848" s="90"/>
      <c r="DV1848" s="90"/>
      <c r="DW1848" s="90"/>
      <c r="DX1848" s="90"/>
      <c r="DY1848" s="90"/>
      <c r="DZ1848" s="90"/>
      <c r="EA1848" s="90"/>
      <c r="EB1848" s="90"/>
      <c r="EC1848" s="90"/>
      <c r="ED1848" s="90"/>
      <c r="EE1848" s="90"/>
      <c r="EF1848" s="90"/>
      <c r="EG1848" s="90"/>
      <c r="EH1848" s="90"/>
      <c r="EI1848" s="90"/>
      <c r="EJ1848" s="90"/>
      <c r="EK1848" s="90"/>
      <c r="EL1848" s="90"/>
      <c r="EM1848" s="90"/>
      <c r="EN1848" s="90"/>
      <c r="EO1848" s="90"/>
      <c r="EP1848" s="90"/>
      <c r="EQ1848" s="90"/>
      <c r="ER1848" s="90"/>
      <c r="ES1848" s="90"/>
      <c r="ET1848" s="90"/>
      <c r="EU1848" s="90"/>
      <c r="EV1848" s="90"/>
      <c r="EW1848" s="90"/>
      <c r="EX1848" s="90"/>
      <c r="EY1848" s="90"/>
      <c r="EZ1848" s="90"/>
      <c r="FA1848" s="90"/>
      <c r="FB1848" s="90"/>
      <c r="FC1848" s="90"/>
      <c r="FD1848" s="90"/>
      <c r="FE1848" s="90"/>
      <c r="FF1848" s="90"/>
      <c r="FG1848" s="90"/>
      <c r="FH1848" s="90"/>
      <c r="FI1848" s="90"/>
      <c r="FJ1848" s="90"/>
      <c r="FK1848" s="90"/>
      <c r="FL1848" s="90"/>
      <c r="FM1848" s="90"/>
      <c r="FN1848" s="90"/>
      <c r="FO1848" s="90"/>
      <c r="FP1848" s="90"/>
      <c r="FQ1848" s="90"/>
      <c r="FR1848" s="90"/>
      <c r="FS1848" s="90"/>
      <c r="FT1848" s="90"/>
      <c r="FU1848" s="90"/>
      <c r="FV1848" s="90"/>
      <c r="FW1848" s="90"/>
      <c r="FX1848" s="90"/>
      <c r="FY1848" s="90"/>
      <c r="FZ1848" s="90"/>
      <c r="GA1848" s="90"/>
      <c r="GB1848" s="90"/>
      <c r="GC1848" s="90"/>
      <c r="GD1848" s="90"/>
      <c r="GE1848" s="90"/>
      <c r="GF1848" s="90"/>
      <c r="GG1848" s="90"/>
      <c r="GH1848" s="90"/>
      <c r="GI1848" s="90"/>
      <c r="GJ1848" s="90"/>
      <c r="GK1848" s="90"/>
      <c r="GL1848" s="90"/>
      <c r="GM1848" s="90"/>
      <c r="GN1848" s="90"/>
      <c r="GO1848" s="90"/>
      <c r="GP1848" s="90"/>
      <c r="GQ1848" s="90"/>
      <c r="GR1848" s="90"/>
      <c r="GS1848" s="90"/>
      <c r="GT1848" s="90"/>
      <c r="GU1848" s="90"/>
      <c r="GV1848" s="90"/>
      <c r="GW1848" s="90"/>
      <c r="GX1848" s="90"/>
      <c r="GY1848" s="90"/>
      <c r="GZ1848" s="90"/>
      <c r="HA1848" s="90"/>
      <c r="HB1848" s="90"/>
      <c r="HC1848" s="90"/>
      <c r="HD1848" s="90"/>
      <c r="HE1848" s="90"/>
      <c r="HF1848" s="90"/>
      <c r="HG1848" s="90"/>
      <c r="HH1848" s="90"/>
      <c r="HI1848" s="90"/>
      <c r="HJ1848" s="90"/>
      <c r="HK1848" s="90"/>
      <c r="HL1848" s="90"/>
      <c r="HM1848" s="90"/>
      <c r="HN1848" s="90"/>
      <c r="HO1848" s="90"/>
      <c r="HP1848" s="90"/>
      <c r="HQ1848" s="90"/>
      <c r="HR1848" s="90"/>
      <c r="HS1848" s="90"/>
      <c r="HT1848" s="90"/>
      <c r="HU1848" s="90"/>
      <c r="HV1848" s="90"/>
      <c r="HW1848" s="90"/>
      <c r="HX1848" s="90"/>
      <c r="HY1848" s="90"/>
      <c r="HZ1848" s="90"/>
      <c r="IA1848" s="90"/>
      <c r="IB1848" s="90"/>
      <c r="IC1848" s="90"/>
      <c r="ID1848" s="90"/>
      <c r="IE1848" s="90"/>
      <c r="IF1848" s="90"/>
      <c r="IG1848" s="90"/>
      <c r="IH1848" s="90"/>
      <c r="II1848" s="90"/>
      <c r="IJ1848" s="90"/>
      <c r="IK1848" s="90"/>
      <c r="IL1848" s="90"/>
      <c r="IM1848" s="90"/>
    </row>
    <row r="1849" spans="1:247" ht="13.5" hidden="1">
      <c r="A1849" s="90" t="s">
        <v>430</v>
      </c>
      <c r="B1849" s="90" t="s">
        <v>431</v>
      </c>
      <c r="C1849" s="91"/>
      <c r="D1849" s="91">
        <v>45351</v>
      </c>
      <c r="E1849" s="90">
        <v>77</v>
      </c>
      <c r="F1849" s="90" t="s">
        <v>1502</v>
      </c>
      <c r="G1849" s="90" t="s">
        <v>2529</v>
      </c>
      <c r="H1849" s="92">
        <v>130989.6</v>
      </c>
      <c r="I1849" s="78">
        <v>524.22</v>
      </c>
      <c r="J1849" s="93"/>
      <c r="K1849" s="94">
        <v>252.91</v>
      </c>
      <c r="L1849" s="94">
        <v>252.91</v>
      </c>
      <c r="M1849" s="94">
        <f t="shared" ref="M1849:M1923" si="16">K1849-L1849</f>
        <v>0</v>
      </c>
      <c r="N1849" s="100">
        <v>45508</v>
      </c>
      <c r="O1849" s="99" t="s">
        <v>2530</v>
      </c>
      <c r="P1849" s="90"/>
      <c r="Q1849" s="90">
        <v>30</v>
      </c>
      <c r="R1849" s="90"/>
      <c r="S1849" s="90"/>
      <c r="T1849" s="90"/>
      <c r="U1849" s="90"/>
      <c r="V1849" s="90"/>
      <c r="W1849" s="90"/>
      <c r="X1849" s="90"/>
      <c r="Y1849" s="90"/>
      <c r="Z1849" s="90"/>
      <c r="AA1849" s="90"/>
      <c r="AB1849" s="90"/>
      <c r="AC1849" s="90"/>
      <c r="AD1849" s="90"/>
      <c r="AE1849" s="90"/>
      <c r="AF1849" s="90"/>
      <c r="AG1849" s="90"/>
      <c r="AH1849" s="90"/>
      <c r="AI1849" s="90"/>
      <c r="AJ1849" s="90"/>
      <c r="AK1849" s="90"/>
      <c r="AL1849" s="90"/>
      <c r="AM1849" s="90"/>
      <c r="AN1849" s="90"/>
      <c r="AO1849" s="90"/>
      <c r="AP1849" s="90"/>
      <c r="AQ1849" s="90"/>
      <c r="AR1849" s="90"/>
      <c r="AS1849" s="90"/>
      <c r="AT1849" s="90"/>
      <c r="AU1849" s="90"/>
      <c r="AV1849" s="90"/>
      <c r="AW1849" s="90"/>
      <c r="AX1849" s="90"/>
      <c r="AY1849" s="90"/>
      <c r="AZ1849" s="90"/>
      <c r="BA1849" s="90"/>
      <c r="BB1849" s="90"/>
      <c r="BC1849" s="90"/>
      <c r="BD1849" s="90"/>
      <c r="BE1849" s="90"/>
      <c r="BF1849" s="90"/>
      <c r="BG1849" s="90"/>
      <c r="BH1849" s="90"/>
      <c r="BI1849" s="90"/>
      <c r="BJ1849" s="90"/>
      <c r="BK1849" s="90"/>
      <c r="BL1849" s="90"/>
      <c r="BM1849" s="90"/>
      <c r="BN1849" s="90"/>
      <c r="BO1849" s="90"/>
      <c r="BP1849" s="90"/>
      <c r="BQ1849" s="90"/>
      <c r="BR1849" s="90"/>
      <c r="BS1849" s="90"/>
      <c r="BT1849" s="90"/>
      <c r="BU1849" s="90"/>
      <c r="BV1849" s="90"/>
      <c r="BW1849" s="90"/>
      <c r="BX1849" s="90"/>
      <c r="BY1849" s="90"/>
      <c r="BZ1849" s="90"/>
      <c r="CA1849" s="90"/>
      <c r="CB1849" s="90"/>
      <c r="CC1849" s="90"/>
      <c r="CD1849" s="90"/>
      <c r="CE1849" s="90"/>
      <c r="CF1849" s="90"/>
      <c r="CG1849" s="90"/>
      <c r="CH1849" s="90"/>
      <c r="CI1849" s="90"/>
      <c r="CJ1849" s="90"/>
      <c r="CK1849" s="90"/>
      <c r="CL1849" s="90"/>
      <c r="CM1849" s="90"/>
      <c r="CN1849" s="90"/>
      <c r="CO1849" s="90"/>
      <c r="CP1849" s="90"/>
      <c r="CQ1849" s="90"/>
      <c r="CR1849" s="90"/>
      <c r="CS1849" s="90"/>
      <c r="CT1849" s="90"/>
      <c r="CU1849" s="90"/>
      <c r="CV1849" s="90"/>
      <c r="CW1849" s="90"/>
      <c r="CX1849" s="90"/>
      <c r="CY1849" s="90"/>
      <c r="CZ1849" s="90"/>
      <c r="DA1849" s="90"/>
      <c r="DB1849" s="90"/>
      <c r="DC1849" s="90"/>
      <c r="DD1849" s="90"/>
      <c r="DE1849" s="90"/>
      <c r="DF1849" s="90"/>
      <c r="DG1849" s="90"/>
      <c r="DH1849" s="90"/>
      <c r="DI1849" s="90"/>
      <c r="DJ1849" s="90"/>
      <c r="DK1849" s="90"/>
      <c r="DL1849" s="90"/>
      <c r="DM1849" s="90"/>
      <c r="DN1849" s="90"/>
      <c r="DO1849" s="90"/>
      <c r="DP1849" s="90"/>
      <c r="DQ1849" s="90"/>
      <c r="DR1849" s="90"/>
      <c r="DS1849" s="90"/>
      <c r="DT1849" s="90"/>
      <c r="DU1849" s="90"/>
      <c r="DV1849" s="90"/>
      <c r="DW1849" s="90"/>
      <c r="DX1849" s="90"/>
      <c r="DY1849" s="90"/>
      <c r="DZ1849" s="90"/>
      <c r="EA1849" s="90"/>
      <c r="EB1849" s="90"/>
      <c r="EC1849" s="90"/>
      <c r="ED1849" s="90"/>
      <c r="EE1849" s="90"/>
      <c r="EF1849" s="90"/>
      <c r="EG1849" s="90"/>
      <c r="EH1849" s="90"/>
      <c r="EI1849" s="90"/>
      <c r="EJ1849" s="90"/>
      <c r="EK1849" s="90"/>
      <c r="EL1849" s="90"/>
      <c r="EM1849" s="90"/>
      <c r="EN1849" s="90"/>
      <c r="EO1849" s="90"/>
      <c r="EP1849" s="90"/>
      <c r="EQ1849" s="90"/>
      <c r="ER1849" s="90"/>
      <c r="ES1849" s="90"/>
      <c r="ET1849" s="90"/>
      <c r="EU1849" s="90"/>
      <c r="EV1849" s="90"/>
      <c r="EW1849" s="90"/>
      <c r="EX1849" s="90"/>
      <c r="EY1849" s="90"/>
      <c r="EZ1849" s="90"/>
      <c r="FA1849" s="90"/>
      <c r="FB1849" s="90"/>
      <c r="FC1849" s="90"/>
      <c r="FD1849" s="90"/>
      <c r="FE1849" s="90"/>
      <c r="FF1849" s="90"/>
      <c r="FG1849" s="90"/>
      <c r="FH1849" s="90"/>
      <c r="FI1849" s="90"/>
      <c r="FJ1849" s="90"/>
      <c r="FK1849" s="90"/>
      <c r="FL1849" s="90"/>
      <c r="FM1849" s="90"/>
      <c r="FN1849" s="90"/>
      <c r="FO1849" s="90"/>
      <c r="FP1849" s="90"/>
      <c r="FQ1849" s="90"/>
      <c r="FR1849" s="90"/>
      <c r="FS1849" s="90"/>
      <c r="FT1849" s="90"/>
      <c r="FU1849" s="90"/>
      <c r="FV1849" s="90"/>
      <c r="FW1849" s="90"/>
      <c r="FX1849" s="90"/>
      <c r="FY1849" s="90"/>
      <c r="FZ1849" s="90"/>
      <c r="GA1849" s="90"/>
      <c r="GB1849" s="90"/>
      <c r="GC1849" s="90"/>
      <c r="GD1849" s="90"/>
      <c r="GE1849" s="90"/>
      <c r="GF1849" s="90"/>
      <c r="GG1849" s="90"/>
      <c r="GH1849" s="90"/>
      <c r="GI1849" s="90"/>
      <c r="GJ1849" s="90"/>
      <c r="GK1849" s="90"/>
      <c r="GL1849" s="90"/>
      <c r="GM1849" s="90"/>
      <c r="GN1849" s="90"/>
      <c r="GO1849" s="90"/>
      <c r="GP1849" s="90"/>
      <c r="GQ1849" s="90"/>
      <c r="GR1849" s="90"/>
      <c r="GS1849" s="90"/>
      <c r="GT1849" s="90"/>
      <c r="GU1849" s="90"/>
      <c r="GV1849" s="90"/>
      <c r="GW1849" s="90"/>
      <c r="GX1849" s="90"/>
      <c r="GY1849" s="90"/>
      <c r="GZ1849" s="90"/>
      <c r="HA1849" s="90"/>
      <c r="HB1849" s="90"/>
      <c r="HC1849" s="90"/>
      <c r="HD1849" s="90"/>
      <c r="HE1849" s="90"/>
      <c r="HF1849" s="90"/>
      <c r="HG1849" s="90"/>
      <c r="HH1849" s="90"/>
      <c r="HI1849" s="90"/>
      <c r="HJ1849" s="90"/>
      <c r="HK1849" s="90"/>
      <c r="HL1849" s="90"/>
      <c r="HM1849" s="90"/>
      <c r="HN1849" s="90"/>
      <c r="HO1849" s="90"/>
      <c r="HP1849" s="90"/>
      <c r="HQ1849" s="90"/>
      <c r="HR1849" s="90"/>
      <c r="HS1849" s="90"/>
      <c r="HT1849" s="90"/>
      <c r="HU1849" s="90"/>
      <c r="HV1849" s="90"/>
      <c r="HW1849" s="90"/>
      <c r="HX1849" s="90"/>
      <c r="HY1849" s="90"/>
      <c r="HZ1849" s="90"/>
      <c r="IA1849" s="90"/>
      <c r="IB1849" s="90"/>
      <c r="IC1849" s="90"/>
      <c r="ID1849" s="90"/>
      <c r="IE1849" s="90"/>
      <c r="IF1849" s="90"/>
      <c r="IG1849" s="90"/>
      <c r="IH1849" s="90"/>
      <c r="II1849" s="90"/>
      <c r="IJ1849" s="90"/>
      <c r="IK1849" s="90"/>
      <c r="IL1849" s="90"/>
      <c r="IM1849" s="90"/>
    </row>
    <row r="1850" spans="1:247" ht="13.5" hidden="1">
      <c r="A1850" s="90" t="s">
        <v>430</v>
      </c>
      <c r="B1850" s="90" t="s">
        <v>431</v>
      </c>
      <c r="C1850" s="91"/>
      <c r="D1850" s="91">
        <v>45351</v>
      </c>
      <c r="E1850" s="90">
        <v>5</v>
      </c>
      <c r="F1850" s="90" t="s">
        <v>1502</v>
      </c>
      <c r="G1850" s="90" t="s">
        <v>2531</v>
      </c>
      <c r="H1850" s="92">
        <v>2295053.04</v>
      </c>
      <c r="I1850" s="78">
        <v>524.22</v>
      </c>
      <c r="J1850" s="93"/>
      <c r="K1850" s="94">
        <v>4431.2</v>
      </c>
      <c r="L1850" s="94">
        <v>4431.2</v>
      </c>
      <c r="M1850" s="94">
        <f t="shared" si="16"/>
        <v>0</v>
      </c>
      <c r="N1850" s="101">
        <v>45508</v>
      </c>
      <c r="O1850" s="99" t="s">
        <v>2530</v>
      </c>
      <c r="P1850" s="90"/>
      <c r="Q1850" s="90">
        <v>30</v>
      </c>
      <c r="R1850" s="90"/>
      <c r="S1850" s="90"/>
      <c r="T1850" s="90"/>
      <c r="U1850" s="90"/>
      <c r="V1850" s="90"/>
      <c r="W1850" s="90"/>
      <c r="X1850" s="90"/>
      <c r="Y1850" s="90"/>
      <c r="Z1850" s="90"/>
      <c r="AA1850" s="90"/>
      <c r="AB1850" s="90"/>
      <c r="AC1850" s="90"/>
      <c r="AD1850" s="90"/>
      <c r="AE1850" s="90"/>
      <c r="AF1850" s="90"/>
      <c r="AG1850" s="90"/>
      <c r="AH1850" s="90"/>
      <c r="AI1850" s="90"/>
      <c r="AJ1850" s="90"/>
      <c r="AK1850" s="90"/>
      <c r="AL1850" s="90"/>
      <c r="AM1850" s="90"/>
      <c r="AN1850" s="90"/>
      <c r="AO1850" s="90"/>
      <c r="AP1850" s="90"/>
      <c r="AQ1850" s="90"/>
      <c r="AR1850" s="90"/>
      <c r="AS1850" s="90"/>
      <c r="AT1850" s="90"/>
      <c r="AU1850" s="90"/>
      <c r="AV1850" s="90"/>
      <c r="AW1850" s="90"/>
      <c r="AX1850" s="90"/>
      <c r="AY1850" s="90"/>
      <c r="AZ1850" s="90"/>
      <c r="BA1850" s="90"/>
      <c r="BB1850" s="90"/>
      <c r="BC1850" s="90"/>
      <c r="BD1850" s="90"/>
      <c r="BE1850" s="90"/>
      <c r="BF1850" s="90"/>
      <c r="BG1850" s="90"/>
      <c r="BH1850" s="90"/>
      <c r="BI1850" s="90"/>
      <c r="BJ1850" s="90"/>
      <c r="BK1850" s="90"/>
      <c r="BL1850" s="90"/>
      <c r="BM1850" s="90"/>
      <c r="BN1850" s="90"/>
      <c r="BO1850" s="90"/>
      <c r="BP1850" s="90"/>
      <c r="BQ1850" s="90"/>
      <c r="BR1850" s="90"/>
      <c r="BS1850" s="90"/>
      <c r="BT1850" s="90"/>
      <c r="BU1850" s="90"/>
      <c r="BV1850" s="90"/>
      <c r="BW1850" s="90"/>
      <c r="BX1850" s="90"/>
      <c r="BY1850" s="90"/>
      <c r="BZ1850" s="90"/>
      <c r="CA1850" s="90"/>
      <c r="CB1850" s="90"/>
      <c r="CC1850" s="90"/>
      <c r="CD1850" s="90"/>
      <c r="CE1850" s="90"/>
      <c r="CF1850" s="90"/>
      <c r="CG1850" s="90"/>
      <c r="CH1850" s="90"/>
      <c r="CI1850" s="90"/>
      <c r="CJ1850" s="90"/>
      <c r="CK1850" s="90"/>
      <c r="CL1850" s="90"/>
      <c r="CM1850" s="90"/>
      <c r="CN1850" s="90"/>
      <c r="CO1850" s="90"/>
      <c r="CP1850" s="90"/>
      <c r="CQ1850" s="90"/>
      <c r="CR1850" s="90"/>
      <c r="CS1850" s="90"/>
      <c r="CT1850" s="90"/>
      <c r="CU1850" s="90"/>
      <c r="CV1850" s="90"/>
      <c r="CW1850" s="90"/>
      <c r="CX1850" s="90"/>
      <c r="CY1850" s="90"/>
      <c r="CZ1850" s="90"/>
      <c r="DA1850" s="90"/>
      <c r="DB1850" s="90"/>
      <c r="DC1850" s="90"/>
      <c r="DD1850" s="90"/>
      <c r="DE1850" s="90"/>
      <c r="DF1850" s="90"/>
      <c r="DG1850" s="90"/>
      <c r="DH1850" s="90"/>
      <c r="DI1850" s="90"/>
      <c r="DJ1850" s="90"/>
      <c r="DK1850" s="90"/>
      <c r="DL1850" s="90"/>
      <c r="DM1850" s="90"/>
      <c r="DN1850" s="90"/>
      <c r="DO1850" s="90"/>
      <c r="DP1850" s="90"/>
      <c r="DQ1850" s="90"/>
      <c r="DR1850" s="90"/>
      <c r="DS1850" s="90"/>
      <c r="DT1850" s="90"/>
      <c r="DU1850" s="90"/>
      <c r="DV1850" s="90"/>
      <c r="DW1850" s="90"/>
      <c r="DX1850" s="90"/>
      <c r="DY1850" s="90"/>
      <c r="DZ1850" s="90"/>
      <c r="EA1850" s="90"/>
      <c r="EB1850" s="90"/>
      <c r="EC1850" s="90"/>
      <c r="ED1850" s="90"/>
      <c r="EE1850" s="90"/>
      <c r="EF1850" s="90"/>
      <c r="EG1850" s="90"/>
      <c r="EH1850" s="90"/>
      <c r="EI1850" s="90"/>
      <c r="EJ1850" s="90"/>
      <c r="EK1850" s="90"/>
      <c r="EL1850" s="90"/>
      <c r="EM1850" s="90"/>
      <c r="EN1850" s="90"/>
      <c r="EO1850" s="90"/>
      <c r="EP1850" s="90"/>
      <c r="EQ1850" s="90"/>
      <c r="ER1850" s="90"/>
      <c r="ES1850" s="90"/>
      <c r="ET1850" s="90"/>
      <c r="EU1850" s="90"/>
      <c r="EV1850" s="90"/>
      <c r="EW1850" s="90"/>
      <c r="EX1850" s="90"/>
      <c r="EY1850" s="90"/>
      <c r="EZ1850" s="90"/>
      <c r="FA1850" s="90"/>
      <c r="FB1850" s="90"/>
      <c r="FC1850" s="90"/>
      <c r="FD1850" s="90"/>
      <c r="FE1850" s="90"/>
      <c r="FF1850" s="90"/>
      <c r="FG1850" s="90"/>
      <c r="FH1850" s="90"/>
      <c r="FI1850" s="90"/>
      <c r="FJ1850" s="90"/>
      <c r="FK1850" s="90"/>
      <c r="FL1850" s="90"/>
      <c r="FM1850" s="90"/>
      <c r="FN1850" s="90"/>
      <c r="FO1850" s="90"/>
      <c r="FP1850" s="90"/>
      <c r="FQ1850" s="90"/>
      <c r="FR1850" s="90"/>
      <c r="FS1850" s="90"/>
      <c r="FT1850" s="90"/>
      <c r="FU1850" s="90"/>
      <c r="FV1850" s="90"/>
      <c r="FW1850" s="90"/>
      <c r="FX1850" s="90"/>
      <c r="FY1850" s="90"/>
      <c r="FZ1850" s="90"/>
      <c r="GA1850" s="90"/>
      <c r="GB1850" s="90"/>
      <c r="GC1850" s="90"/>
      <c r="GD1850" s="90"/>
      <c r="GE1850" s="90"/>
      <c r="GF1850" s="90"/>
      <c r="GG1850" s="90"/>
      <c r="GH1850" s="90"/>
      <c r="GI1850" s="90"/>
      <c r="GJ1850" s="90"/>
      <c r="GK1850" s="90"/>
      <c r="GL1850" s="90"/>
      <c r="GM1850" s="90"/>
      <c r="GN1850" s="90"/>
      <c r="GO1850" s="90"/>
      <c r="GP1850" s="90"/>
      <c r="GQ1850" s="90"/>
      <c r="GR1850" s="90"/>
      <c r="GS1850" s="90"/>
      <c r="GT1850" s="90"/>
      <c r="GU1850" s="90"/>
      <c r="GV1850" s="90"/>
      <c r="GW1850" s="90"/>
      <c r="GX1850" s="90"/>
      <c r="GY1850" s="90"/>
      <c r="GZ1850" s="90"/>
      <c r="HA1850" s="90"/>
      <c r="HB1850" s="90"/>
      <c r="HC1850" s="90"/>
      <c r="HD1850" s="90"/>
      <c r="HE1850" s="90"/>
      <c r="HF1850" s="90"/>
      <c r="HG1850" s="90"/>
      <c r="HH1850" s="90"/>
      <c r="HI1850" s="90"/>
      <c r="HJ1850" s="90"/>
      <c r="HK1850" s="90"/>
      <c r="HL1850" s="90"/>
      <c r="HM1850" s="90"/>
      <c r="HN1850" s="90"/>
      <c r="HO1850" s="90"/>
      <c r="HP1850" s="90"/>
      <c r="HQ1850" s="90"/>
      <c r="HR1850" s="90"/>
      <c r="HS1850" s="90"/>
      <c r="HT1850" s="90"/>
      <c r="HU1850" s="90"/>
      <c r="HV1850" s="90"/>
      <c r="HW1850" s="90"/>
      <c r="HX1850" s="90"/>
      <c r="HY1850" s="90"/>
      <c r="HZ1850" s="90"/>
      <c r="IA1850" s="90"/>
      <c r="IB1850" s="90"/>
      <c r="IC1850" s="90"/>
      <c r="ID1850" s="90"/>
      <c r="IE1850" s="90"/>
      <c r="IF1850" s="90"/>
      <c r="IG1850" s="90"/>
      <c r="IH1850" s="90"/>
      <c r="II1850" s="90"/>
      <c r="IJ1850" s="90"/>
      <c r="IK1850" s="90"/>
      <c r="IL1850" s="90"/>
      <c r="IM1850" s="90"/>
    </row>
    <row r="1851" spans="1:247" ht="13.5" hidden="1">
      <c r="A1851" s="90"/>
      <c r="B1851" s="90" t="s">
        <v>2532</v>
      </c>
      <c r="C1851" s="91"/>
      <c r="D1851" s="91">
        <v>45338</v>
      </c>
      <c r="E1851" s="90">
        <v>912</v>
      </c>
      <c r="F1851" s="90" t="s">
        <v>981</v>
      </c>
      <c r="G1851" s="90" t="s">
        <v>2533</v>
      </c>
      <c r="H1851" s="92"/>
      <c r="I1851" s="78">
        <v>524.22</v>
      </c>
      <c r="J1851" s="93"/>
      <c r="K1851" s="94">
        <v>3390</v>
      </c>
      <c r="L1851" s="94">
        <v>3390</v>
      </c>
      <c r="M1851" s="94">
        <f t="shared" si="16"/>
        <v>0</v>
      </c>
      <c r="N1851" s="99" t="s">
        <v>2534</v>
      </c>
      <c r="O1851" s="99" t="s">
        <v>2535</v>
      </c>
      <c r="P1851" s="90"/>
      <c r="Q1851" s="90">
        <v>30</v>
      </c>
      <c r="R1851" s="90"/>
      <c r="S1851" s="90"/>
      <c r="T1851" s="90"/>
      <c r="U1851" s="90"/>
      <c r="V1851" s="90"/>
      <c r="W1851" s="90"/>
      <c r="X1851" s="90"/>
      <c r="Y1851" s="90"/>
      <c r="Z1851" s="90"/>
      <c r="AA1851" s="90"/>
      <c r="AB1851" s="90"/>
      <c r="AC1851" s="90"/>
      <c r="AD1851" s="90"/>
      <c r="AE1851" s="90"/>
      <c r="AF1851" s="90"/>
      <c r="AG1851" s="90"/>
      <c r="AH1851" s="90"/>
      <c r="AI1851" s="90"/>
      <c r="AJ1851" s="90"/>
      <c r="AK1851" s="90"/>
      <c r="AL1851" s="90"/>
      <c r="AM1851" s="90"/>
      <c r="AN1851" s="90"/>
      <c r="AO1851" s="90"/>
      <c r="AP1851" s="90"/>
      <c r="AQ1851" s="90"/>
      <c r="AR1851" s="90"/>
      <c r="AS1851" s="90"/>
      <c r="AT1851" s="90"/>
      <c r="AU1851" s="90"/>
      <c r="AV1851" s="90"/>
      <c r="AW1851" s="90"/>
      <c r="AX1851" s="90"/>
      <c r="AY1851" s="90"/>
      <c r="AZ1851" s="90"/>
      <c r="BA1851" s="90"/>
      <c r="BB1851" s="90"/>
      <c r="BC1851" s="90"/>
      <c r="BD1851" s="90"/>
      <c r="BE1851" s="90"/>
      <c r="BF1851" s="90"/>
      <c r="BG1851" s="90"/>
      <c r="BH1851" s="90"/>
      <c r="BI1851" s="90"/>
      <c r="BJ1851" s="90"/>
      <c r="BK1851" s="90"/>
      <c r="BL1851" s="90"/>
      <c r="BM1851" s="90"/>
      <c r="BN1851" s="90"/>
      <c r="BO1851" s="90"/>
      <c r="BP1851" s="90"/>
      <c r="BQ1851" s="90"/>
      <c r="BR1851" s="90"/>
      <c r="BS1851" s="90"/>
      <c r="BT1851" s="90"/>
      <c r="BU1851" s="90"/>
      <c r="BV1851" s="90"/>
      <c r="BW1851" s="90"/>
      <c r="BX1851" s="90"/>
      <c r="BY1851" s="90"/>
      <c r="BZ1851" s="90"/>
      <c r="CA1851" s="90"/>
      <c r="CB1851" s="90"/>
      <c r="CC1851" s="90"/>
      <c r="CD1851" s="90"/>
      <c r="CE1851" s="90"/>
      <c r="CF1851" s="90"/>
      <c r="CG1851" s="90"/>
      <c r="CH1851" s="90"/>
      <c r="CI1851" s="90"/>
      <c r="CJ1851" s="90"/>
      <c r="CK1851" s="90"/>
      <c r="CL1851" s="90"/>
      <c r="CM1851" s="90"/>
      <c r="CN1851" s="90"/>
      <c r="CO1851" s="90"/>
      <c r="CP1851" s="90"/>
      <c r="CQ1851" s="90"/>
      <c r="CR1851" s="90"/>
      <c r="CS1851" s="90"/>
      <c r="CT1851" s="90"/>
      <c r="CU1851" s="90"/>
      <c r="CV1851" s="90"/>
      <c r="CW1851" s="90"/>
      <c r="CX1851" s="90"/>
      <c r="CY1851" s="90"/>
      <c r="CZ1851" s="90"/>
      <c r="DA1851" s="90"/>
      <c r="DB1851" s="90"/>
      <c r="DC1851" s="90"/>
      <c r="DD1851" s="90"/>
      <c r="DE1851" s="90"/>
      <c r="DF1851" s="90"/>
      <c r="DG1851" s="90"/>
      <c r="DH1851" s="90"/>
      <c r="DI1851" s="90"/>
      <c r="DJ1851" s="90"/>
      <c r="DK1851" s="90"/>
      <c r="DL1851" s="90"/>
      <c r="DM1851" s="90"/>
      <c r="DN1851" s="90"/>
      <c r="DO1851" s="90"/>
      <c r="DP1851" s="90"/>
      <c r="DQ1851" s="90"/>
      <c r="DR1851" s="90"/>
      <c r="DS1851" s="90"/>
      <c r="DT1851" s="90"/>
      <c r="DU1851" s="90"/>
      <c r="DV1851" s="90"/>
      <c r="DW1851" s="90"/>
      <c r="DX1851" s="90"/>
      <c r="DY1851" s="90"/>
      <c r="DZ1851" s="90"/>
      <c r="EA1851" s="90"/>
      <c r="EB1851" s="90"/>
      <c r="EC1851" s="90"/>
      <c r="ED1851" s="90"/>
      <c r="EE1851" s="90"/>
      <c r="EF1851" s="90"/>
      <c r="EG1851" s="90"/>
      <c r="EH1851" s="90"/>
      <c r="EI1851" s="90"/>
      <c r="EJ1851" s="90"/>
      <c r="EK1851" s="90"/>
      <c r="EL1851" s="90"/>
      <c r="EM1851" s="90"/>
      <c r="EN1851" s="90"/>
      <c r="EO1851" s="90"/>
      <c r="EP1851" s="90"/>
      <c r="EQ1851" s="90"/>
      <c r="ER1851" s="90"/>
      <c r="ES1851" s="90"/>
      <c r="ET1851" s="90"/>
      <c r="EU1851" s="90"/>
      <c r="EV1851" s="90"/>
      <c r="EW1851" s="90"/>
      <c r="EX1851" s="90"/>
      <c r="EY1851" s="90"/>
      <c r="EZ1851" s="90"/>
      <c r="FA1851" s="90"/>
      <c r="FB1851" s="90"/>
      <c r="FC1851" s="90"/>
      <c r="FD1851" s="90"/>
      <c r="FE1851" s="90"/>
      <c r="FF1851" s="90"/>
      <c r="FG1851" s="90"/>
      <c r="FH1851" s="90"/>
      <c r="FI1851" s="90"/>
      <c r="FJ1851" s="90"/>
      <c r="FK1851" s="90"/>
      <c r="FL1851" s="90"/>
      <c r="FM1851" s="90"/>
      <c r="FN1851" s="90"/>
      <c r="FO1851" s="90"/>
      <c r="FP1851" s="90"/>
      <c r="FQ1851" s="90"/>
      <c r="FR1851" s="90"/>
      <c r="FS1851" s="90"/>
      <c r="FT1851" s="90"/>
      <c r="FU1851" s="90"/>
      <c r="FV1851" s="90"/>
      <c r="FW1851" s="90"/>
      <c r="FX1851" s="90"/>
      <c r="FY1851" s="90"/>
      <c r="FZ1851" s="90"/>
      <c r="GA1851" s="90"/>
      <c r="GB1851" s="90"/>
      <c r="GC1851" s="90"/>
      <c r="GD1851" s="90"/>
      <c r="GE1851" s="90"/>
      <c r="GF1851" s="90"/>
      <c r="GG1851" s="90"/>
      <c r="GH1851" s="90"/>
      <c r="GI1851" s="90"/>
      <c r="GJ1851" s="90"/>
      <c r="GK1851" s="90"/>
      <c r="GL1851" s="90"/>
      <c r="GM1851" s="90"/>
      <c r="GN1851" s="90"/>
      <c r="GO1851" s="90"/>
      <c r="GP1851" s="90"/>
      <c r="GQ1851" s="90"/>
      <c r="GR1851" s="90"/>
      <c r="GS1851" s="90"/>
      <c r="GT1851" s="90"/>
      <c r="GU1851" s="90"/>
      <c r="GV1851" s="90"/>
      <c r="GW1851" s="90"/>
      <c r="GX1851" s="90"/>
      <c r="GY1851" s="90"/>
      <c r="GZ1851" s="90"/>
      <c r="HA1851" s="90"/>
      <c r="HB1851" s="90"/>
      <c r="HC1851" s="90"/>
      <c r="HD1851" s="90"/>
      <c r="HE1851" s="90"/>
      <c r="HF1851" s="90"/>
      <c r="HG1851" s="90"/>
      <c r="HH1851" s="90"/>
      <c r="HI1851" s="90"/>
      <c r="HJ1851" s="90"/>
      <c r="HK1851" s="90"/>
      <c r="HL1851" s="90"/>
      <c r="HM1851" s="90"/>
      <c r="HN1851" s="90"/>
      <c r="HO1851" s="90"/>
      <c r="HP1851" s="90"/>
      <c r="HQ1851" s="90"/>
      <c r="HR1851" s="90"/>
      <c r="HS1851" s="90"/>
      <c r="HT1851" s="90"/>
      <c r="HU1851" s="90"/>
      <c r="HV1851" s="90"/>
      <c r="HW1851" s="90"/>
      <c r="HX1851" s="90"/>
      <c r="HY1851" s="90"/>
      <c r="HZ1851" s="90"/>
      <c r="IA1851" s="90"/>
      <c r="IB1851" s="90"/>
      <c r="IC1851" s="90"/>
      <c r="ID1851" s="90"/>
      <c r="IE1851" s="90"/>
      <c r="IF1851" s="90"/>
      <c r="IG1851" s="90"/>
      <c r="IH1851" s="90"/>
      <c r="II1851" s="90"/>
      <c r="IJ1851" s="90"/>
      <c r="IK1851" s="90"/>
      <c r="IL1851" s="90"/>
      <c r="IM1851" s="90"/>
    </row>
    <row r="1852" spans="1:247" ht="13.5" hidden="1">
      <c r="A1852" s="90"/>
      <c r="B1852" s="90" t="s">
        <v>2532</v>
      </c>
      <c r="C1852" s="91"/>
      <c r="D1852" s="91">
        <v>45338</v>
      </c>
      <c r="E1852" s="90">
        <v>913</v>
      </c>
      <c r="F1852" s="90" t="s">
        <v>981</v>
      </c>
      <c r="G1852" s="90" t="s">
        <v>2536</v>
      </c>
      <c r="H1852" s="92"/>
      <c r="I1852" s="78">
        <v>524.22</v>
      </c>
      <c r="J1852" s="93"/>
      <c r="K1852" s="94">
        <v>5085</v>
      </c>
      <c r="L1852" s="94">
        <v>5085</v>
      </c>
      <c r="M1852" s="94">
        <f t="shared" si="16"/>
        <v>0</v>
      </c>
      <c r="N1852" s="99" t="s">
        <v>2534</v>
      </c>
      <c r="O1852" s="99" t="s">
        <v>2535</v>
      </c>
      <c r="P1852" s="90"/>
      <c r="Q1852" s="90">
        <v>30</v>
      </c>
      <c r="R1852" s="90"/>
      <c r="S1852" s="90"/>
      <c r="T1852" s="90"/>
      <c r="U1852" s="90"/>
      <c r="V1852" s="90"/>
      <c r="W1852" s="90"/>
      <c r="X1852" s="90"/>
      <c r="Y1852" s="90"/>
      <c r="Z1852" s="90"/>
      <c r="AA1852" s="90"/>
      <c r="AB1852" s="90"/>
      <c r="AC1852" s="90"/>
      <c r="AD1852" s="90"/>
      <c r="AE1852" s="90"/>
      <c r="AF1852" s="90"/>
      <c r="AG1852" s="90"/>
      <c r="AH1852" s="90"/>
      <c r="AI1852" s="90"/>
      <c r="AJ1852" s="90"/>
      <c r="AK1852" s="90"/>
      <c r="AL1852" s="90"/>
      <c r="AM1852" s="90"/>
      <c r="AN1852" s="90"/>
      <c r="AO1852" s="90"/>
      <c r="AP1852" s="90"/>
      <c r="AQ1852" s="90"/>
      <c r="AR1852" s="90"/>
      <c r="AS1852" s="90"/>
      <c r="AT1852" s="90"/>
      <c r="AU1852" s="90"/>
      <c r="AV1852" s="90"/>
      <c r="AW1852" s="90"/>
      <c r="AX1852" s="90"/>
      <c r="AY1852" s="90"/>
      <c r="AZ1852" s="90"/>
      <c r="BA1852" s="90"/>
      <c r="BB1852" s="90"/>
      <c r="BC1852" s="90"/>
      <c r="BD1852" s="90"/>
      <c r="BE1852" s="90"/>
      <c r="BF1852" s="90"/>
      <c r="BG1852" s="90"/>
      <c r="BH1852" s="90"/>
      <c r="BI1852" s="90"/>
      <c r="BJ1852" s="90"/>
      <c r="BK1852" s="90"/>
      <c r="BL1852" s="90"/>
      <c r="BM1852" s="90"/>
      <c r="BN1852" s="90"/>
      <c r="BO1852" s="90"/>
      <c r="BP1852" s="90"/>
      <c r="BQ1852" s="90"/>
      <c r="BR1852" s="90"/>
      <c r="BS1852" s="90"/>
      <c r="BT1852" s="90"/>
      <c r="BU1852" s="90"/>
      <c r="BV1852" s="90"/>
      <c r="BW1852" s="90"/>
      <c r="BX1852" s="90"/>
      <c r="BY1852" s="90"/>
      <c r="BZ1852" s="90"/>
      <c r="CA1852" s="90"/>
      <c r="CB1852" s="90"/>
      <c r="CC1852" s="90"/>
      <c r="CD1852" s="90"/>
      <c r="CE1852" s="90"/>
      <c r="CF1852" s="90"/>
      <c r="CG1852" s="90"/>
      <c r="CH1852" s="90"/>
      <c r="CI1852" s="90"/>
      <c r="CJ1852" s="90"/>
      <c r="CK1852" s="90"/>
      <c r="CL1852" s="90"/>
      <c r="CM1852" s="90"/>
      <c r="CN1852" s="90"/>
      <c r="CO1852" s="90"/>
      <c r="CP1852" s="90"/>
      <c r="CQ1852" s="90"/>
      <c r="CR1852" s="90"/>
      <c r="CS1852" s="90"/>
      <c r="CT1852" s="90"/>
      <c r="CU1852" s="90"/>
      <c r="CV1852" s="90"/>
      <c r="CW1852" s="90"/>
      <c r="CX1852" s="90"/>
      <c r="CY1852" s="90"/>
      <c r="CZ1852" s="90"/>
      <c r="DA1852" s="90"/>
      <c r="DB1852" s="90"/>
      <c r="DC1852" s="90"/>
      <c r="DD1852" s="90"/>
      <c r="DE1852" s="90"/>
      <c r="DF1852" s="90"/>
      <c r="DG1852" s="90"/>
      <c r="DH1852" s="90"/>
      <c r="DI1852" s="90"/>
      <c r="DJ1852" s="90"/>
      <c r="DK1852" s="90"/>
      <c r="DL1852" s="90"/>
      <c r="DM1852" s="90"/>
      <c r="DN1852" s="90"/>
      <c r="DO1852" s="90"/>
      <c r="DP1852" s="90"/>
      <c r="DQ1852" s="90"/>
      <c r="DR1852" s="90"/>
      <c r="DS1852" s="90"/>
      <c r="DT1852" s="90"/>
      <c r="DU1852" s="90"/>
      <c r="DV1852" s="90"/>
      <c r="DW1852" s="90"/>
      <c r="DX1852" s="90"/>
      <c r="DY1852" s="90"/>
      <c r="DZ1852" s="90"/>
      <c r="EA1852" s="90"/>
      <c r="EB1852" s="90"/>
      <c r="EC1852" s="90"/>
      <c r="ED1852" s="90"/>
      <c r="EE1852" s="90"/>
      <c r="EF1852" s="90"/>
      <c r="EG1852" s="90"/>
      <c r="EH1852" s="90"/>
      <c r="EI1852" s="90"/>
      <c r="EJ1852" s="90"/>
      <c r="EK1852" s="90"/>
      <c r="EL1852" s="90"/>
      <c r="EM1852" s="90"/>
      <c r="EN1852" s="90"/>
      <c r="EO1852" s="90"/>
      <c r="EP1852" s="90"/>
      <c r="EQ1852" s="90"/>
      <c r="ER1852" s="90"/>
      <c r="ES1852" s="90"/>
      <c r="ET1852" s="90"/>
      <c r="EU1852" s="90"/>
      <c r="EV1852" s="90"/>
      <c r="EW1852" s="90"/>
      <c r="EX1852" s="90"/>
      <c r="EY1852" s="90"/>
      <c r="EZ1852" s="90"/>
      <c r="FA1852" s="90"/>
      <c r="FB1852" s="90"/>
      <c r="FC1852" s="90"/>
      <c r="FD1852" s="90"/>
      <c r="FE1852" s="90"/>
      <c r="FF1852" s="90"/>
      <c r="FG1852" s="90"/>
      <c r="FH1852" s="90"/>
      <c r="FI1852" s="90"/>
      <c r="FJ1852" s="90"/>
      <c r="FK1852" s="90"/>
      <c r="FL1852" s="90"/>
      <c r="FM1852" s="90"/>
      <c r="FN1852" s="90"/>
      <c r="FO1852" s="90"/>
      <c r="FP1852" s="90"/>
      <c r="FQ1852" s="90"/>
      <c r="FR1852" s="90"/>
      <c r="FS1852" s="90"/>
      <c r="FT1852" s="90"/>
      <c r="FU1852" s="90"/>
      <c r="FV1852" s="90"/>
      <c r="FW1852" s="90"/>
      <c r="FX1852" s="90"/>
      <c r="FY1852" s="90"/>
      <c r="FZ1852" s="90"/>
      <c r="GA1852" s="90"/>
      <c r="GB1852" s="90"/>
      <c r="GC1852" s="90"/>
      <c r="GD1852" s="90"/>
      <c r="GE1852" s="90"/>
      <c r="GF1852" s="90"/>
      <c r="GG1852" s="90"/>
      <c r="GH1852" s="90"/>
      <c r="GI1852" s="90"/>
      <c r="GJ1852" s="90"/>
      <c r="GK1852" s="90"/>
      <c r="GL1852" s="90"/>
      <c r="GM1852" s="90"/>
      <c r="GN1852" s="90"/>
      <c r="GO1852" s="90"/>
      <c r="GP1852" s="90"/>
      <c r="GQ1852" s="90"/>
      <c r="GR1852" s="90"/>
      <c r="GS1852" s="90"/>
      <c r="GT1852" s="90"/>
      <c r="GU1852" s="90"/>
      <c r="GV1852" s="90"/>
      <c r="GW1852" s="90"/>
      <c r="GX1852" s="90"/>
      <c r="GY1852" s="90"/>
      <c r="GZ1852" s="90"/>
      <c r="HA1852" s="90"/>
      <c r="HB1852" s="90"/>
      <c r="HC1852" s="90"/>
      <c r="HD1852" s="90"/>
      <c r="HE1852" s="90"/>
      <c r="HF1852" s="90"/>
      <c r="HG1852" s="90"/>
      <c r="HH1852" s="90"/>
      <c r="HI1852" s="90"/>
      <c r="HJ1852" s="90"/>
      <c r="HK1852" s="90"/>
      <c r="HL1852" s="90"/>
      <c r="HM1852" s="90"/>
      <c r="HN1852" s="90"/>
      <c r="HO1852" s="90"/>
      <c r="HP1852" s="90"/>
      <c r="HQ1852" s="90"/>
      <c r="HR1852" s="90"/>
      <c r="HS1852" s="90"/>
      <c r="HT1852" s="90"/>
      <c r="HU1852" s="90"/>
      <c r="HV1852" s="90"/>
      <c r="HW1852" s="90"/>
      <c r="HX1852" s="90"/>
      <c r="HY1852" s="90"/>
      <c r="HZ1852" s="90"/>
      <c r="IA1852" s="90"/>
      <c r="IB1852" s="90"/>
      <c r="IC1852" s="90"/>
      <c r="ID1852" s="90"/>
      <c r="IE1852" s="90"/>
      <c r="IF1852" s="90"/>
      <c r="IG1852" s="90"/>
      <c r="IH1852" s="90"/>
      <c r="II1852" s="90"/>
      <c r="IJ1852" s="90"/>
      <c r="IK1852" s="90"/>
      <c r="IL1852" s="90"/>
      <c r="IM1852" s="90"/>
    </row>
    <row r="1853" spans="1:247" ht="13.5" hidden="1">
      <c r="A1853" s="90"/>
      <c r="B1853" s="90" t="s">
        <v>2532</v>
      </c>
      <c r="C1853" s="91"/>
      <c r="D1853" s="91">
        <v>45338</v>
      </c>
      <c r="E1853" s="90">
        <v>914</v>
      </c>
      <c r="F1853" s="90" t="s">
        <v>981</v>
      </c>
      <c r="G1853" s="90" t="s">
        <v>2537</v>
      </c>
      <c r="H1853" s="92"/>
      <c r="I1853" s="78">
        <v>524.22</v>
      </c>
      <c r="J1853" s="93"/>
      <c r="K1853" s="94">
        <v>565</v>
      </c>
      <c r="L1853" s="94">
        <v>565</v>
      </c>
      <c r="M1853" s="94">
        <f t="shared" si="16"/>
        <v>0</v>
      </c>
      <c r="N1853" s="99" t="s">
        <v>2534</v>
      </c>
      <c r="O1853" s="99" t="s">
        <v>2535</v>
      </c>
      <c r="P1853" s="90"/>
      <c r="Q1853" s="90">
        <v>30</v>
      </c>
      <c r="R1853" s="90"/>
      <c r="S1853" s="90"/>
      <c r="T1853" s="90"/>
      <c r="U1853" s="90"/>
      <c r="V1853" s="90"/>
      <c r="W1853" s="90"/>
      <c r="X1853" s="90"/>
      <c r="Y1853" s="90"/>
      <c r="Z1853" s="90"/>
      <c r="AA1853" s="90"/>
      <c r="AB1853" s="90"/>
      <c r="AC1853" s="90"/>
      <c r="AD1853" s="90"/>
      <c r="AE1853" s="90"/>
      <c r="AF1853" s="90"/>
      <c r="AG1853" s="90"/>
      <c r="AH1853" s="90"/>
      <c r="AI1853" s="90"/>
      <c r="AJ1853" s="90"/>
      <c r="AK1853" s="90"/>
      <c r="AL1853" s="90"/>
      <c r="AM1853" s="90"/>
      <c r="AN1853" s="90"/>
      <c r="AO1853" s="90"/>
      <c r="AP1853" s="90"/>
      <c r="AQ1853" s="90"/>
      <c r="AR1853" s="90"/>
      <c r="AS1853" s="90"/>
      <c r="AT1853" s="90"/>
      <c r="AU1853" s="90"/>
      <c r="AV1853" s="90"/>
      <c r="AW1853" s="90"/>
      <c r="AX1853" s="90"/>
      <c r="AY1853" s="90"/>
      <c r="AZ1853" s="90"/>
      <c r="BA1853" s="90"/>
      <c r="BB1853" s="90"/>
      <c r="BC1853" s="90"/>
      <c r="BD1853" s="90"/>
      <c r="BE1853" s="90"/>
      <c r="BF1853" s="90"/>
      <c r="BG1853" s="90"/>
      <c r="BH1853" s="90"/>
      <c r="BI1853" s="90"/>
      <c r="BJ1853" s="90"/>
      <c r="BK1853" s="90"/>
      <c r="BL1853" s="90"/>
      <c r="BM1853" s="90"/>
      <c r="BN1853" s="90"/>
      <c r="BO1853" s="90"/>
      <c r="BP1853" s="90"/>
      <c r="BQ1853" s="90"/>
      <c r="BR1853" s="90"/>
      <c r="BS1853" s="90"/>
      <c r="BT1853" s="90"/>
      <c r="BU1853" s="90"/>
      <c r="BV1853" s="90"/>
      <c r="BW1853" s="90"/>
      <c r="BX1853" s="90"/>
      <c r="BY1853" s="90"/>
      <c r="BZ1853" s="90"/>
      <c r="CA1853" s="90"/>
      <c r="CB1853" s="90"/>
      <c r="CC1853" s="90"/>
      <c r="CD1853" s="90"/>
      <c r="CE1853" s="90"/>
      <c r="CF1853" s="90"/>
      <c r="CG1853" s="90"/>
      <c r="CH1853" s="90"/>
      <c r="CI1853" s="90"/>
      <c r="CJ1853" s="90"/>
      <c r="CK1853" s="90"/>
      <c r="CL1853" s="90"/>
      <c r="CM1853" s="90"/>
      <c r="CN1853" s="90"/>
      <c r="CO1853" s="90"/>
      <c r="CP1853" s="90"/>
      <c r="CQ1853" s="90"/>
      <c r="CR1853" s="90"/>
      <c r="CS1853" s="90"/>
      <c r="CT1853" s="90"/>
      <c r="CU1853" s="90"/>
      <c r="CV1853" s="90"/>
      <c r="CW1853" s="90"/>
      <c r="CX1853" s="90"/>
      <c r="CY1853" s="90"/>
      <c r="CZ1853" s="90"/>
      <c r="DA1853" s="90"/>
      <c r="DB1853" s="90"/>
      <c r="DC1853" s="90"/>
      <c r="DD1853" s="90"/>
      <c r="DE1853" s="90"/>
      <c r="DF1853" s="90"/>
      <c r="DG1853" s="90"/>
      <c r="DH1853" s="90"/>
      <c r="DI1853" s="90"/>
      <c r="DJ1853" s="90"/>
      <c r="DK1853" s="90"/>
      <c r="DL1853" s="90"/>
      <c r="DM1853" s="90"/>
      <c r="DN1853" s="90"/>
      <c r="DO1853" s="90"/>
      <c r="DP1853" s="90"/>
      <c r="DQ1853" s="90"/>
      <c r="DR1853" s="90"/>
      <c r="DS1853" s="90"/>
      <c r="DT1853" s="90"/>
      <c r="DU1853" s="90"/>
      <c r="DV1853" s="90"/>
      <c r="DW1853" s="90"/>
      <c r="DX1853" s="90"/>
      <c r="DY1853" s="90"/>
      <c r="DZ1853" s="90"/>
      <c r="EA1853" s="90"/>
      <c r="EB1853" s="90"/>
      <c r="EC1853" s="90"/>
      <c r="ED1853" s="90"/>
      <c r="EE1853" s="90"/>
      <c r="EF1853" s="90"/>
      <c r="EG1853" s="90"/>
      <c r="EH1853" s="90"/>
      <c r="EI1853" s="90"/>
      <c r="EJ1853" s="90"/>
      <c r="EK1853" s="90"/>
      <c r="EL1853" s="90"/>
      <c r="EM1853" s="90"/>
      <c r="EN1853" s="90"/>
      <c r="EO1853" s="90"/>
      <c r="EP1853" s="90"/>
      <c r="EQ1853" s="90"/>
      <c r="ER1853" s="90"/>
      <c r="ES1853" s="90"/>
      <c r="ET1853" s="90"/>
      <c r="EU1853" s="90"/>
      <c r="EV1853" s="90"/>
      <c r="EW1853" s="90"/>
      <c r="EX1853" s="90"/>
      <c r="EY1853" s="90"/>
      <c r="EZ1853" s="90"/>
      <c r="FA1853" s="90"/>
      <c r="FB1853" s="90"/>
      <c r="FC1853" s="90"/>
      <c r="FD1853" s="90"/>
      <c r="FE1853" s="90"/>
      <c r="FF1853" s="90"/>
      <c r="FG1853" s="90"/>
      <c r="FH1853" s="90"/>
      <c r="FI1853" s="90"/>
      <c r="FJ1853" s="90"/>
      <c r="FK1853" s="90"/>
      <c r="FL1853" s="90"/>
      <c r="FM1853" s="90"/>
      <c r="FN1853" s="90"/>
      <c r="FO1853" s="90"/>
      <c r="FP1853" s="90"/>
      <c r="FQ1853" s="90"/>
      <c r="FR1853" s="90"/>
      <c r="FS1853" s="90"/>
      <c r="FT1853" s="90"/>
      <c r="FU1853" s="90"/>
      <c r="FV1853" s="90"/>
      <c r="FW1853" s="90"/>
      <c r="FX1853" s="90"/>
      <c r="FY1853" s="90"/>
      <c r="FZ1853" s="90"/>
      <c r="GA1853" s="90"/>
      <c r="GB1853" s="90"/>
      <c r="GC1853" s="90"/>
      <c r="GD1853" s="90"/>
      <c r="GE1853" s="90"/>
      <c r="GF1853" s="90"/>
      <c r="GG1853" s="90"/>
      <c r="GH1853" s="90"/>
      <c r="GI1853" s="90"/>
      <c r="GJ1853" s="90"/>
      <c r="GK1853" s="90"/>
      <c r="GL1853" s="90"/>
      <c r="GM1853" s="90"/>
      <c r="GN1853" s="90"/>
      <c r="GO1853" s="90"/>
      <c r="GP1853" s="90"/>
      <c r="GQ1853" s="90"/>
      <c r="GR1853" s="90"/>
      <c r="GS1853" s="90"/>
      <c r="GT1853" s="90"/>
      <c r="GU1853" s="90"/>
      <c r="GV1853" s="90"/>
      <c r="GW1853" s="90"/>
      <c r="GX1853" s="90"/>
      <c r="GY1853" s="90"/>
      <c r="GZ1853" s="90"/>
      <c r="HA1853" s="90"/>
      <c r="HB1853" s="90"/>
      <c r="HC1853" s="90"/>
      <c r="HD1853" s="90"/>
      <c r="HE1853" s="90"/>
      <c r="HF1853" s="90"/>
      <c r="HG1853" s="90"/>
      <c r="HH1853" s="90"/>
      <c r="HI1853" s="90"/>
      <c r="HJ1853" s="90"/>
      <c r="HK1853" s="90"/>
      <c r="HL1853" s="90"/>
      <c r="HM1853" s="90"/>
      <c r="HN1853" s="90"/>
      <c r="HO1853" s="90"/>
      <c r="HP1853" s="90"/>
      <c r="HQ1853" s="90"/>
      <c r="HR1853" s="90"/>
      <c r="HS1853" s="90"/>
      <c r="HT1853" s="90"/>
      <c r="HU1853" s="90"/>
      <c r="HV1853" s="90"/>
      <c r="HW1853" s="90"/>
      <c r="HX1853" s="90"/>
      <c r="HY1853" s="90"/>
      <c r="HZ1853" s="90"/>
      <c r="IA1853" s="90"/>
      <c r="IB1853" s="90"/>
      <c r="IC1853" s="90"/>
      <c r="ID1853" s="90"/>
      <c r="IE1853" s="90"/>
      <c r="IF1853" s="90"/>
      <c r="IG1853" s="90"/>
      <c r="IH1853" s="90"/>
      <c r="II1853" s="90"/>
      <c r="IJ1853" s="90"/>
      <c r="IK1853" s="90"/>
      <c r="IL1853" s="90"/>
      <c r="IM1853" s="90"/>
    </row>
    <row r="1854" spans="1:247" ht="13.5" hidden="1">
      <c r="A1854" s="90"/>
      <c r="B1854" s="90"/>
      <c r="C1854" s="99"/>
      <c r="D1854" s="99" t="s">
        <v>2538</v>
      </c>
      <c r="E1854" s="90">
        <v>919</v>
      </c>
      <c r="F1854" s="90" t="s">
        <v>2539</v>
      </c>
      <c r="G1854" s="90" t="s">
        <v>2540</v>
      </c>
      <c r="H1854" s="92"/>
      <c r="I1854" s="78">
        <v>524.22</v>
      </c>
      <c r="J1854" s="93"/>
      <c r="K1854" s="94">
        <v>6000</v>
      </c>
      <c r="L1854" s="94">
        <v>6000</v>
      </c>
      <c r="M1854" s="94">
        <f t="shared" si="16"/>
        <v>0</v>
      </c>
      <c r="N1854" s="101">
        <v>45508</v>
      </c>
      <c r="O1854" s="75" t="s">
        <v>2541</v>
      </c>
      <c r="P1854" s="90"/>
      <c r="Q1854" s="90"/>
      <c r="R1854" s="90"/>
      <c r="S1854" s="90"/>
      <c r="T1854" s="90"/>
      <c r="U1854" s="90"/>
      <c r="V1854" s="90"/>
      <c r="W1854" s="90"/>
      <c r="X1854" s="90"/>
      <c r="Y1854" s="90"/>
      <c r="Z1854" s="90"/>
      <c r="AA1854" s="90"/>
      <c r="AB1854" s="90"/>
      <c r="AC1854" s="90"/>
      <c r="AD1854" s="90"/>
      <c r="AE1854" s="90"/>
      <c r="AF1854" s="90"/>
      <c r="AG1854" s="90"/>
      <c r="AH1854" s="90"/>
      <c r="AI1854" s="90"/>
      <c r="AJ1854" s="90"/>
      <c r="AK1854" s="90"/>
      <c r="AL1854" s="90"/>
      <c r="AM1854" s="90"/>
      <c r="AN1854" s="90"/>
      <c r="AO1854" s="90"/>
      <c r="AP1854" s="90"/>
      <c r="AQ1854" s="90"/>
      <c r="AR1854" s="90"/>
      <c r="AS1854" s="90"/>
      <c r="AT1854" s="90"/>
      <c r="AU1854" s="90"/>
      <c r="AV1854" s="90"/>
      <c r="AW1854" s="90"/>
      <c r="AX1854" s="90"/>
      <c r="AY1854" s="90"/>
      <c r="AZ1854" s="90"/>
      <c r="BA1854" s="90"/>
      <c r="BB1854" s="90"/>
      <c r="BC1854" s="90"/>
      <c r="BD1854" s="90"/>
      <c r="BE1854" s="90"/>
      <c r="BF1854" s="90"/>
      <c r="BG1854" s="90"/>
      <c r="BH1854" s="90"/>
      <c r="BI1854" s="90"/>
      <c r="BJ1854" s="90"/>
      <c r="BK1854" s="90"/>
      <c r="BL1854" s="90"/>
      <c r="BM1854" s="90"/>
      <c r="BN1854" s="90"/>
      <c r="BO1854" s="90"/>
      <c r="BP1854" s="90"/>
      <c r="BQ1854" s="90"/>
      <c r="BR1854" s="90"/>
      <c r="BS1854" s="90"/>
      <c r="BT1854" s="90"/>
      <c r="BU1854" s="90"/>
      <c r="BV1854" s="90"/>
      <c r="BW1854" s="90"/>
      <c r="BX1854" s="90"/>
      <c r="BY1854" s="90"/>
      <c r="BZ1854" s="90"/>
      <c r="CA1854" s="90"/>
      <c r="CB1854" s="90"/>
      <c r="CC1854" s="90"/>
      <c r="CD1854" s="90"/>
      <c r="CE1854" s="90"/>
      <c r="CF1854" s="90"/>
      <c r="CG1854" s="90"/>
      <c r="CH1854" s="90"/>
      <c r="CI1854" s="90"/>
      <c r="CJ1854" s="90"/>
      <c r="CK1854" s="90"/>
      <c r="CL1854" s="90"/>
      <c r="CM1854" s="90"/>
      <c r="CN1854" s="90"/>
      <c r="CO1854" s="90"/>
      <c r="CP1854" s="90"/>
      <c r="CQ1854" s="90"/>
      <c r="CR1854" s="90"/>
      <c r="CS1854" s="90"/>
      <c r="CT1854" s="90"/>
      <c r="CU1854" s="90"/>
      <c r="CV1854" s="90"/>
      <c r="CW1854" s="90"/>
      <c r="CX1854" s="90"/>
      <c r="CY1854" s="90"/>
      <c r="CZ1854" s="90"/>
      <c r="DA1854" s="90"/>
      <c r="DB1854" s="90"/>
      <c r="DC1854" s="90"/>
      <c r="DD1854" s="90"/>
      <c r="DE1854" s="90"/>
      <c r="DF1854" s="90"/>
      <c r="DG1854" s="90"/>
      <c r="DH1854" s="90"/>
      <c r="DI1854" s="90"/>
      <c r="DJ1854" s="90"/>
      <c r="DK1854" s="90"/>
      <c r="DL1854" s="90"/>
      <c r="DM1854" s="90"/>
      <c r="DN1854" s="90"/>
      <c r="DO1854" s="90"/>
      <c r="DP1854" s="90"/>
      <c r="DQ1854" s="90"/>
      <c r="DR1854" s="90"/>
      <c r="DS1854" s="90"/>
      <c r="DT1854" s="90"/>
      <c r="DU1854" s="90"/>
      <c r="DV1854" s="90"/>
      <c r="DW1854" s="90"/>
      <c r="DX1854" s="90"/>
      <c r="DY1854" s="90"/>
      <c r="DZ1854" s="90"/>
      <c r="EA1854" s="90"/>
      <c r="EB1854" s="90"/>
      <c r="EC1854" s="90"/>
      <c r="ED1854" s="90"/>
      <c r="EE1854" s="90"/>
      <c r="EF1854" s="90"/>
      <c r="EG1854" s="90"/>
      <c r="EH1854" s="90"/>
      <c r="EI1854" s="90"/>
      <c r="EJ1854" s="90"/>
      <c r="EK1854" s="90"/>
      <c r="EL1854" s="90"/>
      <c r="EM1854" s="90"/>
      <c r="EN1854" s="90"/>
      <c r="EO1854" s="90"/>
      <c r="EP1854" s="90"/>
      <c r="EQ1854" s="90"/>
      <c r="ER1854" s="90"/>
      <c r="ES1854" s="90"/>
      <c r="ET1854" s="90"/>
      <c r="EU1854" s="90"/>
      <c r="EV1854" s="90"/>
      <c r="EW1854" s="90"/>
      <c r="EX1854" s="90"/>
      <c r="EY1854" s="90"/>
      <c r="EZ1854" s="90"/>
      <c r="FA1854" s="90"/>
      <c r="FB1854" s="90"/>
      <c r="FC1854" s="90"/>
      <c r="FD1854" s="90"/>
      <c r="FE1854" s="90"/>
      <c r="FF1854" s="90"/>
      <c r="FG1854" s="90"/>
      <c r="FH1854" s="90"/>
      <c r="FI1854" s="90"/>
      <c r="FJ1854" s="90"/>
      <c r="FK1854" s="90"/>
      <c r="FL1854" s="90"/>
      <c r="FM1854" s="90"/>
      <c r="FN1854" s="90"/>
      <c r="FO1854" s="90"/>
      <c r="FP1854" s="90"/>
      <c r="FQ1854" s="90"/>
      <c r="FR1854" s="90"/>
      <c r="FS1854" s="90"/>
      <c r="FT1854" s="90"/>
      <c r="FU1854" s="90"/>
      <c r="FV1854" s="90"/>
      <c r="FW1854" s="90"/>
      <c r="FX1854" s="90"/>
      <c r="FY1854" s="90"/>
      <c r="FZ1854" s="90"/>
      <c r="GA1854" s="90"/>
      <c r="GB1854" s="90"/>
      <c r="GC1854" s="90"/>
      <c r="GD1854" s="90"/>
      <c r="GE1854" s="90"/>
      <c r="GF1854" s="90"/>
      <c r="GG1854" s="90"/>
      <c r="GH1854" s="90"/>
      <c r="GI1854" s="90"/>
      <c r="GJ1854" s="90"/>
      <c r="GK1854" s="90"/>
      <c r="GL1854" s="90"/>
      <c r="GM1854" s="90"/>
      <c r="GN1854" s="90"/>
      <c r="GO1854" s="90"/>
      <c r="GP1854" s="90"/>
      <c r="GQ1854" s="90"/>
      <c r="GR1854" s="90"/>
      <c r="GS1854" s="90"/>
      <c r="GT1854" s="90"/>
      <c r="GU1854" s="90"/>
      <c r="GV1854" s="90"/>
      <c r="GW1854" s="90"/>
      <c r="GX1854" s="90"/>
      <c r="GY1854" s="90"/>
      <c r="GZ1854" s="90"/>
      <c r="HA1854" s="90"/>
      <c r="HB1854" s="90"/>
      <c r="HC1854" s="90"/>
      <c r="HD1854" s="90"/>
      <c r="HE1854" s="90"/>
      <c r="HF1854" s="90"/>
      <c r="HG1854" s="90"/>
      <c r="HH1854" s="90"/>
      <c r="HI1854" s="90"/>
      <c r="HJ1854" s="90"/>
      <c r="HK1854" s="90"/>
      <c r="HL1854" s="90"/>
      <c r="HM1854" s="90"/>
      <c r="HN1854" s="90"/>
      <c r="HO1854" s="90"/>
      <c r="HP1854" s="90"/>
      <c r="HQ1854" s="90"/>
      <c r="HR1854" s="90"/>
      <c r="HS1854" s="90"/>
      <c r="HT1854" s="90"/>
      <c r="HU1854" s="90"/>
      <c r="HV1854" s="90"/>
      <c r="HW1854" s="90"/>
      <c r="HX1854" s="90"/>
      <c r="HY1854" s="90"/>
      <c r="HZ1854" s="90"/>
      <c r="IA1854" s="90"/>
      <c r="IB1854" s="90"/>
      <c r="IC1854" s="90"/>
      <c r="ID1854" s="90"/>
      <c r="IE1854" s="90"/>
      <c r="IF1854" s="90"/>
      <c r="IG1854" s="90"/>
      <c r="IH1854" s="90"/>
      <c r="II1854" s="90"/>
      <c r="IJ1854" s="90"/>
      <c r="IK1854" s="90"/>
      <c r="IL1854" s="90"/>
      <c r="IM1854" s="90"/>
    </row>
    <row r="1855" spans="1:247" ht="13.5" hidden="1">
      <c r="A1855" s="90"/>
      <c r="B1855" s="90" t="s">
        <v>2532</v>
      </c>
      <c r="C1855" s="99"/>
      <c r="D1855" s="99" t="s">
        <v>2538</v>
      </c>
      <c r="E1855" s="90">
        <v>919</v>
      </c>
      <c r="F1855" s="90" t="s">
        <v>981</v>
      </c>
      <c r="G1855" s="90" t="s">
        <v>2540</v>
      </c>
      <c r="H1855" s="92"/>
      <c r="I1855" s="78">
        <v>524.22</v>
      </c>
      <c r="J1855" s="93"/>
      <c r="K1855" s="94">
        <v>1180</v>
      </c>
      <c r="L1855" s="94">
        <v>1180</v>
      </c>
      <c r="M1855" s="94">
        <f t="shared" si="16"/>
        <v>0</v>
      </c>
      <c r="N1855" s="99" t="s">
        <v>2534</v>
      </c>
      <c r="O1855" s="99" t="s">
        <v>2535</v>
      </c>
      <c r="P1855" s="90"/>
      <c r="Q1855" s="90">
        <v>30</v>
      </c>
      <c r="R1855" s="90"/>
      <c r="S1855" s="90"/>
      <c r="T1855" s="90"/>
      <c r="U1855" s="90"/>
      <c r="V1855" s="90"/>
      <c r="W1855" s="90"/>
      <c r="X1855" s="90"/>
      <c r="Y1855" s="90"/>
      <c r="Z1855" s="90"/>
      <c r="AA1855" s="90"/>
      <c r="AB1855" s="90"/>
      <c r="AC1855" s="90"/>
      <c r="AD1855" s="90"/>
      <c r="AE1855" s="90"/>
      <c r="AF1855" s="90"/>
      <c r="AG1855" s="90"/>
      <c r="AH1855" s="90"/>
      <c r="AI1855" s="90"/>
      <c r="AJ1855" s="90"/>
      <c r="AK1855" s="90"/>
      <c r="AL1855" s="90"/>
      <c r="AM1855" s="90"/>
      <c r="AN1855" s="90"/>
      <c r="AO1855" s="90"/>
      <c r="AP1855" s="90"/>
      <c r="AQ1855" s="90"/>
      <c r="AR1855" s="90"/>
      <c r="AS1855" s="90"/>
      <c r="AT1855" s="90"/>
      <c r="AU1855" s="90"/>
      <c r="AV1855" s="90"/>
      <c r="AW1855" s="90"/>
      <c r="AX1855" s="90"/>
      <c r="AY1855" s="90"/>
      <c r="AZ1855" s="90"/>
      <c r="BA1855" s="90"/>
      <c r="BB1855" s="90"/>
      <c r="BC1855" s="90"/>
      <c r="BD1855" s="90"/>
      <c r="BE1855" s="90"/>
      <c r="BF1855" s="90"/>
      <c r="BG1855" s="90"/>
      <c r="BH1855" s="90"/>
      <c r="BI1855" s="90"/>
      <c r="BJ1855" s="90"/>
      <c r="BK1855" s="90"/>
      <c r="BL1855" s="90"/>
      <c r="BM1855" s="90"/>
      <c r="BN1855" s="90"/>
      <c r="BO1855" s="90"/>
      <c r="BP1855" s="90"/>
      <c r="BQ1855" s="90"/>
      <c r="BR1855" s="90"/>
      <c r="BS1855" s="90"/>
      <c r="BT1855" s="90"/>
      <c r="BU1855" s="90"/>
      <c r="BV1855" s="90"/>
      <c r="BW1855" s="90"/>
      <c r="BX1855" s="90"/>
      <c r="BY1855" s="90"/>
      <c r="BZ1855" s="90"/>
      <c r="CA1855" s="90"/>
      <c r="CB1855" s="90"/>
      <c r="CC1855" s="90"/>
      <c r="CD1855" s="90"/>
      <c r="CE1855" s="90"/>
      <c r="CF1855" s="90"/>
      <c r="CG1855" s="90"/>
      <c r="CH1855" s="90"/>
      <c r="CI1855" s="90"/>
      <c r="CJ1855" s="90"/>
      <c r="CK1855" s="90"/>
      <c r="CL1855" s="90"/>
      <c r="CM1855" s="90"/>
      <c r="CN1855" s="90"/>
      <c r="CO1855" s="90"/>
      <c r="CP1855" s="90"/>
      <c r="CQ1855" s="90"/>
      <c r="CR1855" s="90"/>
      <c r="CS1855" s="90"/>
      <c r="CT1855" s="90"/>
      <c r="CU1855" s="90"/>
      <c r="CV1855" s="90"/>
      <c r="CW1855" s="90"/>
      <c r="CX1855" s="90"/>
      <c r="CY1855" s="90"/>
      <c r="CZ1855" s="90"/>
      <c r="DA1855" s="90"/>
      <c r="DB1855" s="90"/>
      <c r="DC1855" s="90"/>
      <c r="DD1855" s="90"/>
      <c r="DE1855" s="90"/>
      <c r="DF1855" s="90"/>
      <c r="DG1855" s="90"/>
      <c r="DH1855" s="90"/>
      <c r="DI1855" s="90"/>
      <c r="DJ1855" s="90"/>
      <c r="DK1855" s="90"/>
      <c r="DL1855" s="90"/>
      <c r="DM1855" s="90"/>
      <c r="DN1855" s="90"/>
      <c r="DO1855" s="90"/>
      <c r="DP1855" s="90"/>
      <c r="DQ1855" s="90"/>
      <c r="DR1855" s="90"/>
      <c r="DS1855" s="90"/>
      <c r="DT1855" s="90"/>
      <c r="DU1855" s="90"/>
      <c r="DV1855" s="90"/>
      <c r="DW1855" s="90"/>
      <c r="DX1855" s="90"/>
      <c r="DY1855" s="90"/>
      <c r="DZ1855" s="90"/>
      <c r="EA1855" s="90"/>
      <c r="EB1855" s="90"/>
      <c r="EC1855" s="90"/>
      <c r="ED1855" s="90"/>
      <c r="EE1855" s="90"/>
      <c r="EF1855" s="90"/>
      <c r="EG1855" s="90"/>
      <c r="EH1855" s="90"/>
      <c r="EI1855" s="90"/>
      <c r="EJ1855" s="90"/>
      <c r="EK1855" s="90"/>
      <c r="EL1855" s="90"/>
      <c r="EM1855" s="90"/>
      <c r="EN1855" s="90"/>
      <c r="EO1855" s="90"/>
      <c r="EP1855" s="90"/>
      <c r="EQ1855" s="90"/>
      <c r="ER1855" s="90"/>
      <c r="ES1855" s="90"/>
      <c r="ET1855" s="90"/>
      <c r="EU1855" s="90"/>
      <c r="EV1855" s="90"/>
      <c r="EW1855" s="90"/>
      <c r="EX1855" s="90"/>
      <c r="EY1855" s="90"/>
      <c r="EZ1855" s="90"/>
      <c r="FA1855" s="90"/>
      <c r="FB1855" s="90"/>
      <c r="FC1855" s="90"/>
      <c r="FD1855" s="90"/>
      <c r="FE1855" s="90"/>
      <c r="FF1855" s="90"/>
      <c r="FG1855" s="90"/>
      <c r="FH1855" s="90"/>
      <c r="FI1855" s="90"/>
      <c r="FJ1855" s="90"/>
      <c r="FK1855" s="90"/>
      <c r="FL1855" s="90"/>
      <c r="FM1855" s="90"/>
      <c r="FN1855" s="90"/>
      <c r="FO1855" s="90"/>
      <c r="FP1855" s="90"/>
      <c r="FQ1855" s="90"/>
      <c r="FR1855" s="90"/>
      <c r="FS1855" s="90"/>
      <c r="FT1855" s="90"/>
      <c r="FU1855" s="90"/>
      <c r="FV1855" s="90"/>
      <c r="FW1855" s="90"/>
      <c r="FX1855" s="90"/>
      <c r="FY1855" s="90"/>
      <c r="FZ1855" s="90"/>
      <c r="GA1855" s="90"/>
      <c r="GB1855" s="90"/>
      <c r="GC1855" s="90"/>
      <c r="GD1855" s="90"/>
      <c r="GE1855" s="90"/>
      <c r="GF1855" s="90"/>
      <c r="GG1855" s="90"/>
      <c r="GH1855" s="90"/>
      <c r="GI1855" s="90"/>
      <c r="GJ1855" s="90"/>
      <c r="GK1855" s="90"/>
      <c r="GL1855" s="90"/>
      <c r="GM1855" s="90"/>
      <c r="GN1855" s="90"/>
      <c r="GO1855" s="90"/>
      <c r="GP1855" s="90"/>
      <c r="GQ1855" s="90"/>
      <c r="GR1855" s="90"/>
      <c r="GS1855" s="90"/>
      <c r="GT1855" s="90"/>
      <c r="GU1855" s="90"/>
      <c r="GV1855" s="90"/>
      <c r="GW1855" s="90"/>
      <c r="GX1855" s="90"/>
      <c r="GY1855" s="90"/>
      <c r="GZ1855" s="90"/>
      <c r="HA1855" s="90"/>
      <c r="HB1855" s="90"/>
      <c r="HC1855" s="90"/>
      <c r="HD1855" s="90"/>
      <c r="HE1855" s="90"/>
      <c r="HF1855" s="90"/>
      <c r="HG1855" s="90"/>
      <c r="HH1855" s="90"/>
      <c r="HI1855" s="90"/>
      <c r="HJ1855" s="90"/>
      <c r="HK1855" s="90"/>
      <c r="HL1855" s="90"/>
      <c r="HM1855" s="90"/>
      <c r="HN1855" s="90"/>
      <c r="HO1855" s="90"/>
      <c r="HP1855" s="90"/>
      <c r="HQ1855" s="90"/>
      <c r="HR1855" s="90"/>
      <c r="HS1855" s="90"/>
      <c r="HT1855" s="90"/>
      <c r="HU1855" s="90"/>
      <c r="HV1855" s="90"/>
      <c r="HW1855" s="90"/>
      <c r="HX1855" s="90"/>
      <c r="HY1855" s="90"/>
      <c r="HZ1855" s="90"/>
      <c r="IA1855" s="90"/>
      <c r="IB1855" s="90"/>
      <c r="IC1855" s="90"/>
      <c r="ID1855" s="90"/>
      <c r="IE1855" s="90"/>
      <c r="IF1855" s="90"/>
      <c r="IG1855" s="90"/>
      <c r="IH1855" s="90"/>
      <c r="II1855" s="90"/>
      <c r="IJ1855" s="90"/>
      <c r="IK1855" s="90"/>
      <c r="IL1855" s="90"/>
      <c r="IM1855" s="90"/>
    </row>
    <row r="1856" spans="1:247" ht="13.5" hidden="1">
      <c r="A1856" s="90"/>
      <c r="B1856" s="90"/>
      <c r="C1856" s="99"/>
      <c r="D1856" s="99" t="s">
        <v>2542</v>
      </c>
      <c r="E1856" s="90">
        <v>920</v>
      </c>
      <c r="F1856" s="90" t="s">
        <v>981</v>
      </c>
      <c r="G1856" s="99" t="s">
        <v>2543</v>
      </c>
      <c r="H1856" s="92"/>
      <c r="I1856" s="78">
        <v>524.22</v>
      </c>
      <c r="J1856" s="93"/>
      <c r="K1856" s="94">
        <v>9322.5400000000009</v>
      </c>
      <c r="L1856" s="94">
        <v>9322.5400000000009</v>
      </c>
      <c r="M1856" s="94">
        <f t="shared" si="16"/>
        <v>0</v>
      </c>
      <c r="N1856" s="102">
        <v>45602</v>
      </c>
      <c r="O1856" s="99" t="s">
        <v>2544</v>
      </c>
      <c r="P1856" s="90"/>
      <c r="Q1856" s="90"/>
      <c r="R1856" s="90"/>
      <c r="S1856" s="90"/>
      <c r="T1856" s="90"/>
      <c r="U1856" s="90"/>
      <c r="V1856" s="90"/>
      <c r="W1856" s="90"/>
      <c r="X1856" s="90"/>
      <c r="Y1856" s="90"/>
      <c r="Z1856" s="90"/>
      <c r="AA1856" s="90"/>
      <c r="AB1856" s="90"/>
      <c r="AC1856" s="90"/>
      <c r="AD1856" s="90"/>
      <c r="AE1856" s="90"/>
      <c r="AF1856" s="90"/>
      <c r="AG1856" s="90"/>
      <c r="AH1856" s="90"/>
      <c r="AI1856" s="90"/>
      <c r="AJ1856" s="90"/>
      <c r="AK1856" s="90"/>
      <c r="AL1856" s="90"/>
      <c r="AM1856" s="90"/>
      <c r="AN1856" s="90"/>
      <c r="AO1856" s="90"/>
      <c r="AP1856" s="90"/>
      <c r="AQ1856" s="90"/>
      <c r="AR1856" s="90"/>
      <c r="AS1856" s="90"/>
      <c r="AT1856" s="90"/>
      <c r="AU1856" s="90"/>
      <c r="AV1856" s="90"/>
      <c r="AW1856" s="90"/>
      <c r="AX1856" s="90"/>
      <c r="AY1856" s="90"/>
      <c r="AZ1856" s="90"/>
      <c r="BA1856" s="90"/>
      <c r="BB1856" s="90"/>
      <c r="BC1856" s="90"/>
      <c r="BD1856" s="90"/>
      <c r="BE1856" s="90"/>
      <c r="BF1856" s="90"/>
      <c r="BG1856" s="90"/>
      <c r="BH1856" s="90"/>
      <c r="BI1856" s="90"/>
      <c r="BJ1856" s="90"/>
      <c r="BK1856" s="90"/>
      <c r="BL1856" s="90"/>
      <c r="BM1856" s="90"/>
      <c r="BN1856" s="90"/>
      <c r="BO1856" s="90"/>
      <c r="BP1856" s="90"/>
      <c r="BQ1856" s="90"/>
      <c r="BR1856" s="90"/>
      <c r="BS1856" s="90"/>
      <c r="BT1856" s="90"/>
      <c r="BU1856" s="90"/>
      <c r="BV1856" s="90"/>
      <c r="BW1856" s="90"/>
      <c r="BX1856" s="90"/>
      <c r="BY1856" s="90"/>
      <c r="BZ1856" s="90"/>
      <c r="CA1856" s="90"/>
      <c r="CB1856" s="90"/>
      <c r="CC1856" s="90"/>
      <c r="CD1856" s="90"/>
      <c r="CE1856" s="90"/>
      <c r="CF1856" s="90"/>
      <c r="CG1856" s="90"/>
      <c r="CH1856" s="90"/>
      <c r="CI1856" s="90"/>
      <c r="CJ1856" s="90"/>
      <c r="CK1856" s="90"/>
      <c r="CL1856" s="90"/>
      <c r="CM1856" s="90"/>
      <c r="CN1856" s="90"/>
      <c r="CO1856" s="90"/>
      <c r="CP1856" s="90"/>
      <c r="CQ1856" s="90"/>
      <c r="CR1856" s="90"/>
      <c r="CS1856" s="90"/>
      <c r="CT1856" s="90"/>
      <c r="CU1856" s="90"/>
      <c r="CV1856" s="90"/>
      <c r="CW1856" s="90"/>
      <c r="CX1856" s="90"/>
      <c r="CY1856" s="90"/>
      <c r="CZ1856" s="90"/>
      <c r="DA1856" s="90"/>
      <c r="DB1856" s="90"/>
      <c r="DC1856" s="90"/>
      <c r="DD1856" s="90"/>
      <c r="DE1856" s="90"/>
      <c r="DF1856" s="90"/>
      <c r="DG1856" s="90"/>
      <c r="DH1856" s="90"/>
      <c r="DI1856" s="90"/>
      <c r="DJ1856" s="90"/>
      <c r="DK1856" s="90"/>
      <c r="DL1856" s="90"/>
      <c r="DM1856" s="90"/>
      <c r="DN1856" s="90"/>
      <c r="DO1856" s="90"/>
      <c r="DP1856" s="90"/>
      <c r="DQ1856" s="90"/>
      <c r="DR1856" s="90"/>
      <c r="DS1856" s="90"/>
      <c r="DT1856" s="90"/>
      <c r="DU1856" s="90"/>
      <c r="DV1856" s="90"/>
      <c r="DW1856" s="90"/>
      <c r="DX1856" s="90"/>
      <c r="DY1856" s="90"/>
      <c r="DZ1856" s="90"/>
      <c r="EA1856" s="90"/>
      <c r="EB1856" s="90"/>
      <c r="EC1856" s="90"/>
      <c r="ED1856" s="90"/>
      <c r="EE1856" s="90"/>
      <c r="EF1856" s="90"/>
      <c r="EG1856" s="90"/>
      <c r="EH1856" s="90"/>
      <c r="EI1856" s="90"/>
      <c r="EJ1856" s="90"/>
      <c r="EK1856" s="90"/>
      <c r="EL1856" s="90"/>
      <c r="EM1856" s="90"/>
      <c r="EN1856" s="90"/>
      <c r="EO1856" s="90"/>
      <c r="EP1856" s="90"/>
      <c r="EQ1856" s="90"/>
      <c r="ER1856" s="90"/>
      <c r="ES1856" s="90"/>
      <c r="ET1856" s="90"/>
      <c r="EU1856" s="90"/>
      <c r="EV1856" s="90"/>
      <c r="EW1856" s="90"/>
      <c r="EX1856" s="90"/>
      <c r="EY1856" s="90"/>
      <c r="EZ1856" s="90"/>
      <c r="FA1856" s="90"/>
      <c r="FB1856" s="90"/>
      <c r="FC1856" s="90"/>
      <c r="FD1856" s="90"/>
      <c r="FE1856" s="90"/>
      <c r="FF1856" s="90"/>
      <c r="FG1856" s="90"/>
      <c r="FH1856" s="90"/>
      <c r="FI1856" s="90"/>
      <c r="FJ1856" s="90"/>
      <c r="FK1856" s="90"/>
      <c r="FL1856" s="90"/>
      <c r="FM1856" s="90"/>
      <c r="FN1856" s="90"/>
      <c r="FO1856" s="90"/>
      <c r="FP1856" s="90"/>
      <c r="FQ1856" s="90"/>
      <c r="FR1856" s="90"/>
      <c r="FS1856" s="90"/>
      <c r="FT1856" s="90"/>
      <c r="FU1856" s="90"/>
      <c r="FV1856" s="90"/>
      <c r="FW1856" s="90"/>
      <c r="FX1856" s="90"/>
      <c r="FY1856" s="90"/>
      <c r="FZ1856" s="90"/>
      <c r="GA1856" s="90"/>
      <c r="GB1856" s="90"/>
      <c r="GC1856" s="90"/>
      <c r="GD1856" s="90"/>
      <c r="GE1856" s="90"/>
      <c r="GF1856" s="90"/>
      <c r="GG1856" s="90"/>
      <c r="GH1856" s="90"/>
      <c r="GI1856" s="90"/>
      <c r="GJ1856" s="90"/>
      <c r="GK1856" s="90"/>
      <c r="GL1856" s="90"/>
      <c r="GM1856" s="90"/>
      <c r="GN1856" s="90"/>
      <c r="GO1856" s="90"/>
      <c r="GP1856" s="90"/>
      <c r="GQ1856" s="90"/>
      <c r="GR1856" s="90"/>
      <c r="GS1856" s="90"/>
      <c r="GT1856" s="90"/>
      <c r="GU1856" s="90"/>
      <c r="GV1856" s="90"/>
      <c r="GW1856" s="90"/>
      <c r="GX1856" s="90"/>
      <c r="GY1856" s="90"/>
      <c r="GZ1856" s="90"/>
      <c r="HA1856" s="90"/>
      <c r="HB1856" s="90"/>
      <c r="HC1856" s="90"/>
      <c r="HD1856" s="90"/>
      <c r="HE1856" s="90"/>
      <c r="HF1856" s="90"/>
      <c r="HG1856" s="90"/>
      <c r="HH1856" s="90"/>
      <c r="HI1856" s="90"/>
      <c r="HJ1856" s="90"/>
      <c r="HK1856" s="90"/>
      <c r="HL1856" s="90"/>
      <c r="HM1856" s="90"/>
      <c r="HN1856" s="90"/>
      <c r="HO1856" s="90"/>
      <c r="HP1856" s="90"/>
      <c r="HQ1856" s="90"/>
      <c r="HR1856" s="90"/>
      <c r="HS1856" s="90"/>
      <c r="HT1856" s="90"/>
      <c r="HU1856" s="90"/>
      <c r="HV1856" s="90"/>
      <c r="HW1856" s="90"/>
      <c r="HX1856" s="90"/>
      <c r="HY1856" s="90"/>
      <c r="HZ1856" s="90"/>
      <c r="IA1856" s="90"/>
      <c r="IB1856" s="90"/>
      <c r="IC1856" s="90"/>
      <c r="ID1856" s="90"/>
      <c r="IE1856" s="90"/>
      <c r="IF1856" s="90"/>
      <c r="IG1856" s="90"/>
      <c r="IH1856" s="90"/>
      <c r="II1856" s="90"/>
      <c r="IJ1856" s="90"/>
      <c r="IK1856" s="90"/>
      <c r="IL1856" s="90"/>
      <c r="IM1856" s="90"/>
    </row>
    <row r="1857" spans="1:247" ht="13.5" hidden="1">
      <c r="A1857" s="90"/>
      <c r="B1857" s="90" t="s">
        <v>2532</v>
      </c>
      <c r="C1857" s="91"/>
      <c r="D1857" s="91">
        <v>45356</v>
      </c>
      <c r="E1857" s="90">
        <v>53</v>
      </c>
      <c r="F1857" s="90" t="s">
        <v>626</v>
      </c>
      <c r="G1857" s="90" t="s">
        <v>2545</v>
      </c>
      <c r="H1857" s="92"/>
      <c r="I1857" s="78">
        <v>524.22</v>
      </c>
      <c r="J1857" s="93"/>
      <c r="K1857" s="94">
        <v>268.54000000000002</v>
      </c>
      <c r="L1857" s="94">
        <v>268.54000000000002</v>
      </c>
      <c r="M1857" s="94">
        <f t="shared" si="16"/>
        <v>0</v>
      </c>
      <c r="N1857" s="91">
        <v>45367</v>
      </c>
      <c r="O1857" s="90" t="s">
        <v>2546</v>
      </c>
      <c r="P1857" s="90"/>
      <c r="Q1857" s="90">
        <v>31</v>
      </c>
      <c r="R1857" s="90"/>
      <c r="S1857" s="90"/>
      <c r="T1857" s="90"/>
      <c r="U1857" s="90"/>
      <c r="V1857" s="90"/>
      <c r="W1857" s="90"/>
      <c r="X1857" s="90"/>
      <c r="Y1857" s="90"/>
      <c r="Z1857" s="90"/>
      <c r="AA1857" s="90"/>
      <c r="AB1857" s="90"/>
      <c r="AC1857" s="90"/>
      <c r="AD1857" s="90"/>
      <c r="AE1857" s="90"/>
      <c r="AF1857" s="90"/>
      <c r="AG1857" s="90"/>
      <c r="AH1857" s="90"/>
      <c r="AI1857" s="90"/>
      <c r="AJ1857" s="90"/>
      <c r="AK1857" s="90"/>
      <c r="AL1857" s="90"/>
      <c r="AM1857" s="90"/>
      <c r="AN1857" s="90"/>
      <c r="AO1857" s="90"/>
      <c r="AP1857" s="90"/>
      <c r="AQ1857" s="90"/>
      <c r="AR1857" s="90"/>
      <c r="AS1857" s="90"/>
      <c r="AT1857" s="90"/>
      <c r="AU1857" s="90"/>
      <c r="AV1857" s="90"/>
      <c r="AW1857" s="90"/>
      <c r="AX1857" s="90"/>
      <c r="AY1857" s="90"/>
      <c r="AZ1857" s="90"/>
      <c r="BA1857" s="90"/>
      <c r="BB1857" s="90"/>
      <c r="BC1857" s="90"/>
      <c r="BD1857" s="90"/>
      <c r="BE1857" s="90"/>
      <c r="BF1857" s="90"/>
      <c r="BG1857" s="90"/>
      <c r="BH1857" s="90"/>
      <c r="BI1857" s="90"/>
      <c r="BJ1857" s="90"/>
      <c r="BK1857" s="90"/>
      <c r="BL1857" s="90"/>
      <c r="BM1857" s="90"/>
      <c r="BN1857" s="90"/>
      <c r="BO1857" s="90"/>
      <c r="BP1857" s="90"/>
      <c r="BQ1857" s="90"/>
      <c r="BR1857" s="90"/>
      <c r="BS1857" s="90"/>
      <c r="BT1857" s="90"/>
      <c r="BU1857" s="90"/>
      <c r="BV1857" s="90"/>
      <c r="BW1857" s="90"/>
      <c r="BX1857" s="90"/>
      <c r="BY1857" s="90"/>
      <c r="BZ1857" s="90"/>
      <c r="CA1857" s="90"/>
      <c r="CB1857" s="90"/>
      <c r="CC1857" s="90"/>
      <c r="CD1857" s="90"/>
      <c r="CE1857" s="90"/>
      <c r="CF1857" s="90"/>
      <c r="CG1857" s="90"/>
      <c r="CH1857" s="90"/>
      <c r="CI1857" s="90"/>
      <c r="CJ1857" s="90"/>
      <c r="CK1857" s="90"/>
      <c r="CL1857" s="90"/>
      <c r="CM1857" s="90"/>
      <c r="CN1857" s="90"/>
      <c r="CO1857" s="90"/>
      <c r="CP1857" s="90"/>
      <c r="CQ1857" s="90"/>
      <c r="CR1857" s="90"/>
      <c r="CS1857" s="90"/>
      <c r="CT1857" s="90"/>
      <c r="CU1857" s="90"/>
      <c r="CV1857" s="90"/>
      <c r="CW1857" s="90"/>
      <c r="CX1857" s="90"/>
      <c r="CY1857" s="90"/>
      <c r="CZ1857" s="90"/>
      <c r="DA1857" s="90"/>
      <c r="DB1857" s="90"/>
      <c r="DC1857" s="90"/>
      <c r="DD1857" s="90"/>
      <c r="DE1857" s="90"/>
      <c r="DF1857" s="90"/>
      <c r="DG1857" s="90"/>
      <c r="DH1857" s="90"/>
      <c r="DI1857" s="90"/>
      <c r="DJ1857" s="90"/>
      <c r="DK1857" s="90"/>
      <c r="DL1857" s="90"/>
      <c r="DM1857" s="90"/>
      <c r="DN1857" s="90"/>
      <c r="DO1857" s="90"/>
      <c r="DP1857" s="90"/>
      <c r="DQ1857" s="90"/>
      <c r="DR1857" s="90"/>
      <c r="DS1857" s="90"/>
      <c r="DT1857" s="90"/>
      <c r="DU1857" s="90"/>
      <c r="DV1857" s="90"/>
      <c r="DW1857" s="90"/>
      <c r="DX1857" s="90"/>
      <c r="DY1857" s="90"/>
      <c r="DZ1857" s="90"/>
      <c r="EA1857" s="90"/>
      <c r="EB1857" s="90"/>
      <c r="EC1857" s="90"/>
      <c r="ED1857" s="90"/>
      <c r="EE1857" s="90"/>
      <c r="EF1857" s="90"/>
      <c r="EG1857" s="90"/>
      <c r="EH1857" s="90"/>
      <c r="EI1857" s="90"/>
      <c r="EJ1857" s="90"/>
      <c r="EK1857" s="90"/>
      <c r="EL1857" s="90"/>
      <c r="EM1857" s="90"/>
      <c r="EN1857" s="90"/>
      <c r="EO1857" s="90"/>
      <c r="EP1857" s="90"/>
      <c r="EQ1857" s="90"/>
      <c r="ER1857" s="90"/>
      <c r="ES1857" s="90"/>
      <c r="ET1857" s="90"/>
      <c r="EU1857" s="90"/>
      <c r="EV1857" s="90"/>
      <c r="EW1857" s="90"/>
      <c r="EX1857" s="90"/>
      <c r="EY1857" s="90"/>
      <c r="EZ1857" s="90"/>
      <c r="FA1857" s="90"/>
      <c r="FB1857" s="90"/>
      <c r="FC1857" s="90"/>
      <c r="FD1857" s="90"/>
      <c r="FE1857" s="90"/>
      <c r="FF1857" s="90"/>
      <c r="FG1857" s="90"/>
      <c r="FH1857" s="90"/>
      <c r="FI1857" s="90"/>
      <c r="FJ1857" s="90"/>
      <c r="FK1857" s="90"/>
      <c r="FL1857" s="90"/>
      <c r="FM1857" s="90"/>
      <c r="FN1857" s="90"/>
      <c r="FO1857" s="90"/>
      <c r="FP1857" s="90"/>
      <c r="FQ1857" s="90"/>
      <c r="FR1857" s="90"/>
      <c r="FS1857" s="90"/>
      <c r="FT1857" s="90"/>
      <c r="FU1857" s="90"/>
      <c r="FV1857" s="90"/>
      <c r="FW1857" s="90"/>
      <c r="FX1857" s="90"/>
      <c r="FY1857" s="90"/>
      <c r="FZ1857" s="90"/>
      <c r="GA1857" s="90"/>
      <c r="GB1857" s="90"/>
      <c r="GC1857" s="90"/>
      <c r="GD1857" s="90"/>
      <c r="GE1857" s="90"/>
      <c r="GF1857" s="90"/>
      <c r="GG1857" s="90"/>
      <c r="GH1857" s="90"/>
      <c r="GI1857" s="90"/>
      <c r="GJ1857" s="90"/>
      <c r="GK1857" s="90"/>
      <c r="GL1857" s="90"/>
      <c r="GM1857" s="90"/>
      <c r="GN1857" s="90"/>
      <c r="GO1857" s="90"/>
      <c r="GP1857" s="90"/>
      <c r="GQ1857" s="90"/>
      <c r="GR1857" s="90"/>
      <c r="GS1857" s="90"/>
      <c r="GT1857" s="90"/>
      <c r="GU1857" s="90"/>
      <c r="GV1857" s="90"/>
      <c r="GW1857" s="90"/>
      <c r="GX1857" s="90"/>
      <c r="GY1857" s="90"/>
      <c r="GZ1857" s="90"/>
      <c r="HA1857" s="90"/>
      <c r="HB1857" s="90"/>
      <c r="HC1857" s="90"/>
      <c r="HD1857" s="90"/>
      <c r="HE1857" s="90"/>
      <c r="HF1857" s="90"/>
      <c r="HG1857" s="90"/>
      <c r="HH1857" s="90"/>
      <c r="HI1857" s="90"/>
      <c r="HJ1857" s="90"/>
      <c r="HK1857" s="90"/>
      <c r="HL1857" s="90"/>
      <c r="HM1857" s="90"/>
      <c r="HN1857" s="90"/>
      <c r="HO1857" s="90"/>
      <c r="HP1857" s="90"/>
      <c r="HQ1857" s="90"/>
      <c r="HR1857" s="90"/>
      <c r="HS1857" s="90"/>
      <c r="HT1857" s="90"/>
      <c r="HU1857" s="90"/>
      <c r="HV1857" s="90"/>
      <c r="HW1857" s="90"/>
      <c r="HX1857" s="90"/>
      <c r="HY1857" s="90"/>
      <c r="HZ1857" s="90"/>
      <c r="IA1857" s="90"/>
      <c r="IB1857" s="90"/>
      <c r="IC1857" s="90"/>
      <c r="ID1857" s="90"/>
      <c r="IE1857" s="90"/>
      <c r="IF1857" s="90"/>
      <c r="IG1857" s="90"/>
      <c r="IH1857" s="90"/>
      <c r="II1857" s="90"/>
      <c r="IJ1857" s="90"/>
      <c r="IK1857" s="90"/>
      <c r="IL1857" s="90"/>
      <c r="IM1857" s="90"/>
    </row>
    <row r="1858" spans="1:247" ht="13.5" hidden="1">
      <c r="A1858" s="90"/>
      <c r="B1858" s="90" t="s">
        <v>2532</v>
      </c>
      <c r="C1858" s="91"/>
      <c r="D1858" s="91">
        <v>45352</v>
      </c>
      <c r="E1858" s="90">
        <v>863</v>
      </c>
      <c r="F1858" s="90" t="s">
        <v>2523</v>
      </c>
      <c r="G1858" s="90" t="s">
        <v>2547</v>
      </c>
      <c r="H1858" s="92"/>
      <c r="I1858" s="78">
        <v>524.22</v>
      </c>
      <c r="J1858" s="93"/>
      <c r="K1858" s="94">
        <v>1130</v>
      </c>
      <c r="L1858" s="94">
        <v>1130</v>
      </c>
      <c r="M1858" s="94">
        <f t="shared" si="16"/>
        <v>0</v>
      </c>
      <c r="N1858" s="91">
        <v>45370</v>
      </c>
      <c r="O1858" s="90" t="s">
        <v>2548</v>
      </c>
      <c r="P1858" s="90"/>
      <c r="Q1858" s="90">
        <v>31</v>
      </c>
      <c r="R1858" s="90"/>
      <c r="S1858" s="90"/>
      <c r="T1858" s="90"/>
      <c r="U1858" s="90"/>
      <c r="V1858" s="90"/>
      <c r="W1858" s="90"/>
      <c r="X1858" s="90"/>
      <c r="Y1858" s="90"/>
      <c r="Z1858" s="90"/>
      <c r="AA1858" s="90"/>
      <c r="AB1858" s="90"/>
      <c r="AC1858" s="90"/>
      <c r="AD1858" s="90"/>
      <c r="AE1858" s="90"/>
      <c r="AF1858" s="90"/>
      <c r="AG1858" s="90"/>
      <c r="AH1858" s="90"/>
      <c r="AI1858" s="90"/>
      <c r="AJ1858" s="90"/>
      <c r="AK1858" s="90"/>
      <c r="AL1858" s="90"/>
      <c r="AM1858" s="90"/>
      <c r="AN1858" s="90"/>
      <c r="AO1858" s="90"/>
      <c r="AP1858" s="90"/>
      <c r="AQ1858" s="90"/>
      <c r="AR1858" s="90"/>
      <c r="AS1858" s="90"/>
      <c r="AT1858" s="90"/>
      <c r="AU1858" s="90"/>
      <c r="AV1858" s="90"/>
      <c r="AW1858" s="90"/>
      <c r="AX1858" s="90"/>
      <c r="AY1858" s="90"/>
      <c r="AZ1858" s="90"/>
      <c r="BA1858" s="90"/>
      <c r="BB1858" s="90"/>
      <c r="BC1858" s="90"/>
      <c r="BD1858" s="90"/>
      <c r="BE1858" s="90"/>
      <c r="BF1858" s="90"/>
      <c r="BG1858" s="90"/>
      <c r="BH1858" s="90"/>
      <c r="BI1858" s="90"/>
      <c r="BJ1858" s="90"/>
      <c r="BK1858" s="90"/>
      <c r="BL1858" s="90"/>
      <c r="BM1858" s="90"/>
      <c r="BN1858" s="90"/>
      <c r="BO1858" s="90"/>
      <c r="BP1858" s="90"/>
      <c r="BQ1858" s="90"/>
      <c r="BR1858" s="90"/>
      <c r="BS1858" s="90"/>
      <c r="BT1858" s="90"/>
      <c r="BU1858" s="90"/>
      <c r="BV1858" s="90"/>
      <c r="BW1858" s="90"/>
      <c r="BX1858" s="90"/>
      <c r="BY1858" s="90"/>
      <c r="BZ1858" s="90"/>
      <c r="CA1858" s="90"/>
      <c r="CB1858" s="90"/>
      <c r="CC1858" s="90"/>
      <c r="CD1858" s="90"/>
      <c r="CE1858" s="90"/>
      <c r="CF1858" s="90"/>
      <c r="CG1858" s="90"/>
      <c r="CH1858" s="90"/>
      <c r="CI1858" s="90"/>
      <c r="CJ1858" s="90"/>
      <c r="CK1858" s="90"/>
      <c r="CL1858" s="90"/>
      <c r="CM1858" s="90"/>
      <c r="CN1858" s="90"/>
      <c r="CO1858" s="90"/>
      <c r="CP1858" s="90"/>
      <c r="CQ1858" s="90"/>
      <c r="CR1858" s="90"/>
      <c r="CS1858" s="90"/>
      <c r="CT1858" s="90"/>
      <c r="CU1858" s="90"/>
      <c r="CV1858" s="90"/>
      <c r="CW1858" s="90"/>
      <c r="CX1858" s="90"/>
      <c r="CY1858" s="90"/>
      <c r="CZ1858" s="90"/>
      <c r="DA1858" s="90"/>
      <c r="DB1858" s="90"/>
      <c r="DC1858" s="90"/>
      <c r="DD1858" s="90"/>
      <c r="DE1858" s="90"/>
      <c r="DF1858" s="90"/>
      <c r="DG1858" s="90"/>
      <c r="DH1858" s="90"/>
      <c r="DI1858" s="90"/>
      <c r="DJ1858" s="90"/>
      <c r="DK1858" s="90"/>
      <c r="DL1858" s="90"/>
      <c r="DM1858" s="90"/>
      <c r="DN1858" s="90"/>
      <c r="DO1858" s="90"/>
      <c r="DP1858" s="90"/>
      <c r="DQ1858" s="90"/>
      <c r="DR1858" s="90"/>
      <c r="DS1858" s="90"/>
      <c r="DT1858" s="90"/>
      <c r="DU1858" s="90"/>
      <c r="DV1858" s="90"/>
      <c r="DW1858" s="90"/>
      <c r="DX1858" s="90"/>
      <c r="DY1858" s="90"/>
      <c r="DZ1858" s="90"/>
      <c r="EA1858" s="90"/>
      <c r="EB1858" s="90"/>
      <c r="EC1858" s="90"/>
      <c r="ED1858" s="90"/>
      <c r="EE1858" s="90"/>
      <c r="EF1858" s="90"/>
      <c r="EG1858" s="90"/>
      <c r="EH1858" s="90"/>
      <c r="EI1858" s="90"/>
      <c r="EJ1858" s="90"/>
      <c r="EK1858" s="90"/>
      <c r="EL1858" s="90"/>
      <c r="EM1858" s="90"/>
      <c r="EN1858" s="90"/>
      <c r="EO1858" s="90"/>
      <c r="EP1858" s="90"/>
      <c r="EQ1858" s="90"/>
      <c r="ER1858" s="90"/>
      <c r="ES1858" s="90"/>
      <c r="ET1858" s="90"/>
      <c r="EU1858" s="90"/>
      <c r="EV1858" s="90"/>
      <c r="EW1858" s="90"/>
      <c r="EX1858" s="90"/>
      <c r="EY1858" s="90"/>
      <c r="EZ1858" s="90"/>
      <c r="FA1858" s="90"/>
      <c r="FB1858" s="90"/>
      <c r="FC1858" s="90"/>
      <c r="FD1858" s="90"/>
      <c r="FE1858" s="90"/>
      <c r="FF1858" s="90"/>
      <c r="FG1858" s="90"/>
      <c r="FH1858" s="90"/>
      <c r="FI1858" s="90"/>
      <c r="FJ1858" s="90"/>
      <c r="FK1858" s="90"/>
      <c r="FL1858" s="90"/>
      <c r="FM1858" s="90"/>
      <c r="FN1858" s="90"/>
      <c r="FO1858" s="90"/>
      <c r="FP1858" s="90"/>
      <c r="FQ1858" s="90"/>
      <c r="FR1858" s="90"/>
      <c r="FS1858" s="90"/>
      <c r="FT1858" s="90"/>
      <c r="FU1858" s="90"/>
      <c r="FV1858" s="90"/>
      <c r="FW1858" s="90"/>
      <c r="FX1858" s="90"/>
      <c r="FY1858" s="90"/>
      <c r="FZ1858" s="90"/>
      <c r="GA1858" s="90"/>
      <c r="GB1858" s="90"/>
      <c r="GC1858" s="90"/>
      <c r="GD1858" s="90"/>
      <c r="GE1858" s="90"/>
      <c r="GF1858" s="90"/>
      <c r="GG1858" s="90"/>
      <c r="GH1858" s="90"/>
      <c r="GI1858" s="90"/>
      <c r="GJ1858" s="90"/>
      <c r="GK1858" s="90"/>
      <c r="GL1858" s="90"/>
      <c r="GM1858" s="90"/>
      <c r="GN1858" s="90"/>
      <c r="GO1858" s="90"/>
      <c r="GP1858" s="90"/>
      <c r="GQ1858" s="90"/>
      <c r="GR1858" s="90"/>
      <c r="GS1858" s="90"/>
      <c r="GT1858" s="90"/>
      <c r="GU1858" s="90"/>
      <c r="GV1858" s="90"/>
      <c r="GW1858" s="90"/>
      <c r="GX1858" s="90"/>
      <c r="GY1858" s="90"/>
      <c r="GZ1858" s="90"/>
      <c r="HA1858" s="90"/>
      <c r="HB1858" s="90"/>
      <c r="HC1858" s="90"/>
      <c r="HD1858" s="90"/>
      <c r="HE1858" s="90"/>
      <c r="HF1858" s="90"/>
      <c r="HG1858" s="90"/>
      <c r="HH1858" s="90"/>
      <c r="HI1858" s="90"/>
      <c r="HJ1858" s="90"/>
      <c r="HK1858" s="90"/>
      <c r="HL1858" s="90"/>
      <c r="HM1858" s="90"/>
      <c r="HN1858" s="90"/>
      <c r="HO1858" s="90"/>
      <c r="HP1858" s="90"/>
      <c r="HQ1858" s="90"/>
      <c r="HR1858" s="90"/>
      <c r="HS1858" s="90"/>
      <c r="HT1858" s="90"/>
      <c r="HU1858" s="90"/>
      <c r="HV1858" s="90"/>
      <c r="HW1858" s="90"/>
      <c r="HX1858" s="90"/>
      <c r="HY1858" s="90"/>
      <c r="HZ1858" s="90"/>
      <c r="IA1858" s="90"/>
      <c r="IB1858" s="90"/>
      <c r="IC1858" s="90"/>
      <c r="ID1858" s="90"/>
      <c r="IE1858" s="90"/>
      <c r="IF1858" s="90"/>
      <c r="IG1858" s="90"/>
      <c r="IH1858" s="90"/>
      <c r="II1858" s="90"/>
      <c r="IJ1858" s="90"/>
      <c r="IK1858" s="90"/>
      <c r="IL1858" s="90"/>
      <c r="IM1858" s="90"/>
    </row>
    <row r="1859" spans="1:247" ht="13.5" hidden="1">
      <c r="A1859" s="90"/>
      <c r="B1859" s="90" t="s">
        <v>2532</v>
      </c>
      <c r="C1859" s="91"/>
      <c r="D1859" s="91">
        <v>45357</v>
      </c>
      <c r="E1859" s="90">
        <v>5399</v>
      </c>
      <c r="F1859" s="90" t="s">
        <v>2479</v>
      </c>
      <c r="G1859" s="90" t="s">
        <v>2549</v>
      </c>
      <c r="H1859" s="92"/>
      <c r="I1859" s="78">
        <v>524.22</v>
      </c>
      <c r="J1859" s="93"/>
      <c r="K1859" s="94">
        <v>24900</v>
      </c>
      <c r="L1859" s="94">
        <v>24900</v>
      </c>
      <c r="M1859" s="94">
        <f t="shared" si="16"/>
        <v>0</v>
      </c>
      <c r="N1859" s="90" t="s">
        <v>2550</v>
      </c>
      <c r="O1859" s="99" t="s">
        <v>2551</v>
      </c>
      <c r="P1859" s="90"/>
      <c r="Q1859" s="90">
        <v>31</v>
      </c>
      <c r="R1859" s="90"/>
      <c r="S1859" s="90"/>
      <c r="T1859" s="90"/>
      <c r="U1859" s="90"/>
      <c r="V1859" s="90"/>
      <c r="W1859" s="90"/>
      <c r="X1859" s="90"/>
      <c r="Y1859" s="90"/>
      <c r="Z1859" s="90"/>
      <c r="AA1859" s="90"/>
      <c r="AB1859" s="90"/>
      <c r="AC1859" s="90"/>
      <c r="AD1859" s="90"/>
      <c r="AE1859" s="90"/>
      <c r="AF1859" s="90"/>
      <c r="AG1859" s="90"/>
      <c r="AH1859" s="90"/>
      <c r="AI1859" s="90"/>
      <c r="AJ1859" s="90"/>
      <c r="AK1859" s="90"/>
      <c r="AL1859" s="90"/>
      <c r="AM1859" s="90"/>
      <c r="AN1859" s="90"/>
      <c r="AO1859" s="90"/>
      <c r="AP1859" s="90"/>
      <c r="AQ1859" s="90"/>
      <c r="AR1859" s="90"/>
      <c r="AS1859" s="90"/>
      <c r="AT1859" s="90"/>
      <c r="AU1859" s="90"/>
      <c r="AV1859" s="90"/>
      <c r="AW1859" s="90"/>
      <c r="AX1859" s="90"/>
      <c r="AY1859" s="90"/>
      <c r="AZ1859" s="90"/>
      <c r="BA1859" s="90"/>
      <c r="BB1859" s="90"/>
      <c r="BC1859" s="90"/>
      <c r="BD1859" s="90"/>
      <c r="BE1859" s="90"/>
      <c r="BF1859" s="90"/>
      <c r="BG1859" s="90"/>
      <c r="BH1859" s="90"/>
      <c r="BI1859" s="90"/>
      <c r="BJ1859" s="90"/>
      <c r="BK1859" s="90"/>
      <c r="BL1859" s="90"/>
      <c r="BM1859" s="90"/>
      <c r="BN1859" s="90"/>
      <c r="BO1859" s="90"/>
      <c r="BP1859" s="90"/>
      <c r="BQ1859" s="90"/>
      <c r="BR1859" s="90"/>
      <c r="BS1859" s="90"/>
      <c r="BT1859" s="90"/>
      <c r="BU1859" s="90"/>
      <c r="BV1859" s="90"/>
      <c r="BW1859" s="90"/>
      <c r="BX1859" s="90"/>
      <c r="BY1859" s="90"/>
      <c r="BZ1859" s="90"/>
      <c r="CA1859" s="90"/>
      <c r="CB1859" s="90"/>
      <c r="CC1859" s="90"/>
      <c r="CD1859" s="90"/>
      <c r="CE1859" s="90"/>
      <c r="CF1859" s="90"/>
      <c r="CG1859" s="90"/>
      <c r="CH1859" s="90"/>
      <c r="CI1859" s="90"/>
      <c r="CJ1859" s="90"/>
      <c r="CK1859" s="90"/>
      <c r="CL1859" s="90"/>
      <c r="CM1859" s="90"/>
      <c r="CN1859" s="90"/>
      <c r="CO1859" s="90"/>
      <c r="CP1859" s="90"/>
      <c r="CQ1859" s="90"/>
      <c r="CR1859" s="90"/>
      <c r="CS1859" s="90"/>
      <c r="CT1859" s="90"/>
      <c r="CU1859" s="90"/>
      <c r="CV1859" s="90"/>
      <c r="CW1859" s="90"/>
      <c r="CX1859" s="90"/>
      <c r="CY1859" s="90"/>
      <c r="CZ1859" s="90"/>
      <c r="DA1859" s="90"/>
      <c r="DB1859" s="90"/>
      <c r="DC1859" s="90"/>
      <c r="DD1859" s="90"/>
      <c r="DE1859" s="90"/>
      <c r="DF1859" s="90"/>
      <c r="DG1859" s="90"/>
      <c r="DH1859" s="90"/>
      <c r="DI1859" s="90"/>
      <c r="DJ1859" s="90"/>
      <c r="DK1859" s="90"/>
      <c r="DL1859" s="90"/>
      <c r="DM1859" s="90"/>
      <c r="DN1859" s="90"/>
      <c r="DO1859" s="90"/>
      <c r="DP1859" s="90"/>
      <c r="DQ1859" s="90"/>
      <c r="DR1859" s="90"/>
      <c r="DS1859" s="90"/>
      <c r="DT1859" s="90"/>
      <c r="DU1859" s="90"/>
      <c r="DV1859" s="90"/>
      <c r="DW1859" s="90"/>
      <c r="DX1859" s="90"/>
      <c r="DY1859" s="90"/>
      <c r="DZ1859" s="90"/>
      <c r="EA1859" s="90"/>
      <c r="EB1859" s="90"/>
      <c r="EC1859" s="90"/>
      <c r="ED1859" s="90"/>
      <c r="EE1859" s="90"/>
      <c r="EF1859" s="90"/>
      <c r="EG1859" s="90"/>
      <c r="EH1859" s="90"/>
      <c r="EI1859" s="90"/>
      <c r="EJ1859" s="90"/>
      <c r="EK1859" s="90"/>
      <c r="EL1859" s="90"/>
      <c r="EM1859" s="90"/>
      <c r="EN1859" s="90"/>
      <c r="EO1859" s="90"/>
      <c r="EP1859" s="90"/>
      <c r="EQ1859" s="90"/>
      <c r="ER1859" s="90"/>
      <c r="ES1859" s="90"/>
      <c r="ET1859" s="90"/>
      <c r="EU1859" s="90"/>
      <c r="EV1859" s="90"/>
      <c r="EW1859" s="90"/>
      <c r="EX1859" s="90"/>
      <c r="EY1859" s="90"/>
      <c r="EZ1859" s="90"/>
      <c r="FA1859" s="90"/>
      <c r="FB1859" s="90"/>
      <c r="FC1859" s="90"/>
      <c r="FD1859" s="90"/>
      <c r="FE1859" s="90"/>
      <c r="FF1859" s="90"/>
      <c r="FG1859" s="90"/>
      <c r="FH1859" s="90"/>
      <c r="FI1859" s="90"/>
      <c r="FJ1859" s="90"/>
      <c r="FK1859" s="90"/>
      <c r="FL1859" s="90"/>
      <c r="FM1859" s="90"/>
      <c r="FN1859" s="90"/>
      <c r="FO1859" s="90"/>
      <c r="FP1859" s="90"/>
      <c r="FQ1859" s="90"/>
      <c r="FR1859" s="90"/>
      <c r="FS1859" s="90"/>
      <c r="FT1859" s="90"/>
      <c r="FU1859" s="90"/>
      <c r="FV1859" s="90"/>
      <c r="FW1859" s="90"/>
      <c r="FX1859" s="90"/>
      <c r="FY1859" s="90"/>
      <c r="FZ1859" s="90"/>
      <c r="GA1859" s="90"/>
      <c r="GB1859" s="90"/>
      <c r="GC1859" s="90"/>
      <c r="GD1859" s="90"/>
      <c r="GE1859" s="90"/>
      <c r="GF1859" s="90"/>
      <c r="GG1859" s="90"/>
      <c r="GH1859" s="90"/>
      <c r="GI1859" s="90"/>
      <c r="GJ1859" s="90"/>
      <c r="GK1859" s="90"/>
      <c r="GL1859" s="90"/>
      <c r="GM1859" s="90"/>
      <c r="GN1859" s="90"/>
      <c r="GO1859" s="90"/>
      <c r="GP1859" s="90"/>
      <c r="GQ1859" s="90"/>
      <c r="GR1859" s="90"/>
      <c r="GS1859" s="90"/>
      <c r="GT1859" s="90"/>
      <c r="GU1859" s="90"/>
      <c r="GV1859" s="90"/>
      <c r="GW1859" s="90"/>
      <c r="GX1859" s="90"/>
      <c r="GY1859" s="90"/>
      <c r="GZ1859" s="90"/>
      <c r="HA1859" s="90"/>
      <c r="HB1859" s="90"/>
      <c r="HC1859" s="90"/>
      <c r="HD1859" s="90"/>
      <c r="HE1859" s="90"/>
      <c r="HF1859" s="90"/>
      <c r="HG1859" s="90"/>
      <c r="HH1859" s="90"/>
      <c r="HI1859" s="90"/>
      <c r="HJ1859" s="90"/>
      <c r="HK1859" s="90"/>
      <c r="HL1859" s="90"/>
      <c r="HM1859" s="90"/>
      <c r="HN1859" s="90"/>
      <c r="HO1859" s="90"/>
      <c r="HP1859" s="90"/>
      <c r="HQ1859" s="90"/>
      <c r="HR1859" s="90"/>
      <c r="HS1859" s="90"/>
      <c r="HT1859" s="90"/>
      <c r="HU1859" s="90"/>
      <c r="HV1859" s="90"/>
      <c r="HW1859" s="90"/>
      <c r="HX1859" s="90"/>
      <c r="HY1859" s="90"/>
      <c r="HZ1859" s="90"/>
      <c r="IA1859" s="90"/>
      <c r="IB1859" s="90"/>
      <c r="IC1859" s="90"/>
      <c r="ID1859" s="90"/>
      <c r="IE1859" s="90"/>
      <c r="IF1859" s="90"/>
      <c r="IG1859" s="90"/>
      <c r="IH1859" s="90"/>
      <c r="II1859" s="90"/>
      <c r="IJ1859" s="90"/>
      <c r="IK1859" s="90"/>
      <c r="IL1859" s="90"/>
      <c r="IM1859" s="90"/>
    </row>
    <row r="1860" spans="1:247" ht="13.5" hidden="1">
      <c r="A1860" s="90"/>
      <c r="B1860" s="90"/>
      <c r="C1860" s="91"/>
      <c r="D1860" s="91">
        <v>45356</v>
      </c>
      <c r="E1860" s="90">
        <v>928</v>
      </c>
      <c r="F1860" s="90" t="s">
        <v>981</v>
      </c>
      <c r="G1860" s="90" t="s">
        <v>2552</v>
      </c>
      <c r="H1860" s="92"/>
      <c r="I1860" s="78"/>
      <c r="J1860" s="93"/>
      <c r="K1860" s="94">
        <v>5395.28</v>
      </c>
      <c r="L1860" s="94">
        <v>5395.28</v>
      </c>
      <c r="M1860" s="94">
        <f t="shared" si="16"/>
        <v>0</v>
      </c>
      <c r="N1860" s="91">
        <v>45454</v>
      </c>
      <c r="O1860" s="90" t="s">
        <v>2553</v>
      </c>
      <c r="P1860" s="90"/>
      <c r="Q1860" s="90"/>
      <c r="R1860" s="90"/>
      <c r="S1860" s="90"/>
      <c r="T1860" s="90"/>
      <c r="U1860" s="90"/>
      <c r="V1860" s="90"/>
      <c r="W1860" s="90"/>
      <c r="X1860" s="90"/>
      <c r="Y1860" s="90"/>
      <c r="Z1860" s="90"/>
      <c r="AA1860" s="90"/>
      <c r="AB1860" s="90"/>
      <c r="AC1860" s="90"/>
      <c r="AD1860" s="90"/>
      <c r="AE1860" s="90"/>
      <c r="AF1860" s="90"/>
      <c r="AG1860" s="90"/>
      <c r="AH1860" s="90"/>
      <c r="AI1860" s="90"/>
      <c r="AJ1860" s="90"/>
      <c r="AK1860" s="90"/>
      <c r="AL1860" s="90"/>
      <c r="AM1860" s="90"/>
      <c r="AN1860" s="90"/>
      <c r="AO1860" s="90"/>
      <c r="AP1860" s="90"/>
      <c r="AQ1860" s="90"/>
      <c r="AR1860" s="90"/>
      <c r="AS1860" s="90"/>
      <c r="AT1860" s="90"/>
      <c r="AU1860" s="90"/>
      <c r="AV1860" s="90"/>
      <c r="AW1860" s="90"/>
      <c r="AX1860" s="90"/>
      <c r="AY1860" s="90"/>
      <c r="AZ1860" s="90"/>
      <c r="BA1860" s="90"/>
      <c r="BB1860" s="90"/>
      <c r="BC1860" s="90"/>
      <c r="BD1860" s="90"/>
      <c r="BE1860" s="90"/>
      <c r="BF1860" s="90"/>
      <c r="BG1860" s="90"/>
      <c r="BH1860" s="90"/>
      <c r="BI1860" s="90"/>
      <c r="BJ1860" s="90"/>
      <c r="BK1860" s="90"/>
      <c r="BL1860" s="90"/>
      <c r="BM1860" s="90"/>
      <c r="BN1860" s="90"/>
      <c r="BO1860" s="90"/>
      <c r="BP1860" s="90"/>
      <c r="BQ1860" s="90"/>
      <c r="BR1860" s="90"/>
      <c r="BS1860" s="90"/>
      <c r="BT1860" s="90"/>
      <c r="BU1860" s="90"/>
      <c r="BV1860" s="90"/>
      <c r="BW1860" s="90"/>
      <c r="BX1860" s="90"/>
      <c r="BY1860" s="90"/>
      <c r="BZ1860" s="90"/>
      <c r="CA1860" s="90"/>
      <c r="CB1860" s="90"/>
      <c r="CC1860" s="90"/>
      <c r="CD1860" s="90"/>
      <c r="CE1860" s="90"/>
      <c r="CF1860" s="90"/>
      <c r="CG1860" s="90"/>
      <c r="CH1860" s="90"/>
      <c r="CI1860" s="90"/>
      <c r="CJ1860" s="90"/>
      <c r="CK1860" s="90"/>
      <c r="CL1860" s="90"/>
      <c r="CM1860" s="90"/>
      <c r="CN1860" s="90"/>
      <c r="CO1860" s="90"/>
      <c r="CP1860" s="90"/>
      <c r="CQ1860" s="90"/>
      <c r="CR1860" s="90"/>
      <c r="CS1860" s="90"/>
      <c r="CT1860" s="90"/>
      <c r="CU1860" s="90"/>
      <c r="CV1860" s="90"/>
      <c r="CW1860" s="90"/>
      <c r="CX1860" s="90"/>
      <c r="CY1860" s="90"/>
      <c r="CZ1860" s="90"/>
      <c r="DA1860" s="90"/>
      <c r="DB1860" s="90"/>
      <c r="DC1860" s="90"/>
      <c r="DD1860" s="90"/>
      <c r="DE1860" s="90"/>
      <c r="DF1860" s="90"/>
      <c r="DG1860" s="90"/>
      <c r="DH1860" s="90"/>
      <c r="DI1860" s="90"/>
      <c r="DJ1860" s="90"/>
      <c r="DK1860" s="90"/>
      <c r="DL1860" s="90"/>
      <c r="DM1860" s="90"/>
      <c r="DN1860" s="90"/>
      <c r="DO1860" s="90"/>
      <c r="DP1860" s="90"/>
      <c r="DQ1860" s="90"/>
      <c r="DR1860" s="90"/>
      <c r="DS1860" s="90"/>
      <c r="DT1860" s="90"/>
      <c r="DU1860" s="90"/>
      <c r="DV1860" s="90"/>
      <c r="DW1860" s="90"/>
      <c r="DX1860" s="90"/>
      <c r="DY1860" s="90"/>
      <c r="DZ1860" s="90"/>
      <c r="EA1860" s="90"/>
      <c r="EB1860" s="90"/>
      <c r="EC1860" s="90"/>
      <c r="ED1860" s="90"/>
      <c r="EE1860" s="90"/>
      <c r="EF1860" s="90"/>
      <c r="EG1860" s="90"/>
      <c r="EH1860" s="90"/>
      <c r="EI1860" s="90"/>
      <c r="EJ1860" s="90"/>
      <c r="EK1860" s="90"/>
      <c r="EL1860" s="90"/>
      <c r="EM1860" s="90"/>
      <c r="EN1860" s="90"/>
      <c r="EO1860" s="90"/>
      <c r="EP1860" s="90"/>
      <c r="EQ1860" s="90"/>
      <c r="ER1860" s="90"/>
      <c r="ES1860" s="90"/>
      <c r="ET1860" s="90"/>
      <c r="EU1860" s="90"/>
      <c r="EV1860" s="90"/>
      <c r="EW1860" s="90"/>
      <c r="EX1860" s="90"/>
      <c r="EY1860" s="90"/>
      <c r="EZ1860" s="90"/>
      <c r="FA1860" s="90"/>
      <c r="FB1860" s="90"/>
      <c r="FC1860" s="90"/>
      <c r="FD1860" s="90"/>
      <c r="FE1860" s="90"/>
      <c r="FF1860" s="90"/>
      <c r="FG1860" s="90"/>
      <c r="FH1860" s="90"/>
      <c r="FI1860" s="90"/>
      <c r="FJ1860" s="90"/>
      <c r="FK1860" s="90"/>
      <c r="FL1860" s="90"/>
      <c r="FM1860" s="90"/>
      <c r="FN1860" s="90"/>
      <c r="FO1860" s="90"/>
      <c r="FP1860" s="90"/>
      <c r="FQ1860" s="90"/>
      <c r="FR1860" s="90"/>
      <c r="FS1860" s="90"/>
      <c r="FT1860" s="90"/>
      <c r="FU1860" s="90"/>
      <c r="FV1860" s="90"/>
      <c r="FW1860" s="90"/>
      <c r="FX1860" s="90"/>
      <c r="FY1860" s="90"/>
      <c r="FZ1860" s="90"/>
      <c r="GA1860" s="90"/>
      <c r="GB1860" s="90"/>
      <c r="GC1860" s="90"/>
      <c r="GD1860" s="90"/>
      <c r="GE1860" s="90"/>
      <c r="GF1860" s="90"/>
      <c r="GG1860" s="90"/>
      <c r="GH1860" s="90"/>
      <c r="GI1860" s="90"/>
      <c r="GJ1860" s="90"/>
      <c r="GK1860" s="90"/>
      <c r="GL1860" s="90"/>
      <c r="GM1860" s="90"/>
      <c r="GN1860" s="90"/>
      <c r="GO1860" s="90"/>
      <c r="GP1860" s="90"/>
      <c r="GQ1860" s="90"/>
      <c r="GR1860" s="90"/>
      <c r="GS1860" s="90"/>
      <c r="GT1860" s="90"/>
      <c r="GU1860" s="90"/>
      <c r="GV1860" s="90"/>
      <c r="GW1860" s="90"/>
      <c r="GX1860" s="90"/>
      <c r="GY1860" s="90"/>
      <c r="GZ1860" s="90"/>
      <c r="HA1860" s="90"/>
      <c r="HB1860" s="90"/>
      <c r="HC1860" s="90"/>
      <c r="HD1860" s="90"/>
      <c r="HE1860" s="90"/>
      <c r="HF1860" s="90"/>
      <c r="HG1860" s="90"/>
      <c r="HH1860" s="90"/>
      <c r="HI1860" s="90"/>
      <c r="HJ1860" s="90"/>
      <c r="HK1860" s="90"/>
      <c r="HL1860" s="90"/>
      <c r="HM1860" s="90"/>
      <c r="HN1860" s="90"/>
      <c r="HO1860" s="90"/>
      <c r="HP1860" s="90"/>
      <c r="HQ1860" s="90"/>
      <c r="HR1860" s="90"/>
      <c r="HS1860" s="90"/>
      <c r="HT1860" s="90"/>
      <c r="HU1860" s="90"/>
      <c r="HV1860" s="90"/>
      <c r="HW1860" s="90"/>
      <c r="HX1860" s="90"/>
      <c r="HY1860" s="90"/>
      <c r="HZ1860" s="90"/>
      <c r="IA1860" s="90"/>
      <c r="IB1860" s="90"/>
      <c r="IC1860" s="90"/>
      <c r="ID1860" s="90"/>
      <c r="IE1860" s="90"/>
      <c r="IF1860" s="90"/>
      <c r="IG1860" s="90"/>
      <c r="IH1860" s="90"/>
      <c r="II1860" s="90"/>
      <c r="IJ1860" s="90"/>
      <c r="IK1860" s="90"/>
      <c r="IL1860" s="90"/>
      <c r="IM1860" s="90"/>
    </row>
    <row r="1861" spans="1:247" ht="13.5" hidden="1">
      <c r="A1861" s="90"/>
      <c r="B1861" s="90"/>
      <c r="C1861" s="91"/>
      <c r="D1861" s="91">
        <v>45377</v>
      </c>
      <c r="E1861" s="90" t="s">
        <v>2554</v>
      </c>
      <c r="F1861" s="90" t="s">
        <v>981</v>
      </c>
      <c r="G1861" s="90" t="s">
        <v>2555</v>
      </c>
      <c r="H1861" s="92"/>
      <c r="I1861" s="78"/>
      <c r="J1861" s="93"/>
      <c r="K1861" s="94">
        <v>-1691.75</v>
      </c>
      <c r="L1861" s="94">
        <v>-1691.75</v>
      </c>
      <c r="M1861" s="94">
        <f t="shared" si="16"/>
        <v>0</v>
      </c>
      <c r="N1861" s="91">
        <v>45454</v>
      </c>
      <c r="O1861" s="90" t="s">
        <v>2553</v>
      </c>
      <c r="P1861" s="90"/>
      <c r="Q1861" s="90"/>
      <c r="R1861" s="90"/>
      <c r="S1861" s="90"/>
      <c r="T1861" s="90"/>
      <c r="U1861" s="90"/>
      <c r="V1861" s="90"/>
      <c r="W1861" s="90"/>
      <c r="X1861" s="90"/>
      <c r="Y1861" s="90"/>
      <c r="Z1861" s="90"/>
      <c r="AA1861" s="90"/>
      <c r="AB1861" s="90"/>
      <c r="AC1861" s="90"/>
      <c r="AD1861" s="90"/>
      <c r="AE1861" s="90"/>
      <c r="AF1861" s="90"/>
      <c r="AG1861" s="90"/>
      <c r="AH1861" s="90"/>
      <c r="AI1861" s="90"/>
      <c r="AJ1861" s="90"/>
      <c r="AK1861" s="90"/>
      <c r="AL1861" s="90"/>
      <c r="AM1861" s="90"/>
      <c r="AN1861" s="90"/>
      <c r="AO1861" s="90"/>
      <c r="AP1861" s="90"/>
      <c r="AQ1861" s="90"/>
      <c r="AR1861" s="90"/>
      <c r="AS1861" s="90"/>
      <c r="AT1861" s="90"/>
      <c r="AU1861" s="90"/>
      <c r="AV1861" s="90"/>
      <c r="AW1861" s="90"/>
      <c r="AX1861" s="90"/>
      <c r="AY1861" s="90"/>
      <c r="AZ1861" s="90"/>
      <c r="BA1861" s="90"/>
      <c r="BB1861" s="90"/>
      <c r="BC1861" s="90"/>
      <c r="BD1861" s="90"/>
      <c r="BE1861" s="90"/>
      <c r="BF1861" s="90"/>
      <c r="BG1861" s="90"/>
      <c r="BH1861" s="90"/>
      <c r="BI1861" s="90"/>
      <c r="BJ1861" s="90"/>
      <c r="BK1861" s="90"/>
      <c r="BL1861" s="90"/>
      <c r="BM1861" s="90"/>
      <c r="BN1861" s="90"/>
      <c r="BO1861" s="90"/>
      <c r="BP1861" s="90"/>
      <c r="BQ1861" s="90"/>
      <c r="BR1861" s="90"/>
      <c r="BS1861" s="90"/>
      <c r="BT1861" s="90"/>
      <c r="BU1861" s="90"/>
      <c r="BV1861" s="90"/>
      <c r="BW1861" s="90"/>
      <c r="BX1861" s="90"/>
      <c r="BY1861" s="90"/>
      <c r="BZ1861" s="90"/>
      <c r="CA1861" s="90"/>
      <c r="CB1861" s="90"/>
      <c r="CC1861" s="90"/>
      <c r="CD1861" s="90"/>
      <c r="CE1861" s="90"/>
      <c r="CF1861" s="90"/>
      <c r="CG1861" s="90"/>
      <c r="CH1861" s="90"/>
      <c r="CI1861" s="90"/>
      <c r="CJ1861" s="90"/>
      <c r="CK1861" s="90"/>
      <c r="CL1861" s="90"/>
      <c r="CM1861" s="90"/>
      <c r="CN1861" s="90"/>
      <c r="CO1861" s="90"/>
      <c r="CP1861" s="90"/>
      <c r="CQ1861" s="90"/>
      <c r="CR1861" s="90"/>
      <c r="CS1861" s="90"/>
      <c r="CT1861" s="90"/>
      <c r="CU1861" s="90"/>
      <c r="CV1861" s="90"/>
      <c r="CW1861" s="90"/>
      <c r="CX1861" s="90"/>
      <c r="CY1861" s="90"/>
      <c r="CZ1861" s="90"/>
      <c r="DA1861" s="90"/>
      <c r="DB1861" s="90"/>
      <c r="DC1861" s="90"/>
      <c r="DD1861" s="90"/>
      <c r="DE1861" s="90"/>
      <c r="DF1861" s="90"/>
      <c r="DG1861" s="90"/>
      <c r="DH1861" s="90"/>
      <c r="DI1861" s="90"/>
      <c r="DJ1861" s="90"/>
      <c r="DK1861" s="90"/>
      <c r="DL1861" s="90"/>
      <c r="DM1861" s="90"/>
      <c r="DN1861" s="90"/>
      <c r="DO1861" s="90"/>
      <c r="DP1861" s="90"/>
      <c r="DQ1861" s="90"/>
      <c r="DR1861" s="90"/>
      <c r="DS1861" s="90"/>
      <c r="DT1861" s="90"/>
      <c r="DU1861" s="90"/>
      <c r="DV1861" s="90"/>
      <c r="DW1861" s="90"/>
      <c r="DX1861" s="90"/>
      <c r="DY1861" s="90"/>
      <c r="DZ1861" s="90"/>
      <c r="EA1861" s="90"/>
      <c r="EB1861" s="90"/>
      <c r="EC1861" s="90"/>
      <c r="ED1861" s="90"/>
      <c r="EE1861" s="90"/>
      <c r="EF1861" s="90"/>
      <c r="EG1861" s="90"/>
      <c r="EH1861" s="90"/>
      <c r="EI1861" s="90"/>
      <c r="EJ1861" s="90"/>
      <c r="EK1861" s="90"/>
      <c r="EL1861" s="90"/>
      <c r="EM1861" s="90"/>
      <c r="EN1861" s="90"/>
      <c r="EO1861" s="90"/>
      <c r="EP1861" s="90"/>
      <c r="EQ1861" s="90"/>
      <c r="ER1861" s="90"/>
      <c r="ES1861" s="90"/>
      <c r="ET1861" s="90"/>
      <c r="EU1861" s="90"/>
      <c r="EV1861" s="90"/>
      <c r="EW1861" s="90"/>
      <c r="EX1861" s="90"/>
      <c r="EY1861" s="90"/>
      <c r="EZ1861" s="90"/>
      <c r="FA1861" s="90"/>
      <c r="FB1861" s="90"/>
      <c r="FC1861" s="90"/>
      <c r="FD1861" s="90"/>
      <c r="FE1861" s="90"/>
      <c r="FF1861" s="90"/>
      <c r="FG1861" s="90"/>
      <c r="FH1861" s="90"/>
      <c r="FI1861" s="90"/>
      <c r="FJ1861" s="90"/>
      <c r="FK1861" s="90"/>
      <c r="FL1861" s="90"/>
      <c r="FM1861" s="90"/>
      <c r="FN1861" s="90"/>
      <c r="FO1861" s="90"/>
      <c r="FP1861" s="90"/>
      <c r="FQ1861" s="90"/>
      <c r="FR1861" s="90"/>
      <c r="FS1861" s="90"/>
      <c r="FT1861" s="90"/>
      <c r="FU1861" s="90"/>
      <c r="FV1861" s="90"/>
      <c r="FW1861" s="90"/>
      <c r="FX1861" s="90"/>
      <c r="FY1861" s="90"/>
      <c r="FZ1861" s="90"/>
      <c r="GA1861" s="90"/>
      <c r="GB1861" s="90"/>
      <c r="GC1861" s="90"/>
      <c r="GD1861" s="90"/>
      <c r="GE1861" s="90"/>
      <c r="GF1861" s="90"/>
      <c r="GG1861" s="90"/>
      <c r="GH1861" s="90"/>
      <c r="GI1861" s="90"/>
      <c r="GJ1861" s="90"/>
      <c r="GK1861" s="90"/>
      <c r="GL1861" s="90"/>
      <c r="GM1861" s="90"/>
      <c r="GN1861" s="90"/>
      <c r="GO1861" s="90"/>
      <c r="GP1861" s="90"/>
      <c r="GQ1861" s="90"/>
      <c r="GR1861" s="90"/>
      <c r="GS1861" s="90"/>
      <c r="GT1861" s="90"/>
      <c r="GU1861" s="90"/>
      <c r="GV1861" s="90"/>
      <c r="GW1861" s="90"/>
      <c r="GX1861" s="90"/>
      <c r="GY1861" s="90"/>
      <c r="GZ1861" s="90"/>
      <c r="HA1861" s="90"/>
      <c r="HB1861" s="90"/>
      <c r="HC1861" s="90"/>
      <c r="HD1861" s="90"/>
      <c r="HE1861" s="90"/>
      <c r="HF1861" s="90"/>
      <c r="HG1861" s="90"/>
      <c r="HH1861" s="90"/>
      <c r="HI1861" s="90"/>
      <c r="HJ1861" s="90"/>
      <c r="HK1861" s="90"/>
      <c r="HL1861" s="90"/>
      <c r="HM1861" s="90"/>
      <c r="HN1861" s="90"/>
      <c r="HO1861" s="90"/>
      <c r="HP1861" s="90"/>
      <c r="HQ1861" s="90"/>
      <c r="HR1861" s="90"/>
      <c r="HS1861" s="90"/>
      <c r="HT1861" s="90"/>
      <c r="HU1861" s="90"/>
      <c r="HV1861" s="90"/>
      <c r="HW1861" s="90"/>
      <c r="HX1861" s="90"/>
      <c r="HY1861" s="90"/>
      <c r="HZ1861" s="90"/>
      <c r="IA1861" s="90"/>
      <c r="IB1861" s="90"/>
      <c r="IC1861" s="90"/>
      <c r="ID1861" s="90"/>
      <c r="IE1861" s="90"/>
      <c r="IF1861" s="90"/>
      <c r="IG1861" s="90"/>
      <c r="IH1861" s="90"/>
      <c r="II1861" s="90"/>
      <c r="IJ1861" s="90"/>
      <c r="IK1861" s="90"/>
      <c r="IL1861" s="90"/>
      <c r="IM1861" s="90"/>
    </row>
    <row r="1862" spans="1:247" ht="13.5" hidden="1">
      <c r="A1862" s="90"/>
      <c r="B1862" s="90" t="s">
        <v>2532</v>
      </c>
      <c r="C1862" s="91"/>
      <c r="D1862" s="91">
        <v>45372</v>
      </c>
      <c r="E1862" s="90">
        <v>55</v>
      </c>
      <c r="F1862" s="90" t="s">
        <v>626</v>
      </c>
      <c r="G1862" s="90" t="s">
        <v>2556</v>
      </c>
      <c r="H1862" s="92"/>
      <c r="I1862" s="78">
        <v>524.22</v>
      </c>
      <c r="J1862" s="93"/>
      <c r="K1862" s="94">
        <v>920.37</v>
      </c>
      <c r="L1862" s="94">
        <v>920.37</v>
      </c>
      <c r="M1862" s="94">
        <f t="shared" si="16"/>
        <v>0</v>
      </c>
      <c r="N1862" s="91">
        <v>45390</v>
      </c>
      <c r="O1862" s="90" t="s">
        <v>2557</v>
      </c>
      <c r="P1862" s="90"/>
      <c r="Q1862" s="90">
        <v>32</v>
      </c>
      <c r="R1862" s="90"/>
      <c r="S1862" s="90"/>
      <c r="T1862" s="90"/>
      <c r="U1862" s="90"/>
      <c r="V1862" s="90"/>
      <c r="W1862" s="90"/>
      <c r="X1862" s="90"/>
      <c r="Y1862" s="90"/>
      <c r="Z1862" s="90"/>
      <c r="AA1862" s="90"/>
      <c r="AB1862" s="90"/>
      <c r="AC1862" s="90"/>
      <c r="AD1862" s="90"/>
      <c r="AE1862" s="90"/>
      <c r="AF1862" s="90"/>
      <c r="AG1862" s="90"/>
      <c r="AH1862" s="90"/>
      <c r="AI1862" s="90"/>
      <c r="AJ1862" s="90"/>
      <c r="AK1862" s="90"/>
      <c r="AL1862" s="90"/>
      <c r="AM1862" s="90"/>
      <c r="AN1862" s="90"/>
      <c r="AO1862" s="90"/>
      <c r="AP1862" s="90"/>
      <c r="AQ1862" s="90"/>
      <c r="AR1862" s="90"/>
      <c r="AS1862" s="90"/>
      <c r="AT1862" s="90"/>
      <c r="AU1862" s="90"/>
      <c r="AV1862" s="90"/>
      <c r="AW1862" s="90"/>
      <c r="AX1862" s="90"/>
      <c r="AY1862" s="90"/>
      <c r="AZ1862" s="90"/>
      <c r="BA1862" s="90"/>
      <c r="BB1862" s="90"/>
      <c r="BC1862" s="90"/>
      <c r="BD1862" s="90"/>
      <c r="BE1862" s="90"/>
      <c r="BF1862" s="90"/>
      <c r="BG1862" s="90"/>
      <c r="BH1862" s="90"/>
      <c r="BI1862" s="90"/>
      <c r="BJ1862" s="90"/>
      <c r="BK1862" s="90"/>
      <c r="BL1862" s="90"/>
      <c r="BM1862" s="90"/>
      <c r="BN1862" s="90"/>
      <c r="BO1862" s="90"/>
      <c r="BP1862" s="90"/>
      <c r="BQ1862" s="90"/>
      <c r="BR1862" s="90"/>
      <c r="BS1862" s="90"/>
      <c r="BT1862" s="90"/>
      <c r="BU1862" s="90"/>
      <c r="BV1862" s="90"/>
      <c r="BW1862" s="90"/>
      <c r="BX1862" s="90"/>
      <c r="BY1862" s="90"/>
      <c r="BZ1862" s="90"/>
      <c r="CA1862" s="90"/>
      <c r="CB1862" s="90"/>
      <c r="CC1862" s="90"/>
      <c r="CD1862" s="90"/>
      <c r="CE1862" s="90"/>
      <c r="CF1862" s="90"/>
      <c r="CG1862" s="90"/>
      <c r="CH1862" s="90"/>
      <c r="CI1862" s="90"/>
      <c r="CJ1862" s="90"/>
      <c r="CK1862" s="90"/>
      <c r="CL1862" s="90"/>
      <c r="CM1862" s="90"/>
      <c r="CN1862" s="90"/>
      <c r="CO1862" s="90"/>
      <c r="CP1862" s="90"/>
      <c r="CQ1862" s="90"/>
      <c r="CR1862" s="90"/>
      <c r="CS1862" s="90"/>
      <c r="CT1862" s="90"/>
      <c r="CU1862" s="90"/>
      <c r="CV1862" s="90"/>
      <c r="CW1862" s="90"/>
      <c r="CX1862" s="90"/>
      <c r="CY1862" s="90"/>
      <c r="CZ1862" s="90"/>
      <c r="DA1862" s="90"/>
      <c r="DB1862" s="90"/>
      <c r="DC1862" s="90"/>
      <c r="DD1862" s="90"/>
      <c r="DE1862" s="90"/>
      <c r="DF1862" s="90"/>
      <c r="DG1862" s="90"/>
      <c r="DH1862" s="90"/>
      <c r="DI1862" s="90"/>
      <c r="DJ1862" s="90"/>
      <c r="DK1862" s="90"/>
      <c r="DL1862" s="90"/>
      <c r="DM1862" s="90"/>
      <c r="DN1862" s="90"/>
      <c r="DO1862" s="90"/>
      <c r="DP1862" s="90"/>
      <c r="DQ1862" s="90"/>
      <c r="DR1862" s="90"/>
      <c r="DS1862" s="90"/>
      <c r="DT1862" s="90"/>
      <c r="DU1862" s="90"/>
      <c r="DV1862" s="90"/>
      <c r="DW1862" s="90"/>
      <c r="DX1862" s="90"/>
      <c r="DY1862" s="90"/>
      <c r="DZ1862" s="90"/>
      <c r="EA1862" s="90"/>
      <c r="EB1862" s="90"/>
      <c r="EC1862" s="90"/>
      <c r="ED1862" s="90"/>
      <c r="EE1862" s="90"/>
      <c r="EF1862" s="90"/>
      <c r="EG1862" s="90"/>
      <c r="EH1862" s="90"/>
      <c r="EI1862" s="90"/>
      <c r="EJ1862" s="90"/>
      <c r="EK1862" s="90"/>
      <c r="EL1862" s="90"/>
      <c r="EM1862" s="90"/>
      <c r="EN1862" s="90"/>
      <c r="EO1862" s="90"/>
      <c r="EP1862" s="90"/>
      <c r="EQ1862" s="90"/>
      <c r="ER1862" s="90"/>
      <c r="ES1862" s="90"/>
      <c r="ET1862" s="90"/>
      <c r="EU1862" s="90"/>
      <c r="EV1862" s="90"/>
      <c r="EW1862" s="90"/>
      <c r="EX1862" s="90"/>
      <c r="EY1862" s="90"/>
      <c r="EZ1862" s="90"/>
      <c r="FA1862" s="90"/>
      <c r="FB1862" s="90"/>
      <c r="FC1862" s="90"/>
      <c r="FD1862" s="90"/>
      <c r="FE1862" s="90"/>
      <c r="FF1862" s="90"/>
      <c r="FG1862" s="90"/>
      <c r="FH1862" s="90"/>
      <c r="FI1862" s="90"/>
      <c r="FJ1862" s="90"/>
      <c r="FK1862" s="90"/>
      <c r="FL1862" s="90"/>
      <c r="FM1862" s="90"/>
      <c r="FN1862" s="90"/>
      <c r="FO1862" s="90"/>
      <c r="FP1862" s="90"/>
      <c r="FQ1862" s="90"/>
      <c r="FR1862" s="90"/>
      <c r="FS1862" s="90"/>
      <c r="FT1862" s="90"/>
      <c r="FU1862" s="90"/>
      <c r="FV1862" s="90"/>
      <c r="FW1862" s="90"/>
      <c r="FX1862" s="90"/>
      <c r="FY1862" s="90"/>
      <c r="FZ1862" s="90"/>
      <c r="GA1862" s="90"/>
      <c r="GB1862" s="90"/>
      <c r="GC1862" s="90"/>
      <c r="GD1862" s="90"/>
      <c r="GE1862" s="90"/>
      <c r="GF1862" s="90"/>
      <c r="GG1862" s="90"/>
      <c r="GH1862" s="90"/>
      <c r="GI1862" s="90"/>
      <c r="GJ1862" s="90"/>
      <c r="GK1862" s="90"/>
      <c r="GL1862" s="90"/>
      <c r="GM1862" s="90"/>
      <c r="GN1862" s="90"/>
      <c r="GO1862" s="90"/>
      <c r="GP1862" s="90"/>
      <c r="GQ1862" s="90"/>
      <c r="GR1862" s="90"/>
      <c r="GS1862" s="90"/>
      <c r="GT1862" s="90"/>
      <c r="GU1862" s="90"/>
      <c r="GV1862" s="90"/>
      <c r="GW1862" s="90"/>
      <c r="GX1862" s="90"/>
      <c r="GY1862" s="90"/>
      <c r="GZ1862" s="90"/>
      <c r="HA1862" s="90"/>
      <c r="HB1862" s="90"/>
      <c r="HC1862" s="90"/>
      <c r="HD1862" s="90"/>
      <c r="HE1862" s="90"/>
      <c r="HF1862" s="90"/>
      <c r="HG1862" s="90"/>
      <c r="HH1862" s="90"/>
      <c r="HI1862" s="90"/>
      <c r="HJ1862" s="90"/>
      <c r="HK1862" s="90"/>
      <c r="HL1862" s="90"/>
      <c r="HM1862" s="90"/>
      <c r="HN1862" s="90"/>
      <c r="HO1862" s="90"/>
      <c r="HP1862" s="90"/>
      <c r="HQ1862" s="90"/>
      <c r="HR1862" s="90"/>
      <c r="HS1862" s="90"/>
      <c r="HT1862" s="90"/>
      <c r="HU1862" s="90"/>
      <c r="HV1862" s="90"/>
      <c r="HW1862" s="90"/>
      <c r="HX1862" s="90"/>
      <c r="HY1862" s="90"/>
      <c r="HZ1862" s="90"/>
      <c r="IA1862" s="90"/>
      <c r="IB1862" s="90"/>
      <c r="IC1862" s="90"/>
      <c r="ID1862" s="90"/>
      <c r="IE1862" s="90"/>
      <c r="IF1862" s="90"/>
      <c r="IG1862" s="90"/>
      <c r="IH1862" s="90"/>
      <c r="II1862" s="90"/>
      <c r="IJ1862" s="90"/>
      <c r="IK1862" s="90"/>
      <c r="IL1862" s="90"/>
      <c r="IM1862" s="90"/>
    </row>
    <row r="1863" spans="1:247" ht="13.5" hidden="1">
      <c r="A1863" s="90"/>
      <c r="B1863" s="90" t="s">
        <v>2532</v>
      </c>
      <c r="C1863" s="91"/>
      <c r="D1863" s="91">
        <v>45383</v>
      </c>
      <c r="E1863" s="90">
        <v>920</v>
      </c>
      <c r="F1863" s="90" t="s">
        <v>2523</v>
      </c>
      <c r="G1863" s="90" t="s">
        <v>2547</v>
      </c>
      <c r="H1863" s="92"/>
      <c r="I1863" s="78">
        <v>524.22</v>
      </c>
      <c r="J1863" s="93"/>
      <c r="K1863" s="94">
        <v>1130</v>
      </c>
      <c r="L1863" s="94">
        <v>1130</v>
      </c>
      <c r="M1863" s="94">
        <f t="shared" si="16"/>
        <v>0</v>
      </c>
      <c r="N1863" s="91">
        <v>45399</v>
      </c>
      <c r="O1863" s="90" t="s">
        <v>2558</v>
      </c>
      <c r="P1863" s="90"/>
      <c r="Q1863" s="90">
        <v>33</v>
      </c>
      <c r="R1863" s="90"/>
      <c r="S1863" s="90"/>
      <c r="T1863" s="90"/>
      <c r="U1863" s="90"/>
      <c r="V1863" s="90"/>
      <c r="W1863" s="90"/>
      <c r="X1863" s="90"/>
      <c r="Y1863" s="90"/>
      <c r="Z1863" s="90"/>
      <c r="AA1863" s="90"/>
      <c r="AB1863" s="90"/>
      <c r="AC1863" s="90"/>
      <c r="AD1863" s="90"/>
      <c r="AE1863" s="90"/>
      <c r="AF1863" s="90"/>
      <c r="AG1863" s="90"/>
      <c r="AH1863" s="90"/>
      <c r="AI1863" s="90"/>
      <c r="AJ1863" s="90"/>
      <c r="AK1863" s="90"/>
      <c r="AL1863" s="90"/>
      <c r="AM1863" s="90"/>
      <c r="AN1863" s="90"/>
      <c r="AO1863" s="90"/>
      <c r="AP1863" s="90"/>
      <c r="AQ1863" s="90"/>
      <c r="AR1863" s="90"/>
      <c r="AS1863" s="90"/>
      <c r="AT1863" s="90"/>
      <c r="AU1863" s="90"/>
      <c r="AV1863" s="90"/>
      <c r="AW1863" s="90"/>
      <c r="AX1863" s="90"/>
      <c r="AY1863" s="90"/>
      <c r="AZ1863" s="90"/>
      <c r="BA1863" s="90"/>
      <c r="BB1863" s="90"/>
      <c r="BC1863" s="90"/>
      <c r="BD1863" s="90"/>
      <c r="BE1863" s="90"/>
      <c r="BF1863" s="90"/>
      <c r="BG1863" s="90"/>
      <c r="BH1863" s="90"/>
      <c r="BI1863" s="90"/>
      <c r="BJ1863" s="90"/>
      <c r="BK1863" s="90"/>
      <c r="BL1863" s="90"/>
      <c r="BM1863" s="90"/>
      <c r="BN1863" s="90"/>
      <c r="BO1863" s="90"/>
      <c r="BP1863" s="90"/>
      <c r="BQ1863" s="90"/>
      <c r="BR1863" s="90"/>
      <c r="BS1863" s="90"/>
      <c r="BT1863" s="90"/>
      <c r="BU1863" s="90"/>
      <c r="BV1863" s="90"/>
      <c r="BW1863" s="90"/>
      <c r="BX1863" s="90"/>
      <c r="BY1863" s="90"/>
      <c r="BZ1863" s="90"/>
      <c r="CA1863" s="90"/>
      <c r="CB1863" s="90"/>
      <c r="CC1863" s="90"/>
      <c r="CD1863" s="90"/>
      <c r="CE1863" s="90"/>
      <c r="CF1863" s="90"/>
      <c r="CG1863" s="90"/>
      <c r="CH1863" s="90"/>
      <c r="CI1863" s="90"/>
      <c r="CJ1863" s="90"/>
      <c r="CK1863" s="90"/>
      <c r="CL1863" s="90"/>
      <c r="CM1863" s="90"/>
      <c r="CN1863" s="90"/>
      <c r="CO1863" s="90"/>
      <c r="CP1863" s="90"/>
      <c r="CQ1863" s="90"/>
      <c r="CR1863" s="90"/>
      <c r="CS1863" s="90"/>
      <c r="CT1863" s="90"/>
      <c r="CU1863" s="90"/>
      <c r="CV1863" s="90"/>
      <c r="CW1863" s="90"/>
      <c r="CX1863" s="90"/>
      <c r="CY1863" s="90"/>
      <c r="CZ1863" s="90"/>
      <c r="DA1863" s="90"/>
      <c r="DB1863" s="90"/>
      <c r="DC1863" s="90"/>
      <c r="DD1863" s="90"/>
      <c r="DE1863" s="90"/>
      <c r="DF1863" s="90"/>
      <c r="DG1863" s="90"/>
      <c r="DH1863" s="90"/>
      <c r="DI1863" s="90"/>
      <c r="DJ1863" s="90"/>
      <c r="DK1863" s="90"/>
      <c r="DL1863" s="90"/>
      <c r="DM1863" s="90"/>
      <c r="DN1863" s="90"/>
      <c r="DO1863" s="90"/>
      <c r="DP1863" s="90"/>
      <c r="DQ1863" s="90"/>
      <c r="DR1863" s="90"/>
      <c r="DS1863" s="90"/>
      <c r="DT1863" s="90"/>
      <c r="DU1863" s="90"/>
      <c r="DV1863" s="90"/>
      <c r="DW1863" s="90"/>
      <c r="DX1863" s="90"/>
      <c r="DY1863" s="90"/>
      <c r="DZ1863" s="90"/>
      <c r="EA1863" s="90"/>
      <c r="EB1863" s="90"/>
      <c r="EC1863" s="90"/>
      <c r="ED1863" s="90"/>
      <c r="EE1863" s="90"/>
      <c r="EF1863" s="90"/>
      <c r="EG1863" s="90"/>
      <c r="EH1863" s="90"/>
      <c r="EI1863" s="90"/>
      <c r="EJ1863" s="90"/>
      <c r="EK1863" s="90"/>
      <c r="EL1863" s="90"/>
      <c r="EM1863" s="90"/>
      <c r="EN1863" s="90"/>
      <c r="EO1863" s="90"/>
      <c r="EP1863" s="90"/>
      <c r="EQ1863" s="90"/>
      <c r="ER1863" s="90"/>
      <c r="ES1863" s="90"/>
      <c r="ET1863" s="90"/>
      <c r="EU1863" s="90"/>
      <c r="EV1863" s="90"/>
      <c r="EW1863" s="90"/>
      <c r="EX1863" s="90"/>
      <c r="EY1863" s="90"/>
      <c r="EZ1863" s="90"/>
      <c r="FA1863" s="90"/>
      <c r="FB1863" s="90"/>
      <c r="FC1863" s="90"/>
      <c r="FD1863" s="90"/>
      <c r="FE1863" s="90"/>
      <c r="FF1863" s="90"/>
      <c r="FG1863" s="90"/>
      <c r="FH1863" s="90"/>
      <c r="FI1863" s="90"/>
      <c r="FJ1863" s="90"/>
      <c r="FK1863" s="90"/>
      <c r="FL1863" s="90"/>
      <c r="FM1863" s="90"/>
      <c r="FN1863" s="90"/>
      <c r="FO1863" s="90"/>
      <c r="FP1863" s="90"/>
      <c r="FQ1863" s="90"/>
      <c r="FR1863" s="90"/>
      <c r="FS1863" s="90"/>
      <c r="FT1863" s="90"/>
      <c r="FU1863" s="90"/>
      <c r="FV1863" s="90"/>
      <c r="FW1863" s="90"/>
      <c r="FX1863" s="90"/>
      <c r="FY1863" s="90"/>
      <c r="FZ1863" s="90"/>
      <c r="GA1863" s="90"/>
      <c r="GB1863" s="90"/>
      <c r="GC1863" s="90"/>
      <c r="GD1863" s="90"/>
      <c r="GE1863" s="90"/>
      <c r="GF1863" s="90"/>
      <c r="GG1863" s="90"/>
      <c r="GH1863" s="90"/>
      <c r="GI1863" s="90"/>
      <c r="GJ1863" s="90"/>
      <c r="GK1863" s="90"/>
      <c r="GL1863" s="90"/>
      <c r="GM1863" s="90"/>
      <c r="GN1863" s="90"/>
      <c r="GO1863" s="90"/>
      <c r="GP1863" s="90"/>
      <c r="GQ1863" s="90"/>
      <c r="GR1863" s="90"/>
      <c r="GS1863" s="90"/>
      <c r="GT1863" s="90"/>
      <c r="GU1863" s="90"/>
      <c r="GV1863" s="90"/>
      <c r="GW1863" s="90"/>
      <c r="GX1863" s="90"/>
      <c r="GY1863" s="90"/>
      <c r="GZ1863" s="90"/>
      <c r="HA1863" s="90"/>
      <c r="HB1863" s="90"/>
      <c r="HC1863" s="90"/>
      <c r="HD1863" s="90"/>
      <c r="HE1863" s="90"/>
      <c r="HF1863" s="90"/>
      <c r="HG1863" s="90"/>
      <c r="HH1863" s="90"/>
      <c r="HI1863" s="90"/>
      <c r="HJ1863" s="90"/>
      <c r="HK1863" s="90"/>
      <c r="HL1863" s="90"/>
      <c r="HM1863" s="90"/>
      <c r="HN1863" s="90"/>
      <c r="HO1863" s="90"/>
      <c r="HP1863" s="90"/>
      <c r="HQ1863" s="90"/>
      <c r="HR1863" s="90"/>
      <c r="HS1863" s="90"/>
      <c r="HT1863" s="90"/>
      <c r="HU1863" s="90"/>
      <c r="HV1863" s="90"/>
      <c r="HW1863" s="90"/>
      <c r="HX1863" s="90"/>
      <c r="HY1863" s="90"/>
      <c r="HZ1863" s="90"/>
      <c r="IA1863" s="90"/>
      <c r="IB1863" s="90"/>
      <c r="IC1863" s="90"/>
      <c r="ID1863" s="90"/>
      <c r="IE1863" s="90"/>
      <c r="IF1863" s="90"/>
      <c r="IG1863" s="90"/>
      <c r="IH1863" s="90"/>
      <c r="II1863" s="90"/>
      <c r="IJ1863" s="90"/>
      <c r="IK1863" s="90"/>
      <c r="IL1863" s="90"/>
      <c r="IM1863" s="90"/>
    </row>
    <row r="1864" spans="1:247" ht="13.5" hidden="1">
      <c r="A1864" s="90"/>
      <c r="B1864" s="90" t="s">
        <v>2532</v>
      </c>
      <c r="C1864" s="91"/>
      <c r="D1864" s="91">
        <v>45386</v>
      </c>
      <c r="E1864" s="90">
        <v>60</v>
      </c>
      <c r="F1864" s="90" t="s">
        <v>2193</v>
      </c>
      <c r="G1864" s="90" t="s">
        <v>2559</v>
      </c>
      <c r="H1864" s="92"/>
      <c r="I1864" s="78">
        <v>524.22</v>
      </c>
      <c r="J1864" s="93"/>
      <c r="K1864" s="94">
        <v>3712.4</v>
      </c>
      <c r="L1864" s="94">
        <v>3712.4</v>
      </c>
      <c r="M1864" s="94">
        <f t="shared" si="16"/>
        <v>0</v>
      </c>
      <c r="N1864" s="91">
        <v>45386</v>
      </c>
      <c r="O1864" s="90" t="s">
        <v>2486</v>
      </c>
      <c r="P1864" s="90"/>
      <c r="Q1864" s="90">
        <v>33</v>
      </c>
      <c r="R1864" s="90"/>
      <c r="S1864" s="90"/>
      <c r="T1864" s="90"/>
      <c r="U1864" s="90"/>
      <c r="V1864" s="90"/>
      <c r="W1864" s="90"/>
      <c r="X1864" s="90"/>
      <c r="Y1864" s="90"/>
      <c r="Z1864" s="90"/>
      <c r="AA1864" s="90"/>
      <c r="AB1864" s="90"/>
      <c r="AC1864" s="90"/>
      <c r="AD1864" s="90"/>
      <c r="AE1864" s="90"/>
      <c r="AF1864" s="90"/>
      <c r="AG1864" s="90"/>
      <c r="AH1864" s="90"/>
      <c r="AI1864" s="90"/>
      <c r="AJ1864" s="90"/>
      <c r="AK1864" s="90"/>
      <c r="AL1864" s="90"/>
      <c r="AM1864" s="90"/>
      <c r="AN1864" s="90"/>
      <c r="AO1864" s="90"/>
      <c r="AP1864" s="90"/>
      <c r="AQ1864" s="90"/>
      <c r="AR1864" s="90"/>
      <c r="AS1864" s="90"/>
      <c r="AT1864" s="90"/>
      <c r="AU1864" s="90"/>
      <c r="AV1864" s="90"/>
      <c r="AW1864" s="90"/>
      <c r="AX1864" s="90"/>
      <c r="AY1864" s="90"/>
      <c r="AZ1864" s="90"/>
      <c r="BA1864" s="90"/>
      <c r="BB1864" s="90"/>
      <c r="BC1864" s="90"/>
      <c r="BD1864" s="90"/>
      <c r="BE1864" s="90"/>
      <c r="BF1864" s="90"/>
      <c r="BG1864" s="90"/>
      <c r="BH1864" s="90"/>
      <c r="BI1864" s="90"/>
      <c r="BJ1864" s="90"/>
      <c r="BK1864" s="90"/>
      <c r="BL1864" s="90"/>
      <c r="BM1864" s="90"/>
      <c r="BN1864" s="90"/>
      <c r="BO1864" s="90"/>
      <c r="BP1864" s="90"/>
      <c r="BQ1864" s="90"/>
      <c r="BR1864" s="90"/>
      <c r="BS1864" s="90"/>
      <c r="BT1864" s="90"/>
      <c r="BU1864" s="90"/>
      <c r="BV1864" s="90"/>
      <c r="BW1864" s="90"/>
      <c r="BX1864" s="90"/>
      <c r="BY1864" s="90"/>
      <c r="BZ1864" s="90"/>
      <c r="CA1864" s="90"/>
      <c r="CB1864" s="90"/>
      <c r="CC1864" s="90"/>
      <c r="CD1864" s="90"/>
      <c r="CE1864" s="90"/>
      <c r="CF1864" s="90"/>
      <c r="CG1864" s="90"/>
      <c r="CH1864" s="90"/>
      <c r="CI1864" s="90"/>
      <c r="CJ1864" s="90"/>
      <c r="CK1864" s="90"/>
      <c r="CL1864" s="90"/>
      <c r="CM1864" s="90"/>
      <c r="CN1864" s="90"/>
      <c r="CO1864" s="90"/>
      <c r="CP1864" s="90"/>
      <c r="CQ1864" s="90"/>
      <c r="CR1864" s="90"/>
      <c r="CS1864" s="90"/>
      <c r="CT1864" s="90"/>
      <c r="CU1864" s="90"/>
      <c r="CV1864" s="90"/>
      <c r="CW1864" s="90"/>
      <c r="CX1864" s="90"/>
      <c r="CY1864" s="90"/>
      <c r="CZ1864" s="90"/>
      <c r="DA1864" s="90"/>
      <c r="DB1864" s="90"/>
      <c r="DC1864" s="90"/>
      <c r="DD1864" s="90"/>
      <c r="DE1864" s="90"/>
      <c r="DF1864" s="90"/>
      <c r="DG1864" s="90"/>
      <c r="DH1864" s="90"/>
      <c r="DI1864" s="90"/>
      <c r="DJ1864" s="90"/>
      <c r="DK1864" s="90"/>
      <c r="DL1864" s="90"/>
      <c r="DM1864" s="90"/>
      <c r="DN1864" s="90"/>
      <c r="DO1864" s="90"/>
      <c r="DP1864" s="90"/>
      <c r="DQ1864" s="90"/>
      <c r="DR1864" s="90"/>
      <c r="DS1864" s="90"/>
      <c r="DT1864" s="90"/>
      <c r="DU1864" s="90"/>
      <c r="DV1864" s="90"/>
      <c r="DW1864" s="90"/>
      <c r="DX1864" s="90"/>
      <c r="DY1864" s="90"/>
      <c r="DZ1864" s="90"/>
      <c r="EA1864" s="90"/>
      <c r="EB1864" s="90"/>
      <c r="EC1864" s="90"/>
      <c r="ED1864" s="90"/>
      <c r="EE1864" s="90"/>
      <c r="EF1864" s="90"/>
      <c r="EG1864" s="90"/>
      <c r="EH1864" s="90"/>
      <c r="EI1864" s="90"/>
      <c r="EJ1864" s="90"/>
      <c r="EK1864" s="90"/>
      <c r="EL1864" s="90"/>
      <c r="EM1864" s="90"/>
      <c r="EN1864" s="90"/>
      <c r="EO1864" s="90"/>
      <c r="EP1864" s="90"/>
      <c r="EQ1864" s="90"/>
      <c r="ER1864" s="90"/>
      <c r="ES1864" s="90"/>
      <c r="ET1864" s="90"/>
      <c r="EU1864" s="90"/>
      <c r="EV1864" s="90"/>
      <c r="EW1864" s="90"/>
      <c r="EX1864" s="90"/>
      <c r="EY1864" s="90"/>
      <c r="EZ1864" s="90"/>
      <c r="FA1864" s="90"/>
      <c r="FB1864" s="90"/>
      <c r="FC1864" s="90"/>
      <c r="FD1864" s="90"/>
      <c r="FE1864" s="90"/>
      <c r="FF1864" s="90"/>
      <c r="FG1864" s="90"/>
      <c r="FH1864" s="90"/>
      <c r="FI1864" s="90"/>
      <c r="FJ1864" s="90"/>
      <c r="FK1864" s="90"/>
      <c r="FL1864" s="90"/>
      <c r="FM1864" s="90"/>
      <c r="FN1864" s="90"/>
      <c r="FO1864" s="90"/>
      <c r="FP1864" s="90"/>
      <c r="FQ1864" s="90"/>
      <c r="FR1864" s="90"/>
      <c r="FS1864" s="90"/>
      <c r="FT1864" s="90"/>
      <c r="FU1864" s="90"/>
      <c r="FV1864" s="90"/>
      <c r="FW1864" s="90"/>
      <c r="FX1864" s="90"/>
      <c r="FY1864" s="90"/>
      <c r="FZ1864" s="90"/>
      <c r="GA1864" s="90"/>
      <c r="GB1864" s="90"/>
      <c r="GC1864" s="90"/>
      <c r="GD1864" s="90"/>
      <c r="GE1864" s="90"/>
      <c r="GF1864" s="90"/>
      <c r="GG1864" s="90"/>
      <c r="GH1864" s="90"/>
      <c r="GI1864" s="90"/>
      <c r="GJ1864" s="90"/>
      <c r="GK1864" s="90"/>
      <c r="GL1864" s="90"/>
      <c r="GM1864" s="90"/>
      <c r="GN1864" s="90"/>
      <c r="GO1864" s="90"/>
      <c r="GP1864" s="90"/>
      <c r="GQ1864" s="90"/>
      <c r="GR1864" s="90"/>
      <c r="GS1864" s="90"/>
      <c r="GT1864" s="90"/>
      <c r="GU1864" s="90"/>
      <c r="GV1864" s="90"/>
      <c r="GW1864" s="90"/>
      <c r="GX1864" s="90"/>
      <c r="GY1864" s="90"/>
      <c r="GZ1864" s="90"/>
      <c r="HA1864" s="90"/>
      <c r="HB1864" s="90"/>
      <c r="HC1864" s="90"/>
      <c r="HD1864" s="90"/>
      <c r="HE1864" s="90"/>
      <c r="HF1864" s="90"/>
      <c r="HG1864" s="90"/>
      <c r="HH1864" s="90"/>
      <c r="HI1864" s="90"/>
      <c r="HJ1864" s="90"/>
      <c r="HK1864" s="90"/>
      <c r="HL1864" s="90"/>
      <c r="HM1864" s="90"/>
      <c r="HN1864" s="90"/>
      <c r="HO1864" s="90"/>
      <c r="HP1864" s="90"/>
      <c r="HQ1864" s="90"/>
      <c r="HR1864" s="90"/>
      <c r="HS1864" s="90"/>
      <c r="HT1864" s="90"/>
      <c r="HU1864" s="90"/>
      <c r="HV1864" s="90"/>
      <c r="HW1864" s="90"/>
      <c r="HX1864" s="90"/>
      <c r="HY1864" s="90"/>
      <c r="HZ1864" s="90"/>
      <c r="IA1864" s="90"/>
      <c r="IB1864" s="90"/>
      <c r="IC1864" s="90"/>
      <c r="ID1864" s="90"/>
      <c r="IE1864" s="90"/>
      <c r="IF1864" s="90"/>
      <c r="IG1864" s="90"/>
      <c r="IH1864" s="90"/>
      <c r="II1864" s="90"/>
      <c r="IJ1864" s="90"/>
      <c r="IK1864" s="90"/>
      <c r="IL1864" s="90"/>
      <c r="IM1864" s="90"/>
    </row>
    <row r="1865" spans="1:247" ht="13.5" hidden="1">
      <c r="A1865" s="90"/>
      <c r="B1865" s="90" t="s">
        <v>2532</v>
      </c>
      <c r="C1865" s="91"/>
      <c r="D1865" s="91">
        <v>45394</v>
      </c>
      <c r="E1865" s="90">
        <v>403</v>
      </c>
      <c r="F1865" s="90" t="s">
        <v>436</v>
      </c>
      <c r="G1865" s="90" t="s">
        <v>783</v>
      </c>
      <c r="H1865" s="92"/>
      <c r="I1865" s="78">
        <v>524.22</v>
      </c>
      <c r="J1865" s="93"/>
      <c r="K1865" s="94">
        <v>1837.4</v>
      </c>
      <c r="L1865" s="94">
        <v>1837.4</v>
      </c>
      <c r="M1865" s="94">
        <f t="shared" si="16"/>
        <v>0</v>
      </c>
      <c r="N1865" s="91">
        <v>45399</v>
      </c>
      <c r="O1865" s="90" t="s">
        <v>2560</v>
      </c>
      <c r="P1865" s="90"/>
      <c r="Q1865" s="90">
        <v>33</v>
      </c>
      <c r="R1865" s="90"/>
      <c r="S1865" s="90"/>
      <c r="T1865" s="90"/>
      <c r="U1865" s="90"/>
      <c r="V1865" s="90"/>
      <c r="W1865" s="90"/>
      <c r="X1865" s="90"/>
      <c r="Y1865" s="90"/>
      <c r="Z1865" s="90"/>
      <c r="AA1865" s="90"/>
      <c r="AB1865" s="90"/>
      <c r="AC1865" s="90"/>
      <c r="AD1865" s="90"/>
      <c r="AE1865" s="90"/>
      <c r="AF1865" s="90"/>
      <c r="AG1865" s="90"/>
      <c r="AH1865" s="90"/>
      <c r="AI1865" s="90"/>
      <c r="AJ1865" s="90"/>
      <c r="AK1865" s="90"/>
      <c r="AL1865" s="90"/>
      <c r="AM1865" s="90"/>
      <c r="AN1865" s="90"/>
      <c r="AO1865" s="90"/>
      <c r="AP1865" s="90"/>
      <c r="AQ1865" s="90"/>
      <c r="AR1865" s="90"/>
      <c r="AS1865" s="90"/>
      <c r="AT1865" s="90"/>
      <c r="AU1865" s="90"/>
      <c r="AV1865" s="90"/>
      <c r="AW1865" s="90"/>
      <c r="AX1865" s="90"/>
      <c r="AY1865" s="90"/>
      <c r="AZ1865" s="90"/>
      <c r="BA1865" s="90"/>
      <c r="BB1865" s="90"/>
      <c r="BC1865" s="90"/>
      <c r="BD1865" s="90"/>
      <c r="BE1865" s="90"/>
      <c r="BF1865" s="90"/>
      <c r="BG1865" s="90"/>
      <c r="BH1865" s="90"/>
      <c r="BI1865" s="90"/>
      <c r="BJ1865" s="90"/>
      <c r="BK1865" s="90"/>
      <c r="BL1865" s="90"/>
      <c r="BM1865" s="90"/>
      <c r="BN1865" s="90"/>
      <c r="BO1865" s="90"/>
      <c r="BP1865" s="90"/>
      <c r="BQ1865" s="90"/>
      <c r="BR1865" s="90"/>
      <c r="BS1865" s="90"/>
      <c r="BT1865" s="90"/>
      <c r="BU1865" s="90"/>
      <c r="BV1865" s="90"/>
      <c r="BW1865" s="90"/>
      <c r="BX1865" s="90"/>
      <c r="BY1865" s="90"/>
      <c r="BZ1865" s="90"/>
      <c r="CA1865" s="90"/>
      <c r="CB1865" s="90"/>
      <c r="CC1865" s="90"/>
      <c r="CD1865" s="90"/>
      <c r="CE1865" s="90"/>
      <c r="CF1865" s="90"/>
      <c r="CG1865" s="90"/>
      <c r="CH1865" s="90"/>
      <c r="CI1865" s="90"/>
      <c r="CJ1865" s="90"/>
      <c r="CK1865" s="90"/>
      <c r="CL1865" s="90"/>
      <c r="CM1865" s="90"/>
      <c r="CN1865" s="90"/>
      <c r="CO1865" s="90"/>
      <c r="CP1865" s="90"/>
      <c r="CQ1865" s="90"/>
      <c r="CR1865" s="90"/>
      <c r="CS1865" s="90"/>
      <c r="CT1865" s="90"/>
      <c r="CU1865" s="90"/>
      <c r="CV1865" s="90"/>
      <c r="CW1865" s="90"/>
      <c r="CX1865" s="90"/>
      <c r="CY1865" s="90"/>
      <c r="CZ1865" s="90"/>
      <c r="DA1865" s="90"/>
      <c r="DB1865" s="90"/>
      <c r="DC1865" s="90"/>
      <c r="DD1865" s="90"/>
      <c r="DE1865" s="90"/>
      <c r="DF1865" s="90"/>
      <c r="DG1865" s="90"/>
      <c r="DH1865" s="90"/>
      <c r="DI1865" s="90"/>
      <c r="DJ1865" s="90"/>
      <c r="DK1865" s="90"/>
      <c r="DL1865" s="90"/>
      <c r="DM1865" s="90"/>
      <c r="DN1865" s="90"/>
      <c r="DO1865" s="90"/>
      <c r="DP1865" s="90"/>
      <c r="DQ1865" s="90"/>
      <c r="DR1865" s="90"/>
      <c r="DS1865" s="90"/>
      <c r="DT1865" s="90"/>
      <c r="DU1865" s="90"/>
      <c r="DV1865" s="90"/>
      <c r="DW1865" s="90"/>
      <c r="DX1865" s="90"/>
      <c r="DY1865" s="90"/>
      <c r="DZ1865" s="90"/>
      <c r="EA1865" s="90"/>
      <c r="EB1865" s="90"/>
      <c r="EC1865" s="90"/>
      <c r="ED1865" s="90"/>
      <c r="EE1865" s="90"/>
      <c r="EF1865" s="90"/>
      <c r="EG1865" s="90"/>
      <c r="EH1865" s="90"/>
      <c r="EI1865" s="90"/>
      <c r="EJ1865" s="90"/>
      <c r="EK1865" s="90"/>
      <c r="EL1865" s="90"/>
      <c r="EM1865" s="90"/>
      <c r="EN1865" s="90"/>
      <c r="EO1865" s="90"/>
      <c r="EP1865" s="90"/>
      <c r="EQ1865" s="90"/>
      <c r="ER1865" s="90"/>
      <c r="ES1865" s="90"/>
      <c r="ET1865" s="90"/>
      <c r="EU1865" s="90"/>
      <c r="EV1865" s="90"/>
      <c r="EW1865" s="90"/>
      <c r="EX1865" s="90"/>
      <c r="EY1865" s="90"/>
      <c r="EZ1865" s="90"/>
      <c r="FA1865" s="90"/>
      <c r="FB1865" s="90"/>
      <c r="FC1865" s="90"/>
      <c r="FD1865" s="90"/>
      <c r="FE1865" s="90"/>
      <c r="FF1865" s="90"/>
      <c r="FG1865" s="90"/>
      <c r="FH1865" s="90"/>
      <c r="FI1865" s="90"/>
      <c r="FJ1865" s="90"/>
      <c r="FK1865" s="90"/>
      <c r="FL1865" s="90"/>
      <c r="FM1865" s="90"/>
      <c r="FN1865" s="90"/>
      <c r="FO1865" s="90"/>
      <c r="FP1865" s="90"/>
      <c r="FQ1865" s="90"/>
      <c r="FR1865" s="90"/>
      <c r="FS1865" s="90"/>
      <c r="FT1865" s="90"/>
      <c r="FU1865" s="90"/>
      <c r="FV1865" s="90"/>
      <c r="FW1865" s="90"/>
      <c r="FX1865" s="90"/>
      <c r="FY1865" s="90"/>
      <c r="FZ1865" s="90"/>
      <c r="GA1865" s="90"/>
      <c r="GB1865" s="90"/>
      <c r="GC1865" s="90"/>
      <c r="GD1865" s="90"/>
      <c r="GE1865" s="90"/>
      <c r="GF1865" s="90"/>
      <c r="GG1865" s="90"/>
      <c r="GH1865" s="90"/>
      <c r="GI1865" s="90"/>
      <c r="GJ1865" s="90"/>
      <c r="GK1865" s="90"/>
      <c r="GL1865" s="90"/>
      <c r="GM1865" s="90"/>
      <c r="GN1865" s="90"/>
      <c r="GO1865" s="90"/>
      <c r="GP1865" s="90"/>
      <c r="GQ1865" s="90"/>
      <c r="GR1865" s="90"/>
      <c r="GS1865" s="90"/>
      <c r="GT1865" s="90"/>
      <c r="GU1865" s="90"/>
      <c r="GV1865" s="90"/>
      <c r="GW1865" s="90"/>
      <c r="GX1865" s="90"/>
      <c r="GY1865" s="90"/>
      <c r="GZ1865" s="90"/>
      <c r="HA1865" s="90"/>
      <c r="HB1865" s="90"/>
      <c r="HC1865" s="90"/>
      <c r="HD1865" s="90"/>
      <c r="HE1865" s="90"/>
      <c r="HF1865" s="90"/>
      <c r="HG1865" s="90"/>
      <c r="HH1865" s="90"/>
      <c r="HI1865" s="90"/>
      <c r="HJ1865" s="90"/>
      <c r="HK1865" s="90"/>
      <c r="HL1865" s="90"/>
      <c r="HM1865" s="90"/>
      <c r="HN1865" s="90"/>
      <c r="HO1865" s="90"/>
      <c r="HP1865" s="90"/>
      <c r="HQ1865" s="90"/>
      <c r="HR1865" s="90"/>
      <c r="HS1865" s="90"/>
      <c r="HT1865" s="90"/>
      <c r="HU1865" s="90"/>
      <c r="HV1865" s="90"/>
      <c r="HW1865" s="90"/>
      <c r="HX1865" s="90"/>
      <c r="HY1865" s="90"/>
      <c r="HZ1865" s="90"/>
      <c r="IA1865" s="90"/>
      <c r="IB1865" s="90"/>
      <c r="IC1865" s="90"/>
      <c r="ID1865" s="90"/>
      <c r="IE1865" s="90"/>
      <c r="IF1865" s="90"/>
      <c r="IG1865" s="90"/>
      <c r="IH1865" s="90"/>
      <c r="II1865" s="90"/>
      <c r="IJ1865" s="90"/>
      <c r="IK1865" s="90"/>
      <c r="IL1865" s="90"/>
      <c r="IM1865" s="90"/>
    </row>
    <row r="1866" spans="1:247" ht="13.5" hidden="1">
      <c r="A1866" s="90"/>
      <c r="B1866" s="90" t="s">
        <v>2532</v>
      </c>
      <c r="C1866" s="91"/>
      <c r="D1866" s="91">
        <v>45394</v>
      </c>
      <c r="E1866" s="90">
        <v>145</v>
      </c>
      <c r="F1866" s="90" t="s">
        <v>2341</v>
      </c>
      <c r="G1866" s="90" t="s">
        <v>783</v>
      </c>
      <c r="H1866" s="92"/>
      <c r="I1866" s="78">
        <v>524.22</v>
      </c>
      <c r="J1866" s="93"/>
      <c r="K1866" s="94">
        <v>1538.82</v>
      </c>
      <c r="L1866" s="94">
        <v>1538.82</v>
      </c>
      <c r="M1866" s="94">
        <f t="shared" si="16"/>
        <v>0</v>
      </c>
      <c r="N1866" s="91">
        <v>45399</v>
      </c>
      <c r="O1866" s="90" t="s">
        <v>2561</v>
      </c>
      <c r="P1866" s="90"/>
      <c r="Q1866" s="90">
        <v>33</v>
      </c>
      <c r="R1866" s="90"/>
      <c r="S1866" s="90"/>
      <c r="T1866" s="90"/>
      <c r="U1866" s="90"/>
      <c r="V1866" s="90"/>
      <c r="W1866" s="90"/>
      <c r="X1866" s="90"/>
      <c r="Y1866" s="90"/>
      <c r="Z1866" s="90"/>
      <c r="AA1866" s="90"/>
      <c r="AB1866" s="90"/>
      <c r="AC1866" s="90"/>
      <c r="AD1866" s="90"/>
      <c r="AE1866" s="90"/>
      <c r="AF1866" s="90"/>
      <c r="AG1866" s="90"/>
      <c r="AH1866" s="90"/>
      <c r="AI1866" s="90"/>
      <c r="AJ1866" s="90"/>
      <c r="AK1866" s="90"/>
      <c r="AL1866" s="90"/>
      <c r="AM1866" s="90"/>
      <c r="AN1866" s="90"/>
      <c r="AO1866" s="90"/>
      <c r="AP1866" s="90"/>
      <c r="AQ1866" s="90"/>
      <c r="AR1866" s="90"/>
      <c r="AS1866" s="90"/>
      <c r="AT1866" s="90"/>
      <c r="AU1866" s="90"/>
      <c r="AV1866" s="90"/>
      <c r="AW1866" s="90"/>
      <c r="AX1866" s="90"/>
      <c r="AY1866" s="90"/>
      <c r="AZ1866" s="90"/>
      <c r="BA1866" s="90"/>
      <c r="BB1866" s="90"/>
      <c r="BC1866" s="90"/>
      <c r="BD1866" s="90"/>
      <c r="BE1866" s="90"/>
      <c r="BF1866" s="90"/>
      <c r="BG1866" s="90"/>
      <c r="BH1866" s="90"/>
      <c r="BI1866" s="90"/>
      <c r="BJ1866" s="90"/>
      <c r="BK1866" s="90"/>
      <c r="BL1866" s="90"/>
      <c r="BM1866" s="90"/>
      <c r="BN1866" s="90"/>
      <c r="BO1866" s="90"/>
      <c r="BP1866" s="90"/>
      <c r="BQ1866" s="90"/>
      <c r="BR1866" s="90"/>
      <c r="BS1866" s="90"/>
      <c r="BT1866" s="90"/>
      <c r="BU1866" s="90"/>
      <c r="BV1866" s="90"/>
      <c r="BW1866" s="90"/>
      <c r="BX1866" s="90"/>
      <c r="BY1866" s="90"/>
      <c r="BZ1866" s="90"/>
      <c r="CA1866" s="90"/>
      <c r="CB1866" s="90"/>
      <c r="CC1866" s="90"/>
      <c r="CD1866" s="90"/>
      <c r="CE1866" s="90"/>
      <c r="CF1866" s="90"/>
      <c r="CG1866" s="90"/>
      <c r="CH1866" s="90"/>
      <c r="CI1866" s="90"/>
      <c r="CJ1866" s="90"/>
      <c r="CK1866" s="90"/>
      <c r="CL1866" s="90"/>
      <c r="CM1866" s="90"/>
      <c r="CN1866" s="90"/>
      <c r="CO1866" s="90"/>
      <c r="CP1866" s="90"/>
      <c r="CQ1866" s="90"/>
      <c r="CR1866" s="90"/>
      <c r="CS1866" s="90"/>
      <c r="CT1866" s="90"/>
      <c r="CU1866" s="90"/>
      <c r="CV1866" s="90"/>
      <c r="CW1866" s="90"/>
      <c r="CX1866" s="90"/>
      <c r="CY1866" s="90"/>
      <c r="CZ1866" s="90"/>
      <c r="DA1866" s="90"/>
      <c r="DB1866" s="90"/>
      <c r="DC1866" s="90"/>
      <c r="DD1866" s="90"/>
      <c r="DE1866" s="90"/>
      <c r="DF1866" s="90"/>
      <c r="DG1866" s="90"/>
      <c r="DH1866" s="90"/>
      <c r="DI1866" s="90"/>
      <c r="DJ1866" s="90"/>
      <c r="DK1866" s="90"/>
      <c r="DL1866" s="90"/>
      <c r="DM1866" s="90"/>
      <c r="DN1866" s="90"/>
      <c r="DO1866" s="90"/>
      <c r="DP1866" s="90"/>
      <c r="DQ1866" s="90"/>
      <c r="DR1866" s="90"/>
      <c r="DS1866" s="90"/>
      <c r="DT1866" s="90"/>
      <c r="DU1866" s="90"/>
      <c r="DV1866" s="90"/>
      <c r="DW1866" s="90"/>
      <c r="DX1866" s="90"/>
      <c r="DY1866" s="90"/>
      <c r="DZ1866" s="90"/>
      <c r="EA1866" s="90"/>
      <c r="EB1866" s="90"/>
      <c r="EC1866" s="90"/>
      <c r="ED1866" s="90"/>
      <c r="EE1866" s="90"/>
      <c r="EF1866" s="90"/>
      <c r="EG1866" s="90"/>
      <c r="EH1866" s="90"/>
      <c r="EI1866" s="90"/>
      <c r="EJ1866" s="90"/>
      <c r="EK1866" s="90"/>
      <c r="EL1866" s="90"/>
      <c r="EM1866" s="90"/>
      <c r="EN1866" s="90"/>
      <c r="EO1866" s="90"/>
      <c r="EP1866" s="90"/>
      <c r="EQ1866" s="90"/>
      <c r="ER1866" s="90"/>
      <c r="ES1866" s="90"/>
      <c r="ET1866" s="90"/>
      <c r="EU1866" s="90"/>
      <c r="EV1866" s="90"/>
      <c r="EW1866" s="90"/>
      <c r="EX1866" s="90"/>
      <c r="EY1866" s="90"/>
      <c r="EZ1866" s="90"/>
      <c r="FA1866" s="90"/>
      <c r="FB1866" s="90"/>
      <c r="FC1866" s="90"/>
      <c r="FD1866" s="90"/>
      <c r="FE1866" s="90"/>
      <c r="FF1866" s="90"/>
      <c r="FG1866" s="90"/>
      <c r="FH1866" s="90"/>
      <c r="FI1866" s="90"/>
      <c r="FJ1866" s="90"/>
      <c r="FK1866" s="90"/>
      <c r="FL1866" s="90"/>
      <c r="FM1866" s="90"/>
      <c r="FN1866" s="90"/>
      <c r="FO1866" s="90"/>
      <c r="FP1866" s="90"/>
      <c r="FQ1866" s="90"/>
      <c r="FR1866" s="90"/>
      <c r="FS1866" s="90"/>
      <c r="FT1866" s="90"/>
      <c r="FU1866" s="90"/>
      <c r="FV1866" s="90"/>
      <c r="FW1866" s="90"/>
      <c r="FX1866" s="90"/>
      <c r="FY1866" s="90"/>
      <c r="FZ1866" s="90"/>
      <c r="GA1866" s="90"/>
      <c r="GB1866" s="90"/>
      <c r="GC1866" s="90"/>
      <c r="GD1866" s="90"/>
      <c r="GE1866" s="90"/>
      <c r="GF1866" s="90"/>
      <c r="GG1866" s="90"/>
      <c r="GH1866" s="90"/>
      <c r="GI1866" s="90"/>
      <c r="GJ1866" s="90"/>
      <c r="GK1866" s="90"/>
      <c r="GL1866" s="90"/>
      <c r="GM1866" s="90"/>
      <c r="GN1866" s="90"/>
      <c r="GO1866" s="90"/>
      <c r="GP1866" s="90"/>
      <c r="GQ1866" s="90"/>
      <c r="GR1866" s="90"/>
      <c r="GS1866" s="90"/>
      <c r="GT1866" s="90"/>
      <c r="GU1866" s="90"/>
      <c r="GV1866" s="90"/>
      <c r="GW1866" s="90"/>
      <c r="GX1866" s="90"/>
      <c r="GY1866" s="90"/>
      <c r="GZ1866" s="90"/>
      <c r="HA1866" s="90"/>
      <c r="HB1866" s="90"/>
      <c r="HC1866" s="90"/>
      <c r="HD1866" s="90"/>
      <c r="HE1866" s="90"/>
      <c r="HF1866" s="90"/>
      <c r="HG1866" s="90"/>
      <c r="HH1866" s="90"/>
      <c r="HI1866" s="90"/>
      <c r="HJ1866" s="90"/>
      <c r="HK1866" s="90"/>
      <c r="HL1866" s="90"/>
      <c r="HM1866" s="90"/>
      <c r="HN1866" s="90"/>
      <c r="HO1866" s="90"/>
      <c r="HP1866" s="90"/>
      <c r="HQ1866" s="90"/>
      <c r="HR1866" s="90"/>
      <c r="HS1866" s="90"/>
      <c r="HT1866" s="90"/>
      <c r="HU1866" s="90"/>
      <c r="HV1866" s="90"/>
      <c r="HW1866" s="90"/>
      <c r="HX1866" s="90"/>
      <c r="HY1866" s="90"/>
      <c r="HZ1866" s="90"/>
      <c r="IA1866" s="90"/>
      <c r="IB1866" s="90"/>
      <c r="IC1866" s="90"/>
      <c r="ID1866" s="90"/>
      <c r="IE1866" s="90"/>
      <c r="IF1866" s="90"/>
      <c r="IG1866" s="90"/>
      <c r="IH1866" s="90"/>
      <c r="II1866" s="90"/>
      <c r="IJ1866" s="90"/>
      <c r="IK1866" s="90"/>
      <c r="IL1866" s="90"/>
      <c r="IM1866" s="90"/>
    </row>
    <row r="1867" spans="1:247" ht="13.5" hidden="1">
      <c r="A1867" s="90"/>
      <c r="B1867" s="90" t="s">
        <v>2532</v>
      </c>
      <c r="C1867" s="91"/>
      <c r="D1867" s="91">
        <v>45386</v>
      </c>
      <c r="E1867" s="90">
        <v>438</v>
      </c>
      <c r="F1867" s="90" t="s">
        <v>2562</v>
      </c>
      <c r="G1867" s="90" t="s">
        <v>2563</v>
      </c>
      <c r="H1867" s="92"/>
      <c r="I1867" s="78">
        <v>524.22</v>
      </c>
      <c r="J1867" s="93"/>
      <c r="K1867" s="94">
        <v>9648.75</v>
      </c>
      <c r="L1867" s="94">
        <v>9648.75</v>
      </c>
      <c r="M1867" s="94">
        <f t="shared" si="16"/>
        <v>0</v>
      </c>
      <c r="N1867" s="90"/>
      <c r="O1867" s="90" t="s">
        <v>2564</v>
      </c>
      <c r="P1867" s="90"/>
      <c r="Q1867" s="90">
        <v>33</v>
      </c>
      <c r="R1867" s="90"/>
      <c r="S1867" s="90"/>
      <c r="T1867" s="90"/>
      <c r="U1867" s="90"/>
      <c r="V1867" s="90"/>
      <c r="W1867" s="90"/>
      <c r="X1867" s="90"/>
      <c r="Y1867" s="90"/>
      <c r="Z1867" s="90"/>
      <c r="AA1867" s="90"/>
      <c r="AB1867" s="90"/>
      <c r="AC1867" s="90"/>
      <c r="AD1867" s="90"/>
      <c r="AE1867" s="90"/>
      <c r="AF1867" s="90"/>
      <c r="AG1867" s="90"/>
      <c r="AH1867" s="90"/>
      <c r="AI1867" s="90"/>
      <c r="AJ1867" s="90"/>
      <c r="AK1867" s="90"/>
      <c r="AL1867" s="90"/>
      <c r="AM1867" s="90"/>
      <c r="AN1867" s="90"/>
      <c r="AO1867" s="90"/>
      <c r="AP1867" s="90"/>
      <c r="AQ1867" s="90"/>
      <c r="AR1867" s="90"/>
      <c r="AS1867" s="90"/>
      <c r="AT1867" s="90"/>
      <c r="AU1867" s="90"/>
      <c r="AV1867" s="90"/>
      <c r="AW1867" s="90"/>
      <c r="AX1867" s="90"/>
      <c r="AY1867" s="90"/>
      <c r="AZ1867" s="90"/>
      <c r="BA1867" s="90"/>
      <c r="BB1867" s="90"/>
      <c r="BC1867" s="90"/>
      <c r="BD1867" s="90"/>
      <c r="BE1867" s="90"/>
      <c r="BF1867" s="90"/>
      <c r="BG1867" s="90"/>
      <c r="BH1867" s="90"/>
      <c r="BI1867" s="90"/>
      <c r="BJ1867" s="90"/>
      <c r="BK1867" s="90"/>
      <c r="BL1867" s="90"/>
      <c r="BM1867" s="90"/>
      <c r="BN1867" s="90"/>
      <c r="BO1867" s="90"/>
      <c r="BP1867" s="90"/>
      <c r="BQ1867" s="90"/>
      <c r="BR1867" s="90"/>
      <c r="BS1867" s="90"/>
      <c r="BT1867" s="90"/>
      <c r="BU1867" s="90"/>
      <c r="BV1867" s="90"/>
      <c r="BW1867" s="90"/>
      <c r="BX1867" s="90"/>
      <c r="BY1867" s="90"/>
      <c r="BZ1867" s="90"/>
      <c r="CA1867" s="90"/>
      <c r="CB1867" s="90"/>
      <c r="CC1867" s="90"/>
      <c r="CD1867" s="90"/>
      <c r="CE1867" s="90"/>
      <c r="CF1867" s="90"/>
      <c r="CG1867" s="90"/>
      <c r="CH1867" s="90"/>
      <c r="CI1867" s="90"/>
      <c r="CJ1867" s="90"/>
      <c r="CK1867" s="90"/>
      <c r="CL1867" s="90"/>
      <c r="CM1867" s="90"/>
      <c r="CN1867" s="90"/>
      <c r="CO1867" s="90"/>
      <c r="CP1867" s="90"/>
      <c r="CQ1867" s="90"/>
      <c r="CR1867" s="90"/>
      <c r="CS1867" s="90"/>
      <c r="CT1867" s="90"/>
      <c r="CU1867" s="90"/>
      <c r="CV1867" s="90"/>
      <c r="CW1867" s="90"/>
      <c r="CX1867" s="90"/>
      <c r="CY1867" s="90"/>
      <c r="CZ1867" s="90"/>
      <c r="DA1867" s="90"/>
      <c r="DB1867" s="90"/>
      <c r="DC1867" s="90"/>
      <c r="DD1867" s="90"/>
      <c r="DE1867" s="90"/>
      <c r="DF1867" s="90"/>
      <c r="DG1867" s="90"/>
      <c r="DH1867" s="90"/>
      <c r="DI1867" s="90"/>
      <c r="DJ1867" s="90"/>
      <c r="DK1867" s="90"/>
      <c r="DL1867" s="90"/>
      <c r="DM1867" s="90"/>
      <c r="DN1867" s="90"/>
      <c r="DO1867" s="90"/>
      <c r="DP1867" s="90"/>
      <c r="DQ1867" s="90"/>
      <c r="DR1867" s="90"/>
      <c r="DS1867" s="90"/>
      <c r="DT1867" s="90"/>
      <c r="DU1867" s="90"/>
      <c r="DV1867" s="90"/>
      <c r="DW1867" s="90"/>
      <c r="DX1867" s="90"/>
      <c r="DY1867" s="90"/>
      <c r="DZ1867" s="90"/>
      <c r="EA1867" s="90"/>
      <c r="EB1867" s="90"/>
      <c r="EC1867" s="90"/>
      <c r="ED1867" s="90"/>
      <c r="EE1867" s="90"/>
      <c r="EF1867" s="90"/>
      <c r="EG1867" s="90"/>
      <c r="EH1867" s="90"/>
      <c r="EI1867" s="90"/>
      <c r="EJ1867" s="90"/>
      <c r="EK1867" s="90"/>
      <c r="EL1867" s="90"/>
      <c r="EM1867" s="90"/>
      <c r="EN1867" s="90"/>
      <c r="EO1867" s="90"/>
      <c r="EP1867" s="90"/>
      <c r="EQ1867" s="90"/>
      <c r="ER1867" s="90"/>
      <c r="ES1867" s="90"/>
      <c r="ET1867" s="90"/>
      <c r="EU1867" s="90"/>
      <c r="EV1867" s="90"/>
      <c r="EW1867" s="90"/>
      <c r="EX1867" s="90"/>
      <c r="EY1867" s="90"/>
      <c r="EZ1867" s="90"/>
      <c r="FA1867" s="90"/>
      <c r="FB1867" s="90"/>
      <c r="FC1867" s="90"/>
      <c r="FD1867" s="90"/>
      <c r="FE1867" s="90"/>
      <c r="FF1867" s="90"/>
      <c r="FG1867" s="90"/>
      <c r="FH1867" s="90"/>
      <c r="FI1867" s="90"/>
      <c r="FJ1867" s="90"/>
      <c r="FK1867" s="90"/>
      <c r="FL1867" s="90"/>
      <c r="FM1867" s="90"/>
      <c r="FN1867" s="90"/>
      <c r="FO1867" s="90"/>
      <c r="FP1867" s="90"/>
      <c r="FQ1867" s="90"/>
      <c r="FR1867" s="90"/>
      <c r="FS1867" s="90"/>
      <c r="FT1867" s="90"/>
      <c r="FU1867" s="90"/>
      <c r="FV1867" s="90"/>
      <c r="FW1867" s="90"/>
      <c r="FX1867" s="90"/>
      <c r="FY1867" s="90"/>
      <c r="FZ1867" s="90"/>
      <c r="GA1867" s="90"/>
      <c r="GB1867" s="90"/>
      <c r="GC1867" s="90"/>
      <c r="GD1867" s="90"/>
      <c r="GE1867" s="90"/>
      <c r="GF1867" s="90"/>
      <c r="GG1867" s="90"/>
      <c r="GH1867" s="90"/>
      <c r="GI1867" s="90"/>
      <c r="GJ1867" s="90"/>
      <c r="GK1867" s="90"/>
      <c r="GL1867" s="90"/>
      <c r="GM1867" s="90"/>
      <c r="GN1867" s="90"/>
      <c r="GO1867" s="90"/>
      <c r="GP1867" s="90"/>
      <c r="GQ1867" s="90"/>
      <c r="GR1867" s="90"/>
      <c r="GS1867" s="90"/>
      <c r="GT1867" s="90"/>
      <c r="GU1867" s="90"/>
      <c r="GV1867" s="90"/>
      <c r="GW1867" s="90"/>
      <c r="GX1867" s="90"/>
      <c r="GY1867" s="90"/>
      <c r="GZ1867" s="90"/>
      <c r="HA1867" s="90"/>
      <c r="HB1867" s="90"/>
      <c r="HC1867" s="90"/>
      <c r="HD1867" s="90"/>
      <c r="HE1867" s="90"/>
      <c r="HF1867" s="90"/>
      <c r="HG1867" s="90"/>
      <c r="HH1867" s="90"/>
      <c r="HI1867" s="90"/>
      <c r="HJ1867" s="90"/>
      <c r="HK1867" s="90"/>
      <c r="HL1867" s="90"/>
      <c r="HM1867" s="90"/>
      <c r="HN1867" s="90"/>
      <c r="HO1867" s="90"/>
      <c r="HP1867" s="90"/>
      <c r="HQ1867" s="90"/>
      <c r="HR1867" s="90"/>
      <c r="HS1867" s="90"/>
      <c r="HT1867" s="90"/>
      <c r="HU1867" s="90"/>
      <c r="HV1867" s="90"/>
      <c r="HW1867" s="90"/>
      <c r="HX1867" s="90"/>
      <c r="HY1867" s="90"/>
      <c r="HZ1867" s="90"/>
      <c r="IA1867" s="90"/>
      <c r="IB1867" s="90"/>
      <c r="IC1867" s="90"/>
      <c r="ID1867" s="90"/>
      <c r="IE1867" s="90"/>
      <c r="IF1867" s="90"/>
      <c r="IG1867" s="90"/>
      <c r="IH1867" s="90"/>
      <c r="II1867" s="90"/>
      <c r="IJ1867" s="90"/>
      <c r="IK1867" s="90"/>
      <c r="IL1867" s="90"/>
      <c r="IM1867" s="90"/>
    </row>
    <row r="1868" spans="1:247" ht="13.5" hidden="1">
      <c r="A1868" s="90"/>
      <c r="B1868" s="90" t="s">
        <v>2532</v>
      </c>
      <c r="C1868" s="91"/>
      <c r="D1868" s="91">
        <v>45386</v>
      </c>
      <c r="E1868" s="90">
        <v>439</v>
      </c>
      <c r="F1868" s="90" t="s">
        <v>2562</v>
      </c>
      <c r="G1868" s="90" t="s">
        <v>2565</v>
      </c>
      <c r="H1868" s="92"/>
      <c r="I1868" s="78">
        <v>524.22</v>
      </c>
      <c r="J1868" s="93"/>
      <c r="K1868" s="94">
        <v>306584.24</v>
      </c>
      <c r="L1868" s="94">
        <v>306584.24</v>
      </c>
      <c r="M1868" s="94">
        <f t="shared" si="16"/>
        <v>0</v>
      </c>
      <c r="N1868" s="90"/>
      <c r="O1868" s="90" t="s">
        <v>2564</v>
      </c>
      <c r="P1868" s="90"/>
      <c r="Q1868" s="90">
        <v>33</v>
      </c>
      <c r="R1868" s="90"/>
      <c r="S1868" s="90"/>
      <c r="T1868" s="90"/>
      <c r="U1868" s="90"/>
      <c r="V1868" s="90"/>
      <c r="W1868" s="90"/>
      <c r="X1868" s="90"/>
      <c r="Y1868" s="90"/>
      <c r="Z1868" s="90"/>
      <c r="AA1868" s="90"/>
      <c r="AB1868" s="90"/>
      <c r="AC1868" s="90"/>
      <c r="AD1868" s="90"/>
      <c r="AE1868" s="90"/>
      <c r="AF1868" s="90"/>
      <c r="AG1868" s="90"/>
      <c r="AH1868" s="90"/>
      <c r="AI1868" s="90"/>
      <c r="AJ1868" s="90"/>
      <c r="AK1868" s="90"/>
      <c r="AL1868" s="90"/>
      <c r="AM1868" s="90"/>
      <c r="AN1868" s="90"/>
      <c r="AO1868" s="90"/>
      <c r="AP1868" s="90"/>
      <c r="AQ1868" s="90"/>
      <c r="AR1868" s="90"/>
      <c r="AS1868" s="90"/>
      <c r="AT1868" s="90"/>
      <c r="AU1868" s="90"/>
      <c r="AV1868" s="90"/>
      <c r="AW1868" s="90"/>
      <c r="AX1868" s="90"/>
      <c r="AY1868" s="90"/>
      <c r="AZ1868" s="90"/>
      <c r="BA1868" s="90"/>
      <c r="BB1868" s="90"/>
      <c r="BC1868" s="90"/>
      <c r="BD1868" s="90"/>
      <c r="BE1868" s="90"/>
      <c r="BF1868" s="90"/>
      <c r="BG1868" s="90"/>
      <c r="BH1868" s="90"/>
      <c r="BI1868" s="90"/>
      <c r="BJ1868" s="90"/>
      <c r="BK1868" s="90"/>
      <c r="BL1868" s="90"/>
      <c r="BM1868" s="90"/>
      <c r="BN1868" s="90"/>
      <c r="BO1868" s="90"/>
      <c r="BP1868" s="90"/>
      <c r="BQ1868" s="90"/>
      <c r="BR1868" s="90"/>
      <c r="BS1868" s="90"/>
      <c r="BT1868" s="90"/>
      <c r="BU1868" s="90"/>
      <c r="BV1868" s="90"/>
      <c r="BW1868" s="90"/>
      <c r="BX1868" s="90"/>
      <c r="BY1868" s="90"/>
      <c r="BZ1868" s="90"/>
      <c r="CA1868" s="90"/>
      <c r="CB1868" s="90"/>
      <c r="CC1868" s="90"/>
      <c r="CD1868" s="90"/>
      <c r="CE1868" s="90"/>
      <c r="CF1868" s="90"/>
      <c r="CG1868" s="90"/>
      <c r="CH1868" s="90"/>
      <c r="CI1868" s="90"/>
      <c r="CJ1868" s="90"/>
      <c r="CK1868" s="90"/>
      <c r="CL1868" s="90"/>
      <c r="CM1868" s="90"/>
      <c r="CN1868" s="90"/>
      <c r="CO1868" s="90"/>
      <c r="CP1868" s="90"/>
      <c r="CQ1868" s="90"/>
      <c r="CR1868" s="90"/>
      <c r="CS1868" s="90"/>
      <c r="CT1868" s="90"/>
      <c r="CU1868" s="90"/>
      <c r="CV1868" s="90"/>
      <c r="CW1868" s="90"/>
      <c r="CX1868" s="90"/>
      <c r="CY1868" s="90"/>
      <c r="CZ1868" s="90"/>
      <c r="DA1868" s="90"/>
      <c r="DB1868" s="90"/>
      <c r="DC1868" s="90"/>
      <c r="DD1868" s="90"/>
      <c r="DE1868" s="90"/>
      <c r="DF1868" s="90"/>
      <c r="DG1868" s="90"/>
      <c r="DH1868" s="90"/>
      <c r="DI1868" s="90"/>
      <c r="DJ1868" s="90"/>
      <c r="DK1868" s="90"/>
      <c r="DL1868" s="90"/>
      <c r="DM1868" s="90"/>
      <c r="DN1868" s="90"/>
      <c r="DO1868" s="90"/>
      <c r="DP1868" s="90"/>
      <c r="DQ1868" s="90"/>
      <c r="DR1868" s="90"/>
      <c r="DS1868" s="90"/>
      <c r="DT1868" s="90"/>
      <c r="DU1868" s="90"/>
      <c r="DV1868" s="90"/>
      <c r="DW1868" s="90"/>
      <c r="DX1868" s="90"/>
      <c r="DY1868" s="90"/>
      <c r="DZ1868" s="90"/>
      <c r="EA1868" s="90"/>
      <c r="EB1868" s="90"/>
      <c r="EC1868" s="90"/>
      <c r="ED1868" s="90"/>
      <c r="EE1868" s="90"/>
      <c r="EF1868" s="90"/>
      <c r="EG1868" s="90"/>
      <c r="EH1868" s="90"/>
      <c r="EI1868" s="90"/>
      <c r="EJ1868" s="90"/>
      <c r="EK1868" s="90"/>
      <c r="EL1868" s="90"/>
      <c r="EM1868" s="90"/>
      <c r="EN1868" s="90"/>
      <c r="EO1868" s="90"/>
      <c r="EP1868" s="90"/>
      <c r="EQ1868" s="90"/>
      <c r="ER1868" s="90"/>
      <c r="ES1868" s="90"/>
      <c r="ET1868" s="90"/>
      <c r="EU1868" s="90"/>
      <c r="EV1868" s="90"/>
      <c r="EW1868" s="90"/>
      <c r="EX1868" s="90"/>
      <c r="EY1868" s="90"/>
      <c r="EZ1868" s="90"/>
      <c r="FA1868" s="90"/>
      <c r="FB1868" s="90"/>
      <c r="FC1868" s="90"/>
      <c r="FD1868" s="90"/>
      <c r="FE1868" s="90"/>
      <c r="FF1868" s="90"/>
      <c r="FG1868" s="90"/>
      <c r="FH1868" s="90"/>
      <c r="FI1868" s="90"/>
      <c r="FJ1868" s="90"/>
      <c r="FK1868" s="90"/>
      <c r="FL1868" s="90"/>
      <c r="FM1868" s="90"/>
      <c r="FN1868" s="90"/>
      <c r="FO1868" s="90"/>
      <c r="FP1868" s="90"/>
      <c r="FQ1868" s="90"/>
      <c r="FR1868" s="90"/>
      <c r="FS1868" s="90"/>
      <c r="FT1868" s="90"/>
      <c r="FU1868" s="90"/>
      <c r="FV1868" s="90"/>
      <c r="FW1868" s="90"/>
      <c r="FX1868" s="90"/>
      <c r="FY1868" s="90"/>
      <c r="FZ1868" s="90"/>
      <c r="GA1868" s="90"/>
      <c r="GB1868" s="90"/>
      <c r="GC1868" s="90"/>
      <c r="GD1868" s="90"/>
      <c r="GE1868" s="90"/>
      <c r="GF1868" s="90"/>
      <c r="GG1868" s="90"/>
      <c r="GH1868" s="90"/>
      <c r="GI1868" s="90"/>
      <c r="GJ1868" s="90"/>
      <c r="GK1868" s="90"/>
      <c r="GL1868" s="90"/>
      <c r="GM1868" s="90"/>
      <c r="GN1868" s="90"/>
      <c r="GO1868" s="90"/>
      <c r="GP1868" s="90"/>
      <c r="GQ1868" s="90"/>
      <c r="GR1868" s="90"/>
      <c r="GS1868" s="90"/>
      <c r="GT1868" s="90"/>
      <c r="GU1868" s="90"/>
      <c r="GV1868" s="90"/>
      <c r="GW1868" s="90"/>
      <c r="GX1868" s="90"/>
      <c r="GY1868" s="90"/>
      <c r="GZ1868" s="90"/>
      <c r="HA1868" s="90"/>
      <c r="HB1868" s="90"/>
      <c r="HC1868" s="90"/>
      <c r="HD1868" s="90"/>
      <c r="HE1868" s="90"/>
      <c r="HF1868" s="90"/>
      <c r="HG1868" s="90"/>
      <c r="HH1868" s="90"/>
      <c r="HI1868" s="90"/>
      <c r="HJ1868" s="90"/>
      <c r="HK1868" s="90"/>
      <c r="HL1868" s="90"/>
      <c r="HM1868" s="90"/>
      <c r="HN1868" s="90"/>
      <c r="HO1868" s="90"/>
      <c r="HP1868" s="90"/>
      <c r="HQ1868" s="90"/>
      <c r="HR1868" s="90"/>
      <c r="HS1868" s="90"/>
      <c r="HT1868" s="90"/>
      <c r="HU1868" s="90"/>
      <c r="HV1868" s="90"/>
      <c r="HW1868" s="90"/>
      <c r="HX1868" s="90"/>
      <c r="HY1868" s="90"/>
      <c r="HZ1868" s="90"/>
      <c r="IA1868" s="90"/>
      <c r="IB1868" s="90"/>
      <c r="IC1868" s="90"/>
      <c r="ID1868" s="90"/>
      <c r="IE1868" s="90"/>
      <c r="IF1868" s="90"/>
      <c r="IG1868" s="90"/>
      <c r="IH1868" s="90"/>
      <c r="II1868" s="90"/>
      <c r="IJ1868" s="90"/>
      <c r="IK1868" s="90"/>
      <c r="IL1868" s="90"/>
      <c r="IM1868" s="90"/>
    </row>
    <row r="1869" spans="1:247" ht="13.5" hidden="1">
      <c r="A1869" s="90"/>
      <c r="B1869" s="90" t="s">
        <v>2532</v>
      </c>
      <c r="C1869" s="91"/>
      <c r="D1869" s="91">
        <v>45387</v>
      </c>
      <c r="E1869" s="90">
        <v>440</v>
      </c>
      <c r="F1869" s="90" t="s">
        <v>2562</v>
      </c>
      <c r="G1869" s="90" t="s">
        <v>2566</v>
      </c>
      <c r="H1869" s="92"/>
      <c r="I1869" s="78">
        <v>524.22</v>
      </c>
      <c r="J1869" s="93"/>
      <c r="K1869" s="94">
        <v>213093.66</v>
      </c>
      <c r="L1869" s="94">
        <v>213093.66</v>
      </c>
      <c r="M1869" s="94">
        <f t="shared" si="16"/>
        <v>0</v>
      </c>
      <c r="N1869" s="90"/>
      <c r="O1869" s="90" t="s">
        <v>2564</v>
      </c>
      <c r="P1869" s="90"/>
      <c r="Q1869" s="90">
        <v>33</v>
      </c>
      <c r="R1869" s="90"/>
      <c r="S1869" s="90"/>
      <c r="T1869" s="90"/>
      <c r="U1869" s="90"/>
      <c r="V1869" s="90"/>
      <c r="W1869" s="90"/>
      <c r="X1869" s="90"/>
      <c r="Y1869" s="90"/>
      <c r="Z1869" s="90"/>
      <c r="AA1869" s="90"/>
      <c r="AB1869" s="90"/>
      <c r="AC1869" s="90"/>
      <c r="AD1869" s="90"/>
      <c r="AE1869" s="90"/>
      <c r="AF1869" s="90"/>
      <c r="AG1869" s="90"/>
      <c r="AH1869" s="90"/>
      <c r="AI1869" s="90"/>
      <c r="AJ1869" s="90"/>
      <c r="AK1869" s="90"/>
      <c r="AL1869" s="90"/>
      <c r="AM1869" s="90"/>
      <c r="AN1869" s="90"/>
      <c r="AO1869" s="90"/>
      <c r="AP1869" s="90"/>
      <c r="AQ1869" s="90"/>
      <c r="AR1869" s="90"/>
      <c r="AS1869" s="90"/>
      <c r="AT1869" s="90"/>
      <c r="AU1869" s="90"/>
      <c r="AV1869" s="90"/>
      <c r="AW1869" s="90"/>
      <c r="AX1869" s="90"/>
      <c r="AY1869" s="90"/>
      <c r="AZ1869" s="90"/>
      <c r="BA1869" s="90"/>
      <c r="BB1869" s="90"/>
      <c r="BC1869" s="90"/>
      <c r="BD1869" s="90"/>
      <c r="BE1869" s="90"/>
      <c r="BF1869" s="90"/>
      <c r="BG1869" s="90"/>
      <c r="BH1869" s="90"/>
      <c r="BI1869" s="90"/>
      <c r="BJ1869" s="90"/>
      <c r="BK1869" s="90"/>
      <c r="BL1869" s="90"/>
      <c r="BM1869" s="90"/>
      <c r="BN1869" s="90"/>
      <c r="BO1869" s="90"/>
      <c r="BP1869" s="90"/>
      <c r="BQ1869" s="90"/>
      <c r="BR1869" s="90"/>
      <c r="BS1869" s="90"/>
      <c r="BT1869" s="90"/>
      <c r="BU1869" s="90"/>
      <c r="BV1869" s="90"/>
      <c r="BW1869" s="90"/>
      <c r="BX1869" s="90"/>
      <c r="BY1869" s="90"/>
      <c r="BZ1869" s="90"/>
      <c r="CA1869" s="90"/>
      <c r="CB1869" s="90"/>
      <c r="CC1869" s="90"/>
      <c r="CD1869" s="90"/>
      <c r="CE1869" s="90"/>
      <c r="CF1869" s="90"/>
      <c r="CG1869" s="90"/>
      <c r="CH1869" s="90"/>
      <c r="CI1869" s="90"/>
      <c r="CJ1869" s="90"/>
      <c r="CK1869" s="90"/>
      <c r="CL1869" s="90"/>
      <c r="CM1869" s="90"/>
      <c r="CN1869" s="90"/>
      <c r="CO1869" s="90"/>
      <c r="CP1869" s="90"/>
      <c r="CQ1869" s="90"/>
      <c r="CR1869" s="90"/>
      <c r="CS1869" s="90"/>
      <c r="CT1869" s="90"/>
      <c r="CU1869" s="90"/>
      <c r="CV1869" s="90"/>
      <c r="CW1869" s="90"/>
      <c r="CX1869" s="90"/>
      <c r="CY1869" s="90"/>
      <c r="CZ1869" s="90"/>
      <c r="DA1869" s="90"/>
      <c r="DB1869" s="90"/>
      <c r="DC1869" s="90"/>
      <c r="DD1869" s="90"/>
      <c r="DE1869" s="90"/>
      <c r="DF1869" s="90"/>
      <c r="DG1869" s="90"/>
      <c r="DH1869" s="90"/>
      <c r="DI1869" s="90"/>
      <c r="DJ1869" s="90"/>
      <c r="DK1869" s="90"/>
      <c r="DL1869" s="90"/>
      <c r="DM1869" s="90"/>
      <c r="DN1869" s="90"/>
      <c r="DO1869" s="90"/>
      <c r="DP1869" s="90"/>
      <c r="DQ1869" s="90"/>
      <c r="DR1869" s="90"/>
      <c r="DS1869" s="90"/>
      <c r="DT1869" s="90"/>
      <c r="DU1869" s="90"/>
      <c r="DV1869" s="90"/>
      <c r="DW1869" s="90"/>
      <c r="DX1869" s="90"/>
      <c r="DY1869" s="90"/>
      <c r="DZ1869" s="90"/>
      <c r="EA1869" s="90"/>
      <c r="EB1869" s="90"/>
      <c r="EC1869" s="90"/>
      <c r="ED1869" s="90"/>
      <c r="EE1869" s="90"/>
      <c r="EF1869" s="90"/>
      <c r="EG1869" s="90"/>
      <c r="EH1869" s="90"/>
      <c r="EI1869" s="90"/>
      <c r="EJ1869" s="90"/>
      <c r="EK1869" s="90"/>
      <c r="EL1869" s="90"/>
      <c r="EM1869" s="90"/>
      <c r="EN1869" s="90"/>
      <c r="EO1869" s="90"/>
      <c r="EP1869" s="90"/>
      <c r="EQ1869" s="90"/>
      <c r="ER1869" s="90"/>
      <c r="ES1869" s="90"/>
      <c r="ET1869" s="90"/>
      <c r="EU1869" s="90"/>
      <c r="EV1869" s="90"/>
      <c r="EW1869" s="90"/>
      <c r="EX1869" s="90"/>
      <c r="EY1869" s="90"/>
      <c r="EZ1869" s="90"/>
      <c r="FA1869" s="90"/>
      <c r="FB1869" s="90"/>
      <c r="FC1869" s="90"/>
      <c r="FD1869" s="90"/>
      <c r="FE1869" s="90"/>
      <c r="FF1869" s="90"/>
      <c r="FG1869" s="90"/>
      <c r="FH1869" s="90"/>
      <c r="FI1869" s="90"/>
      <c r="FJ1869" s="90"/>
      <c r="FK1869" s="90"/>
      <c r="FL1869" s="90"/>
      <c r="FM1869" s="90"/>
      <c r="FN1869" s="90"/>
      <c r="FO1869" s="90"/>
      <c r="FP1869" s="90"/>
      <c r="FQ1869" s="90"/>
      <c r="FR1869" s="90"/>
      <c r="FS1869" s="90"/>
      <c r="FT1869" s="90"/>
      <c r="FU1869" s="90"/>
      <c r="FV1869" s="90"/>
      <c r="FW1869" s="90"/>
      <c r="FX1869" s="90"/>
      <c r="FY1869" s="90"/>
      <c r="FZ1869" s="90"/>
      <c r="GA1869" s="90"/>
      <c r="GB1869" s="90"/>
      <c r="GC1869" s="90"/>
      <c r="GD1869" s="90"/>
      <c r="GE1869" s="90"/>
      <c r="GF1869" s="90"/>
      <c r="GG1869" s="90"/>
      <c r="GH1869" s="90"/>
      <c r="GI1869" s="90"/>
      <c r="GJ1869" s="90"/>
      <c r="GK1869" s="90"/>
      <c r="GL1869" s="90"/>
      <c r="GM1869" s="90"/>
      <c r="GN1869" s="90"/>
      <c r="GO1869" s="90"/>
      <c r="GP1869" s="90"/>
      <c r="GQ1869" s="90"/>
      <c r="GR1869" s="90"/>
      <c r="GS1869" s="90"/>
      <c r="GT1869" s="90"/>
      <c r="GU1869" s="90"/>
      <c r="GV1869" s="90"/>
      <c r="GW1869" s="90"/>
      <c r="GX1869" s="90"/>
      <c r="GY1869" s="90"/>
      <c r="GZ1869" s="90"/>
      <c r="HA1869" s="90"/>
      <c r="HB1869" s="90"/>
      <c r="HC1869" s="90"/>
      <c r="HD1869" s="90"/>
      <c r="HE1869" s="90"/>
      <c r="HF1869" s="90"/>
      <c r="HG1869" s="90"/>
      <c r="HH1869" s="90"/>
      <c r="HI1869" s="90"/>
      <c r="HJ1869" s="90"/>
      <c r="HK1869" s="90"/>
      <c r="HL1869" s="90"/>
      <c r="HM1869" s="90"/>
      <c r="HN1869" s="90"/>
      <c r="HO1869" s="90"/>
      <c r="HP1869" s="90"/>
      <c r="HQ1869" s="90"/>
      <c r="HR1869" s="90"/>
      <c r="HS1869" s="90"/>
      <c r="HT1869" s="90"/>
      <c r="HU1869" s="90"/>
      <c r="HV1869" s="90"/>
      <c r="HW1869" s="90"/>
      <c r="HX1869" s="90"/>
      <c r="HY1869" s="90"/>
      <c r="HZ1869" s="90"/>
      <c r="IA1869" s="90"/>
      <c r="IB1869" s="90"/>
      <c r="IC1869" s="90"/>
      <c r="ID1869" s="90"/>
      <c r="IE1869" s="90"/>
      <c r="IF1869" s="90"/>
      <c r="IG1869" s="90"/>
      <c r="IH1869" s="90"/>
      <c r="II1869" s="90"/>
      <c r="IJ1869" s="90"/>
      <c r="IK1869" s="90"/>
      <c r="IL1869" s="90"/>
      <c r="IM1869" s="90"/>
    </row>
    <row r="1870" spans="1:247" ht="13.5" hidden="1">
      <c r="A1870" s="90"/>
      <c r="B1870" s="90"/>
      <c r="C1870" s="91"/>
      <c r="D1870" s="91">
        <v>45385</v>
      </c>
      <c r="E1870" s="90">
        <v>947</v>
      </c>
      <c r="F1870" s="90" t="s">
        <v>981</v>
      </c>
      <c r="G1870" s="90" t="s">
        <v>2567</v>
      </c>
      <c r="H1870" s="92"/>
      <c r="I1870" s="78">
        <v>524.22</v>
      </c>
      <c r="J1870" s="93"/>
      <c r="K1870" s="94">
        <v>926.6</v>
      </c>
      <c r="L1870" s="94">
        <v>926.6</v>
      </c>
      <c r="M1870" s="94">
        <f t="shared" si="16"/>
        <v>0</v>
      </c>
      <c r="N1870" s="91">
        <v>45454</v>
      </c>
      <c r="O1870" s="90" t="s">
        <v>2553</v>
      </c>
      <c r="P1870" s="90"/>
      <c r="Q1870" s="90"/>
      <c r="R1870" s="90"/>
      <c r="S1870" s="90"/>
      <c r="T1870" s="90"/>
      <c r="U1870" s="90"/>
      <c r="V1870" s="90"/>
      <c r="W1870" s="90"/>
      <c r="X1870" s="90"/>
      <c r="Y1870" s="90"/>
      <c r="Z1870" s="90"/>
      <c r="AA1870" s="90"/>
      <c r="AB1870" s="90"/>
      <c r="AC1870" s="90"/>
      <c r="AD1870" s="90"/>
      <c r="AE1870" s="90"/>
      <c r="AF1870" s="90"/>
      <c r="AG1870" s="90"/>
      <c r="AH1870" s="90"/>
      <c r="AI1870" s="90"/>
      <c r="AJ1870" s="90"/>
      <c r="AK1870" s="90"/>
      <c r="AL1870" s="90"/>
      <c r="AM1870" s="90"/>
      <c r="AN1870" s="90"/>
      <c r="AO1870" s="90"/>
      <c r="AP1870" s="90"/>
      <c r="AQ1870" s="90"/>
      <c r="AR1870" s="90"/>
      <c r="AS1870" s="90"/>
      <c r="AT1870" s="90"/>
      <c r="AU1870" s="90"/>
      <c r="AV1870" s="90"/>
      <c r="AW1870" s="90"/>
      <c r="AX1870" s="90"/>
      <c r="AY1870" s="90"/>
      <c r="AZ1870" s="90"/>
      <c r="BA1870" s="90"/>
      <c r="BB1870" s="90"/>
      <c r="BC1870" s="90"/>
      <c r="BD1870" s="90"/>
      <c r="BE1870" s="90"/>
      <c r="BF1870" s="90"/>
      <c r="BG1870" s="90"/>
      <c r="BH1870" s="90"/>
      <c r="BI1870" s="90"/>
      <c r="BJ1870" s="90"/>
      <c r="BK1870" s="90"/>
      <c r="BL1870" s="90"/>
      <c r="BM1870" s="90"/>
      <c r="BN1870" s="90"/>
      <c r="BO1870" s="90"/>
      <c r="BP1870" s="90"/>
      <c r="BQ1870" s="90"/>
      <c r="BR1870" s="90"/>
      <c r="BS1870" s="90"/>
      <c r="BT1870" s="90"/>
      <c r="BU1870" s="90"/>
      <c r="BV1870" s="90"/>
      <c r="BW1870" s="90"/>
      <c r="BX1870" s="90"/>
      <c r="BY1870" s="90"/>
      <c r="BZ1870" s="90"/>
      <c r="CA1870" s="90"/>
      <c r="CB1870" s="90"/>
      <c r="CC1870" s="90"/>
      <c r="CD1870" s="90"/>
      <c r="CE1870" s="90"/>
      <c r="CF1870" s="90"/>
      <c r="CG1870" s="90"/>
      <c r="CH1870" s="90"/>
      <c r="CI1870" s="90"/>
      <c r="CJ1870" s="90"/>
      <c r="CK1870" s="90"/>
      <c r="CL1870" s="90"/>
      <c r="CM1870" s="90"/>
      <c r="CN1870" s="90"/>
      <c r="CO1870" s="90"/>
      <c r="CP1870" s="90"/>
      <c r="CQ1870" s="90"/>
      <c r="CR1870" s="90"/>
      <c r="CS1870" s="90"/>
      <c r="CT1870" s="90"/>
      <c r="CU1870" s="90"/>
      <c r="CV1870" s="90"/>
      <c r="CW1870" s="90"/>
      <c r="CX1870" s="90"/>
      <c r="CY1870" s="90"/>
      <c r="CZ1870" s="90"/>
      <c r="DA1870" s="90"/>
      <c r="DB1870" s="90"/>
      <c r="DC1870" s="90"/>
      <c r="DD1870" s="90"/>
      <c r="DE1870" s="90"/>
      <c r="DF1870" s="90"/>
      <c r="DG1870" s="90"/>
      <c r="DH1870" s="90"/>
      <c r="DI1870" s="90"/>
      <c r="DJ1870" s="90"/>
      <c r="DK1870" s="90"/>
      <c r="DL1870" s="90"/>
      <c r="DM1870" s="90"/>
      <c r="DN1870" s="90"/>
      <c r="DO1870" s="90"/>
      <c r="DP1870" s="90"/>
      <c r="DQ1870" s="90"/>
      <c r="DR1870" s="90"/>
      <c r="DS1870" s="90"/>
      <c r="DT1870" s="90"/>
      <c r="DU1870" s="90"/>
      <c r="DV1870" s="90"/>
      <c r="DW1870" s="90"/>
      <c r="DX1870" s="90"/>
      <c r="DY1870" s="90"/>
      <c r="DZ1870" s="90"/>
      <c r="EA1870" s="90"/>
      <c r="EB1870" s="90"/>
      <c r="EC1870" s="90"/>
      <c r="ED1870" s="90"/>
      <c r="EE1870" s="90"/>
      <c r="EF1870" s="90"/>
      <c r="EG1870" s="90"/>
      <c r="EH1870" s="90"/>
      <c r="EI1870" s="90"/>
      <c r="EJ1870" s="90"/>
      <c r="EK1870" s="90"/>
      <c r="EL1870" s="90"/>
      <c r="EM1870" s="90"/>
      <c r="EN1870" s="90"/>
      <c r="EO1870" s="90"/>
      <c r="EP1870" s="90"/>
      <c r="EQ1870" s="90"/>
      <c r="ER1870" s="90"/>
      <c r="ES1870" s="90"/>
      <c r="ET1870" s="90"/>
      <c r="EU1870" s="90"/>
      <c r="EV1870" s="90"/>
      <c r="EW1870" s="90"/>
      <c r="EX1870" s="90"/>
      <c r="EY1870" s="90"/>
      <c r="EZ1870" s="90"/>
      <c r="FA1870" s="90"/>
      <c r="FB1870" s="90"/>
      <c r="FC1870" s="90"/>
      <c r="FD1870" s="90"/>
      <c r="FE1870" s="90"/>
      <c r="FF1870" s="90"/>
      <c r="FG1870" s="90"/>
      <c r="FH1870" s="90"/>
      <c r="FI1870" s="90"/>
      <c r="FJ1870" s="90"/>
      <c r="FK1870" s="90"/>
      <c r="FL1870" s="90"/>
      <c r="FM1870" s="90"/>
      <c r="FN1870" s="90"/>
      <c r="FO1870" s="90"/>
      <c r="FP1870" s="90"/>
      <c r="FQ1870" s="90"/>
      <c r="FR1870" s="90"/>
      <c r="FS1870" s="90"/>
      <c r="FT1870" s="90"/>
      <c r="FU1870" s="90"/>
      <c r="FV1870" s="90"/>
      <c r="FW1870" s="90"/>
      <c r="FX1870" s="90"/>
      <c r="FY1870" s="90"/>
      <c r="FZ1870" s="90"/>
      <c r="GA1870" s="90"/>
      <c r="GB1870" s="90"/>
      <c r="GC1870" s="90"/>
      <c r="GD1870" s="90"/>
      <c r="GE1870" s="90"/>
      <c r="GF1870" s="90"/>
      <c r="GG1870" s="90"/>
      <c r="GH1870" s="90"/>
      <c r="GI1870" s="90"/>
      <c r="GJ1870" s="90"/>
      <c r="GK1870" s="90"/>
      <c r="GL1870" s="90"/>
      <c r="GM1870" s="90"/>
      <c r="GN1870" s="90"/>
      <c r="GO1870" s="90"/>
      <c r="GP1870" s="90"/>
      <c r="GQ1870" s="90"/>
      <c r="GR1870" s="90"/>
      <c r="GS1870" s="90"/>
      <c r="GT1870" s="90"/>
      <c r="GU1870" s="90"/>
      <c r="GV1870" s="90"/>
      <c r="GW1870" s="90"/>
      <c r="GX1870" s="90"/>
      <c r="GY1870" s="90"/>
      <c r="GZ1870" s="90"/>
      <c r="HA1870" s="90"/>
      <c r="HB1870" s="90"/>
      <c r="HC1870" s="90"/>
      <c r="HD1870" s="90"/>
      <c r="HE1870" s="90"/>
      <c r="HF1870" s="90"/>
      <c r="HG1870" s="90"/>
      <c r="HH1870" s="90"/>
      <c r="HI1870" s="90"/>
      <c r="HJ1870" s="90"/>
      <c r="HK1870" s="90"/>
      <c r="HL1870" s="90"/>
      <c r="HM1870" s="90"/>
      <c r="HN1870" s="90"/>
      <c r="HO1870" s="90"/>
      <c r="HP1870" s="90"/>
      <c r="HQ1870" s="90"/>
      <c r="HR1870" s="90"/>
      <c r="HS1870" s="90"/>
      <c r="HT1870" s="90"/>
      <c r="HU1870" s="90"/>
      <c r="HV1870" s="90"/>
      <c r="HW1870" s="90"/>
      <c r="HX1870" s="90"/>
      <c r="HY1870" s="90"/>
      <c r="HZ1870" s="90"/>
      <c r="IA1870" s="90"/>
      <c r="IB1870" s="90"/>
      <c r="IC1870" s="90"/>
      <c r="ID1870" s="90"/>
      <c r="IE1870" s="90"/>
      <c r="IF1870" s="90"/>
      <c r="IG1870" s="90"/>
      <c r="IH1870" s="90"/>
      <c r="II1870" s="90"/>
      <c r="IJ1870" s="90"/>
      <c r="IK1870" s="90"/>
      <c r="IL1870" s="90"/>
      <c r="IM1870" s="90"/>
    </row>
    <row r="1871" spans="1:247" ht="13.5" hidden="1">
      <c r="A1871" s="90"/>
      <c r="B1871" s="90"/>
      <c r="C1871" s="91"/>
      <c r="D1871" s="91">
        <v>45385</v>
      </c>
      <c r="E1871" s="90">
        <v>948</v>
      </c>
      <c r="F1871" s="90" t="s">
        <v>981</v>
      </c>
      <c r="G1871" s="90" t="s">
        <v>2568</v>
      </c>
      <c r="H1871" s="92"/>
      <c r="I1871" s="78">
        <v>524.22</v>
      </c>
      <c r="J1871" s="93"/>
      <c r="K1871" s="94">
        <v>2180.9</v>
      </c>
      <c r="L1871" s="94">
        <v>2180.9</v>
      </c>
      <c r="M1871" s="94">
        <f t="shared" si="16"/>
        <v>0</v>
      </c>
      <c r="N1871" s="91">
        <v>45454</v>
      </c>
      <c r="O1871" s="90" t="s">
        <v>2553</v>
      </c>
      <c r="P1871" s="90"/>
      <c r="Q1871" s="90"/>
      <c r="R1871" s="90"/>
      <c r="S1871" s="90"/>
      <c r="T1871" s="90"/>
      <c r="U1871" s="90"/>
      <c r="V1871" s="90"/>
      <c r="W1871" s="90"/>
      <c r="X1871" s="90"/>
      <c r="Y1871" s="90"/>
      <c r="Z1871" s="90"/>
      <c r="AA1871" s="90"/>
      <c r="AB1871" s="90"/>
      <c r="AC1871" s="90"/>
      <c r="AD1871" s="90"/>
      <c r="AE1871" s="90"/>
      <c r="AF1871" s="90"/>
      <c r="AG1871" s="90"/>
      <c r="AH1871" s="90"/>
      <c r="AI1871" s="90"/>
      <c r="AJ1871" s="90"/>
      <c r="AK1871" s="90"/>
      <c r="AL1871" s="90"/>
      <c r="AM1871" s="90"/>
      <c r="AN1871" s="90"/>
      <c r="AO1871" s="90"/>
      <c r="AP1871" s="90"/>
      <c r="AQ1871" s="90"/>
      <c r="AR1871" s="90"/>
      <c r="AS1871" s="90"/>
      <c r="AT1871" s="90"/>
      <c r="AU1871" s="90"/>
      <c r="AV1871" s="90"/>
      <c r="AW1871" s="90"/>
      <c r="AX1871" s="90"/>
      <c r="AY1871" s="90"/>
      <c r="AZ1871" s="90"/>
      <c r="BA1871" s="90"/>
      <c r="BB1871" s="90"/>
      <c r="BC1871" s="90"/>
      <c r="BD1871" s="90"/>
      <c r="BE1871" s="90"/>
      <c r="BF1871" s="90"/>
      <c r="BG1871" s="90"/>
      <c r="BH1871" s="90"/>
      <c r="BI1871" s="90"/>
      <c r="BJ1871" s="90"/>
      <c r="BK1871" s="90"/>
      <c r="BL1871" s="90"/>
      <c r="BM1871" s="90"/>
      <c r="BN1871" s="90"/>
      <c r="BO1871" s="90"/>
      <c r="BP1871" s="90"/>
      <c r="BQ1871" s="90"/>
      <c r="BR1871" s="90"/>
      <c r="BS1871" s="90"/>
      <c r="BT1871" s="90"/>
      <c r="BU1871" s="90"/>
      <c r="BV1871" s="90"/>
      <c r="BW1871" s="90"/>
      <c r="BX1871" s="90"/>
      <c r="BY1871" s="90"/>
      <c r="BZ1871" s="90"/>
      <c r="CA1871" s="90"/>
      <c r="CB1871" s="90"/>
      <c r="CC1871" s="90"/>
      <c r="CD1871" s="90"/>
      <c r="CE1871" s="90"/>
      <c r="CF1871" s="90"/>
      <c r="CG1871" s="90"/>
      <c r="CH1871" s="90"/>
      <c r="CI1871" s="90"/>
      <c r="CJ1871" s="90"/>
      <c r="CK1871" s="90"/>
      <c r="CL1871" s="90"/>
      <c r="CM1871" s="90"/>
      <c r="CN1871" s="90"/>
      <c r="CO1871" s="90"/>
      <c r="CP1871" s="90"/>
      <c r="CQ1871" s="90"/>
      <c r="CR1871" s="90"/>
      <c r="CS1871" s="90"/>
      <c r="CT1871" s="90"/>
      <c r="CU1871" s="90"/>
      <c r="CV1871" s="90"/>
      <c r="CW1871" s="90"/>
      <c r="CX1871" s="90"/>
      <c r="CY1871" s="90"/>
      <c r="CZ1871" s="90"/>
      <c r="DA1871" s="90"/>
      <c r="DB1871" s="90"/>
      <c r="DC1871" s="90"/>
      <c r="DD1871" s="90"/>
      <c r="DE1871" s="90"/>
      <c r="DF1871" s="90"/>
      <c r="DG1871" s="90"/>
      <c r="DH1871" s="90"/>
      <c r="DI1871" s="90"/>
      <c r="DJ1871" s="90"/>
      <c r="DK1871" s="90"/>
      <c r="DL1871" s="90"/>
      <c r="DM1871" s="90"/>
      <c r="DN1871" s="90"/>
      <c r="DO1871" s="90"/>
      <c r="DP1871" s="90"/>
      <c r="DQ1871" s="90"/>
      <c r="DR1871" s="90"/>
      <c r="DS1871" s="90"/>
      <c r="DT1871" s="90"/>
      <c r="DU1871" s="90"/>
      <c r="DV1871" s="90"/>
      <c r="DW1871" s="90"/>
      <c r="DX1871" s="90"/>
      <c r="DY1871" s="90"/>
      <c r="DZ1871" s="90"/>
      <c r="EA1871" s="90"/>
      <c r="EB1871" s="90"/>
      <c r="EC1871" s="90"/>
      <c r="ED1871" s="90"/>
      <c r="EE1871" s="90"/>
      <c r="EF1871" s="90"/>
      <c r="EG1871" s="90"/>
      <c r="EH1871" s="90"/>
      <c r="EI1871" s="90"/>
      <c r="EJ1871" s="90"/>
      <c r="EK1871" s="90"/>
      <c r="EL1871" s="90"/>
      <c r="EM1871" s="90"/>
      <c r="EN1871" s="90"/>
      <c r="EO1871" s="90"/>
      <c r="EP1871" s="90"/>
      <c r="EQ1871" s="90"/>
      <c r="ER1871" s="90"/>
      <c r="ES1871" s="90"/>
      <c r="ET1871" s="90"/>
      <c r="EU1871" s="90"/>
      <c r="EV1871" s="90"/>
      <c r="EW1871" s="90"/>
      <c r="EX1871" s="90"/>
      <c r="EY1871" s="90"/>
      <c r="EZ1871" s="90"/>
      <c r="FA1871" s="90"/>
      <c r="FB1871" s="90"/>
      <c r="FC1871" s="90"/>
      <c r="FD1871" s="90"/>
      <c r="FE1871" s="90"/>
      <c r="FF1871" s="90"/>
      <c r="FG1871" s="90"/>
      <c r="FH1871" s="90"/>
      <c r="FI1871" s="90"/>
      <c r="FJ1871" s="90"/>
      <c r="FK1871" s="90"/>
      <c r="FL1871" s="90"/>
      <c r="FM1871" s="90"/>
      <c r="FN1871" s="90"/>
      <c r="FO1871" s="90"/>
      <c r="FP1871" s="90"/>
      <c r="FQ1871" s="90"/>
      <c r="FR1871" s="90"/>
      <c r="FS1871" s="90"/>
      <c r="FT1871" s="90"/>
      <c r="FU1871" s="90"/>
      <c r="FV1871" s="90"/>
      <c r="FW1871" s="90"/>
      <c r="FX1871" s="90"/>
      <c r="FY1871" s="90"/>
      <c r="FZ1871" s="90"/>
      <c r="GA1871" s="90"/>
      <c r="GB1871" s="90"/>
      <c r="GC1871" s="90"/>
      <c r="GD1871" s="90"/>
      <c r="GE1871" s="90"/>
      <c r="GF1871" s="90"/>
      <c r="GG1871" s="90"/>
      <c r="GH1871" s="90"/>
      <c r="GI1871" s="90"/>
      <c r="GJ1871" s="90"/>
      <c r="GK1871" s="90"/>
      <c r="GL1871" s="90"/>
      <c r="GM1871" s="90"/>
      <c r="GN1871" s="90"/>
      <c r="GO1871" s="90"/>
      <c r="GP1871" s="90"/>
      <c r="GQ1871" s="90"/>
      <c r="GR1871" s="90"/>
      <c r="GS1871" s="90"/>
      <c r="GT1871" s="90"/>
      <c r="GU1871" s="90"/>
      <c r="GV1871" s="90"/>
      <c r="GW1871" s="90"/>
      <c r="GX1871" s="90"/>
      <c r="GY1871" s="90"/>
      <c r="GZ1871" s="90"/>
      <c r="HA1871" s="90"/>
      <c r="HB1871" s="90"/>
      <c r="HC1871" s="90"/>
      <c r="HD1871" s="90"/>
      <c r="HE1871" s="90"/>
      <c r="HF1871" s="90"/>
      <c r="HG1871" s="90"/>
      <c r="HH1871" s="90"/>
      <c r="HI1871" s="90"/>
      <c r="HJ1871" s="90"/>
      <c r="HK1871" s="90"/>
      <c r="HL1871" s="90"/>
      <c r="HM1871" s="90"/>
      <c r="HN1871" s="90"/>
      <c r="HO1871" s="90"/>
      <c r="HP1871" s="90"/>
      <c r="HQ1871" s="90"/>
      <c r="HR1871" s="90"/>
      <c r="HS1871" s="90"/>
      <c r="HT1871" s="90"/>
      <c r="HU1871" s="90"/>
      <c r="HV1871" s="90"/>
      <c r="HW1871" s="90"/>
      <c r="HX1871" s="90"/>
      <c r="HY1871" s="90"/>
      <c r="HZ1871" s="90"/>
      <c r="IA1871" s="90"/>
      <c r="IB1871" s="90"/>
      <c r="IC1871" s="90"/>
      <c r="ID1871" s="90"/>
      <c r="IE1871" s="90"/>
      <c r="IF1871" s="90"/>
      <c r="IG1871" s="90"/>
      <c r="IH1871" s="90"/>
      <c r="II1871" s="90"/>
      <c r="IJ1871" s="90"/>
      <c r="IK1871" s="90"/>
      <c r="IL1871" s="90"/>
      <c r="IM1871" s="90"/>
    </row>
    <row r="1872" spans="1:247" ht="13.5" hidden="1">
      <c r="A1872" s="90" t="s">
        <v>2569</v>
      </c>
      <c r="B1872" s="90" t="s">
        <v>2532</v>
      </c>
      <c r="C1872" s="91"/>
      <c r="D1872" s="91">
        <v>45401</v>
      </c>
      <c r="E1872" s="90">
        <v>32</v>
      </c>
      <c r="F1872" s="90" t="s">
        <v>2570</v>
      </c>
      <c r="G1872" s="90" t="s">
        <v>2571</v>
      </c>
      <c r="H1872" s="92"/>
      <c r="I1872" s="78">
        <v>524.22</v>
      </c>
      <c r="J1872" s="93"/>
      <c r="K1872" s="94">
        <v>2850</v>
      </c>
      <c r="L1872" s="94">
        <v>2850</v>
      </c>
      <c r="M1872" s="94">
        <f t="shared" si="16"/>
        <v>0</v>
      </c>
      <c r="N1872" s="91">
        <v>45402</v>
      </c>
      <c r="O1872" s="90" t="s">
        <v>2572</v>
      </c>
      <c r="P1872" s="90"/>
      <c r="Q1872" s="90">
        <v>34</v>
      </c>
      <c r="R1872" s="90"/>
      <c r="S1872" s="90"/>
      <c r="T1872" s="90"/>
      <c r="U1872" s="90"/>
      <c r="V1872" s="90"/>
      <c r="W1872" s="90"/>
      <c r="X1872" s="90"/>
      <c r="Y1872" s="90"/>
      <c r="Z1872" s="90"/>
      <c r="AA1872" s="90"/>
      <c r="AB1872" s="90"/>
      <c r="AC1872" s="90"/>
      <c r="AD1872" s="90"/>
      <c r="AE1872" s="90"/>
      <c r="AF1872" s="90"/>
      <c r="AG1872" s="90"/>
      <c r="AH1872" s="90"/>
      <c r="AI1872" s="90"/>
      <c r="AJ1872" s="90"/>
      <c r="AK1872" s="90"/>
      <c r="AL1872" s="90"/>
      <c r="AM1872" s="90"/>
      <c r="AN1872" s="90"/>
      <c r="AO1872" s="90"/>
      <c r="AP1872" s="90"/>
      <c r="AQ1872" s="90"/>
      <c r="AR1872" s="90"/>
      <c r="AS1872" s="90"/>
      <c r="AT1872" s="90"/>
      <c r="AU1872" s="90"/>
      <c r="AV1872" s="90"/>
      <c r="AW1872" s="90"/>
      <c r="AX1872" s="90"/>
      <c r="AY1872" s="90"/>
      <c r="AZ1872" s="90"/>
      <c r="BA1872" s="90"/>
      <c r="BB1872" s="90"/>
      <c r="BC1872" s="90"/>
      <c r="BD1872" s="90"/>
      <c r="BE1872" s="90"/>
      <c r="BF1872" s="90"/>
      <c r="BG1872" s="90"/>
      <c r="BH1872" s="90"/>
      <c r="BI1872" s="90"/>
      <c r="BJ1872" s="90"/>
      <c r="BK1872" s="90"/>
      <c r="BL1872" s="90"/>
      <c r="BM1872" s="90"/>
      <c r="BN1872" s="90"/>
      <c r="BO1872" s="90"/>
      <c r="BP1872" s="90"/>
      <c r="BQ1872" s="90"/>
      <c r="BR1872" s="90"/>
      <c r="BS1872" s="90"/>
      <c r="BT1872" s="90"/>
      <c r="BU1872" s="90"/>
      <c r="BV1872" s="90"/>
      <c r="BW1872" s="90"/>
      <c r="BX1872" s="90"/>
      <c r="BY1872" s="90"/>
      <c r="BZ1872" s="90"/>
      <c r="CA1872" s="90"/>
      <c r="CB1872" s="90"/>
      <c r="CC1872" s="90"/>
      <c r="CD1872" s="90"/>
      <c r="CE1872" s="90"/>
      <c r="CF1872" s="90"/>
      <c r="CG1872" s="90"/>
      <c r="CH1872" s="90"/>
      <c r="CI1872" s="90"/>
      <c r="CJ1872" s="90"/>
      <c r="CK1872" s="90"/>
      <c r="CL1872" s="90"/>
      <c r="CM1872" s="90"/>
      <c r="CN1872" s="90"/>
      <c r="CO1872" s="90"/>
      <c r="CP1872" s="90"/>
      <c r="CQ1872" s="90"/>
      <c r="CR1872" s="90"/>
      <c r="CS1872" s="90"/>
      <c r="CT1872" s="90"/>
      <c r="CU1872" s="90"/>
      <c r="CV1872" s="90"/>
      <c r="CW1872" s="90"/>
      <c r="CX1872" s="90"/>
      <c r="CY1872" s="90"/>
      <c r="CZ1872" s="90"/>
      <c r="DA1872" s="90"/>
      <c r="DB1872" s="90"/>
      <c r="DC1872" s="90"/>
      <c r="DD1872" s="90"/>
      <c r="DE1872" s="90"/>
      <c r="DF1872" s="90"/>
      <c r="DG1872" s="90"/>
      <c r="DH1872" s="90"/>
      <c r="DI1872" s="90"/>
      <c r="DJ1872" s="90"/>
      <c r="DK1872" s="90"/>
      <c r="DL1872" s="90"/>
      <c r="DM1872" s="90"/>
      <c r="DN1872" s="90"/>
      <c r="DO1872" s="90"/>
      <c r="DP1872" s="90"/>
      <c r="DQ1872" s="90"/>
      <c r="DR1872" s="90"/>
      <c r="DS1872" s="90"/>
      <c r="DT1872" s="90"/>
      <c r="DU1872" s="90"/>
      <c r="DV1872" s="90"/>
      <c r="DW1872" s="90"/>
      <c r="DX1872" s="90"/>
      <c r="DY1872" s="90"/>
      <c r="DZ1872" s="90"/>
      <c r="EA1872" s="90"/>
      <c r="EB1872" s="90"/>
      <c r="EC1872" s="90"/>
      <c r="ED1872" s="90"/>
      <c r="EE1872" s="90"/>
      <c r="EF1872" s="90"/>
      <c r="EG1872" s="90"/>
      <c r="EH1872" s="90"/>
      <c r="EI1872" s="90"/>
      <c r="EJ1872" s="90"/>
      <c r="EK1872" s="90"/>
      <c r="EL1872" s="90"/>
      <c r="EM1872" s="90"/>
      <c r="EN1872" s="90"/>
      <c r="EO1872" s="90"/>
      <c r="EP1872" s="90"/>
      <c r="EQ1872" s="90"/>
      <c r="ER1872" s="90"/>
      <c r="ES1872" s="90"/>
      <c r="ET1872" s="90"/>
      <c r="EU1872" s="90"/>
      <c r="EV1872" s="90"/>
      <c r="EW1872" s="90"/>
      <c r="EX1872" s="90"/>
      <c r="EY1872" s="90"/>
      <c r="EZ1872" s="90"/>
      <c r="FA1872" s="90"/>
      <c r="FB1872" s="90"/>
      <c r="FC1872" s="90"/>
      <c r="FD1872" s="90"/>
      <c r="FE1872" s="90"/>
      <c r="FF1872" s="90"/>
      <c r="FG1872" s="90"/>
      <c r="FH1872" s="90"/>
      <c r="FI1872" s="90"/>
      <c r="FJ1872" s="90"/>
      <c r="FK1872" s="90"/>
      <c r="FL1872" s="90"/>
      <c r="FM1872" s="90"/>
      <c r="FN1872" s="90"/>
      <c r="FO1872" s="90"/>
      <c r="FP1872" s="90"/>
      <c r="FQ1872" s="90"/>
      <c r="FR1872" s="90"/>
      <c r="FS1872" s="90"/>
      <c r="FT1872" s="90"/>
      <c r="FU1872" s="90"/>
      <c r="FV1872" s="90"/>
      <c r="FW1872" s="90"/>
      <c r="FX1872" s="90"/>
      <c r="FY1872" s="90"/>
      <c r="FZ1872" s="90"/>
      <c r="GA1872" s="90"/>
      <c r="GB1872" s="90"/>
      <c r="GC1872" s="90"/>
      <c r="GD1872" s="90"/>
      <c r="GE1872" s="90"/>
      <c r="GF1872" s="90"/>
      <c r="GG1872" s="90"/>
      <c r="GH1872" s="90"/>
      <c r="GI1872" s="90"/>
      <c r="GJ1872" s="90"/>
      <c r="GK1872" s="90"/>
      <c r="GL1872" s="90"/>
      <c r="GM1872" s="90"/>
      <c r="GN1872" s="90"/>
      <c r="GO1872" s="90"/>
      <c r="GP1872" s="90"/>
      <c r="GQ1872" s="90"/>
      <c r="GR1872" s="90"/>
      <c r="GS1872" s="90"/>
      <c r="GT1872" s="90"/>
      <c r="GU1872" s="90"/>
      <c r="GV1872" s="90"/>
      <c r="GW1872" s="90"/>
      <c r="GX1872" s="90"/>
      <c r="GY1872" s="90"/>
      <c r="GZ1872" s="90"/>
      <c r="HA1872" s="90"/>
      <c r="HB1872" s="90"/>
      <c r="HC1872" s="90"/>
      <c r="HD1872" s="90"/>
      <c r="HE1872" s="90"/>
      <c r="HF1872" s="90"/>
      <c r="HG1872" s="90"/>
      <c r="HH1872" s="90"/>
      <c r="HI1872" s="90"/>
      <c r="HJ1872" s="90"/>
      <c r="HK1872" s="90"/>
      <c r="HL1872" s="90"/>
      <c r="HM1872" s="90"/>
      <c r="HN1872" s="90"/>
      <c r="HO1872" s="90"/>
      <c r="HP1872" s="90"/>
      <c r="HQ1872" s="90"/>
      <c r="HR1872" s="90"/>
      <c r="HS1872" s="90"/>
      <c r="HT1872" s="90"/>
      <c r="HU1872" s="90"/>
      <c r="HV1872" s="90"/>
      <c r="HW1872" s="90"/>
      <c r="HX1872" s="90"/>
      <c r="HY1872" s="90"/>
      <c r="HZ1872" s="90"/>
      <c r="IA1872" s="90"/>
      <c r="IB1872" s="90"/>
      <c r="IC1872" s="90"/>
      <c r="ID1872" s="90"/>
      <c r="IE1872" s="90"/>
      <c r="IF1872" s="90"/>
      <c r="IG1872" s="90"/>
      <c r="IH1872" s="90"/>
      <c r="II1872" s="90"/>
      <c r="IJ1872" s="90"/>
      <c r="IK1872" s="90"/>
      <c r="IL1872" s="90"/>
      <c r="IM1872" s="90"/>
    </row>
    <row r="1873" spans="1:247" ht="13.5" hidden="1">
      <c r="A1873" s="90"/>
      <c r="B1873" s="90" t="s">
        <v>2532</v>
      </c>
      <c r="C1873" s="91"/>
      <c r="D1873" s="91">
        <v>45401</v>
      </c>
      <c r="E1873" s="90" t="s">
        <v>504</v>
      </c>
      <c r="F1873" s="90" t="s">
        <v>2570</v>
      </c>
      <c r="G1873" s="90" t="s">
        <v>2571</v>
      </c>
      <c r="H1873" s="92"/>
      <c r="I1873" s="78">
        <v>524.22</v>
      </c>
      <c r="J1873" s="93"/>
      <c r="K1873" s="94">
        <v>2850</v>
      </c>
      <c r="L1873" s="94">
        <v>0</v>
      </c>
      <c r="M1873" s="94">
        <f t="shared" si="16"/>
        <v>2850</v>
      </c>
      <c r="N1873" s="90"/>
      <c r="O1873" s="90"/>
      <c r="P1873" s="90"/>
      <c r="Q1873" s="90">
        <v>34</v>
      </c>
    </row>
    <row r="1874" spans="1:247" ht="13.5" hidden="1">
      <c r="A1874" s="90"/>
      <c r="B1874" s="90" t="s">
        <v>2532</v>
      </c>
      <c r="C1874" s="91"/>
      <c r="D1874" s="91">
        <v>45401</v>
      </c>
      <c r="E1874" s="90">
        <v>64</v>
      </c>
      <c r="F1874" s="90" t="s">
        <v>1456</v>
      </c>
      <c r="G1874" s="90" t="s">
        <v>2573</v>
      </c>
      <c r="H1874" s="92"/>
      <c r="I1874" s="78">
        <v>524.22</v>
      </c>
      <c r="J1874" s="93"/>
      <c r="K1874" s="94">
        <v>10018.86</v>
      </c>
      <c r="L1874" s="94">
        <v>10018.86</v>
      </c>
      <c r="M1874" s="94">
        <f t="shared" si="16"/>
        <v>0</v>
      </c>
      <c r="N1874" s="91">
        <v>45401</v>
      </c>
      <c r="O1874" s="90" t="s">
        <v>2574</v>
      </c>
      <c r="P1874" s="90"/>
      <c r="Q1874" s="90">
        <v>34</v>
      </c>
      <c r="R1874" s="90"/>
      <c r="S1874" s="90"/>
      <c r="T1874" s="90"/>
      <c r="U1874" s="90"/>
      <c r="V1874" s="90"/>
      <c r="W1874" s="90"/>
      <c r="X1874" s="90"/>
      <c r="Y1874" s="90"/>
      <c r="Z1874" s="90"/>
      <c r="AA1874" s="90"/>
      <c r="AB1874" s="90"/>
      <c r="AC1874" s="90"/>
      <c r="AD1874" s="90"/>
      <c r="AE1874" s="90"/>
      <c r="AF1874" s="90"/>
      <c r="AG1874" s="90"/>
      <c r="AH1874" s="90"/>
      <c r="AI1874" s="90"/>
      <c r="AJ1874" s="90"/>
      <c r="AK1874" s="90"/>
      <c r="AL1874" s="90"/>
      <c r="AM1874" s="90"/>
      <c r="AN1874" s="90"/>
      <c r="AO1874" s="90"/>
      <c r="AP1874" s="90"/>
      <c r="AQ1874" s="90"/>
      <c r="AR1874" s="90"/>
      <c r="AS1874" s="90"/>
      <c r="AT1874" s="90"/>
      <c r="AU1874" s="90"/>
      <c r="AV1874" s="90"/>
      <c r="AW1874" s="90"/>
      <c r="AX1874" s="90"/>
      <c r="AY1874" s="90"/>
      <c r="AZ1874" s="90"/>
      <c r="BA1874" s="90"/>
      <c r="BB1874" s="90"/>
      <c r="BC1874" s="90"/>
      <c r="BD1874" s="90"/>
      <c r="BE1874" s="90"/>
      <c r="BF1874" s="90"/>
      <c r="BG1874" s="90"/>
      <c r="BH1874" s="90"/>
      <c r="BI1874" s="90"/>
      <c r="BJ1874" s="90"/>
      <c r="BK1874" s="90"/>
      <c r="BL1874" s="90"/>
      <c r="BM1874" s="90"/>
      <c r="BN1874" s="90"/>
      <c r="BO1874" s="90"/>
      <c r="BP1874" s="90"/>
      <c r="BQ1874" s="90"/>
      <c r="BR1874" s="90"/>
      <c r="BS1874" s="90"/>
      <c r="BT1874" s="90"/>
      <c r="BU1874" s="90"/>
      <c r="BV1874" s="90"/>
      <c r="BW1874" s="90"/>
      <c r="BX1874" s="90"/>
      <c r="BY1874" s="90"/>
      <c r="BZ1874" s="90"/>
      <c r="CA1874" s="90"/>
      <c r="CB1874" s="90"/>
      <c r="CC1874" s="90"/>
      <c r="CD1874" s="90"/>
      <c r="CE1874" s="90"/>
      <c r="CF1874" s="90"/>
      <c r="CG1874" s="90"/>
      <c r="CH1874" s="90"/>
      <c r="CI1874" s="90"/>
      <c r="CJ1874" s="90"/>
      <c r="CK1874" s="90"/>
      <c r="CL1874" s="90"/>
      <c r="CM1874" s="90"/>
      <c r="CN1874" s="90"/>
      <c r="CO1874" s="90"/>
      <c r="CP1874" s="90"/>
      <c r="CQ1874" s="90"/>
      <c r="CR1874" s="90"/>
      <c r="CS1874" s="90"/>
      <c r="CT1874" s="90"/>
      <c r="CU1874" s="90"/>
      <c r="CV1874" s="90"/>
      <c r="CW1874" s="90"/>
      <c r="CX1874" s="90"/>
      <c r="CY1874" s="90"/>
      <c r="CZ1874" s="90"/>
      <c r="DA1874" s="90"/>
      <c r="DB1874" s="90"/>
      <c r="DC1874" s="90"/>
      <c r="DD1874" s="90"/>
      <c r="DE1874" s="90"/>
      <c r="DF1874" s="90"/>
      <c r="DG1874" s="90"/>
      <c r="DH1874" s="90"/>
      <c r="DI1874" s="90"/>
      <c r="DJ1874" s="90"/>
      <c r="DK1874" s="90"/>
      <c r="DL1874" s="90"/>
      <c r="DM1874" s="90"/>
      <c r="DN1874" s="90"/>
      <c r="DO1874" s="90"/>
      <c r="DP1874" s="90"/>
      <c r="DQ1874" s="90"/>
      <c r="DR1874" s="90"/>
      <c r="DS1874" s="90"/>
      <c r="DT1874" s="90"/>
      <c r="DU1874" s="90"/>
      <c r="DV1874" s="90"/>
      <c r="DW1874" s="90"/>
      <c r="DX1874" s="90"/>
      <c r="DY1874" s="90"/>
      <c r="DZ1874" s="90"/>
      <c r="EA1874" s="90"/>
      <c r="EB1874" s="90"/>
      <c r="EC1874" s="90"/>
      <c r="ED1874" s="90"/>
      <c r="EE1874" s="90"/>
      <c r="EF1874" s="90"/>
      <c r="EG1874" s="90"/>
      <c r="EH1874" s="90"/>
      <c r="EI1874" s="90"/>
      <c r="EJ1874" s="90"/>
      <c r="EK1874" s="90"/>
      <c r="EL1874" s="90"/>
      <c r="EM1874" s="90"/>
      <c r="EN1874" s="90"/>
      <c r="EO1874" s="90"/>
      <c r="EP1874" s="90"/>
      <c r="EQ1874" s="90"/>
      <c r="ER1874" s="90"/>
      <c r="ES1874" s="90"/>
      <c r="ET1874" s="90"/>
      <c r="EU1874" s="90"/>
      <c r="EV1874" s="90"/>
      <c r="EW1874" s="90"/>
      <c r="EX1874" s="90"/>
      <c r="EY1874" s="90"/>
      <c r="EZ1874" s="90"/>
      <c r="FA1874" s="90"/>
      <c r="FB1874" s="90"/>
      <c r="FC1874" s="90"/>
      <c r="FD1874" s="90"/>
      <c r="FE1874" s="90"/>
      <c r="FF1874" s="90"/>
      <c r="FG1874" s="90"/>
      <c r="FH1874" s="90"/>
      <c r="FI1874" s="90"/>
      <c r="FJ1874" s="90"/>
      <c r="FK1874" s="90"/>
      <c r="FL1874" s="90"/>
      <c r="FM1874" s="90"/>
      <c r="FN1874" s="90"/>
      <c r="FO1874" s="90"/>
      <c r="FP1874" s="90"/>
      <c r="FQ1874" s="90"/>
      <c r="FR1874" s="90"/>
      <c r="FS1874" s="90"/>
      <c r="FT1874" s="90"/>
      <c r="FU1874" s="90"/>
      <c r="FV1874" s="90"/>
      <c r="FW1874" s="90"/>
      <c r="FX1874" s="90"/>
      <c r="FY1874" s="90"/>
      <c r="FZ1874" s="90"/>
      <c r="GA1874" s="90"/>
      <c r="GB1874" s="90"/>
      <c r="GC1874" s="90"/>
      <c r="GD1874" s="90"/>
      <c r="GE1874" s="90"/>
      <c r="GF1874" s="90"/>
      <c r="GG1874" s="90"/>
      <c r="GH1874" s="90"/>
      <c r="GI1874" s="90"/>
      <c r="GJ1874" s="90"/>
      <c r="GK1874" s="90"/>
      <c r="GL1874" s="90"/>
      <c r="GM1874" s="90"/>
      <c r="GN1874" s="90"/>
      <c r="GO1874" s="90"/>
      <c r="GP1874" s="90"/>
      <c r="GQ1874" s="90"/>
      <c r="GR1874" s="90"/>
      <c r="GS1874" s="90"/>
      <c r="GT1874" s="90"/>
      <c r="GU1874" s="90"/>
      <c r="GV1874" s="90"/>
      <c r="GW1874" s="90"/>
      <c r="GX1874" s="90"/>
      <c r="GY1874" s="90"/>
      <c r="GZ1874" s="90"/>
      <c r="HA1874" s="90"/>
      <c r="HB1874" s="90"/>
      <c r="HC1874" s="90"/>
      <c r="HD1874" s="90"/>
      <c r="HE1874" s="90"/>
      <c r="HF1874" s="90"/>
      <c r="HG1874" s="90"/>
      <c r="HH1874" s="90"/>
      <c r="HI1874" s="90"/>
      <c r="HJ1874" s="90"/>
      <c r="HK1874" s="90"/>
      <c r="HL1874" s="90"/>
      <c r="HM1874" s="90"/>
      <c r="HN1874" s="90"/>
      <c r="HO1874" s="90"/>
      <c r="HP1874" s="90"/>
      <c r="HQ1874" s="90"/>
      <c r="HR1874" s="90"/>
      <c r="HS1874" s="90"/>
      <c r="HT1874" s="90"/>
      <c r="HU1874" s="90"/>
      <c r="HV1874" s="90"/>
      <c r="HW1874" s="90"/>
      <c r="HX1874" s="90"/>
      <c r="HY1874" s="90"/>
      <c r="HZ1874" s="90"/>
      <c r="IA1874" s="90"/>
      <c r="IB1874" s="90"/>
      <c r="IC1874" s="90"/>
      <c r="ID1874" s="90"/>
      <c r="IE1874" s="90"/>
      <c r="IF1874" s="90"/>
      <c r="IG1874" s="90"/>
      <c r="IH1874" s="90"/>
      <c r="II1874" s="90"/>
      <c r="IJ1874" s="90"/>
      <c r="IK1874" s="90"/>
      <c r="IL1874" s="90"/>
      <c r="IM1874" s="90"/>
    </row>
    <row r="1875" spans="1:247" ht="13.5" hidden="1">
      <c r="A1875" s="90"/>
      <c r="B1875" s="90" t="s">
        <v>2532</v>
      </c>
      <c r="C1875" s="91"/>
      <c r="D1875" s="91">
        <v>45411</v>
      </c>
      <c r="E1875" s="90">
        <v>65</v>
      </c>
      <c r="F1875" s="90" t="s">
        <v>1456</v>
      </c>
      <c r="G1875" s="90" t="s">
        <v>2575</v>
      </c>
      <c r="H1875" s="92"/>
      <c r="I1875" s="78">
        <v>524.22</v>
      </c>
      <c r="J1875" s="93"/>
      <c r="K1875" s="94">
        <v>7200</v>
      </c>
      <c r="L1875" s="94">
        <v>7200</v>
      </c>
      <c r="M1875" s="94">
        <f t="shared" si="16"/>
        <v>0</v>
      </c>
      <c r="N1875" s="91">
        <v>45411</v>
      </c>
      <c r="O1875" s="90" t="s">
        <v>2576</v>
      </c>
      <c r="P1875" s="90"/>
      <c r="Q1875" s="90">
        <v>34</v>
      </c>
      <c r="R1875" s="90"/>
      <c r="S1875" s="90"/>
      <c r="T1875" s="90"/>
      <c r="U1875" s="90"/>
      <c r="V1875" s="90"/>
      <c r="W1875" s="90"/>
      <c r="X1875" s="90"/>
      <c r="Y1875" s="90"/>
      <c r="Z1875" s="90"/>
      <c r="AA1875" s="90"/>
      <c r="AB1875" s="90"/>
      <c r="AC1875" s="90"/>
      <c r="AD1875" s="90"/>
      <c r="AE1875" s="90"/>
      <c r="AF1875" s="90"/>
      <c r="AG1875" s="90"/>
      <c r="AH1875" s="90"/>
      <c r="AI1875" s="90"/>
      <c r="AJ1875" s="90"/>
      <c r="AK1875" s="90"/>
      <c r="AL1875" s="90"/>
      <c r="AM1875" s="90"/>
      <c r="AN1875" s="90"/>
      <c r="AO1875" s="90"/>
      <c r="AP1875" s="90"/>
      <c r="AQ1875" s="90"/>
      <c r="AR1875" s="90"/>
      <c r="AS1875" s="90"/>
      <c r="AT1875" s="90"/>
      <c r="AU1875" s="90"/>
      <c r="AV1875" s="90"/>
      <c r="AW1875" s="90"/>
      <c r="AX1875" s="90"/>
      <c r="AY1875" s="90"/>
      <c r="AZ1875" s="90"/>
      <c r="BA1875" s="90"/>
      <c r="BB1875" s="90"/>
      <c r="BC1875" s="90"/>
      <c r="BD1875" s="90"/>
      <c r="BE1875" s="90"/>
      <c r="BF1875" s="90"/>
      <c r="BG1875" s="90"/>
      <c r="BH1875" s="90"/>
      <c r="BI1875" s="90"/>
      <c r="BJ1875" s="90"/>
      <c r="BK1875" s="90"/>
      <c r="BL1875" s="90"/>
      <c r="BM1875" s="90"/>
      <c r="BN1875" s="90"/>
      <c r="BO1875" s="90"/>
      <c r="BP1875" s="90"/>
      <c r="BQ1875" s="90"/>
      <c r="BR1875" s="90"/>
      <c r="BS1875" s="90"/>
      <c r="BT1875" s="90"/>
      <c r="BU1875" s="90"/>
      <c r="BV1875" s="90"/>
      <c r="BW1875" s="90"/>
      <c r="BX1875" s="90"/>
      <c r="BY1875" s="90"/>
      <c r="BZ1875" s="90"/>
      <c r="CA1875" s="90"/>
      <c r="CB1875" s="90"/>
      <c r="CC1875" s="90"/>
      <c r="CD1875" s="90"/>
      <c r="CE1875" s="90"/>
      <c r="CF1875" s="90"/>
      <c r="CG1875" s="90"/>
      <c r="CH1875" s="90"/>
      <c r="CI1875" s="90"/>
      <c r="CJ1875" s="90"/>
      <c r="CK1875" s="90"/>
      <c r="CL1875" s="90"/>
      <c r="CM1875" s="90"/>
      <c r="CN1875" s="90"/>
      <c r="CO1875" s="90"/>
      <c r="CP1875" s="90"/>
      <c r="CQ1875" s="90"/>
      <c r="CR1875" s="90"/>
      <c r="CS1875" s="90"/>
      <c r="CT1875" s="90"/>
      <c r="CU1875" s="90"/>
      <c r="CV1875" s="90"/>
      <c r="CW1875" s="90"/>
      <c r="CX1875" s="90"/>
      <c r="CY1875" s="90"/>
      <c r="CZ1875" s="90"/>
      <c r="DA1875" s="90"/>
      <c r="DB1875" s="90"/>
      <c r="DC1875" s="90"/>
      <c r="DD1875" s="90"/>
      <c r="DE1875" s="90"/>
      <c r="DF1875" s="90"/>
      <c r="DG1875" s="90"/>
      <c r="DH1875" s="90"/>
      <c r="DI1875" s="90"/>
      <c r="DJ1875" s="90"/>
      <c r="DK1875" s="90"/>
      <c r="DL1875" s="90"/>
      <c r="DM1875" s="90"/>
      <c r="DN1875" s="90"/>
      <c r="DO1875" s="90"/>
      <c r="DP1875" s="90"/>
      <c r="DQ1875" s="90"/>
      <c r="DR1875" s="90"/>
      <c r="DS1875" s="90"/>
      <c r="DT1875" s="90"/>
      <c r="DU1875" s="90"/>
      <c r="DV1875" s="90"/>
      <c r="DW1875" s="90"/>
      <c r="DX1875" s="90"/>
      <c r="DY1875" s="90"/>
      <c r="DZ1875" s="90"/>
      <c r="EA1875" s="90"/>
      <c r="EB1875" s="90"/>
      <c r="EC1875" s="90"/>
      <c r="ED1875" s="90"/>
      <c r="EE1875" s="90"/>
      <c r="EF1875" s="90"/>
      <c r="EG1875" s="90"/>
      <c r="EH1875" s="90"/>
      <c r="EI1875" s="90"/>
      <c r="EJ1875" s="90"/>
      <c r="EK1875" s="90"/>
      <c r="EL1875" s="90"/>
      <c r="EM1875" s="90"/>
      <c r="EN1875" s="90"/>
      <c r="EO1875" s="90"/>
      <c r="EP1875" s="90"/>
      <c r="EQ1875" s="90"/>
      <c r="ER1875" s="90"/>
      <c r="ES1875" s="90"/>
      <c r="ET1875" s="90"/>
      <c r="EU1875" s="90"/>
      <c r="EV1875" s="90"/>
      <c r="EW1875" s="90"/>
      <c r="EX1875" s="90"/>
      <c r="EY1875" s="90"/>
      <c r="EZ1875" s="90"/>
      <c r="FA1875" s="90"/>
      <c r="FB1875" s="90"/>
      <c r="FC1875" s="90"/>
      <c r="FD1875" s="90"/>
      <c r="FE1875" s="90"/>
      <c r="FF1875" s="90"/>
      <c r="FG1875" s="90"/>
      <c r="FH1875" s="90"/>
      <c r="FI1875" s="90"/>
      <c r="FJ1875" s="90"/>
      <c r="FK1875" s="90"/>
      <c r="FL1875" s="90"/>
      <c r="FM1875" s="90"/>
      <c r="FN1875" s="90"/>
      <c r="FO1875" s="90"/>
      <c r="FP1875" s="90"/>
      <c r="FQ1875" s="90"/>
      <c r="FR1875" s="90"/>
      <c r="FS1875" s="90"/>
      <c r="FT1875" s="90"/>
      <c r="FU1875" s="90"/>
      <c r="FV1875" s="90"/>
      <c r="FW1875" s="90"/>
      <c r="FX1875" s="90"/>
      <c r="FY1875" s="90"/>
      <c r="FZ1875" s="90"/>
      <c r="GA1875" s="90"/>
      <c r="GB1875" s="90"/>
      <c r="GC1875" s="90"/>
      <c r="GD1875" s="90"/>
      <c r="GE1875" s="90"/>
      <c r="GF1875" s="90"/>
      <c r="GG1875" s="90"/>
      <c r="GH1875" s="90"/>
      <c r="GI1875" s="90"/>
      <c r="GJ1875" s="90"/>
      <c r="GK1875" s="90"/>
      <c r="GL1875" s="90"/>
      <c r="GM1875" s="90"/>
      <c r="GN1875" s="90"/>
      <c r="GO1875" s="90"/>
      <c r="GP1875" s="90"/>
      <c r="GQ1875" s="90"/>
      <c r="GR1875" s="90"/>
      <c r="GS1875" s="90"/>
      <c r="GT1875" s="90"/>
      <c r="GU1875" s="90"/>
      <c r="GV1875" s="90"/>
      <c r="GW1875" s="90"/>
      <c r="GX1875" s="90"/>
      <c r="GY1875" s="90"/>
      <c r="GZ1875" s="90"/>
      <c r="HA1875" s="90"/>
      <c r="HB1875" s="90"/>
      <c r="HC1875" s="90"/>
      <c r="HD1875" s="90"/>
      <c r="HE1875" s="90"/>
      <c r="HF1875" s="90"/>
      <c r="HG1875" s="90"/>
      <c r="HH1875" s="90"/>
      <c r="HI1875" s="90"/>
      <c r="HJ1875" s="90"/>
      <c r="HK1875" s="90"/>
      <c r="HL1875" s="90"/>
      <c r="HM1875" s="90"/>
      <c r="HN1875" s="90"/>
      <c r="HO1875" s="90"/>
      <c r="HP1875" s="90"/>
      <c r="HQ1875" s="90"/>
      <c r="HR1875" s="90"/>
      <c r="HS1875" s="90"/>
      <c r="HT1875" s="90"/>
      <c r="HU1875" s="90"/>
      <c r="HV1875" s="90"/>
      <c r="HW1875" s="90"/>
      <c r="HX1875" s="90"/>
      <c r="HY1875" s="90"/>
      <c r="HZ1875" s="90"/>
      <c r="IA1875" s="90"/>
      <c r="IB1875" s="90"/>
      <c r="IC1875" s="90"/>
      <c r="ID1875" s="90"/>
      <c r="IE1875" s="90"/>
      <c r="IF1875" s="90"/>
      <c r="IG1875" s="90"/>
      <c r="IH1875" s="90"/>
      <c r="II1875" s="90"/>
      <c r="IJ1875" s="90"/>
      <c r="IK1875" s="90"/>
      <c r="IL1875" s="90"/>
      <c r="IM1875" s="90"/>
    </row>
    <row r="1876" spans="1:247" ht="13.5" hidden="1">
      <c r="A1876" s="90"/>
      <c r="B1876" s="90" t="s">
        <v>2532</v>
      </c>
      <c r="C1876" s="91"/>
      <c r="D1876" s="91">
        <v>45402</v>
      </c>
      <c r="E1876" s="90">
        <v>442</v>
      </c>
      <c r="F1876" s="90" t="s">
        <v>1187</v>
      </c>
      <c r="G1876" s="90" t="s">
        <v>2577</v>
      </c>
      <c r="H1876" s="92"/>
      <c r="I1876" s="78">
        <v>524.22</v>
      </c>
      <c r="J1876" s="93"/>
      <c r="K1876" s="94">
        <v>150</v>
      </c>
      <c r="L1876" s="94">
        <v>150</v>
      </c>
      <c r="M1876" s="94">
        <f t="shared" si="16"/>
        <v>0</v>
      </c>
      <c r="N1876" s="91">
        <v>45401</v>
      </c>
      <c r="O1876" s="90" t="s">
        <v>2578</v>
      </c>
      <c r="P1876" s="90"/>
      <c r="Q1876" s="90">
        <v>34</v>
      </c>
      <c r="R1876" s="90"/>
      <c r="S1876" s="90"/>
      <c r="T1876" s="90"/>
      <c r="U1876" s="90"/>
      <c r="V1876" s="90"/>
      <c r="W1876" s="90"/>
      <c r="X1876" s="90"/>
      <c r="Y1876" s="90"/>
      <c r="Z1876" s="90"/>
      <c r="AA1876" s="90"/>
      <c r="AB1876" s="90"/>
      <c r="AC1876" s="90"/>
      <c r="AD1876" s="90"/>
      <c r="AE1876" s="90"/>
      <c r="AF1876" s="90"/>
      <c r="AG1876" s="90"/>
      <c r="AH1876" s="90"/>
      <c r="AI1876" s="90"/>
      <c r="AJ1876" s="90"/>
      <c r="AK1876" s="90"/>
      <c r="AL1876" s="90"/>
      <c r="AM1876" s="90"/>
      <c r="AN1876" s="90"/>
      <c r="AO1876" s="90"/>
      <c r="AP1876" s="90"/>
      <c r="AQ1876" s="90"/>
      <c r="AR1876" s="90"/>
      <c r="AS1876" s="90"/>
      <c r="AT1876" s="90"/>
      <c r="AU1876" s="90"/>
      <c r="AV1876" s="90"/>
      <c r="AW1876" s="90"/>
      <c r="AX1876" s="90"/>
      <c r="AY1876" s="90"/>
      <c r="AZ1876" s="90"/>
      <c r="BA1876" s="90"/>
      <c r="BB1876" s="90"/>
      <c r="BC1876" s="90"/>
      <c r="BD1876" s="90"/>
      <c r="BE1876" s="90"/>
      <c r="BF1876" s="90"/>
      <c r="BG1876" s="90"/>
      <c r="BH1876" s="90"/>
      <c r="BI1876" s="90"/>
      <c r="BJ1876" s="90"/>
      <c r="BK1876" s="90"/>
      <c r="BL1876" s="90"/>
      <c r="BM1876" s="90"/>
      <c r="BN1876" s="90"/>
      <c r="BO1876" s="90"/>
      <c r="BP1876" s="90"/>
      <c r="BQ1876" s="90"/>
      <c r="BR1876" s="90"/>
      <c r="BS1876" s="90"/>
      <c r="BT1876" s="90"/>
      <c r="BU1876" s="90"/>
      <c r="BV1876" s="90"/>
      <c r="BW1876" s="90"/>
      <c r="BX1876" s="90"/>
      <c r="BY1876" s="90"/>
      <c r="BZ1876" s="90"/>
      <c r="CA1876" s="90"/>
      <c r="CB1876" s="90"/>
      <c r="CC1876" s="90"/>
      <c r="CD1876" s="90"/>
      <c r="CE1876" s="90"/>
      <c r="CF1876" s="90"/>
      <c r="CG1876" s="90"/>
      <c r="CH1876" s="90"/>
      <c r="CI1876" s="90"/>
      <c r="CJ1876" s="90"/>
      <c r="CK1876" s="90"/>
      <c r="CL1876" s="90"/>
      <c r="CM1876" s="90"/>
      <c r="CN1876" s="90"/>
      <c r="CO1876" s="90"/>
      <c r="CP1876" s="90"/>
      <c r="CQ1876" s="90"/>
      <c r="CR1876" s="90"/>
      <c r="CS1876" s="90"/>
      <c r="CT1876" s="90"/>
      <c r="CU1876" s="90"/>
      <c r="CV1876" s="90"/>
      <c r="CW1876" s="90"/>
      <c r="CX1876" s="90"/>
      <c r="CY1876" s="90"/>
      <c r="CZ1876" s="90"/>
      <c r="DA1876" s="90"/>
      <c r="DB1876" s="90"/>
      <c r="DC1876" s="90"/>
      <c r="DD1876" s="90"/>
      <c r="DE1876" s="90"/>
      <c r="DF1876" s="90"/>
      <c r="DG1876" s="90"/>
      <c r="DH1876" s="90"/>
      <c r="DI1876" s="90"/>
      <c r="DJ1876" s="90"/>
      <c r="DK1876" s="90"/>
      <c r="DL1876" s="90"/>
      <c r="DM1876" s="90"/>
      <c r="DN1876" s="90"/>
      <c r="DO1876" s="90"/>
      <c r="DP1876" s="90"/>
      <c r="DQ1876" s="90"/>
      <c r="DR1876" s="90"/>
      <c r="DS1876" s="90"/>
      <c r="DT1876" s="90"/>
      <c r="DU1876" s="90"/>
      <c r="DV1876" s="90"/>
      <c r="DW1876" s="90"/>
      <c r="DX1876" s="90"/>
      <c r="DY1876" s="90"/>
      <c r="DZ1876" s="90"/>
      <c r="EA1876" s="90"/>
      <c r="EB1876" s="90"/>
      <c r="EC1876" s="90"/>
      <c r="ED1876" s="90"/>
      <c r="EE1876" s="90"/>
      <c r="EF1876" s="90"/>
      <c r="EG1876" s="90"/>
      <c r="EH1876" s="90"/>
      <c r="EI1876" s="90"/>
      <c r="EJ1876" s="90"/>
      <c r="EK1876" s="90"/>
      <c r="EL1876" s="90"/>
      <c r="EM1876" s="90"/>
      <c r="EN1876" s="90"/>
      <c r="EO1876" s="90"/>
      <c r="EP1876" s="90"/>
      <c r="EQ1876" s="90"/>
      <c r="ER1876" s="90"/>
      <c r="ES1876" s="90"/>
      <c r="ET1876" s="90"/>
      <c r="EU1876" s="90"/>
      <c r="EV1876" s="90"/>
      <c r="EW1876" s="90"/>
      <c r="EX1876" s="90"/>
      <c r="EY1876" s="90"/>
      <c r="EZ1876" s="90"/>
      <c r="FA1876" s="90"/>
      <c r="FB1876" s="90"/>
      <c r="FC1876" s="90"/>
      <c r="FD1876" s="90"/>
      <c r="FE1876" s="90"/>
      <c r="FF1876" s="90"/>
      <c r="FG1876" s="90"/>
      <c r="FH1876" s="90"/>
      <c r="FI1876" s="90"/>
      <c r="FJ1876" s="90"/>
      <c r="FK1876" s="90"/>
      <c r="FL1876" s="90"/>
      <c r="FM1876" s="90"/>
      <c r="FN1876" s="90"/>
      <c r="FO1876" s="90"/>
      <c r="FP1876" s="90"/>
      <c r="FQ1876" s="90"/>
      <c r="FR1876" s="90"/>
      <c r="FS1876" s="90"/>
      <c r="FT1876" s="90"/>
      <c r="FU1876" s="90"/>
      <c r="FV1876" s="90"/>
      <c r="FW1876" s="90"/>
      <c r="FX1876" s="90"/>
      <c r="FY1876" s="90"/>
      <c r="FZ1876" s="90"/>
      <c r="GA1876" s="90"/>
      <c r="GB1876" s="90"/>
      <c r="GC1876" s="90"/>
      <c r="GD1876" s="90"/>
      <c r="GE1876" s="90"/>
      <c r="GF1876" s="90"/>
      <c r="GG1876" s="90"/>
      <c r="GH1876" s="90"/>
      <c r="GI1876" s="90"/>
      <c r="GJ1876" s="90"/>
      <c r="GK1876" s="90"/>
      <c r="GL1876" s="90"/>
      <c r="GM1876" s="90"/>
      <c r="GN1876" s="90"/>
      <c r="GO1876" s="90"/>
      <c r="GP1876" s="90"/>
      <c r="GQ1876" s="90"/>
      <c r="GR1876" s="90"/>
      <c r="GS1876" s="90"/>
      <c r="GT1876" s="90"/>
      <c r="GU1876" s="90"/>
      <c r="GV1876" s="90"/>
      <c r="GW1876" s="90"/>
      <c r="GX1876" s="90"/>
      <c r="GY1876" s="90"/>
      <c r="GZ1876" s="90"/>
      <c r="HA1876" s="90"/>
      <c r="HB1876" s="90"/>
      <c r="HC1876" s="90"/>
      <c r="HD1876" s="90"/>
      <c r="HE1876" s="90"/>
      <c r="HF1876" s="90"/>
      <c r="HG1876" s="90"/>
      <c r="HH1876" s="90"/>
      <c r="HI1876" s="90"/>
      <c r="HJ1876" s="90"/>
      <c r="HK1876" s="90"/>
      <c r="HL1876" s="90"/>
      <c r="HM1876" s="90"/>
      <c r="HN1876" s="90"/>
      <c r="HO1876" s="90"/>
      <c r="HP1876" s="90"/>
      <c r="HQ1876" s="90"/>
      <c r="HR1876" s="90"/>
      <c r="HS1876" s="90"/>
      <c r="HT1876" s="90"/>
      <c r="HU1876" s="90"/>
      <c r="HV1876" s="90"/>
      <c r="HW1876" s="90"/>
      <c r="HX1876" s="90"/>
      <c r="HY1876" s="90"/>
      <c r="HZ1876" s="90"/>
      <c r="IA1876" s="90"/>
      <c r="IB1876" s="90"/>
      <c r="IC1876" s="90"/>
      <c r="ID1876" s="90"/>
      <c r="IE1876" s="90"/>
      <c r="IF1876" s="90"/>
      <c r="IG1876" s="90"/>
      <c r="IH1876" s="90"/>
      <c r="II1876" s="90"/>
      <c r="IJ1876" s="90"/>
      <c r="IK1876" s="90"/>
      <c r="IL1876" s="90"/>
      <c r="IM1876" s="90"/>
    </row>
    <row r="1877" spans="1:247" ht="13.5" hidden="1">
      <c r="A1877" s="90"/>
      <c r="B1877" s="90" t="s">
        <v>2532</v>
      </c>
      <c r="C1877" s="91"/>
      <c r="D1877" s="91">
        <v>45411</v>
      </c>
      <c r="E1877" s="90">
        <v>1473</v>
      </c>
      <c r="F1877" s="90" t="s">
        <v>2579</v>
      </c>
      <c r="G1877" s="90" t="s">
        <v>2580</v>
      </c>
      <c r="H1877" s="92"/>
      <c r="I1877" s="78">
        <v>524.22</v>
      </c>
      <c r="J1877" s="93"/>
      <c r="K1877" s="94">
        <v>2200</v>
      </c>
      <c r="L1877" s="94">
        <v>2200</v>
      </c>
      <c r="M1877" s="94">
        <f t="shared" si="16"/>
        <v>0</v>
      </c>
      <c r="N1877" s="91">
        <v>45411</v>
      </c>
      <c r="O1877" s="90" t="s">
        <v>2581</v>
      </c>
      <c r="P1877" s="90"/>
      <c r="Q1877" s="90">
        <v>34</v>
      </c>
      <c r="R1877" s="90"/>
      <c r="S1877" s="90"/>
      <c r="T1877" s="90"/>
      <c r="U1877" s="90"/>
      <c r="V1877" s="90"/>
      <c r="W1877" s="90"/>
      <c r="X1877" s="90"/>
      <c r="Y1877" s="90"/>
      <c r="Z1877" s="90"/>
      <c r="AA1877" s="90"/>
      <c r="AB1877" s="90"/>
      <c r="AC1877" s="90"/>
      <c r="AD1877" s="90"/>
      <c r="AE1877" s="90"/>
      <c r="AF1877" s="90"/>
      <c r="AG1877" s="90"/>
      <c r="AH1877" s="90"/>
      <c r="AI1877" s="90"/>
      <c r="AJ1877" s="90"/>
      <c r="AK1877" s="90"/>
      <c r="AL1877" s="90"/>
      <c r="AM1877" s="90"/>
      <c r="AN1877" s="90"/>
      <c r="AO1877" s="90"/>
      <c r="AP1877" s="90"/>
      <c r="AQ1877" s="90"/>
      <c r="AR1877" s="90"/>
      <c r="AS1877" s="90"/>
      <c r="AT1877" s="90"/>
      <c r="AU1877" s="90"/>
      <c r="AV1877" s="90"/>
      <c r="AW1877" s="90"/>
      <c r="AX1877" s="90"/>
      <c r="AY1877" s="90"/>
      <c r="AZ1877" s="90"/>
      <c r="BA1877" s="90"/>
      <c r="BB1877" s="90"/>
      <c r="BC1877" s="90"/>
      <c r="BD1877" s="90"/>
      <c r="BE1877" s="90"/>
      <c r="BF1877" s="90"/>
      <c r="BG1877" s="90"/>
      <c r="BH1877" s="90"/>
      <c r="BI1877" s="90"/>
      <c r="BJ1877" s="90"/>
      <c r="BK1877" s="90"/>
      <c r="BL1877" s="90"/>
      <c r="BM1877" s="90"/>
      <c r="BN1877" s="90"/>
      <c r="BO1877" s="90"/>
      <c r="BP1877" s="90"/>
      <c r="BQ1877" s="90"/>
      <c r="BR1877" s="90"/>
      <c r="BS1877" s="90"/>
      <c r="BT1877" s="90"/>
      <c r="BU1877" s="90"/>
      <c r="BV1877" s="90"/>
      <c r="BW1877" s="90"/>
      <c r="BX1877" s="90"/>
      <c r="BY1877" s="90"/>
      <c r="BZ1877" s="90"/>
      <c r="CA1877" s="90"/>
      <c r="CB1877" s="90"/>
      <c r="CC1877" s="90"/>
      <c r="CD1877" s="90"/>
      <c r="CE1877" s="90"/>
      <c r="CF1877" s="90"/>
      <c r="CG1877" s="90"/>
      <c r="CH1877" s="90"/>
      <c r="CI1877" s="90"/>
      <c r="CJ1877" s="90"/>
      <c r="CK1877" s="90"/>
      <c r="CL1877" s="90"/>
      <c r="CM1877" s="90"/>
      <c r="CN1877" s="90"/>
      <c r="CO1877" s="90"/>
      <c r="CP1877" s="90"/>
      <c r="CQ1877" s="90"/>
      <c r="CR1877" s="90"/>
      <c r="CS1877" s="90"/>
      <c r="CT1877" s="90"/>
      <c r="CU1877" s="90"/>
      <c r="CV1877" s="90"/>
      <c r="CW1877" s="90"/>
      <c r="CX1877" s="90"/>
      <c r="CY1877" s="90"/>
      <c r="CZ1877" s="90"/>
      <c r="DA1877" s="90"/>
      <c r="DB1877" s="90"/>
      <c r="DC1877" s="90"/>
      <c r="DD1877" s="90"/>
      <c r="DE1877" s="90"/>
      <c r="DF1877" s="90"/>
      <c r="DG1877" s="90"/>
      <c r="DH1877" s="90"/>
      <c r="DI1877" s="90"/>
      <c r="DJ1877" s="90"/>
      <c r="DK1877" s="90"/>
      <c r="DL1877" s="90"/>
      <c r="DM1877" s="90"/>
      <c r="DN1877" s="90"/>
      <c r="DO1877" s="90"/>
      <c r="DP1877" s="90"/>
      <c r="DQ1877" s="90"/>
      <c r="DR1877" s="90"/>
      <c r="DS1877" s="90"/>
      <c r="DT1877" s="90"/>
      <c r="DU1877" s="90"/>
      <c r="DV1877" s="90"/>
      <c r="DW1877" s="90"/>
      <c r="DX1877" s="90"/>
      <c r="DY1877" s="90"/>
      <c r="DZ1877" s="90"/>
      <c r="EA1877" s="90"/>
      <c r="EB1877" s="90"/>
      <c r="EC1877" s="90"/>
      <c r="ED1877" s="90"/>
      <c r="EE1877" s="90"/>
      <c r="EF1877" s="90"/>
      <c r="EG1877" s="90"/>
      <c r="EH1877" s="90"/>
      <c r="EI1877" s="90"/>
      <c r="EJ1877" s="90"/>
      <c r="EK1877" s="90"/>
      <c r="EL1877" s="90"/>
      <c r="EM1877" s="90"/>
      <c r="EN1877" s="90"/>
      <c r="EO1877" s="90"/>
      <c r="EP1877" s="90"/>
      <c r="EQ1877" s="90"/>
      <c r="ER1877" s="90"/>
      <c r="ES1877" s="90"/>
      <c r="ET1877" s="90"/>
      <c r="EU1877" s="90"/>
      <c r="EV1877" s="90"/>
      <c r="EW1877" s="90"/>
      <c r="EX1877" s="90"/>
      <c r="EY1877" s="90"/>
      <c r="EZ1877" s="90"/>
      <c r="FA1877" s="90"/>
      <c r="FB1877" s="90"/>
      <c r="FC1877" s="90"/>
      <c r="FD1877" s="90"/>
      <c r="FE1877" s="90"/>
      <c r="FF1877" s="90"/>
      <c r="FG1877" s="90"/>
      <c r="FH1877" s="90"/>
      <c r="FI1877" s="90"/>
      <c r="FJ1877" s="90"/>
      <c r="FK1877" s="90"/>
      <c r="FL1877" s="90"/>
      <c r="FM1877" s="90"/>
      <c r="FN1877" s="90"/>
      <c r="FO1877" s="90"/>
      <c r="FP1877" s="90"/>
      <c r="FQ1877" s="90"/>
      <c r="FR1877" s="90"/>
      <c r="FS1877" s="90"/>
      <c r="FT1877" s="90"/>
      <c r="FU1877" s="90"/>
      <c r="FV1877" s="90"/>
      <c r="FW1877" s="90"/>
      <c r="FX1877" s="90"/>
      <c r="FY1877" s="90"/>
      <c r="FZ1877" s="90"/>
      <c r="GA1877" s="90"/>
      <c r="GB1877" s="90"/>
      <c r="GC1877" s="90"/>
      <c r="GD1877" s="90"/>
      <c r="GE1877" s="90"/>
      <c r="GF1877" s="90"/>
      <c r="GG1877" s="90"/>
      <c r="GH1877" s="90"/>
      <c r="GI1877" s="90"/>
      <c r="GJ1877" s="90"/>
      <c r="GK1877" s="90"/>
      <c r="GL1877" s="90"/>
      <c r="GM1877" s="90"/>
      <c r="GN1877" s="90"/>
      <c r="GO1877" s="90"/>
      <c r="GP1877" s="90"/>
      <c r="GQ1877" s="90"/>
      <c r="GR1877" s="90"/>
      <c r="GS1877" s="90"/>
      <c r="GT1877" s="90"/>
      <c r="GU1877" s="90"/>
      <c r="GV1877" s="90"/>
      <c r="GW1877" s="90"/>
      <c r="GX1877" s="90"/>
      <c r="GY1877" s="90"/>
      <c r="GZ1877" s="90"/>
      <c r="HA1877" s="90"/>
      <c r="HB1877" s="90"/>
      <c r="HC1877" s="90"/>
      <c r="HD1877" s="90"/>
      <c r="HE1877" s="90"/>
      <c r="HF1877" s="90"/>
      <c r="HG1877" s="90"/>
      <c r="HH1877" s="90"/>
      <c r="HI1877" s="90"/>
      <c r="HJ1877" s="90"/>
      <c r="HK1877" s="90"/>
      <c r="HL1877" s="90"/>
      <c r="HM1877" s="90"/>
      <c r="HN1877" s="90"/>
      <c r="HO1877" s="90"/>
      <c r="HP1877" s="90"/>
      <c r="HQ1877" s="90"/>
      <c r="HR1877" s="90"/>
      <c r="HS1877" s="90"/>
      <c r="HT1877" s="90"/>
      <c r="HU1877" s="90"/>
      <c r="HV1877" s="90"/>
      <c r="HW1877" s="90"/>
      <c r="HX1877" s="90"/>
      <c r="HY1877" s="90"/>
      <c r="HZ1877" s="90"/>
      <c r="IA1877" s="90"/>
      <c r="IB1877" s="90"/>
      <c r="IC1877" s="90"/>
      <c r="ID1877" s="90"/>
      <c r="IE1877" s="90"/>
      <c r="IF1877" s="90"/>
      <c r="IG1877" s="90"/>
      <c r="IH1877" s="90"/>
      <c r="II1877" s="90"/>
      <c r="IJ1877" s="90"/>
      <c r="IK1877" s="90"/>
      <c r="IL1877" s="90"/>
      <c r="IM1877" s="90"/>
    </row>
    <row r="1878" spans="1:247" ht="13.5" hidden="1">
      <c r="A1878" s="90"/>
      <c r="B1878" s="90" t="s">
        <v>2532</v>
      </c>
      <c r="C1878" s="91"/>
      <c r="D1878" s="91">
        <v>45413</v>
      </c>
      <c r="E1878" s="90">
        <v>984</v>
      </c>
      <c r="F1878" s="90" t="s">
        <v>2523</v>
      </c>
      <c r="G1878" s="90" t="s">
        <v>2547</v>
      </c>
      <c r="H1878" s="92"/>
      <c r="I1878" s="78">
        <v>524.22</v>
      </c>
      <c r="J1878" s="93"/>
      <c r="K1878" s="94">
        <v>1130</v>
      </c>
      <c r="L1878" s="94">
        <v>1130</v>
      </c>
      <c r="M1878" s="94">
        <f t="shared" si="16"/>
        <v>0</v>
      </c>
      <c r="N1878" s="91">
        <v>45433</v>
      </c>
      <c r="O1878" s="90" t="s">
        <v>2582</v>
      </c>
      <c r="P1878" s="90"/>
      <c r="Q1878" s="90">
        <v>35</v>
      </c>
      <c r="R1878" s="90"/>
      <c r="S1878" s="90"/>
      <c r="T1878" s="90"/>
      <c r="U1878" s="90"/>
      <c r="V1878" s="90"/>
      <c r="W1878" s="90"/>
      <c r="X1878" s="90"/>
      <c r="Y1878" s="90"/>
      <c r="Z1878" s="90"/>
      <c r="AA1878" s="90"/>
      <c r="AB1878" s="90"/>
      <c r="AC1878" s="90"/>
      <c r="AD1878" s="90"/>
      <c r="AE1878" s="90"/>
      <c r="AF1878" s="90"/>
      <c r="AG1878" s="90"/>
      <c r="AH1878" s="90"/>
      <c r="AI1878" s="90"/>
      <c r="AJ1878" s="90"/>
      <c r="AK1878" s="90"/>
      <c r="AL1878" s="90"/>
      <c r="AM1878" s="90"/>
      <c r="AN1878" s="90"/>
      <c r="AO1878" s="90"/>
      <c r="AP1878" s="90"/>
      <c r="AQ1878" s="90"/>
      <c r="AR1878" s="90"/>
      <c r="AS1878" s="90"/>
      <c r="AT1878" s="90"/>
      <c r="AU1878" s="90"/>
      <c r="AV1878" s="90"/>
      <c r="AW1878" s="90"/>
      <c r="AX1878" s="90"/>
      <c r="AY1878" s="90"/>
      <c r="AZ1878" s="90"/>
      <c r="BA1878" s="90"/>
      <c r="BB1878" s="90"/>
      <c r="BC1878" s="90"/>
      <c r="BD1878" s="90"/>
      <c r="BE1878" s="90"/>
      <c r="BF1878" s="90"/>
      <c r="BG1878" s="90"/>
      <c r="BH1878" s="90"/>
      <c r="BI1878" s="90"/>
      <c r="BJ1878" s="90"/>
      <c r="BK1878" s="90"/>
      <c r="BL1878" s="90"/>
      <c r="BM1878" s="90"/>
      <c r="BN1878" s="90"/>
      <c r="BO1878" s="90"/>
      <c r="BP1878" s="90"/>
      <c r="BQ1878" s="90"/>
      <c r="BR1878" s="90"/>
      <c r="BS1878" s="90"/>
      <c r="BT1878" s="90"/>
      <c r="BU1878" s="90"/>
      <c r="BV1878" s="90"/>
      <c r="BW1878" s="90"/>
      <c r="BX1878" s="90"/>
      <c r="BY1878" s="90"/>
      <c r="BZ1878" s="90"/>
      <c r="CA1878" s="90"/>
      <c r="CB1878" s="90"/>
      <c r="CC1878" s="90"/>
      <c r="CD1878" s="90"/>
      <c r="CE1878" s="90"/>
      <c r="CF1878" s="90"/>
      <c r="CG1878" s="90"/>
      <c r="CH1878" s="90"/>
      <c r="CI1878" s="90"/>
      <c r="CJ1878" s="90"/>
      <c r="CK1878" s="90"/>
      <c r="CL1878" s="90"/>
      <c r="CM1878" s="90"/>
      <c r="CN1878" s="90"/>
      <c r="CO1878" s="90"/>
      <c r="CP1878" s="90"/>
      <c r="CQ1878" s="90"/>
      <c r="CR1878" s="90"/>
      <c r="CS1878" s="90"/>
      <c r="CT1878" s="90"/>
      <c r="CU1878" s="90"/>
      <c r="CV1878" s="90"/>
      <c r="CW1878" s="90"/>
      <c r="CX1878" s="90"/>
      <c r="CY1878" s="90"/>
      <c r="CZ1878" s="90"/>
      <c r="DA1878" s="90"/>
      <c r="DB1878" s="90"/>
      <c r="DC1878" s="90"/>
      <c r="DD1878" s="90"/>
      <c r="DE1878" s="90"/>
      <c r="DF1878" s="90"/>
      <c r="DG1878" s="90"/>
      <c r="DH1878" s="90"/>
      <c r="DI1878" s="90"/>
      <c r="DJ1878" s="90"/>
      <c r="DK1878" s="90"/>
      <c r="DL1878" s="90"/>
      <c r="DM1878" s="90"/>
      <c r="DN1878" s="90"/>
      <c r="DO1878" s="90"/>
      <c r="DP1878" s="90"/>
      <c r="DQ1878" s="90"/>
      <c r="DR1878" s="90"/>
      <c r="DS1878" s="90"/>
      <c r="DT1878" s="90"/>
      <c r="DU1878" s="90"/>
      <c r="DV1878" s="90"/>
      <c r="DW1878" s="90"/>
      <c r="DX1878" s="90"/>
      <c r="DY1878" s="90"/>
      <c r="DZ1878" s="90"/>
      <c r="EA1878" s="90"/>
      <c r="EB1878" s="90"/>
      <c r="EC1878" s="90"/>
      <c r="ED1878" s="90"/>
      <c r="EE1878" s="90"/>
      <c r="EF1878" s="90"/>
      <c r="EG1878" s="90"/>
      <c r="EH1878" s="90"/>
      <c r="EI1878" s="90"/>
      <c r="EJ1878" s="90"/>
      <c r="EK1878" s="90"/>
      <c r="EL1878" s="90"/>
      <c r="EM1878" s="90"/>
      <c r="EN1878" s="90"/>
      <c r="EO1878" s="90"/>
      <c r="EP1878" s="90"/>
      <c r="EQ1878" s="90"/>
      <c r="ER1878" s="90"/>
      <c r="ES1878" s="90"/>
      <c r="ET1878" s="90"/>
      <c r="EU1878" s="90"/>
      <c r="EV1878" s="90"/>
      <c r="EW1878" s="90"/>
      <c r="EX1878" s="90"/>
      <c r="EY1878" s="90"/>
      <c r="EZ1878" s="90"/>
      <c r="FA1878" s="90"/>
      <c r="FB1878" s="90"/>
      <c r="FC1878" s="90"/>
      <c r="FD1878" s="90"/>
      <c r="FE1878" s="90"/>
      <c r="FF1878" s="90"/>
      <c r="FG1878" s="90"/>
      <c r="FH1878" s="90"/>
      <c r="FI1878" s="90"/>
      <c r="FJ1878" s="90"/>
      <c r="FK1878" s="90"/>
      <c r="FL1878" s="90"/>
      <c r="FM1878" s="90"/>
      <c r="FN1878" s="90"/>
      <c r="FO1878" s="90"/>
      <c r="FP1878" s="90"/>
      <c r="FQ1878" s="90"/>
      <c r="FR1878" s="90"/>
      <c r="FS1878" s="90"/>
      <c r="FT1878" s="90"/>
      <c r="FU1878" s="90"/>
      <c r="FV1878" s="90"/>
      <c r="FW1878" s="90"/>
      <c r="FX1878" s="90"/>
      <c r="FY1878" s="90"/>
      <c r="FZ1878" s="90"/>
      <c r="GA1878" s="90"/>
      <c r="GB1878" s="90"/>
      <c r="GC1878" s="90"/>
      <c r="GD1878" s="90"/>
      <c r="GE1878" s="90"/>
      <c r="GF1878" s="90"/>
      <c r="GG1878" s="90"/>
      <c r="GH1878" s="90"/>
      <c r="GI1878" s="90"/>
      <c r="GJ1878" s="90"/>
      <c r="GK1878" s="90"/>
      <c r="GL1878" s="90"/>
      <c r="GM1878" s="90"/>
      <c r="GN1878" s="90"/>
      <c r="GO1878" s="90"/>
      <c r="GP1878" s="90"/>
      <c r="GQ1878" s="90"/>
      <c r="GR1878" s="90"/>
      <c r="GS1878" s="90"/>
      <c r="GT1878" s="90"/>
      <c r="GU1878" s="90"/>
      <c r="GV1878" s="90"/>
      <c r="GW1878" s="90"/>
      <c r="GX1878" s="90"/>
      <c r="GY1878" s="90"/>
      <c r="GZ1878" s="90"/>
      <c r="HA1878" s="90"/>
      <c r="HB1878" s="90"/>
      <c r="HC1878" s="90"/>
      <c r="HD1878" s="90"/>
      <c r="HE1878" s="90"/>
      <c r="HF1878" s="90"/>
      <c r="HG1878" s="90"/>
      <c r="HH1878" s="90"/>
      <c r="HI1878" s="90"/>
      <c r="HJ1878" s="90"/>
      <c r="HK1878" s="90"/>
      <c r="HL1878" s="90"/>
      <c r="HM1878" s="90"/>
      <c r="HN1878" s="90"/>
      <c r="HO1878" s="90"/>
      <c r="HP1878" s="90"/>
      <c r="HQ1878" s="90"/>
      <c r="HR1878" s="90"/>
      <c r="HS1878" s="90"/>
      <c r="HT1878" s="90"/>
      <c r="HU1878" s="90"/>
      <c r="HV1878" s="90"/>
      <c r="HW1878" s="90"/>
      <c r="HX1878" s="90"/>
      <c r="HY1878" s="90"/>
      <c r="HZ1878" s="90"/>
      <c r="IA1878" s="90"/>
      <c r="IB1878" s="90"/>
      <c r="IC1878" s="90"/>
      <c r="ID1878" s="90"/>
      <c r="IE1878" s="90"/>
      <c r="IF1878" s="90"/>
      <c r="IG1878" s="90"/>
      <c r="IH1878" s="90"/>
      <c r="II1878" s="90"/>
      <c r="IJ1878" s="90"/>
      <c r="IK1878" s="90"/>
      <c r="IL1878" s="90"/>
      <c r="IM1878" s="90"/>
    </row>
    <row r="1879" spans="1:247" ht="13.5" hidden="1">
      <c r="A1879" s="90"/>
      <c r="B1879" s="90" t="s">
        <v>2532</v>
      </c>
      <c r="C1879" s="91"/>
      <c r="D1879" s="91">
        <v>45413</v>
      </c>
      <c r="E1879" s="90">
        <v>89</v>
      </c>
      <c r="F1879" s="90" t="s">
        <v>2103</v>
      </c>
      <c r="G1879" s="90" t="s">
        <v>2583</v>
      </c>
      <c r="H1879" s="92"/>
      <c r="I1879" s="78">
        <v>524.22</v>
      </c>
      <c r="J1879" s="93"/>
      <c r="K1879" s="94">
        <v>4000</v>
      </c>
      <c r="L1879" s="94">
        <v>4000</v>
      </c>
      <c r="M1879" s="94">
        <f t="shared" si="16"/>
        <v>0</v>
      </c>
      <c r="N1879" s="91">
        <v>45412</v>
      </c>
      <c r="O1879" s="90" t="s">
        <v>2584</v>
      </c>
      <c r="P1879" s="90"/>
      <c r="Q1879" s="90">
        <v>35</v>
      </c>
      <c r="R1879" s="90"/>
      <c r="S1879" s="90"/>
      <c r="T1879" s="90"/>
      <c r="U1879" s="90"/>
      <c r="V1879" s="90"/>
      <c r="W1879" s="90"/>
      <c r="X1879" s="90"/>
      <c r="Y1879" s="90"/>
      <c r="Z1879" s="90"/>
      <c r="AA1879" s="90"/>
      <c r="AB1879" s="90"/>
      <c r="AC1879" s="90"/>
      <c r="AD1879" s="90"/>
      <c r="AE1879" s="90"/>
      <c r="AF1879" s="90"/>
      <c r="AG1879" s="90"/>
      <c r="AH1879" s="90"/>
      <c r="AI1879" s="90"/>
      <c r="AJ1879" s="90"/>
      <c r="AK1879" s="90"/>
      <c r="AL1879" s="90"/>
      <c r="AM1879" s="90"/>
      <c r="AN1879" s="90"/>
      <c r="AO1879" s="90"/>
      <c r="AP1879" s="90"/>
      <c r="AQ1879" s="90"/>
      <c r="AR1879" s="90"/>
      <c r="AS1879" s="90"/>
      <c r="AT1879" s="90"/>
      <c r="AU1879" s="90"/>
      <c r="AV1879" s="90"/>
      <c r="AW1879" s="90"/>
      <c r="AX1879" s="90"/>
      <c r="AY1879" s="90"/>
      <c r="AZ1879" s="90"/>
      <c r="BA1879" s="90"/>
      <c r="BB1879" s="90"/>
      <c r="BC1879" s="90"/>
      <c r="BD1879" s="90"/>
      <c r="BE1879" s="90"/>
      <c r="BF1879" s="90"/>
      <c r="BG1879" s="90"/>
      <c r="BH1879" s="90"/>
      <c r="BI1879" s="90"/>
      <c r="BJ1879" s="90"/>
      <c r="BK1879" s="90"/>
      <c r="BL1879" s="90"/>
      <c r="BM1879" s="90"/>
      <c r="BN1879" s="90"/>
      <c r="BO1879" s="90"/>
      <c r="BP1879" s="90"/>
      <c r="BQ1879" s="90"/>
      <c r="BR1879" s="90"/>
      <c r="BS1879" s="90"/>
      <c r="BT1879" s="90"/>
      <c r="BU1879" s="90"/>
      <c r="BV1879" s="90"/>
      <c r="BW1879" s="90"/>
      <c r="BX1879" s="90"/>
      <c r="BY1879" s="90"/>
      <c r="BZ1879" s="90"/>
      <c r="CA1879" s="90"/>
      <c r="CB1879" s="90"/>
      <c r="CC1879" s="90"/>
      <c r="CD1879" s="90"/>
      <c r="CE1879" s="90"/>
      <c r="CF1879" s="90"/>
      <c r="CG1879" s="90"/>
      <c r="CH1879" s="90"/>
      <c r="CI1879" s="90"/>
      <c r="CJ1879" s="90"/>
      <c r="CK1879" s="90"/>
      <c r="CL1879" s="90"/>
      <c r="CM1879" s="90"/>
      <c r="CN1879" s="90"/>
      <c r="CO1879" s="90"/>
      <c r="CP1879" s="90"/>
      <c r="CQ1879" s="90"/>
      <c r="CR1879" s="90"/>
      <c r="CS1879" s="90"/>
      <c r="CT1879" s="90"/>
      <c r="CU1879" s="90"/>
      <c r="CV1879" s="90"/>
      <c r="CW1879" s="90"/>
      <c r="CX1879" s="90"/>
      <c r="CY1879" s="90"/>
      <c r="CZ1879" s="90"/>
      <c r="DA1879" s="90"/>
      <c r="DB1879" s="90"/>
      <c r="DC1879" s="90"/>
      <c r="DD1879" s="90"/>
      <c r="DE1879" s="90"/>
      <c r="DF1879" s="90"/>
      <c r="DG1879" s="90"/>
      <c r="DH1879" s="90"/>
      <c r="DI1879" s="90"/>
      <c r="DJ1879" s="90"/>
      <c r="DK1879" s="90"/>
      <c r="DL1879" s="90"/>
      <c r="DM1879" s="90"/>
      <c r="DN1879" s="90"/>
      <c r="DO1879" s="90"/>
      <c r="DP1879" s="90"/>
      <c r="DQ1879" s="90"/>
      <c r="DR1879" s="90"/>
      <c r="DS1879" s="90"/>
      <c r="DT1879" s="90"/>
      <c r="DU1879" s="90"/>
      <c r="DV1879" s="90"/>
      <c r="DW1879" s="90"/>
      <c r="DX1879" s="90"/>
      <c r="DY1879" s="90"/>
      <c r="DZ1879" s="90"/>
      <c r="EA1879" s="90"/>
      <c r="EB1879" s="90"/>
      <c r="EC1879" s="90"/>
      <c r="ED1879" s="90"/>
      <c r="EE1879" s="90"/>
      <c r="EF1879" s="90"/>
      <c r="EG1879" s="90"/>
      <c r="EH1879" s="90"/>
      <c r="EI1879" s="90"/>
      <c r="EJ1879" s="90"/>
      <c r="EK1879" s="90"/>
      <c r="EL1879" s="90"/>
      <c r="EM1879" s="90"/>
      <c r="EN1879" s="90"/>
      <c r="EO1879" s="90"/>
      <c r="EP1879" s="90"/>
      <c r="EQ1879" s="90"/>
      <c r="ER1879" s="90"/>
      <c r="ES1879" s="90"/>
      <c r="ET1879" s="90"/>
      <c r="EU1879" s="90"/>
      <c r="EV1879" s="90"/>
      <c r="EW1879" s="90"/>
      <c r="EX1879" s="90"/>
      <c r="EY1879" s="90"/>
      <c r="EZ1879" s="90"/>
      <c r="FA1879" s="90"/>
      <c r="FB1879" s="90"/>
      <c r="FC1879" s="90"/>
      <c r="FD1879" s="90"/>
      <c r="FE1879" s="90"/>
      <c r="FF1879" s="90"/>
      <c r="FG1879" s="90"/>
      <c r="FH1879" s="90"/>
      <c r="FI1879" s="90"/>
      <c r="FJ1879" s="90"/>
      <c r="FK1879" s="90"/>
      <c r="FL1879" s="90"/>
      <c r="FM1879" s="90"/>
      <c r="FN1879" s="90"/>
      <c r="FO1879" s="90"/>
      <c r="FP1879" s="90"/>
      <c r="FQ1879" s="90"/>
      <c r="FR1879" s="90"/>
      <c r="FS1879" s="90"/>
      <c r="FT1879" s="90"/>
      <c r="FU1879" s="90"/>
      <c r="FV1879" s="90"/>
      <c r="FW1879" s="90"/>
      <c r="FX1879" s="90"/>
      <c r="FY1879" s="90"/>
      <c r="FZ1879" s="90"/>
      <c r="GA1879" s="90"/>
      <c r="GB1879" s="90"/>
      <c r="GC1879" s="90"/>
      <c r="GD1879" s="90"/>
      <c r="GE1879" s="90"/>
      <c r="GF1879" s="90"/>
      <c r="GG1879" s="90"/>
      <c r="GH1879" s="90"/>
      <c r="GI1879" s="90"/>
      <c r="GJ1879" s="90"/>
      <c r="GK1879" s="90"/>
      <c r="GL1879" s="90"/>
      <c r="GM1879" s="90"/>
      <c r="GN1879" s="90"/>
      <c r="GO1879" s="90"/>
      <c r="GP1879" s="90"/>
      <c r="GQ1879" s="90"/>
      <c r="GR1879" s="90"/>
      <c r="GS1879" s="90"/>
      <c r="GT1879" s="90"/>
      <c r="GU1879" s="90"/>
      <c r="GV1879" s="90"/>
      <c r="GW1879" s="90"/>
      <c r="GX1879" s="90"/>
      <c r="GY1879" s="90"/>
      <c r="GZ1879" s="90"/>
      <c r="HA1879" s="90"/>
      <c r="HB1879" s="90"/>
      <c r="HC1879" s="90"/>
      <c r="HD1879" s="90"/>
      <c r="HE1879" s="90"/>
      <c r="HF1879" s="90"/>
      <c r="HG1879" s="90"/>
      <c r="HH1879" s="90"/>
      <c r="HI1879" s="90"/>
      <c r="HJ1879" s="90"/>
      <c r="HK1879" s="90"/>
      <c r="HL1879" s="90"/>
      <c r="HM1879" s="90"/>
      <c r="HN1879" s="90"/>
      <c r="HO1879" s="90"/>
      <c r="HP1879" s="90"/>
      <c r="HQ1879" s="90"/>
      <c r="HR1879" s="90"/>
      <c r="HS1879" s="90"/>
      <c r="HT1879" s="90"/>
      <c r="HU1879" s="90"/>
      <c r="HV1879" s="90"/>
      <c r="HW1879" s="90"/>
      <c r="HX1879" s="90"/>
      <c r="HY1879" s="90"/>
      <c r="HZ1879" s="90"/>
      <c r="IA1879" s="90"/>
      <c r="IB1879" s="90"/>
      <c r="IC1879" s="90"/>
      <c r="ID1879" s="90"/>
      <c r="IE1879" s="90"/>
      <c r="IF1879" s="90"/>
      <c r="IG1879" s="90"/>
      <c r="IH1879" s="90"/>
      <c r="II1879" s="90"/>
      <c r="IJ1879" s="90"/>
      <c r="IK1879" s="90"/>
      <c r="IL1879" s="90"/>
      <c r="IM1879" s="90"/>
    </row>
    <row r="1880" spans="1:247" ht="13.5" hidden="1">
      <c r="A1880" s="90"/>
      <c r="B1880" s="90" t="s">
        <v>2532</v>
      </c>
      <c r="C1880" s="91"/>
      <c r="D1880" s="91">
        <v>45413</v>
      </c>
      <c r="E1880" s="90">
        <v>86</v>
      </c>
      <c r="F1880" s="90" t="s">
        <v>2103</v>
      </c>
      <c r="G1880" s="90" t="s">
        <v>2585</v>
      </c>
      <c r="H1880" s="92"/>
      <c r="I1880" s="78">
        <v>524.22</v>
      </c>
      <c r="J1880" s="93"/>
      <c r="K1880" s="94">
        <v>1800</v>
      </c>
      <c r="L1880" s="94">
        <v>1800</v>
      </c>
      <c r="M1880" s="94">
        <f t="shared" si="16"/>
        <v>0</v>
      </c>
      <c r="N1880" s="90"/>
      <c r="O1880" s="90" t="s">
        <v>2586</v>
      </c>
      <c r="P1880" s="90"/>
      <c r="Q1880" s="90">
        <v>35</v>
      </c>
      <c r="R1880" s="90"/>
      <c r="S1880" s="90"/>
      <c r="T1880" s="90"/>
      <c r="U1880" s="90"/>
      <c r="V1880" s="90"/>
      <c r="W1880" s="90"/>
      <c r="X1880" s="90"/>
      <c r="Y1880" s="90"/>
      <c r="Z1880" s="90"/>
      <c r="AA1880" s="90"/>
      <c r="AB1880" s="90"/>
      <c r="AC1880" s="90"/>
      <c r="AD1880" s="90"/>
      <c r="AE1880" s="90"/>
      <c r="AF1880" s="90"/>
      <c r="AG1880" s="90"/>
      <c r="AH1880" s="90"/>
      <c r="AI1880" s="90"/>
      <c r="AJ1880" s="90"/>
      <c r="AK1880" s="90"/>
      <c r="AL1880" s="90"/>
      <c r="AM1880" s="90"/>
      <c r="AN1880" s="90"/>
      <c r="AO1880" s="90"/>
      <c r="AP1880" s="90"/>
      <c r="AQ1880" s="90"/>
      <c r="AR1880" s="90"/>
      <c r="AS1880" s="90"/>
      <c r="AT1880" s="90"/>
      <c r="AU1880" s="90"/>
      <c r="AV1880" s="90"/>
      <c r="AW1880" s="90"/>
      <c r="AX1880" s="90"/>
      <c r="AY1880" s="90"/>
      <c r="AZ1880" s="90"/>
      <c r="BA1880" s="90"/>
      <c r="BB1880" s="90"/>
      <c r="BC1880" s="90"/>
      <c r="BD1880" s="90"/>
      <c r="BE1880" s="90"/>
      <c r="BF1880" s="90"/>
      <c r="BG1880" s="90"/>
      <c r="BH1880" s="90"/>
      <c r="BI1880" s="90"/>
      <c r="BJ1880" s="90"/>
      <c r="BK1880" s="90"/>
      <c r="BL1880" s="90"/>
      <c r="BM1880" s="90"/>
      <c r="BN1880" s="90"/>
      <c r="BO1880" s="90"/>
      <c r="BP1880" s="90"/>
      <c r="BQ1880" s="90"/>
      <c r="BR1880" s="90"/>
      <c r="BS1880" s="90"/>
      <c r="BT1880" s="90"/>
      <c r="BU1880" s="90"/>
      <c r="BV1880" s="90"/>
      <c r="BW1880" s="90"/>
      <c r="BX1880" s="90"/>
      <c r="BY1880" s="90"/>
      <c r="BZ1880" s="90"/>
      <c r="CA1880" s="90"/>
      <c r="CB1880" s="90"/>
      <c r="CC1880" s="90"/>
      <c r="CD1880" s="90"/>
      <c r="CE1880" s="90"/>
      <c r="CF1880" s="90"/>
      <c r="CG1880" s="90"/>
      <c r="CH1880" s="90"/>
      <c r="CI1880" s="90"/>
      <c r="CJ1880" s="90"/>
      <c r="CK1880" s="90"/>
      <c r="CL1880" s="90"/>
      <c r="CM1880" s="90"/>
      <c r="CN1880" s="90"/>
      <c r="CO1880" s="90"/>
      <c r="CP1880" s="90"/>
      <c r="CQ1880" s="90"/>
      <c r="CR1880" s="90"/>
      <c r="CS1880" s="90"/>
      <c r="CT1880" s="90"/>
      <c r="CU1880" s="90"/>
      <c r="CV1880" s="90"/>
      <c r="CW1880" s="90"/>
      <c r="CX1880" s="90"/>
      <c r="CY1880" s="90"/>
      <c r="CZ1880" s="90"/>
      <c r="DA1880" s="90"/>
      <c r="DB1880" s="90"/>
      <c r="DC1880" s="90"/>
      <c r="DD1880" s="90"/>
      <c r="DE1880" s="90"/>
      <c r="DF1880" s="90"/>
      <c r="DG1880" s="90"/>
      <c r="DH1880" s="90"/>
      <c r="DI1880" s="90"/>
      <c r="DJ1880" s="90"/>
      <c r="DK1880" s="90"/>
      <c r="DL1880" s="90"/>
      <c r="DM1880" s="90"/>
      <c r="DN1880" s="90"/>
      <c r="DO1880" s="90"/>
      <c r="DP1880" s="90"/>
      <c r="DQ1880" s="90"/>
      <c r="DR1880" s="90"/>
      <c r="DS1880" s="90"/>
      <c r="DT1880" s="90"/>
      <c r="DU1880" s="90"/>
      <c r="DV1880" s="90"/>
      <c r="DW1880" s="90"/>
      <c r="DX1880" s="90"/>
      <c r="DY1880" s="90"/>
      <c r="DZ1880" s="90"/>
      <c r="EA1880" s="90"/>
      <c r="EB1880" s="90"/>
      <c r="EC1880" s="90"/>
      <c r="ED1880" s="90"/>
      <c r="EE1880" s="90"/>
      <c r="EF1880" s="90"/>
      <c r="EG1880" s="90"/>
      <c r="EH1880" s="90"/>
      <c r="EI1880" s="90"/>
      <c r="EJ1880" s="90"/>
      <c r="EK1880" s="90"/>
      <c r="EL1880" s="90"/>
      <c r="EM1880" s="90"/>
      <c r="EN1880" s="90"/>
      <c r="EO1880" s="90"/>
      <c r="EP1880" s="90"/>
      <c r="EQ1880" s="90"/>
      <c r="ER1880" s="90"/>
      <c r="ES1880" s="90"/>
      <c r="ET1880" s="90"/>
      <c r="EU1880" s="90"/>
      <c r="EV1880" s="90"/>
      <c r="EW1880" s="90"/>
      <c r="EX1880" s="90"/>
      <c r="EY1880" s="90"/>
      <c r="EZ1880" s="90"/>
      <c r="FA1880" s="90"/>
      <c r="FB1880" s="90"/>
      <c r="FC1880" s="90"/>
      <c r="FD1880" s="90"/>
      <c r="FE1880" s="90"/>
      <c r="FF1880" s="90"/>
      <c r="FG1880" s="90"/>
      <c r="FH1880" s="90"/>
      <c r="FI1880" s="90"/>
      <c r="FJ1880" s="90"/>
      <c r="FK1880" s="90"/>
      <c r="FL1880" s="90"/>
      <c r="FM1880" s="90"/>
      <c r="FN1880" s="90"/>
      <c r="FO1880" s="90"/>
      <c r="FP1880" s="90"/>
      <c r="FQ1880" s="90"/>
      <c r="FR1880" s="90"/>
      <c r="FS1880" s="90"/>
      <c r="FT1880" s="90"/>
      <c r="FU1880" s="90"/>
      <c r="FV1880" s="90"/>
      <c r="FW1880" s="90"/>
      <c r="FX1880" s="90"/>
      <c r="FY1880" s="90"/>
      <c r="FZ1880" s="90"/>
      <c r="GA1880" s="90"/>
      <c r="GB1880" s="90"/>
      <c r="GC1880" s="90"/>
      <c r="GD1880" s="90"/>
      <c r="GE1880" s="90"/>
      <c r="GF1880" s="90"/>
      <c r="GG1880" s="90"/>
      <c r="GH1880" s="90"/>
      <c r="GI1880" s="90"/>
      <c r="GJ1880" s="90"/>
      <c r="GK1880" s="90"/>
      <c r="GL1880" s="90"/>
      <c r="GM1880" s="90"/>
      <c r="GN1880" s="90"/>
      <c r="GO1880" s="90"/>
      <c r="GP1880" s="90"/>
      <c r="GQ1880" s="90"/>
      <c r="GR1880" s="90"/>
      <c r="GS1880" s="90"/>
      <c r="GT1880" s="90"/>
      <c r="GU1880" s="90"/>
      <c r="GV1880" s="90"/>
      <c r="GW1880" s="90"/>
      <c r="GX1880" s="90"/>
      <c r="GY1880" s="90"/>
      <c r="GZ1880" s="90"/>
      <c r="HA1880" s="90"/>
      <c r="HB1880" s="90"/>
      <c r="HC1880" s="90"/>
      <c r="HD1880" s="90"/>
      <c r="HE1880" s="90"/>
      <c r="HF1880" s="90"/>
      <c r="HG1880" s="90"/>
      <c r="HH1880" s="90"/>
      <c r="HI1880" s="90"/>
      <c r="HJ1880" s="90"/>
      <c r="HK1880" s="90"/>
      <c r="HL1880" s="90"/>
      <c r="HM1880" s="90"/>
      <c r="HN1880" s="90"/>
      <c r="HO1880" s="90"/>
      <c r="HP1880" s="90"/>
      <c r="HQ1880" s="90"/>
      <c r="HR1880" s="90"/>
      <c r="HS1880" s="90"/>
      <c r="HT1880" s="90"/>
      <c r="HU1880" s="90"/>
      <c r="HV1880" s="90"/>
      <c r="HW1880" s="90"/>
      <c r="HX1880" s="90"/>
      <c r="HY1880" s="90"/>
      <c r="HZ1880" s="90"/>
      <c r="IA1880" s="90"/>
      <c r="IB1880" s="90"/>
      <c r="IC1880" s="90"/>
      <c r="ID1880" s="90"/>
      <c r="IE1880" s="90"/>
      <c r="IF1880" s="90"/>
      <c r="IG1880" s="90"/>
      <c r="IH1880" s="90"/>
      <c r="II1880" s="90"/>
      <c r="IJ1880" s="90"/>
      <c r="IK1880" s="90"/>
      <c r="IL1880" s="90"/>
      <c r="IM1880" s="90"/>
    </row>
    <row r="1881" spans="1:247" ht="13.5" hidden="1">
      <c r="A1881" s="90"/>
      <c r="B1881" s="90" t="s">
        <v>2532</v>
      </c>
      <c r="C1881" s="91"/>
      <c r="D1881" s="91">
        <v>45415</v>
      </c>
      <c r="E1881" s="90">
        <v>56</v>
      </c>
      <c r="F1881" s="90" t="s">
        <v>2587</v>
      </c>
      <c r="G1881" s="90" t="s">
        <v>2588</v>
      </c>
      <c r="H1881" s="92"/>
      <c r="I1881" s="78">
        <v>524.22</v>
      </c>
      <c r="J1881" s="93"/>
      <c r="K1881" s="94">
        <v>917.96</v>
      </c>
      <c r="L1881" s="94">
        <v>917.96</v>
      </c>
      <c r="M1881" s="94">
        <f t="shared" si="16"/>
        <v>0</v>
      </c>
      <c r="N1881" s="91">
        <v>45422</v>
      </c>
      <c r="O1881" s="90" t="s">
        <v>2589</v>
      </c>
      <c r="P1881" s="90"/>
      <c r="Q1881" s="90">
        <v>35</v>
      </c>
      <c r="R1881" s="90" t="s">
        <v>2488</v>
      </c>
      <c r="S1881" s="90"/>
      <c r="T1881" s="90"/>
      <c r="U1881" s="90"/>
      <c r="V1881" s="90"/>
      <c r="W1881" s="90"/>
      <c r="X1881" s="90"/>
      <c r="Y1881" s="90"/>
      <c r="Z1881" s="90"/>
      <c r="AA1881" s="90"/>
      <c r="AB1881" s="90"/>
      <c r="AC1881" s="90"/>
      <c r="AD1881" s="90"/>
      <c r="AE1881" s="90"/>
      <c r="AF1881" s="90"/>
      <c r="AG1881" s="90"/>
      <c r="AH1881" s="90"/>
      <c r="AI1881" s="90"/>
      <c r="AJ1881" s="90"/>
      <c r="AK1881" s="90"/>
      <c r="AL1881" s="90"/>
      <c r="AM1881" s="90"/>
      <c r="AN1881" s="90"/>
      <c r="AO1881" s="90"/>
      <c r="AP1881" s="90"/>
      <c r="AQ1881" s="90"/>
      <c r="AR1881" s="90"/>
      <c r="AS1881" s="90"/>
      <c r="AT1881" s="90"/>
      <c r="AU1881" s="90"/>
      <c r="AV1881" s="90"/>
      <c r="AW1881" s="90"/>
      <c r="AX1881" s="90"/>
      <c r="AY1881" s="90"/>
      <c r="AZ1881" s="90"/>
      <c r="BA1881" s="90"/>
      <c r="BB1881" s="90"/>
      <c r="BC1881" s="90"/>
      <c r="BD1881" s="90"/>
      <c r="BE1881" s="90"/>
      <c r="BF1881" s="90"/>
      <c r="BG1881" s="90"/>
      <c r="BH1881" s="90"/>
      <c r="BI1881" s="90"/>
      <c r="BJ1881" s="90"/>
      <c r="BK1881" s="90"/>
      <c r="BL1881" s="90"/>
      <c r="BM1881" s="90"/>
      <c r="BN1881" s="90"/>
      <c r="BO1881" s="90"/>
      <c r="BP1881" s="90"/>
      <c r="BQ1881" s="90"/>
      <c r="BR1881" s="90"/>
      <c r="BS1881" s="90"/>
      <c r="BT1881" s="90"/>
      <c r="BU1881" s="90"/>
      <c r="BV1881" s="90"/>
      <c r="BW1881" s="90"/>
      <c r="BX1881" s="90"/>
      <c r="BY1881" s="90"/>
      <c r="BZ1881" s="90"/>
      <c r="CA1881" s="90"/>
      <c r="CB1881" s="90"/>
      <c r="CC1881" s="90"/>
      <c r="CD1881" s="90"/>
      <c r="CE1881" s="90"/>
      <c r="CF1881" s="90"/>
      <c r="CG1881" s="90"/>
      <c r="CH1881" s="90"/>
      <c r="CI1881" s="90"/>
      <c r="CJ1881" s="90"/>
      <c r="CK1881" s="90"/>
      <c r="CL1881" s="90"/>
      <c r="CM1881" s="90"/>
      <c r="CN1881" s="90"/>
      <c r="CO1881" s="90"/>
      <c r="CP1881" s="90"/>
      <c r="CQ1881" s="90"/>
      <c r="CR1881" s="90"/>
      <c r="CS1881" s="90"/>
      <c r="CT1881" s="90"/>
      <c r="CU1881" s="90"/>
      <c r="CV1881" s="90"/>
      <c r="CW1881" s="90"/>
      <c r="CX1881" s="90"/>
      <c r="CY1881" s="90"/>
      <c r="CZ1881" s="90"/>
      <c r="DA1881" s="90"/>
      <c r="DB1881" s="90"/>
      <c r="DC1881" s="90"/>
      <c r="DD1881" s="90"/>
      <c r="DE1881" s="90"/>
      <c r="DF1881" s="90"/>
      <c r="DG1881" s="90"/>
      <c r="DH1881" s="90"/>
      <c r="DI1881" s="90"/>
      <c r="DJ1881" s="90"/>
      <c r="DK1881" s="90"/>
      <c r="DL1881" s="90"/>
      <c r="DM1881" s="90"/>
      <c r="DN1881" s="90"/>
      <c r="DO1881" s="90"/>
      <c r="DP1881" s="90"/>
      <c r="DQ1881" s="90"/>
      <c r="DR1881" s="90"/>
      <c r="DS1881" s="90"/>
      <c r="DT1881" s="90"/>
      <c r="DU1881" s="90"/>
      <c r="DV1881" s="90"/>
      <c r="DW1881" s="90"/>
      <c r="DX1881" s="90"/>
      <c r="DY1881" s="90"/>
      <c r="DZ1881" s="90"/>
      <c r="EA1881" s="90"/>
      <c r="EB1881" s="90"/>
      <c r="EC1881" s="90"/>
      <c r="ED1881" s="90"/>
      <c r="EE1881" s="90"/>
      <c r="EF1881" s="90"/>
      <c r="EG1881" s="90"/>
      <c r="EH1881" s="90"/>
      <c r="EI1881" s="90"/>
      <c r="EJ1881" s="90"/>
      <c r="EK1881" s="90"/>
      <c r="EL1881" s="90"/>
      <c r="EM1881" s="90"/>
      <c r="EN1881" s="90"/>
      <c r="EO1881" s="90"/>
      <c r="EP1881" s="90"/>
      <c r="EQ1881" s="90"/>
      <c r="ER1881" s="90"/>
      <c r="ES1881" s="90"/>
      <c r="ET1881" s="90"/>
      <c r="EU1881" s="90"/>
      <c r="EV1881" s="90"/>
      <c r="EW1881" s="90"/>
      <c r="EX1881" s="90"/>
      <c r="EY1881" s="90"/>
      <c r="EZ1881" s="90"/>
      <c r="FA1881" s="90"/>
      <c r="FB1881" s="90"/>
      <c r="FC1881" s="90"/>
      <c r="FD1881" s="90"/>
      <c r="FE1881" s="90"/>
      <c r="FF1881" s="90"/>
      <c r="FG1881" s="90"/>
      <c r="FH1881" s="90"/>
      <c r="FI1881" s="90"/>
      <c r="FJ1881" s="90"/>
      <c r="FK1881" s="90"/>
      <c r="FL1881" s="90"/>
      <c r="FM1881" s="90"/>
      <c r="FN1881" s="90"/>
      <c r="FO1881" s="90"/>
      <c r="FP1881" s="90"/>
      <c r="FQ1881" s="90"/>
      <c r="FR1881" s="90"/>
      <c r="FS1881" s="90"/>
      <c r="FT1881" s="90"/>
      <c r="FU1881" s="90"/>
      <c r="FV1881" s="90"/>
      <c r="FW1881" s="90"/>
      <c r="FX1881" s="90"/>
      <c r="FY1881" s="90"/>
      <c r="FZ1881" s="90"/>
      <c r="GA1881" s="90"/>
      <c r="GB1881" s="90"/>
      <c r="GC1881" s="90"/>
      <c r="GD1881" s="90"/>
      <c r="GE1881" s="90"/>
      <c r="GF1881" s="90"/>
      <c r="GG1881" s="90"/>
      <c r="GH1881" s="90"/>
      <c r="GI1881" s="90"/>
      <c r="GJ1881" s="90"/>
      <c r="GK1881" s="90"/>
      <c r="GL1881" s="90"/>
      <c r="GM1881" s="90"/>
      <c r="GN1881" s="90"/>
      <c r="GO1881" s="90"/>
      <c r="GP1881" s="90"/>
      <c r="GQ1881" s="90"/>
      <c r="GR1881" s="90"/>
      <c r="GS1881" s="90"/>
      <c r="GT1881" s="90"/>
      <c r="GU1881" s="90"/>
      <c r="GV1881" s="90"/>
      <c r="GW1881" s="90"/>
      <c r="GX1881" s="90"/>
      <c r="GY1881" s="90"/>
      <c r="GZ1881" s="90"/>
      <c r="HA1881" s="90"/>
      <c r="HB1881" s="90"/>
      <c r="HC1881" s="90"/>
      <c r="HD1881" s="90"/>
      <c r="HE1881" s="90"/>
      <c r="HF1881" s="90"/>
      <c r="HG1881" s="90"/>
      <c r="HH1881" s="90"/>
      <c r="HI1881" s="90"/>
      <c r="HJ1881" s="90"/>
      <c r="HK1881" s="90"/>
      <c r="HL1881" s="90"/>
      <c r="HM1881" s="90"/>
      <c r="HN1881" s="90"/>
      <c r="HO1881" s="90"/>
      <c r="HP1881" s="90"/>
      <c r="HQ1881" s="90"/>
      <c r="HR1881" s="90"/>
      <c r="HS1881" s="90"/>
      <c r="HT1881" s="90"/>
      <c r="HU1881" s="90"/>
      <c r="HV1881" s="90"/>
      <c r="HW1881" s="90"/>
      <c r="HX1881" s="90"/>
      <c r="HY1881" s="90"/>
      <c r="HZ1881" s="90"/>
      <c r="IA1881" s="90"/>
      <c r="IB1881" s="90"/>
      <c r="IC1881" s="90"/>
      <c r="ID1881" s="90"/>
      <c r="IE1881" s="90"/>
      <c r="IF1881" s="90"/>
      <c r="IG1881" s="90"/>
      <c r="IH1881" s="90"/>
      <c r="II1881" s="90"/>
      <c r="IJ1881" s="90"/>
      <c r="IK1881" s="90"/>
      <c r="IL1881" s="90"/>
      <c r="IM1881" s="90"/>
    </row>
    <row r="1882" spans="1:247" ht="13.5" hidden="1">
      <c r="A1882" s="90"/>
      <c r="B1882" s="90" t="s">
        <v>2532</v>
      </c>
      <c r="C1882" s="91"/>
      <c r="D1882" s="91">
        <v>45419</v>
      </c>
      <c r="E1882" s="90">
        <v>33</v>
      </c>
      <c r="F1882" s="90" t="s">
        <v>2590</v>
      </c>
      <c r="G1882" s="90" t="s">
        <v>2591</v>
      </c>
      <c r="H1882" s="92"/>
      <c r="I1882" s="78">
        <v>524.22</v>
      </c>
      <c r="J1882" s="93"/>
      <c r="K1882" s="94">
        <v>5672.31</v>
      </c>
      <c r="L1882" s="94">
        <v>5672.31</v>
      </c>
      <c r="M1882" s="94">
        <f t="shared" si="16"/>
        <v>0</v>
      </c>
      <c r="N1882" s="91">
        <v>45419</v>
      </c>
      <c r="O1882" s="90" t="s">
        <v>2592</v>
      </c>
      <c r="P1882" s="90"/>
      <c r="Q1882" s="90">
        <v>35</v>
      </c>
      <c r="R1882" s="90"/>
      <c r="S1882" s="90"/>
      <c r="T1882" s="90"/>
      <c r="U1882" s="90"/>
      <c r="V1882" s="90"/>
      <c r="W1882" s="90"/>
      <c r="X1882" s="90"/>
      <c r="Y1882" s="90"/>
      <c r="Z1882" s="90"/>
      <c r="AA1882" s="90"/>
      <c r="AB1882" s="90"/>
      <c r="AC1882" s="90"/>
      <c r="AD1882" s="90"/>
      <c r="AE1882" s="90"/>
      <c r="AF1882" s="90"/>
      <c r="AG1882" s="90"/>
      <c r="AH1882" s="90"/>
      <c r="AI1882" s="90"/>
      <c r="AJ1882" s="90"/>
      <c r="AK1882" s="90"/>
      <c r="AL1882" s="90"/>
      <c r="AM1882" s="90"/>
      <c r="AN1882" s="90"/>
      <c r="AO1882" s="90"/>
      <c r="AP1882" s="90"/>
      <c r="AQ1882" s="90"/>
      <c r="AR1882" s="90"/>
      <c r="AS1882" s="90"/>
      <c r="AT1882" s="90"/>
      <c r="AU1882" s="90"/>
      <c r="AV1882" s="90"/>
      <c r="AW1882" s="90"/>
      <c r="AX1882" s="90"/>
      <c r="AY1882" s="90"/>
      <c r="AZ1882" s="90"/>
      <c r="BA1882" s="90"/>
      <c r="BB1882" s="90"/>
      <c r="BC1882" s="90"/>
      <c r="BD1882" s="90"/>
      <c r="BE1882" s="90"/>
      <c r="BF1882" s="90"/>
      <c r="BG1882" s="90"/>
      <c r="BH1882" s="90"/>
      <c r="BI1882" s="90"/>
      <c r="BJ1882" s="90"/>
      <c r="BK1882" s="90"/>
      <c r="BL1882" s="90"/>
      <c r="BM1882" s="90"/>
      <c r="BN1882" s="90"/>
      <c r="BO1882" s="90"/>
      <c r="BP1882" s="90"/>
      <c r="BQ1882" s="90"/>
      <c r="BR1882" s="90"/>
      <c r="BS1882" s="90"/>
      <c r="BT1882" s="90"/>
      <c r="BU1882" s="90"/>
      <c r="BV1882" s="90"/>
      <c r="BW1882" s="90"/>
      <c r="BX1882" s="90"/>
      <c r="BY1882" s="90"/>
      <c r="BZ1882" s="90"/>
      <c r="CA1882" s="90"/>
      <c r="CB1882" s="90"/>
      <c r="CC1882" s="90"/>
      <c r="CD1882" s="90"/>
      <c r="CE1882" s="90"/>
      <c r="CF1882" s="90"/>
      <c r="CG1882" s="90"/>
      <c r="CH1882" s="90"/>
      <c r="CI1882" s="90"/>
      <c r="CJ1882" s="90"/>
      <c r="CK1882" s="90"/>
      <c r="CL1882" s="90"/>
      <c r="CM1882" s="90"/>
      <c r="CN1882" s="90"/>
      <c r="CO1882" s="90"/>
      <c r="CP1882" s="90"/>
      <c r="CQ1882" s="90"/>
      <c r="CR1882" s="90"/>
      <c r="CS1882" s="90"/>
      <c r="CT1882" s="90"/>
      <c r="CU1882" s="90"/>
      <c r="CV1882" s="90"/>
      <c r="CW1882" s="90"/>
      <c r="CX1882" s="90"/>
      <c r="CY1882" s="90"/>
      <c r="CZ1882" s="90"/>
      <c r="DA1882" s="90"/>
      <c r="DB1882" s="90"/>
      <c r="DC1882" s="90"/>
      <c r="DD1882" s="90"/>
      <c r="DE1882" s="90"/>
      <c r="DF1882" s="90"/>
      <c r="DG1882" s="90"/>
      <c r="DH1882" s="90"/>
      <c r="DI1882" s="90"/>
      <c r="DJ1882" s="90"/>
      <c r="DK1882" s="90"/>
      <c r="DL1882" s="90"/>
      <c r="DM1882" s="90"/>
      <c r="DN1882" s="90"/>
      <c r="DO1882" s="90"/>
      <c r="DP1882" s="90"/>
      <c r="DQ1882" s="90"/>
      <c r="DR1882" s="90"/>
      <c r="DS1882" s="90"/>
      <c r="DT1882" s="90"/>
      <c r="DU1882" s="90"/>
      <c r="DV1882" s="90"/>
      <c r="DW1882" s="90"/>
      <c r="DX1882" s="90"/>
      <c r="DY1882" s="90"/>
      <c r="DZ1882" s="90"/>
      <c r="EA1882" s="90"/>
      <c r="EB1882" s="90"/>
      <c r="EC1882" s="90"/>
      <c r="ED1882" s="90"/>
      <c r="EE1882" s="90"/>
      <c r="EF1882" s="90"/>
      <c r="EG1882" s="90"/>
      <c r="EH1882" s="90"/>
      <c r="EI1882" s="90"/>
      <c r="EJ1882" s="90"/>
      <c r="EK1882" s="90"/>
      <c r="EL1882" s="90"/>
      <c r="EM1882" s="90"/>
      <c r="EN1882" s="90"/>
      <c r="EO1882" s="90"/>
      <c r="EP1882" s="90"/>
      <c r="EQ1882" s="90"/>
      <c r="ER1882" s="90"/>
      <c r="ES1882" s="90"/>
      <c r="ET1882" s="90"/>
      <c r="EU1882" s="90"/>
      <c r="EV1882" s="90"/>
      <c r="EW1882" s="90"/>
      <c r="EX1882" s="90"/>
      <c r="EY1882" s="90"/>
      <c r="EZ1882" s="90"/>
      <c r="FA1882" s="90"/>
      <c r="FB1882" s="90"/>
      <c r="FC1882" s="90"/>
      <c r="FD1882" s="90"/>
      <c r="FE1882" s="90"/>
      <c r="FF1882" s="90"/>
      <c r="FG1882" s="90"/>
      <c r="FH1882" s="90"/>
      <c r="FI1882" s="90"/>
      <c r="FJ1882" s="90"/>
      <c r="FK1882" s="90"/>
      <c r="FL1882" s="90"/>
      <c r="FM1882" s="90"/>
      <c r="FN1882" s="90"/>
      <c r="FO1882" s="90"/>
      <c r="FP1882" s="90"/>
      <c r="FQ1882" s="90"/>
      <c r="FR1882" s="90"/>
      <c r="FS1882" s="90"/>
      <c r="FT1882" s="90"/>
      <c r="FU1882" s="90"/>
      <c r="FV1882" s="90"/>
      <c r="FW1882" s="90"/>
      <c r="FX1882" s="90"/>
      <c r="FY1882" s="90"/>
      <c r="FZ1882" s="90"/>
      <c r="GA1882" s="90"/>
      <c r="GB1882" s="90"/>
      <c r="GC1882" s="90"/>
      <c r="GD1882" s="90"/>
      <c r="GE1882" s="90"/>
      <c r="GF1882" s="90"/>
      <c r="GG1882" s="90"/>
      <c r="GH1882" s="90"/>
      <c r="GI1882" s="90"/>
      <c r="GJ1882" s="90"/>
      <c r="GK1882" s="90"/>
      <c r="GL1882" s="90"/>
      <c r="GM1882" s="90"/>
      <c r="GN1882" s="90"/>
      <c r="GO1882" s="90"/>
      <c r="GP1882" s="90"/>
      <c r="GQ1882" s="90"/>
      <c r="GR1882" s="90"/>
      <c r="GS1882" s="90"/>
      <c r="GT1882" s="90"/>
      <c r="GU1882" s="90"/>
      <c r="GV1882" s="90"/>
      <c r="GW1882" s="90"/>
      <c r="GX1882" s="90"/>
      <c r="GY1882" s="90"/>
      <c r="GZ1882" s="90"/>
      <c r="HA1882" s="90"/>
      <c r="HB1882" s="90"/>
      <c r="HC1882" s="90"/>
      <c r="HD1882" s="90"/>
      <c r="HE1882" s="90"/>
      <c r="HF1882" s="90"/>
      <c r="HG1882" s="90"/>
      <c r="HH1882" s="90"/>
      <c r="HI1882" s="90"/>
      <c r="HJ1882" s="90"/>
      <c r="HK1882" s="90"/>
      <c r="HL1882" s="90"/>
      <c r="HM1882" s="90"/>
      <c r="HN1882" s="90"/>
      <c r="HO1882" s="90"/>
      <c r="HP1882" s="90"/>
      <c r="HQ1882" s="90"/>
      <c r="HR1882" s="90"/>
      <c r="HS1882" s="90"/>
      <c r="HT1882" s="90"/>
      <c r="HU1882" s="90"/>
      <c r="HV1882" s="90"/>
      <c r="HW1882" s="90"/>
      <c r="HX1882" s="90"/>
      <c r="HY1882" s="90"/>
      <c r="HZ1882" s="90"/>
      <c r="IA1882" s="90"/>
      <c r="IB1882" s="90"/>
      <c r="IC1882" s="90"/>
      <c r="ID1882" s="90"/>
      <c r="IE1882" s="90"/>
      <c r="IF1882" s="90"/>
      <c r="IG1882" s="90"/>
      <c r="IH1882" s="90"/>
      <c r="II1882" s="90"/>
      <c r="IJ1882" s="90"/>
      <c r="IK1882" s="90"/>
      <c r="IL1882" s="90"/>
      <c r="IM1882" s="90"/>
    </row>
    <row r="1883" spans="1:247" ht="13.5" hidden="1">
      <c r="A1883" s="90"/>
      <c r="B1883" s="90" t="s">
        <v>2532</v>
      </c>
      <c r="C1883" s="91"/>
      <c r="D1883" s="91">
        <v>45419</v>
      </c>
      <c r="E1883" s="90">
        <v>33</v>
      </c>
      <c r="F1883" s="90" t="s">
        <v>2590</v>
      </c>
      <c r="G1883" s="90" t="s">
        <v>2591</v>
      </c>
      <c r="H1883" s="92"/>
      <c r="I1883" s="78">
        <v>524.22</v>
      </c>
      <c r="J1883" s="93"/>
      <c r="K1883" s="94">
        <v>5672.31</v>
      </c>
      <c r="L1883" s="94">
        <v>5672.31</v>
      </c>
      <c r="M1883" s="94">
        <f t="shared" si="16"/>
        <v>0</v>
      </c>
      <c r="N1883" s="91">
        <v>45436</v>
      </c>
      <c r="O1883" s="90" t="s">
        <v>2593</v>
      </c>
      <c r="P1883" s="90"/>
      <c r="Q1883" s="90">
        <v>35</v>
      </c>
      <c r="R1883" s="90"/>
      <c r="S1883" s="90"/>
      <c r="T1883" s="90"/>
      <c r="U1883" s="90"/>
      <c r="V1883" s="90"/>
      <c r="W1883" s="90"/>
      <c r="X1883" s="90"/>
      <c r="Y1883" s="90"/>
      <c r="Z1883" s="90"/>
      <c r="AA1883" s="90"/>
      <c r="AB1883" s="90"/>
      <c r="AC1883" s="90"/>
      <c r="AD1883" s="90"/>
      <c r="AE1883" s="90"/>
      <c r="AF1883" s="90"/>
      <c r="AG1883" s="90"/>
      <c r="AH1883" s="90"/>
      <c r="AI1883" s="90"/>
      <c r="AJ1883" s="90"/>
      <c r="AK1883" s="90"/>
      <c r="AL1883" s="90"/>
      <c r="AM1883" s="90"/>
      <c r="AN1883" s="90"/>
      <c r="AO1883" s="90"/>
      <c r="AP1883" s="90"/>
      <c r="AQ1883" s="90"/>
      <c r="AR1883" s="90"/>
      <c r="AS1883" s="90"/>
      <c r="AT1883" s="90"/>
      <c r="AU1883" s="90"/>
      <c r="AV1883" s="90"/>
      <c r="AW1883" s="90"/>
      <c r="AX1883" s="90"/>
      <c r="AY1883" s="90"/>
      <c r="AZ1883" s="90"/>
      <c r="BA1883" s="90"/>
      <c r="BB1883" s="90"/>
      <c r="BC1883" s="90"/>
      <c r="BD1883" s="90"/>
      <c r="BE1883" s="90"/>
      <c r="BF1883" s="90"/>
      <c r="BG1883" s="90"/>
      <c r="BH1883" s="90"/>
      <c r="BI1883" s="90"/>
      <c r="BJ1883" s="90"/>
      <c r="BK1883" s="90"/>
      <c r="BL1883" s="90"/>
      <c r="BM1883" s="90"/>
      <c r="BN1883" s="90"/>
      <c r="BO1883" s="90"/>
      <c r="BP1883" s="90"/>
      <c r="BQ1883" s="90"/>
      <c r="BR1883" s="90"/>
      <c r="BS1883" s="90"/>
      <c r="BT1883" s="90"/>
      <c r="BU1883" s="90"/>
      <c r="BV1883" s="90"/>
      <c r="BW1883" s="90"/>
      <c r="BX1883" s="90"/>
      <c r="BY1883" s="90"/>
      <c r="BZ1883" s="90"/>
      <c r="CA1883" s="90"/>
      <c r="CB1883" s="90"/>
      <c r="CC1883" s="90"/>
      <c r="CD1883" s="90"/>
      <c r="CE1883" s="90"/>
      <c r="CF1883" s="90"/>
      <c r="CG1883" s="90"/>
      <c r="CH1883" s="90"/>
      <c r="CI1883" s="90"/>
      <c r="CJ1883" s="90"/>
      <c r="CK1883" s="90"/>
      <c r="CL1883" s="90"/>
      <c r="CM1883" s="90"/>
      <c r="CN1883" s="90"/>
      <c r="CO1883" s="90"/>
      <c r="CP1883" s="90"/>
      <c r="CQ1883" s="90"/>
      <c r="CR1883" s="90"/>
      <c r="CS1883" s="90"/>
      <c r="CT1883" s="90"/>
      <c r="CU1883" s="90"/>
      <c r="CV1883" s="90"/>
      <c r="CW1883" s="90"/>
      <c r="CX1883" s="90"/>
      <c r="CY1883" s="90"/>
      <c r="CZ1883" s="90"/>
      <c r="DA1883" s="90"/>
      <c r="DB1883" s="90"/>
      <c r="DC1883" s="90"/>
      <c r="DD1883" s="90"/>
      <c r="DE1883" s="90"/>
      <c r="DF1883" s="90"/>
      <c r="DG1883" s="90"/>
      <c r="DH1883" s="90"/>
      <c r="DI1883" s="90"/>
      <c r="DJ1883" s="90"/>
      <c r="DK1883" s="90"/>
      <c r="DL1883" s="90"/>
      <c r="DM1883" s="90"/>
      <c r="DN1883" s="90"/>
      <c r="DO1883" s="90"/>
      <c r="DP1883" s="90"/>
      <c r="DQ1883" s="90"/>
      <c r="DR1883" s="90"/>
      <c r="DS1883" s="90"/>
      <c r="DT1883" s="90"/>
      <c r="DU1883" s="90"/>
      <c r="DV1883" s="90"/>
      <c r="DW1883" s="90"/>
      <c r="DX1883" s="90"/>
      <c r="DY1883" s="90"/>
      <c r="DZ1883" s="90"/>
      <c r="EA1883" s="90"/>
      <c r="EB1883" s="90"/>
      <c r="EC1883" s="90"/>
      <c r="ED1883" s="90"/>
      <c r="EE1883" s="90"/>
      <c r="EF1883" s="90"/>
      <c r="EG1883" s="90"/>
      <c r="EH1883" s="90"/>
      <c r="EI1883" s="90"/>
      <c r="EJ1883" s="90"/>
      <c r="EK1883" s="90"/>
      <c r="EL1883" s="90"/>
      <c r="EM1883" s="90"/>
      <c r="EN1883" s="90"/>
      <c r="EO1883" s="90"/>
      <c r="EP1883" s="90"/>
      <c r="EQ1883" s="90"/>
      <c r="ER1883" s="90"/>
      <c r="ES1883" s="90"/>
      <c r="ET1883" s="90"/>
      <c r="EU1883" s="90"/>
      <c r="EV1883" s="90"/>
      <c r="EW1883" s="90"/>
      <c r="EX1883" s="90"/>
      <c r="EY1883" s="90"/>
      <c r="EZ1883" s="90"/>
      <c r="FA1883" s="90"/>
      <c r="FB1883" s="90"/>
      <c r="FC1883" s="90"/>
      <c r="FD1883" s="90"/>
      <c r="FE1883" s="90"/>
      <c r="FF1883" s="90"/>
      <c r="FG1883" s="90"/>
      <c r="FH1883" s="90"/>
      <c r="FI1883" s="90"/>
      <c r="FJ1883" s="90"/>
      <c r="FK1883" s="90"/>
      <c r="FL1883" s="90"/>
      <c r="FM1883" s="90"/>
      <c r="FN1883" s="90"/>
      <c r="FO1883" s="90"/>
      <c r="FP1883" s="90"/>
      <c r="FQ1883" s="90"/>
      <c r="FR1883" s="90"/>
      <c r="FS1883" s="90"/>
      <c r="FT1883" s="90"/>
      <c r="FU1883" s="90"/>
      <c r="FV1883" s="90"/>
      <c r="FW1883" s="90"/>
      <c r="FX1883" s="90"/>
      <c r="FY1883" s="90"/>
      <c r="FZ1883" s="90"/>
      <c r="GA1883" s="90"/>
      <c r="GB1883" s="90"/>
      <c r="GC1883" s="90"/>
      <c r="GD1883" s="90"/>
      <c r="GE1883" s="90"/>
      <c r="GF1883" s="90"/>
      <c r="GG1883" s="90"/>
      <c r="GH1883" s="90"/>
      <c r="GI1883" s="90"/>
      <c r="GJ1883" s="90"/>
      <c r="GK1883" s="90"/>
      <c r="GL1883" s="90"/>
      <c r="GM1883" s="90"/>
      <c r="GN1883" s="90"/>
      <c r="GO1883" s="90"/>
      <c r="GP1883" s="90"/>
      <c r="GQ1883" s="90"/>
      <c r="GR1883" s="90"/>
      <c r="GS1883" s="90"/>
      <c r="GT1883" s="90"/>
      <c r="GU1883" s="90"/>
      <c r="GV1883" s="90"/>
      <c r="GW1883" s="90"/>
      <c r="GX1883" s="90"/>
      <c r="GY1883" s="90"/>
      <c r="GZ1883" s="90"/>
      <c r="HA1883" s="90"/>
      <c r="HB1883" s="90"/>
      <c r="HC1883" s="90"/>
      <c r="HD1883" s="90"/>
      <c r="HE1883" s="90"/>
      <c r="HF1883" s="90"/>
      <c r="HG1883" s="90"/>
      <c r="HH1883" s="90"/>
      <c r="HI1883" s="90"/>
      <c r="HJ1883" s="90"/>
      <c r="HK1883" s="90"/>
      <c r="HL1883" s="90"/>
      <c r="HM1883" s="90"/>
      <c r="HN1883" s="90"/>
      <c r="HO1883" s="90"/>
      <c r="HP1883" s="90"/>
      <c r="HQ1883" s="90"/>
      <c r="HR1883" s="90"/>
      <c r="HS1883" s="90"/>
      <c r="HT1883" s="90"/>
      <c r="HU1883" s="90"/>
      <c r="HV1883" s="90"/>
      <c r="HW1883" s="90"/>
      <c r="HX1883" s="90"/>
      <c r="HY1883" s="90"/>
      <c r="HZ1883" s="90"/>
      <c r="IA1883" s="90"/>
      <c r="IB1883" s="90"/>
      <c r="IC1883" s="90"/>
      <c r="ID1883" s="90"/>
      <c r="IE1883" s="90"/>
      <c r="IF1883" s="90"/>
      <c r="IG1883" s="90"/>
      <c r="IH1883" s="90"/>
      <c r="II1883" s="90"/>
      <c r="IJ1883" s="90"/>
      <c r="IK1883" s="90"/>
      <c r="IL1883" s="90"/>
      <c r="IM1883" s="90"/>
    </row>
    <row r="1884" spans="1:247" ht="13.5" hidden="1">
      <c r="A1884" s="90"/>
      <c r="B1884" s="90" t="s">
        <v>2532</v>
      </c>
      <c r="C1884" s="91"/>
      <c r="D1884" s="91">
        <v>45422</v>
      </c>
      <c r="E1884" s="90">
        <v>335</v>
      </c>
      <c r="F1884" s="90" t="s">
        <v>2594</v>
      </c>
      <c r="G1884" s="90" t="s">
        <v>2595</v>
      </c>
      <c r="H1884" s="92"/>
      <c r="I1884" s="78">
        <v>524.22</v>
      </c>
      <c r="J1884" s="93"/>
      <c r="K1884" s="94">
        <v>1141.3</v>
      </c>
      <c r="L1884" s="94">
        <v>1141.3</v>
      </c>
      <c r="M1884" s="94">
        <f t="shared" si="16"/>
        <v>0</v>
      </c>
      <c r="N1884" s="91">
        <v>45422</v>
      </c>
      <c r="O1884" s="90" t="s">
        <v>2596</v>
      </c>
      <c r="P1884" s="90"/>
      <c r="Q1884" s="90">
        <v>35</v>
      </c>
      <c r="R1884" s="90" t="s">
        <v>2488</v>
      </c>
      <c r="S1884" s="90"/>
      <c r="T1884" s="90"/>
      <c r="U1884" s="90"/>
      <c r="V1884" s="90"/>
      <c r="W1884" s="90"/>
      <c r="X1884" s="90"/>
      <c r="Y1884" s="90"/>
      <c r="Z1884" s="90"/>
      <c r="AA1884" s="90"/>
      <c r="AB1884" s="90"/>
      <c r="AC1884" s="90"/>
      <c r="AD1884" s="90"/>
      <c r="AE1884" s="90"/>
      <c r="AF1884" s="90"/>
      <c r="AG1884" s="90"/>
      <c r="AH1884" s="90"/>
      <c r="AI1884" s="90"/>
      <c r="AJ1884" s="90"/>
      <c r="AK1884" s="90"/>
      <c r="AL1884" s="90"/>
      <c r="AM1884" s="90"/>
      <c r="AN1884" s="90"/>
      <c r="AO1884" s="90"/>
      <c r="AP1884" s="90"/>
      <c r="AQ1884" s="90"/>
      <c r="AR1884" s="90"/>
      <c r="AS1884" s="90"/>
      <c r="AT1884" s="90"/>
      <c r="AU1884" s="90"/>
      <c r="AV1884" s="90"/>
      <c r="AW1884" s="90"/>
      <c r="AX1884" s="90"/>
      <c r="AY1884" s="90"/>
      <c r="AZ1884" s="90"/>
      <c r="BA1884" s="90"/>
      <c r="BB1884" s="90"/>
      <c r="BC1884" s="90"/>
      <c r="BD1884" s="90"/>
      <c r="BE1884" s="90"/>
      <c r="BF1884" s="90"/>
      <c r="BG1884" s="90"/>
      <c r="BH1884" s="90"/>
      <c r="BI1884" s="90"/>
      <c r="BJ1884" s="90"/>
      <c r="BK1884" s="90"/>
      <c r="BL1884" s="90"/>
      <c r="BM1884" s="90"/>
      <c r="BN1884" s="90"/>
      <c r="BO1884" s="90"/>
      <c r="BP1884" s="90"/>
      <c r="BQ1884" s="90"/>
      <c r="BR1884" s="90"/>
      <c r="BS1884" s="90"/>
      <c r="BT1884" s="90"/>
      <c r="BU1884" s="90"/>
      <c r="BV1884" s="90"/>
      <c r="BW1884" s="90"/>
      <c r="BX1884" s="90"/>
      <c r="BY1884" s="90"/>
      <c r="BZ1884" s="90"/>
      <c r="CA1884" s="90"/>
      <c r="CB1884" s="90"/>
      <c r="CC1884" s="90"/>
      <c r="CD1884" s="90"/>
      <c r="CE1884" s="90"/>
      <c r="CF1884" s="90"/>
      <c r="CG1884" s="90"/>
      <c r="CH1884" s="90"/>
      <c r="CI1884" s="90"/>
      <c r="CJ1884" s="90"/>
      <c r="CK1884" s="90"/>
      <c r="CL1884" s="90"/>
      <c r="CM1884" s="90"/>
      <c r="CN1884" s="90"/>
      <c r="CO1884" s="90"/>
      <c r="CP1884" s="90"/>
      <c r="CQ1884" s="90"/>
      <c r="CR1884" s="90"/>
      <c r="CS1884" s="90"/>
      <c r="CT1884" s="90"/>
      <c r="CU1884" s="90"/>
      <c r="CV1884" s="90"/>
      <c r="CW1884" s="90"/>
      <c r="CX1884" s="90"/>
      <c r="CY1884" s="90"/>
      <c r="CZ1884" s="90"/>
      <c r="DA1884" s="90"/>
      <c r="DB1884" s="90"/>
      <c r="DC1884" s="90"/>
      <c r="DD1884" s="90"/>
      <c r="DE1884" s="90"/>
      <c r="DF1884" s="90"/>
      <c r="DG1884" s="90"/>
      <c r="DH1884" s="90"/>
      <c r="DI1884" s="90"/>
      <c r="DJ1884" s="90"/>
      <c r="DK1884" s="90"/>
      <c r="DL1884" s="90"/>
      <c r="DM1884" s="90"/>
      <c r="DN1884" s="90"/>
      <c r="DO1884" s="90"/>
      <c r="DP1884" s="90"/>
      <c r="DQ1884" s="90"/>
      <c r="DR1884" s="90"/>
      <c r="DS1884" s="90"/>
      <c r="DT1884" s="90"/>
      <c r="DU1884" s="90"/>
      <c r="DV1884" s="90"/>
      <c r="DW1884" s="90"/>
      <c r="DX1884" s="90"/>
      <c r="DY1884" s="90"/>
      <c r="DZ1884" s="90"/>
      <c r="EA1884" s="90"/>
      <c r="EB1884" s="90"/>
      <c r="EC1884" s="90"/>
      <c r="ED1884" s="90"/>
      <c r="EE1884" s="90"/>
      <c r="EF1884" s="90"/>
      <c r="EG1884" s="90"/>
      <c r="EH1884" s="90"/>
      <c r="EI1884" s="90"/>
      <c r="EJ1884" s="90"/>
      <c r="EK1884" s="90"/>
      <c r="EL1884" s="90"/>
      <c r="EM1884" s="90"/>
      <c r="EN1884" s="90"/>
      <c r="EO1884" s="90"/>
      <c r="EP1884" s="90"/>
      <c r="EQ1884" s="90"/>
      <c r="ER1884" s="90"/>
      <c r="ES1884" s="90"/>
      <c r="ET1884" s="90"/>
      <c r="EU1884" s="90"/>
      <c r="EV1884" s="90"/>
      <c r="EW1884" s="90"/>
      <c r="EX1884" s="90"/>
      <c r="EY1884" s="90"/>
      <c r="EZ1884" s="90"/>
      <c r="FA1884" s="90"/>
      <c r="FB1884" s="90"/>
      <c r="FC1884" s="90"/>
      <c r="FD1884" s="90"/>
      <c r="FE1884" s="90"/>
      <c r="FF1884" s="90"/>
      <c r="FG1884" s="90"/>
      <c r="FH1884" s="90"/>
      <c r="FI1884" s="90"/>
      <c r="FJ1884" s="90"/>
      <c r="FK1884" s="90"/>
      <c r="FL1884" s="90"/>
      <c r="FM1884" s="90"/>
      <c r="FN1884" s="90"/>
      <c r="FO1884" s="90"/>
      <c r="FP1884" s="90"/>
      <c r="FQ1884" s="90"/>
      <c r="FR1884" s="90"/>
      <c r="FS1884" s="90"/>
      <c r="FT1884" s="90"/>
      <c r="FU1884" s="90"/>
      <c r="FV1884" s="90"/>
      <c r="FW1884" s="90"/>
      <c r="FX1884" s="90"/>
      <c r="FY1884" s="90"/>
      <c r="FZ1884" s="90"/>
      <c r="GA1884" s="90"/>
      <c r="GB1884" s="90"/>
      <c r="GC1884" s="90"/>
      <c r="GD1884" s="90"/>
      <c r="GE1884" s="90"/>
      <c r="GF1884" s="90"/>
      <c r="GG1884" s="90"/>
      <c r="GH1884" s="90"/>
      <c r="GI1884" s="90"/>
      <c r="GJ1884" s="90"/>
      <c r="GK1884" s="90"/>
      <c r="GL1884" s="90"/>
      <c r="GM1884" s="90"/>
      <c r="GN1884" s="90"/>
      <c r="GO1884" s="90"/>
      <c r="GP1884" s="90"/>
      <c r="GQ1884" s="90"/>
      <c r="GR1884" s="90"/>
      <c r="GS1884" s="90"/>
      <c r="GT1884" s="90"/>
      <c r="GU1884" s="90"/>
      <c r="GV1884" s="90"/>
      <c r="GW1884" s="90"/>
      <c r="GX1884" s="90"/>
      <c r="GY1884" s="90"/>
      <c r="GZ1884" s="90"/>
      <c r="HA1884" s="90"/>
      <c r="HB1884" s="90"/>
      <c r="HC1884" s="90"/>
      <c r="HD1884" s="90"/>
      <c r="HE1884" s="90"/>
      <c r="HF1884" s="90"/>
      <c r="HG1884" s="90"/>
      <c r="HH1884" s="90"/>
      <c r="HI1884" s="90"/>
      <c r="HJ1884" s="90"/>
      <c r="HK1884" s="90"/>
      <c r="HL1884" s="90"/>
      <c r="HM1884" s="90"/>
      <c r="HN1884" s="90"/>
      <c r="HO1884" s="90"/>
      <c r="HP1884" s="90"/>
      <c r="HQ1884" s="90"/>
      <c r="HR1884" s="90"/>
      <c r="HS1884" s="90"/>
      <c r="HT1884" s="90"/>
      <c r="HU1884" s="90"/>
      <c r="HV1884" s="90"/>
      <c r="HW1884" s="90"/>
      <c r="HX1884" s="90"/>
      <c r="HY1884" s="90"/>
      <c r="HZ1884" s="90"/>
      <c r="IA1884" s="90"/>
      <c r="IB1884" s="90"/>
      <c r="IC1884" s="90"/>
      <c r="ID1884" s="90"/>
      <c r="IE1884" s="90"/>
      <c r="IF1884" s="90"/>
      <c r="IG1884" s="90"/>
      <c r="IH1884" s="90"/>
      <c r="II1884" s="90"/>
      <c r="IJ1884" s="90"/>
      <c r="IK1884" s="90"/>
      <c r="IL1884" s="90"/>
      <c r="IM1884" s="90"/>
    </row>
    <row r="1885" spans="1:247" ht="13.5" hidden="1">
      <c r="A1885" s="90"/>
      <c r="B1885" s="90" t="s">
        <v>2532</v>
      </c>
      <c r="C1885" s="91"/>
      <c r="D1885" s="91">
        <v>45422</v>
      </c>
      <c r="E1885" s="90">
        <v>2478</v>
      </c>
      <c r="F1885" s="90" t="s">
        <v>2597</v>
      </c>
      <c r="G1885" s="90" t="s">
        <v>2598</v>
      </c>
      <c r="H1885" s="92"/>
      <c r="I1885" s="78">
        <v>524.22</v>
      </c>
      <c r="J1885" s="93"/>
      <c r="K1885" s="94">
        <v>3164</v>
      </c>
      <c r="L1885" s="94">
        <v>3164</v>
      </c>
      <c r="M1885" s="94">
        <f t="shared" si="16"/>
        <v>0</v>
      </c>
      <c r="N1885" s="91">
        <v>45422</v>
      </c>
      <c r="O1885" s="90" t="s">
        <v>2599</v>
      </c>
      <c r="P1885" s="90"/>
      <c r="Q1885" s="90">
        <v>35</v>
      </c>
      <c r="R1885" s="90" t="s">
        <v>2488</v>
      </c>
      <c r="S1885" s="90"/>
      <c r="T1885" s="90"/>
      <c r="U1885" s="90"/>
      <c r="V1885" s="90"/>
      <c r="W1885" s="90"/>
      <c r="X1885" s="90"/>
      <c r="Y1885" s="90"/>
      <c r="Z1885" s="90"/>
      <c r="AA1885" s="90"/>
      <c r="AB1885" s="90"/>
      <c r="AC1885" s="90"/>
      <c r="AD1885" s="90"/>
      <c r="AE1885" s="90"/>
      <c r="AF1885" s="90"/>
      <c r="AG1885" s="90"/>
      <c r="AH1885" s="90"/>
      <c r="AI1885" s="90"/>
      <c r="AJ1885" s="90"/>
      <c r="AK1885" s="90"/>
      <c r="AL1885" s="90"/>
      <c r="AM1885" s="90"/>
      <c r="AN1885" s="90"/>
      <c r="AO1885" s="90"/>
      <c r="AP1885" s="90"/>
      <c r="AQ1885" s="90"/>
      <c r="AR1885" s="90"/>
      <c r="AS1885" s="90"/>
      <c r="AT1885" s="90"/>
      <c r="AU1885" s="90"/>
      <c r="AV1885" s="90"/>
      <c r="AW1885" s="90"/>
      <c r="AX1885" s="90"/>
      <c r="AY1885" s="90"/>
      <c r="AZ1885" s="90"/>
      <c r="BA1885" s="90"/>
      <c r="BB1885" s="90"/>
      <c r="BC1885" s="90"/>
      <c r="BD1885" s="90"/>
      <c r="BE1885" s="90"/>
      <c r="BF1885" s="90"/>
      <c r="BG1885" s="90"/>
      <c r="BH1885" s="90"/>
      <c r="BI1885" s="90"/>
      <c r="BJ1885" s="90"/>
      <c r="BK1885" s="90"/>
      <c r="BL1885" s="90"/>
      <c r="BM1885" s="90"/>
      <c r="BN1885" s="90"/>
      <c r="BO1885" s="90"/>
      <c r="BP1885" s="90"/>
      <c r="BQ1885" s="90"/>
      <c r="BR1885" s="90"/>
      <c r="BS1885" s="90"/>
      <c r="BT1885" s="90"/>
      <c r="BU1885" s="90"/>
      <c r="BV1885" s="90"/>
      <c r="BW1885" s="90"/>
      <c r="BX1885" s="90"/>
      <c r="BY1885" s="90"/>
      <c r="BZ1885" s="90"/>
      <c r="CA1885" s="90"/>
      <c r="CB1885" s="90"/>
      <c r="CC1885" s="90"/>
      <c r="CD1885" s="90"/>
      <c r="CE1885" s="90"/>
      <c r="CF1885" s="90"/>
      <c r="CG1885" s="90"/>
      <c r="CH1885" s="90"/>
      <c r="CI1885" s="90"/>
      <c r="CJ1885" s="90"/>
      <c r="CK1885" s="90"/>
      <c r="CL1885" s="90"/>
      <c r="CM1885" s="90"/>
      <c r="CN1885" s="90"/>
      <c r="CO1885" s="90"/>
      <c r="CP1885" s="90"/>
      <c r="CQ1885" s="90"/>
      <c r="CR1885" s="90"/>
      <c r="CS1885" s="90"/>
      <c r="CT1885" s="90"/>
      <c r="CU1885" s="90"/>
      <c r="CV1885" s="90"/>
      <c r="CW1885" s="90"/>
      <c r="CX1885" s="90"/>
      <c r="CY1885" s="90"/>
      <c r="CZ1885" s="90"/>
      <c r="DA1885" s="90"/>
      <c r="DB1885" s="90"/>
      <c r="DC1885" s="90"/>
      <c r="DD1885" s="90"/>
      <c r="DE1885" s="90"/>
      <c r="DF1885" s="90"/>
      <c r="DG1885" s="90"/>
      <c r="DH1885" s="90"/>
      <c r="DI1885" s="90"/>
      <c r="DJ1885" s="90"/>
      <c r="DK1885" s="90"/>
      <c r="DL1885" s="90"/>
      <c r="DM1885" s="90"/>
      <c r="DN1885" s="90"/>
      <c r="DO1885" s="90"/>
      <c r="DP1885" s="90"/>
      <c r="DQ1885" s="90"/>
      <c r="DR1885" s="90"/>
      <c r="DS1885" s="90"/>
      <c r="DT1885" s="90"/>
      <c r="DU1885" s="90"/>
      <c r="DV1885" s="90"/>
      <c r="DW1885" s="90"/>
      <c r="DX1885" s="90"/>
      <c r="DY1885" s="90"/>
      <c r="DZ1885" s="90"/>
      <c r="EA1885" s="90"/>
      <c r="EB1885" s="90"/>
      <c r="EC1885" s="90"/>
      <c r="ED1885" s="90"/>
      <c r="EE1885" s="90"/>
      <c r="EF1885" s="90"/>
      <c r="EG1885" s="90"/>
      <c r="EH1885" s="90"/>
      <c r="EI1885" s="90"/>
      <c r="EJ1885" s="90"/>
      <c r="EK1885" s="90"/>
      <c r="EL1885" s="90"/>
      <c r="EM1885" s="90"/>
      <c r="EN1885" s="90"/>
      <c r="EO1885" s="90"/>
      <c r="EP1885" s="90"/>
      <c r="EQ1885" s="90"/>
      <c r="ER1885" s="90"/>
      <c r="ES1885" s="90"/>
      <c r="ET1885" s="90"/>
      <c r="EU1885" s="90"/>
      <c r="EV1885" s="90"/>
      <c r="EW1885" s="90"/>
      <c r="EX1885" s="90"/>
      <c r="EY1885" s="90"/>
      <c r="EZ1885" s="90"/>
      <c r="FA1885" s="90"/>
      <c r="FB1885" s="90"/>
      <c r="FC1885" s="90"/>
      <c r="FD1885" s="90"/>
      <c r="FE1885" s="90"/>
      <c r="FF1885" s="90"/>
      <c r="FG1885" s="90"/>
      <c r="FH1885" s="90"/>
      <c r="FI1885" s="90"/>
      <c r="FJ1885" s="90"/>
      <c r="FK1885" s="90"/>
      <c r="FL1885" s="90"/>
      <c r="FM1885" s="90"/>
      <c r="FN1885" s="90"/>
      <c r="FO1885" s="90"/>
      <c r="FP1885" s="90"/>
      <c r="FQ1885" s="90"/>
      <c r="FR1885" s="90"/>
      <c r="FS1885" s="90"/>
      <c r="FT1885" s="90"/>
      <c r="FU1885" s="90"/>
      <c r="FV1885" s="90"/>
      <c r="FW1885" s="90"/>
      <c r="FX1885" s="90"/>
      <c r="FY1885" s="90"/>
      <c r="FZ1885" s="90"/>
      <c r="GA1885" s="90"/>
      <c r="GB1885" s="90"/>
      <c r="GC1885" s="90"/>
      <c r="GD1885" s="90"/>
      <c r="GE1885" s="90"/>
      <c r="GF1885" s="90"/>
      <c r="GG1885" s="90"/>
      <c r="GH1885" s="90"/>
      <c r="GI1885" s="90"/>
      <c r="GJ1885" s="90"/>
      <c r="GK1885" s="90"/>
      <c r="GL1885" s="90"/>
      <c r="GM1885" s="90"/>
      <c r="GN1885" s="90"/>
      <c r="GO1885" s="90"/>
      <c r="GP1885" s="90"/>
      <c r="GQ1885" s="90"/>
      <c r="GR1885" s="90"/>
      <c r="GS1885" s="90"/>
      <c r="GT1885" s="90"/>
      <c r="GU1885" s="90"/>
      <c r="GV1885" s="90"/>
      <c r="GW1885" s="90"/>
      <c r="GX1885" s="90"/>
      <c r="GY1885" s="90"/>
      <c r="GZ1885" s="90"/>
      <c r="HA1885" s="90"/>
      <c r="HB1885" s="90"/>
      <c r="HC1885" s="90"/>
      <c r="HD1885" s="90"/>
      <c r="HE1885" s="90"/>
      <c r="HF1885" s="90"/>
      <c r="HG1885" s="90"/>
      <c r="HH1885" s="90"/>
      <c r="HI1885" s="90"/>
      <c r="HJ1885" s="90"/>
      <c r="HK1885" s="90"/>
      <c r="HL1885" s="90"/>
      <c r="HM1885" s="90"/>
      <c r="HN1885" s="90"/>
      <c r="HO1885" s="90"/>
      <c r="HP1885" s="90"/>
      <c r="HQ1885" s="90"/>
      <c r="HR1885" s="90"/>
      <c r="HS1885" s="90"/>
      <c r="HT1885" s="90"/>
      <c r="HU1885" s="90"/>
      <c r="HV1885" s="90"/>
      <c r="HW1885" s="90"/>
      <c r="HX1885" s="90"/>
      <c r="HY1885" s="90"/>
      <c r="HZ1885" s="90"/>
      <c r="IA1885" s="90"/>
      <c r="IB1885" s="90"/>
      <c r="IC1885" s="90"/>
      <c r="ID1885" s="90"/>
      <c r="IE1885" s="90"/>
      <c r="IF1885" s="90"/>
      <c r="IG1885" s="90"/>
      <c r="IH1885" s="90"/>
      <c r="II1885" s="90"/>
      <c r="IJ1885" s="90"/>
      <c r="IK1885" s="90"/>
      <c r="IL1885" s="90"/>
      <c r="IM1885" s="90"/>
    </row>
    <row r="1886" spans="1:247" ht="13.5" hidden="1">
      <c r="A1886" s="90"/>
      <c r="B1886" s="90" t="s">
        <v>2532</v>
      </c>
      <c r="C1886" s="91"/>
      <c r="D1886" s="91">
        <v>45427</v>
      </c>
      <c r="E1886" s="90">
        <v>101</v>
      </c>
      <c r="F1886" s="90" t="s">
        <v>2600</v>
      </c>
      <c r="G1886" s="90" t="s">
        <v>2533</v>
      </c>
      <c r="H1886" s="92"/>
      <c r="I1886" s="78">
        <v>524.22</v>
      </c>
      <c r="J1886" s="93"/>
      <c r="K1886" s="94">
        <v>1412.5</v>
      </c>
      <c r="L1886" s="94">
        <v>1412.5</v>
      </c>
      <c r="M1886" s="94">
        <f t="shared" si="16"/>
        <v>0</v>
      </c>
      <c r="N1886" s="91">
        <v>45440</v>
      </c>
      <c r="O1886" s="90" t="s">
        <v>2601</v>
      </c>
      <c r="P1886" s="90"/>
      <c r="Q1886" s="90">
        <v>36</v>
      </c>
      <c r="R1886" s="90"/>
      <c r="S1886" s="90"/>
      <c r="T1886" s="90"/>
      <c r="U1886" s="90"/>
      <c r="V1886" s="90"/>
      <c r="W1886" s="90"/>
      <c r="X1886" s="90"/>
      <c r="Y1886" s="90"/>
      <c r="Z1886" s="90"/>
      <c r="AA1886" s="90"/>
      <c r="AB1886" s="90"/>
      <c r="AC1886" s="90"/>
      <c r="AD1886" s="90"/>
      <c r="AE1886" s="90"/>
      <c r="AF1886" s="90"/>
      <c r="AG1886" s="90"/>
      <c r="AH1886" s="90"/>
      <c r="AI1886" s="90"/>
      <c r="AJ1886" s="90"/>
      <c r="AK1886" s="90"/>
      <c r="AL1886" s="90"/>
      <c r="AM1886" s="90"/>
      <c r="AN1886" s="90"/>
      <c r="AO1886" s="90"/>
      <c r="AP1886" s="90"/>
      <c r="AQ1886" s="90"/>
      <c r="AR1886" s="90"/>
      <c r="AS1886" s="90"/>
      <c r="AT1886" s="90"/>
      <c r="AU1886" s="90"/>
      <c r="AV1886" s="90"/>
      <c r="AW1886" s="90"/>
      <c r="AX1886" s="90"/>
      <c r="AY1886" s="90"/>
      <c r="AZ1886" s="90"/>
      <c r="BA1886" s="90"/>
      <c r="BB1886" s="90"/>
      <c r="BC1886" s="90"/>
      <c r="BD1886" s="90"/>
      <c r="BE1886" s="90"/>
      <c r="BF1886" s="90"/>
      <c r="BG1886" s="90"/>
      <c r="BH1886" s="90"/>
      <c r="BI1886" s="90"/>
      <c r="BJ1886" s="90"/>
      <c r="BK1886" s="90"/>
      <c r="BL1886" s="90"/>
      <c r="BM1886" s="90"/>
      <c r="BN1886" s="90"/>
      <c r="BO1886" s="90"/>
      <c r="BP1886" s="90"/>
      <c r="BQ1886" s="90"/>
      <c r="BR1886" s="90"/>
      <c r="BS1886" s="90"/>
      <c r="BT1886" s="90"/>
      <c r="BU1886" s="90"/>
      <c r="BV1886" s="90"/>
      <c r="BW1886" s="90"/>
      <c r="BX1886" s="90"/>
      <c r="BY1886" s="90"/>
      <c r="BZ1886" s="90"/>
      <c r="CA1886" s="90"/>
      <c r="CB1886" s="90"/>
      <c r="CC1886" s="90"/>
      <c r="CD1886" s="90"/>
      <c r="CE1886" s="90"/>
      <c r="CF1886" s="90"/>
      <c r="CG1886" s="90"/>
      <c r="CH1886" s="90"/>
      <c r="CI1886" s="90"/>
      <c r="CJ1886" s="90"/>
      <c r="CK1886" s="90"/>
      <c r="CL1886" s="90"/>
      <c r="CM1886" s="90"/>
      <c r="CN1886" s="90"/>
      <c r="CO1886" s="90"/>
      <c r="CP1886" s="90"/>
      <c r="CQ1886" s="90"/>
      <c r="CR1886" s="90"/>
      <c r="CS1886" s="90"/>
      <c r="CT1886" s="90"/>
      <c r="CU1886" s="90"/>
      <c r="CV1886" s="90"/>
      <c r="CW1886" s="90"/>
      <c r="CX1886" s="90"/>
      <c r="CY1886" s="90"/>
      <c r="CZ1886" s="90"/>
      <c r="DA1886" s="90"/>
      <c r="DB1886" s="90"/>
      <c r="DC1886" s="90"/>
      <c r="DD1886" s="90"/>
      <c r="DE1886" s="90"/>
      <c r="DF1886" s="90"/>
      <c r="DG1886" s="90"/>
      <c r="DH1886" s="90"/>
      <c r="DI1886" s="90"/>
      <c r="DJ1886" s="90"/>
      <c r="DK1886" s="90"/>
      <c r="DL1886" s="90"/>
      <c r="DM1886" s="90"/>
      <c r="DN1886" s="90"/>
      <c r="DO1886" s="90"/>
      <c r="DP1886" s="90"/>
      <c r="DQ1886" s="90"/>
      <c r="DR1886" s="90"/>
      <c r="DS1886" s="90"/>
      <c r="DT1886" s="90"/>
      <c r="DU1886" s="90"/>
      <c r="DV1886" s="90"/>
      <c r="DW1886" s="90"/>
      <c r="DX1886" s="90"/>
      <c r="DY1886" s="90"/>
      <c r="DZ1886" s="90"/>
      <c r="EA1886" s="90"/>
      <c r="EB1886" s="90"/>
      <c r="EC1886" s="90"/>
      <c r="ED1886" s="90"/>
      <c r="EE1886" s="90"/>
      <c r="EF1886" s="90"/>
      <c r="EG1886" s="90"/>
      <c r="EH1886" s="90"/>
      <c r="EI1886" s="90"/>
      <c r="EJ1886" s="90"/>
      <c r="EK1886" s="90"/>
      <c r="EL1886" s="90"/>
      <c r="EM1886" s="90"/>
      <c r="EN1886" s="90"/>
      <c r="EO1886" s="90"/>
      <c r="EP1886" s="90"/>
      <c r="EQ1886" s="90"/>
      <c r="ER1886" s="90"/>
      <c r="ES1886" s="90"/>
      <c r="ET1886" s="90"/>
      <c r="EU1886" s="90"/>
      <c r="EV1886" s="90"/>
      <c r="EW1886" s="90"/>
      <c r="EX1886" s="90"/>
      <c r="EY1886" s="90"/>
      <c r="EZ1886" s="90"/>
      <c r="FA1886" s="90"/>
      <c r="FB1886" s="90"/>
      <c r="FC1886" s="90"/>
      <c r="FD1886" s="90"/>
      <c r="FE1886" s="90"/>
      <c r="FF1886" s="90"/>
      <c r="FG1886" s="90"/>
      <c r="FH1886" s="90"/>
      <c r="FI1886" s="90"/>
      <c r="FJ1886" s="90"/>
      <c r="FK1886" s="90"/>
      <c r="FL1886" s="90"/>
      <c r="FM1886" s="90"/>
      <c r="FN1886" s="90"/>
      <c r="FO1886" s="90"/>
      <c r="FP1886" s="90"/>
      <c r="FQ1886" s="90"/>
      <c r="FR1886" s="90"/>
      <c r="FS1886" s="90"/>
      <c r="FT1886" s="90"/>
      <c r="FU1886" s="90"/>
      <c r="FV1886" s="90"/>
      <c r="FW1886" s="90"/>
      <c r="FX1886" s="90"/>
      <c r="FY1886" s="90"/>
      <c r="FZ1886" s="90"/>
      <c r="GA1886" s="90"/>
      <c r="GB1886" s="90"/>
      <c r="GC1886" s="90"/>
      <c r="GD1886" s="90"/>
      <c r="GE1886" s="90"/>
      <c r="GF1886" s="90"/>
      <c r="GG1886" s="90"/>
      <c r="GH1886" s="90"/>
      <c r="GI1886" s="90"/>
      <c r="GJ1886" s="90"/>
      <c r="GK1886" s="90"/>
      <c r="GL1886" s="90"/>
      <c r="GM1886" s="90"/>
      <c r="GN1886" s="90"/>
      <c r="GO1886" s="90"/>
      <c r="GP1886" s="90"/>
      <c r="GQ1886" s="90"/>
      <c r="GR1886" s="90"/>
      <c r="GS1886" s="90"/>
      <c r="GT1886" s="90"/>
      <c r="GU1886" s="90"/>
      <c r="GV1886" s="90"/>
      <c r="GW1886" s="90"/>
      <c r="GX1886" s="90"/>
      <c r="GY1886" s="90"/>
      <c r="GZ1886" s="90"/>
      <c r="HA1886" s="90"/>
      <c r="HB1886" s="90"/>
      <c r="HC1886" s="90"/>
      <c r="HD1886" s="90"/>
      <c r="HE1886" s="90"/>
      <c r="HF1886" s="90"/>
      <c r="HG1886" s="90"/>
      <c r="HH1886" s="90"/>
      <c r="HI1886" s="90"/>
      <c r="HJ1886" s="90"/>
      <c r="HK1886" s="90"/>
      <c r="HL1886" s="90"/>
      <c r="HM1886" s="90"/>
      <c r="HN1886" s="90"/>
      <c r="HO1886" s="90"/>
      <c r="HP1886" s="90"/>
      <c r="HQ1886" s="90"/>
      <c r="HR1886" s="90"/>
      <c r="HS1886" s="90"/>
      <c r="HT1886" s="90"/>
      <c r="HU1886" s="90"/>
      <c r="HV1886" s="90"/>
      <c r="HW1886" s="90"/>
      <c r="HX1886" s="90"/>
      <c r="HY1886" s="90"/>
      <c r="HZ1886" s="90"/>
      <c r="IA1886" s="90"/>
      <c r="IB1886" s="90"/>
      <c r="IC1886" s="90"/>
      <c r="ID1886" s="90"/>
      <c r="IE1886" s="90"/>
      <c r="IF1886" s="90"/>
      <c r="IG1886" s="90"/>
      <c r="IH1886" s="90"/>
      <c r="II1886" s="90"/>
      <c r="IJ1886" s="90"/>
      <c r="IK1886" s="90"/>
      <c r="IL1886" s="90"/>
      <c r="IM1886" s="90"/>
    </row>
    <row r="1887" spans="1:247" ht="13.5" hidden="1">
      <c r="A1887" s="90"/>
      <c r="B1887" s="90" t="s">
        <v>2532</v>
      </c>
      <c r="C1887" s="91"/>
      <c r="D1887" s="91">
        <v>45428</v>
      </c>
      <c r="E1887" s="90" t="s">
        <v>2602</v>
      </c>
      <c r="F1887" s="90" t="s">
        <v>2603</v>
      </c>
      <c r="G1887" s="90" t="s">
        <v>2604</v>
      </c>
      <c r="H1887" s="92"/>
      <c r="I1887" s="78">
        <v>524.22</v>
      </c>
      <c r="J1887" s="93"/>
      <c r="K1887" s="94">
        <v>709.99</v>
      </c>
      <c r="L1887" s="94">
        <v>709.99</v>
      </c>
      <c r="M1887" s="94">
        <f t="shared" si="16"/>
        <v>0</v>
      </c>
      <c r="N1887" s="91">
        <v>45428</v>
      </c>
      <c r="O1887" s="90" t="s">
        <v>2605</v>
      </c>
      <c r="P1887" s="90"/>
      <c r="Q1887" s="90">
        <v>36</v>
      </c>
      <c r="R1887" s="90"/>
      <c r="S1887" s="90"/>
      <c r="T1887" s="90"/>
      <c r="U1887" s="90"/>
      <c r="V1887" s="90"/>
      <c r="W1887" s="90"/>
      <c r="X1887" s="90"/>
      <c r="Y1887" s="90"/>
      <c r="Z1887" s="90"/>
      <c r="AA1887" s="90"/>
      <c r="AB1887" s="90"/>
      <c r="AC1887" s="90"/>
      <c r="AD1887" s="90"/>
      <c r="AE1887" s="90"/>
      <c r="AF1887" s="90"/>
      <c r="AG1887" s="90"/>
      <c r="AH1887" s="90"/>
      <c r="AI1887" s="90"/>
      <c r="AJ1887" s="90"/>
      <c r="AK1887" s="90"/>
      <c r="AL1887" s="90"/>
      <c r="AM1887" s="90"/>
      <c r="AN1887" s="90"/>
      <c r="AO1887" s="90"/>
      <c r="AP1887" s="90"/>
      <c r="AQ1887" s="90"/>
      <c r="AR1887" s="90"/>
      <c r="AS1887" s="90"/>
      <c r="AT1887" s="90"/>
      <c r="AU1887" s="90"/>
      <c r="AV1887" s="90"/>
      <c r="AW1887" s="90"/>
      <c r="AX1887" s="90"/>
      <c r="AY1887" s="90"/>
      <c r="AZ1887" s="90"/>
      <c r="BA1887" s="90"/>
      <c r="BB1887" s="90"/>
      <c r="BC1887" s="90"/>
      <c r="BD1887" s="90"/>
      <c r="BE1887" s="90"/>
      <c r="BF1887" s="90"/>
      <c r="BG1887" s="90"/>
      <c r="BH1887" s="90"/>
      <c r="BI1887" s="90"/>
      <c r="BJ1887" s="90"/>
      <c r="BK1887" s="90"/>
      <c r="BL1887" s="90"/>
      <c r="BM1887" s="90"/>
      <c r="BN1887" s="90"/>
      <c r="BO1887" s="90"/>
      <c r="BP1887" s="90"/>
      <c r="BQ1887" s="90"/>
      <c r="BR1887" s="90"/>
      <c r="BS1887" s="90"/>
      <c r="BT1887" s="90"/>
      <c r="BU1887" s="90"/>
      <c r="BV1887" s="90"/>
      <c r="BW1887" s="90"/>
      <c r="BX1887" s="90"/>
      <c r="BY1887" s="90"/>
      <c r="BZ1887" s="90"/>
      <c r="CA1887" s="90"/>
      <c r="CB1887" s="90"/>
      <c r="CC1887" s="90"/>
      <c r="CD1887" s="90"/>
      <c r="CE1887" s="90"/>
      <c r="CF1887" s="90"/>
      <c r="CG1887" s="90"/>
      <c r="CH1887" s="90"/>
      <c r="CI1887" s="90"/>
      <c r="CJ1887" s="90"/>
      <c r="CK1887" s="90"/>
      <c r="CL1887" s="90"/>
      <c r="CM1887" s="90"/>
      <c r="CN1887" s="90"/>
      <c r="CO1887" s="90"/>
      <c r="CP1887" s="90"/>
      <c r="CQ1887" s="90"/>
      <c r="CR1887" s="90"/>
      <c r="CS1887" s="90"/>
      <c r="CT1887" s="90"/>
      <c r="CU1887" s="90"/>
      <c r="CV1887" s="90"/>
      <c r="CW1887" s="90"/>
      <c r="CX1887" s="90"/>
      <c r="CY1887" s="90"/>
      <c r="CZ1887" s="90"/>
      <c r="DA1887" s="90"/>
      <c r="DB1887" s="90"/>
      <c r="DC1887" s="90"/>
      <c r="DD1887" s="90"/>
      <c r="DE1887" s="90"/>
      <c r="DF1887" s="90"/>
      <c r="DG1887" s="90"/>
      <c r="DH1887" s="90"/>
      <c r="DI1887" s="90"/>
      <c r="DJ1887" s="90"/>
      <c r="DK1887" s="90"/>
      <c r="DL1887" s="90"/>
      <c r="DM1887" s="90"/>
      <c r="DN1887" s="90"/>
      <c r="DO1887" s="90"/>
      <c r="DP1887" s="90"/>
      <c r="DQ1887" s="90"/>
      <c r="DR1887" s="90"/>
      <c r="DS1887" s="90"/>
      <c r="DT1887" s="90"/>
      <c r="DU1887" s="90"/>
      <c r="DV1887" s="90"/>
      <c r="DW1887" s="90"/>
      <c r="DX1887" s="90"/>
      <c r="DY1887" s="90"/>
      <c r="DZ1887" s="90"/>
      <c r="EA1887" s="90"/>
      <c r="EB1887" s="90"/>
      <c r="EC1887" s="90"/>
      <c r="ED1887" s="90"/>
      <c r="EE1887" s="90"/>
      <c r="EF1887" s="90"/>
      <c r="EG1887" s="90"/>
      <c r="EH1887" s="90"/>
      <c r="EI1887" s="90"/>
      <c r="EJ1887" s="90"/>
      <c r="EK1887" s="90"/>
      <c r="EL1887" s="90"/>
      <c r="EM1887" s="90"/>
      <c r="EN1887" s="90"/>
      <c r="EO1887" s="90"/>
      <c r="EP1887" s="90"/>
      <c r="EQ1887" s="90"/>
      <c r="ER1887" s="90"/>
      <c r="ES1887" s="90"/>
      <c r="ET1887" s="90"/>
      <c r="EU1887" s="90"/>
      <c r="EV1887" s="90"/>
      <c r="EW1887" s="90"/>
      <c r="EX1887" s="90"/>
      <c r="EY1887" s="90"/>
      <c r="EZ1887" s="90"/>
      <c r="FA1887" s="90"/>
      <c r="FB1887" s="90"/>
      <c r="FC1887" s="90"/>
      <c r="FD1887" s="90"/>
      <c r="FE1887" s="90"/>
      <c r="FF1887" s="90"/>
      <c r="FG1887" s="90"/>
      <c r="FH1887" s="90"/>
      <c r="FI1887" s="90"/>
      <c r="FJ1887" s="90"/>
      <c r="FK1887" s="90"/>
      <c r="FL1887" s="90"/>
      <c r="FM1887" s="90"/>
      <c r="FN1887" s="90"/>
      <c r="FO1887" s="90"/>
      <c r="FP1887" s="90"/>
      <c r="FQ1887" s="90"/>
      <c r="FR1887" s="90"/>
      <c r="FS1887" s="90"/>
      <c r="FT1887" s="90"/>
      <c r="FU1887" s="90"/>
      <c r="FV1887" s="90"/>
      <c r="FW1887" s="90"/>
      <c r="FX1887" s="90"/>
      <c r="FY1887" s="90"/>
      <c r="FZ1887" s="90"/>
      <c r="GA1887" s="90"/>
      <c r="GB1887" s="90"/>
      <c r="GC1887" s="90"/>
      <c r="GD1887" s="90"/>
      <c r="GE1887" s="90"/>
      <c r="GF1887" s="90"/>
      <c r="GG1887" s="90"/>
      <c r="GH1887" s="90"/>
      <c r="GI1887" s="90"/>
      <c r="GJ1887" s="90"/>
      <c r="GK1887" s="90"/>
      <c r="GL1887" s="90"/>
      <c r="GM1887" s="90"/>
      <c r="GN1887" s="90"/>
      <c r="GO1887" s="90"/>
      <c r="GP1887" s="90"/>
      <c r="GQ1887" s="90"/>
      <c r="GR1887" s="90"/>
      <c r="GS1887" s="90"/>
      <c r="GT1887" s="90"/>
      <c r="GU1887" s="90"/>
      <c r="GV1887" s="90"/>
      <c r="GW1887" s="90"/>
      <c r="GX1887" s="90"/>
      <c r="GY1887" s="90"/>
      <c r="GZ1887" s="90"/>
      <c r="HA1887" s="90"/>
      <c r="HB1887" s="90"/>
      <c r="HC1887" s="90"/>
      <c r="HD1887" s="90"/>
      <c r="HE1887" s="90"/>
      <c r="HF1887" s="90"/>
      <c r="HG1887" s="90"/>
      <c r="HH1887" s="90"/>
      <c r="HI1887" s="90"/>
      <c r="HJ1887" s="90"/>
      <c r="HK1887" s="90"/>
      <c r="HL1887" s="90"/>
      <c r="HM1887" s="90"/>
      <c r="HN1887" s="90"/>
      <c r="HO1887" s="90"/>
      <c r="HP1887" s="90"/>
      <c r="HQ1887" s="90"/>
      <c r="HR1887" s="90"/>
      <c r="HS1887" s="90"/>
      <c r="HT1887" s="90"/>
      <c r="HU1887" s="90"/>
      <c r="HV1887" s="90"/>
      <c r="HW1887" s="90"/>
      <c r="HX1887" s="90"/>
      <c r="HY1887" s="90"/>
      <c r="HZ1887" s="90"/>
      <c r="IA1887" s="90"/>
      <c r="IB1887" s="90"/>
      <c r="IC1887" s="90"/>
      <c r="ID1887" s="90"/>
      <c r="IE1887" s="90"/>
      <c r="IF1887" s="90"/>
      <c r="IG1887" s="90"/>
      <c r="IH1887" s="90"/>
      <c r="II1887" s="90"/>
      <c r="IJ1887" s="90"/>
      <c r="IK1887" s="90"/>
      <c r="IL1887" s="90"/>
      <c r="IM1887" s="90"/>
    </row>
    <row r="1888" spans="1:247" ht="13.5" hidden="1">
      <c r="A1888" s="90"/>
      <c r="B1888" s="90" t="s">
        <v>2532</v>
      </c>
      <c r="C1888" s="91"/>
      <c r="D1888" s="91">
        <v>45433</v>
      </c>
      <c r="E1888" s="90">
        <v>9678</v>
      </c>
      <c r="F1888" s="90" t="s">
        <v>2603</v>
      </c>
      <c r="G1888" s="90" t="s">
        <v>2606</v>
      </c>
      <c r="H1888" s="92"/>
      <c r="I1888" s="78">
        <v>524.22</v>
      </c>
      <c r="J1888" s="93"/>
      <c r="K1888" s="94">
        <v>652.01</v>
      </c>
      <c r="L1888" s="94">
        <v>652.01</v>
      </c>
      <c r="M1888" s="94">
        <f t="shared" si="16"/>
        <v>0</v>
      </c>
      <c r="N1888" s="91">
        <v>45428</v>
      </c>
      <c r="O1888" s="90" t="s">
        <v>2605</v>
      </c>
      <c r="P1888" s="90"/>
      <c r="Q1888" s="90">
        <v>36</v>
      </c>
      <c r="R1888" s="90"/>
      <c r="S1888" s="90"/>
      <c r="T1888" s="90"/>
      <c r="U1888" s="90"/>
      <c r="V1888" s="90"/>
      <c r="W1888" s="90"/>
      <c r="X1888" s="90"/>
      <c r="Y1888" s="90"/>
      <c r="Z1888" s="90"/>
      <c r="AA1888" s="90"/>
      <c r="AB1888" s="90"/>
      <c r="AC1888" s="90"/>
      <c r="AD1888" s="90"/>
      <c r="AE1888" s="90"/>
      <c r="AF1888" s="90"/>
      <c r="AG1888" s="90"/>
      <c r="AH1888" s="90"/>
      <c r="AI1888" s="90"/>
      <c r="AJ1888" s="90"/>
      <c r="AK1888" s="90"/>
      <c r="AL1888" s="90"/>
      <c r="AM1888" s="90"/>
      <c r="AN1888" s="90"/>
      <c r="AO1888" s="90"/>
      <c r="AP1888" s="90"/>
      <c r="AQ1888" s="90"/>
      <c r="AR1888" s="90"/>
      <c r="AS1888" s="90"/>
      <c r="AT1888" s="90"/>
      <c r="AU1888" s="90"/>
      <c r="AV1888" s="90"/>
      <c r="AW1888" s="90"/>
      <c r="AX1888" s="90"/>
      <c r="AY1888" s="90"/>
      <c r="AZ1888" s="90"/>
      <c r="BA1888" s="90"/>
      <c r="BB1888" s="90"/>
      <c r="BC1888" s="90"/>
      <c r="BD1888" s="90"/>
      <c r="BE1888" s="90"/>
      <c r="BF1888" s="90"/>
      <c r="BG1888" s="90"/>
      <c r="BH1888" s="90"/>
      <c r="BI1888" s="90"/>
      <c r="BJ1888" s="90"/>
      <c r="BK1888" s="90"/>
      <c r="BL1888" s="90"/>
      <c r="BM1888" s="90"/>
      <c r="BN1888" s="90"/>
      <c r="BO1888" s="90"/>
      <c r="BP1888" s="90"/>
      <c r="BQ1888" s="90"/>
      <c r="BR1888" s="90"/>
      <c r="BS1888" s="90"/>
      <c r="BT1888" s="90"/>
      <c r="BU1888" s="90"/>
      <c r="BV1888" s="90"/>
      <c r="BW1888" s="90"/>
      <c r="BX1888" s="90"/>
      <c r="BY1888" s="90"/>
      <c r="BZ1888" s="90"/>
      <c r="CA1888" s="90"/>
      <c r="CB1888" s="90"/>
      <c r="CC1888" s="90"/>
      <c r="CD1888" s="90"/>
      <c r="CE1888" s="90"/>
      <c r="CF1888" s="90"/>
      <c r="CG1888" s="90"/>
      <c r="CH1888" s="90"/>
      <c r="CI1888" s="90"/>
      <c r="CJ1888" s="90"/>
      <c r="CK1888" s="90"/>
      <c r="CL1888" s="90"/>
      <c r="CM1888" s="90"/>
      <c r="CN1888" s="90"/>
      <c r="CO1888" s="90"/>
      <c r="CP1888" s="90"/>
      <c r="CQ1888" s="90"/>
      <c r="CR1888" s="90"/>
      <c r="CS1888" s="90"/>
      <c r="CT1888" s="90"/>
      <c r="CU1888" s="90"/>
      <c r="CV1888" s="90"/>
      <c r="CW1888" s="90"/>
      <c r="CX1888" s="90"/>
      <c r="CY1888" s="90"/>
      <c r="CZ1888" s="90"/>
      <c r="DA1888" s="90"/>
      <c r="DB1888" s="90"/>
      <c r="DC1888" s="90"/>
      <c r="DD1888" s="90"/>
      <c r="DE1888" s="90"/>
      <c r="DF1888" s="90"/>
      <c r="DG1888" s="90"/>
      <c r="DH1888" s="90"/>
      <c r="DI1888" s="90"/>
      <c r="DJ1888" s="90"/>
      <c r="DK1888" s="90"/>
      <c r="DL1888" s="90"/>
      <c r="DM1888" s="90"/>
      <c r="DN1888" s="90"/>
      <c r="DO1888" s="90"/>
      <c r="DP1888" s="90"/>
      <c r="DQ1888" s="90"/>
      <c r="DR1888" s="90"/>
      <c r="DS1888" s="90"/>
      <c r="DT1888" s="90"/>
      <c r="DU1888" s="90"/>
      <c r="DV1888" s="90"/>
      <c r="DW1888" s="90"/>
      <c r="DX1888" s="90"/>
      <c r="DY1888" s="90"/>
      <c r="DZ1888" s="90"/>
      <c r="EA1888" s="90"/>
      <c r="EB1888" s="90"/>
      <c r="EC1888" s="90"/>
      <c r="ED1888" s="90"/>
      <c r="EE1888" s="90"/>
      <c r="EF1888" s="90"/>
      <c r="EG1888" s="90"/>
      <c r="EH1888" s="90"/>
      <c r="EI1888" s="90"/>
      <c r="EJ1888" s="90"/>
      <c r="EK1888" s="90"/>
      <c r="EL1888" s="90"/>
      <c r="EM1888" s="90"/>
      <c r="EN1888" s="90"/>
      <c r="EO1888" s="90"/>
      <c r="EP1888" s="90"/>
      <c r="EQ1888" s="90"/>
      <c r="ER1888" s="90"/>
      <c r="ES1888" s="90"/>
      <c r="ET1888" s="90"/>
      <c r="EU1888" s="90"/>
      <c r="EV1888" s="90"/>
      <c r="EW1888" s="90"/>
      <c r="EX1888" s="90"/>
      <c r="EY1888" s="90"/>
      <c r="EZ1888" s="90"/>
      <c r="FA1888" s="90"/>
      <c r="FB1888" s="90"/>
      <c r="FC1888" s="90"/>
      <c r="FD1888" s="90"/>
      <c r="FE1888" s="90"/>
      <c r="FF1888" s="90"/>
      <c r="FG1888" s="90"/>
      <c r="FH1888" s="90"/>
      <c r="FI1888" s="90"/>
      <c r="FJ1888" s="90"/>
      <c r="FK1888" s="90"/>
      <c r="FL1888" s="90"/>
      <c r="FM1888" s="90"/>
      <c r="FN1888" s="90"/>
      <c r="FO1888" s="90"/>
      <c r="FP1888" s="90"/>
      <c r="FQ1888" s="90"/>
      <c r="FR1888" s="90"/>
      <c r="FS1888" s="90"/>
      <c r="FT1888" s="90"/>
      <c r="FU1888" s="90"/>
      <c r="FV1888" s="90"/>
      <c r="FW1888" s="90"/>
      <c r="FX1888" s="90"/>
      <c r="FY1888" s="90"/>
      <c r="FZ1888" s="90"/>
      <c r="GA1888" s="90"/>
      <c r="GB1888" s="90"/>
      <c r="GC1888" s="90"/>
      <c r="GD1888" s="90"/>
      <c r="GE1888" s="90"/>
      <c r="GF1888" s="90"/>
      <c r="GG1888" s="90"/>
      <c r="GH1888" s="90"/>
      <c r="GI1888" s="90"/>
      <c r="GJ1888" s="90"/>
      <c r="GK1888" s="90"/>
      <c r="GL1888" s="90"/>
      <c r="GM1888" s="90"/>
      <c r="GN1888" s="90"/>
      <c r="GO1888" s="90"/>
      <c r="GP1888" s="90"/>
      <c r="GQ1888" s="90"/>
      <c r="GR1888" s="90"/>
      <c r="GS1888" s="90"/>
      <c r="GT1888" s="90"/>
      <c r="GU1888" s="90"/>
      <c r="GV1888" s="90"/>
      <c r="GW1888" s="90"/>
      <c r="GX1888" s="90"/>
      <c r="GY1888" s="90"/>
      <c r="GZ1888" s="90"/>
      <c r="HA1888" s="90"/>
      <c r="HB1888" s="90"/>
      <c r="HC1888" s="90"/>
      <c r="HD1888" s="90"/>
      <c r="HE1888" s="90"/>
      <c r="HF1888" s="90"/>
      <c r="HG1888" s="90"/>
      <c r="HH1888" s="90"/>
      <c r="HI1888" s="90"/>
      <c r="HJ1888" s="90"/>
      <c r="HK1888" s="90"/>
      <c r="HL1888" s="90"/>
      <c r="HM1888" s="90"/>
      <c r="HN1888" s="90"/>
      <c r="HO1888" s="90"/>
      <c r="HP1888" s="90"/>
      <c r="HQ1888" s="90"/>
      <c r="HR1888" s="90"/>
      <c r="HS1888" s="90"/>
      <c r="HT1888" s="90"/>
      <c r="HU1888" s="90"/>
      <c r="HV1888" s="90"/>
      <c r="HW1888" s="90"/>
      <c r="HX1888" s="90"/>
      <c r="HY1888" s="90"/>
      <c r="HZ1888" s="90"/>
      <c r="IA1888" s="90"/>
      <c r="IB1888" s="90"/>
      <c r="IC1888" s="90"/>
      <c r="ID1888" s="90"/>
      <c r="IE1888" s="90"/>
      <c r="IF1888" s="90"/>
      <c r="IG1888" s="90"/>
      <c r="IH1888" s="90"/>
      <c r="II1888" s="90"/>
      <c r="IJ1888" s="90"/>
      <c r="IK1888" s="90"/>
      <c r="IL1888" s="90"/>
      <c r="IM1888" s="90"/>
    </row>
    <row r="1889" spans="1:247" ht="13.5" hidden="1">
      <c r="A1889" s="90"/>
      <c r="B1889" s="90" t="s">
        <v>2532</v>
      </c>
      <c r="C1889" s="91"/>
      <c r="D1889" s="91">
        <v>45428</v>
      </c>
      <c r="E1889" s="90" t="s">
        <v>2607</v>
      </c>
      <c r="F1889" s="90" t="s">
        <v>2608</v>
      </c>
      <c r="G1889" s="90" t="s">
        <v>2609</v>
      </c>
      <c r="H1889" s="92"/>
      <c r="I1889" s="78">
        <v>524.22</v>
      </c>
      <c r="J1889" s="93"/>
      <c r="K1889" s="94">
        <v>38109</v>
      </c>
      <c r="L1889" s="94">
        <v>38109</v>
      </c>
      <c r="M1889" s="94">
        <f t="shared" si="16"/>
        <v>0</v>
      </c>
      <c r="N1889" s="91">
        <v>45428</v>
      </c>
      <c r="O1889" s="90" t="s">
        <v>2610</v>
      </c>
      <c r="P1889" s="90"/>
      <c r="Q1889" s="90">
        <v>36</v>
      </c>
      <c r="R1889" s="90"/>
      <c r="S1889" s="90"/>
      <c r="T1889" s="90"/>
      <c r="U1889" s="90"/>
      <c r="V1889" s="90"/>
      <c r="W1889" s="90"/>
      <c r="X1889" s="90"/>
      <c r="Y1889" s="90"/>
      <c r="Z1889" s="90"/>
      <c r="AA1889" s="90"/>
      <c r="AB1889" s="90"/>
      <c r="AC1889" s="90"/>
      <c r="AD1889" s="90"/>
      <c r="AE1889" s="90"/>
      <c r="AF1889" s="90"/>
      <c r="AG1889" s="90"/>
      <c r="AH1889" s="90"/>
      <c r="AI1889" s="90"/>
      <c r="AJ1889" s="90"/>
      <c r="AK1889" s="90"/>
      <c r="AL1889" s="90"/>
      <c r="AM1889" s="90"/>
      <c r="AN1889" s="90"/>
      <c r="AO1889" s="90"/>
      <c r="AP1889" s="90"/>
      <c r="AQ1889" s="90"/>
      <c r="AR1889" s="90"/>
      <c r="AS1889" s="90"/>
      <c r="AT1889" s="90"/>
      <c r="AU1889" s="90"/>
      <c r="AV1889" s="90"/>
      <c r="AW1889" s="90"/>
      <c r="AX1889" s="90"/>
      <c r="AY1889" s="90"/>
      <c r="AZ1889" s="90"/>
      <c r="BA1889" s="90"/>
      <c r="BB1889" s="90"/>
      <c r="BC1889" s="90"/>
      <c r="BD1889" s="90"/>
      <c r="BE1889" s="90"/>
      <c r="BF1889" s="90"/>
      <c r="BG1889" s="90"/>
      <c r="BH1889" s="90"/>
      <c r="BI1889" s="90"/>
      <c r="BJ1889" s="90"/>
      <c r="BK1889" s="90"/>
      <c r="BL1889" s="90"/>
      <c r="BM1889" s="90"/>
      <c r="BN1889" s="90"/>
      <c r="BO1889" s="90"/>
      <c r="BP1889" s="90"/>
      <c r="BQ1889" s="90"/>
      <c r="BR1889" s="90"/>
      <c r="BS1889" s="90"/>
      <c r="BT1889" s="90"/>
      <c r="BU1889" s="90"/>
      <c r="BV1889" s="90"/>
      <c r="BW1889" s="90"/>
      <c r="BX1889" s="90"/>
      <c r="BY1889" s="90"/>
      <c r="BZ1889" s="90"/>
      <c r="CA1889" s="90"/>
      <c r="CB1889" s="90"/>
      <c r="CC1889" s="90"/>
      <c r="CD1889" s="90"/>
      <c r="CE1889" s="90"/>
      <c r="CF1889" s="90"/>
      <c r="CG1889" s="90"/>
      <c r="CH1889" s="90"/>
      <c r="CI1889" s="90"/>
      <c r="CJ1889" s="90"/>
      <c r="CK1889" s="90"/>
      <c r="CL1889" s="90"/>
      <c r="CM1889" s="90"/>
      <c r="CN1889" s="90"/>
      <c r="CO1889" s="90"/>
      <c r="CP1889" s="90"/>
      <c r="CQ1889" s="90"/>
      <c r="CR1889" s="90"/>
      <c r="CS1889" s="90"/>
      <c r="CT1889" s="90"/>
      <c r="CU1889" s="90"/>
      <c r="CV1889" s="90"/>
      <c r="CW1889" s="90"/>
      <c r="CX1889" s="90"/>
      <c r="CY1889" s="90"/>
      <c r="CZ1889" s="90"/>
      <c r="DA1889" s="90"/>
      <c r="DB1889" s="90"/>
      <c r="DC1889" s="90"/>
      <c r="DD1889" s="90"/>
      <c r="DE1889" s="90"/>
      <c r="DF1889" s="90"/>
      <c r="DG1889" s="90"/>
      <c r="DH1889" s="90"/>
      <c r="DI1889" s="90"/>
      <c r="DJ1889" s="90"/>
      <c r="DK1889" s="90"/>
      <c r="DL1889" s="90"/>
      <c r="DM1889" s="90"/>
      <c r="DN1889" s="90"/>
      <c r="DO1889" s="90"/>
      <c r="DP1889" s="90"/>
      <c r="DQ1889" s="90"/>
      <c r="DR1889" s="90"/>
      <c r="DS1889" s="90"/>
      <c r="DT1889" s="90"/>
      <c r="DU1889" s="90"/>
      <c r="DV1889" s="90"/>
      <c r="DW1889" s="90"/>
      <c r="DX1889" s="90"/>
      <c r="DY1889" s="90"/>
      <c r="DZ1889" s="90"/>
      <c r="EA1889" s="90"/>
      <c r="EB1889" s="90"/>
      <c r="EC1889" s="90"/>
      <c r="ED1889" s="90"/>
      <c r="EE1889" s="90"/>
      <c r="EF1889" s="90"/>
      <c r="EG1889" s="90"/>
      <c r="EH1889" s="90"/>
      <c r="EI1889" s="90"/>
      <c r="EJ1889" s="90"/>
      <c r="EK1889" s="90"/>
      <c r="EL1889" s="90"/>
      <c r="EM1889" s="90"/>
      <c r="EN1889" s="90"/>
      <c r="EO1889" s="90"/>
      <c r="EP1889" s="90"/>
      <c r="EQ1889" s="90"/>
      <c r="ER1889" s="90"/>
      <c r="ES1889" s="90"/>
      <c r="ET1889" s="90"/>
      <c r="EU1889" s="90"/>
      <c r="EV1889" s="90"/>
      <c r="EW1889" s="90"/>
      <c r="EX1889" s="90"/>
      <c r="EY1889" s="90"/>
      <c r="EZ1889" s="90"/>
      <c r="FA1889" s="90"/>
      <c r="FB1889" s="90"/>
      <c r="FC1889" s="90"/>
      <c r="FD1889" s="90"/>
      <c r="FE1889" s="90"/>
      <c r="FF1889" s="90"/>
      <c r="FG1889" s="90"/>
      <c r="FH1889" s="90"/>
      <c r="FI1889" s="90"/>
      <c r="FJ1889" s="90"/>
      <c r="FK1889" s="90"/>
      <c r="FL1889" s="90"/>
      <c r="FM1889" s="90"/>
      <c r="FN1889" s="90"/>
      <c r="FO1889" s="90"/>
      <c r="FP1889" s="90"/>
      <c r="FQ1889" s="90"/>
      <c r="FR1889" s="90"/>
      <c r="FS1889" s="90"/>
      <c r="FT1889" s="90"/>
      <c r="FU1889" s="90"/>
      <c r="FV1889" s="90"/>
      <c r="FW1889" s="90"/>
      <c r="FX1889" s="90"/>
      <c r="FY1889" s="90"/>
      <c r="FZ1889" s="90"/>
      <c r="GA1889" s="90"/>
      <c r="GB1889" s="90"/>
      <c r="GC1889" s="90"/>
      <c r="GD1889" s="90"/>
      <c r="GE1889" s="90"/>
      <c r="GF1889" s="90"/>
      <c r="GG1889" s="90"/>
      <c r="GH1889" s="90"/>
      <c r="GI1889" s="90"/>
      <c r="GJ1889" s="90"/>
      <c r="GK1889" s="90"/>
      <c r="GL1889" s="90"/>
      <c r="GM1889" s="90"/>
      <c r="GN1889" s="90"/>
      <c r="GO1889" s="90"/>
      <c r="GP1889" s="90"/>
      <c r="GQ1889" s="90"/>
      <c r="GR1889" s="90"/>
      <c r="GS1889" s="90"/>
      <c r="GT1889" s="90"/>
      <c r="GU1889" s="90"/>
      <c r="GV1889" s="90"/>
      <c r="GW1889" s="90"/>
      <c r="GX1889" s="90"/>
      <c r="GY1889" s="90"/>
      <c r="GZ1889" s="90"/>
      <c r="HA1889" s="90"/>
      <c r="HB1889" s="90"/>
      <c r="HC1889" s="90"/>
      <c r="HD1889" s="90"/>
      <c r="HE1889" s="90"/>
      <c r="HF1889" s="90"/>
      <c r="HG1889" s="90"/>
      <c r="HH1889" s="90"/>
      <c r="HI1889" s="90"/>
      <c r="HJ1889" s="90"/>
      <c r="HK1889" s="90"/>
      <c r="HL1889" s="90"/>
      <c r="HM1889" s="90"/>
      <c r="HN1889" s="90"/>
      <c r="HO1889" s="90"/>
      <c r="HP1889" s="90"/>
      <c r="HQ1889" s="90"/>
      <c r="HR1889" s="90"/>
      <c r="HS1889" s="90"/>
      <c r="HT1889" s="90"/>
      <c r="HU1889" s="90"/>
      <c r="HV1889" s="90"/>
      <c r="HW1889" s="90"/>
      <c r="HX1889" s="90"/>
      <c r="HY1889" s="90"/>
      <c r="HZ1889" s="90"/>
      <c r="IA1889" s="90"/>
      <c r="IB1889" s="90"/>
      <c r="IC1889" s="90"/>
      <c r="ID1889" s="90"/>
      <c r="IE1889" s="90"/>
      <c r="IF1889" s="90"/>
      <c r="IG1889" s="90"/>
      <c r="IH1889" s="90"/>
      <c r="II1889" s="90"/>
      <c r="IJ1889" s="90"/>
      <c r="IK1889" s="90"/>
      <c r="IL1889" s="90"/>
      <c r="IM1889" s="90"/>
    </row>
    <row r="1890" spans="1:247" ht="13.5" hidden="1">
      <c r="A1890" s="90"/>
      <c r="B1890" s="90" t="s">
        <v>2532</v>
      </c>
      <c r="C1890" s="91"/>
      <c r="D1890" s="91">
        <v>45428</v>
      </c>
      <c r="E1890" s="90" t="s">
        <v>2607</v>
      </c>
      <c r="F1890" s="90" t="s">
        <v>2608</v>
      </c>
      <c r="G1890" s="90" t="s">
        <v>2609</v>
      </c>
      <c r="H1890" s="92"/>
      <c r="I1890" s="78">
        <v>524.22</v>
      </c>
      <c r="J1890" s="93"/>
      <c r="K1890" s="94">
        <v>51319</v>
      </c>
      <c r="L1890" s="94">
        <v>51319</v>
      </c>
      <c r="M1890" s="94">
        <f t="shared" si="16"/>
        <v>0</v>
      </c>
      <c r="N1890" s="103">
        <v>45633</v>
      </c>
      <c r="O1890" s="90" t="s">
        <v>2610</v>
      </c>
      <c r="P1890" s="90"/>
      <c r="Q1890" s="90">
        <v>36</v>
      </c>
      <c r="R1890" s="90"/>
      <c r="S1890" s="90"/>
      <c r="T1890" s="90"/>
      <c r="U1890" s="90"/>
      <c r="V1890" s="90"/>
      <c r="W1890" s="90"/>
      <c r="X1890" s="90"/>
      <c r="Y1890" s="90"/>
      <c r="Z1890" s="90"/>
      <c r="AA1890" s="90"/>
      <c r="AB1890" s="90"/>
      <c r="AC1890" s="90"/>
      <c r="AD1890" s="90"/>
      <c r="AE1890" s="90"/>
      <c r="AF1890" s="90"/>
      <c r="AG1890" s="90"/>
      <c r="AH1890" s="90"/>
      <c r="AI1890" s="90"/>
      <c r="AJ1890" s="90"/>
      <c r="AK1890" s="90"/>
      <c r="AL1890" s="90"/>
      <c r="AM1890" s="90"/>
      <c r="AN1890" s="90"/>
      <c r="AO1890" s="90"/>
      <c r="AP1890" s="90"/>
      <c r="AQ1890" s="90"/>
      <c r="AR1890" s="90"/>
      <c r="AS1890" s="90"/>
      <c r="AT1890" s="90"/>
      <c r="AU1890" s="90"/>
      <c r="AV1890" s="90"/>
      <c r="AW1890" s="90"/>
      <c r="AX1890" s="90"/>
      <c r="AY1890" s="90"/>
      <c r="AZ1890" s="90"/>
      <c r="BA1890" s="90"/>
      <c r="BB1890" s="90"/>
      <c r="BC1890" s="90"/>
      <c r="BD1890" s="90"/>
      <c r="BE1890" s="90"/>
      <c r="BF1890" s="90"/>
      <c r="BG1890" s="90"/>
      <c r="BH1890" s="90"/>
      <c r="BI1890" s="90"/>
      <c r="BJ1890" s="90"/>
      <c r="BK1890" s="90"/>
      <c r="BL1890" s="90"/>
      <c r="BM1890" s="90"/>
      <c r="BN1890" s="90"/>
      <c r="BO1890" s="90"/>
      <c r="BP1890" s="90"/>
      <c r="BQ1890" s="90"/>
      <c r="BR1890" s="90"/>
      <c r="BS1890" s="90"/>
      <c r="BT1890" s="90"/>
      <c r="BU1890" s="90"/>
      <c r="BV1890" s="90"/>
      <c r="BW1890" s="90"/>
      <c r="BX1890" s="90"/>
      <c r="BY1890" s="90"/>
      <c r="BZ1890" s="90"/>
      <c r="CA1890" s="90"/>
      <c r="CB1890" s="90"/>
      <c r="CC1890" s="90"/>
      <c r="CD1890" s="90"/>
      <c r="CE1890" s="90"/>
      <c r="CF1890" s="90"/>
      <c r="CG1890" s="90"/>
      <c r="CH1890" s="90"/>
      <c r="CI1890" s="90"/>
      <c r="CJ1890" s="90"/>
      <c r="CK1890" s="90"/>
      <c r="CL1890" s="90"/>
      <c r="CM1890" s="90"/>
      <c r="CN1890" s="90"/>
      <c r="CO1890" s="90"/>
      <c r="CP1890" s="90"/>
      <c r="CQ1890" s="90"/>
      <c r="CR1890" s="90"/>
      <c r="CS1890" s="90"/>
      <c r="CT1890" s="90"/>
      <c r="CU1890" s="90"/>
      <c r="CV1890" s="90"/>
      <c r="CW1890" s="90"/>
      <c r="CX1890" s="90"/>
      <c r="CY1890" s="90"/>
      <c r="CZ1890" s="90"/>
      <c r="DA1890" s="90"/>
      <c r="DB1890" s="90"/>
      <c r="DC1890" s="90"/>
      <c r="DD1890" s="90"/>
      <c r="DE1890" s="90"/>
      <c r="DF1890" s="90"/>
      <c r="DG1890" s="90"/>
      <c r="DH1890" s="90"/>
      <c r="DI1890" s="90"/>
      <c r="DJ1890" s="90"/>
      <c r="DK1890" s="90"/>
      <c r="DL1890" s="90"/>
      <c r="DM1890" s="90"/>
      <c r="DN1890" s="90"/>
      <c r="DO1890" s="90"/>
      <c r="DP1890" s="90"/>
      <c r="DQ1890" s="90"/>
      <c r="DR1890" s="90"/>
      <c r="DS1890" s="90"/>
      <c r="DT1890" s="90"/>
      <c r="DU1890" s="90"/>
      <c r="DV1890" s="90"/>
      <c r="DW1890" s="90"/>
      <c r="DX1890" s="90"/>
      <c r="DY1890" s="90"/>
      <c r="DZ1890" s="90"/>
      <c r="EA1890" s="90"/>
      <c r="EB1890" s="90"/>
      <c r="EC1890" s="90"/>
      <c r="ED1890" s="90"/>
      <c r="EE1890" s="90"/>
      <c r="EF1890" s="90"/>
      <c r="EG1890" s="90"/>
      <c r="EH1890" s="90"/>
      <c r="EI1890" s="90"/>
      <c r="EJ1890" s="90"/>
      <c r="EK1890" s="90"/>
      <c r="EL1890" s="90"/>
      <c r="EM1890" s="90"/>
      <c r="EN1890" s="90"/>
      <c r="EO1890" s="90"/>
      <c r="EP1890" s="90"/>
      <c r="EQ1890" s="90"/>
      <c r="ER1890" s="90"/>
      <c r="ES1890" s="90"/>
      <c r="ET1890" s="90"/>
      <c r="EU1890" s="90"/>
      <c r="EV1890" s="90"/>
      <c r="EW1890" s="90"/>
      <c r="EX1890" s="90"/>
      <c r="EY1890" s="90"/>
      <c r="EZ1890" s="90"/>
      <c r="FA1890" s="90"/>
      <c r="FB1890" s="90"/>
      <c r="FC1890" s="90"/>
      <c r="FD1890" s="90"/>
      <c r="FE1890" s="90"/>
      <c r="FF1890" s="90"/>
      <c r="FG1890" s="90"/>
      <c r="FH1890" s="90"/>
      <c r="FI1890" s="90"/>
      <c r="FJ1890" s="90"/>
      <c r="FK1890" s="90"/>
      <c r="FL1890" s="90"/>
      <c r="FM1890" s="90"/>
      <c r="FN1890" s="90"/>
      <c r="FO1890" s="90"/>
      <c r="FP1890" s="90"/>
      <c r="FQ1890" s="90"/>
      <c r="FR1890" s="90"/>
      <c r="FS1890" s="90"/>
      <c r="FT1890" s="90"/>
      <c r="FU1890" s="90"/>
      <c r="FV1890" s="90"/>
      <c r="FW1890" s="90"/>
      <c r="FX1890" s="90"/>
      <c r="FY1890" s="90"/>
      <c r="FZ1890" s="90"/>
      <c r="GA1890" s="90"/>
      <c r="GB1890" s="90"/>
      <c r="GC1890" s="90"/>
      <c r="GD1890" s="90"/>
      <c r="GE1890" s="90"/>
      <c r="GF1890" s="90"/>
      <c r="GG1890" s="90"/>
      <c r="GH1890" s="90"/>
      <c r="GI1890" s="90"/>
      <c r="GJ1890" s="90"/>
      <c r="GK1890" s="90"/>
      <c r="GL1890" s="90"/>
      <c r="GM1890" s="90"/>
      <c r="GN1890" s="90"/>
      <c r="GO1890" s="90"/>
      <c r="GP1890" s="90"/>
      <c r="GQ1890" s="90"/>
      <c r="GR1890" s="90"/>
      <c r="GS1890" s="90"/>
      <c r="GT1890" s="90"/>
      <c r="GU1890" s="90"/>
      <c r="GV1890" s="90"/>
      <c r="GW1890" s="90"/>
      <c r="GX1890" s="90"/>
      <c r="GY1890" s="90"/>
      <c r="GZ1890" s="90"/>
      <c r="HA1890" s="90"/>
      <c r="HB1890" s="90"/>
      <c r="HC1890" s="90"/>
      <c r="HD1890" s="90"/>
      <c r="HE1890" s="90"/>
      <c r="HF1890" s="90"/>
      <c r="HG1890" s="90"/>
      <c r="HH1890" s="90"/>
      <c r="HI1890" s="90"/>
      <c r="HJ1890" s="90"/>
      <c r="HK1890" s="90"/>
      <c r="HL1890" s="90"/>
      <c r="HM1890" s="90"/>
      <c r="HN1890" s="90"/>
      <c r="HO1890" s="90"/>
      <c r="HP1890" s="90"/>
      <c r="HQ1890" s="90"/>
      <c r="HR1890" s="90"/>
      <c r="HS1890" s="90"/>
      <c r="HT1890" s="90"/>
      <c r="HU1890" s="90"/>
      <c r="HV1890" s="90"/>
      <c r="HW1890" s="90"/>
      <c r="HX1890" s="90"/>
      <c r="HY1890" s="90"/>
      <c r="HZ1890" s="90"/>
      <c r="IA1890" s="90"/>
      <c r="IB1890" s="90"/>
      <c r="IC1890" s="90"/>
      <c r="ID1890" s="90"/>
      <c r="IE1890" s="90"/>
      <c r="IF1890" s="90"/>
      <c r="IG1890" s="90"/>
      <c r="IH1890" s="90"/>
      <c r="II1890" s="90"/>
      <c r="IJ1890" s="90"/>
      <c r="IK1890" s="90"/>
      <c r="IL1890" s="90"/>
      <c r="IM1890" s="90"/>
    </row>
    <row r="1891" spans="1:247" ht="13.5" hidden="1">
      <c r="A1891" s="90"/>
      <c r="B1891" s="90" t="s">
        <v>2532</v>
      </c>
      <c r="C1891" s="91"/>
      <c r="D1891" s="91">
        <v>45439</v>
      </c>
      <c r="E1891" s="90">
        <v>417</v>
      </c>
      <c r="F1891" s="90" t="s">
        <v>436</v>
      </c>
      <c r="G1891" s="90" t="s">
        <v>783</v>
      </c>
      <c r="H1891" s="92"/>
      <c r="I1891" s="78">
        <v>524.22</v>
      </c>
      <c r="J1891" s="93"/>
      <c r="K1891" s="94">
        <v>1586.35</v>
      </c>
      <c r="L1891" s="94">
        <v>1586.35</v>
      </c>
      <c r="M1891" s="94">
        <f t="shared" si="16"/>
        <v>0</v>
      </c>
      <c r="N1891" s="91">
        <v>45448</v>
      </c>
      <c r="O1891" s="90" t="s">
        <v>2611</v>
      </c>
      <c r="P1891" s="90"/>
      <c r="Q1891" s="90">
        <v>36</v>
      </c>
      <c r="R1891" s="90"/>
      <c r="S1891" s="90"/>
      <c r="T1891" s="90"/>
      <c r="U1891" s="90"/>
      <c r="V1891" s="90"/>
      <c r="W1891" s="90"/>
      <c r="X1891" s="90"/>
      <c r="Y1891" s="90"/>
      <c r="Z1891" s="90"/>
      <c r="AA1891" s="90"/>
      <c r="AB1891" s="90"/>
      <c r="AC1891" s="90"/>
      <c r="AD1891" s="90"/>
      <c r="AE1891" s="90"/>
      <c r="AF1891" s="90"/>
      <c r="AG1891" s="90"/>
      <c r="AH1891" s="90"/>
      <c r="AI1891" s="90"/>
      <c r="AJ1891" s="90"/>
      <c r="AK1891" s="90"/>
      <c r="AL1891" s="90"/>
      <c r="AM1891" s="90"/>
      <c r="AN1891" s="90"/>
      <c r="AO1891" s="90"/>
      <c r="AP1891" s="90"/>
      <c r="AQ1891" s="90"/>
      <c r="AR1891" s="90"/>
      <c r="AS1891" s="90"/>
      <c r="AT1891" s="90"/>
      <c r="AU1891" s="90"/>
      <c r="AV1891" s="90"/>
      <c r="AW1891" s="90"/>
      <c r="AX1891" s="90"/>
      <c r="AY1891" s="90"/>
      <c r="AZ1891" s="90"/>
      <c r="BA1891" s="90"/>
      <c r="BB1891" s="90"/>
      <c r="BC1891" s="90"/>
      <c r="BD1891" s="90"/>
      <c r="BE1891" s="90"/>
      <c r="BF1891" s="90"/>
      <c r="BG1891" s="90"/>
      <c r="BH1891" s="90"/>
      <c r="BI1891" s="90"/>
      <c r="BJ1891" s="90"/>
      <c r="BK1891" s="90"/>
      <c r="BL1891" s="90"/>
      <c r="BM1891" s="90"/>
      <c r="BN1891" s="90"/>
      <c r="BO1891" s="90"/>
      <c r="BP1891" s="90"/>
      <c r="BQ1891" s="90"/>
      <c r="BR1891" s="90"/>
      <c r="BS1891" s="90"/>
      <c r="BT1891" s="90"/>
      <c r="BU1891" s="90"/>
      <c r="BV1891" s="90"/>
      <c r="BW1891" s="90"/>
      <c r="BX1891" s="90"/>
      <c r="BY1891" s="90"/>
      <c r="BZ1891" s="90"/>
      <c r="CA1891" s="90"/>
      <c r="CB1891" s="90"/>
      <c r="CC1891" s="90"/>
      <c r="CD1891" s="90"/>
      <c r="CE1891" s="90"/>
      <c r="CF1891" s="90"/>
      <c r="CG1891" s="90"/>
      <c r="CH1891" s="90"/>
      <c r="CI1891" s="90"/>
      <c r="CJ1891" s="90"/>
      <c r="CK1891" s="90"/>
      <c r="CL1891" s="90"/>
      <c r="CM1891" s="90"/>
      <c r="CN1891" s="90"/>
      <c r="CO1891" s="90"/>
      <c r="CP1891" s="90"/>
      <c r="CQ1891" s="90"/>
      <c r="CR1891" s="90"/>
      <c r="CS1891" s="90"/>
      <c r="CT1891" s="90"/>
      <c r="CU1891" s="90"/>
      <c r="CV1891" s="90"/>
      <c r="CW1891" s="90"/>
      <c r="CX1891" s="90"/>
      <c r="CY1891" s="90"/>
      <c r="CZ1891" s="90"/>
      <c r="DA1891" s="90"/>
      <c r="DB1891" s="90"/>
      <c r="DC1891" s="90"/>
      <c r="DD1891" s="90"/>
      <c r="DE1891" s="90"/>
      <c r="DF1891" s="90"/>
      <c r="DG1891" s="90"/>
      <c r="DH1891" s="90"/>
      <c r="DI1891" s="90"/>
      <c r="DJ1891" s="90"/>
      <c r="DK1891" s="90"/>
      <c r="DL1891" s="90"/>
      <c r="DM1891" s="90"/>
      <c r="DN1891" s="90"/>
      <c r="DO1891" s="90"/>
      <c r="DP1891" s="90"/>
      <c r="DQ1891" s="90"/>
      <c r="DR1891" s="90"/>
      <c r="DS1891" s="90"/>
      <c r="DT1891" s="90"/>
      <c r="DU1891" s="90"/>
      <c r="DV1891" s="90"/>
      <c r="DW1891" s="90"/>
      <c r="DX1891" s="90"/>
      <c r="DY1891" s="90"/>
      <c r="DZ1891" s="90"/>
      <c r="EA1891" s="90"/>
      <c r="EB1891" s="90"/>
      <c r="EC1891" s="90"/>
      <c r="ED1891" s="90"/>
      <c r="EE1891" s="90"/>
      <c r="EF1891" s="90"/>
      <c r="EG1891" s="90"/>
      <c r="EH1891" s="90"/>
      <c r="EI1891" s="90"/>
      <c r="EJ1891" s="90"/>
      <c r="EK1891" s="90"/>
      <c r="EL1891" s="90"/>
      <c r="EM1891" s="90"/>
      <c r="EN1891" s="90"/>
      <c r="EO1891" s="90"/>
      <c r="EP1891" s="90"/>
      <c r="EQ1891" s="90"/>
      <c r="ER1891" s="90"/>
      <c r="ES1891" s="90"/>
      <c r="ET1891" s="90"/>
      <c r="EU1891" s="90"/>
      <c r="EV1891" s="90"/>
      <c r="EW1891" s="90"/>
      <c r="EX1891" s="90"/>
      <c r="EY1891" s="90"/>
      <c r="EZ1891" s="90"/>
      <c r="FA1891" s="90"/>
      <c r="FB1891" s="90"/>
      <c r="FC1891" s="90"/>
      <c r="FD1891" s="90"/>
      <c r="FE1891" s="90"/>
      <c r="FF1891" s="90"/>
      <c r="FG1891" s="90"/>
      <c r="FH1891" s="90"/>
      <c r="FI1891" s="90"/>
      <c r="FJ1891" s="90"/>
      <c r="FK1891" s="90"/>
      <c r="FL1891" s="90"/>
      <c r="FM1891" s="90"/>
      <c r="FN1891" s="90"/>
      <c r="FO1891" s="90"/>
      <c r="FP1891" s="90"/>
      <c r="FQ1891" s="90"/>
      <c r="FR1891" s="90"/>
      <c r="FS1891" s="90"/>
      <c r="FT1891" s="90"/>
      <c r="FU1891" s="90"/>
      <c r="FV1891" s="90"/>
      <c r="FW1891" s="90"/>
      <c r="FX1891" s="90"/>
      <c r="FY1891" s="90"/>
      <c r="FZ1891" s="90"/>
      <c r="GA1891" s="90"/>
      <c r="GB1891" s="90"/>
      <c r="GC1891" s="90"/>
      <c r="GD1891" s="90"/>
      <c r="GE1891" s="90"/>
      <c r="GF1891" s="90"/>
      <c r="GG1891" s="90"/>
      <c r="GH1891" s="90"/>
      <c r="GI1891" s="90"/>
      <c r="GJ1891" s="90"/>
      <c r="GK1891" s="90"/>
      <c r="GL1891" s="90"/>
      <c r="GM1891" s="90"/>
      <c r="GN1891" s="90"/>
      <c r="GO1891" s="90"/>
      <c r="GP1891" s="90"/>
      <c r="GQ1891" s="90"/>
      <c r="GR1891" s="90"/>
      <c r="GS1891" s="90"/>
      <c r="GT1891" s="90"/>
      <c r="GU1891" s="90"/>
      <c r="GV1891" s="90"/>
      <c r="GW1891" s="90"/>
      <c r="GX1891" s="90"/>
      <c r="GY1891" s="90"/>
      <c r="GZ1891" s="90"/>
      <c r="HA1891" s="90"/>
      <c r="HB1891" s="90"/>
      <c r="HC1891" s="90"/>
      <c r="HD1891" s="90"/>
      <c r="HE1891" s="90"/>
      <c r="HF1891" s="90"/>
      <c r="HG1891" s="90"/>
      <c r="HH1891" s="90"/>
      <c r="HI1891" s="90"/>
      <c r="HJ1891" s="90"/>
      <c r="HK1891" s="90"/>
      <c r="HL1891" s="90"/>
      <c r="HM1891" s="90"/>
      <c r="HN1891" s="90"/>
      <c r="HO1891" s="90"/>
      <c r="HP1891" s="90"/>
      <c r="HQ1891" s="90"/>
      <c r="HR1891" s="90"/>
      <c r="HS1891" s="90"/>
      <c r="HT1891" s="90"/>
      <c r="HU1891" s="90"/>
      <c r="HV1891" s="90"/>
      <c r="HW1891" s="90"/>
      <c r="HX1891" s="90"/>
      <c r="HY1891" s="90"/>
      <c r="HZ1891" s="90"/>
      <c r="IA1891" s="90"/>
      <c r="IB1891" s="90"/>
      <c r="IC1891" s="90"/>
      <c r="ID1891" s="90"/>
      <c r="IE1891" s="90"/>
      <c r="IF1891" s="90"/>
      <c r="IG1891" s="90"/>
      <c r="IH1891" s="90"/>
      <c r="II1891" s="90"/>
      <c r="IJ1891" s="90"/>
      <c r="IK1891" s="90"/>
      <c r="IL1891" s="90"/>
      <c r="IM1891" s="90"/>
    </row>
    <row r="1892" spans="1:247" ht="13.5" hidden="1">
      <c r="A1892" s="90"/>
      <c r="B1892" s="90" t="s">
        <v>2532</v>
      </c>
      <c r="C1892" s="91"/>
      <c r="D1892" s="91">
        <v>45443</v>
      </c>
      <c r="E1892" s="90">
        <v>97</v>
      </c>
      <c r="F1892" s="90" t="s">
        <v>2612</v>
      </c>
      <c r="G1892" s="90" t="s">
        <v>2613</v>
      </c>
      <c r="H1892" s="92"/>
      <c r="I1892" s="78">
        <v>524.22</v>
      </c>
      <c r="J1892" s="93"/>
      <c r="K1892" s="94">
        <v>4000</v>
      </c>
      <c r="L1892" s="94">
        <v>4000</v>
      </c>
      <c r="M1892" s="94">
        <f t="shared" si="16"/>
        <v>0</v>
      </c>
      <c r="N1892" s="91">
        <v>45443</v>
      </c>
      <c r="O1892" s="90" t="s">
        <v>2614</v>
      </c>
      <c r="P1892" s="90" t="s">
        <v>2615</v>
      </c>
      <c r="Q1892" s="90">
        <v>36</v>
      </c>
      <c r="R1892" s="90"/>
      <c r="S1892" s="90"/>
      <c r="T1892" s="90"/>
      <c r="U1892" s="90"/>
      <c r="V1892" s="90"/>
      <c r="W1892" s="90"/>
      <c r="X1892" s="90"/>
      <c r="Y1892" s="90"/>
      <c r="Z1892" s="90"/>
      <c r="AA1892" s="90"/>
      <c r="AB1892" s="90"/>
      <c r="AC1892" s="90"/>
      <c r="AD1892" s="90"/>
      <c r="AE1892" s="90"/>
      <c r="AF1892" s="90"/>
      <c r="AG1892" s="90"/>
      <c r="AH1892" s="90"/>
      <c r="AI1892" s="90"/>
      <c r="AJ1892" s="90"/>
      <c r="AK1892" s="90"/>
      <c r="AL1892" s="90"/>
      <c r="AM1892" s="90"/>
      <c r="AN1892" s="90"/>
      <c r="AO1892" s="90"/>
      <c r="AP1892" s="90"/>
      <c r="AQ1892" s="90"/>
      <c r="AR1892" s="90"/>
      <c r="AS1892" s="90"/>
      <c r="AT1892" s="90"/>
      <c r="AU1892" s="90"/>
      <c r="AV1892" s="90"/>
      <c r="AW1892" s="90"/>
      <c r="AX1892" s="90"/>
      <c r="AY1892" s="90"/>
      <c r="AZ1892" s="90"/>
      <c r="BA1892" s="90"/>
      <c r="BB1892" s="90"/>
      <c r="BC1892" s="90"/>
      <c r="BD1892" s="90"/>
      <c r="BE1892" s="90"/>
      <c r="BF1892" s="90"/>
      <c r="BG1892" s="90"/>
      <c r="BH1892" s="90"/>
      <c r="BI1892" s="90"/>
      <c r="BJ1892" s="90"/>
      <c r="BK1892" s="90"/>
      <c r="BL1892" s="90"/>
      <c r="BM1892" s="90"/>
      <c r="BN1892" s="90"/>
      <c r="BO1892" s="90"/>
      <c r="BP1892" s="90"/>
      <c r="BQ1892" s="90"/>
      <c r="BR1892" s="90"/>
      <c r="BS1892" s="90"/>
      <c r="BT1892" s="90"/>
      <c r="BU1892" s="90"/>
      <c r="BV1892" s="90"/>
      <c r="BW1892" s="90"/>
      <c r="BX1892" s="90"/>
      <c r="BY1892" s="90"/>
      <c r="BZ1892" s="90"/>
      <c r="CA1892" s="90"/>
      <c r="CB1892" s="90"/>
      <c r="CC1892" s="90"/>
      <c r="CD1892" s="90"/>
      <c r="CE1892" s="90"/>
      <c r="CF1892" s="90"/>
      <c r="CG1892" s="90"/>
      <c r="CH1892" s="90"/>
      <c r="CI1892" s="90"/>
      <c r="CJ1892" s="90"/>
      <c r="CK1892" s="90"/>
      <c r="CL1892" s="90"/>
      <c r="CM1892" s="90"/>
      <c r="CN1892" s="90"/>
      <c r="CO1892" s="90"/>
      <c r="CP1892" s="90"/>
      <c r="CQ1892" s="90"/>
      <c r="CR1892" s="90"/>
      <c r="CS1892" s="90"/>
      <c r="CT1892" s="90"/>
      <c r="CU1892" s="90"/>
      <c r="CV1892" s="90"/>
      <c r="CW1892" s="90"/>
      <c r="CX1892" s="90"/>
      <c r="CY1892" s="90"/>
      <c r="CZ1892" s="90"/>
      <c r="DA1892" s="90"/>
      <c r="DB1892" s="90"/>
      <c r="DC1892" s="90"/>
      <c r="DD1892" s="90"/>
      <c r="DE1892" s="90"/>
      <c r="DF1892" s="90"/>
      <c r="DG1892" s="90"/>
      <c r="DH1892" s="90"/>
      <c r="DI1892" s="90"/>
      <c r="DJ1892" s="90"/>
      <c r="DK1892" s="90"/>
      <c r="DL1892" s="90"/>
      <c r="DM1892" s="90"/>
      <c r="DN1892" s="90"/>
      <c r="DO1892" s="90"/>
      <c r="DP1892" s="90"/>
      <c r="DQ1892" s="90"/>
      <c r="DR1892" s="90"/>
      <c r="DS1892" s="90"/>
      <c r="DT1892" s="90"/>
      <c r="DU1892" s="90"/>
      <c r="DV1892" s="90"/>
      <c r="DW1892" s="90"/>
      <c r="DX1892" s="90"/>
      <c r="DY1892" s="90"/>
      <c r="DZ1892" s="90"/>
      <c r="EA1892" s="90"/>
      <c r="EB1892" s="90"/>
      <c r="EC1892" s="90"/>
      <c r="ED1892" s="90"/>
      <c r="EE1892" s="90"/>
      <c r="EF1892" s="90"/>
      <c r="EG1892" s="90"/>
      <c r="EH1892" s="90"/>
      <c r="EI1892" s="90"/>
      <c r="EJ1892" s="90"/>
      <c r="EK1892" s="90"/>
      <c r="EL1892" s="90"/>
      <c r="EM1892" s="90"/>
      <c r="EN1892" s="90"/>
      <c r="EO1892" s="90"/>
      <c r="EP1892" s="90"/>
      <c r="EQ1892" s="90"/>
      <c r="ER1892" s="90"/>
      <c r="ES1892" s="90"/>
      <c r="ET1892" s="90"/>
      <c r="EU1892" s="90"/>
      <c r="EV1892" s="90"/>
      <c r="EW1892" s="90"/>
      <c r="EX1892" s="90"/>
      <c r="EY1892" s="90"/>
      <c r="EZ1892" s="90"/>
      <c r="FA1892" s="90"/>
      <c r="FB1892" s="90"/>
      <c r="FC1892" s="90"/>
      <c r="FD1892" s="90"/>
      <c r="FE1892" s="90"/>
      <c r="FF1892" s="90"/>
      <c r="FG1892" s="90"/>
      <c r="FH1892" s="90"/>
      <c r="FI1892" s="90"/>
      <c r="FJ1892" s="90"/>
      <c r="FK1892" s="90"/>
      <c r="FL1892" s="90"/>
      <c r="FM1892" s="90"/>
      <c r="FN1892" s="90"/>
      <c r="FO1892" s="90"/>
      <c r="FP1892" s="90"/>
      <c r="FQ1892" s="90"/>
      <c r="FR1892" s="90"/>
      <c r="FS1892" s="90"/>
      <c r="FT1892" s="90"/>
      <c r="FU1892" s="90"/>
      <c r="FV1892" s="90"/>
      <c r="FW1892" s="90"/>
      <c r="FX1892" s="90"/>
      <c r="FY1892" s="90"/>
      <c r="FZ1892" s="90"/>
      <c r="GA1892" s="90"/>
      <c r="GB1892" s="90"/>
      <c r="GC1892" s="90"/>
      <c r="GD1892" s="90"/>
      <c r="GE1892" s="90"/>
      <c r="GF1892" s="90"/>
      <c r="GG1892" s="90"/>
      <c r="GH1892" s="90"/>
      <c r="GI1892" s="90"/>
      <c r="GJ1892" s="90"/>
      <c r="GK1892" s="90"/>
      <c r="GL1892" s="90"/>
      <c r="GM1892" s="90"/>
      <c r="GN1892" s="90"/>
      <c r="GO1892" s="90"/>
      <c r="GP1892" s="90"/>
      <c r="GQ1892" s="90"/>
      <c r="GR1892" s="90"/>
      <c r="GS1892" s="90"/>
      <c r="GT1892" s="90"/>
      <c r="GU1892" s="90"/>
      <c r="GV1892" s="90"/>
      <c r="GW1892" s="90"/>
      <c r="GX1892" s="90"/>
      <c r="GY1892" s="90"/>
      <c r="GZ1892" s="90"/>
      <c r="HA1892" s="90"/>
      <c r="HB1892" s="90"/>
      <c r="HC1892" s="90"/>
      <c r="HD1892" s="90"/>
      <c r="HE1892" s="90"/>
      <c r="HF1892" s="90"/>
      <c r="HG1892" s="90"/>
      <c r="HH1892" s="90"/>
      <c r="HI1892" s="90"/>
      <c r="HJ1892" s="90"/>
      <c r="HK1892" s="90"/>
      <c r="HL1892" s="90"/>
      <c r="HM1892" s="90"/>
      <c r="HN1892" s="90"/>
      <c r="HO1892" s="90"/>
      <c r="HP1892" s="90"/>
      <c r="HQ1892" s="90"/>
      <c r="HR1892" s="90"/>
      <c r="HS1892" s="90"/>
      <c r="HT1892" s="90"/>
      <c r="HU1892" s="90"/>
      <c r="HV1892" s="90"/>
      <c r="HW1892" s="90"/>
      <c r="HX1892" s="90"/>
      <c r="HY1892" s="90"/>
      <c r="HZ1892" s="90"/>
      <c r="IA1892" s="90"/>
      <c r="IB1892" s="90"/>
      <c r="IC1892" s="90"/>
      <c r="ID1892" s="90"/>
      <c r="IE1892" s="90"/>
      <c r="IF1892" s="90"/>
      <c r="IG1892" s="90"/>
      <c r="IH1892" s="90"/>
      <c r="II1892" s="90"/>
      <c r="IJ1892" s="90"/>
      <c r="IK1892" s="90"/>
      <c r="IL1892" s="90"/>
      <c r="IM1892" s="90"/>
    </row>
    <row r="1893" spans="1:247" ht="13.5" hidden="1">
      <c r="A1893" s="90"/>
      <c r="B1893" s="90" t="s">
        <v>2532</v>
      </c>
      <c r="C1893" s="91"/>
      <c r="D1893" s="91">
        <v>45443</v>
      </c>
      <c r="E1893" s="90">
        <v>443</v>
      </c>
      <c r="F1893" s="90" t="s">
        <v>2616</v>
      </c>
      <c r="G1893" s="90" t="s">
        <v>2617</v>
      </c>
      <c r="H1893" s="92"/>
      <c r="I1893" s="78">
        <v>524.22</v>
      </c>
      <c r="J1893" s="93"/>
      <c r="K1893" s="94">
        <v>543.27</v>
      </c>
      <c r="L1893" s="94">
        <v>543.27</v>
      </c>
      <c r="M1893" s="94">
        <f t="shared" si="16"/>
        <v>0</v>
      </c>
      <c r="N1893" s="91">
        <v>45448</v>
      </c>
      <c r="O1893" s="90" t="s">
        <v>2618</v>
      </c>
      <c r="P1893" s="90" t="s">
        <v>2619</v>
      </c>
      <c r="Q1893" s="90">
        <v>36</v>
      </c>
      <c r="R1893" s="90"/>
      <c r="S1893" s="90"/>
      <c r="T1893" s="90"/>
      <c r="U1893" s="90"/>
      <c r="V1893" s="90"/>
      <c r="W1893" s="90"/>
      <c r="X1893" s="90"/>
      <c r="Y1893" s="90"/>
      <c r="Z1893" s="90"/>
      <c r="AA1893" s="90"/>
      <c r="AB1893" s="90"/>
      <c r="AC1893" s="90"/>
      <c r="AD1893" s="90"/>
      <c r="AE1893" s="90"/>
      <c r="AF1893" s="90"/>
      <c r="AG1893" s="90"/>
      <c r="AH1893" s="90"/>
      <c r="AI1893" s="90"/>
      <c r="AJ1893" s="90"/>
      <c r="AK1893" s="90"/>
      <c r="AL1893" s="90"/>
      <c r="AM1893" s="90"/>
      <c r="AN1893" s="90"/>
      <c r="AO1893" s="90"/>
      <c r="AP1893" s="90"/>
      <c r="AQ1893" s="90"/>
      <c r="AR1893" s="90"/>
      <c r="AS1893" s="90"/>
      <c r="AT1893" s="90"/>
      <c r="AU1893" s="90"/>
      <c r="AV1893" s="90"/>
      <c r="AW1893" s="90"/>
      <c r="AX1893" s="90"/>
      <c r="AY1893" s="90"/>
      <c r="AZ1893" s="90"/>
      <c r="BA1893" s="90"/>
      <c r="BB1893" s="90"/>
      <c r="BC1893" s="90"/>
      <c r="BD1893" s="90"/>
      <c r="BE1893" s="90"/>
      <c r="BF1893" s="90"/>
      <c r="BG1893" s="90"/>
      <c r="BH1893" s="90"/>
      <c r="BI1893" s="90"/>
      <c r="BJ1893" s="90"/>
      <c r="BK1893" s="90"/>
      <c r="BL1893" s="90"/>
      <c r="BM1893" s="90"/>
      <c r="BN1893" s="90"/>
      <c r="BO1893" s="90"/>
      <c r="BP1893" s="90"/>
      <c r="BQ1893" s="90"/>
      <c r="BR1893" s="90"/>
      <c r="BS1893" s="90"/>
      <c r="BT1893" s="90"/>
      <c r="BU1893" s="90"/>
      <c r="BV1893" s="90"/>
      <c r="BW1893" s="90"/>
      <c r="BX1893" s="90"/>
      <c r="BY1893" s="90"/>
      <c r="BZ1893" s="90"/>
      <c r="CA1893" s="90"/>
      <c r="CB1893" s="90"/>
      <c r="CC1893" s="90"/>
      <c r="CD1893" s="90"/>
      <c r="CE1893" s="90"/>
      <c r="CF1893" s="90"/>
      <c r="CG1893" s="90"/>
      <c r="CH1893" s="90"/>
      <c r="CI1893" s="90"/>
      <c r="CJ1893" s="90"/>
      <c r="CK1893" s="90"/>
      <c r="CL1893" s="90"/>
      <c r="CM1893" s="90"/>
      <c r="CN1893" s="90"/>
      <c r="CO1893" s="90"/>
      <c r="CP1893" s="90"/>
      <c r="CQ1893" s="90"/>
      <c r="CR1893" s="90"/>
      <c r="CS1893" s="90"/>
      <c r="CT1893" s="90"/>
      <c r="CU1893" s="90"/>
      <c r="CV1893" s="90"/>
      <c r="CW1893" s="90"/>
      <c r="CX1893" s="90"/>
      <c r="CY1893" s="90"/>
      <c r="CZ1893" s="90"/>
      <c r="DA1893" s="90"/>
      <c r="DB1893" s="90"/>
      <c r="DC1893" s="90"/>
      <c r="DD1893" s="90"/>
      <c r="DE1893" s="90"/>
      <c r="DF1893" s="90"/>
      <c r="DG1893" s="90"/>
      <c r="DH1893" s="90"/>
      <c r="DI1893" s="90"/>
      <c r="DJ1893" s="90"/>
      <c r="DK1893" s="90"/>
      <c r="DL1893" s="90"/>
      <c r="DM1893" s="90"/>
      <c r="DN1893" s="90"/>
      <c r="DO1893" s="90"/>
      <c r="DP1893" s="90"/>
      <c r="DQ1893" s="90"/>
      <c r="DR1893" s="90"/>
      <c r="DS1893" s="90"/>
      <c r="DT1893" s="90"/>
      <c r="DU1893" s="90"/>
      <c r="DV1893" s="90"/>
      <c r="DW1893" s="90"/>
      <c r="DX1893" s="90"/>
      <c r="DY1893" s="90"/>
      <c r="DZ1893" s="90"/>
      <c r="EA1893" s="90"/>
      <c r="EB1893" s="90"/>
      <c r="EC1893" s="90"/>
      <c r="ED1893" s="90"/>
      <c r="EE1893" s="90"/>
      <c r="EF1893" s="90"/>
      <c r="EG1893" s="90"/>
      <c r="EH1893" s="90"/>
      <c r="EI1893" s="90"/>
      <c r="EJ1893" s="90"/>
      <c r="EK1893" s="90"/>
      <c r="EL1893" s="90"/>
      <c r="EM1893" s="90"/>
      <c r="EN1893" s="90"/>
      <c r="EO1893" s="90"/>
      <c r="EP1893" s="90"/>
      <c r="EQ1893" s="90"/>
      <c r="ER1893" s="90"/>
      <c r="ES1893" s="90"/>
      <c r="ET1893" s="90"/>
      <c r="EU1893" s="90"/>
      <c r="EV1893" s="90"/>
      <c r="EW1893" s="90"/>
      <c r="EX1893" s="90"/>
      <c r="EY1893" s="90"/>
      <c r="EZ1893" s="90"/>
      <c r="FA1893" s="90"/>
      <c r="FB1893" s="90"/>
      <c r="FC1893" s="90"/>
      <c r="FD1893" s="90"/>
      <c r="FE1893" s="90"/>
      <c r="FF1893" s="90"/>
      <c r="FG1893" s="90"/>
      <c r="FH1893" s="90"/>
      <c r="FI1893" s="90"/>
      <c r="FJ1893" s="90"/>
      <c r="FK1893" s="90"/>
      <c r="FL1893" s="90"/>
      <c r="FM1893" s="90"/>
      <c r="FN1893" s="90"/>
      <c r="FO1893" s="90"/>
      <c r="FP1893" s="90"/>
      <c r="FQ1893" s="90"/>
      <c r="FR1893" s="90"/>
      <c r="FS1893" s="90"/>
      <c r="FT1893" s="90"/>
      <c r="FU1893" s="90"/>
      <c r="FV1893" s="90"/>
      <c r="FW1893" s="90"/>
      <c r="FX1893" s="90"/>
      <c r="FY1893" s="90"/>
      <c r="FZ1893" s="90"/>
      <c r="GA1893" s="90"/>
      <c r="GB1893" s="90"/>
      <c r="GC1893" s="90"/>
      <c r="GD1893" s="90"/>
      <c r="GE1893" s="90"/>
      <c r="GF1893" s="90"/>
      <c r="GG1893" s="90"/>
      <c r="GH1893" s="90"/>
      <c r="GI1893" s="90"/>
      <c r="GJ1893" s="90"/>
      <c r="GK1893" s="90"/>
      <c r="GL1893" s="90"/>
      <c r="GM1893" s="90"/>
      <c r="GN1893" s="90"/>
      <c r="GO1893" s="90"/>
      <c r="GP1893" s="90"/>
      <c r="GQ1893" s="90"/>
      <c r="GR1893" s="90"/>
      <c r="GS1893" s="90"/>
      <c r="GT1893" s="90"/>
      <c r="GU1893" s="90"/>
      <c r="GV1893" s="90"/>
      <c r="GW1893" s="90"/>
      <c r="GX1893" s="90"/>
      <c r="GY1893" s="90"/>
      <c r="GZ1893" s="90"/>
      <c r="HA1893" s="90"/>
      <c r="HB1893" s="90"/>
      <c r="HC1893" s="90"/>
      <c r="HD1893" s="90"/>
      <c r="HE1893" s="90"/>
      <c r="HF1893" s="90"/>
      <c r="HG1893" s="90"/>
      <c r="HH1893" s="90"/>
      <c r="HI1893" s="90"/>
      <c r="HJ1893" s="90"/>
      <c r="HK1893" s="90"/>
      <c r="HL1893" s="90"/>
      <c r="HM1893" s="90"/>
      <c r="HN1893" s="90"/>
      <c r="HO1893" s="90"/>
      <c r="HP1893" s="90"/>
      <c r="HQ1893" s="90"/>
      <c r="HR1893" s="90"/>
      <c r="HS1893" s="90"/>
      <c r="HT1893" s="90"/>
      <c r="HU1893" s="90"/>
      <c r="HV1893" s="90"/>
      <c r="HW1893" s="90"/>
      <c r="HX1893" s="90"/>
      <c r="HY1893" s="90"/>
      <c r="HZ1893" s="90"/>
      <c r="IA1893" s="90"/>
      <c r="IB1893" s="90"/>
      <c r="IC1893" s="90"/>
      <c r="ID1893" s="90"/>
      <c r="IE1893" s="90"/>
      <c r="IF1893" s="90"/>
      <c r="IG1893" s="90"/>
      <c r="IH1893" s="90"/>
      <c r="II1893" s="90"/>
      <c r="IJ1893" s="90"/>
      <c r="IK1893" s="90"/>
      <c r="IL1893" s="90"/>
      <c r="IM1893" s="90"/>
    </row>
    <row r="1894" spans="1:247" ht="13.5" hidden="1">
      <c r="A1894" s="90"/>
      <c r="B1894" s="90" t="s">
        <v>2532</v>
      </c>
      <c r="C1894" s="91"/>
      <c r="D1894" s="91">
        <v>45443</v>
      </c>
      <c r="E1894" s="90">
        <v>19533</v>
      </c>
      <c r="F1894" s="90" t="s">
        <v>2620</v>
      </c>
      <c r="G1894" s="90" t="s">
        <v>2621</v>
      </c>
      <c r="H1894" s="92"/>
      <c r="I1894" s="78">
        <v>524.22</v>
      </c>
      <c r="J1894" s="93"/>
      <c r="K1894" s="94">
        <v>10610.98</v>
      </c>
      <c r="L1894" s="94">
        <v>10610.98</v>
      </c>
      <c r="M1894" s="94">
        <f t="shared" si="16"/>
        <v>0</v>
      </c>
      <c r="N1894" s="91">
        <v>45443</v>
      </c>
      <c r="O1894" s="90" t="s">
        <v>2622</v>
      </c>
      <c r="P1894" s="90" t="s">
        <v>2619</v>
      </c>
      <c r="Q1894" s="90">
        <v>36</v>
      </c>
      <c r="R1894" s="90"/>
      <c r="S1894" s="90"/>
      <c r="T1894" s="90"/>
      <c r="U1894" s="90"/>
      <c r="V1894" s="90"/>
      <c r="W1894" s="90"/>
      <c r="X1894" s="90"/>
      <c r="Y1894" s="90"/>
      <c r="Z1894" s="90"/>
      <c r="AA1894" s="90"/>
      <c r="AB1894" s="90"/>
      <c r="AC1894" s="90"/>
      <c r="AD1894" s="90"/>
      <c r="AE1894" s="90"/>
      <c r="AF1894" s="90"/>
      <c r="AG1894" s="90"/>
      <c r="AH1894" s="90"/>
      <c r="AI1894" s="90"/>
      <c r="AJ1894" s="90"/>
      <c r="AK1894" s="90"/>
      <c r="AL1894" s="90"/>
      <c r="AM1894" s="90"/>
      <c r="AN1894" s="90"/>
      <c r="AO1894" s="90"/>
      <c r="AP1894" s="90"/>
      <c r="AQ1894" s="90"/>
      <c r="AR1894" s="90"/>
      <c r="AS1894" s="90"/>
      <c r="AT1894" s="90"/>
      <c r="AU1894" s="90"/>
      <c r="AV1894" s="90"/>
      <c r="AW1894" s="90"/>
      <c r="AX1894" s="90"/>
      <c r="AY1894" s="90"/>
      <c r="AZ1894" s="90"/>
      <c r="BA1894" s="90"/>
      <c r="BB1894" s="90"/>
      <c r="BC1894" s="90"/>
      <c r="BD1894" s="90"/>
      <c r="BE1894" s="90"/>
      <c r="BF1894" s="90"/>
      <c r="BG1894" s="90"/>
      <c r="BH1894" s="90"/>
      <c r="BI1894" s="90"/>
      <c r="BJ1894" s="90"/>
      <c r="BK1894" s="90"/>
      <c r="BL1894" s="90"/>
      <c r="BM1894" s="90"/>
      <c r="BN1894" s="90"/>
      <c r="BO1894" s="90"/>
      <c r="BP1894" s="90"/>
      <c r="BQ1894" s="90"/>
      <c r="BR1894" s="90"/>
      <c r="BS1894" s="90"/>
      <c r="BT1894" s="90"/>
      <c r="BU1894" s="90"/>
      <c r="BV1894" s="90"/>
      <c r="BW1894" s="90"/>
      <c r="BX1894" s="90"/>
      <c r="BY1894" s="90"/>
      <c r="BZ1894" s="90"/>
      <c r="CA1894" s="90"/>
      <c r="CB1894" s="90"/>
      <c r="CC1894" s="90"/>
      <c r="CD1894" s="90"/>
      <c r="CE1894" s="90"/>
      <c r="CF1894" s="90"/>
      <c r="CG1894" s="90"/>
      <c r="CH1894" s="90"/>
      <c r="CI1894" s="90"/>
      <c r="CJ1894" s="90"/>
      <c r="CK1894" s="90"/>
      <c r="CL1894" s="90"/>
      <c r="CM1894" s="90"/>
      <c r="CN1894" s="90"/>
      <c r="CO1894" s="90"/>
      <c r="CP1894" s="90"/>
      <c r="CQ1894" s="90"/>
      <c r="CR1894" s="90"/>
      <c r="CS1894" s="90"/>
      <c r="CT1894" s="90"/>
      <c r="CU1894" s="90"/>
      <c r="CV1894" s="90"/>
      <c r="CW1894" s="90"/>
      <c r="CX1894" s="90"/>
      <c r="CY1894" s="90"/>
      <c r="CZ1894" s="90"/>
      <c r="DA1894" s="90"/>
      <c r="DB1894" s="90"/>
      <c r="DC1894" s="90"/>
      <c r="DD1894" s="90"/>
      <c r="DE1894" s="90"/>
      <c r="DF1894" s="90"/>
      <c r="DG1894" s="90"/>
      <c r="DH1894" s="90"/>
      <c r="DI1894" s="90"/>
      <c r="DJ1894" s="90"/>
      <c r="DK1894" s="90"/>
      <c r="DL1894" s="90"/>
      <c r="DM1894" s="90"/>
      <c r="DN1894" s="90"/>
      <c r="DO1894" s="90"/>
      <c r="DP1894" s="90"/>
      <c r="DQ1894" s="90"/>
      <c r="DR1894" s="90"/>
      <c r="DS1894" s="90"/>
      <c r="DT1894" s="90"/>
      <c r="DU1894" s="90"/>
      <c r="DV1894" s="90"/>
      <c r="DW1894" s="90"/>
      <c r="DX1894" s="90"/>
      <c r="DY1894" s="90"/>
      <c r="DZ1894" s="90"/>
      <c r="EA1894" s="90"/>
      <c r="EB1894" s="90"/>
      <c r="EC1894" s="90"/>
      <c r="ED1894" s="90"/>
      <c r="EE1894" s="90"/>
      <c r="EF1894" s="90"/>
      <c r="EG1894" s="90"/>
      <c r="EH1894" s="90"/>
      <c r="EI1894" s="90"/>
      <c r="EJ1894" s="90"/>
      <c r="EK1894" s="90"/>
      <c r="EL1894" s="90"/>
      <c r="EM1894" s="90"/>
      <c r="EN1894" s="90"/>
      <c r="EO1894" s="90"/>
      <c r="EP1894" s="90"/>
      <c r="EQ1894" s="90"/>
      <c r="ER1894" s="90"/>
      <c r="ES1894" s="90"/>
      <c r="ET1894" s="90"/>
      <c r="EU1894" s="90"/>
      <c r="EV1894" s="90"/>
      <c r="EW1894" s="90"/>
      <c r="EX1894" s="90"/>
      <c r="EY1894" s="90"/>
      <c r="EZ1894" s="90"/>
      <c r="FA1894" s="90"/>
      <c r="FB1894" s="90"/>
      <c r="FC1894" s="90"/>
      <c r="FD1894" s="90"/>
      <c r="FE1894" s="90"/>
      <c r="FF1894" s="90"/>
      <c r="FG1894" s="90"/>
      <c r="FH1894" s="90"/>
      <c r="FI1894" s="90"/>
      <c r="FJ1894" s="90"/>
      <c r="FK1894" s="90"/>
      <c r="FL1894" s="90"/>
      <c r="FM1894" s="90"/>
      <c r="FN1894" s="90"/>
      <c r="FO1894" s="90"/>
      <c r="FP1894" s="90"/>
      <c r="FQ1894" s="90"/>
      <c r="FR1894" s="90"/>
      <c r="FS1894" s="90"/>
      <c r="FT1894" s="90"/>
      <c r="FU1894" s="90"/>
      <c r="FV1894" s="90"/>
      <c r="FW1894" s="90"/>
      <c r="FX1894" s="90"/>
      <c r="FY1894" s="90"/>
      <c r="FZ1894" s="90"/>
      <c r="GA1894" s="90"/>
      <c r="GB1894" s="90"/>
      <c r="GC1894" s="90"/>
      <c r="GD1894" s="90"/>
      <c r="GE1894" s="90"/>
      <c r="GF1894" s="90"/>
      <c r="GG1894" s="90"/>
      <c r="GH1894" s="90"/>
      <c r="GI1894" s="90"/>
      <c r="GJ1894" s="90"/>
      <c r="GK1894" s="90"/>
      <c r="GL1894" s="90"/>
      <c r="GM1894" s="90"/>
      <c r="GN1894" s="90"/>
      <c r="GO1894" s="90"/>
      <c r="GP1894" s="90"/>
      <c r="GQ1894" s="90"/>
      <c r="GR1894" s="90"/>
      <c r="GS1894" s="90"/>
      <c r="GT1894" s="90"/>
      <c r="GU1894" s="90"/>
      <c r="GV1894" s="90"/>
      <c r="GW1894" s="90"/>
      <c r="GX1894" s="90"/>
      <c r="GY1894" s="90"/>
      <c r="GZ1894" s="90"/>
      <c r="HA1894" s="90"/>
      <c r="HB1894" s="90"/>
      <c r="HC1894" s="90"/>
      <c r="HD1894" s="90"/>
      <c r="HE1894" s="90"/>
      <c r="HF1894" s="90"/>
      <c r="HG1894" s="90"/>
      <c r="HH1894" s="90"/>
      <c r="HI1894" s="90"/>
      <c r="HJ1894" s="90"/>
      <c r="HK1894" s="90"/>
      <c r="HL1894" s="90"/>
      <c r="HM1894" s="90"/>
      <c r="HN1894" s="90"/>
      <c r="HO1894" s="90"/>
      <c r="HP1894" s="90"/>
      <c r="HQ1894" s="90"/>
      <c r="HR1894" s="90"/>
      <c r="HS1894" s="90"/>
      <c r="HT1894" s="90"/>
      <c r="HU1894" s="90"/>
      <c r="HV1894" s="90"/>
      <c r="HW1894" s="90"/>
      <c r="HX1894" s="90"/>
      <c r="HY1894" s="90"/>
      <c r="HZ1894" s="90"/>
      <c r="IA1894" s="90"/>
      <c r="IB1894" s="90"/>
      <c r="IC1894" s="90"/>
      <c r="ID1894" s="90"/>
      <c r="IE1894" s="90"/>
      <c r="IF1894" s="90"/>
      <c r="IG1894" s="90"/>
      <c r="IH1894" s="90"/>
      <c r="II1894" s="90"/>
      <c r="IJ1894" s="90"/>
      <c r="IK1894" s="90"/>
      <c r="IL1894" s="90"/>
      <c r="IM1894" s="90"/>
    </row>
    <row r="1895" spans="1:247" ht="13.5" hidden="1">
      <c r="A1895" s="90"/>
      <c r="B1895" s="90"/>
      <c r="C1895" s="101"/>
      <c r="D1895" s="101">
        <v>45297</v>
      </c>
      <c r="E1895" s="99">
        <v>1045</v>
      </c>
      <c r="F1895" s="99" t="s">
        <v>2523</v>
      </c>
      <c r="G1895" s="99" t="s">
        <v>2547</v>
      </c>
      <c r="H1895" s="104"/>
      <c r="I1895" s="78">
        <f>$I$3</f>
        <v>521.3656666666667</v>
      </c>
      <c r="J1895" s="105"/>
      <c r="K1895" s="106">
        <v>1130</v>
      </c>
      <c r="L1895" s="94">
        <v>1130</v>
      </c>
      <c r="M1895" s="94">
        <f t="shared" si="16"/>
        <v>0</v>
      </c>
      <c r="N1895" s="90" t="s">
        <v>2623</v>
      </c>
      <c r="O1895" s="90" t="s">
        <v>2624</v>
      </c>
      <c r="P1895" s="90" t="s">
        <v>2619</v>
      </c>
      <c r="Q1895" s="90">
        <v>37</v>
      </c>
      <c r="R1895" s="90"/>
    </row>
    <row r="1896" spans="1:247" ht="15" hidden="1" customHeight="1">
      <c r="A1896" s="90"/>
      <c r="B1896" s="90"/>
      <c r="C1896" s="101"/>
      <c r="D1896" s="101">
        <v>45357</v>
      </c>
      <c r="E1896" s="99">
        <v>12339</v>
      </c>
      <c r="F1896" s="99" t="s">
        <v>312</v>
      </c>
      <c r="G1896" s="99" t="s">
        <v>752</v>
      </c>
      <c r="H1896" s="104">
        <v>228500.05</v>
      </c>
      <c r="I1896" s="78">
        <v>513</v>
      </c>
      <c r="J1896" s="105"/>
      <c r="K1896" s="106">
        <v>447.16</v>
      </c>
      <c r="L1896" s="94">
        <v>447.16</v>
      </c>
      <c r="M1896" s="94">
        <f t="shared" si="16"/>
        <v>0</v>
      </c>
      <c r="N1896" s="98">
        <v>45419</v>
      </c>
      <c r="O1896" s="90" t="s">
        <v>2625</v>
      </c>
      <c r="P1896" s="90" t="s">
        <v>2619</v>
      </c>
      <c r="Q1896" s="90">
        <v>37</v>
      </c>
      <c r="R1896" s="90"/>
      <c r="S1896" s="90"/>
      <c r="T1896" s="90"/>
      <c r="U1896" s="90"/>
      <c r="V1896" s="90"/>
      <c r="W1896" s="90"/>
      <c r="X1896" s="90"/>
      <c r="Y1896" s="90"/>
      <c r="Z1896" s="90"/>
      <c r="AA1896" s="90"/>
      <c r="AB1896" s="90"/>
      <c r="AC1896" s="90"/>
      <c r="AD1896" s="90"/>
      <c r="AE1896" s="90"/>
      <c r="AF1896" s="90"/>
      <c r="AG1896" s="90"/>
      <c r="AH1896" s="90"/>
      <c r="AI1896" s="90"/>
      <c r="AJ1896" s="90"/>
      <c r="AK1896" s="90"/>
      <c r="AL1896" s="90"/>
      <c r="AM1896" s="90"/>
      <c r="AN1896" s="90"/>
      <c r="AO1896" s="90"/>
      <c r="AP1896" s="90"/>
      <c r="AQ1896" s="90"/>
      <c r="AR1896" s="90"/>
      <c r="AS1896" s="90"/>
      <c r="AT1896" s="90"/>
      <c r="AU1896" s="90"/>
      <c r="AV1896" s="90"/>
      <c r="AW1896" s="90"/>
      <c r="AX1896" s="90"/>
      <c r="AY1896" s="90"/>
      <c r="AZ1896" s="90"/>
      <c r="BA1896" s="90"/>
      <c r="BB1896" s="90"/>
      <c r="BC1896" s="90"/>
      <c r="BD1896" s="90"/>
      <c r="BE1896" s="90"/>
      <c r="BF1896" s="90"/>
      <c r="BG1896" s="90"/>
      <c r="BH1896" s="90"/>
      <c r="BI1896" s="90"/>
      <c r="BJ1896" s="90"/>
      <c r="BK1896" s="90"/>
      <c r="BL1896" s="90"/>
      <c r="BM1896" s="90"/>
      <c r="BN1896" s="90"/>
      <c r="BO1896" s="90"/>
      <c r="BP1896" s="90"/>
      <c r="BQ1896" s="90"/>
      <c r="BR1896" s="90"/>
      <c r="BS1896" s="90"/>
      <c r="BT1896" s="90"/>
      <c r="BU1896" s="90"/>
      <c r="BV1896" s="90"/>
      <c r="BW1896" s="90"/>
      <c r="BX1896" s="90"/>
      <c r="BY1896" s="90"/>
      <c r="BZ1896" s="90"/>
      <c r="CA1896" s="90"/>
      <c r="CB1896" s="90"/>
      <c r="CC1896" s="90"/>
      <c r="CD1896" s="90"/>
      <c r="CE1896" s="90"/>
      <c r="CF1896" s="90"/>
      <c r="CG1896" s="90"/>
      <c r="CH1896" s="90"/>
      <c r="CI1896" s="90"/>
      <c r="CJ1896" s="90"/>
      <c r="CK1896" s="90"/>
      <c r="CL1896" s="90"/>
      <c r="CM1896" s="90"/>
      <c r="CN1896" s="90"/>
      <c r="CO1896" s="90"/>
      <c r="CP1896" s="90"/>
      <c r="CQ1896" s="90"/>
      <c r="CR1896" s="90"/>
      <c r="CS1896" s="90"/>
      <c r="CT1896" s="90"/>
      <c r="CU1896" s="90"/>
      <c r="CV1896" s="90"/>
      <c r="CW1896" s="90"/>
      <c r="CX1896" s="90"/>
      <c r="CY1896" s="90"/>
      <c r="CZ1896" s="90"/>
      <c r="DA1896" s="90"/>
      <c r="DB1896" s="90"/>
      <c r="DC1896" s="90"/>
      <c r="DD1896" s="90"/>
      <c r="DE1896" s="90"/>
      <c r="DF1896" s="90"/>
      <c r="DG1896" s="90"/>
      <c r="DH1896" s="90"/>
      <c r="DI1896" s="90"/>
      <c r="DJ1896" s="90"/>
      <c r="DK1896" s="90"/>
      <c r="DL1896" s="90"/>
      <c r="DM1896" s="90"/>
      <c r="DN1896" s="90"/>
      <c r="DO1896" s="90"/>
      <c r="DP1896" s="90"/>
      <c r="DQ1896" s="90"/>
      <c r="DR1896" s="90"/>
      <c r="DS1896" s="90"/>
      <c r="DT1896" s="90"/>
      <c r="DU1896" s="90"/>
      <c r="DV1896" s="90"/>
      <c r="DW1896" s="90"/>
      <c r="DX1896" s="90"/>
      <c r="DY1896" s="90"/>
      <c r="DZ1896" s="90"/>
      <c r="EA1896" s="90"/>
      <c r="EB1896" s="90"/>
      <c r="EC1896" s="90"/>
      <c r="ED1896" s="90"/>
      <c r="EE1896" s="90"/>
      <c r="EF1896" s="90"/>
      <c r="EG1896" s="90"/>
      <c r="EH1896" s="90"/>
      <c r="EI1896" s="90"/>
      <c r="EJ1896" s="90"/>
      <c r="EK1896" s="90"/>
      <c r="EL1896" s="90"/>
      <c r="EM1896" s="90"/>
      <c r="EN1896" s="90"/>
      <c r="EO1896" s="90"/>
      <c r="EP1896" s="90"/>
      <c r="EQ1896" s="90"/>
      <c r="ER1896" s="90"/>
      <c r="ES1896" s="90"/>
      <c r="ET1896" s="90"/>
      <c r="EU1896" s="90"/>
      <c r="EV1896" s="90"/>
      <c r="EW1896" s="90"/>
      <c r="EX1896" s="90"/>
      <c r="EY1896" s="90"/>
      <c r="EZ1896" s="90"/>
      <c r="FA1896" s="90"/>
      <c r="FB1896" s="90"/>
      <c r="FC1896" s="90"/>
      <c r="FD1896" s="90"/>
      <c r="FE1896" s="90"/>
      <c r="FF1896" s="90"/>
      <c r="FG1896" s="90"/>
      <c r="FH1896" s="90"/>
      <c r="FI1896" s="90"/>
      <c r="FJ1896" s="90"/>
      <c r="FK1896" s="90"/>
      <c r="FL1896" s="90"/>
      <c r="FM1896" s="90"/>
      <c r="FN1896" s="90"/>
      <c r="FO1896" s="90"/>
      <c r="FP1896" s="90"/>
      <c r="FQ1896" s="90"/>
      <c r="FR1896" s="90"/>
      <c r="FS1896" s="90"/>
      <c r="FT1896" s="90"/>
      <c r="FU1896" s="90"/>
      <c r="FV1896" s="90"/>
      <c r="FW1896" s="90"/>
      <c r="FX1896" s="90"/>
      <c r="FY1896" s="90"/>
      <c r="FZ1896" s="90"/>
      <c r="GA1896" s="90"/>
      <c r="GB1896" s="90"/>
      <c r="GC1896" s="90"/>
      <c r="GD1896" s="90"/>
      <c r="GE1896" s="90"/>
      <c r="GF1896" s="90"/>
      <c r="GG1896" s="90"/>
      <c r="GH1896" s="90"/>
      <c r="GI1896" s="90"/>
      <c r="GJ1896" s="90"/>
      <c r="GK1896" s="90"/>
      <c r="GL1896" s="90"/>
      <c r="GM1896" s="90"/>
      <c r="GN1896" s="90"/>
      <c r="GO1896" s="90"/>
      <c r="GP1896" s="90"/>
      <c r="GQ1896" s="90"/>
      <c r="GR1896" s="90"/>
      <c r="GS1896" s="90"/>
      <c r="GT1896" s="90"/>
      <c r="GU1896" s="90"/>
      <c r="GV1896" s="90"/>
      <c r="GW1896" s="90"/>
      <c r="GX1896" s="90"/>
      <c r="GY1896" s="90"/>
      <c r="GZ1896" s="90"/>
      <c r="HA1896" s="90"/>
      <c r="HB1896" s="90"/>
      <c r="HC1896" s="90"/>
      <c r="HD1896" s="90"/>
      <c r="HE1896" s="90"/>
      <c r="HF1896" s="90"/>
      <c r="HG1896" s="90"/>
      <c r="HH1896" s="90"/>
      <c r="HI1896" s="90"/>
      <c r="HJ1896" s="90"/>
      <c r="HK1896" s="90"/>
      <c r="HL1896" s="90"/>
      <c r="HM1896" s="90"/>
      <c r="HN1896" s="90"/>
      <c r="HO1896" s="90"/>
      <c r="HP1896" s="90"/>
      <c r="HQ1896" s="90"/>
      <c r="HR1896" s="90"/>
      <c r="HS1896" s="90"/>
      <c r="HT1896" s="90"/>
      <c r="HU1896" s="90"/>
      <c r="HV1896" s="90"/>
      <c r="HW1896" s="90"/>
      <c r="HX1896" s="90"/>
      <c r="HY1896" s="90"/>
      <c r="HZ1896" s="90"/>
      <c r="IA1896" s="90"/>
      <c r="IB1896" s="90"/>
      <c r="IC1896" s="90"/>
      <c r="ID1896" s="90"/>
      <c r="IE1896" s="90"/>
      <c r="IF1896" s="90"/>
      <c r="IG1896" s="90"/>
      <c r="IH1896" s="90"/>
      <c r="II1896" s="90"/>
      <c r="IJ1896" s="90"/>
      <c r="IK1896" s="90"/>
      <c r="IL1896" s="90"/>
      <c r="IM1896" s="90"/>
    </row>
    <row r="1897" spans="1:247" ht="15" hidden="1" customHeight="1">
      <c r="A1897" s="90"/>
      <c r="B1897" s="90"/>
      <c r="C1897" s="101"/>
      <c r="D1897" s="101">
        <v>45357</v>
      </c>
      <c r="E1897" s="99">
        <v>12342</v>
      </c>
      <c r="F1897" s="99" t="s">
        <v>312</v>
      </c>
      <c r="G1897" s="99" t="s">
        <v>752</v>
      </c>
      <c r="H1897" s="104">
        <v>1050712.3500000001</v>
      </c>
      <c r="I1897" s="78">
        <v>513</v>
      </c>
      <c r="J1897" s="105"/>
      <c r="K1897" s="106">
        <v>2056.19</v>
      </c>
      <c r="L1897" s="94">
        <v>2056.19</v>
      </c>
      <c r="M1897" s="94">
        <f t="shared" si="16"/>
        <v>0</v>
      </c>
      <c r="N1897" s="98">
        <v>45419</v>
      </c>
      <c r="O1897" s="90" t="s">
        <v>2625</v>
      </c>
      <c r="P1897" s="90" t="s">
        <v>2619</v>
      </c>
      <c r="Q1897" s="90">
        <v>37</v>
      </c>
      <c r="R1897" s="90"/>
      <c r="S1897" s="90"/>
      <c r="T1897" s="90"/>
      <c r="U1897" s="90"/>
      <c r="V1897" s="90"/>
      <c r="W1897" s="90"/>
      <c r="X1897" s="90"/>
      <c r="Y1897" s="90"/>
      <c r="Z1897" s="90"/>
      <c r="AA1897" s="90"/>
      <c r="AB1897" s="90"/>
      <c r="AC1897" s="90"/>
      <c r="AD1897" s="90"/>
      <c r="AE1897" s="90"/>
      <c r="AF1897" s="90"/>
      <c r="AG1897" s="90"/>
      <c r="AH1897" s="90"/>
      <c r="AI1897" s="90"/>
      <c r="AJ1897" s="90"/>
      <c r="AK1897" s="90"/>
      <c r="AL1897" s="90"/>
      <c r="AM1897" s="90"/>
      <c r="AN1897" s="90"/>
      <c r="AO1897" s="90"/>
      <c r="AP1897" s="90"/>
      <c r="AQ1897" s="90"/>
      <c r="AR1897" s="90"/>
      <c r="AS1897" s="90"/>
      <c r="AT1897" s="90"/>
      <c r="AU1897" s="90"/>
      <c r="AV1897" s="90"/>
      <c r="AW1897" s="90"/>
      <c r="AX1897" s="90"/>
      <c r="AY1897" s="90"/>
      <c r="AZ1897" s="90"/>
      <c r="BA1897" s="90"/>
      <c r="BB1897" s="90"/>
      <c r="BC1897" s="90"/>
      <c r="BD1897" s="90"/>
      <c r="BE1897" s="90"/>
      <c r="BF1897" s="90"/>
      <c r="BG1897" s="90"/>
      <c r="BH1897" s="90"/>
      <c r="BI1897" s="90"/>
      <c r="BJ1897" s="90"/>
      <c r="BK1897" s="90"/>
      <c r="BL1897" s="90"/>
      <c r="BM1897" s="90"/>
      <c r="BN1897" s="90"/>
      <c r="BO1897" s="90"/>
      <c r="BP1897" s="90"/>
      <c r="BQ1897" s="90"/>
      <c r="BR1897" s="90"/>
      <c r="BS1897" s="90"/>
      <c r="BT1897" s="90"/>
      <c r="BU1897" s="90"/>
      <c r="BV1897" s="90"/>
      <c r="BW1897" s="90"/>
      <c r="BX1897" s="90"/>
      <c r="BY1897" s="90"/>
      <c r="BZ1897" s="90"/>
      <c r="CA1897" s="90"/>
      <c r="CB1897" s="90"/>
      <c r="CC1897" s="90"/>
      <c r="CD1897" s="90"/>
      <c r="CE1897" s="90"/>
      <c r="CF1897" s="90"/>
      <c r="CG1897" s="90"/>
      <c r="CH1897" s="90"/>
      <c r="CI1897" s="90"/>
      <c r="CJ1897" s="90"/>
      <c r="CK1897" s="90"/>
      <c r="CL1897" s="90"/>
      <c r="CM1897" s="90"/>
      <c r="CN1897" s="90"/>
      <c r="CO1897" s="90"/>
      <c r="CP1897" s="90"/>
      <c r="CQ1897" s="90"/>
      <c r="CR1897" s="90"/>
      <c r="CS1897" s="90"/>
      <c r="CT1897" s="90"/>
      <c r="CU1897" s="90"/>
      <c r="CV1897" s="90"/>
      <c r="CW1897" s="90"/>
      <c r="CX1897" s="90"/>
      <c r="CY1897" s="90"/>
      <c r="CZ1897" s="90"/>
      <c r="DA1897" s="90"/>
      <c r="DB1897" s="90"/>
      <c r="DC1897" s="90"/>
      <c r="DD1897" s="90"/>
      <c r="DE1897" s="90"/>
      <c r="DF1897" s="90"/>
      <c r="DG1897" s="90"/>
      <c r="DH1897" s="90"/>
      <c r="DI1897" s="90"/>
      <c r="DJ1897" s="90"/>
      <c r="DK1897" s="90"/>
      <c r="DL1897" s="90"/>
      <c r="DM1897" s="90"/>
      <c r="DN1897" s="90"/>
      <c r="DO1897" s="90"/>
      <c r="DP1897" s="90"/>
      <c r="DQ1897" s="90"/>
      <c r="DR1897" s="90"/>
      <c r="DS1897" s="90"/>
      <c r="DT1897" s="90"/>
      <c r="DU1897" s="90"/>
      <c r="DV1897" s="90"/>
      <c r="DW1897" s="90"/>
      <c r="DX1897" s="90"/>
      <c r="DY1897" s="90"/>
      <c r="DZ1897" s="90"/>
      <c r="EA1897" s="90"/>
      <c r="EB1897" s="90"/>
      <c r="EC1897" s="90"/>
      <c r="ED1897" s="90"/>
      <c r="EE1897" s="90"/>
      <c r="EF1897" s="90"/>
      <c r="EG1897" s="90"/>
      <c r="EH1897" s="90"/>
      <c r="EI1897" s="90"/>
      <c r="EJ1897" s="90"/>
      <c r="EK1897" s="90"/>
      <c r="EL1897" s="90"/>
      <c r="EM1897" s="90"/>
      <c r="EN1897" s="90"/>
      <c r="EO1897" s="90"/>
      <c r="EP1897" s="90"/>
      <c r="EQ1897" s="90"/>
      <c r="ER1897" s="90"/>
      <c r="ES1897" s="90"/>
      <c r="ET1897" s="90"/>
      <c r="EU1897" s="90"/>
      <c r="EV1897" s="90"/>
      <c r="EW1897" s="90"/>
      <c r="EX1897" s="90"/>
      <c r="EY1897" s="90"/>
      <c r="EZ1897" s="90"/>
      <c r="FA1897" s="90"/>
      <c r="FB1897" s="90"/>
      <c r="FC1897" s="90"/>
      <c r="FD1897" s="90"/>
      <c r="FE1897" s="90"/>
      <c r="FF1897" s="90"/>
      <c r="FG1897" s="90"/>
      <c r="FH1897" s="90"/>
      <c r="FI1897" s="90"/>
      <c r="FJ1897" s="90"/>
      <c r="FK1897" s="90"/>
      <c r="FL1897" s="90"/>
      <c r="FM1897" s="90"/>
      <c r="FN1897" s="90"/>
      <c r="FO1897" s="90"/>
      <c r="FP1897" s="90"/>
      <c r="FQ1897" s="90"/>
      <c r="FR1897" s="90"/>
      <c r="FS1897" s="90"/>
      <c r="FT1897" s="90"/>
      <c r="FU1897" s="90"/>
      <c r="FV1897" s="90"/>
      <c r="FW1897" s="90"/>
      <c r="FX1897" s="90"/>
      <c r="FY1897" s="90"/>
      <c r="FZ1897" s="90"/>
      <c r="GA1897" s="90"/>
      <c r="GB1897" s="90"/>
      <c r="GC1897" s="90"/>
      <c r="GD1897" s="90"/>
      <c r="GE1897" s="90"/>
      <c r="GF1897" s="90"/>
      <c r="GG1897" s="90"/>
      <c r="GH1897" s="90"/>
      <c r="GI1897" s="90"/>
      <c r="GJ1897" s="90"/>
      <c r="GK1897" s="90"/>
      <c r="GL1897" s="90"/>
      <c r="GM1897" s="90"/>
      <c r="GN1897" s="90"/>
      <c r="GO1897" s="90"/>
      <c r="GP1897" s="90"/>
      <c r="GQ1897" s="90"/>
      <c r="GR1897" s="90"/>
      <c r="GS1897" s="90"/>
      <c r="GT1897" s="90"/>
      <c r="GU1897" s="90"/>
      <c r="GV1897" s="90"/>
      <c r="GW1897" s="90"/>
      <c r="GX1897" s="90"/>
      <c r="GY1897" s="90"/>
      <c r="GZ1897" s="90"/>
      <c r="HA1897" s="90"/>
      <c r="HB1897" s="90"/>
      <c r="HC1897" s="90"/>
      <c r="HD1897" s="90"/>
      <c r="HE1897" s="90"/>
      <c r="HF1897" s="90"/>
      <c r="HG1897" s="90"/>
      <c r="HH1897" s="90"/>
      <c r="HI1897" s="90"/>
      <c r="HJ1897" s="90"/>
      <c r="HK1897" s="90"/>
      <c r="HL1897" s="90"/>
      <c r="HM1897" s="90"/>
      <c r="HN1897" s="90"/>
      <c r="HO1897" s="90"/>
      <c r="HP1897" s="90"/>
      <c r="HQ1897" s="90"/>
      <c r="HR1897" s="90"/>
      <c r="HS1897" s="90"/>
      <c r="HT1897" s="90"/>
      <c r="HU1897" s="90"/>
      <c r="HV1897" s="90"/>
      <c r="HW1897" s="90"/>
      <c r="HX1897" s="90"/>
      <c r="HY1897" s="90"/>
      <c r="HZ1897" s="90"/>
      <c r="IA1897" s="90"/>
      <c r="IB1897" s="90"/>
      <c r="IC1897" s="90"/>
      <c r="ID1897" s="90"/>
      <c r="IE1897" s="90"/>
      <c r="IF1897" s="90"/>
      <c r="IG1897" s="90"/>
      <c r="IH1897" s="90"/>
      <c r="II1897" s="90"/>
      <c r="IJ1897" s="90"/>
      <c r="IK1897" s="90"/>
      <c r="IL1897" s="90"/>
      <c r="IM1897" s="90"/>
    </row>
    <row r="1898" spans="1:247" ht="15" hidden="1" customHeight="1">
      <c r="A1898" s="90"/>
      <c r="B1898" s="90"/>
      <c r="C1898" s="101"/>
      <c r="D1898" s="101">
        <v>45418</v>
      </c>
      <c r="E1898" s="99">
        <v>12353</v>
      </c>
      <c r="F1898" s="99" t="s">
        <v>312</v>
      </c>
      <c r="G1898" s="99" t="s">
        <v>752</v>
      </c>
      <c r="H1898" s="104">
        <v>367109.49</v>
      </c>
      <c r="I1898" s="78">
        <v>513</v>
      </c>
      <c r="J1898" s="105"/>
      <c r="K1898" s="106">
        <v>718.41</v>
      </c>
      <c r="L1898" s="94">
        <v>718.41</v>
      </c>
      <c r="M1898" s="94">
        <f t="shared" si="16"/>
        <v>0</v>
      </c>
      <c r="N1898" s="98">
        <v>45419</v>
      </c>
      <c r="O1898" s="90" t="s">
        <v>2625</v>
      </c>
      <c r="P1898" s="90" t="s">
        <v>2619</v>
      </c>
      <c r="Q1898" s="90">
        <v>37</v>
      </c>
      <c r="R1898" s="90"/>
      <c r="S1898" s="90"/>
      <c r="T1898" s="90"/>
      <c r="U1898" s="90"/>
      <c r="V1898" s="90"/>
      <c r="W1898" s="90"/>
      <c r="X1898" s="90"/>
      <c r="Y1898" s="90"/>
      <c r="Z1898" s="90"/>
      <c r="AA1898" s="90"/>
      <c r="AB1898" s="90"/>
      <c r="AC1898" s="90"/>
      <c r="AD1898" s="90"/>
      <c r="AE1898" s="90"/>
      <c r="AF1898" s="90"/>
      <c r="AG1898" s="90"/>
      <c r="AH1898" s="90"/>
      <c r="AI1898" s="90"/>
      <c r="AJ1898" s="90"/>
      <c r="AK1898" s="90"/>
      <c r="AL1898" s="90"/>
      <c r="AM1898" s="90"/>
      <c r="AN1898" s="90"/>
      <c r="AO1898" s="90"/>
      <c r="AP1898" s="90"/>
      <c r="AQ1898" s="90"/>
      <c r="AR1898" s="90"/>
      <c r="AS1898" s="90"/>
      <c r="AT1898" s="90"/>
      <c r="AU1898" s="90"/>
      <c r="AV1898" s="90"/>
      <c r="AW1898" s="90"/>
      <c r="AX1898" s="90"/>
      <c r="AY1898" s="90"/>
      <c r="AZ1898" s="90"/>
      <c r="BA1898" s="90"/>
      <c r="BB1898" s="90"/>
      <c r="BC1898" s="90"/>
      <c r="BD1898" s="90"/>
      <c r="BE1898" s="90"/>
      <c r="BF1898" s="90"/>
      <c r="BG1898" s="90"/>
      <c r="BH1898" s="90"/>
      <c r="BI1898" s="90"/>
      <c r="BJ1898" s="90"/>
      <c r="BK1898" s="90"/>
      <c r="BL1898" s="90"/>
      <c r="BM1898" s="90"/>
      <c r="BN1898" s="90"/>
      <c r="BO1898" s="90"/>
      <c r="BP1898" s="90"/>
      <c r="BQ1898" s="90"/>
      <c r="BR1898" s="90"/>
      <c r="BS1898" s="90"/>
      <c r="BT1898" s="90"/>
      <c r="BU1898" s="90"/>
      <c r="BV1898" s="90"/>
      <c r="BW1898" s="90"/>
      <c r="BX1898" s="90"/>
      <c r="BY1898" s="90"/>
      <c r="BZ1898" s="90"/>
      <c r="CA1898" s="90"/>
      <c r="CB1898" s="90"/>
      <c r="CC1898" s="90"/>
      <c r="CD1898" s="90"/>
      <c r="CE1898" s="90"/>
      <c r="CF1898" s="90"/>
      <c r="CG1898" s="90"/>
      <c r="CH1898" s="90"/>
      <c r="CI1898" s="90"/>
      <c r="CJ1898" s="90"/>
      <c r="CK1898" s="90"/>
      <c r="CL1898" s="90"/>
      <c r="CM1898" s="90"/>
      <c r="CN1898" s="90"/>
      <c r="CO1898" s="90"/>
      <c r="CP1898" s="90"/>
      <c r="CQ1898" s="90"/>
      <c r="CR1898" s="90"/>
      <c r="CS1898" s="90"/>
      <c r="CT1898" s="90"/>
      <c r="CU1898" s="90"/>
      <c r="CV1898" s="90"/>
      <c r="CW1898" s="90"/>
      <c r="CX1898" s="90"/>
      <c r="CY1898" s="90"/>
      <c r="CZ1898" s="90"/>
      <c r="DA1898" s="90"/>
      <c r="DB1898" s="90"/>
      <c r="DC1898" s="90"/>
      <c r="DD1898" s="90"/>
      <c r="DE1898" s="90"/>
      <c r="DF1898" s="90"/>
      <c r="DG1898" s="90"/>
      <c r="DH1898" s="90"/>
      <c r="DI1898" s="90"/>
      <c r="DJ1898" s="90"/>
      <c r="DK1898" s="90"/>
      <c r="DL1898" s="90"/>
      <c r="DM1898" s="90"/>
      <c r="DN1898" s="90"/>
      <c r="DO1898" s="90"/>
      <c r="DP1898" s="90"/>
      <c r="DQ1898" s="90"/>
      <c r="DR1898" s="90"/>
      <c r="DS1898" s="90"/>
      <c r="DT1898" s="90"/>
      <c r="DU1898" s="90"/>
      <c r="DV1898" s="90"/>
      <c r="DW1898" s="90"/>
      <c r="DX1898" s="90"/>
      <c r="DY1898" s="90"/>
      <c r="DZ1898" s="90"/>
      <c r="EA1898" s="90"/>
      <c r="EB1898" s="90"/>
      <c r="EC1898" s="90"/>
      <c r="ED1898" s="90"/>
      <c r="EE1898" s="90"/>
      <c r="EF1898" s="90"/>
      <c r="EG1898" s="90"/>
      <c r="EH1898" s="90"/>
      <c r="EI1898" s="90"/>
      <c r="EJ1898" s="90"/>
      <c r="EK1898" s="90"/>
      <c r="EL1898" s="90"/>
      <c r="EM1898" s="90"/>
      <c r="EN1898" s="90"/>
      <c r="EO1898" s="90"/>
      <c r="EP1898" s="90"/>
      <c r="EQ1898" s="90"/>
      <c r="ER1898" s="90"/>
      <c r="ES1898" s="90"/>
      <c r="ET1898" s="90"/>
      <c r="EU1898" s="90"/>
      <c r="EV1898" s="90"/>
      <c r="EW1898" s="90"/>
      <c r="EX1898" s="90"/>
      <c r="EY1898" s="90"/>
      <c r="EZ1898" s="90"/>
      <c r="FA1898" s="90"/>
      <c r="FB1898" s="90"/>
      <c r="FC1898" s="90"/>
      <c r="FD1898" s="90"/>
      <c r="FE1898" s="90"/>
      <c r="FF1898" s="90"/>
      <c r="FG1898" s="90"/>
      <c r="FH1898" s="90"/>
      <c r="FI1898" s="90"/>
      <c r="FJ1898" s="90"/>
      <c r="FK1898" s="90"/>
      <c r="FL1898" s="90"/>
      <c r="FM1898" s="90"/>
      <c r="FN1898" s="90"/>
      <c r="FO1898" s="90"/>
      <c r="FP1898" s="90"/>
      <c r="FQ1898" s="90"/>
      <c r="FR1898" s="90"/>
      <c r="FS1898" s="90"/>
      <c r="FT1898" s="90"/>
      <c r="FU1898" s="90"/>
      <c r="FV1898" s="90"/>
      <c r="FW1898" s="90"/>
      <c r="FX1898" s="90"/>
      <c r="FY1898" s="90"/>
      <c r="FZ1898" s="90"/>
      <c r="GA1898" s="90"/>
      <c r="GB1898" s="90"/>
      <c r="GC1898" s="90"/>
      <c r="GD1898" s="90"/>
      <c r="GE1898" s="90"/>
      <c r="GF1898" s="90"/>
      <c r="GG1898" s="90"/>
      <c r="GH1898" s="90"/>
      <c r="GI1898" s="90"/>
      <c r="GJ1898" s="90"/>
      <c r="GK1898" s="90"/>
      <c r="GL1898" s="90"/>
      <c r="GM1898" s="90"/>
      <c r="GN1898" s="90"/>
      <c r="GO1898" s="90"/>
      <c r="GP1898" s="90"/>
      <c r="GQ1898" s="90"/>
      <c r="GR1898" s="90"/>
      <c r="GS1898" s="90"/>
      <c r="GT1898" s="90"/>
      <c r="GU1898" s="90"/>
      <c r="GV1898" s="90"/>
      <c r="GW1898" s="90"/>
      <c r="GX1898" s="90"/>
      <c r="GY1898" s="90"/>
      <c r="GZ1898" s="90"/>
      <c r="HA1898" s="90"/>
      <c r="HB1898" s="90"/>
      <c r="HC1898" s="90"/>
      <c r="HD1898" s="90"/>
      <c r="HE1898" s="90"/>
      <c r="HF1898" s="90"/>
      <c r="HG1898" s="90"/>
      <c r="HH1898" s="90"/>
      <c r="HI1898" s="90"/>
      <c r="HJ1898" s="90"/>
      <c r="HK1898" s="90"/>
      <c r="HL1898" s="90"/>
      <c r="HM1898" s="90"/>
      <c r="HN1898" s="90"/>
      <c r="HO1898" s="90"/>
      <c r="HP1898" s="90"/>
      <c r="HQ1898" s="90"/>
      <c r="HR1898" s="90"/>
      <c r="HS1898" s="90"/>
      <c r="HT1898" s="90"/>
      <c r="HU1898" s="90"/>
      <c r="HV1898" s="90"/>
      <c r="HW1898" s="90"/>
      <c r="HX1898" s="90"/>
      <c r="HY1898" s="90"/>
      <c r="HZ1898" s="90"/>
      <c r="IA1898" s="90"/>
      <c r="IB1898" s="90"/>
      <c r="IC1898" s="90"/>
      <c r="ID1898" s="90"/>
      <c r="IE1898" s="90"/>
      <c r="IF1898" s="90"/>
      <c r="IG1898" s="90"/>
      <c r="IH1898" s="90"/>
      <c r="II1898" s="90"/>
      <c r="IJ1898" s="90"/>
      <c r="IK1898" s="90"/>
      <c r="IL1898" s="90"/>
      <c r="IM1898" s="90"/>
    </row>
    <row r="1899" spans="1:247" ht="13.5" hidden="1">
      <c r="A1899" s="90"/>
      <c r="B1899" s="90"/>
      <c r="C1899" s="101"/>
      <c r="D1899" s="101">
        <v>45418</v>
      </c>
      <c r="E1899" s="99">
        <v>12356</v>
      </c>
      <c r="F1899" s="99" t="s">
        <v>312</v>
      </c>
      <c r="G1899" s="99" t="s">
        <v>752</v>
      </c>
      <c r="H1899" s="104">
        <v>149300.21</v>
      </c>
      <c r="I1899" s="78">
        <v>513</v>
      </c>
      <c r="J1899" s="105"/>
      <c r="K1899" s="106">
        <v>292.17</v>
      </c>
      <c r="L1899" s="94">
        <v>292.17</v>
      </c>
      <c r="M1899" s="94">
        <f t="shared" si="16"/>
        <v>0</v>
      </c>
      <c r="N1899" s="98">
        <v>45419</v>
      </c>
      <c r="O1899" s="90" t="s">
        <v>2625</v>
      </c>
      <c r="P1899" s="90" t="s">
        <v>2619</v>
      </c>
      <c r="Q1899" s="90">
        <v>37</v>
      </c>
      <c r="R1899" s="90"/>
      <c r="S1899" s="90"/>
      <c r="T1899" s="90"/>
      <c r="U1899" s="90"/>
      <c r="V1899" s="90"/>
      <c r="W1899" s="90"/>
      <c r="X1899" s="90"/>
      <c r="Y1899" s="90"/>
      <c r="Z1899" s="90"/>
      <c r="AA1899" s="90"/>
      <c r="AB1899" s="90"/>
      <c r="AC1899" s="90"/>
      <c r="AD1899" s="90"/>
      <c r="AE1899" s="90"/>
      <c r="AF1899" s="90"/>
      <c r="AG1899" s="90"/>
      <c r="AH1899" s="90"/>
      <c r="AI1899" s="90"/>
      <c r="AJ1899" s="90"/>
      <c r="AK1899" s="90"/>
      <c r="AL1899" s="90"/>
      <c r="AM1899" s="90"/>
      <c r="AN1899" s="90"/>
      <c r="AO1899" s="90"/>
      <c r="AP1899" s="90"/>
      <c r="AQ1899" s="90"/>
      <c r="AR1899" s="90"/>
      <c r="AS1899" s="90"/>
      <c r="AT1899" s="90"/>
      <c r="AU1899" s="90"/>
      <c r="AV1899" s="90"/>
      <c r="AW1899" s="90"/>
      <c r="AX1899" s="90"/>
      <c r="AY1899" s="90"/>
      <c r="AZ1899" s="90"/>
      <c r="BA1899" s="90"/>
      <c r="BB1899" s="90"/>
      <c r="BC1899" s="90"/>
      <c r="BD1899" s="90"/>
      <c r="BE1899" s="90"/>
      <c r="BF1899" s="90"/>
      <c r="BG1899" s="90"/>
      <c r="BH1899" s="90"/>
      <c r="BI1899" s="90"/>
      <c r="BJ1899" s="90"/>
      <c r="BK1899" s="90"/>
      <c r="BL1899" s="90"/>
      <c r="BM1899" s="90"/>
      <c r="BN1899" s="90"/>
      <c r="BO1899" s="90"/>
      <c r="BP1899" s="90"/>
      <c r="BQ1899" s="90"/>
      <c r="BR1899" s="90"/>
      <c r="BS1899" s="90"/>
      <c r="BT1899" s="90"/>
      <c r="BU1899" s="90"/>
      <c r="BV1899" s="90"/>
      <c r="BW1899" s="90"/>
      <c r="BX1899" s="90"/>
      <c r="BY1899" s="90"/>
      <c r="BZ1899" s="90"/>
      <c r="CA1899" s="90"/>
      <c r="CB1899" s="90"/>
      <c r="CC1899" s="90"/>
      <c r="CD1899" s="90"/>
      <c r="CE1899" s="90"/>
      <c r="CF1899" s="90"/>
      <c r="CG1899" s="90"/>
      <c r="CH1899" s="90"/>
      <c r="CI1899" s="90"/>
      <c r="CJ1899" s="90"/>
      <c r="CK1899" s="90"/>
      <c r="CL1899" s="90"/>
      <c r="CM1899" s="90"/>
      <c r="CN1899" s="90"/>
      <c r="CO1899" s="90"/>
      <c r="CP1899" s="90"/>
      <c r="CQ1899" s="90"/>
      <c r="CR1899" s="90"/>
      <c r="CS1899" s="90"/>
      <c r="CT1899" s="90"/>
      <c r="CU1899" s="90"/>
      <c r="CV1899" s="90"/>
      <c r="CW1899" s="90"/>
      <c r="CX1899" s="90"/>
      <c r="CY1899" s="90"/>
      <c r="CZ1899" s="90"/>
      <c r="DA1899" s="90"/>
      <c r="DB1899" s="90"/>
      <c r="DC1899" s="90"/>
      <c r="DD1899" s="90"/>
      <c r="DE1899" s="90"/>
      <c r="DF1899" s="90"/>
      <c r="DG1899" s="90"/>
      <c r="DH1899" s="90"/>
      <c r="DI1899" s="90"/>
      <c r="DJ1899" s="90"/>
      <c r="DK1899" s="90"/>
      <c r="DL1899" s="90"/>
      <c r="DM1899" s="90"/>
      <c r="DN1899" s="90"/>
      <c r="DO1899" s="90"/>
      <c r="DP1899" s="90"/>
      <c r="DQ1899" s="90"/>
      <c r="DR1899" s="90"/>
      <c r="DS1899" s="90"/>
      <c r="DT1899" s="90"/>
      <c r="DU1899" s="90"/>
      <c r="DV1899" s="90"/>
      <c r="DW1899" s="90"/>
      <c r="DX1899" s="90"/>
      <c r="DY1899" s="90"/>
      <c r="DZ1899" s="90"/>
      <c r="EA1899" s="90"/>
      <c r="EB1899" s="90"/>
      <c r="EC1899" s="90"/>
      <c r="ED1899" s="90"/>
      <c r="EE1899" s="90"/>
      <c r="EF1899" s="90"/>
      <c r="EG1899" s="90"/>
      <c r="EH1899" s="90"/>
      <c r="EI1899" s="90"/>
      <c r="EJ1899" s="90"/>
      <c r="EK1899" s="90"/>
      <c r="EL1899" s="90"/>
      <c r="EM1899" s="90"/>
      <c r="EN1899" s="90"/>
      <c r="EO1899" s="90"/>
      <c r="EP1899" s="90"/>
      <c r="EQ1899" s="90"/>
      <c r="ER1899" s="90"/>
      <c r="ES1899" s="90"/>
      <c r="ET1899" s="90"/>
      <c r="EU1899" s="90"/>
      <c r="EV1899" s="90"/>
      <c r="EW1899" s="90"/>
      <c r="EX1899" s="90"/>
      <c r="EY1899" s="90"/>
      <c r="EZ1899" s="90"/>
      <c r="FA1899" s="90"/>
      <c r="FB1899" s="90"/>
      <c r="FC1899" s="90"/>
      <c r="FD1899" s="90"/>
      <c r="FE1899" s="90"/>
      <c r="FF1899" s="90"/>
      <c r="FG1899" s="90"/>
      <c r="FH1899" s="90"/>
      <c r="FI1899" s="90"/>
      <c r="FJ1899" s="90"/>
      <c r="FK1899" s="90"/>
      <c r="FL1899" s="90"/>
      <c r="FM1899" s="90"/>
      <c r="FN1899" s="90"/>
      <c r="FO1899" s="90"/>
      <c r="FP1899" s="90"/>
      <c r="FQ1899" s="90"/>
      <c r="FR1899" s="90"/>
      <c r="FS1899" s="90"/>
      <c r="FT1899" s="90"/>
      <c r="FU1899" s="90"/>
      <c r="FV1899" s="90"/>
      <c r="FW1899" s="90"/>
      <c r="FX1899" s="90"/>
      <c r="FY1899" s="90"/>
      <c r="FZ1899" s="90"/>
      <c r="GA1899" s="90"/>
      <c r="GB1899" s="90"/>
      <c r="GC1899" s="90"/>
      <c r="GD1899" s="90"/>
      <c r="GE1899" s="90"/>
      <c r="GF1899" s="90"/>
      <c r="GG1899" s="90"/>
      <c r="GH1899" s="90"/>
      <c r="GI1899" s="90"/>
      <c r="GJ1899" s="90"/>
      <c r="GK1899" s="90"/>
      <c r="GL1899" s="90"/>
      <c r="GM1899" s="90"/>
      <c r="GN1899" s="90"/>
      <c r="GO1899" s="90"/>
      <c r="GP1899" s="90"/>
      <c r="GQ1899" s="90"/>
      <c r="GR1899" s="90"/>
      <c r="GS1899" s="90"/>
      <c r="GT1899" s="90"/>
      <c r="GU1899" s="90"/>
      <c r="GV1899" s="90"/>
      <c r="GW1899" s="90"/>
      <c r="GX1899" s="90"/>
      <c r="GY1899" s="90"/>
      <c r="GZ1899" s="90"/>
      <c r="HA1899" s="90"/>
      <c r="HB1899" s="90"/>
      <c r="HC1899" s="90"/>
      <c r="HD1899" s="90"/>
      <c r="HE1899" s="90"/>
      <c r="HF1899" s="90"/>
      <c r="HG1899" s="90"/>
      <c r="HH1899" s="90"/>
      <c r="HI1899" s="90"/>
      <c r="HJ1899" s="90"/>
      <c r="HK1899" s="90"/>
      <c r="HL1899" s="90"/>
      <c r="HM1899" s="90"/>
      <c r="HN1899" s="90"/>
      <c r="HO1899" s="90"/>
      <c r="HP1899" s="90"/>
      <c r="HQ1899" s="90"/>
      <c r="HR1899" s="90"/>
      <c r="HS1899" s="90"/>
      <c r="HT1899" s="90"/>
      <c r="HU1899" s="90"/>
      <c r="HV1899" s="90"/>
      <c r="HW1899" s="90"/>
      <c r="HX1899" s="90"/>
      <c r="HY1899" s="90"/>
      <c r="HZ1899" s="90"/>
      <c r="IA1899" s="90"/>
      <c r="IB1899" s="90"/>
      <c r="IC1899" s="90"/>
      <c r="ID1899" s="90"/>
      <c r="IE1899" s="90"/>
      <c r="IF1899" s="90"/>
      <c r="IG1899" s="90"/>
      <c r="IH1899" s="90"/>
      <c r="II1899" s="90"/>
      <c r="IJ1899" s="90"/>
      <c r="IK1899" s="90"/>
      <c r="IL1899" s="90"/>
      <c r="IM1899" s="90"/>
    </row>
    <row r="1900" spans="1:247" ht="13.5" hidden="1">
      <c r="A1900" s="90"/>
      <c r="B1900" s="90"/>
      <c r="C1900" s="101"/>
      <c r="D1900" s="101">
        <v>45479</v>
      </c>
      <c r="E1900" s="99">
        <v>113235</v>
      </c>
      <c r="F1900" s="99" t="s">
        <v>312</v>
      </c>
      <c r="G1900" s="107" t="s">
        <v>2626</v>
      </c>
      <c r="H1900" s="104">
        <v>9300.02</v>
      </c>
      <c r="I1900" s="78">
        <v>513</v>
      </c>
      <c r="J1900" s="93"/>
      <c r="K1900" s="94">
        <v>17.829999999999998</v>
      </c>
      <c r="L1900" s="94">
        <v>17.829999999999998</v>
      </c>
      <c r="M1900" s="94">
        <f t="shared" si="16"/>
        <v>0</v>
      </c>
      <c r="N1900" s="108">
        <v>45602</v>
      </c>
      <c r="O1900" s="90" t="s">
        <v>2627</v>
      </c>
      <c r="P1900" s="90" t="s">
        <v>2619</v>
      </c>
      <c r="Q1900" s="90">
        <v>37</v>
      </c>
    </row>
    <row r="1901" spans="1:247" ht="16.5" hidden="1" customHeight="1">
      <c r="A1901" s="90"/>
      <c r="B1901" s="90"/>
      <c r="C1901" s="99"/>
      <c r="D1901" s="99" t="s">
        <v>2628</v>
      </c>
      <c r="E1901" s="99">
        <v>117370</v>
      </c>
      <c r="F1901" s="99" t="s">
        <v>312</v>
      </c>
      <c r="G1901" s="99" t="s">
        <v>752</v>
      </c>
      <c r="H1901" s="104">
        <v>314227.48</v>
      </c>
      <c r="I1901" s="78">
        <v>513</v>
      </c>
      <c r="J1901" s="105"/>
      <c r="K1901" s="106">
        <v>614.92999999999995</v>
      </c>
      <c r="L1901" s="94">
        <v>614.92999999999995</v>
      </c>
      <c r="M1901" s="94">
        <f t="shared" si="16"/>
        <v>0</v>
      </c>
      <c r="N1901" s="98">
        <v>45419</v>
      </c>
      <c r="O1901" s="90" t="s">
        <v>2625</v>
      </c>
      <c r="P1901" s="90" t="s">
        <v>2619</v>
      </c>
      <c r="Q1901" s="90">
        <v>37</v>
      </c>
      <c r="R1901" s="90"/>
      <c r="S1901" s="90"/>
      <c r="T1901" s="90"/>
      <c r="U1901" s="90"/>
      <c r="V1901" s="90"/>
      <c r="W1901" s="90"/>
      <c r="X1901" s="90"/>
      <c r="Y1901" s="90"/>
      <c r="Z1901" s="90"/>
      <c r="AA1901" s="90"/>
      <c r="AB1901" s="90"/>
      <c r="AC1901" s="90"/>
      <c r="AD1901" s="90"/>
      <c r="AE1901" s="90"/>
      <c r="AF1901" s="90"/>
      <c r="AG1901" s="90"/>
      <c r="AH1901" s="90"/>
      <c r="AI1901" s="90"/>
      <c r="AJ1901" s="90"/>
      <c r="AK1901" s="90"/>
      <c r="AL1901" s="90"/>
      <c r="AM1901" s="90"/>
      <c r="AN1901" s="90"/>
      <c r="AO1901" s="90"/>
      <c r="AP1901" s="90"/>
      <c r="AQ1901" s="90"/>
      <c r="AR1901" s="90"/>
      <c r="AS1901" s="90"/>
      <c r="AT1901" s="90"/>
      <c r="AU1901" s="90"/>
      <c r="AV1901" s="90"/>
      <c r="AW1901" s="90"/>
      <c r="AX1901" s="90"/>
      <c r="AY1901" s="90"/>
      <c r="AZ1901" s="90"/>
      <c r="BA1901" s="90"/>
      <c r="BB1901" s="90"/>
      <c r="BC1901" s="90"/>
      <c r="BD1901" s="90"/>
      <c r="BE1901" s="90"/>
      <c r="BF1901" s="90"/>
      <c r="BG1901" s="90"/>
      <c r="BH1901" s="90"/>
      <c r="BI1901" s="90"/>
      <c r="BJ1901" s="90"/>
      <c r="BK1901" s="90"/>
      <c r="BL1901" s="90"/>
      <c r="BM1901" s="90"/>
      <c r="BN1901" s="90"/>
      <c r="BO1901" s="90"/>
      <c r="BP1901" s="90"/>
      <c r="BQ1901" s="90"/>
      <c r="BR1901" s="90"/>
      <c r="BS1901" s="90"/>
      <c r="BT1901" s="90"/>
      <c r="BU1901" s="90"/>
      <c r="BV1901" s="90"/>
      <c r="BW1901" s="90"/>
      <c r="BX1901" s="90"/>
      <c r="BY1901" s="90"/>
      <c r="BZ1901" s="90"/>
      <c r="CA1901" s="90"/>
      <c r="CB1901" s="90"/>
      <c r="CC1901" s="90"/>
      <c r="CD1901" s="90"/>
      <c r="CE1901" s="90"/>
      <c r="CF1901" s="90"/>
      <c r="CG1901" s="90"/>
      <c r="CH1901" s="90"/>
      <c r="CI1901" s="90"/>
      <c r="CJ1901" s="90"/>
      <c r="CK1901" s="90"/>
      <c r="CL1901" s="90"/>
      <c r="CM1901" s="90"/>
      <c r="CN1901" s="90"/>
      <c r="CO1901" s="90"/>
      <c r="CP1901" s="90"/>
      <c r="CQ1901" s="90"/>
      <c r="CR1901" s="90"/>
      <c r="CS1901" s="90"/>
      <c r="CT1901" s="90"/>
      <c r="CU1901" s="90"/>
      <c r="CV1901" s="90"/>
      <c r="CW1901" s="90"/>
      <c r="CX1901" s="90"/>
      <c r="CY1901" s="90"/>
      <c r="CZ1901" s="90"/>
      <c r="DA1901" s="90"/>
      <c r="DB1901" s="90"/>
      <c r="DC1901" s="90"/>
      <c r="DD1901" s="90"/>
      <c r="DE1901" s="90"/>
      <c r="DF1901" s="90"/>
      <c r="DG1901" s="90"/>
      <c r="DH1901" s="90"/>
      <c r="DI1901" s="90"/>
      <c r="DJ1901" s="90"/>
      <c r="DK1901" s="90"/>
      <c r="DL1901" s="90"/>
      <c r="DM1901" s="90"/>
      <c r="DN1901" s="90"/>
      <c r="DO1901" s="90"/>
      <c r="DP1901" s="90"/>
      <c r="DQ1901" s="90"/>
      <c r="DR1901" s="90"/>
      <c r="DS1901" s="90"/>
      <c r="DT1901" s="90"/>
      <c r="DU1901" s="90"/>
      <c r="DV1901" s="90"/>
      <c r="DW1901" s="90"/>
      <c r="DX1901" s="90"/>
      <c r="DY1901" s="90"/>
      <c r="DZ1901" s="90"/>
      <c r="EA1901" s="90"/>
      <c r="EB1901" s="90"/>
      <c r="EC1901" s="90"/>
      <c r="ED1901" s="90"/>
      <c r="EE1901" s="90"/>
      <c r="EF1901" s="90"/>
      <c r="EG1901" s="90"/>
      <c r="EH1901" s="90"/>
      <c r="EI1901" s="90"/>
      <c r="EJ1901" s="90"/>
      <c r="EK1901" s="90"/>
      <c r="EL1901" s="90"/>
      <c r="EM1901" s="90"/>
      <c r="EN1901" s="90"/>
      <c r="EO1901" s="90"/>
      <c r="EP1901" s="90"/>
      <c r="EQ1901" s="90"/>
      <c r="ER1901" s="90"/>
      <c r="ES1901" s="90"/>
      <c r="ET1901" s="90"/>
      <c r="EU1901" s="90"/>
      <c r="EV1901" s="90"/>
      <c r="EW1901" s="90"/>
      <c r="EX1901" s="90"/>
      <c r="EY1901" s="90"/>
      <c r="EZ1901" s="90"/>
      <c r="FA1901" s="90"/>
      <c r="FB1901" s="90"/>
      <c r="FC1901" s="90"/>
      <c r="FD1901" s="90"/>
      <c r="FE1901" s="90"/>
      <c r="FF1901" s="90"/>
      <c r="FG1901" s="90"/>
      <c r="FH1901" s="90"/>
      <c r="FI1901" s="90"/>
      <c r="FJ1901" s="90"/>
      <c r="FK1901" s="90"/>
      <c r="FL1901" s="90"/>
      <c r="FM1901" s="90"/>
      <c r="FN1901" s="90"/>
      <c r="FO1901" s="90"/>
      <c r="FP1901" s="90"/>
      <c r="FQ1901" s="90"/>
      <c r="FR1901" s="90"/>
      <c r="FS1901" s="90"/>
      <c r="FT1901" s="90"/>
      <c r="FU1901" s="90"/>
      <c r="FV1901" s="90"/>
      <c r="FW1901" s="90"/>
      <c r="FX1901" s="90"/>
      <c r="FY1901" s="90"/>
      <c r="FZ1901" s="90"/>
      <c r="GA1901" s="90"/>
      <c r="GB1901" s="90"/>
      <c r="GC1901" s="90"/>
      <c r="GD1901" s="90"/>
      <c r="GE1901" s="90"/>
      <c r="GF1901" s="90"/>
      <c r="GG1901" s="90"/>
      <c r="GH1901" s="90"/>
      <c r="GI1901" s="90"/>
      <c r="GJ1901" s="90"/>
      <c r="GK1901" s="90"/>
      <c r="GL1901" s="90"/>
      <c r="GM1901" s="90"/>
      <c r="GN1901" s="90"/>
      <c r="GO1901" s="90"/>
      <c r="GP1901" s="90"/>
      <c r="GQ1901" s="90"/>
      <c r="GR1901" s="90"/>
      <c r="GS1901" s="90"/>
      <c r="GT1901" s="90"/>
      <c r="GU1901" s="90"/>
      <c r="GV1901" s="90"/>
      <c r="GW1901" s="90"/>
      <c r="GX1901" s="90"/>
      <c r="GY1901" s="90"/>
      <c r="GZ1901" s="90"/>
      <c r="HA1901" s="90"/>
      <c r="HB1901" s="90"/>
      <c r="HC1901" s="90"/>
      <c r="HD1901" s="90"/>
      <c r="HE1901" s="90"/>
      <c r="HF1901" s="90"/>
      <c r="HG1901" s="90"/>
      <c r="HH1901" s="90"/>
      <c r="HI1901" s="90"/>
      <c r="HJ1901" s="90"/>
      <c r="HK1901" s="90"/>
      <c r="HL1901" s="90"/>
      <c r="HM1901" s="90"/>
      <c r="HN1901" s="90"/>
      <c r="HO1901" s="90"/>
      <c r="HP1901" s="90"/>
      <c r="HQ1901" s="90"/>
      <c r="HR1901" s="90"/>
      <c r="HS1901" s="90"/>
      <c r="HT1901" s="90"/>
      <c r="HU1901" s="90"/>
      <c r="HV1901" s="90"/>
      <c r="HW1901" s="90"/>
      <c r="HX1901" s="90"/>
      <c r="HY1901" s="90"/>
      <c r="HZ1901" s="90"/>
      <c r="IA1901" s="90"/>
      <c r="IB1901" s="90"/>
      <c r="IC1901" s="90"/>
      <c r="ID1901" s="90"/>
      <c r="IE1901" s="90"/>
      <c r="IF1901" s="90"/>
      <c r="IG1901" s="90"/>
      <c r="IH1901" s="90"/>
      <c r="II1901" s="90"/>
      <c r="IJ1901" s="90"/>
      <c r="IK1901" s="90"/>
      <c r="IL1901" s="90"/>
      <c r="IM1901" s="90"/>
    </row>
    <row r="1902" spans="1:247" ht="13.5" hidden="1">
      <c r="A1902" s="90"/>
      <c r="B1902" s="90"/>
      <c r="C1902" s="99"/>
      <c r="D1902" s="99" t="s">
        <v>2628</v>
      </c>
      <c r="E1902" s="99">
        <v>1892</v>
      </c>
      <c r="F1902" s="90" t="s">
        <v>1144</v>
      </c>
      <c r="G1902" s="99" t="s">
        <v>2629</v>
      </c>
      <c r="H1902" s="104">
        <v>1049351.5900000001</v>
      </c>
      <c r="I1902" s="78">
        <v>513</v>
      </c>
      <c r="J1902" s="105"/>
      <c r="K1902" s="106">
        <v>2053.5300000000002</v>
      </c>
      <c r="L1902" s="94">
        <v>2053.5300000000002</v>
      </c>
      <c r="M1902" s="94">
        <f t="shared" si="16"/>
        <v>0</v>
      </c>
      <c r="N1902" s="98">
        <v>45450</v>
      </c>
      <c r="O1902" s="90" t="s">
        <v>2630</v>
      </c>
      <c r="P1902" s="90" t="s">
        <v>2619</v>
      </c>
      <c r="Q1902" s="90">
        <v>37</v>
      </c>
      <c r="R1902" s="90"/>
      <c r="S1902" s="90"/>
      <c r="T1902" s="90"/>
      <c r="U1902" s="90"/>
      <c r="V1902" s="90"/>
      <c r="W1902" s="90"/>
      <c r="X1902" s="90"/>
      <c r="Y1902" s="90"/>
      <c r="Z1902" s="90"/>
      <c r="AA1902" s="90"/>
      <c r="AB1902" s="90"/>
      <c r="AC1902" s="90"/>
      <c r="AD1902" s="90"/>
      <c r="AE1902" s="90"/>
      <c r="AF1902" s="90"/>
      <c r="AG1902" s="90"/>
      <c r="AH1902" s="90"/>
      <c r="AI1902" s="90"/>
      <c r="AJ1902" s="90"/>
      <c r="AK1902" s="90"/>
      <c r="AL1902" s="90"/>
      <c r="AM1902" s="90"/>
      <c r="AN1902" s="90"/>
      <c r="AO1902" s="90"/>
      <c r="AP1902" s="90"/>
      <c r="AQ1902" s="90"/>
      <c r="AR1902" s="90"/>
      <c r="AS1902" s="90"/>
      <c r="AT1902" s="90"/>
      <c r="AU1902" s="90"/>
      <c r="AV1902" s="90"/>
      <c r="AW1902" s="90"/>
      <c r="AX1902" s="90"/>
      <c r="AY1902" s="90"/>
      <c r="AZ1902" s="90"/>
      <c r="BA1902" s="90"/>
      <c r="BB1902" s="90"/>
      <c r="BC1902" s="90"/>
      <c r="BD1902" s="90"/>
      <c r="BE1902" s="90"/>
      <c r="BF1902" s="90"/>
      <c r="BG1902" s="90"/>
      <c r="BH1902" s="90"/>
      <c r="BI1902" s="90"/>
      <c r="BJ1902" s="90"/>
      <c r="BK1902" s="90"/>
      <c r="BL1902" s="90"/>
      <c r="BM1902" s="90"/>
      <c r="BN1902" s="90"/>
      <c r="BO1902" s="90"/>
      <c r="BP1902" s="90"/>
      <c r="BQ1902" s="90"/>
      <c r="BR1902" s="90"/>
      <c r="BS1902" s="90"/>
      <c r="BT1902" s="90"/>
      <c r="BU1902" s="90"/>
      <c r="BV1902" s="90"/>
      <c r="BW1902" s="90"/>
      <c r="BX1902" s="90"/>
      <c r="BY1902" s="90"/>
      <c r="BZ1902" s="90"/>
      <c r="CA1902" s="90"/>
      <c r="CB1902" s="90"/>
      <c r="CC1902" s="90"/>
      <c r="CD1902" s="90"/>
      <c r="CE1902" s="90"/>
      <c r="CF1902" s="90"/>
      <c r="CG1902" s="90"/>
      <c r="CH1902" s="90"/>
      <c r="CI1902" s="90"/>
      <c r="CJ1902" s="90"/>
      <c r="CK1902" s="90"/>
      <c r="CL1902" s="90"/>
      <c r="CM1902" s="90"/>
      <c r="CN1902" s="90"/>
      <c r="CO1902" s="90"/>
      <c r="CP1902" s="90"/>
      <c r="CQ1902" s="90"/>
      <c r="CR1902" s="90"/>
      <c r="CS1902" s="90"/>
      <c r="CT1902" s="90"/>
      <c r="CU1902" s="90"/>
      <c r="CV1902" s="90"/>
      <c r="CW1902" s="90"/>
      <c r="CX1902" s="90"/>
      <c r="CY1902" s="90"/>
      <c r="CZ1902" s="90"/>
      <c r="DA1902" s="90"/>
      <c r="DB1902" s="90"/>
      <c r="DC1902" s="90"/>
      <c r="DD1902" s="90"/>
      <c r="DE1902" s="90"/>
      <c r="DF1902" s="90"/>
      <c r="DG1902" s="90"/>
      <c r="DH1902" s="90"/>
      <c r="DI1902" s="90"/>
      <c r="DJ1902" s="90"/>
      <c r="DK1902" s="90"/>
      <c r="DL1902" s="90"/>
      <c r="DM1902" s="90"/>
      <c r="DN1902" s="90"/>
      <c r="DO1902" s="90"/>
      <c r="DP1902" s="90"/>
      <c r="DQ1902" s="90"/>
      <c r="DR1902" s="90"/>
      <c r="DS1902" s="90"/>
      <c r="DT1902" s="90"/>
      <c r="DU1902" s="90"/>
      <c r="DV1902" s="90"/>
      <c r="DW1902" s="90"/>
      <c r="DX1902" s="90"/>
      <c r="DY1902" s="90"/>
      <c r="DZ1902" s="90"/>
      <c r="EA1902" s="90"/>
      <c r="EB1902" s="90"/>
      <c r="EC1902" s="90"/>
      <c r="ED1902" s="90"/>
      <c r="EE1902" s="90"/>
      <c r="EF1902" s="90"/>
      <c r="EG1902" s="90"/>
      <c r="EH1902" s="90"/>
      <c r="EI1902" s="90"/>
      <c r="EJ1902" s="90"/>
      <c r="EK1902" s="90"/>
      <c r="EL1902" s="90"/>
      <c r="EM1902" s="90"/>
      <c r="EN1902" s="90"/>
      <c r="EO1902" s="90"/>
      <c r="EP1902" s="90"/>
      <c r="EQ1902" s="90"/>
      <c r="ER1902" s="90"/>
      <c r="ES1902" s="90"/>
      <c r="ET1902" s="90"/>
      <c r="EU1902" s="90"/>
      <c r="EV1902" s="90"/>
      <c r="EW1902" s="90"/>
      <c r="EX1902" s="90"/>
      <c r="EY1902" s="90"/>
      <c r="EZ1902" s="90"/>
      <c r="FA1902" s="90"/>
      <c r="FB1902" s="90"/>
      <c r="FC1902" s="90"/>
      <c r="FD1902" s="90"/>
      <c r="FE1902" s="90"/>
      <c r="FF1902" s="90"/>
      <c r="FG1902" s="90"/>
      <c r="FH1902" s="90"/>
      <c r="FI1902" s="90"/>
      <c r="FJ1902" s="90"/>
      <c r="FK1902" s="90"/>
      <c r="FL1902" s="90"/>
      <c r="FM1902" s="90"/>
      <c r="FN1902" s="90"/>
      <c r="FO1902" s="90"/>
      <c r="FP1902" s="90"/>
      <c r="FQ1902" s="90"/>
      <c r="FR1902" s="90"/>
      <c r="FS1902" s="90"/>
      <c r="FT1902" s="90"/>
      <c r="FU1902" s="90"/>
      <c r="FV1902" s="90"/>
      <c r="FW1902" s="90"/>
      <c r="FX1902" s="90"/>
      <c r="FY1902" s="90"/>
      <c r="FZ1902" s="90"/>
      <c r="GA1902" s="90"/>
      <c r="GB1902" s="90"/>
      <c r="GC1902" s="90"/>
      <c r="GD1902" s="90"/>
      <c r="GE1902" s="90"/>
      <c r="GF1902" s="90"/>
      <c r="GG1902" s="90"/>
      <c r="GH1902" s="90"/>
      <c r="GI1902" s="90"/>
      <c r="GJ1902" s="90"/>
      <c r="GK1902" s="90"/>
      <c r="GL1902" s="90"/>
      <c r="GM1902" s="90"/>
      <c r="GN1902" s="90"/>
      <c r="GO1902" s="90"/>
      <c r="GP1902" s="90"/>
      <c r="GQ1902" s="90"/>
      <c r="GR1902" s="90"/>
      <c r="GS1902" s="90"/>
      <c r="GT1902" s="90"/>
      <c r="GU1902" s="90"/>
      <c r="GV1902" s="90"/>
      <c r="GW1902" s="90"/>
      <c r="GX1902" s="90"/>
      <c r="GY1902" s="90"/>
      <c r="GZ1902" s="90"/>
      <c r="HA1902" s="90"/>
      <c r="HB1902" s="90"/>
      <c r="HC1902" s="90"/>
      <c r="HD1902" s="90"/>
      <c r="HE1902" s="90"/>
      <c r="HF1902" s="90"/>
      <c r="HG1902" s="90"/>
      <c r="HH1902" s="90"/>
      <c r="HI1902" s="90"/>
      <c r="HJ1902" s="90"/>
      <c r="HK1902" s="90"/>
      <c r="HL1902" s="90"/>
      <c r="HM1902" s="90"/>
      <c r="HN1902" s="90"/>
      <c r="HO1902" s="90"/>
      <c r="HP1902" s="90"/>
      <c r="HQ1902" s="90"/>
      <c r="HR1902" s="90"/>
      <c r="HS1902" s="90"/>
      <c r="HT1902" s="90"/>
      <c r="HU1902" s="90"/>
      <c r="HV1902" s="90"/>
      <c r="HW1902" s="90"/>
      <c r="HX1902" s="90"/>
      <c r="HY1902" s="90"/>
      <c r="HZ1902" s="90"/>
      <c r="IA1902" s="90"/>
      <c r="IB1902" s="90"/>
      <c r="IC1902" s="90"/>
      <c r="ID1902" s="90"/>
      <c r="IE1902" s="90"/>
      <c r="IF1902" s="90"/>
      <c r="IG1902" s="90"/>
      <c r="IH1902" s="90"/>
      <c r="II1902" s="90"/>
      <c r="IJ1902" s="90"/>
      <c r="IK1902" s="90"/>
      <c r="IL1902" s="90"/>
      <c r="IM1902" s="90"/>
    </row>
    <row r="1903" spans="1:247" ht="13.5" hidden="1">
      <c r="A1903" s="90"/>
      <c r="B1903" s="90"/>
      <c r="C1903" s="90"/>
      <c r="D1903" s="90" t="s">
        <v>2631</v>
      </c>
      <c r="E1903" s="90">
        <v>12509</v>
      </c>
      <c r="F1903" s="99" t="s">
        <v>312</v>
      </c>
      <c r="G1903" s="90" t="s">
        <v>2632</v>
      </c>
      <c r="H1903" s="92">
        <v>587775.21</v>
      </c>
      <c r="I1903" s="78">
        <f>515</f>
        <v>515</v>
      </c>
      <c r="J1903" s="93"/>
      <c r="K1903" s="94">
        <f t="shared" ref="K1903:K1904" si="17">H1903/I1903</f>
        <v>1141.3110873786407</v>
      </c>
      <c r="L1903" s="94">
        <v>1141.32</v>
      </c>
      <c r="M1903" s="94">
        <f t="shared" si="16"/>
        <v>-8.9126213592862769E-3</v>
      </c>
      <c r="N1903" s="98">
        <v>45419</v>
      </c>
      <c r="O1903" s="90" t="s">
        <v>2633</v>
      </c>
      <c r="P1903" s="90" t="s">
        <v>2619</v>
      </c>
      <c r="Q1903" s="90">
        <v>38</v>
      </c>
      <c r="R1903" s="90"/>
      <c r="S1903" s="90"/>
      <c r="T1903" s="90"/>
      <c r="U1903" s="90"/>
      <c r="V1903" s="90"/>
      <c r="W1903" s="90"/>
      <c r="X1903" s="90"/>
      <c r="Y1903" s="90"/>
      <c r="Z1903" s="90"/>
      <c r="AA1903" s="90"/>
      <c r="AB1903" s="90"/>
      <c r="AC1903" s="90"/>
      <c r="AD1903" s="90"/>
      <c r="AE1903" s="90"/>
      <c r="AF1903" s="90"/>
      <c r="AG1903" s="90"/>
      <c r="AH1903" s="90"/>
      <c r="AI1903" s="90"/>
      <c r="AJ1903" s="90"/>
      <c r="AK1903" s="90"/>
      <c r="AL1903" s="90"/>
      <c r="AM1903" s="90"/>
      <c r="AN1903" s="90"/>
      <c r="AO1903" s="90"/>
      <c r="AP1903" s="90"/>
      <c r="AQ1903" s="90"/>
      <c r="AR1903" s="90"/>
      <c r="AS1903" s="90"/>
      <c r="AT1903" s="90"/>
      <c r="AU1903" s="90"/>
      <c r="AV1903" s="90"/>
      <c r="AW1903" s="90"/>
      <c r="AX1903" s="90"/>
      <c r="AY1903" s="90"/>
      <c r="AZ1903" s="90"/>
      <c r="BA1903" s="90"/>
      <c r="BB1903" s="90"/>
      <c r="BC1903" s="90"/>
      <c r="BD1903" s="90"/>
      <c r="BE1903" s="90"/>
      <c r="BF1903" s="90"/>
      <c r="BG1903" s="90"/>
      <c r="BH1903" s="90"/>
      <c r="BI1903" s="90"/>
      <c r="BJ1903" s="90"/>
      <c r="BK1903" s="90"/>
      <c r="BL1903" s="90"/>
      <c r="BM1903" s="90"/>
      <c r="BN1903" s="90"/>
      <c r="BO1903" s="90"/>
      <c r="BP1903" s="90"/>
      <c r="BQ1903" s="90"/>
      <c r="BR1903" s="90"/>
      <c r="BS1903" s="90"/>
      <c r="BT1903" s="90"/>
      <c r="BU1903" s="90"/>
      <c r="BV1903" s="90"/>
      <c r="BW1903" s="90"/>
      <c r="BX1903" s="90"/>
      <c r="BY1903" s="90"/>
      <c r="BZ1903" s="90"/>
      <c r="CA1903" s="90"/>
      <c r="CB1903" s="90"/>
      <c r="CC1903" s="90"/>
      <c r="CD1903" s="90"/>
      <c r="CE1903" s="90"/>
      <c r="CF1903" s="90"/>
      <c r="CG1903" s="90"/>
      <c r="CH1903" s="90"/>
      <c r="CI1903" s="90"/>
      <c r="CJ1903" s="90"/>
      <c r="CK1903" s="90"/>
      <c r="CL1903" s="90"/>
      <c r="CM1903" s="90"/>
      <c r="CN1903" s="90"/>
      <c r="CO1903" s="90"/>
      <c r="CP1903" s="90"/>
      <c r="CQ1903" s="90"/>
      <c r="CR1903" s="90"/>
      <c r="CS1903" s="90"/>
      <c r="CT1903" s="90"/>
      <c r="CU1903" s="90"/>
      <c r="CV1903" s="90"/>
      <c r="CW1903" s="90"/>
      <c r="CX1903" s="90"/>
      <c r="CY1903" s="90"/>
      <c r="CZ1903" s="90"/>
      <c r="DA1903" s="90"/>
      <c r="DB1903" s="90"/>
      <c r="DC1903" s="90"/>
      <c r="DD1903" s="90"/>
      <c r="DE1903" s="90"/>
      <c r="DF1903" s="90"/>
      <c r="DG1903" s="90"/>
      <c r="DH1903" s="90"/>
      <c r="DI1903" s="90"/>
      <c r="DJ1903" s="90"/>
      <c r="DK1903" s="90"/>
      <c r="DL1903" s="90"/>
      <c r="DM1903" s="90"/>
      <c r="DN1903" s="90"/>
      <c r="DO1903" s="90"/>
      <c r="DP1903" s="90"/>
      <c r="DQ1903" s="90"/>
      <c r="DR1903" s="90"/>
      <c r="DS1903" s="90"/>
      <c r="DT1903" s="90"/>
      <c r="DU1903" s="90"/>
      <c r="DV1903" s="90"/>
      <c r="DW1903" s="90"/>
      <c r="DX1903" s="90"/>
      <c r="DY1903" s="90"/>
      <c r="DZ1903" s="90"/>
      <c r="EA1903" s="90"/>
      <c r="EB1903" s="90"/>
      <c r="EC1903" s="90"/>
      <c r="ED1903" s="90"/>
      <c r="EE1903" s="90"/>
      <c r="EF1903" s="90"/>
      <c r="EG1903" s="90"/>
      <c r="EH1903" s="90"/>
      <c r="EI1903" s="90"/>
      <c r="EJ1903" s="90"/>
      <c r="EK1903" s="90"/>
      <c r="EL1903" s="90"/>
      <c r="EM1903" s="90"/>
      <c r="EN1903" s="90"/>
      <c r="EO1903" s="90"/>
      <c r="EP1903" s="90"/>
      <c r="EQ1903" s="90"/>
      <c r="ER1903" s="90"/>
      <c r="ES1903" s="90"/>
      <c r="ET1903" s="90"/>
      <c r="EU1903" s="90"/>
      <c r="EV1903" s="90"/>
      <c r="EW1903" s="90"/>
      <c r="EX1903" s="90"/>
      <c r="EY1903" s="90"/>
      <c r="EZ1903" s="90"/>
      <c r="FA1903" s="90"/>
      <c r="FB1903" s="90"/>
      <c r="FC1903" s="90"/>
      <c r="FD1903" s="90"/>
      <c r="FE1903" s="90"/>
      <c r="FF1903" s="90"/>
      <c r="FG1903" s="90"/>
      <c r="FH1903" s="90"/>
      <c r="FI1903" s="90"/>
      <c r="FJ1903" s="90"/>
      <c r="FK1903" s="90"/>
      <c r="FL1903" s="90"/>
      <c r="FM1903" s="90"/>
      <c r="FN1903" s="90"/>
      <c r="FO1903" s="90"/>
      <c r="FP1903" s="90"/>
      <c r="FQ1903" s="90"/>
      <c r="FR1903" s="90"/>
      <c r="FS1903" s="90"/>
      <c r="FT1903" s="90"/>
      <c r="FU1903" s="90"/>
      <c r="FV1903" s="90"/>
      <c r="FW1903" s="90"/>
      <c r="FX1903" s="90"/>
      <c r="FY1903" s="90"/>
      <c r="FZ1903" s="90"/>
      <c r="GA1903" s="90"/>
      <c r="GB1903" s="90"/>
      <c r="GC1903" s="90"/>
      <c r="GD1903" s="90"/>
      <c r="GE1903" s="90"/>
      <c r="GF1903" s="90"/>
      <c r="GG1903" s="90"/>
      <c r="GH1903" s="90"/>
      <c r="GI1903" s="90"/>
      <c r="GJ1903" s="90"/>
      <c r="GK1903" s="90"/>
      <c r="GL1903" s="90"/>
      <c r="GM1903" s="90"/>
      <c r="GN1903" s="90"/>
      <c r="GO1903" s="90"/>
      <c r="GP1903" s="90"/>
      <c r="GQ1903" s="90"/>
      <c r="GR1903" s="90"/>
      <c r="GS1903" s="90"/>
      <c r="GT1903" s="90"/>
      <c r="GU1903" s="90"/>
      <c r="GV1903" s="90"/>
      <c r="GW1903" s="90"/>
      <c r="GX1903" s="90"/>
      <c r="GY1903" s="90"/>
      <c r="GZ1903" s="90"/>
      <c r="HA1903" s="90"/>
      <c r="HB1903" s="90"/>
      <c r="HC1903" s="90"/>
      <c r="HD1903" s="90"/>
      <c r="HE1903" s="90"/>
      <c r="HF1903" s="90"/>
      <c r="HG1903" s="90"/>
      <c r="HH1903" s="90"/>
      <c r="HI1903" s="90"/>
      <c r="HJ1903" s="90"/>
      <c r="HK1903" s="90"/>
      <c r="HL1903" s="90"/>
      <c r="HM1903" s="90"/>
      <c r="HN1903" s="90"/>
      <c r="HO1903" s="90"/>
      <c r="HP1903" s="90"/>
      <c r="HQ1903" s="90"/>
      <c r="HR1903" s="90"/>
      <c r="HS1903" s="90"/>
      <c r="HT1903" s="90"/>
      <c r="HU1903" s="90"/>
      <c r="HV1903" s="90"/>
      <c r="HW1903" s="90"/>
      <c r="HX1903" s="90"/>
      <c r="HY1903" s="90"/>
      <c r="HZ1903" s="90"/>
      <c r="IA1903" s="90"/>
      <c r="IB1903" s="90"/>
      <c r="IC1903" s="90"/>
      <c r="ID1903" s="90"/>
      <c r="IE1903" s="90"/>
      <c r="IF1903" s="90"/>
      <c r="IG1903" s="90"/>
      <c r="IH1903" s="90"/>
      <c r="II1903" s="90"/>
      <c r="IJ1903" s="90"/>
      <c r="IK1903" s="90"/>
      <c r="IL1903" s="90"/>
      <c r="IM1903" s="90"/>
    </row>
    <row r="1904" spans="1:247" ht="13.5" hidden="1">
      <c r="A1904" s="90"/>
      <c r="B1904" s="90"/>
      <c r="C1904" s="90"/>
      <c r="D1904" s="90" t="s">
        <v>2631</v>
      </c>
      <c r="E1904" s="90">
        <v>210</v>
      </c>
      <c r="F1904" s="99" t="s">
        <v>2634</v>
      </c>
      <c r="G1904" s="90" t="s">
        <v>2635</v>
      </c>
      <c r="H1904" s="92">
        <v>176619</v>
      </c>
      <c r="I1904" s="85">
        <v>523</v>
      </c>
      <c r="J1904" s="93"/>
      <c r="K1904" s="94">
        <f t="shared" si="17"/>
        <v>337.70363288718931</v>
      </c>
      <c r="L1904" s="94">
        <v>337.70499999999998</v>
      </c>
      <c r="M1904" s="94">
        <f t="shared" si="16"/>
        <v>-1.3671128106693686E-3</v>
      </c>
      <c r="N1904" s="98">
        <v>45419</v>
      </c>
      <c r="O1904" s="90" t="s">
        <v>2636</v>
      </c>
      <c r="P1904" s="90" t="s">
        <v>2619</v>
      </c>
      <c r="Q1904" s="90">
        <v>38</v>
      </c>
      <c r="R1904" s="90"/>
      <c r="S1904" s="90"/>
      <c r="T1904" s="90"/>
      <c r="U1904" s="90"/>
      <c r="V1904" s="90"/>
      <c r="W1904" s="90"/>
      <c r="X1904" s="90"/>
      <c r="Y1904" s="90"/>
      <c r="Z1904" s="90"/>
      <c r="AA1904" s="90"/>
      <c r="AB1904" s="90"/>
      <c r="AC1904" s="90"/>
      <c r="AD1904" s="90"/>
      <c r="AE1904" s="90"/>
      <c r="AF1904" s="90"/>
      <c r="AG1904" s="90"/>
      <c r="AH1904" s="90"/>
      <c r="AI1904" s="90"/>
      <c r="AJ1904" s="90"/>
      <c r="AK1904" s="90"/>
      <c r="AL1904" s="90"/>
      <c r="AM1904" s="90"/>
      <c r="AN1904" s="90"/>
      <c r="AO1904" s="90"/>
      <c r="AP1904" s="90"/>
      <c r="AQ1904" s="90"/>
      <c r="AR1904" s="90"/>
      <c r="AS1904" s="90"/>
      <c r="AT1904" s="90"/>
      <c r="AU1904" s="90"/>
      <c r="AV1904" s="90"/>
      <c r="AW1904" s="90"/>
      <c r="AX1904" s="90"/>
      <c r="AY1904" s="90"/>
      <c r="AZ1904" s="90"/>
      <c r="BA1904" s="90"/>
      <c r="BB1904" s="90"/>
      <c r="BC1904" s="90"/>
      <c r="BD1904" s="90"/>
      <c r="BE1904" s="90"/>
      <c r="BF1904" s="90"/>
      <c r="BG1904" s="90"/>
      <c r="BH1904" s="90"/>
      <c r="BI1904" s="90"/>
      <c r="BJ1904" s="90"/>
      <c r="BK1904" s="90"/>
      <c r="BL1904" s="90"/>
      <c r="BM1904" s="90"/>
      <c r="BN1904" s="90"/>
      <c r="BO1904" s="90"/>
      <c r="BP1904" s="90"/>
      <c r="BQ1904" s="90"/>
      <c r="BR1904" s="90"/>
      <c r="BS1904" s="90"/>
      <c r="BT1904" s="90"/>
      <c r="BU1904" s="90"/>
      <c r="BV1904" s="90"/>
      <c r="BW1904" s="90"/>
      <c r="BX1904" s="90"/>
      <c r="BY1904" s="90"/>
      <c r="BZ1904" s="90"/>
      <c r="CA1904" s="90"/>
      <c r="CB1904" s="90"/>
      <c r="CC1904" s="90"/>
      <c r="CD1904" s="90"/>
      <c r="CE1904" s="90"/>
      <c r="CF1904" s="90"/>
      <c r="CG1904" s="90"/>
      <c r="CH1904" s="90"/>
      <c r="CI1904" s="90"/>
      <c r="CJ1904" s="90"/>
      <c r="CK1904" s="90"/>
      <c r="CL1904" s="90"/>
      <c r="CM1904" s="90"/>
      <c r="CN1904" s="90"/>
      <c r="CO1904" s="90"/>
      <c r="CP1904" s="90"/>
      <c r="CQ1904" s="90"/>
      <c r="CR1904" s="90"/>
      <c r="CS1904" s="90"/>
      <c r="CT1904" s="90"/>
      <c r="CU1904" s="90"/>
      <c r="CV1904" s="90"/>
      <c r="CW1904" s="90"/>
      <c r="CX1904" s="90"/>
      <c r="CY1904" s="90"/>
      <c r="CZ1904" s="90"/>
      <c r="DA1904" s="90"/>
      <c r="DB1904" s="90"/>
      <c r="DC1904" s="90"/>
      <c r="DD1904" s="90"/>
      <c r="DE1904" s="90"/>
      <c r="DF1904" s="90"/>
      <c r="DG1904" s="90"/>
      <c r="DH1904" s="90"/>
      <c r="DI1904" s="90"/>
      <c r="DJ1904" s="90"/>
      <c r="DK1904" s="90"/>
      <c r="DL1904" s="90"/>
      <c r="DM1904" s="90"/>
      <c r="DN1904" s="90"/>
      <c r="DO1904" s="90"/>
      <c r="DP1904" s="90"/>
      <c r="DQ1904" s="90"/>
      <c r="DR1904" s="90"/>
      <c r="DS1904" s="90"/>
      <c r="DT1904" s="90"/>
      <c r="DU1904" s="90"/>
      <c r="DV1904" s="90"/>
      <c r="DW1904" s="90"/>
      <c r="DX1904" s="90"/>
      <c r="DY1904" s="90"/>
      <c r="DZ1904" s="90"/>
      <c r="EA1904" s="90"/>
      <c r="EB1904" s="90"/>
      <c r="EC1904" s="90"/>
      <c r="ED1904" s="90"/>
      <c r="EE1904" s="90"/>
      <c r="EF1904" s="90"/>
      <c r="EG1904" s="90"/>
      <c r="EH1904" s="90"/>
      <c r="EI1904" s="90"/>
      <c r="EJ1904" s="90"/>
      <c r="EK1904" s="90"/>
      <c r="EL1904" s="90"/>
      <c r="EM1904" s="90"/>
      <c r="EN1904" s="90"/>
      <c r="EO1904" s="90"/>
      <c r="EP1904" s="90"/>
      <c r="EQ1904" s="90"/>
      <c r="ER1904" s="90"/>
      <c r="ES1904" s="90"/>
      <c r="ET1904" s="90"/>
      <c r="EU1904" s="90"/>
      <c r="EV1904" s="90"/>
      <c r="EW1904" s="90"/>
      <c r="EX1904" s="90"/>
      <c r="EY1904" s="90"/>
      <c r="EZ1904" s="90"/>
      <c r="FA1904" s="90"/>
      <c r="FB1904" s="90"/>
      <c r="FC1904" s="90"/>
      <c r="FD1904" s="90"/>
      <c r="FE1904" s="90"/>
      <c r="FF1904" s="90"/>
      <c r="FG1904" s="90"/>
      <c r="FH1904" s="90"/>
      <c r="FI1904" s="90"/>
      <c r="FJ1904" s="90"/>
      <c r="FK1904" s="90"/>
      <c r="FL1904" s="90"/>
      <c r="FM1904" s="90"/>
      <c r="FN1904" s="90"/>
      <c r="FO1904" s="90"/>
      <c r="FP1904" s="90"/>
      <c r="FQ1904" s="90"/>
      <c r="FR1904" s="90"/>
      <c r="FS1904" s="90"/>
      <c r="FT1904" s="90"/>
      <c r="FU1904" s="90"/>
      <c r="FV1904" s="90"/>
      <c r="FW1904" s="90"/>
      <c r="FX1904" s="90"/>
      <c r="FY1904" s="90"/>
      <c r="FZ1904" s="90"/>
      <c r="GA1904" s="90"/>
      <c r="GB1904" s="90"/>
      <c r="GC1904" s="90"/>
      <c r="GD1904" s="90"/>
      <c r="GE1904" s="90"/>
      <c r="GF1904" s="90"/>
      <c r="GG1904" s="90"/>
      <c r="GH1904" s="90"/>
      <c r="GI1904" s="90"/>
      <c r="GJ1904" s="90"/>
      <c r="GK1904" s="90"/>
      <c r="GL1904" s="90"/>
      <c r="GM1904" s="90"/>
      <c r="GN1904" s="90"/>
      <c r="GO1904" s="90"/>
      <c r="GP1904" s="90"/>
      <c r="GQ1904" s="90"/>
      <c r="GR1904" s="90"/>
      <c r="GS1904" s="90"/>
      <c r="GT1904" s="90"/>
      <c r="GU1904" s="90"/>
      <c r="GV1904" s="90"/>
      <c r="GW1904" s="90"/>
      <c r="GX1904" s="90"/>
      <c r="GY1904" s="90"/>
      <c r="GZ1904" s="90"/>
      <c r="HA1904" s="90"/>
      <c r="HB1904" s="90"/>
      <c r="HC1904" s="90"/>
      <c r="HD1904" s="90"/>
      <c r="HE1904" s="90"/>
      <c r="HF1904" s="90"/>
      <c r="HG1904" s="90"/>
      <c r="HH1904" s="90"/>
      <c r="HI1904" s="90"/>
      <c r="HJ1904" s="90"/>
      <c r="HK1904" s="90"/>
      <c r="HL1904" s="90"/>
      <c r="HM1904" s="90"/>
      <c r="HN1904" s="90"/>
      <c r="HO1904" s="90"/>
      <c r="HP1904" s="90"/>
      <c r="HQ1904" s="90"/>
      <c r="HR1904" s="90"/>
      <c r="HS1904" s="90"/>
      <c r="HT1904" s="90"/>
      <c r="HU1904" s="90"/>
      <c r="HV1904" s="90"/>
      <c r="HW1904" s="90"/>
      <c r="HX1904" s="90"/>
      <c r="HY1904" s="90"/>
      <c r="HZ1904" s="90"/>
      <c r="IA1904" s="90"/>
      <c r="IB1904" s="90"/>
      <c r="IC1904" s="90"/>
      <c r="ID1904" s="90"/>
      <c r="IE1904" s="90"/>
      <c r="IF1904" s="90"/>
      <c r="IG1904" s="90"/>
      <c r="IH1904" s="90"/>
      <c r="II1904" s="90"/>
      <c r="IJ1904" s="90"/>
      <c r="IK1904" s="90"/>
      <c r="IL1904" s="90"/>
      <c r="IM1904" s="90"/>
    </row>
    <row r="1905" spans="1:247" ht="13.5" hidden="1">
      <c r="A1905" s="90"/>
      <c r="B1905" s="90"/>
      <c r="C1905" s="90"/>
      <c r="D1905" s="90" t="s">
        <v>2637</v>
      </c>
      <c r="E1905" s="90">
        <v>68</v>
      </c>
      <c r="F1905" s="90" t="s">
        <v>1456</v>
      </c>
      <c r="G1905" s="90" t="s">
        <v>2638</v>
      </c>
      <c r="H1905" s="92"/>
      <c r="I1905" s="92"/>
      <c r="J1905" s="93"/>
      <c r="K1905" s="94">
        <v>13413.83</v>
      </c>
      <c r="L1905" s="94">
        <v>13413.83</v>
      </c>
      <c r="M1905" s="94">
        <f t="shared" si="16"/>
        <v>0</v>
      </c>
      <c r="N1905" s="90" t="s">
        <v>2637</v>
      </c>
      <c r="O1905" s="90" t="s">
        <v>2639</v>
      </c>
      <c r="P1905" s="90" t="s">
        <v>2619</v>
      </c>
      <c r="Q1905" s="90">
        <v>38</v>
      </c>
    </row>
    <row r="1906" spans="1:247" ht="13.5" hidden="1">
      <c r="A1906" s="90"/>
      <c r="B1906" s="90"/>
      <c r="C1906" s="90"/>
      <c r="D1906" s="90" t="s">
        <v>2640</v>
      </c>
      <c r="E1906" s="90">
        <v>20762</v>
      </c>
      <c r="F1906" s="90" t="s">
        <v>2641</v>
      </c>
      <c r="G1906" s="90" t="s">
        <v>2642</v>
      </c>
      <c r="H1906" s="92">
        <v>294945</v>
      </c>
      <c r="I1906" s="92"/>
      <c r="J1906" s="93"/>
      <c r="K1906" s="94">
        <f>H1906/517</f>
        <v>570.49323017408119</v>
      </c>
      <c r="L1906" s="94">
        <v>570.5</v>
      </c>
      <c r="M1906" s="94">
        <f t="shared" si="16"/>
        <v>-6.769825918809147E-3</v>
      </c>
      <c r="N1906" s="90" t="s">
        <v>2643</v>
      </c>
      <c r="O1906" s="90" t="s">
        <v>2644</v>
      </c>
      <c r="P1906" s="90" t="s">
        <v>2619</v>
      </c>
      <c r="Q1906" s="90">
        <v>38</v>
      </c>
      <c r="R1906" s="90"/>
      <c r="S1906" s="90"/>
      <c r="T1906" s="90"/>
      <c r="U1906" s="90"/>
      <c r="V1906" s="90"/>
      <c r="W1906" s="90"/>
      <c r="X1906" s="90"/>
      <c r="Y1906" s="90"/>
      <c r="Z1906" s="90"/>
      <c r="AA1906" s="90"/>
      <c r="AB1906" s="90"/>
      <c r="AC1906" s="90"/>
      <c r="AD1906" s="90"/>
      <c r="AE1906" s="90"/>
      <c r="AF1906" s="90"/>
      <c r="AG1906" s="90"/>
      <c r="AH1906" s="90"/>
      <c r="AI1906" s="90"/>
      <c r="AJ1906" s="90"/>
      <c r="AK1906" s="90"/>
      <c r="AL1906" s="90"/>
      <c r="AM1906" s="90"/>
      <c r="AN1906" s="90"/>
      <c r="AO1906" s="90"/>
      <c r="AP1906" s="90"/>
      <c r="AQ1906" s="90"/>
      <c r="AR1906" s="90"/>
      <c r="AS1906" s="90"/>
      <c r="AT1906" s="90"/>
      <c r="AU1906" s="90"/>
      <c r="AV1906" s="90"/>
      <c r="AW1906" s="90"/>
      <c r="AX1906" s="90"/>
      <c r="AY1906" s="90"/>
      <c r="AZ1906" s="90"/>
      <c r="BA1906" s="90"/>
      <c r="BB1906" s="90"/>
      <c r="BC1906" s="90"/>
      <c r="BD1906" s="90"/>
      <c r="BE1906" s="90"/>
      <c r="BF1906" s="90"/>
      <c r="BG1906" s="90"/>
      <c r="BH1906" s="90"/>
      <c r="BI1906" s="90"/>
      <c r="BJ1906" s="90"/>
      <c r="BK1906" s="90"/>
      <c r="BL1906" s="90"/>
      <c r="BM1906" s="90"/>
      <c r="BN1906" s="90"/>
      <c r="BO1906" s="90"/>
      <c r="BP1906" s="90"/>
      <c r="BQ1906" s="90"/>
      <c r="BR1906" s="90"/>
      <c r="BS1906" s="90"/>
      <c r="BT1906" s="90"/>
      <c r="BU1906" s="90"/>
      <c r="BV1906" s="90"/>
      <c r="BW1906" s="90"/>
      <c r="BX1906" s="90"/>
      <c r="BY1906" s="90"/>
      <c r="BZ1906" s="90"/>
      <c r="CA1906" s="90"/>
      <c r="CB1906" s="90"/>
      <c r="CC1906" s="90"/>
      <c r="CD1906" s="90"/>
      <c r="CE1906" s="90"/>
      <c r="CF1906" s="90"/>
      <c r="CG1906" s="90"/>
      <c r="CH1906" s="90"/>
      <c r="CI1906" s="90"/>
      <c r="CJ1906" s="90"/>
      <c r="CK1906" s="90"/>
      <c r="CL1906" s="90"/>
      <c r="CM1906" s="90"/>
      <c r="CN1906" s="90"/>
      <c r="CO1906" s="90"/>
      <c r="CP1906" s="90"/>
      <c r="CQ1906" s="90"/>
      <c r="CR1906" s="90"/>
      <c r="CS1906" s="90"/>
      <c r="CT1906" s="90"/>
      <c r="CU1906" s="90"/>
      <c r="CV1906" s="90"/>
      <c r="CW1906" s="90"/>
      <c r="CX1906" s="90"/>
      <c r="CY1906" s="90"/>
      <c r="CZ1906" s="90"/>
      <c r="DA1906" s="90"/>
      <c r="DB1906" s="90"/>
      <c r="DC1906" s="90"/>
      <c r="DD1906" s="90"/>
      <c r="DE1906" s="90"/>
      <c r="DF1906" s="90"/>
      <c r="DG1906" s="90"/>
      <c r="DH1906" s="90"/>
      <c r="DI1906" s="90"/>
      <c r="DJ1906" s="90"/>
      <c r="DK1906" s="90"/>
      <c r="DL1906" s="90"/>
      <c r="DM1906" s="90"/>
      <c r="DN1906" s="90"/>
      <c r="DO1906" s="90"/>
      <c r="DP1906" s="90"/>
      <c r="DQ1906" s="90"/>
      <c r="DR1906" s="90"/>
      <c r="DS1906" s="90"/>
      <c r="DT1906" s="90"/>
      <c r="DU1906" s="90"/>
      <c r="DV1906" s="90"/>
      <c r="DW1906" s="90"/>
      <c r="DX1906" s="90"/>
      <c r="DY1906" s="90"/>
      <c r="DZ1906" s="90"/>
      <c r="EA1906" s="90"/>
      <c r="EB1906" s="90"/>
      <c r="EC1906" s="90"/>
      <c r="ED1906" s="90"/>
      <c r="EE1906" s="90"/>
      <c r="EF1906" s="90"/>
      <c r="EG1906" s="90"/>
      <c r="EH1906" s="90"/>
      <c r="EI1906" s="90"/>
      <c r="EJ1906" s="90"/>
      <c r="EK1906" s="90"/>
      <c r="EL1906" s="90"/>
      <c r="EM1906" s="90"/>
      <c r="EN1906" s="90"/>
      <c r="EO1906" s="90"/>
      <c r="EP1906" s="90"/>
      <c r="EQ1906" s="90"/>
      <c r="ER1906" s="90"/>
      <c r="ES1906" s="90"/>
      <c r="ET1906" s="90"/>
      <c r="EU1906" s="90"/>
      <c r="EV1906" s="90"/>
      <c r="EW1906" s="90"/>
      <c r="EX1906" s="90"/>
      <c r="EY1906" s="90"/>
      <c r="EZ1906" s="90"/>
      <c r="FA1906" s="90"/>
      <c r="FB1906" s="90"/>
      <c r="FC1906" s="90"/>
      <c r="FD1906" s="90"/>
      <c r="FE1906" s="90"/>
      <c r="FF1906" s="90"/>
      <c r="FG1906" s="90"/>
      <c r="FH1906" s="90"/>
      <c r="FI1906" s="90"/>
      <c r="FJ1906" s="90"/>
      <c r="FK1906" s="90"/>
      <c r="FL1906" s="90"/>
      <c r="FM1906" s="90"/>
      <c r="FN1906" s="90"/>
      <c r="FO1906" s="90"/>
      <c r="FP1906" s="90"/>
      <c r="FQ1906" s="90"/>
      <c r="FR1906" s="90"/>
      <c r="FS1906" s="90"/>
      <c r="FT1906" s="90"/>
      <c r="FU1906" s="90"/>
      <c r="FV1906" s="90"/>
      <c r="FW1906" s="90"/>
      <c r="FX1906" s="90"/>
      <c r="FY1906" s="90"/>
      <c r="FZ1906" s="90"/>
      <c r="GA1906" s="90"/>
      <c r="GB1906" s="90"/>
      <c r="GC1906" s="90"/>
      <c r="GD1906" s="90"/>
      <c r="GE1906" s="90"/>
      <c r="GF1906" s="90"/>
      <c r="GG1906" s="90"/>
      <c r="GH1906" s="90"/>
      <c r="GI1906" s="90"/>
      <c r="GJ1906" s="90"/>
      <c r="GK1906" s="90"/>
      <c r="GL1906" s="90"/>
      <c r="GM1906" s="90"/>
      <c r="GN1906" s="90"/>
      <c r="GO1906" s="90"/>
      <c r="GP1906" s="90"/>
      <c r="GQ1906" s="90"/>
      <c r="GR1906" s="90"/>
      <c r="GS1906" s="90"/>
      <c r="GT1906" s="90"/>
      <c r="GU1906" s="90"/>
      <c r="GV1906" s="90"/>
      <c r="GW1906" s="90"/>
      <c r="GX1906" s="90"/>
      <c r="GY1906" s="90"/>
      <c r="GZ1906" s="90"/>
      <c r="HA1906" s="90"/>
      <c r="HB1906" s="90"/>
      <c r="HC1906" s="90"/>
      <c r="HD1906" s="90"/>
      <c r="HE1906" s="90"/>
      <c r="HF1906" s="90"/>
      <c r="HG1906" s="90"/>
      <c r="HH1906" s="90"/>
      <c r="HI1906" s="90"/>
      <c r="HJ1906" s="90"/>
      <c r="HK1906" s="90"/>
      <c r="HL1906" s="90"/>
      <c r="HM1906" s="90"/>
      <c r="HN1906" s="90"/>
      <c r="HO1906" s="90"/>
      <c r="HP1906" s="90"/>
      <c r="HQ1906" s="90"/>
      <c r="HR1906" s="90"/>
      <c r="HS1906" s="90"/>
      <c r="HT1906" s="90"/>
      <c r="HU1906" s="90"/>
      <c r="HV1906" s="90"/>
      <c r="HW1906" s="90"/>
      <c r="HX1906" s="90"/>
      <c r="HY1906" s="90"/>
      <c r="HZ1906" s="90"/>
      <c r="IA1906" s="90"/>
      <c r="IB1906" s="90"/>
      <c r="IC1906" s="90"/>
      <c r="ID1906" s="90"/>
      <c r="IE1906" s="90"/>
      <c r="IF1906" s="90"/>
      <c r="IG1906" s="90"/>
      <c r="IH1906" s="90"/>
      <c r="II1906" s="90"/>
      <c r="IJ1906" s="90"/>
      <c r="IK1906" s="90"/>
      <c r="IL1906" s="90"/>
      <c r="IM1906" s="90"/>
    </row>
    <row r="1907" spans="1:247" ht="13.5" hidden="1">
      <c r="A1907" s="90"/>
      <c r="B1907" s="90"/>
      <c r="C1907" s="103"/>
      <c r="D1907" s="103">
        <v>45298</v>
      </c>
      <c r="E1907" s="90">
        <v>1098</v>
      </c>
      <c r="F1907" s="90" t="s">
        <v>444</v>
      </c>
      <c r="G1907" s="90" t="s">
        <v>2547</v>
      </c>
      <c r="H1907" s="92"/>
      <c r="I1907" s="92"/>
      <c r="J1907" s="93"/>
      <c r="K1907" s="94">
        <v>1130</v>
      </c>
      <c r="L1907" s="94">
        <v>1130</v>
      </c>
      <c r="M1907" s="94">
        <f t="shared" si="16"/>
        <v>0</v>
      </c>
      <c r="N1907" s="98">
        <v>45450</v>
      </c>
      <c r="O1907" s="90" t="s">
        <v>2645</v>
      </c>
      <c r="P1907" s="90" t="s">
        <v>2619</v>
      </c>
      <c r="Q1907" s="90"/>
      <c r="R1907" s="90"/>
      <c r="S1907" s="90"/>
      <c r="T1907" s="90"/>
      <c r="U1907" s="90"/>
      <c r="V1907" s="90"/>
      <c r="W1907" s="90"/>
      <c r="X1907" s="90"/>
      <c r="Y1907" s="90"/>
      <c r="Z1907" s="90"/>
      <c r="AA1907" s="90"/>
      <c r="AB1907" s="90"/>
      <c r="AC1907" s="90"/>
      <c r="AD1907" s="90"/>
      <c r="AE1907" s="90"/>
      <c r="AF1907" s="90"/>
      <c r="AG1907" s="90"/>
      <c r="AH1907" s="90"/>
      <c r="AI1907" s="90"/>
      <c r="AJ1907" s="90"/>
      <c r="AK1907" s="90"/>
      <c r="AL1907" s="90"/>
      <c r="AM1907" s="90"/>
      <c r="AN1907" s="90"/>
      <c r="AO1907" s="90"/>
      <c r="AP1907" s="90"/>
      <c r="AQ1907" s="90"/>
      <c r="AR1907" s="90"/>
      <c r="AS1907" s="90"/>
      <c r="AT1907" s="90"/>
      <c r="AU1907" s="90"/>
      <c r="AV1907" s="90"/>
      <c r="AW1907" s="90"/>
      <c r="AX1907" s="90"/>
      <c r="AY1907" s="90"/>
      <c r="AZ1907" s="90"/>
      <c r="BA1907" s="90"/>
      <c r="BB1907" s="90"/>
      <c r="BC1907" s="90"/>
      <c r="BD1907" s="90"/>
      <c r="BE1907" s="90"/>
      <c r="BF1907" s="90"/>
      <c r="BG1907" s="90"/>
      <c r="BH1907" s="90"/>
      <c r="BI1907" s="90"/>
      <c r="BJ1907" s="90"/>
      <c r="BK1907" s="90"/>
      <c r="BL1907" s="90"/>
      <c r="BM1907" s="90"/>
      <c r="BN1907" s="90"/>
      <c r="BO1907" s="90"/>
      <c r="BP1907" s="90"/>
      <c r="BQ1907" s="90"/>
      <c r="BR1907" s="90"/>
      <c r="BS1907" s="90"/>
      <c r="BT1907" s="90"/>
      <c r="BU1907" s="90"/>
      <c r="BV1907" s="90"/>
      <c r="BW1907" s="90"/>
      <c r="BX1907" s="90"/>
      <c r="BY1907" s="90"/>
      <c r="BZ1907" s="90"/>
      <c r="CA1907" s="90"/>
      <c r="CB1907" s="90"/>
      <c r="CC1907" s="90"/>
      <c r="CD1907" s="90"/>
      <c r="CE1907" s="90"/>
      <c r="CF1907" s="90"/>
      <c r="CG1907" s="90"/>
      <c r="CH1907" s="90"/>
      <c r="CI1907" s="90"/>
      <c r="CJ1907" s="90"/>
      <c r="CK1907" s="90"/>
      <c r="CL1907" s="90"/>
      <c r="CM1907" s="90"/>
      <c r="CN1907" s="90"/>
      <c r="CO1907" s="90"/>
      <c r="CP1907" s="90"/>
      <c r="CQ1907" s="90"/>
      <c r="CR1907" s="90"/>
      <c r="CS1907" s="90"/>
      <c r="CT1907" s="90"/>
      <c r="CU1907" s="90"/>
      <c r="CV1907" s="90"/>
      <c r="CW1907" s="90"/>
      <c r="CX1907" s="90"/>
      <c r="CY1907" s="90"/>
      <c r="CZ1907" s="90"/>
      <c r="DA1907" s="90"/>
      <c r="DB1907" s="90"/>
      <c r="DC1907" s="90"/>
      <c r="DD1907" s="90"/>
      <c r="DE1907" s="90"/>
      <c r="DF1907" s="90"/>
      <c r="DG1907" s="90"/>
      <c r="DH1907" s="90"/>
      <c r="DI1907" s="90"/>
      <c r="DJ1907" s="90"/>
      <c r="DK1907" s="90"/>
      <c r="DL1907" s="90"/>
      <c r="DM1907" s="90"/>
      <c r="DN1907" s="90"/>
      <c r="DO1907" s="90"/>
      <c r="DP1907" s="90"/>
      <c r="DQ1907" s="90"/>
      <c r="DR1907" s="90"/>
      <c r="DS1907" s="90"/>
      <c r="DT1907" s="90"/>
      <c r="DU1907" s="90"/>
      <c r="DV1907" s="90"/>
      <c r="DW1907" s="90"/>
      <c r="DX1907" s="90"/>
      <c r="DY1907" s="90"/>
      <c r="DZ1907" s="90"/>
      <c r="EA1907" s="90"/>
      <c r="EB1907" s="90"/>
      <c r="EC1907" s="90"/>
      <c r="ED1907" s="90"/>
      <c r="EE1907" s="90"/>
      <c r="EF1907" s="90"/>
      <c r="EG1907" s="90"/>
      <c r="EH1907" s="90"/>
      <c r="EI1907" s="90"/>
      <c r="EJ1907" s="90"/>
      <c r="EK1907" s="90"/>
      <c r="EL1907" s="90"/>
      <c r="EM1907" s="90"/>
      <c r="EN1907" s="90"/>
      <c r="EO1907" s="90"/>
      <c r="EP1907" s="90"/>
      <c r="EQ1907" s="90"/>
      <c r="ER1907" s="90"/>
      <c r="ES1907" s="90"/>
      <c r="ET1907" s="90"/>
      <c r="EU1907" s="90"/>
      <c r="EV1907" s="90"/>
      <c r="EW1907" s="90"/>
      <c r="EX1907" s="90"/>
      <c r="EY1907" s="90"/>
      <c r="EZ1907" s="90"/>
      <c r="FA1907" s="90"/>
      <c r="FB1907" s="90"/>
      <c r="FC1907" s="90"/>
      <c r="FD1907" s="90"/>
      <c r="FE1907" s="90"/>
      <c r="FF1907" s="90"/>
      <c r="FG1907" s="90"/>
      <c r="FH1907" s="90"/>
      <c r="FI1907" s="90"/>
      <c r="FJ1907" s="90"/>
      <c r="FK1907" s="90"/>
      <c r="FL1907" s="90"/>
      <c r="FM1907" s="90"/>
      <c r="FN1907" s="90"/>
      <c r="FO1907" s="90"/>
      <c r="FP1907" s="90"/>
      <c r="FQ1907" s="90"/>
      <c r="FR1907" s="90"/>
      <c r="FS1907" s="90"/>
      <c r="FT1907" s="90"/>
      <c r="FU1907" s="90"/>
      <c r="FV1907" s="90"/>
      <c r="FW1907" s="90"/>
      <c r="FX1907" s="90"/>
      <c r="FY1907" s="90"/>
      <c r="FZ1907" s="90"/>
      <c r="GA1907" s="90"/>
      <c r="GB1907" s="90"/>
      <c r="GC1907" s="90"/>
      <c r="GD1907" s="90"/>
      <c r="GE1907" s="90"/>
      <c r="GF1907" s="90"/>
      <c r="GG1907" s="90"/>
      <c r="GH1907" s="90"/>
      <c r="GI1907" s="90"/>
      <c r="GJ1907" s="90"/>
      <c r="GK1907" s="90"/>
      <c r="GL1907" s="90"/>
      <c r="GM1907" s="90"/>
      <c r="GN1907" s="90"/>
      <c r="GO1907" s="90"/>
      <c r="GP1907" s="90"/>
      <c r="GQ1907" s="90"/>
      <c r="GR1907" s="90"/>
      <c r="GS1907" s="90"/>
      <c r="GT1907" s="90"/>
      <c r="GU1907" s="90"/>
      <c r="GV1907" s="90"/>
      <c r="GW1907" s="90"/>
      <c r="GX1907" s="90"/>
      <c r="GY1907" s="90"/>
      <c r="GZ1907" s="90"/>
      <c r="HA1907" s="90"/>
      <c r="HB1907" s="90"/>
      <c r="HC1907" s="90"/>
      <c r="HD1907" s="90"/>
      <c r="HE1907" s="90"/>
      <c r="HF1907" s="90"/>
      <c r="HG1907" s="90"/>
      <c r="HH1907" s="90"/>
      <c r="HI1907" s="90"/>
      <c r="HJ1907" s="90"/>
      <c r="HK1907" s="90"/>
      <c r="HL1907" s="90"/>
      <c r="HM1907" s="90"/>
      <c r="HN1907" s="90"/>
      <c r="HO1907" s="90"/>
      <c r="HP1907" s="90"/>
      <c r="HQ1907" s="90"/>
      <c r="HR1907" s="90"/>
      <c r="HS1907" s="90"/>
      <c r="HT1907" s="90"/>
      <c r="HU1907" s="90"/>
      <c r="HV1907" s="90"/>
      <c r="HW1907" s="90"/>
      <c r="HX1907" s="90"/>
      <c r="HY1907" s="90"/>
      <c r="HZ1907" s="90"/>
      <c r="IA1907" s="90"/>
      <c r="IB1907" s="90"/>
      <c r="IC1907" s="90"/>
      <c r="ID1907" s="90"/>
      <c r="IE1907" s="90"/>
      <c r="IF1907" s="90"/>
      <c r="IG1907" s="90"/>
      <c r="IH1907" s="90"/>
      <c r="II1907" s="90"/>
      <c r="IJ1907" s="90"/>
      <c r="IK1907" s="90"/>
      <c r="IL1907" s="90"/>
      <c r="IM1907" s="90"/>
    </row>
    <row r="1908" spans="1:247" ht="13.5" hidden="1">
      <c r="A1908" s="90"/>
      <c r="B1908" s="90"/>
      <c r="C1908" s="108"/>
      <c r="D1908" s="108">
        <v>45298</v>
      </c>
      <c r="E1908" s="90">
        <v>107</v>
      </c>
      <c r="F1908" s="90" t="s">
        <v>2103</v>
      </c>
      <c r="G1908" s="90" t="s">
        <v>2646</v>
      </c>
      <c r="H1908" s="92"/>
      <c r="I1908" s="92"/>
      <c r="J1908" s="93"/>
      <c r="K1908" s="94">
        <v>4000</v>
      </c>
      <c r="L1908" s="94">
        <v>4000</v>
      </c>
      <c r="M1908" s="94">
        <f t="shared" si="16"/>
        <v>0</v>
      </c>
      <c r="N1908" s="90" t="s">
        <v>2647</v>
      </c>
      <c r="O1908" s="90" t="s">
        <v>2648</v>
      </c>
      <c r="P1908" s="90" t="s">
        <v>2619</v>
      </c>
      <c r="Q1908" s="90"/>
      <c r="R1908" s="90"/>
      <c r="S1908" s="90"/>
      <c r="T1908" s="90"/>
      <c r="U1908" s="90"/>
      <c r="V1908" s="90"/>
      <c r="W1908" s="90"/>
      <c r="X1908" s="90"/>
      <c r="Y1908" s="90"/>
      <c r="Z1908" s="90"/>
      <c r="AA1908" s="90"/>
      <c r="AB1908" s="90"/>
      <c r="AC1908" s="90"/>
      <c r="AD1908" s="90"/>
      <c r="AE1908" s="90"/>
      <c r="AF1908" s="90"/>
      <c r="AG1908" s="90"/>
      <c r="AH1908" s="90"/>
      <c r="AI1908" s="90"/>
      <c r="AJ1908" s="90"/>
      <c r="AK1908" s="90"/>
      <c r="AL1908" s="90"/>
      <c r="AM1908" s="90"/>
      <c r="AN1908" s="90"/>
      <c r="AO1908" s="90"/>
      <c r="AP1908" s="90"/>
      <c r="AQ1908" s="90"/>
      <c r="AR1908" s="90"/>
      <c r="AS1908" s="90"/>
      <c r="AT1908" s="90"/>
      <c r="AU1908" s="90"/>
      <c r="AV1908" s="90"/>
      <c r="AW1908" s="90"/>
      <c r="AX1908" s="90"/>
      <c r="AY1908" s="90"/>
      <c r="AZ1908" s="90"/>
      <c r="BA1908" s="90"/>
      <c r="BB1908" s="90"/>
      <c r="BC1908" s="90"/>
      <c r="BD1908" s="90"/>
      <c r="BE1908" s="90"/>
      <c r="BF1908" s="90"/>
      <c r="BG1908" s="90"/>
      <c r="BH1908" s="90"/>
      <c r="BI1908" s="90"/>
      <c r="BJ1908" s="90"/>
      <c r="BK1908" s="90"/>
      <c r="BL1908" s="90"/>
      <c r="BM1908" s="90"/>
      <c r="BN1908" s="90"/>
      <c r="BO1908" s="90"/>
      <c r="BP1908" s="90"/>
      <c r="BQ1908" s="90"/>
      <c r="BR1908" s="90"/>
      <c r="BS1908" s="90"/>
      <c r="BT1908" s="90"/>
      <c r="BU1908" s="90"/>
      <c r="BV1908" s="90"/>
      <c r="BW1908" s="90"/>
      <c r="BX1908" s="90"/>
      <c r="BY1908" s="90"/>
      <c r="BZ1908" s="90"/>
      <c r="CA1908" s="90"/>
      <c r="CB1908" s="90"/>
      <c r="CC1908" s="90"/>
      <c r="CD1908" s="90"/>
      <c r="CE1908" s="90"/>
      <c r="CF1908" s="90"/>
      <c r="CG1908" s="90"/>
      <c r="CH1908" s="90"/>
      <c r="CI1908" s="90"/>
      <c r="CJ1908" s="90"/>
      <c r="CK1908" s="90"/>
      <c r="CL1908" s="90"/>
      <c r="CM1908" s="90"/>
      <c r="CN1908" s="90"/>
      <c r="CO1908" s="90"/>
      <c r="CP1908" s="90"/>
      <c r="CQ1908" s="90"/>
      <c r="CR1908" s="90"/>
      <c r="CS1908" s="90"/>
      <c r="CT1908" s="90"/>
      <c r="CU1908" s="90"/>
      <c r="CV1908" s="90"/>
      <c r="CW1908" s="90"/>
      <c r="CX1908" s="90"/>
      <c r="CY1908" s="90"/>
      <c r="CZ1908" s="90"/>
      <c r="DA1908" s="90"/>
      <c r="DB1908" s="90"/>
      <c r="DC1908" s="90"/>
      <c r="DD1908" s="90"/>
      <c r="DE1908" s="90"/>
      <c r="DF1908" s="90"/>
      <c r="DG1908" s="90"/>
      <c r="DH1908" s="90"/>
      <c r="DI1908" s="90"/>
      <c r="DJ1908" s="90"/>
      <c r="DK1908" s="90"/>
      <c r="DL1908" s="90"/>
      <c r="DM1908" s="90"/>
      <c r="DN1908" s="90"/>
      <c r="DO1908" s="90"/>
      <c r="DP1908" s="90"/>
      <c r="DQ1908" s="90"/>
      <c r="DR1908" s="90"/>
      <c r="DS1908" s="90"/>
      <c r="DT1908" s="90"/>
      <c r="DU1908" s="90"/>
      <c r="DV1908" s="90"/>
      <c r="DW1908" s="90"/>
      <c r="DX1908" s="90"/>
      <c r="DY1908" s="90"/>
      <c r="DZ1908" s="90"/>
      <c r="EA1908" s="90"/>
      <c r="EB1908" s="90"/>
      <c r="EC1908" s="90"/>
      <c r="ED1908" s="90"/>
      <c r="EE1908" s="90"/>
      <c r="EF1908" s="90"/>
      <c r="EG1908" s="90"/>
      <c r="EH1908" s="90"/>
      <c r="EI1908" s="90"/>
      <c r="EJ1908" s="90"/>
      <c r="EK1908" s="90"/>
      <c r="EL1908" s="90"/>
      <c r="EM1908" s="90"/>
      <c r="EN1908" s="90"/>
      <c r="EO1908" s="90"/>
      <c r="EP1908" s="90"/>
      <c r="EQ1908" s="90"/>
      <c r="ER1908" s="90"/>
      <c r="ES1908" s="90"/>
      <c r="ET1908" s="90"/>
      <c r="EU1908" s="90"/>
      <c r="EV1908" s="90"/>
      <c r="EW1908" s="90"/>
      <c r="EX1908" s="90"/>
      <c r="EY1908" s="90"/>
      <c r="EZ1908" s="90"/>
      <c r="FA1908" s="90"/>
      <c r="FB1908" s="90"/>
      <c r="FC1908" s="90"/>
      <c r="FD1908" s="90"/>
      <c r="FE1908" s="90"/>
      <c r="FF1908" s="90"/>
      <c r="FG1908" s="90"/>
      <c r="FH1908" s="90"/>
      <c r="FI1908" s="90"/>
      <c r="FJ1908" s="90"/>
      <c r="FK1908" s="90"/>
      <c r="FL1908" s="90"/>
      <c r="FM1908" s="90"/>
      <c r="FN1908" s="90"/>
      <c r="FO1908" s="90"/>
      <c r="FP1908" s="90"/>
      <c r="FQ1908" s="90"/>
      <c r="FR1908" s="90"/>
      <c r="FS1908" s="90"/>
      <c r="FT1908" s="90"/>
      <c r="FU1908" s="90"/>
      <c r="FV1908" s="90"/>
      <c r="FW1908" s="90"/>
      <c r="FX1908" s="90"/>
      <c r="FY1908" s="90"/>
      <c r="FZ1908" s="90"/>
      <c r="GA1908" s="90"/>
      <c r="GB1908" s="90"/>
      <c r="GC1908" s="90"/>
      <c r="GD1908" s="90"/>
      <c r="GE1908" s="90"/>
      <c r="GF1908" s="90"/>
      <c r="GG1908" s="90"/>
      <c r="GH1908" s="90"/>
      <c r="GI1908" s="90"/>
      <c r="GJ1908" s="90"/>
      <c r="GK1908" s="90"/>
      <c r="GL1908" s="90"/>
      <c r="GM1908" s="90"/>
      <c r="GN1908" s="90"/>
      <c r="GO1908" s="90"/>
      <c r="GP1908" s="90"/>
      <c r="GQ1908" s="90"/>
      <c r="GR1908" s="90"/>
      <c r="GS1908" s="90"/>
      <c r="GT1908" s="90"/>
      <c r="GU1908" s="90"/>
      <c r="GV1908" s="90"/>
      <c r="GW1908" s="90"/>
      <c r="GX1908" s="90"/>
      <c r="GY1908" s="90"/>
      <c r="GZ1908" s="90"/>
      <c r="HA1908" s="90"/>
      <c r="HB1908" s="90"/>
      <c r="HC1908" s="90"/>
      <c r="HD1908" s="90"/>
      <c r="HE1908" s="90"/>
      <c r="HF1908" s="90"/>
      <c r="HG1908" s="90"/>
      <c r="HH1908" s="90"/>
      <c r="HI1908" s="90"/>
      <c r="HJ1908" s="90"/>
      <c r="HK1908" s="90"/>
      <c r="HL1908" s="90"/>
      <c r="HM1908" s="90"/>
      <c r="HN1908" s="90"/>
      <c r="HO1908" s="90"/>
      <c r="HP1908" s="90"/>
      <c r="HQ1908" s="90"/>
      <c r="HR1908" s="90"/>
      <c r="HS1908" s="90"/>
      <c r="HT1908" s="90"/>
      <c r="HU1908" s="90"/>
      <c r="HV1908" s="90"/>
      <c r="HW1908" s="90"/>
      <c r="HX1908" s="90"/>
      <c r="HY1908" s="90"/>
      <c r="HZ1908" s="90"/>
      <c r="IA1908" s="90"/>
      <c r="IB1908" s="90"/>
      <c r="IC1908" s="90"/>
      <c r="ID1908" s="90"/>
      <c r="IE1908" s="90"/>
      <c r="IF1908" s="90"/>
      <c r="IG1908" s="90"/>
      <c r="IH1908" s="90"/>
      <c r="II1908" s="90"/>
      <c r="IJ1908" s="90"/>
      <c r="IK1908" s="90"/>
      <c r="IL1908" s="90"/>
      <c r="IM1908" s="90"/>
    </row>
    <row r="1909" spans="1:247" ht="13.5" hidden="1">
      <c r="A1909" s="90"/>
      <c r="B1909" s="90"/>
      <c r="C1909" s="103"/>
      <c r="D1909" s="103">
        <v>45358</v>
      </c>
      <c r="E1909" s="90">
        <v>30</v>
      </c>
      <c r="F1909" s="90" t="s">
        <v>2570</v>
      </c>
      <c r="G1909" s="90" t="s">
        <v>2649</v>
      </c>
      <c r="H1909" s="92"/>
      <c r="I1909" s="92"/>
      <c r="J1909" s="93"/>
      <c r="K1909" s="94">
        <v>7925.76</v>
      </c>
      <c r="L1909" s="94">
        <v>7925.76</v>
      </c>
      <c r="M1909" s="94">
        <f t="shared" si="16"/>
        <v>0</v>
      </c>
      <c r="N1909" s="98">
        <v>45358</v>
      </c>
      <c r="O1909" s="90" t="s">
        <v>2650</v>
      </c>
      <c r="P1909" s="90" t="s">
        <v>2619</v>
      </c>
      <c r="Q1909" s="90"/>
      <c r="R1909" s="90"/>
      <c r="S1909" s="90"/>
      <c r="T1909" s="90"/>
      <c r="U1909" s="90"/>
      <c r="V1909" s="90"/>
      <c r="W1909" s="90"/>
      <c r="X1909" s="90"/>
      <c r="Y1909" s="90"/>
      <c r="Z1909" s="90"/>
      <c r="AA1909" s="90"/>
      <c r="AB1909" s="90"/>
      <c r="AC1909" s="90"/>
      <c r="AD1909" s="90"/>
      <c r="AE1909" s="90"/>
      <c r="AF1909" s="90"/>
      <c r="AG1909" s="90"/>
      <c r="AH1909" s="90"/>
      <c r="AI1909" s="90"/>
      <c r="AJ1909" s="90"/>
      <c r="AK1909" s="90"/>
      <c r="AL1909" s="90"/>
      <c r="AM1909" s="90"/>
      <c r="AN1909" s="90"/>
      <c r="AO1909" s="90"/>
      <c r="AP1909" s="90"/>
      <c r="AQ1909" s="90"/>
      <c r="AR1909" s="90"/>
      <c r="AS1909" s="90"/>
      <c r="AT1909" s="90"/>
      <c r="AU1909" s="90"/>
      <c r="AV1909" s="90"/>
      <c r="AW1909" s="90"/>
      <c r="AX1909" s="90"/>
      <c r="AY1909" s="90"/>
      <c r="AZ1909" s="90"/>
      <c r="BA1909" s="90"/>
      <c r="BB1909" s="90"/>
      <c r="BC1909" s="90"/>
      <c r="BD1909" s="90"/>
      <c r="BE1909" s="90"/>
      <c r="BF1909" s="90"/>
      <c r="BG1909" s="90"/>
      <c r="BH1909" s="90"/>
      <c r="BI1909" s="90"/>
      <c r="BJ1909" s="90"/>
      <c r="BK1909" s="90"/>
      <c r="BL1909" s="90"/>
      <c r="BM1909" s="90"/>
      <c r="BN1909" s="90"/>
      <c r="BO1909" s="90"/>
      <c r="BP1909" s="90"/>
      <c r="BQ1909" s="90"/>
      <c r="BR1909" s="90"/>
      <c r="BS1909" s="90"/>
      <c r="BT1909" s="90"/>
      <c r="BU1909" s="90"/>
      <c r="BV1909" s="90"/>
      <c r="BW1909" s="90"/>
      <c r="BX1909" s="90"/>
      <c r="BY1909" s="90"/>
      <c r="BZ1909" s="90"/>
      <c r="CA1909" s="90"/>
      <c r="CB1909" s="90"/>
      <c r="CC1909" s="90"/>
      <c r="CD1909" s="90"/>
      <c r="CE1909" s="90"/>
      <c r="CF1909" s="90"/>
      <c r="CG1909" s="90"/>
      <c r="CH1909" s="90"/>
      <c r="CI1909" s="90"/>
      <c r="CJ1909" s="90"/>
      <c r="CK1909" s="90"/>
      <c r="CL1909" s="90"/>
      <c r="CM1909" s="90"/>
      <c r="CN1909" s="90"/>
      <c r="CO1909" s="90"/>
      <c r="CP1909" s="90"/>
      <c r="CQ1909" s="90"/>
      <c r="CR1909" s="90"/>
      <c r="CS1909" s="90"/>
      <c r="CT1909" s="90"/>
      <c r="CU1909" s="90"/>
      <c r="CV1909" s="90"/>
      <c r="CW1909" s="90"/>
      <c r="CX1909" s="90"/>
      <c r="CY1909" s="90"/>
      <c r="CZ1909" s="90"/>
      <c r="DA1909" s="90"/>
      <c r="DB1909" s="90"/>
      <c r="DC1909" s="90"/>
      <c r="DD1909" s="90"/>
      <c r="DE1909" s="90"/>
      <c r="DF1909" s="90"/>
      <c r="DG1909" s="90"/>
      <c r="DH1909" s="90"/>
      <c r="DI1909" s="90"/>
      <c r="DJ1909" s="90"/>
      <c r="DK1909" s="90"/>
      <c r="DL1909" s="90"/>
      <c r="DM1909" s="90"/>
      <c r="DN1909" s="90"/>
      <c r="DO1909" s="90"/>
      <c r="DP1909" s="90"/>
      <c r="DQ1909" s="90"/>
      <c r="DR1909" s="90"/>
      <c r="DS1909" s="90"/>
      <c r="DT1909" s="90"/>
      <c r="DU1909" s="90"/>
      <c r="DV1909" s="90"/>
      <c r="DW1909" s="90"/>
      <c r="DX1909" s="90"/>
      <c r="DY1909" s="90"/>
      <c r="DZ1909" s="90"/>
      <c r="EA1909" s="90"/>
      <c r="EB1909" s="90"/>
      <c r="EC1909" s="90"/>
      <c r="ED1909" s="90"/>
      <c r="EE1909" s="90"/>
      <c r="EF1909" s="90"/>
      <c r="EG1909" s="90"/>
      <c r="EH1909" s="90"/>
      <c r="EI1909" s="90"/>
      <c r="EJ1909" s="90"/>
      <c r="EK1909" s="90"/>
      <c r="EL1909" s="90"/>
      <c r="EM1909" s="90"/>
      <c r="EN1909" s="90"/>
      <c r="EO1909" s="90"/>
      <c r="EP1909" s="90"/>
      <c r="EQ1909" s="90"/>
      <c r="ER1909" s="90"/>
      <c r="ES1909" s="90"/>
      <c r="ET1909" s="90"/>
      <c r="EU1909" s="90"/>
      <c r="EV1909" s="90"/>
      <c r="EW1909" s="90"/>
      <c r="EX1909" s="90"/>
      <c r="EY1909" s="90"/>
      <c r="EZ1909" s="90"/>
      <c r="FA1909" s="90"/>
      <c r="FB1909" s="90"/>
      <c r="FC1909" s="90"/>
      <c r="FD1909" s="90"/>
      <c r="FE1909" s="90"/>
      <c r="FF1909" s="90"/>
      <c r="FG1909" s="90"/>
      <c r="FH1909" s="90"/>
      <c r="FI1909" s="90"/>
      <c r="FJ1909" s="90"/>
      <c r="FK1909" s="90"/>
      <c r="FL1909" s="90"/>
      <c r="FM1909" s="90"/>
      <c r="FN1909" s="90"/>
      <c r="FO1909" s="90"/>
      <c r="FP1909" s="90"/>
      <c r="FQ1909" s="90"/>
      <c r="FR1909" s="90"/>
      <c r="FS1909" s="90"/>
      <c r="FT1909" s="90"/>
      <c r="FU1909" s="90"/>
      <c r="FV1909" s="90"/>
      <c r="FW1909" s="90"/>
      <c r="FX1909" s="90"/>
      <c r="FY1909" s="90"/>
      <c r="FZ1909" s="90"/>
      <c r="GA1909" s="90"/>
      <c r="GB1909" s="90"/>
      <c r="GC1909" s="90"/>
      <c r="GD1909" s="90"/>
      <c r="GE1909" s="90"/>
      <c r="GF1909" s="90"/>
      <c r="GG1909" s="90"/>
      <c r="GH1909" s="90"/>
      <c r="GI1909" s="90"/>
      <c r="GJ1909" s="90"/>
      <c r="GK1909" s="90"/>
      <c r="GL1909" s="90"/>
      <c r="GM1909" s="90"/>
      <c r="GN1909" s="90"/>
      <c r="GO1909" s="90"/>
      <c r="GP1909" s="90"/>
      <c r="GQ1909" s="90"/>
      <c r="GR1909" s="90"/>
      <c r="GS1909" s="90"/>
      <c r="GT1909" s="90"/>
      <c r="GU1909" s="90"/>
      <c r="GV1909" s="90"/>
      <c r="GW1909" s="90"/>
      <c r="GX1909" s="90"/>
      <c r="GY1909" s="90"/>
      <c r="GZ1909" s="90"/>
      <c r="HA1909" s="90"/>
      <c r="HB1909" s="90"/>
      <c r="HC1909" s="90"/>
      <c r="HD1909" s="90"/>
      <c r="HE1909" s="90"/>
      <c r="HF1909" s="90"/>
      <c r="HG1909" s="90"/>
      <c r="HH1909" s="90"/>
      <c r="HI1909" s="90"/>
      <c r="HJ1909" s="90"/>
      <c r="HK1909" s="90"/>
      <c r="HL1909" s="90"/>
      <c r="HM1909" s="90"/>
      <c r="HN1909" s="90"/>
      <c r="HO1909" s="90"/>
      <c r="HP1909" s="90"/>
      <c r="HQ1909" s="90"/>
      <c r="HR1909" s="90"/>
      <c r="HS1909" s="90"/>
      <c r="HT1909" s="90"/>
      <c r="HU1909" s="90"/>
      <c r="HV1909" s="90"/>
      <c r="HW1909" s="90"/>
      <c r="HX1909" s="90"/>
      <c r="HY1909" s="90"/>
      <c r="HZ1909" s="90"/>
      <c r="IA1909" s="90"/>
      <c r="IB1909" s="90"/>
      <c r="IC1909" s="90"/>
      <c r="ID1909" s="90"/>
      <c r="IE1909" s="90"/>
      <c r="IF1909" s="90"/>
      <c r="IG1909" s="90"/>
      <c r="IH1909" s="90"/>
      <c r="II1909" s="90"/>
      <c r="IJ1909" s="90"/>
      <c r="IK1909" s="90"/>
      <c r="IL1909" s="90"/>
      <c r="IM1909" s="90"/>
    </row>
    <row r="1910" spans="1:247" ht="13.5" hidden="1">
      <c r="A1910" s="90"/>
      <c r="B1910" s="90"/>
      <c r="C1910" s="100"/>
      <c r="D1910" s="100">
        <v>45511</v>
      </c>
      <c r="E1910" s="90">
        <v>430</v>
      </c>
      <c r="F1910" s="90" t="s">
        <v>912</v>
      </c>
      <c r="G1910" s="90" t="s">
        <v>783</v>
      </c>
      <c r="H1910" s="92">
        <v>824900</v>
      </c>
      <c r="I1910" s="92">
        <v>516</v>
      </c>
      <c r="J1910" s="93"/>
      <c r="K1910" s="94">
        <f>H1910/I1910</f>
        <v>1598.6434108527133</v>
      </c>
      <c r="L1910" s="94">
        <v>1598.65</v>
      </c>
      <c r="M1910" s="94">
        <f t="shared" si="16"/>
        <v>-6.5891472868315759E-3</v>
      </c>
      <c r="N1910" s="103">
        <v>45572</v>
      </c>
      <c r="O1910" s="90" t="s">
        <v>2651</v>
      </c>
      <c r="P1910" s="90" t="s">
        <v>2619</v>
      </c>
      <c r="Q1910" s="90"/>
      <c r="R1910" s="90"/>
      <c r="S1910" s="90"/>
      <c r="T1910" s="90"/>
      <c r="U1910" s="90"/>
      <c r="V1910" s="90"/>
      <c r="W1910" s="90"/>
      <c r="X1910" s="90"/>
      <c r="Y1910" s="90"/>
      <c r="Z1910" s="90"/>
      <c r="AA1910" s="90"/>
      <c r="AB1910" s="90"/>
      <c r="AC1910" s="90"/>
      <c r="AD1910" s="90"/>
      <c r="AE1910" s="90"/>
      <c r="AF1910" s="90"/>
      <c r="AG1910" s="90"/>
      <c r="AH1910" s="90"/>
      <c r="AI1910" s="90"/>
      <c r="AJ1910" s="90"/>
      <c r="AK1910" s="90"/>
      <c r="AL1910" s="90"/>
      <c r="AM1910" s="90"/>
      <c r="AN1910" s="90"/>
      <c r="AO1910" s="90"/>
      <c r="AP1910" s="90"/>
      <c r="AQ1910" s="90"/>
      <c r="AR1910" s="90"/>
      <c r="AS1910" s="90"/>
      <c r="AT1910" s="90"/>
      <c r="AU1910" s="90"/>
      <c r="AV1910" s="90"/>
      <c r="AW1910" s="90"/>
      <c r="AX1910" s="90"/>
      <c r="AY1910" s="90"/>
      <c r="AZ1910" s="90"/>
      <c r="BA1910" s="90"/>
      <c r="BB1910" s="90"/>
      <c r="BC1910" s="90"/>
      <c r="BD1910" s="90"/>
      <c r="BE1910" s="90"/>
      <c r="BF1910" s="90"/>
      <c r="BG1910" s="90"/>
      <c r="BH1910" s="90"/>
      <c r="BI1910" s="90"/>
      <c r="BJ1910" s="90"/>
      <c r="BK1910" s="90"/>
      <c r="BL1910" s="90"/>
      <c r="BM1910" s="90"/>
      <c r="BN1910" s="90"/>
      <c r="BO1910" s="90"/>
      <c r="BP1910" s="90"/>
      <c r="BQ1910" s="90"/>
      <c r="BR1910" s="90"/>
      <c r="BS1910" s="90"/>
      <c r="BT1910" s="90"/>
      <c r="BU1910" s="90"/>
      <c r="BV1910" s="90"/>
      <c r="BW1910" s="90"/>
      <c r="BX1910" s="90"/>
      <c r="BY1910" s="90"/>
      <c r="BZ1910" s="90"/>
      <c r="CA1910" s="90"/>
      <c r="CB1910" s="90"/>
      <c r="CC1910" s="90"/>
      <c r="CD1910" s="90"/>
      <c r="CE1910" s="90"/>
      <c r="CF1910" s="90"/>
      <c r="CG1910" s="90"/>
      <c r="CH1910" s="90"/>
      <c r="CI1910" s="90"/>
      <c r="CJ1910" s="90"/>
      <c r="CK1910" s="90"/>
      <c r="CL1910" s="90"/>
      <c r="CM1910" s="90"/>
      <c r="CN1910" s="90"/>
      <c r="CO1910" s="90"/>
      <c r="CP1910" s="90"/>
      <c r="CQ1910" s="90"/>
      <c r="CR1910" s="90"/>
      <c r="CS1910" s="90"/>
      <c r="CT1910" s="90"/>
      <c r="CU1910" s="90"/>
      <c r="CV1910" s="90"/>
      <c r="CW1910" s="90"/>
      <c r="CX1910" s="90"/>
      <c r="CY1910" s="90"/>
      <c r="CZ1910" s="90"/>
      <c r="DA1910" s="90"/>
      <c r="DB1910" s="90"/>
      <c r="DC1910" s="90"/>
      <c r="DD1910" s="90"/>
      <c r="DE1910" s="90"/>
      <c r="DF1910" s="90"/>
      <c r="DG1910" s="90"/>
      <c r="DH1910" s="90"/>
      <c r="DI1910" s="90"/>
      <c r="DJ1910" s="90"/>
      <c r="DK1910" s="90"/>
      <c r="DL1910" s="90"/>
      <c r="DM1910" s="90"/>
      <c r="DN1910" s="90"/>
      <c r="DO1910" s="90"/>
      <c r="DP1910" s="90"/>
      <c r="DQ1910" s="90"/>
      <c r="DR1910" s="90"/>
      <c r="DS1910" s="90"/>
      <c r="DT1910" s="90"/>
      <c r="DU1910" s="90"/>
      <c r="DV1910" s="90"/>
      <c r="DW1910" s="90"/>
      <c r="DX1910" s="90"/>
      <c r="DY1910" s="90"/>
      <c r="DZ1910" s="90"/>
      <c r="EA1910" s="90"/>
      <c r="EB1910" s="90"/>
      <c r="EC1910" s="90"/>
      <c r="ED1910" s="90"/>
      <c r="EE1910" s="90"/>
      <c r="EF1910" s="90"/>
      <c r="EG1910" s="90"/>
      <c r="EH1910" s="90"/>
      <c r="EI1910" s="90"/>
      <c r="EJ1910" s="90"/>
      <c r="EK1910" s="90"/>
      <c r="EL1910" s="90"/>
      <c r="EM1910" s="90"/>
      <c r="EN1910" s="90"/>
      <c r="EO1910" s="90"/>
      <c r="EP1910" s="90"/>
      <c r="EQ1910" s="90"/>
      <c r="ER1910" s="90"/>
      <c r="ES1910" s="90"/>
      <c r="ET1910" s="90"/>
      <c r="EU1910" s="90"/>
      <c r="EV1910" s="90"/>
      <c r="EW1910" s="90"/>
      <c r="EX1910" s="90"/>
      <c r="EY1910" s="90"/>
      <c r="EZ1910" s="90"/>
      <c r="FA1910" s="90"/>
      <c r="FB1910" s="90"/>
      <c r="FC1910" s="90"/>
      <c r="FD1910" s="90"/>
      <c r="FE1910" s="90"/>
      <c r="FF1910" s="90"/>
      <c r="FG1910" s="90"/>
      <c r="FH1910" s="90"/>
      <c r="FI1910" s="90"/>
      <c r="FJ1910" s="90"/>
      <c r="FK1910" s="90"/>
      <c r="FL1910" s="90"/>
      <c r="FM1910" s="90"/>
      <c r="FN1910" s="90"/>
      <c r="FO1910" s="90"/>
      <c r="FP1910" s="90"/>
      <c r="FQ1910" s="90"/>
      <c r="FR1910" s="90"/>
      <c r="FS1910" s="90"/>
      <c r="FT1910" s="90"/>
      <c r="FU1910" s="90"/>
      <c r="FV1910" s="90"/>
      <c r="FW1910" s="90"/>
      <c r="FX1910" s="90"/>
      <c r="FY1910" s="90"/>
      <c r="FZ1910" s="90"/>
      <c r="GA1910" s="90"/>
      <c r="GB1910" s="90"/>
      <c r="GC1910" s="90"/>
      <c r="GD1910" s="90"/>
      <c r="GE1910" s="90"/>
      <c r="GF1910" s="90"/>
      <c r="GG1910" s="90"/>
      <c r="GH1910" s="90"/>
      <c r="GI1910" s="90"/>
      <c r="GJ1910" s="90"/>
      <c r="GK1910" s="90"/>
      <c r="GL1910" s="90"/>
      <c r="GM1910" s="90"/>
      <c r="GN1910" s="90"/>
      <c r="GO1910" s="90"/>
      <c r="GP1910" s="90"/>
      <c r="GQ1910" s="90"/>
      <c r="GR1910" s="90"/>
      <c r="GS1910" s="90"/>
      <c r="GT1910" s="90"/>
      <c r="GU1910" s="90"/>
      <c r="GV1910" s="90"/>
      <c r="GW1910" s="90"/>
      <c r="GX1910" s="90"/>
      <c r="GY1910" s="90"/>
      <c r="GZ1910" s="90"/>
      <c r="HA1910" s="90"/>
      <c r="HB1910" s="90"/>
      <c r="HC1910" s="90"/>
      <c r="HD1910" s="90"/>
      <c r="HE1910" s="90"/>
      <c r="HF1910" s="90"/>
      <c r="HG1910" s="90"/>
      <c r="HH1910" s="90"/>
      <c r="HI1910" s="90"/>
      <c r="HJ1910" s="90"/>
      <c r="HK1910" s="90"/>
      <c r="HL1910" s="90"/>
      <c r="HM1910" s="90"/>
      <c r="HN1910" s="90"/>
      <c r="HO1910" s="90"/>
      <c r="HP1910" s="90"/>
      <c r="HQ1910" s="90"/>
      <c r="HR1910" s="90"/>
      <c r="HS1910" s="90"/>
      <c r="HT1910" s="90"/>
      <c r="HU1910" s="90"/>
      <c r="HV1910" s="90"/>
      <c r="HW1910" s="90"/>
      <c r="HX1910" s="90"/>
      <c r="HY1910" s="90"/>
      <c r="HZ1910" s="90"/>
      <c r="IA1910" s="90"/>
      <c r="IB1910" s="90"/>
      <c r="IC1910" s="90"/>
      <c r="ID1910" s="90"/>
      <c r="IE1910" s="90"/>
      <c r="IF1910" s="90"/>
      <c r="IG1910" s="90"/>
      <c r="IH1910" s="90"/>
      <c r="II1910" s="90"/>
      <c r="IJ1910" s="90"/>
      <c r="IK1910" s="90"/>
      <c r="IL1910" s="90"/>
      <c r="IM1910" s="90"/>
    </row>
    <row r="1911" spans="1:247" ht="13.5" hidden="1">
      <c r="A1911" s="90"/>
      <c r="B1911" s="90"/>
      <c r="C1911" s="108"/>
      <c r="D1911" s="108">
        <v>45633</v>
      </c>
      <c r="E1911" s="90">
        <v>10053</v>
      </c>
      <c r="F1911" s="90" t="s">
        <v>2652</v>
      </c>
      <c r="G1911" s="90" t="s">
        <v>2653</v>
      </c>
      <c r="H1911" s="92"/>
      <c r="I1911" s="92"/>
      <c r="J1911" s="93"/>
      <c r="K1911" s="94">
        <v>282.5</v>
      </c>
      <c r="L1911" s="94">
        <v>282.5</v>
      </c>
      <c r="M1911" s="94">
        <f t="shared" si="16"/>
        <v>0</v>
      </c>
      <c r="N1911" s="90" t="s">
        <v>2643</v>
      </c>
      <c r="O1911" s="90" t="s">
        <v>2654</v>
      </c>
      <c r="P1911" s="90" t="s">
        <v>2619</v>
      </c>
      <c r="Q1911" s="90"/>
      <c r="R1911" s="90"/>
      <c r="S1911" s="90"/>
      <c r="T1911" s="90"/>
      <c r="U1911" s="90"/>
      <c r="V1911" s="90"/>
      <c r="W1911" s="90"/>
      <c r="X1911" s="90"/>
      <c r="Y1911" s="90"/>
      <c r="Z1911" s="90"/>
      <c r="AA1911" s="90"/>
      <c r="AB1911" s="90"/>
      <c r="AC1911" s="90"/>
      <c r="AD1911" s="90"/>
      <c r="AE1911" s="90"/>
      <c r="AF1911" s="90"/>
      <c r="AG1911" s="90"/>
      <c r="AH1911" s="90"/>
      <c r="AI1911" s="90"/>
      <c r="AJ1911" s="90"/>
      <c r="AK1911" s="90"/>
      <c r="AL1911" s="90"/>
      <c r="AM1911" s="90"/>
      <c r="AN1911" s="90"/>
      <c r="AO1911" s="90"/>
      <c r="AP1911" s="90"/>
      <c r="AQ1911" s="90"/>
      <c r="AR1911" s="90"/>
      <c r="AS1911" s="90"/>
      <c r="AT1911" s="90"/>
      <c r="AU1911" s="90"/>
      <c r="AV1911" s="90"/>
      <c r="AW1911" s="90"/>
      <c r="AX1911" s="90"/>
      <c r="AY1911" s="90"/>
      <c r="AZ1911" s="90"/>
      <c r="BA1911" s="90"/>
      <c r="BB1911" s="90"/>
      <c r="BC1911" s="90"/>
      <c r="BD1911" s="90"/>
      <c r="BE1911" s="90"/>
      <c r="BF1911" s="90"/>
      <c r="BG1911" s="90"/>
      <c r="BH1911" s="90"/>
      <c r="BI1911" s="90"/>
      <c r="BJ1911" s="90"/>
      <c r="BK1911" s="90"/>
      <c r="BL1911" s="90"/>
      <c r="BM1911" s="90"/>
      <c r="BN1911" s="90"/>
      <c r="BO1911" s="90"/>
      <c r="BP1911" s="90"/>
      <c r="BQ1911" s="90"/>
      <c r="BR1911" s="90"/>
      <c r="BS1911" s="90"/>
      <c r="BT1911" s="90"/>
      <c r="BU1911" s="90"/>
      <c r="BV1911" s="90"/>
      <c r="BW1911" s="90"/>
      <c r="BX1911" s="90"/>
      <c r="BY1911" s="90"/>
      <c r="BZ1911" s="90"/>
      <c r="CA1911" s="90"/>
      <c r="CB1911" s="90"/>
      <c r="CC1911" s="90"/>
      <c r="CD1911" s="90"/>
      <c r="CE1911" s="90"/>
      <c r="CF1911" s="90"/>
      <c r="CG1911" s="90"/>
      <c r="CH1911" s="90"/>
      <c r="CI1911" s="90"/>
      <c r="CJ1911" s="90"/>
      <c r="CK1911" s="90"/>
      <c r="CL1911" s="90"/>
      <c r="CM1911" s="90"/>
      <c r="CN1911" s="90"/>
      <c r="CO1911" s="90"/>
      <c r="CP1911" s="90"/>
      <c r="CQ1911" s="90"/>
      <c r="CR1911" s="90"/>
      <c r="CS1911" s="90"/>
      <c r="CT1911" s="90"/>
      <c r="CU1911" s="90"/>
      <c r="CV1911" s="90"/>
      <c r="CW1911" s="90"/>
      <c r="CX1911" s="90"/>
      <c r="CY1911" s="90"/>
      <c r="CZ1911" s="90"/>
      <c r="DA1911" s="90"/>
      <c r="DB1911" s="90"/>
      <c r="DC1911" s="90"/>
      <c r="DD1911" s="90"/>
      <c r="DE1911" s="90"/>
      <c r="DF1911" s="90"/>
      <c r="DG1911" s="90"/>
      <c r="DH1911" s="90"/>
      <c r="DI1911" s="90"/>
      <c r="DJ1911" s="90"/>
      <c r="DK1911" s="90"/>
      <c r="DL1911" s="90"/>
      <c r="DM1911" s="90"/>
      <c r="DN1911" s="90"/>
      <c r="DO1911" s="90"/>
      <c r="DP1911" s="90"/>
      <c r="DQ1911" s="90"/>
      <c r="DR1911" s="90"/>
      <c r="DS1911" s="90"/>
      <c r="DT1911" s="90"/>
      <c r="DU1911" s="90"/>
      <c r="DV1911" s="90"/>
      <c r="DW1911" s="90"/>
      <c r="DX1911" s="90"/>
      <c r="DY1911" s="90"/>
      <c r="DZ1911" s="90"/>
      <c r="EA1911" s="90"/>
      <c r="EB1911" s="90"/>
      <c r="EC1911" s="90"/>
      <c r="ED1911" s="90"/>
      <c r="EE1911" s="90"/>
      <c r="EF1911" s="90"/>
      <c r="EG1911" s="90"/>
      <c r="EH1911" s="90"/>
      <c r="EI1911" s="90"/>
      <c r="EJ1911" s="90"/>
      <c r="EK1911" s="90"/>
      <c r="EL1911" s="90"/>
      <c r="EM1911" s="90"/>
      <c r="EN1911" s="90"/>
      <c r="EO1911" s="90"/>
      <c r="EP1911" s="90"/>
      <c r="EQ1911" s="90"/>
      <c r="ER1911" s="90"/>
      <c r="ES1911" s="90"/>
      <c r="ET1911" s="90"/>
      <c r="EU1911" s="90"/>
      <c r="EV1911" s="90"/>
      <c r="EW1911" s="90"/>
      <c r="EX1911" s="90"/>
      <c r="EY1911" s="90"/>
      <c r="EZ1911" s="90"/>
      <c r="FA1911" s="90"/>
      <c r="FB1911" s="90"/>
      <c r="FC1911" s="90"/>
      <c r="FD1911" s="90"/>
      <c r="FE1911" s="90"/>
      <c r="FF1911" s="90"/>
      <c r="FG1911" s="90"/>
      <c r="FH1911" s="90"/>
      <c r="FI1911" s="90"/>
      <c r="FJ1911" s="90"/>
      <c r="FK1911" s="90"/>
      <c r="FL1911" s="90"/>
      <c r="FM1911" s="90"/>
      <c r="FN1911" s="90"/>
      <c r="FO1911" s="90"/>
      <c r="FP1911" s="90"/>
      <c r="FQ1911" s="90"/>
      <c r="FR1911" s="90"/>
      <c r="FS1911" s="90"/>
      <c r="FT1911" s="90"/>
      <c r="FU1911" s="90"/>
      <c r="FV1911" s="90"/>
      <c r="FW1911" s="90"/>
      <c r="FX1911" s="90"/>
      <c r="FY1911" s="90"/>
      <c r="FZ1911" s="90"/>
      <c r="GA1911" s="90"/>
      <c r="GB1911" s="90"/>
      <c r="GC1911" s="90"/>
      <c r="GD1911" s="90"/>
      <c r="GE1911" s="90"/>
      <c r="GF1911" s="90"/>
      <c r="GG1911" s="90"/>
      <c r="GH1911" s="90"/>
      <c r="GI1911" s="90"/>
      <c r="GJ1911" s="90"/>
      <c r="GK1911" s="90"/>
      <c r="GL1911" s="90"/>
      <c r="GM1911" s="90"/>
      <c r="GN1911" s="90"/>
      <c r="GO1911" s="90"/>
      <c r="GP1911" s="90"/>
      <c r="GQ1911" s="90"/>
      <c r="GR1911" s="90"/>
      <c r="GS1911" s="90"/>
      <c r="GT1911" s="90"/>
      <c r="GU1911" s="90"/>
      <c r="GV1911" s="90"/>
      <c r="GW1911" s="90"/>
      <c r="GX1911" s="90"/>
      <c r="GY1911" s="90"/>
      <c r="GZ1911" s="90"/>
      <c r="HA1911" s="90"/>
      <c r="HB1911" s="90"/>
      <c r="HC1911" s="90"/>
      <c r="HD1911" s="90"/>
      <c r="HE1911" s="90"/>
      <c r="HF1911" s="90"/>
      <c r="HG1911" s="90"/>
      <c r="HH1911" s="90"/>
      <c r="HI1911" s="90"/>
      <c r="HJ1911" s="90"/>
      <c r="HK1911" s="90"/>
      <c r="HL1911" s="90"/>
      <c r="HM1911" s="90"/>
      <c r="HN1911" s="90"/>
      <c r="HO1911" s="90"/>
      <c r="HP1911" s="90"/>
      <c r="HQ1911" s="90"/>
      <c r="HR1911" s="90"/>
      <c r="HS1911" s="90"/>
      <c r="HT1911" s="90"/>
      <c r="HU1911" s="90"/>
      <c r="HV1911" s="90"/>
      <c r="HW1911" s="90"/>
      <c r="HX1911" s="90"/>
      <c r="HY1911" s="90"/>
      <c r="HZ1911" s="90"/>
      <c r="IA1911" s="90"/>
      <c r="IB1911" s="90"/>
      <c r="IC1911" s="90"/>
      <c r="ID1911" s="90"/>
      <c r="IE1911" s="90"/>
      <c r="IF1911" s="90"/>
      <c r="IG1911" s="90"/>
      <c r="IH1911" s="90"/>
      <c r="II1911" s="90"/>
      <c r="IJ1911" s="90"/>
      <c r="IK1911" s="90"/>
      <c r="IL1911" s="90"/>
      <c r="IM1911" s="90"/>
    </row>
    <row r="1912" spans="1:247" ht="13.5" hidden="1">
      <c r="A1912" s="90"/>
      <c r="B1912" s="90"/>
      <c r="C1912" s="90"/>
      <c r="D1912" s="90" t="s">
        <v>2655</v>
      </c>
      <c r="E1912" s="90">
        <v>1032</v>
      </c>
      <c r="F1912" s="90" t="s">
        <v>981</v>
      </c>
      <c r="G1912" s="90" t="s">
        <v>2567</v>
      </c>
      <c r="H1912" s="92"/>
      <c r="I1912" s="90"/>
      <c r="J1912" s="93"/>
      <c r="K1912" s="94">
        <v>4181</v>
      </c>
      <c r="L1912" s="94">
        <v>4181</v>
      </c>
      <c r="M1912" s="94">
        <f t="shared" si="16"/>
        <v>0</v>
      </c>
      <c r="N1912" s="90" t="s">
        <v>2656</v>
      </c>
      <c r="O1912" s="90" t="s">
        <v>2657</v>
      </c>
      <c r="P1912" s="90" t="s">
        <v>2619</v>
      </c>
      <c r="Q1912" s="90"/>
      <c r="R1912" s="90"/>
      <c r="S1912" s="90"/>
      <c r="T1912" s="90"/>
      <c r="U1912" s="90"/>
      <c r="V1912" s="90"/>
      <c r="W1912" s="90"/>
      <c r="X1912" s="90"/>
      <c r="Y1912" s="90"/>
      <c r="Z1912" s="90"/>
      <c r="AA1912" s="90"/>
      <c r="AB1912" s="90"/>
      <c r="AC1912" s="90"/>
      <c r="AD1912" s="90"/>
      <c r="AE1912" s="90"/>
      <c r="AF1912" s="90"/>
      <c r="AG1912" s="90"/>
      <c r="AH1912" s="90"/>
      <c r="AI1912" s="90"/>
      <c r="AJ1912" s="90"/>
      <c r="AK1912" s="90"/>
      <c r="AL1912" s="90"/>
      <c r="AM1912" s="90"/>
      <c r="AN1912" s="90"/>
      <c r="AO1912" s="90"/>
      <c r="AP1912" s="90"/>
      <c r="AQ1912" s="90"/>
      <c r="AR1912" s="90"/>
      <c r="AS1912" s="90"/>
      <c r="AT1912" s="90"/>
      <c r="AU1912" s="90"/>
      <c r="AV1912" s="90"/>
      <c r="AW1912" s="90"/>
      <c r="AX1912" s="90"/>
      <c r="AY1912" s="90"/>
      <c r="AZ1912" s="90"/>
      <c r="BA1912" s="90"/>
      <c r="BB1912" s="90"/>
      <c r="BC1912" s="90"/>
      <c r="BD1912" s="90"/>
      <c r="BE1912" s="90"/>
      <c r="BF1912" s="90"/>
      <c r="BG1912" s="90"/>
      <c r="BH1912" s="90"/>
      <c r="BI1912" s="90"/>
      <c r="BJ1912" s="90"/>
      <c r="BK1912" s="90"/>
      <c r="BL1912" s="90"/>
      <c r="BM1912" s="90"/>
      <c r="BN1912" s="90"/>
      <c r="BO1912" s="90"/>
      <c r="BP1912" s="90"/>
      <c r="BQ1912" s="90"/>
      <c r="BR1912" s="90"/>
      <c r="BS1912" s="90"/>
      <c r="BT1912" s="90"/>
      <c r="BU1912" s="90"/>
      <c r="BV1912" s="90"/>
      <c r="BW1912" s="90"/>
      <c r="BX1912" s="90"/>
      <c r="BY1912" s="90"/>
      <c r="BZ1912" s="90"/>
      <c r="CA1912" s="90"/>
      <c r="CB1912" s="90"/>
      <c r="CC1912" s="90"/>
      <c r="CD1912" s="90"/>
      <c r="CE1912" s="90"/>
      <c r="CF1912" s="90"/>
      <c r="CG1912" s="90"/>
      <c r="CH1912" s="90"/>
      <c r="CI1912" s="90"/>
      <c r="CJ1912" s="90"/>
      <c r="CK1912" s="90"/>
      <c r="CL1912" s="90"/>
      <c r="CM1912" s="90"/>
      <c r="CN1912" s="90"/>
      <c r="CO1912" s="90"/>
      <c r="CP1912" s="90"/>
      <c r="CQ1912" s="90"/>
      <c r="CR1912" s="90"/>
      <c r="CS1912" s="90"/>
      <c r="CT1912" s="90"/>
      <c r="CU1912" s="90"/>
      <c r="CV1912" s="90"/>
      <c r="CW1912" s="90"/>
      <c r="CX1912" s="90"/>
      <c r="CY1912" s="90"/>
      <c r="CZ1912" s="90"/>
      <c r="DA1912" s="90"/>
      <c r="DB1912" s="90"/>
      <c r="DC1912" s="90"/>
      <c r="DD1912" s="90"/>
      <c r="DE1912" s="90"/>
      <c r="DF1912" s="90"/>
      <c r="DG1912" s="90"/>
      <c r="DH1912" s="90"/>
      <c r="DI1912" s="90"/>
      <c r="DJ1912" s="90"/>
      <c r="DK1912" s="90"/>
      <c r="DL1912" s="90"/>
      <c r="DM1912" s="90"/>
      <c r="DN1912" s="90"/>
      <c r="DO1912" s="90"/>
      <c r="DP1912" s="90"/>
      <c r="DQ1912" s="90"/>
      <c r="DR1912" s="90"/>
      <c r="DS1912" s="90"/>
      <c r="DT1912" s="90"/>
      <c r="DU1912" s="90"/>
      <c r="DV1912" s="90"/>
      <c r="DW1912" s="90"/>
      <c r="DX1912" s="90"/>
      <c r="DY1912" s="90"/>
      <c r="DZ1912" s="90"/>
      <c r="EA1912" s="90"/>
      <c r="EB1912" s="90"/>
      <c r="EC1912" s="90"/>
      <c r="ED1912" s="90"/>
      <c r="EE1912" s="90"/>
      <c r="EF1912" s="90"/>
      <c r="EG1912" s="90"/>
      <c r="EH1912" s="90"/>
      <c r="EI1912" s="90"/>
      <c r="EJ1912" s="90"/>
      <c r="EK1912" s="90"/>
      <c r="EL1912" s="90"/>
      <c r="EM1912" s="90"/>
      <c r="EN1912" s="90"/>
      <c r="EO1912" s="90"/>
      <c r="EP1912" s="90"/>
      <c r="EQ1912" s="90"/>
      <c r="ER1912" s="90"/>
      <c r="ES1912" s="90"/>
      <c r="ET1912" s="90"/>
      <c r="EU1912" s="90"/>
      <c r="EV1912" s="90"/>
      <c r="EW1912" s="90"/>
      <c r="EX1912" s="90"/>
      <c r="EY1912" s="90"/>
      <c r="EZ1912" s="90"/>
      <c r="FA1912" s="90"/>
      <c r="FB1912" s="90"/>
      <c r="FC1912" s="90"/>
      <c r="FD1912" s="90"/>
      <c r="FE1912" s="90"/>
      <c r="FF1912" s="90"/>
      <c r="FG1912" s="90"/>
      <c r="FH1912" s="90"/>
      <c r="FI1912" s="90"/>
      <c r="FJ1912" s="90"/>
      <c r="FK1912" s="90"/>
      <c r="FL1912" s="90"/>
      <c r="FM1912" s="90"/>
      <c r="FN1912" s="90"/>
      <c r="FO1912" s="90"/>
      <c r="FP1912" s="90"/>
      <c r="FQ1912" s="90"/>
      <c r="FR1912" s="90"/>
      <c r="FS1912" s="90"/>
      <c r="FT1912" s="90"/>
      <c r="FU1912" s="90"/>
      <c r="FV1912" s="90"/>
      <c r="FW1912" s="90"/>
      <c r="FX1912" s="90"/>
      <c r="FY1912" s="90"/>
      <c r="FZ1912" s="90"/>
      <c r="GA1912" s="90"/>
      <c r="GB1912" s="90"/>
      <c r="GC1912" s="90"/>
      <c r="GD1912" s="90"/>
      <c r="GE1912" s="90"/>
      <c r="GF1912" s="90"/>
      <c r="GG1912" s="90"/>
      <c r="GH1912" s="90"/>
      <c r="GI1912" s="90"/>
      <c r="GJ1912" s="90"/>
      <c r="GK1912" s="90"/>
      <c r="GL1912" s="90"/>
      <c r="GM1912" s="90"/>
      <c r="GN1912" s="90"/>
      <c r="GO1912" s="90"/>
      <c r="GP1912" s="90"/>
      <c r="GQ1912" s="90"/>
      <c r="GR1912" s="90"/>
      <c r="GS1912" s="90"/>
      <c r="GT1912" s="90"/>
      <c r="GU1912" s="90"/>
      <c r="GV1912" s="90"/>
      <c r="GW1912" s="90"/>
      <c r="GX1912" s="90"/>
      <c r="GY1912" s="90"/>
      <c r="GZ1912" s="90"/>
      <c r="HA1912" s="90"/>
      <c r="HB1912" s="90"/>
      <c r="HC1912" s="90"/>
      <c r="HD1912" s="90"/>
      <c r="HE1912" s="90"/>
      <c r="HF1912" s="90"/>
      <c r="HG1912" s="90"/>
      <c r="HH1912" s="90"/>
      <c r="HI1912" s="90"/>
      <c r="HJ1912" s="90"/>
      <c r="HK1912" s="90"/>
      <c r="HL1912" s="90"/>
      <c r="HM1912" s="90"/>
      <c r="HN1912" s="90"/>
      <c r="HO1912" s="90"/>
      <c r="HP1912" s="90"/>
      <c r="HQ1912" s="90"/>
      <c r="HR1912" s="90"/>
      <c r="HS1912" s="90"/>
      <c r="HT1912" s="90"/>
      <c r="HU1912" s="90"/>
      <c r="HV1912" s="90"/>
      <c r="HW1912" s="90"/>
      <c r="HX1912" s="90"/>
      <c r="HY1912" s="90"/>
      <c r="HZ1912" s="90"/>
      <c r="IA1912" s="90"/>
      <c r="IB1912" s="90"/>
      <c r="IC1912" s="90"/>
      <c r="ID1912" s="90"/>
      <c r="IE1912" s="90"/>
      <c r="IF1912" s="90"/>
      <c r="IG1912" s="90"/>
      <c r="IH1912" s="90"/>
      <c r="II1912" s="90"/>
      <c r="IJ1912" s="90"/>
      <c r="IK1912" s="90"/>
      <c r="IL1912" s="90"/>
      <c r="IM1912" s="90"/>
    </row>
    <row r="1913" spans="1:247" ht="13.5" hidden="1">
      <c r="A1913" s="90"/>
      <c r="B1913" s="90"/>
      <c r="C1913" s="90"/>
      <c r="D1913" s="90" t="s">
        <v>2655</v>
      </c>
      <c r="E1913" s="90">
        <v>1033</v>
      </c>
      <c r="F1913" s="90" t="s">
        <v>981</v>
      </c>
      <c r="G1913" s="90" t="s">
        <v>2658</v>
      </c>
      <c r="H1913" s="92"/>
      <c r="I1913" s="90"/>
      <c r="J1913" s="93"/>
      <c r="K1913" s="94">
        <v>1146.95</v>
      </c>
      <c r="L1913" s="94">
        <v>1146.95</v>
      </c>
      <c r="M1913" s="94">
        <f t="shared" si="16"/>
        <v>0</v>
      </c>
      <c r="N1913" s="90" t="s">
        <v>2656</v>
      </c>
      <c r="O1913" s="90" t="s">
        <v>2657</v>
      </c>
      <c r="P1913" s="90" t="s">
        <v>2619</v>
      </c>
      <c r="Q1913" s="90"/>
      <c r="R1913" s="90"/>
      <c r="S1913" s="90"/>
      <c r="T1913" s="90"/>
      <c r="U1913" s="90"/>
      <c r="V1913" s="90"/>
      <c r="W1913" s="90"/>
      <c r="X1913" s="90"/>
      <c r="Y1913" s="90"/>
      <c r="Z1913" s="90"/>
      <c r="AA1913" s="90"/>
      <c r="AB1913" s="90"/>
      <c r="AC1913" s="90"/>
      <c r="AD1913" s="90"/>
      <c r="AE1913" s="90"/>
      <c r="AF1913" s="90"/>
      <c r="AG1913" s="90"/>
      <c r="AH1913" s="90"/>
      <c r="AI1913" s="90"/>
      <c r="AJ1913" s="90"/>
      <c r="AK1913" s="90"/>
      <c r="AL1913" s="90"/>
      <c r="AM1913" s="90"/>
      <c r="AN1913" s="90"/>
      <c r="AO1913" s="90"/>
      <c r="AP1913" s="90"/>
      <c r="AQ1913" s="90"/>
      <c r="AR1913" s="90"/>
      <c r="AS1913" s="90"/>
      <c r="AT1913" s="90"/>
      <c r="AU1913" s="90"/>
      <c r="AV1913" s="90"/>
      <c r="AW1913" s="90"/>
      <c r="AX1913" s="90"/>
      <c r="AY1913" s="90"/>
      <c r="AZ1913" s="90"/>
      <c r="BA1913" s="90"/>
      <c r="BB1913" s="90"/>
      <c r="BC1913" s="90"/>
      <c r="BD1913" s="90"/>
      <c r="BE1913" s="90"/>
      <c r="BF1913" s="90"/>
      <c r="BG1913" s="90"/>
      <c r="BH1913" s="90"/>
      <c r="BI1913" s="90"/>
      <c r="BJ1913" s="90"/>
      <c r="BK1913" s="90"/>
      <c r="BL1913" s="90"/>
      <c r="BM1913" s="90"/>
      <c r="BN1913" s="90"/>
      <c r="BO1913" s="90"/>
      <c r="BP1913" s="90"/>
      <c r="BQ1913" s="90"/>
      <c r="BR1913" s="90"/>
      <c r="BS1913" s="90"/>
      <c r="BT1913" s="90"/>
      <c r="BU1913" s="90"/>
      <c r="BV1913" s="90"/>
      <c r="BW1913" s="90"/>
      <c r="BX1913" s="90"/>
      <c r="BY1913" s="90"/>
      <c r="BZ1913" s="90"/>
      <c r="CA1913" s="90"/>
      <c r="CB1913" s="90"/>
      <c r="CC1913" s="90"/>
      <c r="CD1913" s="90"/>
      <c r="CE1913" s="90"/>
      <c r="CF1913" s="90"/>
      <c r="CG1913" s="90"/>
      <c r="CH1913" s="90"/>
      <c r="CI1913" s="90"/>
      <c r="CJ1913" s="90"/>
      <c r="CK1913" s="90"/>
      <c r="CL1913" s="90"/>
      <c r="CM1913" s="90"/>
      <c r="CN1913" s="90"/>
      <c r="CO1913" s="90"/>
      <c r="CP1913" s="90"/>
      <c r="CQ1913" s="90"/>
      <c r="CR1913" s="90"/>
      <c r="CS1913" s="90"/>
      <c r="CT1913" s="90"/>
      <c r="CU1913" s="90"/>
      <c r="CV1913" s="90"/>
      <c r="CW1913" s="90"/>
      <c r="CX1913" s="90"/>
      <c r="CY1913" s="90"/>
      <c r="CZ1913" s="90"/>
      <c r="DA1913" s="90"/>
      <c r="DB1913" s="90"/>
      <c r="DC1913" s="90"/>
      <c r="DD1913" s="90"/>
      <c r="DE1913" s="90"/>
      <c r="DF1913" s="90"/>
      <c r="DG1913" s="90"/>
      <c r="DH1913" s="90"/>
      <c r="DI1913" s="90"/>
      <c r="DJ1913" s="90"/>
      <c r="DK1913" s="90"/>
      <c r="DL1913" s="90"/>
      <c r="DM1913" s="90"/>
      <c r="DN1913" s="90"/>
      <c r="DO1913" s="90"/>
      <c r="DP1913" s="90"/>
      <c r="DQ1913" s="90"/>
      <c r="DR1913" s="90"/>
      <c r="DS1913" s="90"/>
      <c r="DT1913" s="90"/>
      <c r="DU1913" s="90"/>
      <c r="DV1913" s="90"/>
      <c r="DW1913" s="90"/>
      <c r="DX1913" s="90"/>
      <c r="DY1913" s="90"/>
      <c r="DZ1913" s="90"/>
      <c r="EA1913" s="90"/>
      <c r="EB1913" s="90"/>
      <c r="EC1913" s="90"/>
      <c r="ED1913" s="90"/>
      <c r="EE1913" s="90"/>
      <c r="EF1913" s="90"/>
      <c r="EG1913" s="90"/>
      <c r="EH1913" s="90"/>
      <c r="EI1913" s="90"/>
      <c r="EJ1913" s="90"/>
      <c r="EK1913" s="90"/>
      <c r="EL1913" s="90"/>
      <c r="EM1913" s="90"/>
      <c r="EN1913" s="90"/>
      <c r="EO1913" s="90"/>
      <c r="EP1913" s="90"/>
      <c r="EQ1913" s="90"/>
      <c r="ER1913" s="90"/>
      <c r="ES1913" s="90"/>
      <c r="ET1913" s="90"/>
      <c r="EU1913" s="90"/>
      <c r="EV1913" s="90"/>
      <c r="EW1913" s="90"/>
      <c r="EX1913" s="90"/>
      <c r="EY1913" s="90"/>
      <c r="EZ1913" s="90"/>
      <c r="FA1913" s="90"/>
      <c r="FB1913" s="90"/>
      <c r="FC1913" s="90"/>
      <c r="FD1913" s="90"/>
      <c r="FE1913" s="90"/>
      <c r="FF1913" s="90"/>
      <c r="FG1913" s="90"/>
      <c r="FH1913" s="90"/>
      <c r="FI1913" s="90"/>
      <c r="FJ1913" s="90"/>
      <c r="FK1913" s="90"/>
      <c r="FL1913" s="90"/>
      <c r="FM1913" s="90"/>
      <c r="FN1913" s="90"/>
      <c r="FO1913" s="90"/>
      <c r="FP1913" s="90"/>
      <c r="FQ1913" s="90"/>
      <c r="FR1913" s="90"/>
      <c r="FS1913" s="90"/>
      <c r="FT1913" s="90"/>
      <c r="FU1913" s="90"/>
      <c r="FV1913" s="90"/>
      <c r="FW1913" s="90"/>
      <c r="FX1913" s="90"/>
      <c r="FY1913" s="90"/>
      <c r="FZ1913" s="90"/>
      <c r="GA1913" s="90"/>
      <c r="GB1913" s="90"/>
      <c r="GC1913" s="90"/>
      <c r="GD1913" s="90"/>
      <c r="GE1913" s="90"/>
      <c r="GF1913" s="90"/>
      <c r="GG1913" s="90"/>
      <c r="GH1913" s="90"/>
      <c r="GI1913" s="90"/>
      <c r="GJ1913" s="90"/>
      <c r="GK1913" s="90"/>
      <c r="GL1913" s="90"/>
      <c r="GM1913" s="90"/>
      <c r="GN1913" s="90"/>
      <c r="GO1913" s="90"/>
      <c r="GP1913" s="90"/>
      <c r="GQ1913" s="90"/>
      <c r="GR1913" s="90"/>
      <c r="GS1913" s="90"/>
      <c r="GT1913" s="90"/>
      <c r="GU1913" s="90"/>
      <c r="GV1913" s="90"/>
      <c r="GW1913" s="90"/>
      <c r="GX1913" s="90"/>
      <c r="GY1913" s="90"/>
      <c r="GZ1913" s="90"/>
      <c r="HA1913" s="90"/>
      <c r="HB1913" s="90"/>
      <c r="HC1913" s="90"/>
      <c r="HD1913" s="90"/>
      <c r="HE1913" s="90"/>
      <c r="HF1913" s="90"/>
      <c r="HG1913" s="90"/>
      <c r="HH1913" s="90"/>
      <c r="HI1913" s="90"/>
      <c r="HJ1913" s="90"/>
      <c r="HK1913" s="90"/>
      <c r="HL1913" s="90"/>
      <c r="HM1913" s="90"/>
      <c r="HN1913" s="90"/>
      <c r="HO1913" s="90"/>
      <c r="HP1913" s="90"/>
      <c r="HQ1913" s="90"/>
      <c r="HR1913" s="90"/>
      <c r="HS1913" s="90"/>
      <c r="HT1913" s="90"/>
      <c r="HU1913" s="90"/>
      <c r="HV1913" s="90"/>
      <c r="HW1913" s="90"/>
      <c r="HX1913" s="90"/>
      <c r="HY1913" s="90"/>
      <c r="HZ1913" s="90"/>
      <c r="IA1913" s="90"/>
      <c r="IB1913" s="90"/>
      <c r="IC1913" s="90"/>
      <c r="ID1913" s="90"/>
      <c r="IE1913" s="90"/>
      <c r="IF1913" s="90"/>
      <c r="IG1913" s="90"/>
      <c r="IH1913" s="90"/>
      <c r="II1913" s="90"/>
      <c r="IJ1913" s="90"/>
      <c r="IK1913" s="90"/>
      <c r="IL1913" s="90"/>
      <c r="IM1913" s="90"/>
    </row>
    <row r="1914" spans="1:247" ht="13.5" hidden="1">
      <c r="A1914" s="90"/>
      <c r="B1914" s="90"/>
      <c r="C1914" s="90"/>
      <c r="D1914" s="90" t="s">
        <v>2655</v>
      </c>
      <c r="E1914" s="90">
        <v>1034</v>
      </c>
      <c r="F1914" s="90" t="s">
        <v>981</v>
      </c>
      <c r="G1914" s="90" t="s">
        <v>2659</v>
      </c>
      <c r="H1914" s="92"/>
      <c r="I1914" s="90"/>
      <c r="J1914" s="93"/>
      <c r="K1914" s="94">
        <v>3130.1</v>
      </c>
      <c r="L1914" s="94">
        <v>3130.1</v>
      </c>
      <c r="M1914" s="94">
        <f t="shared" si="16"/>
        <v>0</v>
      </c>
      <c r="N1914" s="90" t="s">
        <v>2656</v>
      </c>
      <c r="O1914" s="90" t="s">
        <v>2657</v>
      </c>
      <c r="P1914" s="90" t="s">
        <v>2619</v>
      </c>
      <c r="Q1914" s="90"/>
      <c r="R1914" s="90"/>
      <c r="S1914" s="90"/>
      <c r="T1914" s="90"/>
      <c r="U1914" s="90"/>
      <c r="V1914" s="90"/>
      <c r="W1914" s="90"/>
      <c r="X1914" s="90"/>
      <c r="Y1914" s="90"/>
      <c r="Z1914" s="90"/>
      <c r="AA1914" s="90"/>
      <c r="AB1914" s="90"/>
      <c r="AC1914" s="90"/>
      <c r="AD1914" s="90"/>
      <c r="AE1914" s="90"/>
      <c r="AF1914" s="90"/>
      <c r="AG1914" s="90"/>
      <c r="AH1914" s="90"/>
      <c r="AI1914" s="90"/>
      <c r="AJ1914" s="90"/>
      <c r="AK1914" s="90"/>
      <c r="AL1914" s="90"/>
      <c r="AM1914" s="90"/>
      <c r="AN1914" s="90"/>
      <c r="AO1914" s="90"/>
      <c r="AP1914" s="90"/>
      <c r="AQ1914" s="90"/>
      <c r="AR1914" s="90"/>
      <c r="AS1914" s="90"/>
      <c r="AT1914" s="90"/>
      <c r="AU1914" s="90"/>
      <c r="AV1914" s="90"/>
      <c r="AW1914" s="90"/>
      <c r="AX1914" s="90"/>
      <c r="AY1914" s="90"/>
      <c r="AZ1914" s="90"/>
      <c r="BA1914" s="90"/>
      <c r="BB1914" s="90"/>
      <c r="BC1914" s="90"/>
      <c r="BD1914" s="90"/>
      <c r="BE1914" s="90"/>
      <c r="BF1914" s="90"/>
      <c r="BG1914" s="90"/>
      <c r="BH1914" s="90"/>
      <c r="BI1914" s="90"/>
      <c r="BJ1914" s="90"/>
      <c r="BK1914" s="90"/>
      <c r="BL1914" s="90"/>
      <c r="BM1914" s="90"/>
      <c r="BN1914" s="90"/>
      <c r="BO1914" s="90"/>
      <c r="BP1914" s="90"/>
      <c r="BQ1914" s="90"/>
      <c r="BR1914" s="90"/>
      <c r="BS1914" s="90"/>
      <c r="BT1914" s="90"/>
      <c r="BU1914" s="90"/>
      <c r="BV1914" s="90"/>
      <c r="BW1914" s="90"/>
      <c r="BX1914" s="90"/>
      <c r="BY1914" s="90"/>
      <c r="BZ1914" s="90"/>
      <c r="CA1914" s="90"/>
      <c r="CB1914" s="90"/>
      <c r="CC1914" s="90"/>
      <c r="CD1914" s="90"/>
      <c r="CE1914" s="90"/>
      <c r="CF1914" s="90"/>
      <c r="CG1914" s="90"/>
      <c r="CH1914" s="90"/>
      <c r="CI1914" s="90"/>
      <c r="CJ1914" s="90"/>
      <c r="CK1914" s="90"/>
      <c r="CL1914" s="90"/>
      <c r="CM1914" s="90"/>
      <c r="CN1914" s="90"/>
      <c r="CO1914" s="90"/>
      <c r="CP1914" s="90"/>
      <c r="CQ1914" s="90"/>
      <c r="CR1914" s="90"/>
      <c r="CS1914" s="90"/>
      <c r="CT1914" s="90"/>
      <c r="CU1914" s="90"/>
      <c r="CV1914" s="90"/>
      <c r="CW1914" s="90"/>
      <c r="CX1914" s="90"/>
      <c r="CY1914" s="90"/>
      <c r="CZ1914" s="90"/>
      <c r="DA1914" s="90"/>
      <c r="DB1914" s="90"/>
      <c r="DC1914" s="90"/>
      <c r="DD1914" s="90"/>
      <c r="DE1914" s="90"/>
      <c r="DF1914" s="90"/>
      <c r="DG1914" s="90"/>
      <c r="DH1914" s="90"/>
      <c r="DI1914" s="90"/>
      <c r="DJ1914" s="90"/>
      <c r="DK1914" s="90"/>
      <c r="DL1914" s="90"/>
      <c r="DM1914" s="90"/>
      <c r="DN1914" s="90"/>
      <c r="DO1914" s="90"/>
      <c r="DP1914" s="90"/>
      <c r="DQ1914" s="90"/>
      <c r="DR1914" s="90"/>
      <c r="DS1914" s="90"/>
      <c r="DT1914" s="90"/>
      <c r="DU1914" s="90"/>
      <c r="DV1914" s="90"/>
      <c r="DW1914" s="90"/>
      <c r="DX1914" s="90"/>
      <c r="DY1914" s="90"/>
      <c r="DZ1914" s="90"/>
      <c r="EA1914" s="90"/>
      <c r="EB1914" s="90"/>
      <c r="EC1914" s="90"/>
      <c r="ED1914" s="90"/>
      <c r="EE1914" s="90"/>
      <c r="EF1914" s="90"/>
      <c r="EG1914" s="90"/>
      <c r="EH1914" s="90"/>
      <c r="EI1914" s="90"/>
      <c r="EJ1914" s="90"/>
      <c r="EK1914" s="90"/>
      <c r="EL1914" s="90"/>
      <c r="EM1914" s="90"/>
      <c r="EN1914" s="90"/>
      <c r="EO1914" s="90"/>
      <c r="EP1914" s="90"/>
      <c r="EQ1914" s="90"/>
      <c r="ER1914" s="90"/>
      <c r="ES1914" s="90"/>
      <c r="ET1914" s="90"/>
      <c r="EU1914" s="90"/>
      <c r="EV1914" s="90"/>
      <c r="EW1914" s="90"/>
      <c r="EX1914" s="90"/>
      <c r="EY1914" s="90"/>
      <c r="EZ1914" s="90"/>
      <c r="FA1914" s="90"/>
      <c r="FB1914" s="90"/>
      <c r="FC1914" s="90"/>
      <c r="FD1914" s="90"/>
      <c r="FE1914" s="90"/>
      <c r="FF1914" s="90"/>
      <c r="FG1914" s="90"/>
      <c r="FH1914" s="90"/>
      <c r="FI1914" s="90"/>
      <c r="FJ1914" s="90"/>
      <c r="FK1914" s="90"/>
      <c r="FL1914" s="90"/>
      <c r="FM1914" s="90"/>
      <c r="FN1914" s="90"/>
      <c r="FO1914" s="90"/>
      <c r="FP1914" s="90"/>
      <c r="FQ1914" s="90"/>
      <c r="FR1914" s="90"/>
      <c r="FS1914" s="90"/>
      <c r="FT1914" s="90"/>
      <c r="FU1914" s="90"/>
      <c r="FV1914" s="90"/>
      <c r="FW1914" s="90"/>
      <c r="FX1914" s="90"/>
      <c r="FY1914" s="90"/>
      <c r="FZ1914" s="90"/>
      <c r="GA1914" s="90"/>
      <c r="GB1914" s="90"/>
      <c r="GC1914" s="90"/>
      <c r="GD1914" s="90"/>
      <c r="GE1914" s="90"/>
      <c r="GF1914" s="90"/>
      <c r="GG1914" s="90"/>
      <c r="GH1914" s="90"/>
      <c r="GI1914" s="90"/>
      <c r="GJ1914" s="90"/>
      <c r="GK1914" s="90"/>
      <c r="GL1914" s="90"/>
      <c r="GM1914" s="90"/>
      <c r="GN1914" s="90"/>
      <c r="GO1914" s="90"/>
      <c r="GP1914" s="90"/>
      <c r="GQ1914" s="90"/>
      <c r="GR1914" s="90"/>
      <c r="GS1914" s="90"/>
      <c r="GT1914" s="90"/>
      <c r="GU1914" s="90"/>
      <c r="GV1914" s="90"/>
      <c r="GW1914" s="90"/>
      <c r="GX1914" s="90"/>
      <c r="GY1914" s="90"/>
      <c r="GZ1914" s="90"/>
      <c r="HA1914" s="90"/>
      <c r="HB1914" s="90"/>
      <c r="HC1914" s="90"/>
      <c r="HD1914" s="90"/>
      <c r="HE1914" s="90"/>
      <c r="HF1914" s="90"/>
      <c r="HG1914" s="90"/>
      <c r="HH1914" s="90"/>
      <c r="HI1914" s="90"/>
      <c r="HJ1914" s="90"/>
      <c r="HK1914" s="90"/>
      <c r="HL1914" s="90"/>
      <c r="HM1914" s="90"/>
      <c r="HN1914" s="90"/>
      <c r="HO1914" s="90"/>
      <c r="HP1914" s="90"/>
      <c r="HQ1914" s="90"/>
      <c r="HR1914" s="90"/>
      <c r="HS1914" s="90"/>
      <c r="HT1914" s="90"/>
      <c r="HU1914" s="90"/>
      <c r="HV1914" s="90"/>
      <c r="HW1914" s="90"/>
      <c r="HX1914" s="90"/>
      <c r="HY1914" s="90"/>
      <c r="HZ1914" s="90"/>
      <c r="IA1914" s="90"/>
      <c r="IB1914" s="90"/>
      <c r="IC1914" s="90"/>
      <c r="ID1914" s="90"/>
      <c r="IE1914" s="90"/>
      <c r="IF1914" s="90"/>
      <c r="IG1914" s="90"/>
      <c r="IH1914" s="90"/>
      <c r="II1914" s="90"/>
      <c r="IJ1914" s="90"/>
      <c r="IK1914" s="90"/>
      <c r="IL1914" s="90"/>
      <c r="IM1914" s="90"/>
    </row>
    <row r="1915" spans="1:247" ht="13.5" hidden="1">
      <c r="A1915" s="90"/>
      <c r="B1915" s="90"/>
      <c r="C1915" s="90"/>
      <c r="D1915" s="90" t="s">
        <v>2660</v>
      </c>
      <c r="E1915" s="90">
        <v>71</v>
      </c>
      <c r="F1915" s="90" t="s">
        <v>1456</v>
      </c>
      <c r="G1915" s="90" t="s">
        <v>2661</v>
      </c>
      <c r="H1915" s="92"/>
      <c r="I1915" s="92"/>
      <c r="J1915" s="93"/>
      <c r="K1915" s="94">
        <v>13413.83</v>
      </c>
      <c r="L1915" s="94">
        <v>13413.83</v>
      </c>
      <c r="M1915" s="94">
        <f t="shared" si="16"/>
        <v>0</v>
      </c>
      <c r="N1915" s="90" t="s">
        <v>2656</v>
      </c>
      <c r="O1915" s="90" t="s">
        <v>2662</v>
      </c>
      <c r="P1915" s="90" t="s">
        <v>2619</v>
      </c>
      <c r="Q1915" s="90"/>
      <c r="R1915" s="90"/>
      <c r="S1915" s="90"/>
      <c r="T1915" s="90"/>
      <c r="U1915" s="90"/>
      <c r="V1915" s="90"/>
      <c r="W1915" s="90"/>
      <c r="X1915" s="90"/>
      <c r="Y1915" s="90"/>
      <c r="Z1915" s="90"/>
      <c r="AA1915" s="90"/>
      <c r="AB1915" s="90"/>
      <c r="AC1915" s="90"/>
      <c r="AD1915" s="90"/>
      <c r="AE1915" s="90"/>
      <c r="AF1915" s="90"/>
      <c r="AG1915" s="90"/>
      <c r="AH1915" s="90"/>
      <c r="AI1915" s="90"/>
      <c r="AJ1915" s="90"/>
      <c r="AK1915" s="90"/>
      <c r="AL1915" s="90"/>
      <c r="AM1915" s="90"/>
      <c r="AN1915" s="90"/>
      <c r="AO1915" s="90"/>
      <c r="AP1915" s="90"/>
      <c r="AQ1915" s="90"/>
      <c r="AR1915" s="90"/>
      <c r="AS1915" s="90"/>
      <c r="AT1915" s="90"/>
      <c r="AU1915" s="90"/>
      <c r="AV1915" s="90"/>
      <c r="AW1915" s="90"/>
      <c r="AX1915" s="90"/>
      <c r="AY1915" s="90"/>
      <c r="AZ1915" s="90"/>
      <c r="BA1915" s="90"/>
      <c r="BB1915" s="90"/>
      <c r="BC1915" s="90"/>
      <c r="BD1915" s="90"/>
      <c r="BE1915" s="90"/>
      <c r="BF1915" s="90"/>
      <c r="BG1915" s="90"/>
      <c r="BH1915" s="90"/>
      <c r="BI1915" s="90"/>
      <c r="BJ1915" s="90"/>
      <c r="BK1915" s="90"/>
      <c r="BL1915" s="90"/>
      <c r="BM1915" s="90"/>
      <c r="BN1915" s="90"/>
      <c r="BO1915" s="90"/>
      <c r="BP1915" s="90"/>
      <c r="BQ1915" s="90"/>
      <c r="BR1915" s="90"/>
      <c r="BS1915" s="90"/>
      <c r="BT1915" s="90"/>
      <c r="BU1915" s="90"/>
      <c r="BV1915" s="90"/>
      <c r="BW1915" s="90"/>
      <c r="BX1915" s="90"/>
      <c r="BY1915" s="90"/>
      <c r="BZ1915" s="90"/>
      <c r="CA1915" s="90"/>
      <c r="CB1915" s="90"/>
      <c r="CC1915" s="90"/>
      <c r="CD1915" s="90"/>
      <c r="CE1915" s="90"/>
      <c r="CF1915" s="90"/>
      <c r="CG1915" s="90"/>
      <c r="CH1915" s="90"/>
      <c r="CI1915" s="90"/>
      <c r="CJ1915" s="90"/>
      <c r="CK1915" s="90"/>
      <c r="CL1915" s="90"/>
      <c r="CM1915" s="90"/>
      <c r="CN1915" s="90"/>
      <c r="CO1915" s="90"/>
      <c r="CP1915" s="90"/>
      <c r="CQ1915" s="90"/>
      <c r="CR1915" s="90"/>
      <c r="CS1915" s="90"/>
      <c r="CT1915" s="90"/>
      <c r="CU1915" s="90"/>
      <c r="CV1915" s="90"/>
      <c r="CW1915" s="90"/>
      <c r="CX1915" s="90"/>
      <c r="CY1915" s="90"/>
      <c r="CZ1915" s="90"/>
      <c r="DA1915" s="90"/>
      <c r="DB1915" s="90"/>
      <c r="DC1915" s="90"/>
      <c r="DD1915" s="90"/>
      <c r="DE1915" s="90"/>
      <c r="DF1915" s="90"/>
      <c r="DG1915" s="90"/>
      <c r="DH1915" s="90"/>
      <c r="DI1915" s="90"/>
      <c r="DJ1915" s="90"/>
      <c r="DK1915" s="90"/>
      <c r="DL1915" s="90"/>
      <c r="DM1915" s="90"/>
      <c r="DN1915" s="90"/>
      <c r="DO1915" s="90"/>
      <c r="DP1915" s="90"/>
      <c r="DQ1915" s="90"/>
      <c r="DR1915" s="90"/>
      <c r="DS1915" s="90"/>
      <c r="DT1915" s="90"/>
      <c r="DU1915" s="90"/>
      <c r="DV1915" s="90"/>
      <c r="DW1915" s="90"/>
      <c r="DX1915" s="90"/>
      <c r="DY1915" s="90"/>
      <c r="DZ1915" s="90"/>
      <c r="EA1915" s="90"/>
      <c r="EB1915" s="90"/>
      <c r="EC1915" s="90"/>
      <c r="ED1915" s="90"/>
      <c r="EE1915" s="90"/>
      <c r="EF1915" s="90"/>
      <c r="EG1915" s="90"/>
      <c r="EH1915" s="90"/>
      <c r="EI1915" s="90"/>
      <c r="EJ1915" s="90"/>
      <c r="EK1915" s="90"/>
      <c r="EL1915" s="90"/>
      <c r="EM1915" s="90"/>
      <c r="EN1915" s="90"/>
      <c r="EO1915" s="90"/>
      <c r="EP1915" s="90"/>
      <c r="EQ1915" s="90"/>
      <c r="ER1915" s="90"/>
      <c r="ES1915" s="90"/>
      <c r="ET1915" s="90"/>
      <c r="EU1915" s="90"/>
      <c r="EV1915" s="90"/>
      <c r="EW1915" s="90"/>
      <c r="EX1915" s="90"/>
      <c r="EY1915" s="90"/>
      <c r="EZ1915" s="90"/>
      <c r="FA1915" s="90"/>
      <c r="FB1915" s="90"/>
      <c r="FC1915" s="90"/>
      <c r="FD1915" s="90"/>
      <c r="FE1915" s="90"/>
      <c r="FF1915" s="90"/>
      <c r="FG1915" s="90"/>
      <c r="FH1915" s="90"/>
      <c r="FI1915" s="90"/>
      <c r="FJ1915" s="90"/>
      <c r="FK1915" s="90"/>
      <c r="FL1915" s="90"/>
      <c r="FM1915" s="90"/>
      <c r="FN1915" s="90"/>
      <c r="FO1915" s="90"/>
      <c r="FP1915" s="90"/>
      <c r="FQ1915" s="90"/>
      <c r="FR1915" s="90"/>
      <c r="FS1915" s="90"/>
      <c r="FT1915" s="90"/>
      <c r="FU1915" s="90"/>
      <c r="FV1915" s="90"/>
      <c r="FW1915" s="90"/>
      <c r="FX1915" s="90"/>
      <c r="FY1915" s="90"/>
      <c r="FZ1915" s="90"/>
      <c r="GA1915" s="90"/>
      <c r="GB1915" s="90"/>
      <c r="GC1915" s="90"/>
      <c r="GD1915" s="90"/>
      <c r="GE1915" s="90"/>
      <c r="GF1915" s="90"/>
      <c r="GG1915" s="90"/>
      <c r="GH1915" s="90"/>
      <c r="GI1915" s="90"/>
      <c r="GJ1915" s="90"/>
      <c r="GK1915" s="90"/>
      <c r="GL1915" s="90"/>
      <c r="GM1915" s="90"/>
      <c r="GN1915" s="90"/>
      <c r="GO1915" s="90"/>
      <c r="GP1915" s="90"/>
      <c r="GQ1915" s="90"/>
      <c r="GR1915" s="90"/>
      <c r="GS1915" s="90"/>
      <c r="GT1915" s="90"/>
      <c r="GU1915" s="90"/>
      <c r="GV1915" s="90"/>
      <c r="GW1915" s="90"/>
      <c r="GX1915" s="90"/>
      <c r="GY1915" s="90"/>
      <c r="GZ1915" s="90"/>
      <c r="HA1915" s="90"/>
      <c r="HB1915" s="90"/>
      <c r="HC1915" s="90"/>
      <c r="HD1915" s="90"/>
      <c r="HE1915" s="90"/>
      <c r="HF1915" s="90"/>
      <c r="HG1915" s="90"/>
      <c r="HH1915" s="90"/>
      <c r="HI1915" s="90"/>
      <c r="HJ1915" s="90"/>
      <c r="HK1915" s="90"/>
      <c r="HL1915" s="90"/>
      <c r="HM1915" s="90"/>
      <c r="HN1915" s="90"/>
      <c r="HO1915" s="90"/>
      <c r="HP1915" s="90"/>
      <c r="HQ1915" s="90"/>
      <c r="HR1915" s="90"/>
      <c r="HS1915" s="90"/>
      <c r="HT1915" s="90"/>
      <c r="HU1915" s="90"/>
      <c r="HV1915" s="90"/>
      <c r="HW1915" s="90"/>
      <c r="HX1915" s="90"/>
      <c r="HY1915" s="90"/>
      <c r="HZ1915" s="90"/>
      <c r="IA1915" s="90"/>
      <c r="IB1915" s="90"/>
      <c r="IC1915" s="90"/>
      <c r="ID1915" s="90"/>
      <c r="IE1915" s="90"/>
      <c r="IF1915" s="90"/>
      <c r="IG1915" s="90"/>
      <c r="IH1915" s="90"/>
      <c r="II1915" s="90"/>
      <c r="IJ1915" s="90"/>
      <c r="IK1915" s="90"/>
      <c r="IL1915" s="90"/>
      <c r="IM1915" s="90"/>
    </row>
    <row r="1916" spans="1:247" ht="13.5" hidden="1">
      <c r="A1916" s="90"/>
      <c r="B1916" s="90"/>
      <c r="C1916" s="108"/>
      <c r="D1916" s="108">
        <v>45299</v>
      </c>
      <c r="E1916" s="90">
        <v>116</v>
      </c>
      <c r="F1916" s="90" t="s">
        <v>2103</v>
      </c>
      <c r="G1916" s="90" t="s">
        <v>2646</v>
      </c>
      <c r="H1916" s="92"/>
      <c r="I1916" s="92"/>
      <c r="J1916" s="93"/>
      <c r="K1916" s="94">
        <v>4000</v>
      </c>
      <c r="L1916" s="94">
        <v>4000</v>
      </c>
      <c r="M1916" s="94">
        <f t="shared" si="16"/>
        <v>0</v>
      </c>
      <c r="N1916" s="90" t="s">
        <v>2663</v>
      </c>
      <c r="O1916" s="90" t="s">
        <v>2664</v>
      </c>
      <c r="P1916" s="90" t="s">
        <v>2619</v>
      </c>
      <c r="Q1916" s="90"/>
      <c r="R1916" s="90"/>
      <c r="S1916" s="90"/>
      <c r="T1916" s="90"/>
      <c r="U1916" s="90"/>
      <c r="V1916" s="90"/>
      <c r="W1916" s="90"/>
      <c r="X1916" s="90"/>
      <c r="Y1916" s="90"/>
      <c r="Z1916" s="90"/>
      <c r="AA1916" s="90"/>
      <c r="AB1916" s="90"/>
      <c r="AC1916" s="90"/>
      <c r="AD1916" s="90"/>
      <c r="AE1916" s="90"/>
      <c r="AF1916" s="90"/>
      <c r="AG1916" s="90"/>
      <c r="AH1916" s="90"/>
      <c r="AI1916" s="90"/>
      <c r="AJ1916" s="90"/>
      <c r="AK1916" s="90"/>
      <c r="AL1916" s="90"/>
      <c r="AM1916" s="90"/>
      <c r="AN1916" s="90"/>
      <c r="AO1916" s="90"/>
      <c r="AP1916" s="90"/>
      <c r="AQ1916" s="90"/>
      <c r="AR1916" s="90"/>
      <c r="AS1916" s="90"/>
      <c r="AT1916" s="90"/>
      <c r="AU1916" s="90"/>
      <c r="AV1916" s="90"/>
      <c r="AW1916" s="90"/>
      <c r="AX1916" s="90"/>
      <c r="AY1916" s="90"/>
      <c r="AZ1916" s="90"/>
      <c r="BA1916" s="90"/>
      <c r="BB1916" s="90"/>
      <c r="BC1916" s="90"/>
      <c r="BD1916" s="90"/>
      <c r="BE1916" s="90"/>
      <c r="BF1916" s="90"/>
      <c r="BG1916" s="90"/>
      <c r="BH1916" s="90"/>
      <c r="BI1916" s="90"/>
      <c r="BJ1916" s="90"/>
      <c r="BK1916" s="90"/>
      <c r="BL1916" s="90"/>
      <c r="BM1916" s="90"/>
      <c r="BN1916" s="90"/>
      <c r="BO1916" s="90"/>
      <c r="BP1916" s="90"/>
      <c r="BQ1916" s="90"/>
      <c r="BR1916" s="90"/>
      <c r="BS1916" s="90"/>
      <c r="BT1916" s="90"/>
      <c r="BU1916" s="90"/>
      <c r="BV1916" s="90"/>
      <c r="BW1916" s="90"/>
      <c r="BX1916" s="90"/>
      <c r="BY1916" s="90"/>
      <c r="BZ1916" s="90"/>
      <c r="CA1916" s="90"/>
      <c r="CB1916" s="90"/>
      <c r="CC1916" s="90"/>
      <c r="CD1916" s="90"/>
      <c r="CE1916" s="90"/>
      <c r="CF1916" s="90"/>
      <c r="CG1916" s="90"/>
      <c r="CH1916" s="90"/>
      <c r="CI1916" s="90"/>
      <c r="CJ1916" s="90"/>
      <c r="CK1916" s="90"/>
      <c r="CL1916" s="90"/>
      <c r="CM1916" s="90"/>
      <c r="CN1916" s="90"/>
      <c r="CO1916" s="90"/>
      <c r="CP1916" s="90"/>
      <c r="CQ1916" s="90"/>
      <c r="CR1916" s="90"/>
      <c r="CS1916" s="90"/>
      <c r="CT1916" s="90"/>
      <c r="CU1916" s="90"/>
      <c r="CV1916" s="90"/>
      <c r="CW1916" s="90"/>
      <c r="CX1916" s="90"/>
      <c r="CY1916" s="90"/>
      <c r="CZ1916" s="90"/>
      <c r="DA1916" s="90"/>
      <c r="DB1916" s="90"/>
      <c r="DC1916" s="90"/>
      <c r="DD1916" s="90"/>
      <c r="DE1916" s="90"/>
      <c r="DF1916" s="90"/>
      <c r="DG1916" s="90"/>
      <c r="DH1916" s="90"/>
      <c r="DI1916" s="90"/>
      <c r="DJ1916" s="90"/>
      <c r="DK1916" s="90"/>
      <c r="DL1916" s="90"/>
      <c r="DM1916" s="90"/>
      <c r="DN1916" s="90"/>
      <c r="DO1916" s="90"/>
      <c r="DP1916" s="90"/>
      <c r="DQ1916" s="90"/>
      <c r="DR1916" s="90"/>
      <c r="DS1916" s="90"/>
      <c r="DT1916" s="90"/>
      <c r="DU1916" s="90"/>
      <c r="DV1916" s="90"/>
      <c r="DW1916" s="90"/>
      <c r="DX1916" s="90"/>
      <c r="DY1916" s="90"/>
      <c r="DZ1916" s="90"/>
      <c r="EA1916" s="90"/>
      <c r="EB1916" s="90"/>
      <c r="EC1916" s="90"/>
      <c r="ED1916" s="90"/>
      <c r="EE1916" s="90"/>
      <c r="EF1916" s="90"/>
      <c r="EG1916" s="90"/>
      <c r="EH1916" s="90"/>
      <c r="EI1916" s="90"/>
      <c r="EJ1916" s="90"/>
      <c r="EK1916" s="90"/>
      <c r="EL1916" s="90"/>
      <c r="EM1916" s="90"/>
      <c r="EN1916" s="90"/>
      <c r="EO1916" s="90"/>
      <c r="EP1916" s="90"/>
      <c r="EQ1916" s="90"/>
      <c r="ER1916" s="90"/>
      <c r="ES1916" s="90"/>
      <c r="ET1916" s="90"/>
      <c r="EU1916" s="90"/>
      <c r="EV1916" s="90"/>
      <c r="EW1916" s="90"/>
      <c r="EX1916" s="90"/>
      <c r="EY1916" s="90"/>
      <c r="EZ1916" s="90"/>
      <c r="FA1916" s="90"/>
      <c r="FB1916" s="90"/>
      <c r="FC1916" s="90"/>
      <c r="FD1916" s="90"/>
      <c r="FE1916" s="90"/>
      <c r="FF1916" s="90"/>
      <c r="FG1916" s="90"/>
      <c r="FH1916" s="90"/>
      <c r="FI1916" s="90"/>
      <c r="FJ1916" s="90"/>
      <c r="FK1916" s="90"/>
      <c r="FL1916" s="90"/>
      <c r="FM1916" s="90"/>
      <c r="FN1916" s="90"/>
      <c r="FO1916" s="90"/>
      <c r="FP1916" s="90"/>
      <c r="FQ1916" s="90"/>
      <c r="FR1916" s="90"/>
      <c r="FS1916" s="90"/>
      <c r="FT1916" s="90"/>
      <c r="FU1916" s="90"/>
      <c r="FV1916" s="90"/>
      <c r="FW1916" s="90"/>
      <c r="FX1916" s="90"/>
      <c r="FY1916" s="90"/>
      <c r="FZ1916" s="90"/>
      <c r="GA1916" s="90"/>
      <c r="GB1916" s="90"/>
      <c r="GC1916" s="90"/>
      <c r="GD1916" s="90"/>
      <c r="GE1916" s="90"/>
      <c r="GF1916" s="90"/>
      <c r="GG1916" s="90"/>
      <c r="GH1916" s="90"/>
      <c r="GI1916" s="90"/>
      <c r="GJ1916" s="90"/>
      <c r="GK1916" s="90"/>
      <c r="GL1916" s="90"/>
      <c r="GM1916" s="90"/>
      <c r="GN1916" s="90"/>
      <c r="GO1916" s="90"/>
      <c r="GP1916" s="90"/>
      <c r="GQ1916" s="90"/>
      <c r="GR1916" s="90"/>
      <c r="GS1916" s="90"/>
      <c r="GT1916" s="90"/>
      <c r="GU1916" s="90"/>
      <c r="GV1916" s="90"/>
      <c r="GW1916" s="90"/>
      <c r="GX1916" s="90"/>
      <c r="GY1916" s="90"/>
      <c r="GZ1916" s="90"/>
      <c r="HA1916" s="90"/>
      <c r="HB1916" s="90"/>
      <c r="HC1916" s="90"/>
      <c r="HD1916" s="90"/>
      <c r="HE1916" s="90"/>
      <c r="HF1916" s="90"/>
      <c r="HG1916" s="90"/>
      <c r="HH1916" s="90"/>
      <c r="HI1916" s="90"/>
      <c r="HJ1916" s="90"/>
      <c r="HK1916" s="90"/>
      <c r="HL1916" s="90"/>
      <c r="HM1916" s="90"/>
      <c r="HN1916" s="90"/>
      <c r="HO1916" s="90"/>
      <c r="HP1916" s="90"/>
      <c r="HQ1916" s="90"/>
      <c r="HR1916" s="90"/>
      <c r="HS1916" s="90"/>
      <c r="HT1916" s="90"/>
      <c r="HU1916" s="90"/>
      <c r="HV1916" s="90"/>
      <c r="HW1916" s="90"/>
      <c r="HX1916" s="90"/>
      <c r="HY1916" s="90"/>
      <c r="HZ1916" s="90"/>
      <c r="IA1916" s="90"/>
      <c r="IB1916" s="90"/>
      <c r="IC1916" s="90"/>
      <c r="ID1916" s="90"/>
      <c r="IE1916" s="90"/>
      <c r="IF1916" s="90"/>
      <c r="IG1916" s="90"/>
      <c r="IH1916" s="90"/>
      <c r="II1916" s="90"/>
      <c r="IJ1916" s="90"/>
      <c r="IK1916" s="90"/>
      <c r="IL1916" s="90"/>
      <c r="IM1916" s="90"/>
    </row>
    <row r="1917" spans="1:247" ht="13.5" hidden="1">
      <c r="A1917" s="90"/>
      <c r="B1917" s="90"/>
      <c r="C1917" s="90"/>
      <c r="D1917" s="90" t="s">
        <v>2665</v>
      </c>
      <c r="E1917" s="90">
        <v>1167</v>
      </c>
      <c r="F1917" s="90" t="s">
        <v>2666</v>
      </c>
      <c r="G1917" s="90" t="s">
        <v>2667</v>
      </c>
      <c r="H1917" s="92"/>
      <c r="I1917" s="92"/>
      <c r="J1917" s="93"/>
      <c r="K1917" s="94">
        <v>1130</v>
      </c>
      <c r="L1917" s="94">
        <v>1130</v>
      </c>
      <c r="M1917" s="94">
        <f t="shared" si="16"/>
        <v>0</v>
      </c>
      <c r="N1917" s="90" t="s">
        <v>2643</v>
      </c>
      <c r="O1917" s="90" t="s">
        <v>2668</v>
      </c>
      <c r="P1917" s="90" t="s">
        <v>2619</v>
      </c>
      <c r="Q1917" s="90"/>
      <c r="R1917" s="90"/>
      <c r="S1917" s="90"/>
      <c r="T1917" s="90"/>
      <c r="U1917" s="90"/>
      <c r="V1917" s="90"/>
      <c r="W1917" s="90"/>
      <c r="X1917" s="90"/>
      <c r="Y1917" s="90"/>
      <c r="Z1917" s="90"/>
      <c r="AA1917" s="90"/>
      <c r="AB1917" s="90"/>
      <c r="AC1917" s="90"/>
      <c r="AD1917" s="90"/>
      <c r="AE1917" s="90"/>
      <c r="AF1917" s="90"/>
      <c r="AG1917" s="90"/>
      <c r="AH1917" s="90"/>
      <c r="AI1917" s="90"/>
      <c r="AJ1917" s="90"/>
      <c r="AK1917" s="90"/>
      <c r="AL1917" s="90"/>
      <c r="AM1917" s="90"/>
      <c r="AN1917" s="90"/>
      <c r="AO1917" s="90"/>
      <c r="AP1917" s="90"/>
      <c r="AQ1917" s="90"/>
      <c r="AR1917" s="90"/>
      <c r="AS1917" s="90"/>
      <c r="AT1917" s="90"/>
      <c r="AU1917" s="90"/>
      <c r="AV1917" s="90"/>
      <c r="AW1917" s="90"/>
      <c r="AX1917" s="90"/>
      <c r="AY1917" s="90"/>
      <c r="AZ1917" s="90"/>
      <c r="BA1917" s="90"/>
      <c r="BB1917" s="90"/>
      <c r="BC1917" s="90"/>
      <c r="BD1917" s="90"/>
      <c r="BE1917" s="90"/>
      <c r="BF1917" s="90"/>
      <c r="BG1917" s="90"/>
      <c r="BH1917" s="90"/>
      <c r="BI1917" s="90"/>
      <c r="BJ1917" s="90"/>
      <c r="BK1917" s="90"/>
      <c r="BL1917" s="90"/>
      <c r="BM1917" s="90"/>
      <c r="BN1917" s="90"/>
      <c r="BO1917" s="90"/>
      <c r="BP1917" s="90"/>
      <c r="BQ1917" s="90"/>
      <c r="BR1917" s="90"/>
      <c r="BS1917" s="90"/>
      <c r="BT1917" s="90"/>
      <c r="BU1917" s="90"/>
      <c r="BV1917" s="90"/>
      <c r="BW1917" s="90"/>
      <c r="BX1917" s="90"/>
      <c r="BY1917" s="90"/>
      <c r="BZ1917" s="90"/>
      <c r="CA1917" s="90"/>
      <c r="CB1917" s="90"/>
      <c r="CC1917" s="90"/>
      <c r="CD1917" s="90"/>
      <c r="CE1917" s="90"/>
      <c r="CF1917" s="90"/>
      <c r="CG1917" s="90"/>
      <c r="CH1917" s="90"/>
      <c r="CI1917" s="90"/>
      <c r="CJ1917" s="90"/>
      <c r="CK1917" s="90"/>
      <c r="CL1917" s="90"/>
      <c r="CM1917" s="90"/>
      <c r="CN1917" s="90"/>
      <c r="CO1917" s="90"/>
      <c r="CP1917" s="90"/>
      <c r="CQ1917" s="90"/>
      <c r="CR1917" s="90"/>
      <c r="CS1917" s="90"/>
      <c r="CT1917" s="90"/>
      <c r="CU1917" s="90"/>
      <c r="CV1917" s="90"/>
      <c r="CW1917" s="90"/>
      <c r="CX1917" s="90"/>
      <c r="CY1917" s="90"/>
      <c r="CZ1917" s="90"/>
      <c r="DA1917" s="90"/>
      <c r="DB1917" s="90"/>
      <c r="DC1917" s="90"/>
      <c r="DD1917" s="90"/>
      <c r="DE1917" s="90"/>
      <c r="DF1917" s="90"/>
      <c r="DG1917" s="90"/>
      <c r="DH1917" s="90"/>
      <c r="DI1917" s="90"/>
      <c r="DJ1917" s="90"/>
      <c r="DK1917" s="90"/>
      <c r="DL1917" s="90"/>
      <c r="DM1917" s="90"/>
      <c r="DN1917" s="90"/>
      <c r="DO1917" s="90"/>
      <c r="DP1917" s="90"/>
      <c r="DQ1917" s="90"/>
      <c r="DR1917" s="90"/>
      <c r="DS1917" s="90"/>
      <c r="DT1917" s="90"/>
      <c r="DU1917" s="90"/>
      <c r="DV1917" s="90"/>
      <c r="DW1917" s="90"/>
      <c r="DX1917" s="90"/>
      <c r="DY1917" s="90"/>
      <c r="DZ1917" s="90"/>
      <c r="EA1917" s="90"/>
      <c r="EB1917" s="90"/>
      <c r="EC1917" s="90"/>
      <c r="ED1917" s="90"/>
      <c r="EE1917" s="90"/>
      <c r="EF1917" s="90"/>
      <c r="EG1917" s="90"/>
      <c r="EH1917" s="90"/>
      <c r="EI1917" s="90"/>
      <c r="EJ1917" s="90"/>
      <c r="EK1917" s="90"/>
      <c r="EL1917" s="90"/>
      <c r="EM1917" s="90"/>
      <c r="EN1917" s="90"/>
      <c r="EO1917" s="90"/>
      <c r="EP1917" s="90"/>
      <c r="EQ1917" s="90"/>
      <c r="ER1917" s="90"/>
      <c r="ES1917" s="90"/>
      <c r="ET1917" s="90"/>
      <c r="EU1917" s="90"/>
      <c r="EV1917" s="90"/>
      <c r="EW1917" s="90"/>
      <c r="EX1917" s="90"/>
      <c r="EY1917" s="90"/>
      <c r="EZ1917" s="90"/>
      <c r="FA1917" s="90"/>
      <c r="FB1917" s="90"/>
      <c r="FC1917" s="90"/>
      <c r="FD1917" s="90"/>
      <c r="FE1917" s="90"/>
      <c r="FF1917" s="90"/>
      <c r="FG1917" s="90"/>
      <c r="FH1917" s="90"/>
      <c r="FI1917" s="90"/>
      <c r="FJ1917" s="90"/>
      <c r="FK1917" s="90"/>
      <c r="FL1917" s="90"/>
      <c r="FM1917" s="90"/>
      <c r="FN1917" s="90"/>
      <c r="FO1917" s="90"/>
      <c r="FP1917" s="90"/>
      <c r="FQ1917" s="90"/>
      <c r="FR1917" s="90"/>
      <c r="FS1917" s="90"/>
      <c r="FT1917" s="90"/>
      <c r="FU1917" s="90"/>
      <c r="FV1917" s="90"/>
      <c r="FW1917" s="90"/>
      <c r="FX1917" s="90"/>
      <c r="FY1917" s="90"/>
      <c r="FZ1917" s="90"/>
      <c r="GA1917" s="90"/>
      <c r="GB1917" s="90"/>
      <c r="GC1917" s="90"/>
      <c r="GD1917" s="90"/>
      <c r="GE1917" s="90"/>
      <c r="GF1917" s="90"/>
      <c r="GG1917" s="90"/>
      <c r="GH1917" s="90"/>
      <c r="GI1917" s="90"/>
      <c r="GJ1917" s="90"/>
      <c r="GK1917" s="90"/>
      <c r="GL1917" s="90"/>
      <c r="GM1917" s="90"/>
      <c r="GN1917" s="90"/>
      <c r="GO1917" s="90"/>
      <c r="GP1917" s="90"/>
      <c r="GQ1917" s="90"/>
      <c r="GR1917" s="90"/>
      <c r="GS1917" s="90"/>
      <c r="GT1917" s="90"/>
      <c r="GU1917" s="90"/>
      <c r="GV1917" s="90"/>
      <c r="GW1917" s="90"/>
      <c r="GX1917" s="90"/>
      <c r="GY1917" s="90"/>
      <c r="GZ1917" s="90"/>
      <c r="HA1917" s="90"/>
      <c r="HB1917" s="90"/>
      <c r="HC1917" s="90"/>
      <c r="HD1917" s="90"/>
      <c r="HE1917" s="90"/>
      <c r="HF1917" s="90"/>
      <c r="HG1917" s="90"/>
      <c r="HH1917" s="90"/>
      <c r="HI1917" s="90"/>
      <c r="HJ1917" s="90"/>
      <c r="HK1917" s="90"/>
      <c r="HL1917" s="90"/>
      <c r="HM1917" s="90"/>
      <c r="HN1917" s="90"/>
      <c r="HO1917" s="90"/>
      <c r="HP1917" s="90"/>
      <c r="HQ1917" s="90"/>
      <c r="HR1917" s="90"/>
      <c r="HS1917" s="90"/>
      <c r="HT1917" s="90"/>
      <c r="HU1917" s="90"/>
      <c r="HV1917" s="90"/>
      <c r="HW1917" s="90"/>
      <c r="HX1917" s="90"/>
      <c r="HY1917" s="90"/>
      <c r="HZ1917" s="90"/>
      <c r="IA1917" s="90"/>
      <c r="IB1917" s="90"/>
      <c r="IC1917" s="90"/>
      <c r="ID1917" s="90"/>
      <c r="IE1917" s="90"/>
      <c r="IF1917" s="90"/>
      <c r="IG1917" s="90"/>
      <c r="IH1917" s="90"/>
      <c r="II1917" s="90"/>
      <c r="IJ1917" s="90"/>
      <c r="IK1917" s="90"/>
      <c r="IL1917" s="90"/>
      <c r="IM1917" s="90"/>
    </row>
    <row r="1918" spans="1:247" ht="13.5" hidden="1">
      <c r="A1918" s="90"/>
      <c r="B1918" s="90"/>
      <c r="C1918" s="90"/>
      <c r="D1918" s="90" t="s">
        <v>2669</v>
      </c>
      <c r="E1918" s="90">
        <v>12971</v>
      </c>
      <c r="F1918" s="90" t="s">
        <v>312</v>
      </c>
      <c r="G1918" s="90" t="s">
        <v>752</v>
      </c>
      <c r="H1918" s="92">
        <v>1152204.5</v>
      </c>
      <c r="I1918" s="90">
        <v>511</v>
      </c>
      <c r="J1918" s="93"/>
      <c r="K1918" s="94">
        <f>H1918/I1918</f>
        <v>2254.8033268101763</v>
      </c>
      <c r="L1918" s="94">
        <v>2254.81</v>
      </c>
      <c r="M1918" s="94">
        <f t="shared" si="16"/>
        <v>-6.6731898236866982E-3</v>
      </c>
      <c r="N1918" s="90" t="s">
        <v>2670</v>
      </c>
      <c r="O1918" s="90" t="s">
        <v>2671</v>
      </c>
      <c r="P1918" s="90" t="s">
        <v>2619</v>
      </c>
      <c r="Q1918" s="90" t="s">
        <v>2672</v>
      </c>
      <c r="R1918" s="90" t="s">
        <v>2673</v>
      </c>
      <c r="S1918" s="90"/>
      <c r="T1918" s="90"/>
      <c r="U1918" s="90"/>
      <c r="V1918" s="90"/>
      <c r="W1918" s="90"/>
      <c r="X1918" s="90"/>
      <c r="Y1918" s="90"/>
      <c r="Z1918" s="90"/>
      <c r="AA1918" s="90"/>
      <c r="AB1918" s="90"/>
      <c r="AC1918" s="90"/>
      <c r="AD1918" s="90"/>
      <c r="AE1918" s="90"/>
      <c r="AF1918" s="90"/>
      <c r="AG1918" s="90"/>
      <c r="AH1918" s="90"/>
      <c r="AI1918" s="90"/>
      <c r="AJ1918" s="90"/>
      <c r="AK1918" s="90"/>
      <c r="AL1918" s="90"/>
      <c r="AM1918" s="90"/>
      <c r="AN1918" s="90"/>
      <c r="AO1918" s="90"/>
      <c r="AP1918" s="90"/>
      <c r="AQ1918" s="90"/>
      <c r="AR1918" s="90"/>
      <c r="AS1918" s="90"/>
      <c r="AT1918" s="90"/>
      <c r="AU1918" s="90"/>
      <c r="AV1918" s="90"/>
      <c r="AW1918" s="90"/>
      <c r="AX1918" s="90"/>
      <c r="AY1918" s="90"/>
      <c r="AZ1918" s="90"/>
      <c r="BA1918" s="90"/>
      <c r="BB1918" s="90"/>
      <c r="BC1918" s="90"/>
      <c r="BD1918" s="90"/>
      <c r="BE1918" s="90"/>
      <c r="BF1918" s="90"/>
      <c r="BG1918" s="90"/>
      <c r="BH1918" s="90"/>
      <c r="BI1918" s="90"/>
      <c r="BJ1918" s="90"/>
      <c r="BK1918" s="90"/>
      <c r="BL1918" s="90"/>
      <c r="BM1918" s="90"/>
      <c r="BN1918" s="90"/>
      <c r="BO1918" s="90"/>
      <c r="BP1918" s="90"/>
      <c r="BQ1918" s="90"/>
      <c r="BR1918" s="90"/>
      <c r="BS1918" s="90"/>
      <c r="BT1918" s="90"/>
      <c r="BU1918" s="90"/>
      <c r="BV1918" s="90"/>
      <c r="BW1918" s="90"/>
      <c r="BX1918" s="90"/>
      <c r="BY1918" s="90"/>
      <c r="BZ1918" s="90"/>
      <c r="CA1918" s="90"/>
      <c r="CB1918" s="90"/>
      <c r="CC1918" s="90"/>
      <c r="CD1918" s="90"/>
      <c r="CE1918" s="90"/>
      <c r="CF1918" s="90"/>
      <c r="CG1918" s="90"/>
      <c r="CH1918" s="90"/>
      <c r="CI1918" s="90"/>
      <c r="CJ1918" s="90"/>
      <c r="CK1918" s="90"/>
      <c r="CL1918" s="90"/>
      <c r="CM1918" s="90"/>
      <c r="CN1918" s="90"/>
      <c r="CO1918" s="90"/>
      <c r="CP1918" s="90"/>
      <c r="CQ1918" s="90"/>
      <c r="CR1918" s="90"/>
      <c r="CS1918" s="90"/>
      <c r="CT1918" s="90"/>
      <c r="CU1918" s="90"/>
      <c r="CV1918" s="90"/>
      <c r="CW1918" s="90"/>
      <c r="CX1918" s="90"/>
      <c r="CY1918" s="90"/>
      <c r="CZ1918" s="90"/>
      <c r="DA1918" s="90"/>
      <c r="DB1918" s="90"/>
      <c r="DC1918" s="90"/>
      <c r="DD1918" s="90"/>
      <c r="DE1918" s="90"/>
      <c r="DF1918" s="90"/>
      <c r="DG1918" s="90"/>
      <c r="DH1918" s="90"/>
      <c r="DI1918" s="90"/>
      <c r="DJ1918" s="90"/>
      <c r="DK1918" s="90"/>
      <c r="DL1918" s="90"/>
      <c r="DM1918" s="90"/>
      <c r="DN1918" s="90"/>
      <c r="DO1918" s="90"/>
      <c r="DP1918" s="90"/>
      <c r="DQ1918" s="90"/>
      <c r="DR1918" s="90"/>
      <c r="DS1918" s="90"/>
      <c r="DT1918" s="90"/>
      <c r="DU1918" s="90"/>
      <c r="DV1918" s="90"/>
      <c r="DW1918" s="90"/>
      <c r="DX1918" s="90"/>
      <c r="DY1918" s="90"/>
      <c r="DZ1918" s="90"/>
      <c r="EA1918" s="90"/>
      <c r="EB1918" s="90"/>
      <c r="EC1918" s="90"/>
      <c r="ED1918" s="90"/>
      <c r="EE1918" s="90"/>
      <c r="EF1918" s="90"/>
      <c r="EG1918" s="90"/>
      <c r="EH1918" s="90"/>
      <c r="EI1918" s="90"/>
      <c r="EJ1918" s="90"/>
      <c r="EK1918" s="90"/>
      <c r="EL1918" s="90"/>
      <c r="EM1918" s="90"/>
      <c r="EN1918" s="90"/>
      <c r="EO1918" s="90"/>
      <c r="EP1918" s="90"/>
      <c r="EQ1918" s="90"/>
      <c r="ER1918" s="90"/>
      <c r="ES1918" s="90"/>
      <c r="ET1918" s="90"/>
      <c r="EU1918" s="90"/>
      <c r="EV1918" s="90"/>
      <c r="EW1918" s="90"/>
      <c r="EX1918" s="90"/>
      <c r="EY1918" s="90"/>
      <c r="EZ1918" s="90"/>
      <c r="FA1918" s="90"/>
      <c r="FB1918" s="90"/>
      <c r="FC1918" s="90"/>
      <c r="FD1918" s="90"/>
      <c r="FE1918" s="90"/>
      <c r="FF1918" s="90"/>
      <c r="FG1918" s="90"/>
      <c r="FH1918" s="90"/>
      <c r="FI1918" s="90"/>
      <c r="FJ1918" s="90"/>
      <c r="FK1918" s="90"/>
      <c r="FL1918" s="90"/>
      <c r="FM1918" s="90"/>
      <c r="FN1918" s="90"/>
      <c r="FO1918" s="90"/>
      <c r="FP1918" s="90"/>
      <c r="FQ1918" s="90"/>
      <c r="FR1918" s="90"/>
      <c r="FS1918" s="90"/>
      <c r="FT1918" s="90"/>
      <c r="FU1918" s="90"/>
      <c r="FV1918" s="90"/>
      <c r="FW1918" s="90"/>
      <c r="FX1918" s="90"/>
      <c r="FY1918" s="90"/>
      <c r="FZ1918" s="90"/>
      <c r="GA1918" s="90"/>
      <c r="GB1918" s="90"/>
      <c r="GC1918" s="90"/>
      <c r="GD1918" s="90"/>
      <c r="GE1918" s="90"/>
      <c r="GF1918" s="90"/>
      <c r="GG1918" s="90"/>
      <c r="GH1918" s="90"/>
      <c r="GI1918" s="90"/>
      <c r="GJ1918" s="90"/>
      <c r="GK1918" s="90"/>
      <c r="GL1918" s="90"/>
      <c r="GM1918" s="90"/>
      <c r="GN1918" s="90"/>
      <c r="GO1918" s="90"/>
      <c r="GP1918" s="90"/>
      <c r="GQ1918" s="90"/>
      <c r="GR1918" s="90"/>
      <c r="GS1918" s="90"/>
      <c r="GT1918" s="90"/>
      <c r="GU1918" s="90"/>
      <c r="GV1918" s="90"/>
      <c r="GW1918" s="90"/>
      <c r="GX1918" s="90"/>
      <c r="GY1918" s="90"/>
      <c r="GZ1918" s="90"/>
      <c r="HA1918" s="90"/>
      <c r="HB1918" s="90"/>
      <c r="HC1918" s="90"/>
      <c r="HD1918" s="90"/>
      <c r="HE1918" s="90"/>
      <c r="HF1918" s="90"/>
      <c r="HG1918" s="90"/>
      <c r="HH1918" s="90"/>
      <c r="HI1918" s="90"/>
      <c r="HJ1918" s="90"/>
      <c r="HK1918" s="90"/>
      <c r="HL1918" s="90"/>
      <c r="HM1918" s="90"/>
      <c r="HN1918" s="90"/>
      <c r="HO1918" s="90"/>
      <c r="HP1918" s="90"/>
      <c r="HQ1918" s="90"/>
      <c r="HR1918" s="90"/>
      <c r="HS1918" s="90"/>
      <c r="HT1918" s="90"/>
      <c r="HU1918" s="90"/>
      <c r="HV1918" s="90"/>
      <c r="HW1918" s="90"/>
      <c r="HX1918" s="90"/>
      <c r="HY1918" s="90"/>
      <c r="HZ1918" s="90"/>
      <c r="IA1918" s="90"/>
      <c r="IB1918" s="90"/>
      <c r="IC1918" s="90"/>
      <c r="ID1918" s="90"/>
      <c r="IE1918" s="90"/>
      <c r="IF1918" s="90"/>
      <c r="IG1918" s="90"/>
      <c r="IH1918" s="90"/>
      <c r="II1918" s="90"/>
      <c r="IJ1918" s="90"/>
      <c r="IK1918" s="90"/>
      <c r="IL1918" s="90"/>
      <c r="IM1918" s="90"/>
    </row>
    <row r="1919" spans="1:247" ht="13.5" hidden="1">
      <c r="A1919" s="90"/>
      <c r="B1919" s="90"/>
      <c r="C1919" s="98"/>
      <c r="D1919" s="98">
        <v>45300</v>
      </c>
      <c r="E1919" s="90">
        <v>127</v>
      </c>
      <c r="F1919" s="90" t="s">
        <v>2103</v>
      </c>
      <c r="G1919" s="90" t="s">
        <v>2646</v>
      </c>
      <c r="H1919" s="92"/>
      <c r="I1919" s="92"/>
      <c r="J1919" s="93"/>
      <c r="K1919" s="94">
        <v>4000</v>
      </c>
      <c r="L1919" s="94">
        <v>4000</v>
      </c>
      <c r="M1919" s="94">
        <f t="shared" si="16"/>
        <v>0</v>
      </c>
      <c r="N1919" s="90" t="s">
        <v>2674</v>
      </c>
      <c r="O1919" s="90" t="s">
        <v>2675</v>
      </c>
      <c r="P1919" s="90" t="s">
        <v>2619</v>
      </c>
      <c r="Q1919" s="90"/>
      <c r="R1919" s="90"/>
      <c r="S1919" s="90"/>
      <c r="T1919" s="90"/>
      <c r="U1919" s="90"/>
      <c r="V1919" s="90"/>
      <c r="W1919" s="90"/>
      <c r="X1919" s="90"/>
      <c r="Y1919" s="90"/>
      <c r="Z1919" s="90"/>
      <c r="AA1919" s="90"/>
      <c r="AB1919" s="90"/>
      <c r="AC1919" s="90"/>
      <c r="AD1919" s="90"/>
      <c r="AE1919" s="90"/>
      <c r="AF1919" s="90"/>
      <c r="AG1919" s="90"/>
      <c r="AH1919" s="90"/>
      <c r="AI1919" s="90"/>
      <c r="AJ1919" s="90"/>
      <c r="AK1919" s="90"/>
      <c r="AL1919" s="90"/>
      <c r="AM1919" s="90"/>
      <c r="AN1919" s="90"/>
      <c r="AO1919" s="90"/>
      <c r="AP1919" s="90"/>
      <c r="AQ1919" s="90"/>
      <c r="AR1919" s="90"/>
      <c r="AS1919" s="90"/>
      <c r="AT1919" s="90"/>
      <c r="AU1919" s="90"/>
      <c r="AV1919" s="90"/>
      <c r="AW1919" s="90"/>
      <c r="AX1919" s="90"/>
      <c r="AY1919" s="90"/>
      <c r="AZ1919" s="90"/>
      <c r="BA1919" s="90"/>
      <c r="BB1919" s="90"/>
      <c r="BC1919" s="90"/>
      <c r="BD1919" s="90"/>
      <c r="BE1919" s="90"/>
      <c r="BF1919" s="90"/>
      <c r="BG1919" s="90"/>
      <c r="BH1919" s="90"/>
      <c r="BI1919" s="90"/>
      <c r="BJ1919" s="90"/>
      <c r="BK1919" s="90"/>
      <c r="BL1919" s="90"/>
      <c r="BM1919" s="90"/>
      <c r="BN1919" s="90"/>
      <c r="BO1919" s="90"/>
      <c r="BP1919" s="90"/>
      <c r="BQ1919" s="90"/>
      <c r="BR1919" s="90"/>
      <c r="BS1919" s="90"/>
      <c r="BT1919" s="90"/>
      <c r="BU1919" s="90"/>
      <c r="BV1919" s="90"/>
      <c r="BW1919" s="90"/>
      <c r="BX1919" s="90"/>
      <c r="BY1919" s="90"/>
      <c r="BZ1919" s="90"/>
      <c r="CA1919" s="90"/>
      <c r="CB1919" s="90"/>
      <c r="CC1919" s="90"/>
      <c r="CD1919" s="90"/>
      <c r="CE1919" s="90"/>
      <c r="CF1919" s="90"/>
      <c r="CG1919" s="90"/>
      <c r="CH1919" s="90"/>
      <c r="CI1919" s="90"/>
      <c r="CJ1919" s="90"/>
      <c r="CK1919" s="90"/>
      <c r="CL1919" s="90"/>
      <c r="CM1919" s="90"/>
      <c r="CN1919" s="90"/>
      <c r="CO1919" s="90"/>
      <c r="CP1919" s="90"/>
      <c r="CQ1919" s="90"/>
      <c r="CR1919" s="90"/>
      <c r="CS1919" s="90"/>
      <c r="CT1919" s="90"/>
      <c r="CU1919" s="90"/>
      <c r="CV1919" s="90"/>
      <c r="CW1919" s="90"/>
      <c r="CX1919" s="90"/>
      <c r="CY1919" s="90"/>
      <c r="CZ1919" s="90"/>
      <c r="DA1919" s="90"/>
      <c r="DB1919" s="90"/>
      <c r="DC1919" s="90"/>
      <c r="DD1919" s="90"/>
      <c r="DE1919" s="90"/>
      <c r="DF1919" s="90"/>
      <c r="DG1919" s="90"/>
      <c r="DH1919" s="90"/>
      <c r="DI1919" s="90"/>
      <c r="DJ1919" s="90"/>
      <c r="DK1919" s="90"/>
      <c r="DL1919" s="90"/>
      <c r="DM1919" s="90"/>
      <c r="DN1919" s="90"/>
      <c r="DO1919" s="90"/>
      <c r="DP1919" s="90"/>
      <c r="DQ1919" s="90"/>
      <c r="DR1919" s="90"/>
      <c r="DS1919" s="90"/>
      <c r="DT1919" s="90"/>
      <c r="DU1919" s="90"/>
      <c r="DV1919" s="90"/>
      <c r="DW1919" s="90"/>
      <c r="DX1919" s="90"/>
      <c r="DY1919" s="90"/>
      <c r="DZ1919" s="90"/>
      <c r="EA1919" s="90"/>
      <c r="EB1919" s="90"/>
      <c r="EC1919" s="90"/>
      <c r="ED1919" s="90"/>
      <c r="EE1919" s="90"/>
      <c r="EF1919" s="90"/>
      <c r="EG1919" s="90"/>
      <c r="EH1919" s="90"/>
      <c r="EI1919" s="90"/>
      <c r="EJ1919" s="90"/>
      <c r="EK1919" s="90"/>
      <c r="EL1919" s="90"/>
      <c r="EM1919" s="90"/>
      <c r="EN1919" s="90"/>
      <c r="EO1919" s="90"/>
      <c r="EP1919" s="90"/>
      <c r="EQ1919" s="90"/>
      <c r="ER1919" s="90"/>
      <c r="ES1919" s="90"/>
      <c r="ET1919" s="90"/>
      <c r="EU1919" s="90"/>
      <c r="EV1919" s="90"/>
      <c r="EW1919" s="90"/>
      <c r="EX1919" s="90"/>
      <c r="EY1919" s="90"/>
      <c r="EZ1919" s="90"/>
      <c r="FA1919" s="90"/>
      <c r="FB1919" s="90"/>
      <c r="FC1919" s="90"/>
      <c r="FD1919" s="90"/>
      <c r="FE1919" s="90"/>
      <c r="FF1919" s="90"/>
      <c r="FG1919" s="90"/>
      <c r="FH1919" s="90"/>
      <c r="FI1919" s="90"/>
      <c r="FJ1919" s="90"/>
      <c r="FK1919" s="90"/>
      <c r="FL1919" s="90"/>
      <c r="FM1919" s="90"/>
      <c r="FN1919" s="90"/>
      <c r="FO1919" s="90"/>
      <c r="FP1919" s="90"/>
      <c r="FQ1919" s="90"/>
      <c r="FR1919" s="90"/>
      <c r="FS1919" s="90"/>
      <c r="FT1919" s="90"/>
      <c r="FU1919" s="90"/>
      <c r="FV1919" s="90"/>
      <c r="FW1919" s="90"/>
      <c r="FX1919" s="90"/>
      <c r="FY1919" s="90"/>
      <c r="FZ1919" s="90"/>
      <c r="GA1919" s="90"/>
      <c r="GB1919" s="90"/>
      <c r="GC1919" s="90"/>
      <c r="GD1919" s="90"/>
      <c r="GE1919" s="90"/>
      <c r="GF1919" s="90"/>
      <c r="GG1919" s="90"/>
      <c r="GH1919" s="90"/>
      <c r="GI1919" s="90"/>
      <c r="GJ1919" s="90"/>
      <c r="GK1919" s="90"/>
      <c r="GL1919" s="90"/>
      <c r="GM1919" s="90"/>
      <c r="GN1919" s="90"/>
      <c r="GO1919" s="90"/>
      <c r="GP1919" s="90"/>
      <c r="GQ1919" s="90"/>
      <c r="GR1919" s="90"/>
      <c r="GS1919" s="90"/>
      <c r="GT1919" s="90"/>
      <c r="GU1919" s="90"/>
      <c r="GV1919" s="90"/>
      <c r="GW1919" s="90"/>
      <c r="GX1919" s="90"/>
      <c r="GY1919" s="90"/>
      <c r="GZ1919" s="90"/>
      <c r="HA1919" s="90"/>
      <c r="HB1919" s="90"/>
      <c r="HC1919" s="90"/>
      <c r="HD1919" s="90"/>
      <c r="HE1919" s="90"/>
      <c r="HF1919" s="90"/>
      <c r="HG1919" s="90"/>
      <c r="HH1919" s="90"/>
      <c r="HI1919" s="90"/>
      <c r="HJ1919" s="90"/>
      <c r="HK1919" s="90"/>
      <c r="HL1919" s="90"/>
      <c r="HM1919" s="90"/>
      <c r="HN1919" s="90"/>
      <c r="HO1919" s="90"/>
      <c r="HP1919" s="90"/>
      <c r="HQ1919" s="90"/>
      <c r="HR1919" s="90"/>
      <c r="HS1919" s="90"/>
      <c r="HT1919" s="90"/>
      <c r="HU1919" s="90"/>
      <c r="HV1919" s="90"/>
      <c r="HW1919" s="90"/>
      <c r="HX1919" s="90"/>
      <c r="HY1919" s="90"/>
      <c r="HZ1919" s="90"/>
      <c r="IA1919" s="90"/>
      <c r="IB1919" s="90"/>
      <c r="IC1919" s="90"/>
      <c r="ID1919" s="90"/>
      <c r="IE1919" s="90"/>
      <c r="IF1919" s="90"/>
      <c r="IG1919" s="90"/>
      <c r="IH1919" s="90"/>
      <c r="II1919" s="90"/>
      <c r="IJ1919" s="90"/>
      <c r="IK1919" s="90"/>
      <c r="IL1919" s="90"/>
      <c r="IM1919" s="90"/>
    </row>
    <row r="1920" spans="1:247" ht="13.5" hidden="1">
      <c r="A1920" s="90"/>
      <c r="B1920" s="90"/>
      <c r="C1920" s="108"/>
      <c r="D1920" s="108">
        <v>45300</v>
      </c>
      <c r="E1920" s="90">
        <v>1206</v>
      </c>
      <c r="F1920" s="90" t="s">
        <v>2676</v>
      </c>
      <c r="G1920" s="90" t="s">
        <v>2667</v>
      </c>
      <c r="H1920" s="92"/>
      <c r="I1920" s="92"/>
      <c r="J1920" s="93"/>
      <c r="K1920" s="94">
        <v>1130</v>
      </c>
      <c r="L1920" s="94">
        <v>1130</v>
      </c>
      <c r="M1920" s="94">
        <f t="shared" si="16"/>
        <v>0</v>
      </c>
      <c r="N1920" s="90" t="s">
        <v>2672</v>
      </c>
      <c r="O1920" s="90" t="s">
        <v>2677</v>
      </c>
      <c r="P1920" s="90" t="s">
        <v>2619</v>
      </c>
      <c r="Q1920" s="90"/>
      <c r="R1920" s="90"/>
      <c r="S1920" s="90"/>
      <c r="T1920" s="90"/>
      <c r="U1920" s="90"/>
      <c r="V1920" s="90"/>
      <c r="W1920" s="90"/>
      <c r="X1920" s="90"/>
      <c r="Y1920" s="90"/>
      <c r="Z1920" s="90"/>
      <c r="AA1920" s="90"/>
      <c r="AB1920" s="90"/>
      <c r="AC1920" s="90"/>
      <c r="AD1920" s="90"/>
      <c r="AE1920" s="90"/>
      <c r="AF1920" s="90"/>
      <c r="AG1920" s="90"/>
      <c r="AH1920" s="90"/>
      <c r="AI1920" s="90"/>
      <c r="AJ1920" s="90"/>
      <c r="AK1920" s="90"/>
      <c r="AL1920" s="90"/>
      <c r="AM1920" s="90"/>
      <c r="AN1920" s="90"/>
      <c r="AO1920" s="90"/>
      <c r="AP1920" s="90"/>
      <c r="AQ1920" s="90"/>
      <c r="AR1920" s="90"/>
      <c r="AS1920" s="90"/>
      <c r="AT1920" s="90"/>
      <c r="AU1920" s="90"/>
      <c r="AV1920" s="90"/>
      <c r="AW1920" s="90"/>
      <c r="AX1920" s="90"/>
      <c r="AY1920" s="90"/>
      <c r="AZ1920" s="90"/>
      <c r="BA1920" s="90"/>
      <c r="BB1920" s="90"/>
      <c r="BC1920" s="90"/>
      <c r="BD1920" s="90"/>
      <c r="BE1920" s="90"/>
      <c r="BF1920" s="90"/>
      <c r="BG1920" s="90"/>
      <c r="BH1920" s="90"/>
      <c r="BI1920" s="90"/>
      <c r="BJ1920" s="90"/>
      <c r="BK1920" s="90"/>
      <c r="BL1920" s="90"/>
      <c r="BM1920" s="90"/>
      <c r="BN1920" s="90"/>
      <c r="BO1920" s="90"/>
      <c r="BP1920" s="90"/>
      <c r="BQ1920" s="90"/>
      <c r="BR1920" s="90"/>
      <c r="BS1920" s="90"/>
      <c r="BT1920" s="90"/>
      <c r="BU1920" s="90"/>
      <c r="BV1920" s="90"/>
      <c r="BW1920" s="90"/>
      <c r="BX1920" s="90"/>
      <c r="BY1920" s="90"/>
      <c r="BZ1920" s="90"/>
      <c r="CA1920" s="90"/>
      <c r="CB1920" s="90"/>
      <c r="CC1920" s="90"/>
      <c r="CD1920" s="90"/>
      <c r="CE1920" s="90"/>
      <c r="CF1920" s="90"/>
      <c r="CG1920" s="90"/>
      <c r="CH1920" s="90"/>
      <c r="CI1920" s="90"/>
      <c r="CJ1920" s="90"/>
      <c r="CK1920" s="90"/>
      <c r="CL1920" s="90"/>
      <c r="CM1920" s="90"/>
      <c r="CN1920" s="90"/>
      <c r="CO1920" s="90"/>
      <c r="CP1920" s="90"/>
      <c r="CQ1920" s="90"/>
      <c r="CR1920" s="90"/>
      <c r="CS1920" s="90"/>
      <c r="CT1920" s="90"/>
      <c r="CU1920" s="90"/>
      <c r="CV1920" s="90"/>
      <c r="CW1920" s="90"/>
      <c r="CX1920" s="90"/>
      <c r="CY1920" s="90"/>
      <c r="CZ1920" s="90"/>
      <c r="DA1920" s="90"/>
      <c r="DB1920" s="90"/>
      <c r="DC1920" s="90"/>
      <c r="DD1920" s="90"/>
      <c r="DE1920" s="90"/>
      <c r="DF1920" s="90"/>
      <c r="DG1920" s="90"/>
      <c r="DH1920" s="90"/>
      <c r="DI1920" s="90"/>
      <c r="DJ1920" s="90"/>
      <c r="DK1920" s="90"/>
      <c r="DL1920" s="90"/>
      <c r="DM1920" s="90"/>
      <c r="DN1920" s="90"/>
      <c r="DO1920" s="90"/>
      <c r="DP1920" s="90"/>
      <c r="DQ1920" s="90"/>
      <c r="DR1920" s="90"/>
      <c r="DS1920" s="90"/>
      <c r="DT1920" s="90"/>
      <c r="DU1920" s="90"/>
      <c r="DV1920" s="90"/>
      <c r="DW1920" s="90"/>
      <c r="DX1920" s="90"/>
      <c r="DY1920" s="90"/>
      <c r="DZ1920" s="90"/>
      <c r="EA1920" s="90"/>
      <c r="EB1920" s="90"/>
      <c r="EC1920" s="90"/>
      <c r="ED1920" s="90"/>
      <c r="EE1920" s="90"/>
      <c r="EF1920" s="90"/>
      <c r="EG1920" s="90"/>
      <c r="EH1920" s="90"/>
      <c r="EI1920" s="90"/>
      <c r="EJ1920" s="90"/>
      <c r="EK1920" s="90"/>
      <c r="EL1920" s="90"/>
      <c r="EM1920" s="90"/>
      <c r="EN1920" s="90"/>
      <c r="EO1920" s="90"/>
      <c r="EP1920" s="90"/>
      <c r="EQ1920" s="90"/>
      <c r="ER1920" s="90"/>
      <c r="ES1920" s="90"/>
      <c r="ET1920" s="90"/>
      <c r="EU1920" s="90"/>
      <c r="EV1920" s="90"/>
      <c r="EW1920" s="90"/>
      <c r="EX1920" s="90"/>
      <c r="EY1920" s="90"/>
      <c r="EZ1920" s="90"/>
      <c r="FA1920" s="90"/>
      <c r="FB1920" s="90"/>
      <c r="FC1920" s="90"/>
      <c r="FD1920" s="90"/>
      <c r="FE1920" s="90"/>
      <c r="FF1920" s="90"/>
      <c r="FG1920" s="90"/>
      <c r="FH1920" s="90"/>
      <c r="FI1920" s="90"/>
      <c r="FJ1920" s="90"/>
      <c r="FK1920" s="90"/>
      <c r="FL1920" s="90"/>
      <c r="FM1920" s="90"/>
      <c r="FN1920" s="90"/>
      <c r="FO1920" s="90"/>
      <c r="FP1920" s="90"/>
      <c r="FQ1920" s="90"/>
      <c r="FR1920" s="90"/>
      <c r="FS1920" s="90"/>
      <c r="FT1920" s="90"/>
      <c r="FU1920" s="90"/>
      <c r="FV1920" s="90"/>
      <c r="FW1920" s="90"/>
      <c r="FX1920" s="90"/>
      <c r="FY1920" s="90"/>
      <c r="FZ1920" s="90"/>
      <c r="GA1920" s="90"/>
      <c r="GB1920" s="90"/>
      <c r="GC1920" s="90"/>
      <c r="GD1920" s="90"/>
      <c r="GE1920" s="90"/>
      <c r="GF1920" s="90"/>
      <c r="GG1920" s="90"/>
      <c r="GH1920" s="90"/>
      <c r="GI1920" s="90"/>
      <c r="GJ1920" s="90"/>
      <c r="GK1920" s="90"/>
      <c r="GL1920" s="90"/>
      <c r="GM1920" s="90"/>
      <c r="GN1920" s="90"/>
      <c r="GO1920" s="90"/>
      <c r="GP1920" s="90"/>
      <c r="GQ1920" s="90"/>
      <c r="GR1920" s="90"/>
      <c r="GS1920" s="90"/>
      <c r="GT1920" s="90"/>
      <c r="GU1920" s="90"/>
      <c r="GV1920" s="90"/>
      <c r="GW1920" s="90"/>
      <c r="GX1920" s="90"/>
      <c r="GY1920" s="90"/>
      <c r="GZ1920" s="90"/>
      <c r="HA1920" s="90"/>
      <c r="HB1920" s="90"/>
      <c r="HC1920" s="90"/>
      <c r="HD1920" s="90"/>
      <c r="HE1920" s="90"/>
      <c r="HF1920" s="90"/>
      <c r="HG1920" s="90"/>
      <c r="HH1920" s="90"/>
      <c r="HI1920" s="90"/>
      <c r="HJ1920" s="90"/>
      <c r="HK1920" s="90"/>
      <c r="HL1920" s="90"/>
      <c r="HM1920" s="90"/>
      <c r="HN1920" s="90"/>
      <c r="HO1920" s="90"/>
      <c r="HP1920" s="90"/>
      <c r="HQ1920" s="90"/>
      <c r="HR1920" s="90"/>
      <c r="HS1920" s="90"/>
      <c r="HT1920" s="90"/>
      <c r="HU1920" s="90"/>
      <c r="HV1920" s="90"/>
      <c r="HW1920" s="90"/>
      <c r="HX1920" s="90"/>
      <c r="HY1920" s="90"/>
      <c r="HZ1920" s="90"/>
      <c r="IA1920" s="90"/>
      <c r="IB1920" s="90"/>
      <c r="IC1920" s="90"/>
      <c r="ID1920" s="90"/>
      <c r="IE1920" s="90"/>
      <c r="IF1920" s="90"/>
      <c r="IG1920" s="90"/>
      <c r="IH1920" s="90"/>
      <c r="II1920" s="90"/>
      <c r="IJ1920" s="90"/>
      <c r="IK1920" s="90"/>
      <c r="IL1920" s="90"/>
      <c r="IM1920" s="90"/>
    </row>
    <row r="1921" spans="1:247" ht="13.5" hidden="1">
      <c r="A1921" s="90"/>
      <c r="B1921" s="90"/>
      <c r="C1921" s="108"/>
      <c r="D1921" s="108">
        <v>45331</v>
      </c>
      <c r="E1921" s="90">
        <v>1064</v>
      </c>
      <c r="F1921" s="90" t="s">
        <v>981</v>
      </c>
      <c r="G1921" s="90" t="s">
        <v>2678</v>
      </c>
      <c r="H1921" s="92"/>
      <c r="I1921" s="92"/>
      <c r="J1921" s="93"/>
      <c r="K1921" s="94">
        <v>3644.82</v>
      </c>
      <c r="L1921" s="94">
        <v>3644.82</v>
      </c>
      <c r="M1921" s="94">
        <f t="shared" si="16"/>
        <v>0</v>
      </c>
      <c r="N1921" s="90" t="s">
        <v>2672</v>
      </c>
      <c r="O1921" s="90" t="s">
        <v>2679</v>
      </c>
      <c r="P1921" s="90" t="s">
        <v>2619</v>
      </c>
      <c r="Q1921" s="90"/>
      <c r="R1921" s="90"/>
      <c r="S1921" s="90"/>
      <c r="T1921" s="90"/>
      <c r="U1921" s="90"/>
      <c r="V1921" s="90"/>
      <c r="W1921" s="90"/>
      <c r="X1921" s="90"/>
      <c r="Y1921" s="90"/>
      <c r="Z1921" s="90"/>
      <c r="AA1921" s="90"/>
      <c r="AB1921" s="90"/>
      <c r="AC1921" s="90"/>
      <c r="AD1921" s="90"/>
      <c r="AE1921" s="90"/>
      <c r="AF1921" s="90"/>
      <c r="AG1921" s="90"/>
      <c r="AH1921" s="90"/>
      <c r="AI1921" s="90"/>
      <c r="AJ1921" s="90"/>
      <c r="AK1921" s="90"/>
      <c r="AL1921" s="90"/>
      <c r="AM1921" s="90"/>
      <c r="AN1921" s="90"/>
      <c r="AO1921" s="90"/>
      <c r="AP1921" s="90"/>
      <c r="AQ1921" s="90"/>
      <c r="AR1921" s="90"/>
      <c r="AS1921" s="90"/>
      <c r="AT1921" s="90"/>
      <c r="AU1921" s="90"/>
      <c r="AV1921" s="90"/>
      <c r="AW1921" s="90"/>
      <c r="AX1921" s="90"/>
      <c r="AY1921" s="90"/>
      <c r="AZ1921" s="90"/>
      <c r="BA1921" s="90"/>
      <c r="BB1921" s="90"/>
      <c r="BC1921" s="90"/>
      <c r="BD1921" s="90"/>
      <c r="BE1921" s="90"/>
      <c r="BF1921" s="90"/>
      <c r="BG1921" s="90"/>
      <c r="BH1921" s="90"/>
      <c r="BI1921" s="90"/>
      <c r="BJ1921" s="90"/>
      <c r="BK1921" s="90"/>
      <c r="BL1921" s="90"/>
      <c r="BM1921" s="90"/>
      <c r="BN1921" s="90"/>
      <c r="BO1921" s="90"/>
      <c r="BP1921" s="90"/>
      <c r="BQ1921" s="90"/>
      <c r="BR1921" s="90"/>
      <c r="BS1921" s="90"/>
      <c r="BT1921" s="90"/>
      <c r="BU1921" s="90"/>
      <c r="BV1921" s="90"/>
      <c r="BW1921" s="90"/>
      <c r="BX1921" s="90"/>
      <c r="BY1921" s="90"/>
      <c r="BZ1921" s="90"/>
      <c r="CA1921" s="90"/>
      <c r="CB1921" s="90"/>
      <c r="CC1921" s="90"/>
      <c r="CD1921" s="90"/>
      <c r="CE1921" s="90"/>
      <c r="CF1921" s="90"/>
      <c r="CG1921" s="90"/>
      <c r="CH1921" s="90"/>
      <c r="CI1921" s="90"/>
      <c r="CJ1921" s="90"/>
      <c r="CK1921" s="90"/>
      <c r="CL1921" s="90"/>
      <c r="CM1921" s="90"/>
      <c r="CN1921" s="90"/>
      <c r="CO1921" s="90"/>
      <c r="CP1921" s="90"/>
      <c r="CQ1921" s="90"/>
      <c r="CR1921" s="90"/>
      <c r="CS1921" s="90"/>
      <c r="CT1921" s="90"/>
      <c r="CU1921" s="90"/>
      <c r="CV1921" s="90"/>
      <c r="CW1921" s="90"/>
      <c r="CX1921" s="90"/>
      <c r="CY1921" s="90"/>
      <c r="CZ1921" s="90"/>
      <c r="DA1921" s="90"/>
      <c r="DB1921" s="90"/>
      <c r="DC1921" s="90"/>
      <c r="DD1921" s="90"/>
      <c r="DE1921" s="90"/>
      <c r="DF1921" s="90"/>
      <c r="DG1921" s="90"/>
      <c r="DH1921" s="90"/>
      <c r="DI1921" s="90"/>
      <c r="DJ1921" s="90"/>
      <c r="DK1921" s="90"/>
      <c r="DL1921" s="90"/>
      <c r="DM1921" s="90"/>
      <c r="DN1921" s="90"/>
      <c r="DO1921" s="90"/>
      <c r="DP1921" s="90"/>
      <c r="DQ1921" s="90"/>
      <c r="DR1921" s="90"/>
      <c r="DS1921" s="90"/>
      <c r="DT1921" s="90"/>
      <c r="DU1921" s="90"/>
      <c r="DV1921" s="90"/>
      <c r="DW1921" s="90"/>
      <c r="DX1921" s="90"/>
      <c r="DY1921" s="90"/>
      <c r="DZ1921" s="90"/>
      <c r="EA1921" s="90"/>
      <c r="EB1921" s="90"/>
      <c r="EC1921" s="90"/>
      <c r="ED1921" s="90"/>
      <c r="EE1921" s="90"/>
      <c r="EF1921" s="90"/>
      <c r="EG1921" s="90"/>
      <c r="EH1921" s="90"/>
      <c r="EI1921" s="90"/>
      <c r="EJ1921" s="90"/>
      <c r="EK1921" s="90"/>
      <c r="EL1921" s="90"/>
      <c r="EM1921" s="90"/>
      <c r="EN1921" s="90"/>
      <c r="EO1921" s="90"/>
      <c r="EP1921" s="90"/>
      <c r="EQ1921" s="90"/>
      <c r="ER1921" s="90"/>
      <c r="ES1921" s="90"/>
      <c r="ET1921" s="90"/>
      <c r="EU1921" s="90"/>
      <c r="EV1921" s="90"/>
      <c r="EW1921" s="90"/>
      <c r="EX1921" s="90"/>
      <c r="EY1921" s="90"/>
      <c r="EZ1921" s="90"/>
      <c r="FA1921" s="90"/>
      <c r="FB1921" s="90"/>
      <c r="FC1921" s="90"/>
      <c r="FD1921" s="90"/>
      <c r="FE1921" s="90"/>
      <c r="FF1921" s="90"/>
      <c r="FG1921" s="90"/>
      <c r="FH1921" s="90"/>
      <c r="FI1921" s="90"/>
      <c r="FJ1921" s="90"/>
      <c r="FK1921" s="90"/>
      <c r="FL1921" s="90"/>
      <c r="FM1921" s="90"/>
      <c r="FN1921" s="90"/>
      <c r="FO1921" s="90"/>
      <c r="FP1921" s="90"/>
      <c r="FQ1921" s="90"/>
      <c r="FR1921" s="90"/>
      <c r="FS1921" s="90"/>
      <c r="FT1921" s="90"/>
      <c r="FU1921" s="90"/>
      <c r="FV1921" s="90"/>
      <c r="FW1921" s="90"/>
      <c r="FX1921" s="90"/>
      <c r="FY1921" s="90"/>
      <c r="FZ1921" s="90"/>
      <c r="GA1921" s="90"/>
      <c r="GB1921" s="90"/>
      <c r="GC1921" s="90"/>
      <c r="GD1921" s="90"/>
      <c r="GE1921" s="90"/>
      <c r="GF1921" s="90"/>
      <c r="GG1921" s="90"/>
      <c r="GH1921" s="90"/>
      <c r="GI1921" s="90"/>
      <c r="GJ1921" s="90"/>
      <c r="GK1921" s="90"/>
      <c r="GL1921" s="90"/>
      <c r="GM1921" s="90"/>
      <c r="GN1921" s="90"/>
      <c r="GO1921" s="90"/>
      <c r="GP1921" s="90"/>
      <c r="GQ1921" s="90"/>
      <c r="GR1921" s="90"/>
      <c r="GS1921" s="90"/>
      <c r="GT1921" s="90"/>
      <c r="GU1921" s="90"/>
      <c r="GV1921" s="90"/>
      <c r="GW1921" s="90"/>
      <c r="GX1921" s="90"/>
      <c r="GY1921" s="90"/>
      <c r="GZ1921" s="90"/>
      <c r="HA1921" s="90"/>
      <c r="HB1921" s="90"/>
      <c r="HC1921" s="90"/>
      <c r="HD1921" s="90"/>
      <c r="HE1921" s="90"/>
      <c r="HF1921" s="90"/>
      <c r="HG1921" s="90"/>
      <c r="HH1921" s="90"/>
      <c r="HI1921" s="90"/>
      <c r="HJ1921" s="90"/>
      <c r="HK1921" s="90"/>
      <c r="HL1921" s="90"/>
      <c r="HM1921" s="90"/>
      <c r="HN1921" s="90"/>
      <c r="HO1921" s="90"/>
      <c r="HP1921" s="90"/>
      <c r="HQ1921" s="90"/>
      <c r="HR1921" s="90"/>
      <c r="HS1921" s="90"/>
      <c r="HT1921" s="90"/>
      <c r="HU1921" s="90"/>
      <c r="HV1921" s="90"/>
      <c r="HW1921" s="90"/>
      <c r="HX1921" s="90"/>
      <c r="HY1921" s="90"/>
      <c r="HZ1921" s="90"/>
      <c r="IA1921" s="90"/>
      <c r="IB1921" s="90"/>
      <c r="IC1921" s="90"/>
      <c r="ID1921" s="90"/>
      <c r="IE1921" s="90"/>
      <c r="IF1921" s="90"/>
      <c r="IG1921" s="90"/>
      <c r="IH1921" s="90"/>
      <c r="II1921" s="90"/>
      <c r="IJ1921" s="90"/>
      <c r="IK1921" s="90"/>
      <c r="IL1921" s="90"/>
      <c r="IM1921" s="90"/>
    </row>
    <row r="1922" spans="1:247" ht="13.5" hidden="1">
      <c r="A1922" s="90"/>
      <c r="B1922" s="90"/>
      <c r="C1922" s="108"/>
      <c r="D1922" s="108">
        <v>45331</v>
      </c>
      <c r="E1922" s="90">
        <v>1063</v>
      </c>
      <c r="F1922" s="90" t="s">
        <v>981</v>
      </c>
      <c r="G1922" s="90" t="s">
        <v>2678</v>
      </c>
      <c r="H1922" s="92"/>
      <c r="I1922" s="92"/>
      <c r="J1922" s="93"/>
      <c r="K1922" s="94">
        <v>2514.25</v>
      </c>
      <c r="L1922" s="94">
        <v>2514.25</v>
      </c>
      <c r="M1922" s="94">
        <f t="shared" si="16"/>
        <v>0</v>
      </c>
      <c r="N1922" s="90" t="s">
        <v>2672</v>
      </c>
      <c r="O1922" s="90" t="s">
        <v>2679</v>
      </c>
      <c r="P1922" s="90" t="s">
        <v>2619</v>
      </c>
      <c r="Q1922" s="90"/>
      <c r="R1922" s="90"/>
      <c r="S1922" s="90"/>
      <c r="T1922" s="90"/>
      <c r="U1922" s="90"/>
      <c r="V1922" s="90"/>
      <c r="W1922" s="90"/>
      <c r="X1922" s="90"/>
      <c r="Y1922" s="90"/>
      <c r="Z1922" s="90"/>
      <c r="AA1922" s="90"/>
      <c r="AB1922" s="90"/>
      <c r="AC1922" s="90"/>
      <c r="AD1922" s="90"/>
      <c r="AE1922" s="90"/>
      <c r="AF1922" s="90"/>
      <c r="AG1922" s="90"/>
      <c r="AH1922" s="90"/>
      <c r="AI1922" s="90"/>
      <c r="AJ1922" s="90"/>
      <c r="AK1922" s="90"/>
      <c r="AL1922" s="90"/>
      <c r="AM1922" s="90"/>
      <c r="AN1922" s="90"/>
      <c r="AO1922" s="90"/>
      <c r="AP1922" s="90"/>
      <c r="AQ1922" s="90"/>
      <c r="AR1922" s="90"/>
      <c r="AS1922" s="90"/>
      <c r="AT1922" s="90"/>
      <c r="AU1922" s="90"/>
      <c r="AV1922" s="90"/>
      <c r="AW1922" s="90"/>
      <c r="AX1922" s="90"/>
      <c r="AY1922" s="90"/>
      <c r="AZ1922" s="90"/>
      <c r="BA1922" s="90"/>
      <c r="BB1922" s="90"/>
      <c r="BC1922" s="90"/>
      <c r="BD1922" s="90"/>
      <c r="BE1922" s="90"/>
      <c r="BF1922" s="90"/>
      <c r="BG1922" s="90"/>
      <c r="BH1922" s="90"/>
      <c r="BI1922" s="90"/>
      <c r="BJ1922" s="90"/>
      <c r="BK1922" s="90"/>
      <c r="BL1922" s="90"/>
      <c r="BM1922" s="90"/>
      <c r="BN1922" s="90"/>
      <c r="BO1922" s="90"/>
      <c r="BP1922" s="90"/>
      <c r="BQ1922" s="90"/>
      <c r="BR1922" s="90"/>
      <c r="BS1922" s="90"/>
      <c r="BT1922" s="90"/>
      <c r="BU1922" s="90"/>
      <c r="BV1922" s="90"/>
      <c r="BW1922" s="90"/>
      <c r="BX1922" s="90"/>
      <c r="BY1922" s="90"/>
      <c r="BZ1922" s="90"/>
      <c r="CA1922" s="90"/>
      <c r="CB1922" s="90"/>
      <c r="CC1922" s="90"/>
      <c r="CD1922" s="90"/>
      <c r="CE1922" s="90"/>
      <c r="CF1922" s="90"/>
      <c r="CG1922" s="90"/>
      <c r="CH1922" s="90"/>
      <c r="CI1922" s="90"/>
      <c r="CJ1922" s="90"/>
      <c r="CK1922" s="90"/>
      <c r="CL1922" s="90"/>
      <c r="CM1922" s="90"/>
      <c r="CN1922" s="90"/>
      <c r="CO1922" s="90"/>
      <c r="CP1922" s="90"/>
      <c r="CQ1922" s="90"/>
      <c r="CR1922" s="90"/>
      <c r="CS1922" s="90"/>
      <c r="CT1922" s="90"/>
      <c r="CU1922" s="90"/>
      <c r="CV1922" s="90"/>
      <c r="CW1922" s="90"/>
      <c r="CX1922" s="90"/>
      <c r="CY1922" s="90"/>
      <c r="CZ1922" s="90"/>
      <c r="DA1922" s="90"/>
      <c r="DB1922" s="90"/>
      <c r="DC1922" s="90"/>
      <c r="DD1922" s="90"/>
      <c r="DE1922" s="90"/>
      <c r="DF1922" s="90"/>
      <c r="DG1922" s="90"/>
      <c r="DH1922" s="90"/>
      <c r="DI1922" s="90"/>
      <c r="DJ1922" s="90"/>
      <c r="DK1922" s="90"/>
      <c r="DL1922" s="90"/>
      <c r="DM1922" s="90"/>
      <c r="DN1922" s="90"/>
      <c r="DO1922" s="90"/>
      <c r="DP1922" s="90"/>
      <c r="DQ1922" s="90"/>
      <c r="DR1922" s="90"/>
      <c r="DS1922" s="90"/>
      <c r="DT1922" s="90"/>
      <c r="DU1922" s="90"/>
      <c r="DV1922" s="90"/>
      <c r="DW1922" s="90"/>
      <c r="DX1922" s="90"/>
      <c r="DY1922" s="90"/>
      <c r="DZ1922" s="90"/>
      <c r="EA1922" s="90"/>
      <c r="EB1922" s="90"/>
      <c r="EC1922" s="90"/>
      <c r="ED1922" s="90"/>
      <c r="EE1922" s="90"/>
      <c r="EF1922" s="90"/>
      <c r="EG1922" s="90"/>
      <c r="EH1922" s="90"/>
      <c r="EI1922" s="90"/>
      <c r="EJ1922" s="90"/>
      <c r="EK1922" s="90"/>
      <c r="EL1922" s="90"/>
      <c r="EM1922" s="90"/>
      <c r="EN1922" s="90"/>
      <c r="EO1922" s="90"/>
      <c r="EP1922" s="90"/>
      <c r="EQ1922" s="90"/>
      <c r="ER1922" s="90"/>
      <c r="ES1922" s="90"/>
      <c r="ET1922" s="90"/>
      <c r="EU1922" s="90"/>
      <c r="EV1922" s="90"/>
      <c r="EW1922" s="90"/>
      <c r="EX1922" s="90"/>
      <c r="EY1922" s="90"/>
      <c r="EZ1922" s="90"/>
      <c r="FA1922" s="90"/>
      <c r="FB1922" s="90"/>
      <c r="FC1922" s="90"/>
      <c r="FD1922" s="90"/>
      <c r="FE1922" s="90"/>
      <c r="FF1922" s="90"/>
      <c r="FG1922" s="90"/>
      <c r="FH1922" s="90"/>
      <c r="FI1922" s="90"/>
      <c r="FJ1922" s="90"/>
      <c r="FK1922" s="90"/>
      <c r="FL1922" s="90"/>
      <c r="FM1922" s="90"/>
      <c r="FN1922" s="90"/>
      <c r="FO1922" s="90"/>
      <c r="FP1922" s="90"/>
      <c r="FQ1922" s="90"/>
      <c r="FR1922" s="90"/>
      <c r="FS1922" s="90"/>
      <c r="FT1922" s="90"/>
      <c r="FU1922" s="90"/>
      <c r="FV1922" s="90"/>
      <c r="FW1922" s="90"/>
      <c r="FX1922" s="90"/>
      <c r="FY1922" s="90"/>
      <c r="FZ1922" s="90"/>
      <c r="GA1922" s="90"/>
      <c r="GB1922" s="90"/>
      <c r="GC1922" s="90"/>
      <c r="GD1922" s="90"/>
      <c r="GE1922" s="90"/>
      <c r="GF1922" s="90"/>
      <c r="GG1922" s="90"/>
      <c r="GH1922" s="90"/>
      <c r="GI1922" s="90"/>
      <c r="GJ1922" s="90"/>
      <c r="GK1922" s="90"/>
      <c r="GL1922" s="90"/>
      <c r="GM1922" s="90"/>
      <c r="GN1922" s="90"/>
      <c r="GO1922" s="90"/>
      <c r="GP1922" s="90"/>
      <c r="GQ1922" s="90"/>
      <c r="GR1922" s="90"/>
      <c r="GS1922" s="90"/>
      <c r="GT1922" s="90"/>
      <c r="GU1922" s="90"/>
      <c r="GV1922" s="90"/>
      <c r="GW1922" s="90"/>
      <c r="GX1922" s="90"/>
      <c r="GY1922" s="90"/>
      <c r="GZ1922" s="90"/>
      <c r="HA1922" s="90"/>
      <c r="HB1922" s="90"/>
      <c r="HC1922" s="90"/>
      <c r="HD1922" s="90"/>
      <c r="HE1922" s="90"/>
      <c r="HF1922" s="90"/>
      <c r="HG1922" s="90"/>
      <c r="HH1922" s="90"/>
      <c r="HI1922" s="90"/>
      <c r="HJ1922" s="90"/>
      <c r="HK1922" s="90"/>
      <c r="HL1922" s="90"/>
      <c r="HM1922" s="90"/>
      <c r="HN1922" s="90"/>
      <c r="HO1922" s="90"/>
      <c r="HP1922" s="90"/>
      <c r="HQ1922" s="90"/>
      <c r="HR1922" s="90"/>
      <c r="HS1922" s="90"/>
      <c r="HT1922" s="90"/>
      <c r="HU1922" s="90"/>
      <c r="HV1922" s="90"/>
      <c r="HW1922" s="90"/>
      <c r="HX1922" s="90"/>
      <c r="HY1922" s="90"/>
      <c r="HZ1922" s="90"/>
      <c r="IA1922" s="90"/>
      <c r="IB1922" s="90"/>
      <c r="IC1922" s="90"/>
      <c r="ID1922" s="90"/>
      <c r="IE1922" s="90"/>
      <c r="IF1922" s="90"/>
      <c r="IG1922" s="90"/>
      <c r="IH1922" s="90"/>
      <c r="II1922" s="90"/>
      <c r="IJ1922" s="90"/>
      <c r="IK1922" s="90"/>
      <c r="IL1922" s="90"/>
      <c r="IM1922" s="90"/>
    </row>
    <row r="1923" spans="1:247" ht="13.5" hidden="1" customHeight="1">
      <c r="A1923" s="90"/>
      <c r="B1923" s="90"/>
      <c r="C1923" s="98"/>
      <c r="D1923" s="98">
        <v>45635</v>
      </c>
      <c r="E1923" s="90">
        <v>351</v>
      </c>
      <c r="F1923" s="90" t="s">
        <v>2680</v>
      </c>
      <c r="G1923" s="90" t="s">
        <v>2681</v>
      </c>
      <c r="H1923" s="92"/>
      <c r="I1923" s="90"/>
      <c r="J1923" s="93"/>
      <c r="K1923" s="94">
        <v>3054.15</v>
      </c>
      <c r="L1923" s="94">
        <v>3054.15</v>
      </c>
      <c r="M1923" s="94">
        <f t="shared" si="16"/>
        <v>0</v>
      </c>
      <c r="N1923" s="90" t="s">
        <v>2682</v>
      </c>
      <c r="O1923" s="90" t="s">
        <v>2683</v>
      </c>
      <c r="P1923" s="90" t="s">
        <v>2619</v>
      </c>
      <c r="Q1923" s="90" t="s">
        <v>2684</v>
      </c>
      <c r="R1923" s="90" t="s">
        <v>2685</v>
      </c>
      <c r="S1923" s="90"/>
      <c r="T1923" s="90"/>
      <c r="U1923" s="90"/>
      <c r="V1923" s="90"/>
      <c r="W1923" s="90"/>
      <c r="X1923" s="90"/>
      <c r="Y1923" s="90"/>
      <c r="Z1923" s="90"/>
      <c r="AA1923" s="90"/>
      <c r="AB1923" s="90"/>
      <c r="AC1923" s="90"/>
      <c r="AD1923" s="90"/>
      <c r="AE1923" s="90"/>
      <c r="AF1923" s="90"/>
      <c r="AG1923" s="90"/>
      <c r="AH1923" s="90"/>
      <c r="AI1923" s="90"/>
      <c r="AJ1923" s="90"/>
      <c r="AK1923" s="90"/>
      <c r="AL1923" s="90"/>
      <c r="AM1923" s="90"/>
      <c r="AN1923" s="90"/>
      <c r="AO1923" s="90"/>
      <c r="AP1923" s="90"/>
      <c r="AQ1923" s="90"/>
      <c r="AR1923" s="90"/>
      <c r="AS1923" s="90"/>
      <c r="AT1923" s="90"/>
      <c r="AU1923" s="90"/>
      <c r="AV1923" s="90"/>
      <c r="AW1923" s="90"/>
      <c r="AX1923" s="90"/>
      <c r="AY1923" s="90"/>
      <c r="AZ1923" s="90"/>
      <c r="BA1923" s="90"/>
      <c r="BB1923" s="90"/>
      <c r="BC1923" s="90"/>
      <c r="BD1923" s="90"/>
      <c r="BE1923" s="90"/>
      <c r="BF1923" s="90"/>
      <c r="BG1923" s="90"/>
      <c r="BH1923" s="90"/>
      <c r="BI1923" s="90"/>
      <c r="BJ1923" s="90"/>
      <c r="BK1923" s="90"/>
      <c r="BL1923" s="90"/>
      <c r="BM1923" s="90"/>
      <c r="BN1923" s="90"/>
      <c r="BO1923" s="90"/>
      <c r="BP1923" s="90"/>
      <c r="BQ1923" s="90"/>
      <c r="BR1923" s="90"/>
      <c r="BS1923" s="90"/>
      <c r="BT1923" s="90"/>
      <c r="BU1923" s="90"/>
      <c r="BV1923" s="90"/>
      <c r="BW1923" s="90"/>
      <c r="BX1923" s="90"/>
      <c r="BY1923" s="90"/>
      <c r="BZ1923" s="90"/>
      <c r="CA1923" s="90"/>
      <c r="CB1923" s="90"/>
      <c r="CC1923" s="90"/>
      <c r="CD1923" s="90"/>
      <c r="CE1923" s="90"/>
      <c r="CF1923" s="90"/>
      <c r="CG1923" s="90"/>
      <c r="CH1923" s="90"/>
      <c r="CI1923" s="90"/>
      <c r="CJ1923" s="90"/>
      <c r="CK1923" s="90"/>
      <c r="CL1923" s="90"/>
      <c r="CM1923" s="90"/>
      <c r="CN1923" s="90"/>
      <c r="CO1923" s="90"/>
      <c r="CP1923" s="90"/>
      <c r="CQ1923" s="90"/>
      <c r="CR1923" s="90"/>
      <c r="CS1923" s="90"/>
      <c r="CT1923" s="90"/>
      <c r="CU1923" s="90"/>
      <c r="CV1923" s="90"/>
      <c r="CW1923" s="90"/>
      <c r="CX1923" s="90"/>
      <c r="CY1923" s="90"/>
      <c r="CZ1923" s="90"/>
      <c r="DA1923" s="90"/>
      <c r="DB1923" s="90"/>
      <c r="DC1923" s="90"/>
      <c r="DD1923" s="90"/>
      <c r="DE1923" s="90"/>
      <c r="DF1923" s="90"/>
      <c r="DG1923" s="90"/>
      <c r="DH1923" s="90"/>
      <c r="DI1923" s="90"/>
      <c r="DJ1923" s="90"/>
      <c r="DK1923" s="90"/>
      <c r="DL1923" s="90"/>
      <c r="DM1923" s="90"/>
      <c r="DN1923" s="90"/>
      <c r="DO1923" s="90"/>
      <c r="DP1923" s="90"/>
      <c r="DQ1923" s="90"/>
      <c r="DR1923" s="90"/>
      <c r="DS1923" s="90"/>
      <c r="DT1923" s="90"/>
      <c r="DU1923" s="90"/>
      <c r="DV1923" s="90"/>
      <c r="DW1923" s="90"/>
      <c r="DX1923" s="90"/>
      <c r="DY1923" s="90"/>
      <c r="DZ1923" s="90"/>
      <c r="EA1923" s="90"/>
      <c r="EB1923" s="90"/>
      <c r="EC1923" s="90"/>
      <c r="ED1923" s="90"/>
      <c r="EE1923" s="90"/>
      <c r="EF1923" s="90"/>
      <c r="EG1923" s="90"/>
      <c r="EH1923" s="90"/>
      <c r="EI1923" s="90"/>
      <c r="EJ1923" s="90"/>
      <c r="EK1923" s="90"/>
      <c r="EL1923" s="90"/>
      <c r="EM1923" s="90"/>
      <c r="EN1923" s="90"/>
      <c r="EO1923" s="90"/>
      <c r="EP1923" s="90"/>
      <c r="EQ1923" s="90"/>
      <c r="ER1923" s="90"/>
      <c r="ES1923" s="90"/>
      <c r="ET1923" s="90"/>
      <c r="EU1923" s="90"/>
      <c r="EV1923" s="90"/>
      <c r="EW1923" s="90"/>
      <c r="EX1923" s="90"/>
      <c r="EY1923" s="90"/>
      <c r="EZ1923" s="90"/>
      <c r="FA1923" s="90"/>
      <c r="FB1923" s="90"/>
      <c r="FC1923" s="90"/>
      <c r="FD1923" s="90"/>
      <c r="FE1923" s="90"/>
      <c r="FF1923" s="90"/>
      <c r="FG1923" s="90"/>
      <c r="FH1923" s="90"/>
      <c r="FI1923" s="90"/>
      <c r="FJ1923" s="90"/>
      <c r="FK1923" s="90"/>
      <c r="FL1923" s="90"/>
      <c r="FM1923" s="90"/>
      <c r="FN1923" s="90"/>
      <c r="FO1923" s="90"/>
      <c r="FP1923" s="90"/>
      <c r="FQ1923" s="90"/>
      <c r="FR1923" s="90"/>
      <c r="FS1923" s="90"/>
      <c r="FT1923" s="90"/>
      <c r="FU1923" s="90"/>
      <c r="FV1923" s="90"/>
      <c r="FW1923" s="90"/>
      <c r="FX1923" s="90"/>
      <c r="FY1923" s="90"/>
      <c r="FZ1923" s="90"/>
      <c r="GA1923" s="90"/>
      <c r="GB1923" s="90"/>
      <c r="GC1923" s="90"/>
      <c r="GD1923" s="90"/>
      <c r="GE1923" s="90"/>
      <c r="GF1923" s="90"/>
      <c r="GG1923" s="90"/>
      <c r="GH1923" s="90"/>
      <c r="GI1923" s="90"/>
      <c r="GJ1923" s="90"/>
      <c r="GK1923" s="90"/>
      <c r="GL1923" s="90"/>
      <c r="GM1923" s="90"/>
      <c r="GN1923" s="90"/>
      <c r="GO1923" s="90"/>
      <c r="GP1923" s="90"/>
      <c r="GQ1923" s="90"/>
      <c r="GR1923" s="90"/>
      <c r="GS1923" s="90"/>
      <c r="GT1923" s="90"/>
      <c r="GU1923" s="90"/>
      <c r="GV1923" s="90"/>
      <c r="GW1923" s="90"/>
      <c r="GX1923" s="90"/>
      <c r="GY1923" s="90"/>
      <c r="GZ1923" s="90"/>
      <c r="HA1923" s="90"/>
      <c r="HB1923" s="90"/>
      <c r="HC1923" s="90"/>
      <c r="HD1923" s="90"/>
      <c r="HE1923" s="90"/>
      <c r="HF1923" s="90"/>
      <c r="HG1923" s="90"/>
      <c r="HH1923" s="90"/>
      <c r="HI1923" s="90"/>
      <c r="HJ1923" s="90"/>
      <c r="HK1923" s="90"/>
      <c r="HL1923" s="90"/>
      <c r="HM1923" s="90"/>
      <c r="HN1923" s="90"/>
      <c r="HO1923" s="90"/>
      <c r="HP1923" s="90"/>
      <c r="HQ1923" s="90"/>
      <c r="HR1923" s="90"/>
      <c r="HS1923" s="90"/>
      <c r="HT1923" s="90"/>
      <c r="HU1923" s="90"/>
      <c r="HV1923" s="90"/>
      <c r="HW1923" s="90"/>
      <c r="HX1923" s="90"/>
      <c r="HY1923" s="90"/>
      <c r="HZ1923" s="90"/>
      <c r="IA1923" s="90"/>
      <c r="IB1923" s="90"/>
      <c r="IC1923" s="90"/>
      <c r="ID1923" s="90"/>
      <c r="IE1923" s="90"/>
      <c r="IF1923" s="90"/>
      <c r="IG1923" s="90"/>
      <c r="IH1923" s="90"/>
      <c r="II1923" s="90"/>
      <c r="IJ1923" s="90"/>
      <c r="IK1923" s="90"/>
      <c r="IL1923" s="90"/>
      <c r="IM1923" s="90"/>
    </row>
    <row r="1924" spans="1:247" ht="13.5" hidden="1" customHeight="1">
      <c r="A1924" s="90" t="s">
        <v>2686</v>
      </c>
      <c r="B1924" s="90"/>
      <c r="C1924" s="90"/>
      <c r="D1924" s="90"/>
      <c r="E1924" s="90"/>
      <c r="F1924" s="90"/>
      <c r="G1924" s="90"/>
      <c r="H1924" s="92"/>
      <c r="I1924" s="90"/>
      <c r="J1924" s="93"/>
      <c r="K1924" s="94"/>
      <c r="L1924" s="94"/>
      <c r="M1924" s="94"/>
      <c r="N1924" s="90"/>
      <c r="O1924" s="90"/>
      <c r="P1924" s="90"/>
      <c r="Q1924" s="90"/>
      <c r="R1924" s="90"/>
      <c r="S1924" s="90"/>
      <c r="T1924" s="90"/>
      <c r="U1924" s="90"/>
      <c r="V1924" s="90"/>
      <c r="W1924" s="90"/>
      <c r="X1924" s="90"/>
      <c r="Y1924" s="90"/>
      <c r="Z1924" s="90"/>
      <c r="AA1924" s="90"/>
      <c r="AB1924" s="90"/>
      <c r="AC1924" s="90"/>
      <c r="AD1924" s="90"/>
      <c r="AE1924" s="90"/>
      <c r="AF1924" s="90"/>
      <c r="AG1924" s="90"/>
      <c r="AH1924" s="90"/>
      <c r="AI1924" s="90"/>
      <c r="AJ1924" s="90"/>
      <c r="AK1924" s="90"/>
      <c r="AL1924" s="90"/>
      <c r="AM1924" s="90"/>
      <c r="AN1924" s="90"/>
      <c r="AO1924" s="90"/>
      <c r="AP1924" s="90"/>
      <c r="AQ1924" s="90"/>
      <c r="AR1924" s="90"/>
      <c r="AS1924" s="90"/>
      <c r="AT1924" s="90"/>
      <c r="AU1924" s="90"/>
      <c r="AV1924" s="90"/>
      <c r="AW1924" s="90"/>
      <c r="AX1924" s="90"/>
      <c r="AY1924" s="90"/>
      <c r="AZ1924" s="90"/>
      <c r="BA1924" s="90"/>
      <c r="BB1924" s="90"/>
      <c r="BC1924" s="90"/>
      <c r="BD1924" s="90"/>
      <c r="BE1924" s="90"/>
      <c r="BF1924" s="90"/>
      <c r="BG1924" s="90"/>
      <c r="BH1924" s="90"/>
      <c r="BI1924" s="90"/>
      <c r="BJ1924" s="90"/>
      <c r="BK1924" s="90"/>
      <c r="BL1924" s="90"/>
      <c r="BM1924" s="90"/>
      <c r="BN1924" s="90"/>
      <c r="BO1924" s="90"/>
      <c r="BP1924" s="90"/>
      <c r="BQ1924" s="90"/>
      <c r="BR1924" s="90"/>
      <c r="BS1924" s="90"/>
      <c r="BT1924" s="90"/>
      <c r="BU1924" s="90"/>
      <c r="BV1924" s="90"/>
      <c r="BW1924" s="90"/>
      <c r="BX1924" s="90"/>
      <c r="BY1924" s="90"/>
      <c r="BZ1924" s="90"/>
      <c r="CA1924" s="90"/>
      <c r="CB1924" s="90"/>
      <c r="CC1924" s="90"/>
      <c r="CD1924" s="90"/>
      <c r="CE1924" s="90"/>
      <c r="CF1924" s="90"/>
      <c r="CG1924" s="90"/>
      <c r="CH1924" s="90"/>
      <c r="CI1924" s="90"/>
      <c r="CJ1924" s="90"/>
      <c r="CK1924" s="90"/>
      <c r="CL1924" s="90"/>
      <c r="CM1924" s="90"/>
      <c r="CN1924" s="90"/>
      <c r="CO1924" s="90"/>
      <c r="CP1924" s="90"/>
      <c r="CQ1924" s="90"/>
      <c r="CR1924" s="90"/>
      <c r="CS1924" s="90"/>
      <c r="CT1924" s="90"/>
      <c r="CU1924" s="90"/>
      <c r="CV1924" s="90"/>
      <c r="CW1924" s="90"/>
      <c r="CX1924" s="90"/>
      <c r="CY1924" s="90"/>
      <c r="CZ1924" s="90"/>
      <c r="DA1924" s="90"/>
      <c r="DB1924" s="90"/>
      <c r="DC1924" s="90"/>
      <c r="DD1924" s="90"/>
      <c r="DE1924" s="90"/>
      <c r="DF1924" s="90"/>
      <c r="DG1924" s="90"/>
      <c r="DH1924" s="90"/>
      <c r="DI1924" s="90"/>
      <c r="DJ1924" s="90"/>
      <c r="DK1924" s="90"/>
      <c r="DL1924" s="90"/>
      <c r="DM1924" s="90"/>
      <c r="DN1924" s="90"/>
      <c r="DO1924" s="90"/>
      <c r="DP1924" s="90"/>
      <c r="DQ1924" s="90"/>
      <c r="DR1924" s="90"/>
      <c r="DS1924" s="90"/>
      <c r="DT1924" s="90"/>
      <c r="DU1924" s="90"/>
      <c r="DV1924" s="90"/>
      <c r="DW1924" s="90"/>
      <c r="DX1924" s="90"/>
      <c r="DY1924" s="90"/>
      <c r="DZ1924" s="90"/>
      <c r="EA1924" s="90"/>
      <c r="EB1924" s="90"/>
      <c r="EC1924" s="90"/>
      <c r="ED1924" s="90"/>
      <c r="EE1924" s="90"/>
      <c r="EF1924" s="90"/>
      <c r="EG1924" s="90"/>
      <c r="EH1924" s="90"/>
      <c r="EI1924" s="90"/>
      <c r="EJ1924" s="90"/>
      <c r="EK1924" s="90"/>
      <c r="EL1924" s="90"/>
      <c r="EM1924" s="90"/>
      <c r="EN1924" s="90"/>
      <c r="EO1924" s="90"/>
      <c r="EP1924" s="90"/>
      <c r="EQ1924" s="90"/>
      <c r="ER1924" s="90"/>
      <c r="ES1924" s="90"/>
      <c r="ET1924" s="90"/>
      <c r="EU1924" s="90"/>
      <c r="EV1924" s="90"/>
      <c r="EW1924" s="90"/>
      <c r="EX1924" s="90"/>
      <c r="EY1924" s="90"/>
      <c r="EZ1924" s="90"/>
      <c r="FA1924" s="90"/>
      <c r="FB1924" s="90"/>
      <c r="FC1924" s="90"/>
      <c r="FD1924" s="90"/>
      <c r="FE1924" s="90"/>
      <c r="FF1924" s="90"/>
      <c r="FG1924" s="90"/>
      <c r="FH1924" s="90"/>
      <c r="FI1924" s="90"/>
      <c r="FJ1924" s="90"/>
      <c r="FK1924" s="90"/>
      <c r="FL1924" s="90"/>
      <c r="FM1924" s="90"/>
      <c r="FN1924" s="90"/>
      <c r="FO1924" s="90"/>
      <c r="FP1924" s="90"/>
      <c r="FQ1924" s="90"/>
      <c r="FR1924" s="90"/>
      <c r="FS1924" s="90"/>
      <c r="FT1924" s="90"/>
      <c r="FU1924" s="90"/>
      <c r="FV1924" s="90"/>
      <c r="FW1924" s="90"/>
      <c r="FX1924" s="90"/>
      <c r="FY1924" s="90"/>
      <c r="FZ1924" s="90"/>
      <c r="GA1924" s="90"/>
      <c r="GB1924" s="90"/>
      <c r="GC1924" s="90"/>
      <c r="GD1924" s="90"/>
      <c r="GE1924" s="90"/>
      <c r="GF1924" s="90"/>
      <c r="GG1924" s="90"/>
      <c r="GH1924" s="90"/>
      <c r="GI1924" s="90"/>
      <c r="GJ1924" s="90"/>
      <c r="GK1924" s="90"/>
      <c r="GL1924" s="90"/>
      <c r="GM1924" s="90"/>
      <c r="GN1924" s="90"/>
      <c r="GO1924" s="90"/>
      <c r="GP1924" s="90"/>
      <c r="GQ1924" s="90"/>
      <c r="GR1924" s="90"/>
      <c r="GS1924" s="90"/>
      <c r="GT1924" s="90"/>
      <c r="GU1924" s="90"/>
      <c r="GV1924" s="90"/>
      <c r="GW1924" s="90"/>
      <c r="GX1924" s="90"/>
      <c r="GY1924" s="90"/>
      <c r="GZ1924" s="90"/>
      <c r="HA1924" s="90"/>
      <c r="HB1924" s="90"/>
      <c r="HC1924" s="90"/>
      <c r="HD1924" s="90"/>
      <c r="HE1924" s="90"/>
      <c r="HF1924" s="90"/>
      <c r="HG1924" s="90"/>
      <c r="HH1924" s="90"/>
      <c r="HI1924" s="90"/>
      <c r="HJ1924" s="90"/>
      <c r="HK1924" s="90"/>
      <c r="HL1924" s="90"/>
      <c r="HM1924" s="90"/>
      <c r="HN1924" s="90"/>
      <c r="HO1924" s="90"/>
      <c r="HP1924" s="90"/>
      <c r="HQ1924" s="90"/>
      <c r="HR1924" s="90"/>
      <c r="HS1924" s="90"/>
      <c r="HT1924" s="90"/>
      <c r="HU1924" s="90"/>
      <c r="HV1924" s="90"/>
      <c r="HW1924" s="90"/>
      <c r="HX1924" s="90"/>
      <c r="HY1924" s="90"/>
      <c r="HZ1924" s="90"/>
      <c r="IA1924" s="90"/>
      <c r="IB1924" s="90"/>
      <c r="IC1924" s="90"/>
      <c r="ID1924" s="90"/>
      <c r="IE1924" s="90"/>
      <c r="IF1924" s="90"/>
      <c r="IG1924" s="90"/>
      <c r="IH1924" s="90"/>
      <c r="II1924" s="90"/>
      <c r="IJ1924" s="90"/>
      <c r="IK1924" s="90"/>
      <c r="IL1924" s="90"/>
      <c r="IM1924" s="90"/>
    </row>
    <row r="1925" spans="1:247" ht="13.5" hidden="1">
      <c r="A1925" s="90"/>
      <c r="B1925" s="90" t="s">
        <v>2687</v>
      </c>
      <c r="C1925" s="90"/>
      <c r="D1925" s="90" t="s">
        <v>2686</v>
      </c>
      <c r="E1925" s="90">
        <v>135</v>
      </c>
      <c r="F1925" s="90" t="s">
        <v>2103</v>
      </c>
      <c r="G1925" s="90" t="s">
        <v>2646</v>
      </c>
      <c r="H1925" s="92"/>
      <c r="I1925" s="92"/>
      <c r="J1925" s="93"/>
      <c r="K1925" s="94">
        <v>4000</v>
      </c>
      <c r="L1925" s="94">
        <v>4000</v>
      </c>
      <c r="M1925" s="94">
        <f>K1925-L1925</f>
        <v>0</v>
      </c>
      <c r="N1925" s="90" t="s">
        <v>2686</v>
      </c>
      <c r="O1925" s="90" t="s">
        <v>2688</v>
      </c>
      <c r="P1925" s="90"/>
      <c r="Q1925" s="90"/>
      <c r="R1925" s="90"/>
      <c r="S1925" s="90"/>
      <c r="T1925" s="90"/>
      <c r="U1925" s="90"/>
      <c r="V1925" s="90"/>
      <c r="W1925" s="90"/>
      <c r="X1925" s="90"/>
      <c r="Y1925" s="90"/>
      <c r="Z1925" s="90"/>
      <c r="AA1925" s="90"/>
      <c r="AB1925" s="90"/>
      <c r="AC1925" s="90"/>
      <c r="AD1925" s="90"/>
      <c r="AE1925" s="90"/>
      <c r="AF1925" s="90"/>
      <c r="AG1925" s="90"/>
      <c r="AH1925" s="90"/>
      <c r="AI1925" s="90"/>
      <c r="AJ1925" s="90"/>
      <c r="AK1925" s="90"/>
      <c r="AL1925" s="90"/>
      <c r="AM1925" s="90"/>
      <c r="AN1925" s="90"/>
      <c r="AO1925" s="90"/>
      <c r="AP1925" s="90"/>
      <c r="AQ1925" s="90"/>
      <c r="AR1925" s="90"/>
      <c r="AS1925" s="90"/>
      <c r="AT1925" s="90"/>
      <c r="AU1925" s="90"/>
      <c r="AV1925" s="90"/>
      <c r="AW1925" s="90"/>
      <c r="AX1925" s="90"/>
      <c r="AY1925" s="90"/>
      <c r="AZ1925" s="90"/>
      <c r="BA1925" s="90"/>
      <c r="BB1925" s="90"/>
      <c r="BC1925" s="90"/>
      <c r="BD1925" s="90"/>
      <c r="BE1925" s="90"/>
      <c r="BF1925" s="90"/>
      <c r="BG1925" s="90"/>
      <c r="BH1925" s="90"/>
      <c r="BI1925" s="90"/>
      <c r="BJ1925" s="90"/>
      <c r="BK1925" s="90"/>
      <c r="BL1925" s="90"/>
      <c r="BM1925" s="90"/>
      <c r="BN1925" s="90"/>
      <c r="BO1925" s="90"/>
      <c r="BP1925" s="90"/>
      <c r="BQ1925" s="90"/>
      <c r="BR1925" s="90"/>
      <c r="BS1925" s="90"/>
      <c r="BT1925" s="90"/>
      <c r="BU1925" s="90"/>
      <c r="BV1925" s="90"/>
      <c r="BW1925" s="90"/>
      <c r="BX1925" s="90"/>
      <c r="BY1925" s="90"/>
      <c r="BZ1925" s="90"/>
      <c r="CA1925" s="90"/>
      <c r="CB1925" s="90"/>
      <c r="CC1925" s="90"/>
      <c r="CD1925" s="90"/>
      <c r="CE1925" s="90"/>
      <c r="CF1925" s="90"/>
      <c r="CG1925" s="90"/>
      <c r="CH1925" s="90"/>
      <c r="CI1925" s="90"/>
      <c r="CJ1925" s="90"/>
      <c r="CK1925" s="90"/>
      <c r="CL1925" s="90"/>
      <c r="CM1925" s="90"/>
      <c r="CN1925" s="90"/>
      <c r="CO1925" s="90"/>
      <c r="CP1925" s="90"/>
      <c r="CQ1925" s="90"/>
      <c r="CR1925" s="90"/>
      <c r="CS1925" s="90"/>
      <c r="CT1925" s="90"/>
      <c r="CU1925" s="90"/>
      <c r="CV1925" s="90"/>
      <c r="CW1925" s="90"/>
      <c r="CX1925" s="90"/>
      <c r="CY1925" s="90"/>
      <c r="CZ1925" s="90"/>
      <c r="DA1925" s="90"/>
      <c r="DB1925" s="90"/>
      <c r="DC1925" s="90"/>
      <c r="DD1925" s="90"/>
      <c r="DE1925" s="90"/>
      <c r="DF1925" s="90"/>
      <c r="DG1925" s="90"/>
      <c r="DH1925" s="90"/>
      <c r="DI1925" s="90"/>
      <c r="DJ1925" s="90"/>
      <c r="DK1925" s="90"/>
      <c r="DL1925" s="90"/>
      <c r="DM1925" s="90"/>
      <c r="DN1925" s="90"/>
      <c r="DO1925" s="90"/>
      <c r="DP1925" s="90"/>
      <c r="DQ1925" s="90"/>
      <c r="DR1925" s="90"/>
      <c r="DS1925" s="90"/>
      <c r="DT1925" s="90"/>
      <c r="DU1925" s="90"/>
      <c r="DV1925" s="90"/>
      <c r="DW1925" s="90"/>
      <c r="DX1925" s="90"/>
      <c r="DY1925" s="90"/>
      <c r="DZ1925" s="90"/>
      <c r="EA1925" s="90"/>
      <c r="EB1925" s="90"/>
      <c r="EC1925" s="90"/>
      <c r="ED1925" s="90"/>
      <c r="EE1925" s="90"/>
      <c r="EF1925" s="90"/>
      <c r="EG1925" s="90"/>
      <c r="EH1925" s="90"/>
      <c r="EI1925" s="90"/>
      <c r="EJ1925" s="90"/>
      <c r="EK1925" s="90"/>
      <c r="EL1925" s="90"/>
      <c r="EM1925" s="90"/>
      <c r="EN1925" s="90"/>
      <c r="EO1925" s="90"/>
      <c r="EP1925" s="90"/>
      <c r="EQ1925" s="90"/>
      <c r="ER1925" s="90"/>
      <c r="ES1925" s="90"/>
      <c r="ET1925" s="90"/>
      <c r="EU1925" s="90"/>
      <c r="EV1925" s="90"/>
      <c r="EW1925" s="90"/>
      <c r="EX1925" s="90"/>
      <c r="EY1925" s="90"/>
      <c r="EZ1925" s="90"/>
      <c r="FA1925" s="90"/>
      <c r="FB1925" s="90"/>
      <c r="FC1925" s="90"/>
      <c r="FD1925" s="90"/>
      <c r="FE1925" s="90"/>
      <c r="FF1925" s="90"/>
      <c r="FG1925" s="90"/>
      <c r="FH1925" s="90"/>
      <c r="FI1925" s="90"/>
      <c r="FJ1925" s="90"/>
      <c r="FK1925" s="90"/>
      <c r="FL1925" s="90"/>
      <c r="FM1925" s="90"/>
      <c r="FN1925" s="90"/>
      <c r="FO1925" s="90"/>
      <c r="FP1925" s="90"/>
      <c r="FQ1925" s="90"/>
      <c r="FR1925" s="90"/>
      <c r="FS1925" s="90"/>
      <c r="FT1925" s="90"/>
      <c r="FU1925" s="90"/>
      <c r="FV1925" s="90"/>
      <c r="FW1925" s="90"/>
      <c r="FX1925" s="90"/>
      <c r="FY1925" s="90"/>
      <c r="FZ1925" s="90"/>
      <c r="GA1925" s="90"/>
      <c r="GB1925" s="90"/>
      <c r="GC1925" s="90"/>
      <c r="GD1925" s="90"/>
      <c r="GE1925" s="90"/>
      <c r="GF1925" s="90"/>
      <c r="GG1925" s="90"/>
      <c r="GH1925" s="90"/>
      <c r="GI1925" s="90"/>
      <c r="GJ1925" s="90"/>
      <c r="GK1925" s="90"/>
      <c r="GL1925" s="90"/>
      <c r="GM1925" s="90"/>
      <c r="GN1925" s="90"/>
      <c r="GO1925" s="90"/>
      <c r="GP1925" s="90"/>
      <c r="GQ1925" s="90"/>
      <c r="GR1925" s="90"/>
      <c r="GS1925" s="90"/>
      <c r="GT1925" s="90"/>
      <c r="GU1925" s="90"/>
      <c r="GV1925" s="90"/>
      <c r="GW1925" s="90"/>
      <c r="GX1925" s="90"/>
      <c r="GY1925" s="90"/>
      <c r="GZ1925" s="90"/>
      <c r="HA1925" s="90"/>
      <c r="HB1925" s="90"/>
      <c r="HC1925" s="90"/>
      <c r="HD1925" s="90"/>
      <c r="HE1925" s="90"/>
      <c r="HF1925" s="90"/>
      <c r="HG1925" s="90"/>
      <c r="HH1925" s="90"/>
      <c r="HI1925" s="90"/>
      <c r="HJ1925" s="90"/>
      <c r="HK1925" s="90"/>
      <c r="HL1925" s="90"/>
      <c r="HM1925" s="90"/>
      <c r="HN1925" s="90"/>
      <c r="HO1925" s="90"/>
      <c r="HP1925" s="90"/>
      <c r="HQ1925" s="90"/>
      <c r="HR1925" s="90"/>
      <c r="HS1925" s="90"/>
      <c r="HT1925" s="90"/>
      <c r="HU1925" s="90"/>
      <c r="HV1925" s="90"/>
      <c r="HW1925" s="90"/>
      <c r="HX1925" s="90"/>
      <c r="HY1925" s="90"/>
      <c r="HZ1925" s="90"/>
      <c r="IA1925" s="90"/>
      <c r="IB1925" s="90"/>
      <c r="IC1925" s="90"/>
      <c r="ID1925" s="90"/>
      <c r="IE1925" s="90"/>
      <c r="IF1925" s="90"/>
      <c r="IG1925" s="90"/>
      <c r="IH1925" s="90"/>
      <c r="II1925" s="90"/>
      <c r="IJ1925" s="90"/>
      <c r="IK1925" s="90"/>
      <c r="IL1925" s="90"/>
      <c r="IM1925" s="90"/>
    </row>
    <row r="1926" spans="1:247" ht="13.5" hidden="1" customHeight="1">
      <c r="A1926" s="90" t="s">
        <v>2689</v>
      </c>
      <c r="B1926" s="90"/>
      <c r="C1926" s="90"/>
      <c r="D1926" s="90"/>
      <c r="E1926" s="90"/>
      <c r="F1926" s="90"/>
      <c r="G1926" s="90"/>
      <c r="H1926" s="92"/>
      <c r="I1926" s="90"/>
      <c r="J1926" s="93"/>
      <c r="K1926" s="94"/>
      <c r="L1926" s="94"/>
      <c r="M1926" s="94"/>
      <c r="N1926" s="90"/>
      <c r="O1926" s="90"/>
      <c r="P1926" s="90"/>
      <c r="Q1926" s="90"/>
      <c r="R1926" s="90"/>
      <c r="S1926" s="90"/>
      <c r="T1926" s="90"/>
      <c r="U1926" s="90"/>
      <c r="V1926" s="90"/>
      <c r="W1926" s="90"/>
      <c r="X1926" s="90"/>
      <c r="Y1926" s="90"/>
      <c r="Z1926" s="90"/>
      <c r="AA1926" s="90"/>
      <c r="AB1926" s="90"/>
      <c r="AC1926" s="90"/>
      <c r="AD1926" s="90"/>
      <c r="AE1926" s="90"/>
      <c r="AF1926" s="90"/>
      <c r="AG1926" s="90"/>
      <c r="AH1926" s="90"/>
      <c r="AI1926" s="90"/>
      <c r="AJ1926" s="90"/>
      <c r="AK1926" s="90"/>
      <c r="AL1926" s="90"/>
      <c r="AM1926" s="90"/>
      <c r="AN1926" s="90"/>
      <c r="AO1926" s="90"/>
      <c r="AP1926" s="90"/>
      <c r="AQ1926" s="90"/>
      <c r="AR1926" s="90"/>
      <c r="AS1926" s="90"/>
      <c r="AT1926" s="90"/>
      <c r="AU1926" s="90"/>
      <c r="AV1926" s="90"/>
      <c r="AW1926" s="90"/>
      <c r="AX1926" s="90"/>
      <c r="AY1926" s="90"/>
      <c r="AZ1926" s="90"/>
      <c r="BA1926" s="90"/>
      <c r="BB1926" s="90"/>
      <c r="BC1926" s="90"/>
      <c r="BD1926" s="90"/>
      <c r="BE1926" s="90"/>
      <c r="BF1926" s="90"/>
      <c r="BG1926" s="90"/>
      <c r="BH1926" s="90"/>
      <c r="BI1926" s="90"/>
      <c r="BJ1926" s="90"/>
      <c r="BK1926" s="90"/>
      <c r="BL1926" s="90"/>
      <c r="BM1926" s="90"/>
      <c r="BN1926" s="90"/>
      <c r="BO1926" s="90"/>
      <c r="BP1926" s="90"/>
      <c r="BQ1926" s="90"/>
      <c r="BR1926" s="90"/>
      <c r="BS1926" s="90"/>
      <c r="BT1926" s="90"/>
      <c r="BU1926" s="90"/>
      <c r="BV1926" s="90"/>
      <c r="BW1926" s="90"/>
      <c r="BX1926" s="90"/>
      <c r="BY1926" s="90"/>
      <c r="BZ1926" s="90"/>
      <c r="CA1926" s="90"/>
      <c r="CB1926" s="90"/>
      <c r="CC1926" s="90"/>
      <c r="CD1926" s="90"/>
      <c r="CE1926" s="90"/>
      <c r="CF1926" s="90"/>
      <c r="CG1926" s="90"/>
      <c r="CH1926" s="90"/>
      <c r="CI1926" s="90"/>
      <c r="CJ1926" s="90"/>
      <c r="CK1926" s="90"/>
      <c r="CL1926" s="90"/>
      <c r="CM1926" s="90"/>
      <c r="CN1926" s="90"/>
      <c r="CO1926" s="90"/>
      <c r="CP1926" s="90"/>
      <c r="CQ1926" s="90"/>
      <c r="CR1926" s="90"/>
      <c r="CS1926" s="90"/>
      <c r="CT1926" s="90"/>
      <c r="CU1926" s="90"/>
      <c r="CV1926" s="90"/>
      <c r="CW1926" s="90"/>
      <c r="CX1926" s="90"/>
      <c r="CY1926" s="90"/>
      <c r="CZ1926" s="90"/>
      <c r="DA1926" s="90"/>
      <c r="DB1926" s="90"/>
      <c r="DC1926" s="90"/>
      <c r="DD1926" s="90"/>
      <c r="DE1926" s="90"/>
      <c r="DF1926" s="90"/>
      <c r="DG1926" s="90"/>
      <c r="DH1926" s="90"/>
      <c r="DI1926" s="90"/>
      <c r="DJ1926" s="90"/>
      <c r="DK1926" s="90"/>
      <c r="DL1926" s="90"/>
      <c r="DM1926" s="90"/>
      <c r="DN1926" s="90"/>
      <c r="DO1926" s="90"/>
      <c r="DP1926" s="90"/>
      <c r="DQ1926" s="90"/>
      <c r="DR1926" s="90"/>
      <c r="DS1926" s="90"/>
      <c r="DT1926" s="90"/>
      <c r="DU1926" s="90"/>
      <c r="DV1926" s="90"/>
      <c r="DW1926" s="90"/>
      <c r="DX1926" s="90"/>
      <c r="DY1926" s="90"/>
      <c r="DZ1926" s="90"/>
      <c r="EA1926" s="90"/>
      <c r="EB1926" s="90"/>
      <c r="EC1926" s="90"/>
      <c r="ED1926" s="90"/>
      <c r="EE1926" s="90"/>
      <c r="EF1926" s="90"/>
      <c r="EG1926" s="90"/>
      <c r="EH1926" s="90"/>
      <c r="EI1926" s="90"/>
      <c r="EJ1926" s="90"/>
      <c r="EK1926" s="90"/>
      <c r="EL1926" s="90"/>
      <c r="EM1926" s="90"/>
      <c r="EN1926" s="90"/>
      <c r="EO1926" s="90"/>
      <c r="EP1926" s="90"/>
      <c r="EQ1926" s="90"/>
      <c r="ER1926" s="90"/>
      <c r="ES1926" s="90"/>
      <c r="ET1926" s="90"/>
      <c r="EU1926" s="90"/>
      <c r="EV1926" s="90"/>
      <c r="EW1926" s="90"/>
      <c r="EX1926" s="90"/>
      <c r="EY1926" s="90"/>
      <c r="EZ1926" s="90"/>
      <c r="FA1926" s="90"/>
      <c r="FB1926" s="90"/>
      <c r="FC1926" s="90"/>
      <c r="FD1926" s="90"/>
      <c r="FE1926" s="90"/>
      <c r="FF1926" s="90"/>
      <c r="FG1926" s="90"/>
      <c r="FH1926" s="90"/>
      <c r="FI1926" s="90"/>
      <c r="FJ1926" s="90"/>
      <c r="FK1926" s="90"/>
      <c r="FL1926" s="90"/>
      <c r="FM1926" s="90"/>
      <c r="FN1926" s="90"/>
      <c r="FO1926" s="90"/>
      <c r="FP1926" s="90"/>
      <c r="FQ1926" s="90"/>
      <c r="FR1926" s="90"/>
      <c r="FS1926" s="90"/>
      <c r="FT1926" s="90"/>
      <c r="FU1926" s="90"/>
      <c r="FV1926" s="90"/>
      <c r="FW1926" s="90"/>
      <c r="FX1926" s="90"/>
      <c r="FY1926" s="90"/>
      <c r="FZ1926" s="90"/>
      <c r="GA1926" s="90"/>
      <c r="GB1926" s="90"/>
      <c r="GC1926" s="90"/>
      <c r="GD1926" s="90"/>
      <c r="GE1926" s="90"/>
      <c r="GF1926" s="90"/>
      <c r="GG1926" s="90"/>
      <c r="GH1926" s="90"/>
      <c r="GI1926" s="90"/>
      <c r="GJ1926" s="90"/>
      <c r="GK1926" s="90"/>
      <c r="GL1926" s="90"/>
      <c r="GM1926" s="90"/>
      <c r="GN1926" s="90"/>
      <c r="GO1926" s="90"/>
      <c r="GP1926" s="90"/>
      <c r="GQ1926" s="90"/>
      <c r="GR1926" s="90"/>
      <c r="GS1926" s="90"/>
      <c r="GT1926" s="90"/>
      <c r="GU1926" s="90"/>
      <c r="GV1926" s="90"/>
      <c r="GW1926" s="90"/>
      <c r="GX1926" s="90"/>
      <c r="GY1926" s="90"/>
      <c r="GZ1926" s="90"/>
      <c r="HA1926" s="90"/>
      <c r="HB1926" s="90"/>
      <c r="HC1926" s="90"/>
      <c r="HD1926" s="90"/>
      <c r="HE1926" s="90"/>
      <c r="HF1926" s="90"/>
      <c r="HG1926" s="90"/>
      <c r="HH1926" s="90"/>
      <c r="HI1926" s="90"/>
      <c r="HJ1926" s="90"/>
      <c r="HK1926" s="90"/>
      <c r="HL1926" s="90"/>
      <c r="HM1926" s="90"/>
      <c r="HN1926" s="90"/>
      <c r="HO1926" s="90"/>
      <c r="HP1926" s="90"/>
      <c r="HQ1926" s="90"/>
      <c r="HR1926" s="90"/>
      <c r="HS1926" s="90"/>
      <c r="HT1926" s="90"/>
      <c r="HU1926" s="90"/>
      <c r="HV1926" s="90"/>
      <c r="HW1926" s="90"/>
      <c r="HX1926" s="90"/>
      <c r="HY1926" s="90"/>
      <c r="HZ1926" s="90"/>
      <c r="IA1926" s="90"/>
      <c r="IB1926" s="90"/>
      <c r="IC1926" s="90"/>
      <c r="ID1926" s="90"/>
      <c r="IE1926" s="90"/>
      <c r="IF1926" s="90"/>
      <c r="IG1926" s="90"/>
      <c r="IH1926" s="90"/>
      <c r="II1926" s="90"/>
      <c r="IJ1926" s="90"/>
      <c r="IK1926" s="90"/>
      <c r="IL1926" s="90"/>
      <c r="IM1926" s="90"/>
    </row>
    <row r="1927" spans="1:247" ht="13.5" hidden="1">
      <c r="A1927" s="90"/>
      <c r="B1927" s="90"/>
      <c r="C1927" s="108"/>
      <c r="D1927" s="108">
        <v>45301</v>
      </c>
      <c r="E1927" s="90">
        <v>1255</v>
      </c>
      <c r="F1927" s="90" t="s">
        <v>2676</v>
      </c>
      <c r="G1927" s="90" t="s">
        <v>2667</v>
      </c>
      <c r="H1927" s="92"/>
      <c r="I1927" s="92"/>
      <c r="J1927" s="93"/>
      <c r="K1927" s="94">
        <v>565</v>
      </c>
      <c r="L1927" s="94">
        <v>565</v>
      </c>
      <c r="M1927" s="94">
        <f t="shared" ref="M1927:M1929" si="18">K1927-L1927</f>
        <v>0</v>
      </c>
      <c r="N1927" s="90" t="s">
        <v>2690</v>
      </c>
      <c r="O1927" s="90" t="s">
        <v>2691</v>
      </c>
      <c r="P1927" s="90"/>
      <c r="Q1927" s="90"/>
      <c r="R1927" s="90"/>
      <c r="S1927" s="90"/>
      <c r="T1927" s="90"/>
      <c r="U1927" s="90"/>
      <c r="V1927" s="90"/>
      <c r="W1927" s="90"/>
      <c r="X1927" s="90"/>
      <c r="Y1927" s="90"/>
      <c r="Z1927" s="90"/>
      <c r="AA1927" s="90"/>
      <c r="AB1927" s="90"/>
      <c r="AC1927" s="90"/>
      <c r="AD1927" s="90"/>
      <c r="AE1927" s="90"/>
      <c r="AF1927" s="90"/>
      <c r="AG1927" s="90"/>
      <c r="AH1927" s="90"/>
      <c r="AI1927" s="90"/>
      <c r="AJ1927" s="90"/>
      <c r="AK1927" s="90"/>
      <c r="AL1927" s="90"/>
      <c r="AM1927" s="90"/>
      <c r="AN1927" s="90"/>
      <c r="AO1927" s="90"/>
      <c r="AP1927" s="90"/>
      <c r="AQ1927" s="90"/>
      <c r="AR1927" s="90"/>
      <c r="AS1927" s="90"/>
      <c r="AT1927" s="90"/>
      <c r="AU1927" s="90"/>
      <c r="AV1927" s="90"/>
      <c r="AW1927" s="90"/>
      <c r="AX1927" s="90"/>
      <c r="AY1927" s="90"/>
      <c r="AZ1927" s="90"/>
      <c r="BA1927" s="90"/>
      <c r="BB1927" s="90"/>
      <c r="BC1927" s="90"/>
      <c r="BD1927" s="90"/>
      <c r="BE1927" s="90"/>
      <c r="BF1927" s="90"/>
      <c r="BG1927" s="90"/>
      <c r="BH1927" s="90"/>
      <c r="BI1927" s="90"/>
      <c r="BJ1927" s="90"/>
      <c r="BK1927" s="90"/>
      <c r="BL1927" s="90"/>
      <c r="BM1927" s="90"/>
      <c r="BN1927" s="90"/>
      <c r="BO1927" s="90"/>
      <c r="BP1927" s="90"/>
      <c r="BQ1927" s="90"/>
      <c r="BR1927" s="90"/>
      <c r="BS1927" s="90"/>
      <c r="BT1927" s="90"/>
      <c r="BU1927" s="90"/>
      <c r="BV1927" s="90"/>
      <c r="BW1927" s="90"/>
      <c r="BX1927" s="90"/>
      <c r="BY1927" s="90"/>
      <c r="BZ1927" s="90"/>
      <c r="CA1927" s="90"/>
      <c r="CB1927" s="90"/>
      <c r="CC1927" s="90"/>
      <c r="CD1927" s="90"/>
      <c r="CE1927" s="90"/>
      <c r="CF1927" s="90"/>
      <c r="CG1927" s="90"/>
      <c r="CH1927" s="90"/>
      <c r="CI1927" s="90"/>
      <c r="CJ1927" s="90"/>
      <c r="CK1927" s="90"/>
      <c r="CL1927" s="90"/>
      <c r="CM1927" s="90"/>
      <c r="CN1927" s="90"/>
      <c r="CO1927" s="90"/>
      <c r="CP1927" s="90"/>
      <c r="CQ1927" s="90"/>
      <c r="CR1927" s="90"/>
      <c r="CS1927" s="90"/>
      <c r="CT1927" s="90"/>
      <c r="CU1927" s="90"/>
      <c r="CV1927" s="90"/>
      <c r="CW1927" s="90"/>
      <c r="CX1927" s="90"/>
      <c r="CY1927" s="90"/>
      <c r="CZ1927" s="90"/>
      <c r="DA1927" s="90"/>
      <c r="DB1927" s="90"/>
      <c r="DC1927" s="90"/>
      <c r="DD1927" s="90"/>
      <c r="DE1927" s="90"/>
      <c r="DF1927" s="90"/>
      <c r="DG1927" s="90"/>
      <c r="DH1927" s="90"/>
      <c r="DI1927" s="90"/>
      <c r="DJ1927" s="90"/>
      <c r="DK1927" s="90"/>
      <c r="DL1927" s="90"/>
      <c r="DM1927" s="90"/>
      <c r="DN1927" s="90"/>
      <c r="DO1927" s="90"/>
      <c r="DP1927" s="90"/>
      <c r="DQ1927" s="90"/>
      <c r="DR1927" s="90"/>
      <c r="DS1927" s="90"/>
      <c r="DT1927" s="90"/>
      <c r="DU1927" s="90"/>
      <c r="DV1927" s="90"/>
      <c r="DW1927" s="90"/>
      <c r="DX1927" s="90"/>
      <c r="DY1927" s="90"/>
      <c r="DZ1927" s="90"/>
      <c r="EA1927" s="90"/>
      <c r="EB1927" s="90"/>
      <c r="EC1927" s="90"/>
      <c r="ED1927" s="90"/>
      <c r="EE1927" s="90"/>
      <c r="EF1927" s="90"/>
      <c r="EG1927" s="90"/>
      <c r="EH1927" s="90"/>
      <c r="EI1927" s="90"/>
      <c r="EJ1927" s="90"/>
      <c r="EK1927" s="90"/>
      <c r="EL1927" s="90"/>
      <c r="EM1927" s="90"/>
      <c r="EN1927" s="90"/>
      <c r="EO1927" s="90"/>
      <c r="EP1927" s="90"/>
      <c r="EQ1927" s="90"/>
      <c r="ER1927" s="90"/>
      <c r="ES1927" s="90"/>
      <c r="ET1927" s="90"/>
      <c r="EU1927" s="90"/>
      <c r="EV1927" s="90"/>
      <c r="EW1927" s="90"/>
      <c r="EX1927" s="90"/>
      <c r="EY1927" s="90"/>
      <c r="EZ1927" s="90"/>
      <c r="FA1927" s="90"/>
      <c r="FB1927" s="90"/>
      <c r="FC1927" s="90"/>
      <c r="FD1927" s="90"/>
      <c r="FE1927" s="90"/>
      <c r="FF1927" s="90"/>
      <c r="FG1927" s="90"/>
      <c r="FH1927" s="90"/>
      <c r="FI1927" s="90"/>
      <c r="FJ1927" s="90"/>
      <c r="FK1927" s="90"/>
      <c r="FL1927" s="90"/>
      <c r="FM1927" s="90"/>
      <c r="FN1927" s="90"/>
      <c r="FO1927" s="90"/>
      <c r="FP1927" s="90"/>
      <c r="FQ1927" s="90"/>
      <c r="FR1927" s="90"/>
      <c r="FS1927" s="90"/>
      <c r="FT1927" s="90"/>
      <c r="FU1927" s="90"/>
      <c r="FV1927" s="90"/>
      <c r="FW1927" s="90"/>
      <c r="FX1927" s="90"/>
      <c r="FY1927" s="90"/>
      <c r="FZ1927" s="90"/>
      <c r="GA1927" s="90"/>
      <c r="GB1927" s="90"/>
      <c r="GC1927" s="90"/>
      <c r="GD1927" s="90"/>
      <c r="GE1927" s="90"/>
      <c r="GF1927" s="90"/>
      <c r="GG1927" s="90"/>
      <c r="GH1927" s="90"/>
      <c r="GI1927" s="90"/>
      <c r="GJ1927" s="90"/>
      <c r="GK1927" s="90"/>
      <c r="GL1927" s="90"/>
      <c r="GM1927" s="90"/>
      <c r="GN1927" s="90"/>
      <c r="GO1927" s="90"/>
      <c r="GP1927" s="90"/>
      <c r="GQ1927" s="90"/>
      <c r="GR1927" s="90"/>
      <c r="GS1927" s="90"/>
      <c r="GT1927" s="90"/>
      <c r="GU1927" s="90"/>
      <c r="GV1927" s="90"/>
      <c r="GW1927" s="90"/>
      <c r="GX1927" s="90"/>
      <c r="GY1927" s="90"/>
      <c r="GZ1927" s="90"/>
      <c r="HA1927" s="90"/>
      <c r="HB1927" s="90"/>
      <c r="HC1927" s="90"/>
      <c r="HD1927" s="90"/>
      <c r="HE1927" s="90"/>
      <c r="HF1927" s="90"/>
      <c r="HG1927" s="90"/>
      <c r="HH1927" s="90"/>
      <c r="HI1927" s="90"/>
      <c r="HJ1927" s="90"/>
      <c r="HK1927" s="90"/>
      <c r="HL1927" s="90"/>
      <c r="HM1927" s="90"/>
      <c r="HN1927" s="90"/>
      <c r="HO1927" s="90"/>
      <c r="HP1927" s="90"/>
      <c r="HQ1927" s="90"/>
      <c r="HR1927" s="90"/>
      <c r="HS1927" s="90"/>
      <c r="HT1927" s="90"/>
      <c r="HU1927" s="90"/>
      <c r="HV1927" s="90"/>
      <c r="HW1927" s="90"/>
      <c r="HX1927" s="90"/>
      <c r="HY1927" s="90"/>
      <c r="HZ1927" s="90"/>
      <c r="IA1927" s="90"/>
      <c r="IB1927" s="90"/>
      <c r="IC1927" s="90"/>
      <c r="ID1927" s="90"/>
      <c r="IE1927" s="90"/>
      <c r="IF1927" s="90"/>
      <c r="IG1927" s="90"/>
      <c r="IH1927" s="90"/>
      <c r="II1927" s="90"/>
      <c r="IJ1927" s="90"/>
      <c r="IK1927" s="90"/>
      <c r="IL1927" s="90"/>
      <c r="IM1927" s="90"/>
    </row>
    <row r="1928" spans="1:247" ht="13.5" hidden="1">
      <c r="A1928" s="90"/>
      <c r="B1928" s="90"/>
      <c r="C1928" s="90"/>
      <c r="D1928" s="90" t="s">
        <v>2692</v>
      </c>
      <c r="E1928" s="90" t="s">
        <v>2607</v>
      </c>
      <c r="F1928" s="90" t="s">
        <v>2608</v>
      </c>
      <c r="G1928" s="90" t="s">
        <v>2609</v>
      </c>
      <c r="H1928" s="92"/>
      <c r="I1928" s="92"/>
      <c r="J1928" s="93"/>
      <c r="K1928" s="94">
        <v>9135</v>
      </c>
      <c r="L1928" s="94">
        <v>9135</v>
      </c>
      <c r="M1928" s="94">
        <f t="shared" si="18"/>
        <v>0</v>
      </c>
      <c r="N1928" s="90" t="s">
        <v>2692</v>
      </c>
      <c r="O1928" s="90" t="s">
        <v>2693</v>
      </c>
      <c r="P1928" s="90"/>
      <c r="Q1928" s="90"/>
      <c r="R1928" s="90"/>
      <c r="S1928" s="90"/>
      <c r="T1928" s="90"/>
      <c r="U1928" s="90"/>
      <c r="V1928" s="90"/>
      <c r="W1928" s="90"/>
      <c r="X1928" s="90"/>
      <c r="Y1928" s="90"/>
      <c r="Z1928" s="90"/>
      <c r="AA1928" s="90"/>
      <c r="AB1928" s="90"/>
      <c r="AC1928" s="90"/>
      <c r="AD1928" s="90"/>
      <c r="AE1928" s="90"/>
      <c r="AF1928" s="90"/>
      <c r="AG1928" s="90"/>
      <c r="AH1928" s="90"/>
      <c r="AI1928" s="90"/>
      <c r="AJ1928" s="90"/>
      <c r="AK1928" s="90"/>
      <c r="AL1928" s="90"/>
      <c r="AM1928" s="90"/>
      <c r="AN1928" s="90"/>
      <c r="AO1928" s="90"/>
      <c r="AP1928" s="90"/>
      <c r="AQ1928" s="90"/>
      <c r="AR1928" s="90"/>
      <c r="AS1928" s="90"/>
      <c r="AT1928" s="90"/>
      <c r="AU1928" s="90"/>
      <c r="AV1928" s="90"/>
      <c r="AW1928" s="90"/>
      <c r="AX1928" s="90"/>
      <c r="AY1928" s="90"/>
      <c r="AZ1928" s="90"/>
      <c r="BA1928" s="90"/>
      <c r="BB1928" s="90"/>
      <c r="BC1928" s="90"/>
      <c r="BD1928" s="90"/>
      <c r="BE1928" s="90"/>
      <c r="BF1928" s="90"/>
      <c r="BG1928" s="90"/>
      <c r="BH1928" s="90"/>
      <c r="BI1928" s="90"/>
      <c r="BJ1928" s="90"/>
      <c r="BK1928" s="90"/>
      <c r="BL1928" s="90"/>
      <c r="BM1928" s="90"/>
      <c r="BN1928" s="90"/>
      <c r="BO1928" s="90"/>
      <c r="BP1928" s="90"/>
      <c r="BQ1928" s="90"/>
      <c r="BR1928" s="90"/>
      <c r="BS1928" s="90"/>
      <c r="BT1928" s="90"/>
      <c r="BU1928" s="90"/>
      <c r="BV1928" s="90"/>
      <c r="BW1928" s="90"/>
      <c r="BX1928" s="90"/>
      <c r="BY1928" s="90"/>
      <c r="BZ1928" s="90"/>
      <c r="CA1928" s="90"/>
      <c r="CB1928" s="90"/>
      <c r="CC1928" s="90"/>
      <c r="CD1928" s="90"/>
      <c r="CE1928" s="90"/>
      <c r="CF1928" s="90"/>
      <c r="CG1928" s="90"/>
      <c r="CH1928" s="90"/>
      <c r="CI1928" s="90"/>
      <c r="CJ1928" s="90"/>
      <c r="CK1928" s="90"/>
      <c r="CL1928" s="90"/>
      <c r="CM1928" s="90"/>
      <c r="CN1928" s="90"/>
      <c r="CO1928" s="90"/>
      <c r="CP1928" s="90"/>
      <c r="CQ1928" s="90"/>
      <c r="CR1928" s="90"/>
      <c r="CS1928" s="90"/>
      <c r="CT1928" s="90"/>
      <c r="CU1928" s="90"/>
      <c r="CV1928" s="90"/>
      <c r="CW1928" s="90"/>
      <c r="CX1928" s="90"/>
      <c r="CY1928" s="90"/>
      <c r="CZ1928" s="90"/>
      <c r="DA1928" s="90"/>
      <c r="DB1928" s="90"/>
      <c r="DC1928" s="90"/>
      <c r="DD1928" s="90"/>
      <c r="DE1928" s="90"/>
      <c r="DF1928" s="90"/>
      <c r="DG1928" s="90"/>
      <c r="DH1928" s="90"/>
      <c r="DI1928" s="90"/>
      <c r="DJ1928" s="90"/>
      <c r="DK1928" s="90"/>
      <c r="DL1928" s="90"/>
      <c r="DM1928" s="90"/>
      <c r="DN1928" s="90"/>
      <c r="DO1928" s="90"/>
      <c r="DP1928" s="90"/>
      <c r="DQ1928" s="90"/>
      <c r="DR1928" s="90"/>
      <c r="DS1928" s="90"/>
      <c r="DT1928" s="90"/>
      <c r="DU1928" s="90"/>
      <c r="DV1928" s="90"/>
      <c r="DW1928" s="90"/>
      <c r="DX1928" s="90"/>
      <c r="DY1928" s="90"/>
      <c r="DZ1928" s="90"/>
      <c r="EA1928" s="90"/>
      <c r="EB1928" s="90"/>
      <c r="EC1928" s="90"/>
      <c r="ED1928" s="90"/>
      <c r="EE1928" s="90"/>
      <c r="EF1928" s="90"/>
      <c r="EG1928" s="90"/>
      <c r="EH1928" s="90"/>
      <c r="EI1928" s="90"/>
      <c r="EJ1928" s="90"/>
      <c r="EK1928" s="90"/>
      <c r="EL1928" s="90"/>
      <c r="EM1928" s="90"/>
      <c r="EN1928" s="90"/>
      <c r="EO1928" s="90"/>
      <c r="EP1928" s="90"/>
      <c r="EQ1928" s="90"/>
      <c r="ER1928" s="90"/>
      <c r="ES1928" s="90"/>
      <c r="ET1928" s="90"/>
      <c r="EU1928" s="90"/>
      <c r="EV1928" s="90"/>
      <c r="EW1928" s="90"/>
      <c r="EX1928" s="90"/>
      <c r="EY1928" s="90"/>
      <c r="EZ1928" s="90"/>
      <c r="FA1928" s="90"/>
      <c r="FB1928" s="90"/>
      <c r="FC1928" s="90"/>
      <c r="FD1928" s="90"/>
      <c r="FE1928" s="90"/>
      <c r="FF1928" s="90"/>
      <c r="FG1928" s="90"/>
      <c r="FH1928" s="90"/>
      <c r="FI1928" s="90"/>
      <c r="FJ1928" s="90"/>
      <c r="FK1928" s="90"/>
      <c r="FL1928" s="90"/>
      <c r="FM1928" s="90"/>
      <c r="FN1928" s="90"/>
      <c r="FO1928" s="90"/>
      <c r="FP1928" s="90"/>
      <c r="FQ1928" s="90"/>
      <c r="FR1928" s="90"/>
      <c r="FS1928" s="90"/>
      <c r="FT1928" s="90"/>
      <c r="FU1928" s="90"/>
      <c r="FV1928" s="90"/>
      <c r="FW1928" s="90"/>
      <c r="FX1928" s="90"/>
      <c r="FY1928" s="90"/>
      <c r="FZ1928" s="90"/>
      <c r="GA1928" s="90"/>
      <c r="GB1928" s="90"/>
      <c r="GC1928" s="90"/>
      <c r="GD1928" s="90"/>
      <c r="GE1928" s="90"/>
      <c r="GF1928" s="90"/>
      <c r="GG1928" s="90"/>
      <c r="GH1928" s="90"/>
      <c r="GI1928" s="90"/>
      <c r="GJ1928" s="90"/>
      <c r="GK1928" s="90"/>
      <c r="GL1928" s="90"/>
      <c r="GM1928" s="90"/>
      <c r="GN1928" s="90"/>
      <c r="GO1928" s="90"/>
      <c r="GP1928" s="90"/>
      <c r="GQ1928" s="90"/>
      <c r="GR1928" s="90"/>
      <c r="GS1928" s="90"/>
      <c r="GT1928" s="90"/>
      <c r="GU1928" s="90"/>
      <c r="GV1928" s="90"/>
      <c r="GW1928" s="90"/>
      <c r="GX1928" s="90"/>
      <c r="GY1928" s="90"/>
      <c r="GZ1928" s="90"/>
      <c r="HA1928" s="90"/>
      <c r="HB1928" s="90"/>
      <c r="HC1928" s="90"/>
      <c r="HD1928" s="90"/>
      <c r="HE1928" s="90"/>
      <c r="HF1928" s="90"/>
      <c r="HG1928" s="90"/>
      <c r="HH1928" s="90"/>
      <c r="HI1928" s="90"/>
      <c r="HJ1928" s="90"/>
      <c r="HK1928" s="90"/>
      <c r="HL1928" s="90"/>
      <c r="HM1928" s="90"/>
      <c r="HN1928" s="90"/>
      <c r="HO1928" s="90"/>
      <c r="HP1928" s="90"/>
      <c r="HQ1928" s="90"/>
      <c r="HR1928" s="90"/>
      <c r="HS1928" s="90"/>
      <c r="HT1928" s="90"/>
      <c r="HU1928" s="90"/>
      <c r="HV1928" s="90"/>
      <c r="HW1928" s="90"/>
      <c r="HX1928" s="90"/>
      <c r="HY1928" s="90"/>
      <c r="HZ1928" s="90"/>
      <c r="IA1928" s="90"/>
      <c r="IB1928" s="90"/>
      <c r="IC1928" s="90"/>
      <c r="ID1928" s="90"/>
      <c r="IE1928" s="90"/>
      <c r="IF1928" s="90"/>
      <c r="IG1928" s="90"/>
      <c r="IH1928" s="90"/>
      <c r="II1928" s="90"/>
      <c r="IJ1928" s="90"/>
      <c r="IK1928" s="90"/>
      <c r="IL1928" s="90"/>
      <c r="IM1928" s="90"/>
    </row>
    <row r="1929" spans="1:247" ht="13.5" hidden="1">
      <c r="A1929" s="90" t="s">
        <v>440</v>
      </c>
      <c r="B1929" s="90"/>
      <c r="C1929" s="90"/>
      <c r="D1929" s="90" t="s">
        <v>2694</v>
      </c>
      <c r="E1929" s="90">
        <v>141</v>
      </c>
      <c r="F1929" s="90" t="s">
        <v>2103</v>
      </c>
      <c r="G1929" s="90" t="s">
        <v>2646</v>
      </c>
      <c r="H1929" s="92"/>
      <c r="I1929" s="92"/>
      <c r="J1929" s="93"/>
      <c r="K1929" s="94">
        <v>4000</v>
      </c>
      <c r="L1929" s="94">
        <v>4000</v>
      </c>
      <c r="M1929" s="94">
        <f t="shared" si="18"/>
        <v>0</v>
      </c>
      <c r="N1929" s="90" t="s">
        <v>2694</v>
      </c>
      <c r="O1929" s="90" t="s">
        <v>2695</v>
      </c>
      <c r="P1929" s="90"/>
      <c r="Q1929" s="90"/>
      <c r="R1929" s="90"/>
      <c r="S1929" s="90"/>
      <c r="T1929" s="90"/>
      <c r="U1929" s="90"/>
      <c r="V1929" s="90"/>
      <c r="W1929" s="90"/>
      <c r="X1929" s="90"/>
      <c r="Y1929" s="90"/>
      <c r="Z1929" s="90"/>
      <c r="AA1929" s="90"/>
      <c r="AB1929" s="90"/>
      <c r="AC1929" s="90"/>
      <c r="AD1929" s="90"/>
      <c r="AE1929" s="90"/>
      <c r="AF1929" s="90"/>
      <c r="AG1929" s="90"/>
      <c r="AH1929" s="90"/>
      <c r="AI1929" s="90"/>
      <c r="AJ1929" s="90"/>
      <c r="AK1929" s="90"/>
      <c r="AL1929" s="90"/>
      <c r="AM1929" s="90"/>
      <c r="AN1929" s="90"/>
      <c r="AO1929" s="90"/>
      <c r="AP1929" s="90"/>
      <c r="AQ1929" s="90"/>
      <c r="AR1929" s="90"/>
      <c r="AS1929" s="90"/>
      <c r="AT1929" s="90"/>
      <c r="AU1929" s="90"/>
      <c r="AV1929" s="90"/>
      <c r="AW1929" s="90"/>
      <c r="AX1929" s="90"/>
      <c r="AY1929" s="90"/>
      <c r="AZ1929" s="90"/>
      <c r="BA1929" s="90"/>
      <c r="BB1929" s="90"/>
      <c r="BC1929" s="90"/>
      <c r="BD1929" s="90"/>
      <c r="BE1929" s="90"/>
      <c r="BF1929" s="90"/>
      <c r="BG1929" s="90"/>
      <c r="BH1929" s="90"/>
      <c r="BI1929" s="90"/>
      <c r="BJ1929" s="90"/>
      <c r="BK1929" s="90"/>
      <c r="BL1929" s="90"/>
      <c r="BM1929" s="90"/>
      <c r="BN1929" s="90"/>
      <c r="BO1929" s="90"/>
      <c r="BP1929" s="90"/>
      <c r="BQ1929" s="90"/>
      <c r="BR1929" s="90"/>
      <c r="BS1929" s="90"/>
      <c r="BT1929" s="90"/>
      <c r="BU1929" s="90"/>
      <c r="BV1929" s="90"/>
      <c r="BW1929" s="90"/>
      <c r="BX1929" s="90"/>
      <c r="BY1929" s="90"/>
      <c r="BZ1929" s="90"/>
      <c r="CA1929" s="90"/>
      <c r="CB1929" s="90"/>
      <c r="CC1929" s="90"/>
      <c r="CD1929" s="90"/>
      <c r="CE1929" s="90"/>
      <c r="CF1929" s="90"/>
      <c r="CG1929" s="90"/>
      <c r="CH1929" s="90"/>
      <c r="CI1929" s="90"/>
      <c r="CJ1929" s="90"/>
      <c r="CK1929" s="90"/>
      <c r="CL1929" s="90"/>
      <c r="CM1929" s="90"/>
      <c r="CN1929" s="90"/>
      <c r="CO1929" s="90"/>
      <c r="CP1929" s="90"/>
      <c r="CQ1929" s="90"/>
      <c r="CR1929" s="90"/>
      <c r="CS1929" s="90"/>
      <c r="CT1929" s="90"/>
      <c r="CU1929" s="90"/>
      <c r="CV1929" s="90"/>
      <c r="CW1929" s="90"/>
      <c r="CX1929" s="90"/>
      <c r="CY1929" s="90"/>
      <c r="CZ1929" s="90"/>
      <c r="DA1929" s="90"/>
      <c r="DB1929" s="90"/>
      <c r="DC1929" s="90"/>
      <c r="DD1929" s="90"/>
      <c r="DE1929" s="90"/>
      <c r="DF1929" s="90"/>
      <c r="DG1929" s="90"/>
      <c r="DH1929" s="90"/>
      <c r="DI1929" s="90"/>
      <c r="DJ1929" s="90"/>
      <c r="DK1929" s="90"/>
      <c r="DL1929" s="90"/>
      <c r="DM1929" s="90"/>
      <c r="DN1929" s="90"/>
      <c r="DO1929" s="90"/>
      <c r="DP1929" s="90"/>
      <c r="DQ1929" s="90"/>
      <c r="DR1929" s="90"/>
      <c r="DS1929" s="90"/>
      <c r="DT1929" s="90"/>
      <c r="DU1929" s="90"/>
      <c r="DV1929" s="90"/>
      <c r="DW1929" s="90"/>
      <c r="DX1929" s="90"/>
      <c r="DY1929" s="90"/>
      <c r="DZ1929" s="90"/>
      <c r="EA1929" s="90"/>
      <c r="EB1929" s="90"/>
      <c r="EC1929" s="90"/>
      <c r="ED1929" s="90"/>
      <c r="EE1929" s="90"/>
      <c r="EF1929" s="90"/>
      <c r="EG1929" s="90"/>
      <c r="EH1929" s="90"/>
      <c r="EI1929" s="90"/>
      <c r="EJ1929" s="90"/>
      <c r="EK1929" s="90"/>
      <c r="EL1929" s="90"/>
      <c r="EM1929" s="90"/>
      <c r="EN1929" s="90"/>
      <c r="EO1929" s="90"/>
      <c r="EP1929" s="90"/>
      <c r="EQ1929" s="90"/>
      <c r="ER1929" s="90"/>
      <c r="ES1929" s="90"/>
      <c r="ET1929" s="90"/>
      <c r="EU1929" s="90"/>
      <c r="EV1929" s="90"/>
      <c r="EW1929" s="90"/>
      <c r="EX1929" s="90"/>
      <c r="EY1929" s="90"/>
      <c r="EZ1929" s="90"/>
      <c r="FA1929" s="90"/>
      <c r="FB1929" s="90"/>
      <c r="FC1929" s="90"/>
      <c r="FD1929" s="90"/>
      <c r="FE1929" s="90"/>
      <c r="FF1929" s="90"/>
      <c r="FG1929" s="90"/>
      <c r="FH1929" s="90"/>
      <c r="FI1929" s="90"/>
      <c r="FJ1929" s="90"/>
      <c r="FK1929" s="90"/>
      <c r="FL1929" s="90"/>
      <c r="FM1929" s="90"/>
      <c r="FN1929" s="90"/>
      <c r="FO1929" s="90"/>
      <c r="FP1929" s="90"/>
      <c r="FQ1929" s="90"/>
      <c r="FR1929" s="90"/>
      <c r="FS1929" s="90"/>
      <c r="FT1929" s="90"/>
      <c r="FU1929" s="90"/>
      <c r="FV1929" s="90"/>
      <c r="FW1929" s="90"/>
      <c r="FX1929" s="90"/>
      <c r="FY1929" s="90"/>
      <c r="FZ1929" s="90"/>
      <c r="GA1929" s="90"/>
      <c r="GB1929" s="90"/>
      <c r="GC1929" s="90"/>
      <c r="GD1929" s="90"/>
      <c r="GE1929" s="90"/>
      <c r="GF1929" s="90"/>
      <c r="GG1929" s="90"/>
      <c r="GH1929" s="90"/>
      <c r="GI1929" s="90"/>
      <c r="GJ1929" s="90"/>
      <c r="GK1929" s="90"/>
      <c r="GL1929" s="90"/>
      <c r="GM1929" s="90"/>
      <c r="GN1929" s="90"/>
      <c r="GO1929" s="90"/>
      <c r="GP1929" s="90"/>
      <c r="GQ1929" s="90"/>
      <c r="GR1929" s="90"/>
      <c r="GS1929" s="90"/>
      <c r="GT1929" s="90"/>
      <c r="GU1929" s="90"/>
      <c r="GV1929" s="90"/>
      <c r="GW1929" s="90"/>
      <c r="GX1929" s="90"/>
      <c r="GY1929" s="90"/>
      <c r="GZ1929" s="90"/>
      <c r="HA1929" s="90"/>
      <c r="HB1929" s="90"/>
      <c r="HC1929" s="90"/>
      <c r="HD1929" s="90"/>
      <c r="HE1929" s="90"/>
      <c r="HF1929" s="90"/>
      <c r="HG1929" s="90"/>
      <c r="HH1929" s="90"/>
      <c r="HI1929" s="90"/>
      <c r="HJ1929" s="90"/>
      <c r="HK1929" s="90"/>
      <c r="HL1929" s="90"/>
      <c r="HM1929" s="90"/>
      <c r="HN1929" s="90"/>
      <c r="HO1929" s="90"/>
      <c r="HP1929" s="90"/>
      <c r="HQ1929" s="90"/>
      <c r="HR1929" s="90"/>
      <c r="HS1929" s="90"/>
      <c r="HT1929" s="90"/>
      <c r="HU1929" s="90"/>
      <c r="HV1929" s="90"/>
      <c r="HW1929" s="90"/>
      <c r="HX1929" s="90"/>
      <c r="HY1929" s="90"/>
      <c r="HZ1929" s="90"/>
      <c r="IA1929" s="90"/>
      <c r="IB1929" s="90"/>
      <c r="IC1929" s="90"/>
      <c r="ID1929" s="90"/>
      <c r="IE1929" s="90"/>
      <c r="IF1929" s="90"/>
      <c r="IG1929" s="90"/>
      <c r="IH1929" s="90"/>
      <c r="II1929" s="90"/>
      <c r="IJ1929" s="90"/>
      <c r="IK1929" s="90"/>
      <c r="IL1929" s="90"/>
      <c r="IM1929" s="90"/>
    </row>
    <row r="1930" spans="1:247" ht="13.5" hidden="1" customHeight="1">
      <c r="A1930" s="90" t="s">
        <v>2696</v>
      </c>
      <c r="B1930" s="90"/>
      <c r="C1930" s="90"/>
      <c r="D1930" s="90"/>
      <c r="E1930" s="90"/>
      <c r="F1930" s="90"/>
      <c r="G1930" s="90"/>
      <c r="H1930" s="92"/>
      <c r="I1930" s="90"/>
      <c r="J1930" s="93"/>
      <c r="K1930" s="94"/>
      <c r="L1930" s="94"/>
      <c r="M1930" s="94"/>
      <c r="N1930" s="90"/>
      <c r="O1930" s="90"/>
      <c r="P1930" s="90"/>
      <c r="Q1930" s="90"/>
      <c r="R1930" s="90"/>
      <c r="S1930" s="90"/>
      <c r="T1930" s="90"/>
      <c r="U1930" s="90"/>
      <c r="V1930" s="90"/>
      <c r="W1930" s="90"/>
      <c r="X1930" s="90"/>
      <c r="Y1930" s="90"/>
      <c r="Z1930" s="90"/>
      <c r="AA1930" s="90"/>
      <c r="AB1930" s="90"/>
      <c r="AC1930" s="90"/>
      <c r="AD1930" s="90"/>
      <c r="AE1930" s="90"/>
      <c r="AF1930" s="90"/>
      <c r="AG1930" s="90"/>
      <c r="AH1930" s="90"/>
      <c r="AI1930" s="90"/>
      <c r="AJ1930" s="90"/>
      <c r="AK1930" s="90"/>
      <c r="AL1930" s="90"/>
      <c r="AM1930" s="90"/>
      <c r="AN1930" s="90"/>
      <c r="AO1930" s="90"/>
      <c r="AP1930" s="90"/>
      <c r="AQ1930" s="90"/>
      <c r="AR1930" s="90"/>
      <c r="AS1930" s="90"/>
      <c r="AT1930" s="90"/>
      <c r="AU1930" s="90"/>
      <c r="AV1930" s="90"/>
      <c r="AW1930" s="90"/>
      <c r="AX1930" s="90"/>
      <c r="AY1930" s="90"/>
      <c r="AZ1930" s="90"/>
      <c r="BA1930" s="90"/>
      <c r="BB1930" s="90"/>
      <c r="BC1930" s="90"/>
      <c r="BD1930" s="90"/>
      <c r="BE1930" s="90"/>
      <c r="BF1930" s="90"/>
      <c r="BG1930" s="90"/>
      <c r="BH1930" s="90"/>
      <c r="BI1930" s="90"/>
      <c r="BJ1930" s="90"/>
      <c r="BK1930" s="90"/>
      <c r="BL1930" s="90"/>
      <c r="BM1930" s="90"/>
      <c r="BN1930" s="90"/>
      <c r="BO1930" s="90"/>
      <c r="BP1930" s="90"/>
      <c r="BQ1930" s="90"/>
      <c r="BR1930" s="90"/>
      <c r="BS1930" s="90"/>
      <c r="BT1930" s="90"/>
      <c r="BU1930" s="90"/>
      <c r="BV1930" s="90"/>
      <c r="BW1930" s="90"/>
      <c r="BX1930" s="90"/>
      <c r="BY1930" s="90"/>
      <c r="BZ1930" s="90"/>
      <c r="CA1930" s="90"/>
      <c r="CB1930" s="90"/>
      <c r="CC1930" s="90"/>
      <c r="CD1930" s="90"/>
      <c r="CE1930" s="90"/>
      <c r="CF1930" s="90"/>
      <c r="CG1930" s="90"/>
      <c r="CH1930" s="90"/>
      <c r="CI1930" s="90"/>
      <c r="CJ1930" s="90"/>
      <c r="CK1930" s="90"/>
      <c r="CL1930" s="90"/>
      <c r="CM1930" s="90"/>
      <c r="CN1930" s="90"/>
      <c r="CO1930" s="90"/>
      <c r="CP1930" s="90"/>
      <c r="CQ1930" s="90"/>
      <c r="CR1930" s="90"/>
      <c r="CS1930" s="90"/>
      <c r="CT1930" s="90"/>
      <c r="CU1930" s="90"/>
      <c r="CV1930" s="90"/>
      <c r="CW1930" s="90"/>
      <c r="CX1930" s="90"/>
      <c r="CY1930" s="90"/>
      <c r="CZ1930" s="90"/>
      <c r="DA1930" s="90"/>
      <c r="DB1930" s="90"/>
      <c r="DC1930" s="90"/>
      <c r="DD1930" s="90"/>
      <c r="DE1930" s="90"/>
      <c r="DF1930" s="90"/>
      <c r="DG1930" s="90"/>
      <c r="DH1930" s="90"/>
      <c r="DI1930" s="90"/>
      <c r="DJ1930" s="90"/>
      <c r="DK1930" s="90"/>
      <c r="DL1930" s="90"/>
      <c r="DM1930" s="90"/>
      <c r="DN1930" s="90"/>
      <c r="DO1930" s="90"/>
      <c r="DP1930" s="90"/>
      <c r="DQ1930" s="90"/>
      <c r="DR1930" s="90"/>
      <c r="DS1930" s="90"/>
      <c r="DT1930" s="90"/>
      <c r="DU1930" s="90"/>
      <c r="DV1930" s="90"/>
      <c r="DW1930" s="90"/>
      <c r="DX1930" s="90"/>
      <c r="DY1930" s="90"/>
      <c r="DZ1930" s="90"/>
      <c r="EA1930" s="90"/>
      <c r="EB1930" s="90"/>
      <c r="EC1930" s="90"/>
      <c r="ED1930" s="90"/>
      <c r="EE1930" s="90"/>
      <c r="EF1930" s="90"/>
      <c r="EG1930" s="90"/>
      <c r="EH1930" s="90"/>
      <c r="EI1930" s="90"/>
      <c r="EJ1930" s="90"/>
      <c r="EK1930" s="90"/>
      <c r="EL1930" s="90"/>
      <c r="EM1930" s="90"/>
      <c r="EN1930" s="90"/>
      <c r="EO1930" s="90"/>
      <c r="EP1930" s="90"/>
      <c r="EQ1930" s="90"/>
      <c r="ER1930" s="90"/>
      <c r="ES1930" s="90"/>
      <c r="ET1930" s="90"/>
      <c r="EU1930" s="90"/>
      <c r="EV1930" s="90"/>
      <c r="EW1930" s="90"/>
      <c r="EX1930" s="90"/>
      <c r="EY1930" s="90"/>
      <c r="EZ1930" s="90"/>
      <c r="FA1930" s="90"/>
      <c r="FB1930" s="90"/>
      <c r="FC1930" s="90"/>
      <c r="FD1930" s="90"/>
      <c r="FE1930" s="90"/>
      <c r="FF1930" s="90"/>
      <c r="FG1930" s="90"/>
      <c r="FH1930" s="90"/>
      <c r="FI1930" s="90"/>
      <c r="FJ1930" s="90"/>
      <c r="FK1930" s="90"/>
      <c r="FL1930" s="90"/>
      <c r="FM1930" s="90"/>
      <c r="FN1930" s="90"/>
      <c r="FO1930" s="90"/>
      <c r="FP1930" s="90"/>
      <c r="FQ1930" s="90"/>
      <c r="FR1930" s="90"/>
      <c r="FS1930" s="90"/>
      <c r="FT1930" s="90"/>
      <c r="FU1930" s="90"/>
      <c r="FV1930" s="90"/>
      <c r="FW1930" s="90"/>
      <c r="FX1930" s="90"/>
      <c r="FY1930" s="90"/>
      <c r="FZ1930" s="90"/>
      <c r="GA1930" s="90"/>
      <c r="GB1930" s="90"/>
      <c r="GC1930" s="90"/>
      <c r="GD1930" s="90"/>
      <c r="GE1930" s="90"/>
      <c r="GF1930" s="90"/>
      <c r="GG1930" s="90"/>
      <c r="GH1930" s="90"/>
      <c r="GI1930" s="90"/>
      <c r="GJ1930" s="90"/>
      <c r="GK1930" s="90"/>
      <c r="GL1930" s="90"/>
      <c r="GM1930" s="90"/>
      <c r="GN1930" s="90"/>
      <c r="GO1930" s="90"/>
      <c r="GP1930" s="90"/>
      <c r="GQ1930" s="90"/>
      <c r="GR1930" s="90"/>
      <c r="GS1930" s="90"/>
      <c r="GT1930" s="90"/>
      <c r="GU1930" s="90"/>
      <c r="GV1930" s="90"/>
      <c r="GW1930" s="90"/>
      <c r="GX1930" s="90"/>
      <c r="GY1930" s="90"/>
      <c r="GZ1930" s="90"/>
      <c r="HA1930" s="90"/>
      <c r="HB1930" s="90"/>
      <c r="HC1930" s="90"/>
      <c r="HD1930" s="90"/>
      <c r="HE1930" s="90"/>
      <c r="HF1930" s="90"/>
      <c r="HG1930" s="90"/>
      <c r="HH1930" s="90"/>
      <c r="HI1930" s="90"/>
      <c r="HJ1930" s="90"/>
      <c r="HK1930" s="90"/>
      <c r="HL1930" s="90"/>
      <c r="HM1930" s="90"/>
      <c r="HN1930" s="90"/>
      <c r="HO1930" s="90"/>
      <c r="HP1930" s="90"/>
      <c r="HQ1930" s="90"/>
      <c r="HR1930" s="90"/>
      <c r="HS1930" s="90"/>
      <c r="HT1930" s="90"/>
      <c r="HU1930" s="90"/>
      <c r="HV1930" s="90"/>
      <c r="HW1930" s="90"/>
      <c r="HX1930" s="90"/>
      <c r="HY1930" s="90"/>
      <c r="HZ1930" s="90"/>
      <c r="IA1930" s="90"/>
      <c r="IB1930" s="90"/>
      <c r="IC1930" s="90"/>
      <c r="ID1930" s="90"/>
      <c r="IE1930" s="90"/>
      <c r="IF1930" s="90"/>
      <c r="IG1930" s="90"/>
      <c r="IH1930" s="90"/>
      <c r="II1930" s="90"/>
      <c r="IJ1930" s="90"/>
      <c r="IK1930" s="90"/>
      <c r="IL1930" s="90"/>
      <c r="IM1930" s="90"/>
    </row>
    <row r="1931" spans="1:247" ht="13.5" hidden="1">
      <c r="A1931" s="90" t="s">
        <v>440</v>
      </c>
      <c r="B1931" s="90"/>
      <c r="C1931" s="108"/>
      <c r="D1931" s="108">
        <v>45302</v>
      </c>
      <c r="E1931" s="90">
        <v>1305</v>
      </c>
      <c r="F1931" s="90" t="s">
        <v>2676</v>
      </c>
      <c r="G1931" s="90" t="s">
        <v>2667</v>
      </c>
      <c r="H1931" s="92"/>
      <c r="I1931" s="92"/>
      <c r="J1931" s="93"/>
      <c r="K1931" s="94">
        <v>565</v>
      </c>
      <c r="L1931" s="94">
        <v>565</v>
      </c>
      <c r="M1931" s="94">
        <f t="shared" ref="M1931:M1948" si="19">K1931-L1931</f>
        <v>0</v>
      </c>
      <c r="N1931" s="90" t="s">
        <v>2697</v>
      </c>
      <c r="O1931" s="90" t="s">
        <v>2698</v>
      </c>
      <c r="P1931" s="90" t="s">
        <v>2619</v>
      </c>
      <c r="Q1931" s="90"/>
      <c r="R1931" s="90"/>
      <c r="S1931" s="90"/>
      <c r="T1931" s="90"/>
      <c r="U1931" s="90"/>
      <c r="V1931" s="90"/>
      <c r="W1931" s="90"/>
      <c r="X1931" s="90"/>
      <c r="Y1931" s="90"/>
      <c r="Z1931" s="90"/>
      <c r="AA1931" s="90"/>
      <c r="AB1931" s="90"/>
      <c r="AC1931" s="90"/>
      <c r="AD1931" s="90"/>
      <c r="AE1931" s="90"/>
      <c r="AF1931" s="90"/>
      <c r="AG1931" s="90"/>
      <c r="AH1931" s="90"/>
      <c r="AI1931" s="90"/>
      <c r="AJ1931" s="90"/>
      <c r="AK1931" s="90"/>
      <c r="AL1931" s="90"/>
      <c r="AM1931" s="90"/>
      <c r="AN1931" s="90"/>
      <c r="AO1931" s="90"/>
      <c r="AP1931" s="90"/>
      <c r="AQ1931" s="90"/>
      <c r="AR1931" s="90"/>
      <c r="AS1931" s="90"/>
      <c r="AT1931" s="90"/>
      <c r="AU1931" s="90"/>
      <c r="AV1931" s="90"/>
      <c r="AW1931" s="90"/>
      <c r="AX1931" s="90"/>
      <c r="AY1931" s="90"/>
      <c r="AZ1931" s="90"/>
      <c r="BA1931" s="90"/>
      <c r="BB1931" s="90"/>
      <c r="BC1931" s="90"/>
      <c r="BD1931" s="90"/>
      <c r="BE1931" s="90"/>
      <c r="BF1931" s="90"/>
      <c r="BG1931" s="90"/>
      <c r="BH1931" s="90"/>
      <c r="BI1931" s="90"/>
      <c r="BJ1931" s="90"/>
      <c r="BK1931" s="90"/>
      <c r="BL1931" s="90"/>
      <c r="BM1931" s="90"/>
      <c r="BN1931" s="90"/>
      <c r="BO1931" s="90"/>
      <c r="BP1931" s="90"/>
      <c r="BQ1931" s="90"/>
      <c r="BR1931" s="90"/>
      <c r="BS1931" s="90"/>
      <c r="BT1931" s="90"/>
      <c r="BU1931" s="90"/>
      <c r="BV1931" s="90"/>
      <c r="BW1931" s="90"/>
      <c r="BX1931" s="90"/>
      <c r="BY1931" s="90"/>
      <c r="BZ1931" s="90"/>
      <c r="CA1931" s="90"/>
      <c r="CB1931" s="90"/>
      <c r="CC1931" s="90"/>
      <c r="CD1931" s="90"/>
      <c r="CE1931" s="90"/>
      <c r="CF1931" s="90"/>
      <c r="CG1931" s="90"/>
      <c r="CH1931" s="90"/>
      <c r="CI1931" s="90"/>
      <c r="CJ1931" s="90"/>
      <c r="CK1931" s="90"/>
      <c r="CL1931" s="90"/>
      <c r="CM1931" s="90"/>
      <c r="CN1931" s="90"/>
      <c r="CO1931" s="90"/>
      <c r="CP1931" s="90"/>
      <c r="CQ1931" s="90"/>
      <c r="CR1931" s="90"/>
      <c r="CS1931" s="90"/>
      <c r="CT1931" s="90"/>
      <c r="CU1931" s="90"/>
      <c r="CV1931" s="90"/>
      <c r="CW1931" s="90"/>
      <c r="CX1931" s="90"/>
      <c r="CY1931" s="90"/>
      <c r="CZ1931" s="90"/>
      <c r="DA1931" s="90"/>
      <c r="DB1931" s="90"/>
      <c r="DC1931" s="90"/>
      <c r="DD1931" s="90"/>
      <c r="DE1931" s="90"/>
      <c r="DF1931" s="90"/>
      <c r="DG1931" s="90"/>
      <c r="DH1931" s="90"/>
      <c r="DI1931" s="90"/>
      <c r="DJ1931" s="90"/>
      <c r="DK1931" s="90"/>
      <c r="DL1931" s="90"/>
      <c r="DM1931" s="90"/>
      <c r="DN1931" s="90"/>
      <c r="DO1931" s="90"/>
      <c r="DP1931" s="90"/>
      <c r="DQ1931" s="90"/>
      <c r="DR1931" s="90"/>
      <c r="DS1931" s="90"/>
      <c r="DT1931" s="90"/>
      <c r="DU1931" s="90"/>
      <c r="DV1931" s="90"/>
      <c r="DW1931" s="90"/>
      <c r="DX1931" s="90"/>
      <c r="DY1931" s="90"/>
      <c r="DZ1931" s="90"/>
      <c r="EA1931" s="90"/>
      <c r="EB1931" s="90"/>
      <c r="EC1931" s="90"/>
      <c r="ED1931" s="90"/>
      <c r="EE1931" s="90"/>
      <c r="EF1931" s="90"/>
      <c r="EG1931" s="90"/>
      <c r="EH1931" s="90"/>
      <c r="EI1931" s="90"/>
      <c r="EJ1931" s="90"/>
      <c r="EK1931" s="90"/>
      <c r="EL1931" s="90"/>
      <c r="EM1931" s="90"/>
      <c r="EN1931" s="90"/>
      <c r="EO1931" s="90"/>
      <c r="EP1931" s="90"/>
      <c r="EQ1931" s="90"/>
      <c r="ER1931" s="90"/>
      <c r="ES1931" s="90"/>
      <c r="ET1931" s="90"/>
      <c r="EU1931" s="90"/>
      <c r="EV1931" s="90"/>
      <c r="EW1931" s="90"/>
      <c r="EX1931" s="90"/>
      <c r="EY1931" s="90"/>
      <c r="EZ1931" s="90"/>
      <c r="FA1931" s="90"/>
      <c r="FB1931" s="90"/>
      <c r="FC1931" s="90"/>
      <c r="FD1931" s="90"/>
      <c r="FE1931" s="90"/>
      <c r="FF1931" s="90"/>
      <c r="FG1931" s="90"/>
      <c r="FH1931" s="90"/>
      <c r="FI1931" s="90"/>
      <c r="FJ1931" s="90"/>
      <c r="FK1931" s="90"/>
      <c r="FL1931" s="90"/>
      <c r="FM1931" s="90"/>
      <c r="FN1931" s="90"/>
      <c r="FO1931" s="90"/>
      <c r="FP1931" s="90"/>
      <c r="FQ1931" s="90"/>
      <c r="FR1931" s="90"/>
      <c r="FS1931" s="90"/>
      <c r="FT1931" s="90"/>
      <c r="FU1931" s="90"/>
      <c r="FV1931" s="90"/>
      <c r="FW1931" s="90"/>
      <c r="FX1931" s="90"/>
      <c r="FY1931" s="90"/>
      <c r="FZ1931" s="90"/>
      <c r="GA1931" s="90"/>
      <c r="GB1931" s="90"/>
      <c r="GC1931" s="90"/>
      <c r="GD1931" s="90"/>
      <c r="GE1931" s="90"/>
      <c r="GF1931" s="90"/>
      <c r="GG1931" s="90"/>
      <c r="GH1931" s="90"/>
      <c r="GI1931" s="90"/>
      <c r="GJ1931" s="90"/>
      <c r="GK1931" s="90"/>
      <c r="GL1931" s="90"/>
      <c r="GM1931" s="90"/>
      <c r="GN1931" s="90"/>
      <c r="GO1931" s="90"/>
      <c r="GP1931" s="90"/>
      <c r="GQ1931" s="90"/>
      <c r="GR1931" s="90"/>
      <c r="GS1931" s="90"/>
      <c r="GT1931" s="90"/>
      <c r="GU1931" s="90"/>
      <c r="GV1931" s="90"/>
      <c r="GW1931" s="90"/>
      <c r="GX1931" s="90"/>
      <c r="GY1931" s="90"/>
      <c r="GZ1931" s="90"/>
      <c r="HA1931" s="90"/>
      <c r="HB1931" s="90"/>
      <c r="HC1931" s="90"/>
      <c r="HD1931" s="90"/>
      <c r="HE1931" s="90"/>
      <c r="HF1931" s="90"/>
      <c r="HG1931" s="90"/>
      <c r="HH1931" s="90"/>
      <c r="HI1931" s="90"/>
      <c r="HJ1931" s="90"/>
      <c r="HK1931" s="90"/>
      <c r="HL1931" s="90"/>
      <c r="HM1931" s="90"/>
      <c r="HN1931" s="90"/>
      <c r="HO1931" s="90"/>
      <c r="HP1931" s="90"/>
      <c r="HQ1931" s="90"/>
      <c r="HR1931" s="90"/>
      <c r="HS1931" s="90"/>
      <c r="HT1931" s="90"/>
      <c r="HU1931" s="90"/>
      <c r="HV1931" s="90"/>
      <c r="HW1931" s="90"/>
      <c r="HX1931" s="90"/>
      <c r="HY1931" s="90"/>
      <c r="HZ1931" s="90"/>
      <c r="IA1931" s="90"/>
      <c r="IB1931" s="90"/>
      <c r="IC1931" s="90"/>
      <c r="ID1931" s="90"/>
      <c r="IE1931" s="90"/>
      <c r="IF1931" s="90"/>
      <c r="IG1931" s="90"/>
      <c r="IH1931" s="90"/>
      <c r="II1931" s="90"/>
      <c r="IJ1931" s="90"/>
      <c r="IK1931" s="90"/>
      <c r="IL1931" s="90"/>
      <c r="IM1931" s="90"/>
    </row>
    <row r="1932" spans="1:247" ht="13.5" hidden="1">
      <c r="A1932" s="90" t="s">
        <v>2699</v>
      </c>
      <c r="B1932" s="90"/>
      <c r="C1932" s="90"/>
      <c r="D1932" s="90" t="s">
        <v>2696</v>
      </c>
      <c r="E1932" s="90">
        <v>430</v>
      </c>
      <c r="F1932" s="90" t="s">
        <v>2700</v>
      </c>
      <c r="G1932" s="90" t="s">
        <v>2701</v>
      </c>
      <c r="H1932" s="92"/>
      <c r="I1932" s="90"/>
      <c r="J1932" s="109"/>
      <c r="K1932" s="110">
        <v>16500</v>
      </c>
      <c r="L1932" s="110">
        <v>16500</v>
      </c>
      <c r="M1932" s="110">
        <f t="shared" si="19"/>
        <v>0</v>
      </c>
      <c r="N1932" s="90" t="s">
        <v>2696</v>
      </c>
      <c r="O1932" s="90" t="s">
        <v>2702</v>
      </c>
      <c r="P1932" s="90" t="s">
        <v>2619</v>
      </c>
      <c r="Q1932" s="90"/>
      <c r="R1932" s="90"/>
      <c r="S1932" s="90"/>
      <c r="T1932" s="90"/>
      <c r="U1932" s="90"/>
      <c r="V1932" s="90"/>
      <c r="W1932" s="90"/>
      <c r="X1932" s="90"/>
      <c r="Y1932" s="90"/>
      <c r="Z1932" s="90"/>
      <c r="AA1932" s="90"/>
      <c r="AB1932" s="90"/>
      <c r="AC1932" s="90"/>
      <c r="AD1932" s="90"/>
      <c r="AE1932" s="90"/>
      <c r="AF1932" s="90"/>
      <c r="AG1932" s="90"/>
      <c r="AH1932" s="90"/>
      <c r="AI1932" s="90"/>
      <c r="AJ1932" s="90"/>
      <c r="AK1932" s="90"/>
      <c r="AL1932" s="90"/>
      <c r="AM1932" s="90"/>
      <c r="AN1932" s="90"/>
      <c r="AO1932" s="90"/>
      <c r="AP1932" s="90"/>
      <c r="AQ1932" s="90"/>
      <c r="AR1932" s="90"/>
      <c r="AS1932" s="90"/>
      <c r="AT1932" s="90"/>
      <c r="AU1932" s="90"/>
      <c r="AV1932" s="90"/>
      <c r="AW1932" s="90"/>
      <c r="AX1932" s="90"/>
      <c r="AY1932" s="90"/>
      <c r="AZ1932" s="90"/>
      <c r="BA1932" s="90"/>
      <c r="BB1932" s="90"/>
      <c r="BC1932" s="90"/>
      <c r="BD1932" s="90"/>
      <c r="BE1932" s="90"/>
      <c r="BF1932" s="90"/>
      <c r="BG1932" s="90"/>
      <c r="BH1932" s="90"/>
      <c r="BI1932" s="90"/>
      <c r="BJ1932" s="90"/>
      <c r="BK1932" s="90"/>
      <c r="BL1932" s="90"/>
      <c r="BM1932" s="90"/>
      <c r="BN1932" s="90"/>
      <c r="BO1932" s="90"/>
      <c r="BP1932" s="90"/>
      <c r="BQ1932" s="90"/>
      <c r="BR1932" s="90"/>
      <c r="BS1932" s="90"/>
      <c r="BT1932" s="90"/>
      <c r="BU1932" s="90"/>
      <c r="BV1932" s="90"/>
      <c r="BW1932" s="90"/>
      <c r="BX1932" s="90"/>
      <c r="BY1932" s="90"/>
      <c r="BZ1932" s="90"/>
      <c r="CA1932" s="90"/>
      <c r="CB1932" s="90"/>
      <c r="CC1932" s="90"/>
      <c r="CD1932" s="90"/>
      <c r="CE1932" s="90"/>
      <c r="CF1932" s="90"/>
      <c r="CG1932" s="90"/>
      <c r="CH1932" s="90"/>
      <c r="CI1932" s="90"/>
      <c r="CJ1932" s="90"/>
      <c r="CK1932" s="90"/>
      <c r="CL1932" s="90"/>
      <c r="CM1932" s="90"/>
      <c r="CN1932" s="90"/>
      <c r="CO1932" s="90"/>
      <c r="CP1932" s="90"/>
      <c r="CQ1932" s="90"/>
      <c r="CR1932" s="90"/>
      <c r="CS1932" s="90"/>
      <c r="CT1932" s="90"/>
      <c r="CU1932" s="90"/>
      <c r="CV1932" s="90"/>
      <c r="CW1932" s="90"/>
      <c r="CX1932" s="90"/>
      <c r="CY1932" s="90"/>
      <c r="CZ1932" s="90"/>
      <c r="DA1932" s="90"/>
      <c r="DB1932" s="90"/>
      <c r="DC1932" s="90"/>
      <c r="DD1932" s="90"/>
      <c r="DE1932" s="90"/>
      <c r="DF1932" s="90"/>
      <c r="DG1932" s="90"/>
      <c r="DH1932" s="90"/>
      <c r="DI1932" s="90"/>
      <c r="DJ1932" s="90"/>
      <c r="DK1932" s="90"/>
      <c r="DL1932" s="90"/>
      <c r="DM1932" s="90"/>
      <c r="DN1932" s="90"/>
      <c r="DO1932" s="90"/>
      <c r="DP1932" s="90"/>
      <c r="DQ1932" s="90"/>
      <c r="DR1932" s="90"/>
      <c r="DS1932" s="90"/>
      <c r="DT1932" s="90"/>
      <c r="DU1932" s="90"/>
      <c r="DV1932" s="90"/>
      <c r="DW1932" s="90"/>
      <c r="DX1932" s="90"/>
      <c r="DY1932" s="90"/>
      <c r="DZ1932" s="90"/>
      <c r="EA1932" s="90"/>
      <c r="EB1932" s="90"/>
      <c r="EC1932" s="90"/>
      <c r="ED1932" s="90"/>
      <c r="EE1932" s="90"/>
      <c r="EF1932" s="90"/>
      <c r="EG1932" s="90"/>
      <c r="EH1932" s="90"/>
      <c r="EI1932" s="90"/>
      <c r="EJ1932" s="90"/>
      <c r="EK1932" s="90"/>
      <c r="EL1932" s="90"/>
      <c r="EM1932" s="90"/>
      <c r="EN1932" s="90"/>
      <c r="EO1932" s="90"/>
      <c r="EP1932" s="90"/>
      <c r="EQ1932" s="90"/>
      <c r="ER1932" s="90"/>
      <c r="ES1932" s="90"/>
      <c r="ET1932" s="90"/>
      <c r="EU1932" s="90"/>
      <c r="EV1932" s="90"/>
      <c r="EW1932" s="90"/>
      <c r="EX1932" s="90"/>
      <c r="EY1932" s="90"/>
      <c r="EZ1932" s="90"/>
      <c r="FA1932" s="90"/>
      <c r="FB1932" s="90"/>
      <c r="FC1932" s="90"/>
      <c r="FD1932" s="90"/>
      <c r="FE1932" s="90"/>
      <c r="FF1932" s="90"/>
      <c r="FG1932" s="90"/>
      <c r="FH1932" s="90"/>
      <c r="FI1932" s="90"/>
      <c r="FJ1932" s="90"/>
      <c r="FK1932" s="90"/>
      <c r="FL1932" s="90"/>
      <c r="FM1932" s="90"/>
      <c r="FN1932" s="90"/>
      <c r="FO1932" s="90"/>
      <c r="FP1932" s="90"/>
      <c r="FQ1932" s="90"/>
      <c r="FR1932" s="90"/>
      <c r="FS1932" s="90"/>
      <c r="FT1932" s="90"/>
      <c r="FU1932" s="90"/>
      <c r="FV1932" s="90"/>
      <c r="FW1932" s="90"/>
      <c r="FX1932" s="90"/>
      <c r="FY1932" s="90"/>
      <c r="FZ1932" s="90"/>
      <c r="GA1932" s="90"/>
      <c r="GB1932" s="90"/>
      <c r="GC1932" s="90"/>
      <c r="GD1932" s="90"/>
      <c r="GE1932" s="90"/>
      <c r="GF1932" s="90"/>
      <c r="GG1932" s="90"/>
      <c r="GH1932" s="90"/>
      <c r="GI1932" s="90"/>
      <c r="GJ1932" s="90"/>
      <c r="GK1932" s="90"/>
      <c r="GL1932" s="90"/>
      <c r="GM1932" s="90"/>
      <c r="GN1932" s="90"/>
      <c r="GO1932" s="90"/>
      <c r="GP1932" s="90"/>
      <c r="GQ1932" s="90"/>
      <c r="GR1932" s="90"/>
      <c r="GS1932" s="90"/>
      <c r="GT1932" s="90"/>
      <c r="GU1932" s="90"/>
      <c r="GV1932" s="90"/>
      <c r="GW1932" s="90"/>
      <c r="GX1932" s="90"/>
      <c r="GY1932" s="90"/>
      <c r="GZ1932" s="90"/>
      <c r="HA1932" s="90"/>
      <c r="HB1932" s="90"/>
      <c r="HC1932" s="90"/>
      <c r="HD1932" s="90"/>
      <c r="HE1932" s="90"/>
      <c r="HF1932" s="90"/>
      <c r="HG1932" s="90"/>
      <c r="HH1932" s="90"/>
      <c r="HI1932" s="90"/>
      <c r="HJ1932" s="90"/>
      <c r="HK1932" s="90"/>
      <c r="HL1932" s="90"/>
      <c r="HM1932" s="90"/>
      <c r="HN1932" s="90"/>
      <c r="HO1932" s="90"/>
      <c r="HP1932" s="90"/>
      <c r="HQ1932" s="90"/>
      <c r="HR1932" s="90"/>
      <c r="HS1932" s="90"/>
      <c r="HT1932" s="90"/>
      <c r="HU1932" s="90"/>
      <c r="HV1932" s="90"/>
      <c r="HW1932" s="90"/>
      <c r="HX1932" s="90"/>
      <c r="HY1932" s="90"/>
      <c r="HZ1932" s="90"/>
      <c r="IA1932" s="90"/>
      <c r="IB1932" s="90"/>
      <c r="IC1932" s="90"/>
      <c r="ID1932" s="90"/>
      <c r="IE1932" s="90"/>
      <c r="IF1932" s="90"/>
      <c r="IG1932" s="90"/>
      <c r="IH1932" s="90"/>
      <c r="II1932" s="90"/>
      <c r="IJ1932" s="90"/>
      <c r="IK1932" s="90"/>
      <c r="IL1932" s="90"/>
      <c r="IM1932" s="90"/>
    </row>
    <row r="1933" spans="1:247" ht="13.5" hidden="1">
      <c r="A1933" s="90" t="s">
        <v>2699</v>
      </c>
      <c r="B1933" s="90" t="s">
        <v>2703</v>
      </c>
      <c r="C1933" s="90"/>
      <c r="D1933" s="90" t="s">
        <v>2696</v>
      </c>
      <c r="E1933" s="90">
        <v>430</v>
      </c>
      <c r="F1933" s="90" t="s">
        <v>2700</v>
      </c>
      <c r="G1933" s="90" t="s">
        <v>2701</v>
      </c>
      <c r="H1933" s="92"/>
      <c r="I1933" s="90"/>
      <c r="J1933" s="93"/>
      <c r="K1933" s="94">
        <f>32985-16500</f>
        <v>16485</v>
      </c>
      <c r="L1933" s="94"/>
      <c r="M1933" s="110">
        <f t="shared" si="19"/>
        <v>16485</v>
      </c>
      <c r="N1933" s="91"/>
      <c r="O1933" s="90" t="s">
        <v>2704</v>
      </c>
      <c r="P1933" s="90"/>
      <c r="Q1933" s="90"/>
      <c r="R1933" s="90"/>
      <c r="S1933" s="90"/>
      <c r="T1933" s="90"/>
      <c r="U1933" s="90"/>
      <c r="V1933" s="90"/>
      <c r="W1933" s="90"/>
      <c r="X1933" s="90"/>
      <c r="Y1933" s="90"/>
      <c r="Z1933" s="90"/>
      <c r="AA1933" s="90"/>
      <c r="AB1933" s="90"/>
      <c r="AC1933" s="90"/>
      <c r="AD1933" s="90"/>
      <c r="AE1933" s="90"/>
      <c r="AF1933" s="90"/>
      <c r="AG1933" s="90"/>
      <c r="AH1933" s="90"/>
      <c r="AI1933" s="90"/>
      <c r="AJ1933" s="90"/>
      <c r="AK1933" s="90"/>
      <c r="AL1933" s="90"/>
      <c r="AM1933" s="90"/>
      <c r="AN1933" s="90"/>
      <c r="AO1933" s="90"/>
      <c r="AP1933" s="90"/>
      <c r="AQ1933" s="90"/>
      <c r="AR1933" s="90"/>
      <c r="AS1933" s="90"/>
      <c r="AT1933" s="90"/>
      <c r="AU1933" s="90"/>
      <c r="AV1933" s="90"/>
      <c r="AW1933" s="90"/>
      <c r="AX1933" s="90"/>
      <c r="AY1933" s="90"/>
      <c r="AZ1933" s="90"/>
      <c r="BA1933" s="90"/>
      <c r="BB1933" s="90"/>
      <c r="BC1933" s="90"/>
      <c r="BD1933" s="90"/>
      <c r="BE1933" s="90"/>
      <c r="BF1933" s="90"/>
      <c r="BG1933" s="90"/>
      <c r="BH1933" s="90"/>
      <c r="BI1933" s="90"/>
      <c r="BJ1933" s="90"/>
      <c r="BK1933" s="90"/>
      <c r="BL1933" s="90"/>
      <c r="BM1933" s="90"/>
      <c r="BN1933" s="90"/>
      <c r="BO1933" s="90"/>
      <c r="BP1933" s="90"/>
      <c r="BQ1933" s="90"/>
      <c r="BR1933" s="90"/>
      <c r="BS1933" s="90"/>
      <c r="BT1933" s="90"/>
      <c r="BU1933" s="90"/>
      <c r="BV1933" s="90"/>
      <c r="BW1933" s="90"/>
      <c r="BX1933" s="90"/>
      <c r="BY1933" s="90"/>
      <c r="BZ1933" s="90"/>
      <c r="CA1933" s="90"/>
      <c r="CB1933" s="90"/>
      <c r="CC1933" s="90"/>
      <c r="CD1933" s="90"/>
      <c r="CE1933" s="90"/>
      <c r="CF1933" s="90"/>
      <c r="CG1933" s="90"/>
      <c r="CH1933" s="90"/>
      <c r="CI1933" s="90"/>
      <c r="CJ1933" s="90"/>
      <c r="CK1933" s="90"/>
      <c r="CL1933" s="90"/>
      <c r="CM1933" s="90"/>
      <c r="CN1933" s="90"/>
      <c r="CO1933" s="90"/>
      <c r="CP1933" s="90"/>
      <c r="CQ1933" s="90"/>
      <c r="CR1933" s="90"/>
      <c r="CS1933" s="90"/>
      <c r="CT1933" s="90"/>
      <c r="CU1933" s="90"/>
      <c r="CV1933" s="90"/>
      <c r="CW1933" s="90"/>
      <c r="CX1933" s="90"/>
      <c r="CY1933" s="90"/>
      <c r="CZ1933" s="90"/>
      <c r="DA1933" s="90"/>
      <c r="DB1933" s="90"/>
      <c r="DC1933" s="90"/>
      <c r="DD1933" s="90"/>
      <c r="DE1933" s="90"/>
      <c r="DF1933" s="90"/>
      <c r="DG1933" s="90"/>
      <c r="DH1933" s="90"/>
      <c r="DI1933" s="90"/>
      <c r="DJ1933" s="90"/>
      <c r="DK1933" s="90"/>
      <c r="DL1933" s="90"/>
      <c r="DM1933" s="90"/>
      <c r="DN1933" s="90"/>
      <c r="DO1933" s="90"/>
      <c r="DP1933" s="90"/>
      <c r="DQ1933" s="90"/>
      <c r="DR1933" s="90"/>
      <c r="DS1933" s="90"/>
      <c r="DT1933" s="90"/>
      <c r="DU1933" s="90"/>
      <c r="DV1933" s="90"/>
      <c r="DW1933" s="90"/>
      <c r="DX1933" s="90"/>
      <c r="DY1933" s="90"/>
      <c r="DZ1933" s="90"/>
      <c r="EA1933" s="90"/>
      <c r="EB1933" s="90"/>
      <c r="EC1933" s="90"/>
      <c r="ED1933" s="90"/>
      <c r="EE1933" s="90"/>
      <c r="EF1933" s="90"/>
      <c r="EG1933" s="90"/>
      <c r="EH1933" s="90"/>
      <c r="EI1933" s="90"/>
      <c r="EJ1933" s="90"/>
      <c r="EK1933" s="90"/>
      <c r="EL1933" s="90"/>
      <c r="EM1933" s="90"/>
      <c r="EN1933" s="90"/>
      <c r="EO1933" s="90"/>
      <c r="EP1933" s="90"/>
      <c r="EQ1933" s="90"/>
      <c r="ER1933" s="90"/>
      <c r="ES1933" s="90"/>
      <c r="ET1933" s="90"/>
      <c r="EU1933" s="90"/>
      <c r="EV1933" s="90"/>
      <c r="EW1933" s="90"/>
      <c r="EX1933" s="90"/>
      <c r="EY1933" s="90"/>
      <c r="EZ1933" s="90"/>
      <c r="FA1933" s="90"/>
      <c r="FB1933" s="90"/>
      <c r="FC1933" s="90"/>
      <c r="FD1933" s="90"/>
      <c r="FE1933" s="90"/>
      <c r="FF1933" s="90"/>
      <c r="FG1933" s="90"/>
      <c r="FH1933" s="90"/>
      <c r="FI1933" s="90"/>
      <c r="FJ1933" s="90"/>
      <c r="FK1933" s="90"/>
      <c r="FL1933" s="90"/>
      <c r="FM1933" s="90"/>
      <c r="FN1933" s="90"/>
      <c r="FO1933" s="90"/>
      <c r="FP1933" s="90"/>
      <c r="FQ1933" s="90"/>
      <c r="FR1933" s="90"/>
      <c r="FS1933" s="90"/>
      <c r="FT1933" s="90"/>
      <c r="FU1933" s="90"/>
      <c r="FV1933" s="90"/>
      <c r="FW1933" s="90"/>
      <c r="FX1933" s="90"/>
      <c r="FY1933" s="90"/>
      <c r="FZ1933" s="90"/>
      <c r="GA1933" s="90"/>
      <c r="GB1933" s="90"/>
      <c r="GC1933" s="90"/>
      <c r="GD1933" s="90"/>
      <c r="GE1933" s="90"/>
      <c r="GF1933" s="90"/>
      <c r="GG1933" s="90"/>
      <c r="GH1933" s="90"/>
      <c r="GI1933" s="90"/>
      <c r="GJ1933" s="90"/>
      <c r="GK1933" s="90"/>
      <c r="GL1933" s="90"/>
      <c r="GM1933" s="90"/>
      <c r="GN1933" s="90"/>
      <c r="GO1933" s="90"/>
      <c r="GP1933" s="90"/>
      <c r="GQ1933" s="90"/>
      <c r="GR1933" s="90"/>
      <c r="GS1933" s="90"/>
      <c r="GT1933" s="90"/>
      <c r="GU1933" s="90"/>
      <c r="GV1933" s="90"/>
      <c r="GW1933" s="90"/>
      <c r="GX1933" s="90"/>
      <c r="GY1933" s="90"/>
      <c r="GZ1933" s="90"/>
      <c r="HA1933" s="90"/>
      <c r="HB1933" s="90"/>
      <c r="HC1933" s="90"/>
      <c r="HD1933" s="90"/>
      <c r="HE1933" s="90"/>
      <c r="HF1933" s="90"/>
      <c r="HG1933" s="90"/>
      <c r="HH1933" s="90"/>
      <c r="HI1933" s="90"/>
      <c r="HJ1933" s="90"/>
      <c r="HK1933" s="90"/>
      <c r="HL1933" s="90"/>
      <c r="HM1933" s="90"/>
      <c r="HN1933" s="90"/>
      <c r="HO1933" s="90"/>
      <c r="HP1933" s="90"/>
      <c r="HQ1933" s="90"/>
      <c r="HR1933" s="90"/>
      <c r="HS1933" s="90"/>
      <c r="HT1933" s="90"/>
      <c r="HU1933" s="90"/>
      <c r="HV1933" s="90"/>
      <c r="HW1933" s="90"/>
      <c r="HX1933" s="90"/>
      <c r="HY1933" s="90"/>
      <c r="HZ1933" s="90"/>
      <c r="IA1933" s="90"/>
      <c r="IB1933" s="90"/>
      <c r="IC1933" s="90"/>
      <c r="ID1933" s="90"/>
      <c r="IE1933" s="90"/>
      <c r="IF1933" s="90"/>
      <c r="IG1933" s="90"/>
      <c r="IH1933" s="90"/>
      <c r="II1933" s="90"/>
      <c r="IJ1933" s="90"/>
      <c r="IK1933" s="90"/>
      <c r="IL1933" s="90"/>
      <c r="IM1933" s="90"/>
    </row>
    <row r="1934" spans="1:247" ht="13.5" hidden="1">
      <c r="A1934" s="90" t="s">
        <v>2699</v>
      </c>
      <c r="B1934" s="90"/>
      <c r="C1934" s="90"/>
      <c r="D1934" s="90" t="s">
        <v>2696</v>
      </c>
      <c r="E1934" s="90" t="s">
        <v>504</v>
      </c>
      <c r="F1934" s="90" t="s">
        <v>504</v>
      </c>
      <c r="G1934" s="90" t="s">
        <v>2705</v>
      </c>
      <c r="H1934" s="92"/>
      <c r="I1934" s="90"/>
      <c r="J1934" s="93"/>
      <c r="K1934" s="94">
        <v>825</v>
      </c>
      <c r="L1934" s="94">
        <v>825</v>
      </c>
      <c r="M1934" s="110">
        <f t="shared" si="19"/>
        <v>0</v>
      </c>
      <c r="N1934" s="90" t="s">
        <v>2696</v>
      </c>
      <c r="O1934" s="90" t="s">
        <v>2702</v>
      </c>
      <c r="P1934" s="90" t="s">
        <v>2619</v>
      </c>
      <c r="Q1934" s="90"/>
      <c r="R1934" s="90"/>
      <c r="S1934" s="90"/>
      <c r="T1934" s="90"/>
      <c r="U1934" s="90"/>
      <c r="V1934" s="90"/>
      <c r="W1934" s="90"/>
      <c r="X1934" s="90"/>
      <c r="Y1934" s="90"/>
      <c r="Z1934" s="90"/>
      <c r="AA1934" s="90"/>
      <c r="AB1934" s="90"/>
      <c r="AC1934" s="90"/>
      <c r="AD1934" s="90"/>
      <c r="AE1934" s="90"/>
      <c r="AF1934" s="90"/>
      <c r="AG1934" s="90"/>
      <c r="AH1934" s="90"/>
      <c r="AI1934" s="90"/>
      <c r="AJ1934" s="90"/>
      <c r="AK1934" s="90"/>
      <c r="AL1934" s="90"/>
      <c r="AM1934" s="90"/>
      <c r="AN1934" s="90"/>
      <c r="AO1934" s="90"/>
      <c r="AP1934" s="90"/>
      <c r="AQ1934" s="90"/>
      <c r="AR1934" s="90"/>
      <c r="AS1934" s="90"/>
      <c r="AT1934" s="90"/>
      <c r="AU1934" s="90"/>
      <c r="AV1934" s="90"/>
      <c r="AW1934" s="90"/>
      <c r="AX1934" s="90"/>
      <c r="AY1934" s="90"/>
      <c r="AZ1934" s="90"/>
      <c r="BA1934" s="90"/>
      <c r="BB1934" s="90"/>
      <c r="BC1934" s="90"/>
      <c r="BD1934" s="90"/>
      <c r="BE1934" s="90"/>
      <c r="BF1934" s="90"/>
      <c r="BG1934" s="90"/>
      <c r="BH1934" s="90"/>
      <c r="BI1934" s="90"/>
      <c r="BJ1934" s="90"/>
      <c r="BK1934" s="90"/>
      <c r="BL1934" s="90"/>
      <c r="BM1934" s="90"/>
      <c r="BN1934" s="90"/>
      <c r="BO1934" s="90"/>
      <c r="BP1934" s="90"/>
      <c r="BQ1934" s="90"/>
      <c r="BR1934" s="90"/>
      <c r="BS1934" s="90"/>
      <c r="BT1934" s="90"/>
      <c r="BU1934" s="90"/>
      <c r="BV1934" s="90"/>
      <c r="BW1934" s="90"/>
      <c r="BX1934" s="90"/>
      <c r="BY1934" s="90"/>
      <c r="BZ1934" s="90"/>
      <c r="CA1934" s="90"/>
      <c r="CB1934" s="90"/>
      <c r="CC1934" s="90"/>
      <c r="CD1934" s="90"/>
      <c r="CE1934" s="90"/>
      <c r="CF1934" s="90"/>
      <c r="CG1934" s="90"/>
      <c r="CH1934" s="90"/>
      <c r="CI1934" s="90"/>
      <c r="CJ1934" s="90"/>
      <c r="CK1934" s="90"/>
      <c r="CL1934" s="90"/>
      <c r="CM1934" s="90"/>
      <c r="CN1934" s="90"/>
      <c r="CO1934" s="90"/>
      <c r="CP1934" s="90"/>
      <c r="CQ1934" s="90"/>
      <c r="CR1934" s="90"/>
      <c r="CS1934" s="90"/>
      <c r="CT1934" s="90"/>
      <c r="CU1934" s="90"/>
      <c r="CV1934" s="90"/>
      <c r="CW1934" s="90"/>
      <c r="CX1934" s="90"/>
      <c r="CY1934" s="90"/>
      <c r="CZ1934" s="90"/>
      <c r="DA1934" s="90"/>
      <c r="DB1934" s="90"/>
      <c r="DC1934" s="90"/>
      <c r="DD1934" s="90"/>
      <c r="DE1934" s="90"/>
      <c r="DF1934" s="90"/>
      <c r="DG1934" s="90"/>
      <c r="DH1934" s="90"/>
      <c r="DI1934" s="90"/>
      <c r="DJ1934" s="90"/>
      <c r="DK1934" s="90"/>
      <c r="DL1934" s="90"/>
      <c r="DM1934" s="90"/>
      <c r="DN1934" s="90"/>
      <c r="DO1934" s="90"/>
      <c r="DP1934" s="90"/>
      <c r="DQ1934" s="90"/>
      <c r="DR1934" s="90"/>
      <c r="DS1934" s="90"/>
      <c r="DT1934" s="90"/>
      <c r="DU1934" s="90"/>
      <c r="DV1934" s="90"/>
      <c r="DW1934" s="90"/>
      <c r="DX1934" s="90"/>
      <c r="DY1934" s="90"/>
      <c r="DZ1934" s="90"/>
      <c r="EA1934" s="90"/>
      <c r="EB1934" s="90"/>
      <c r="EC1934" s="90"/>
      <c r="ED1934" s="90"/>
      <c r="EE1934" s="90"/>
      <c r="EF1934" s="90"/>
      <c r="EG1934" s="90"/>
      <c r="EH1934" s="90"/>
      <c r="EI1934" s="90"/>
      <c r="EJ1934" s="90"/>
      <c r="EK1934" s="90"/>
      <c r="EL1934" s="90"/>
      <c r="EM1934" s="90"/>
      <c r="EN1934" s="90"/>
      <c r="EO1934" s="90"/>
      <c r="EP1934" s="90"/>
      <c r="EQ1934" s="90"/>
      <c r="ER1934" s="90"/>
      <c r="ES1934" s="90"/>
      <c r="ET1934" s="90"/>
      <c r="EU1934" s="90"/>
      <c r="EV1934" s="90"/>
      <c r="EW1934" s="90"/>
      <c r="EX1934" s="90"/>
      <c r="EY1934" s="90"/>
      <c r="EZ1934" s="90"/>
      <c r="FA1934" s="90"/>
      <c r="FB1934" s="90"/>
      <c r="FC1934" s="90"/>
      <c r="FD1934" s="90"/>
      <c r="FE1934" s="90"/>
      <c r="FF1934" s="90"/>
      <c r="FG1934" s="90"/>
      <c r="FH1934" s="90"/>
      <c r="FI1934" s="90"/>
      <c r="FJ1934" s="90"/>
      <c r="FK1934" s="90"/>
      <c r="FL1934" s="90"/>
      <c r="FM1934" s="90"/>
      <c r="FN1934" s="90"/>
      <c r="FO1934" s="90"/>
      <c r="FP1934" s="90"/>
      <c r="FQ1934" s="90"/>
      <c r="FR1934" s="90"/>
      <c r="FS1934" s="90"/>
      <c r="FT1934" s="90"/>
      <c r="FU1934" s="90"/>
      <c r="FV1934" s="90"/>
      <c r="FW1934" s="90"/>
      <c r="FX1934" s="90"/>
      <c r="FY1934" s="90"/>
      <c r="FZ1934" s="90"/>
      <c r="GA1934" s="90"/>
      <c r="GB1934" s="90"/>
      <c r="GC1934" s="90"/>
      <c r="GD1934" s="90"/>
      <c r="GE1934" s="90"/>
      <c r="GF1934" s="90"/>
      <c r="GG1934" s="90"/>
      <c r="GH1934" s="90"/>
      <c r="GI1934" s="90"/>
      <c r="GJ1934" s="90"/>
      <c r="GK1934" s="90"/>
      <c r="GL1934" s="90"/>
      <c r="GM1934" s="90"/>
      <c r="GN1934" s="90"/>
      <c r="GO1934" s="90"/>
      <c r="GP1934" s="90"/>
      <c r="GQ1934" s="90"/>
      <c r="GR1934" s="90"/>
      <c r="GS1934" s="90"/>
      <c r="GT1934" s="90"/>
      <c r="GU1934" s="90"/>
      <c r="GV1934" s="90"/>
      <c r="GW1934" s="90"/>
      <c r="GX1934" s="90"/>
      <c r="GY1934" s="90"/>
      <c r="GZ1934" s="90"/>
      <c r="HA1934" s="90"/>
      <c r="HB1934" s="90"/>
      <c r="HC1934" s="90"/>
      <c r="HD1934" s="90"/>
      <c r="HE1934" s="90"/>
      <c r="HF1934" s="90"/>
      <c r="HG1934" s="90"/>
      <c r="HH1934" s="90"/>
      <c r="HI1934" s="90"/>
      <c r="HJ1934" s="90"/>
      <c r="HK1934" s="90"/>
      <c r="HL1934" s="90"/>
      <c r="HM1934" s="90"/>
      <c r="HN1934" s="90"/>
      <c r="HO1934" s="90"/>
      <c r="HP1934" s="90"/>
      <c r="HQ1934" s="90"/>
      <c r="HR1934" s="90"/>
      <c r="HS1934" s="90"/>
      <c r="HT1934" s="90"/>
      <c r="HU1934" s="90"/>
      <c r="HV1934" s="90"/>
      <c r="HW1934" s="90"/>
      <c r="HX1934" s="90"/>
      <c r="HY1934" s="90"/>
      <c r="HZ1934" s="90"/>
      <c r="IA1934" s="90"/>
      <c r="IB1934" s="90"/>
      <c r="IC1934" s="90"/>
      <c r="ID1934" s="90"/>
      <c r="IE1934" s="90"/>
      <c r="IF1934" s="90"/>
      <c r="IG1934" s="90"/>
      <c r="IH1934" s="90"/>
      <c r="II1934" s="90"/>
      <c r="IJ1934" s="90"/>
      <c r="IK1934" s="90"/>
      <c r="IL1934" s="90"/>
      <c r="IM1934" s="90"/>
    </row>
    <row r="1935" spans="1:247" ht="13.5" hidden="1">
      <c r="A1935" s="90" t="s">
        <v>2706</v>
      </c>
      <c r="B1935" s="90"/>
      <c r="C1935" s="90"/>
      <c r="D1935" s="90" t="s">
        <v>2707</v>
      </c>
      <c r="E1935" s="90" t="s">
        <v>2708</v>
      </c>
      <c r="F1935" s="90" t="s">
        <v>2709</v>
      </c>
      <c r="G1935" s="90" t="s">
        <v>2710</v>
      </c>
      <c r="H1935" s="92"/>
      <c r="I1935" s="92"/>
      <c r="J1935" s="93"/>
      <c r="K1935" s="94">
        <v>1000</v>
      </c>
      <c r="L1935" s="94">
        <f t="shared" ref="L1935:L1937" si="20">K1935</f>
        <v>1000</v>
      </c>
      <c r="M1935" s="94">
        <f t="shared" si="19"/>
        <v>0</v>
      </c>
      <c r="N1935" s="90" t="s">
        <v>2711</v>
      </c>
      <c r="O1935" s="90" t="s">
        <v>2712</v>
      </c>
      <c r="P1935" s="90" t="s">
        <v>2619</v>
      </c>
      <c r="Q1935" s="90" t="s">
        <v>2713</v>
      </c>
      <c r="R1935" s="90"/>
      <c r="S1935" s="90"/>
      <c r="T1935" s="90"/>
      <c r="U1935" s="90"/>
      <c r="V1935" s="90"/>
      <c r="W1935" s="90"/>
      <c r="X1935" s="90"/>
      <c r="Y1935" s="90"/>
      <c r="Z1935" s="90"/>
      <c r="AA1935" s="90"/>
      <c r="AB1935" s="90"/>
      <c r="AC1935" s="90"/>
      <c r="AD1935" s="90"/>
      <c r="AE1935" s="90"/>
      <c r="AF1935" s="90"/>
      <c r="AG1935" s="90"/>
      <c r="AH1935" s="90"/>
      <c r="AI1935" s="90"/>
      <c r="AJ1935" s="90"/>
      <c r="AK1935" s="90"/>
      <c r="AL1935" s="90"/>
      <c r="AM1935" s="90"/>
      <c r="AN1935" s="90"/>
      <c r="AO1935" s="90"/>
      <c r="AP1935" s="90"/>
      <c r="AQ1935" s="90"/>
      <c r="AR1935" s="90"/>
      <c r="AS1935" s="90"/>
      <c r="AT1935" s="90"/>
      <c r="AU1935" s="90"/>
      <c r="AV1935" s="90"/>
      <c r="AW1935" s="90"/>
      <c r="AX1935" s="90"/>
      <c r="AY1935" s="90"/>
      <c r="AZ1935" s="90"/>
      <c r="BA1935" s="90"/>
      <c r="BB1935" s="90"/>
      <c r="BC1935" s="90"/>
      <c r="BD1935" s="90"/>
      <c r="BE1935" s="90"/>
      <c r="BF1935" s="90"/>
      <c r="BG1935" s="90"/>
      <c r="BH1935" s="90"/>
      <c r="BI1935" s="90"/>
      <c r="BJ1935" s="90"/>
      <c r="BK1935" s="90"/>
      <c r="BL1935" s="90"/>
      <c r="BM1935" s="90"/>
      <c r="BN1935" s="90"/>
      <c r="BO1935" s="90"/>
      <c r="BP1935" s="90"/>
      <c r="BQ1935" s="90"/>
      <c r="BR1935" s="90"/>
      <c r="BS1935" s="90"/>
      <c r="BT1935" s="90"/>
      <c r="BU1935" s="90"/>
      <c r="BV1935" s="90"/>
      <c r="BW1935" s="90"/>
      <c r="BX1935" s="90"/>
      <c r="BY1935" s="90"/>
      <c r="BZ1935" s="90"/>
      <c r="CA1935" s="90"/>
      <c r="CB1935" s="90"/>
      <c r="CC1935" s="90"/>
      <c r="CD1935" s="90"/>
      <c r="CE1935" s="90"/>
      <c r="CF1935" s="90"/>
      <c r="CG1935" s="90"/>
      <c r="CH1935" s="90"/>
      <c r="CI1935" s="90"/>
      <c r="CJ1935" s="90"/>
      <c r="CK1935" s="90"/>
      <c r="CL1935" s="90"/>
      <c r="CM1935" s="90"/>
      <c r="CN1935" s="90"/>
      <c r="CO1935" s="90"/>
      <c r="CP1935" s="90"/>
      <c r="CQ1935" s="90"/>
      <c r="CR1935" s="90"/>
      <c r="CS1935" s="90"/>
      <c r="CT1935" s="90"/>
      <c r="CU1935" s="90"/>
      <c r="CV1935" s="90"/>
      <c r="CW1935" s="90"/>
      <c r="CX1935" s="90"/>
      <c r="CY1935" s="90"/>
      <c r="CZ1935" s="90"/>
      <c r="DA1935" s="90"/>
      <c r="DB1935" s="90"/>
      <c r="DC1935" s="90"/>
      <c r="DD1935" s="90"/>
      <c r="DE1935" s="90"/>
      <c r="DF1935" s="90"/>
      <c r="DG1935" s="90"/>
      <c r="DH1935" s="90"/>
      <c r="DI1935" s="90"/>
      <c r="DJ1935" s="90"/>
      <c r="DK1935" s="90"/>
      <c r="DL1935" s="90"/>
      <c r="DM1935" s="90"/>
      <c r="DN1935" s="90"/>
      <c r="DO1935" s="90"/>
      <c r="DP1935" s="90"/>
      <c r="DQ1935" s="90"/>
      <c r="DR1935" s="90"/>
      <c r="DS1935" s="90"/>
      <c r="DT1935" s="90"/>
      <c r="DU1935" s="90"/>
      <c r="DV1935" s="90"/>
      <c r="DW1935" s="90"/>
      <c r="DX1935" s="90"/>
      <c r="DY1935" s="90"/>
      <c r="DZ1935" s="90"/>
      <c r="EA1935" s="90"/>
      <c r="EB1935" s="90"/>
      <c r="EC1935" s="90"/>
      <c r="ED1935" s="90"/>
      <c r="EE1935" s="90"/>
      <c r="EF1935" s="90"/>
      <c r="EG1935" s="90"/>
      <c r="EH1935" s="90"/>
      <c r="EI1935" s="90"/>
      <c r="EJ1935" s="90"/>
      <c r="EK1935" s="90"/>
      <c r="EL1935" s="90"/>
      <c r="EM1935" s="90"/>
      <c r="EN1935" s="90"/>
      <c r="EO1935" s="90"/>
      <c r="EP1935" s="90"/>
      <c r="EQ1935" s="90"/>
      <c r="ER1935" s="90"/>
      <c r="ES1935" s="90"/>
      <c r="ET1935" s="90"/>
      <c r="EU1935" s="90"/>
      <c r="EV1935" s="90"/>
      <c r="EW1935" s="90"/>
      <c r="EX1935" s="90"/>
      <c r="EY1935" s="90"/>
      <c r="EZ1935" s="90"/>
      <c r="FA1935" s="90"/>
      <c r="FB1935" s="90"/>
      <c r="FC1935" s="90"/>
      <c r="FD1935" s="90"/>
      <c r="FE1935" s="90"/>
      <c r="FF1935" s="90"/>
      <c r="FG1935" s="90"/>
      <c r="FH1935" s="90"/>
      <c r="FI1935" s="90"/>
      <c r="FJ1935" s="90"/>
      <c r="FK1935" s="90"/>
      <c r="FL1935" s="90"/>
      <c r="FM1935" s="90"/>
      <c r="FN1935" s="90"/>
      <c r="FO1935" s="90"/>
      <c r="FP1935" s="90"/>
      <c r="FQ1935" s="90"/>
      <c r="FR1935" s="90"/>
      <c r="FS1935" s="90"/>
      <c r="FT1935" s="90"/>
      <c r="FU1935" s="90"/>
      <c r="FV1935" s="90"/>
      <c r="FW1935" s="90"/>
      <c r="FX1935" s="90"/>
      <c r="FY1935" s="90"/>
      <c r="FZ1935" s="90"/>
      <c r="GA1935" s="90"/>
      <c r="GB1935" s="90"/>
      <c r="GC1935" s="90"/>
      <c r="GD1935" s="90"/>
      <c r="GE1935" s="90"/>
      <c r="GF1935" s="90"/>
      <c r="GG1935" s="90"/>
      <c r="GH1935" s="90"/>
      <c r="GI1935" s="90"/>
      <c r="GJ1935" s="90"/>
      <c r="GK1935" s="90"/>
      <c r="GL1935" s="90"/>
      <c r="GM1935" s="90"/>
      <c r="GN1935" s="90"/>
      <c r="GO1935" s="90"/>
      <c r="GP1935" s="90"/>
      <c r="GQ1935" s="90"/>
      <c r="GR1935" s="90"/>
      <c r="GS1935" s="90"/>
      <c r="GT1935" s="90"/>
      <c r="GU1935" s="90"/>
      <c r="GV1935" s="90"/>
      <c r="GW1935" s="90"/>
      <c r="GX1935" s="90"/>
      <c r="GY1935" s="90"/>
      <c r="GZ1935" s="90"/>
      <c r="HA1935" s="90"/>
      <c r="HB1935" s="90"/>
      <c r="HC1935" s="90"/>
      <c r="HD1935" s="90"/>
      <c r="HE1935" s="90"/>
      <c r="HF1935" s="90"/>
      <c r="HG1935" s="90"/>
      <c r="HH1935" s="90"/>
      <c r="HI1935" s="90"/>
      <c r="HJ1935" s="90"/>
      <c r="HK1935" s="90"/>
      <c r="HL1935" s="90"/>
      <c r="HM1935" s="90"/>
      <c r="HN1935" s="90"/>
      <c r="HO1935" s="90"/>
      <c r="HP1935" s="90"/>
      <c r="HQ1935" s="90"/>
      <c r="HR1935" s="90"/>
      <c r="HS1935" s="90"/>
      <c r="HT1935" s="90"/>
      <c r="HU1935" s="90"/>
      <c r="HV1935" s="90"/>
      <c r="HW1935" s="90"/>
      <c r="HX1935" s="90"/>
      <c r="HY1935" s="90"/>
      <c r="HZ1935" s="90"/>
      <c r="IA1935" s="90"/>
      <c r="IB1935" s="90"/>
      <c r="IC1935" s="90"/>
      <c r="ID1935" s="90"/>
      <c r="IE1935" s="90"/>
      <c r="IF1935" s="90"/>
      <c r="IG1935" s="90"/>
      <c r="IH1935" s="90"/>
      <c r="II1935" s="90"/>
      <c r="IJ1935" s="90"/>
      <c r="IK1935" s="90"/>
      <c r="IL1935" s="90"/>
      <c r="IM1935" s="90"/>
    </row>
    <row r="1936" spans="1:247" ht="13.5" hidden="1">
      <c r="A1936" s="90" t="s">
        <v>2706</v>
      </c>
      <c r="B1936" s="90"/>
      <c r="C1936" s="90"/>
      <c r="D1936" s="90" t="s">
        <v>2714</v>
      </c>
      <c r="E1936" s="90" t="s">
        <v>2715</v>
      </c>
      <c r="F1936" s="90" t="s">
        <v>2709</v>
      </c>
      <c r="G1936" s="90" t="s">
        <v>2716</v>
      </c>
      <c r="H1936" s="92"/>
      <c r="I1936" s="92"/>
      <c r="J1936" s="93"/>
      <c r="K1936" s="94">
        <v>1539.06</v>
      </c>
      <c r="L1936" s="94">
        <f t="shared" si="20"/>
        <v>1539.06</v>
      </c>
      <c r="M1936" s="94">
        <f t="shared" si="19"/>
        <v>0</v>
      </c>
      <c r="N1936" s="90" t="s">
        <v>2711</v>
      </c>
      <c r="O1936" s="90" t="s">
        <v>2717</v>
      </c>
      <c r="P1936" s="90" t="s">
        <v>2619</v>
      </c>
      <c r="Q1936" s="90" t="s">
        <v>2713</v>
      </c>
      <c r="R1936" s="90"/>
      <c r="S1936" s="90"/>
      <c r="T1936" s="90"/>
      <c r="U1936" s="90"/>
      <c r="V1936" s="90"/>
      <c r="W1936" s="90"/>
      <c r="X1936" s="90"/>
      <c r="Y1936" s="90"/>
      <c r="Z1936" s="90"/>
      <c r="AA1936" s="90"/>
      <c r="AB1936" s="90"/>
      <c r="AC1936" s="90"/>
      <c r="AD1936" s="90"/>
      <c r="AE1936" s="90"/>
      <c r="AF1936" s="90"/>
      <c r="AG1936" s="90"/>
      <c r="AH1936" s="90"/>
      <c r="AI1936" s="90"/>
      <c r="AJ1936" s="90"/>
      <c r="AK1936" s="90"/>
      <c r="AL1936" s="90"/>
      <c r="AM1936" s="90"/>
      <c r="AN1936" s="90"/>
      <c r="AO1936" s="90"/>
      <c r="AP1936" s="90"/>
      <c r="AQ1936" s="90"/>
      <c r="AR1936" s="90"/>
      <c r="AS1936" s="90"/>
      <c r="AT1936" s="90"/>
      <c r="AU1936" s="90"/>
      <c r="AV1936" s="90"/>
      <c r="AW1936" s="90"/>
      <c r="AX1936" s="90"/>
      <c r="AY1936" s="90"/>
      <c r="AZ1936" s="90"/>
      <c r="BA1936" s="90"/>
      <c r="BB1936" s="90"/>
      <c r="BC1936" s="90"/>
      <c r="BD1936" s="90"/>
      <c r="BE1936" s="90"/>
      <c r="BF1936" s="90"/>
      <c r="BG1936" s="90"/>
      <c r="BH1936" s="90"/>
      <c r="BI1936" s="90"/>
      <c r="BJ1936" s="90"/>
      <c r="BK1936" s="90"/>
      <c r="BL1936" s="90"/>
      <c r="BM1936" s="90"/>
      <c r="BN1936" s="90"/>
      <c r="BO1936" s="90"/>
      <c r="BP1936" s="90"/>
      <c r="BQ1936" s="90"/>
      <c r="BR1936" s="90"/>
      <c r="BS1936" s="90"/>
      <c r="BT1936" s="90"/>
      <c r="BU1936" s="90"/>
      <c r="BV1936" s="90"/>
      <c r="BW1936" s="90"/>
      <c r="BX1936" s="90"/>
      <c r="BY1936" s="90"/>
      <c r="BZ1936" s="90"/>
      <c r="CA1936" s="90"/>
      <c r="CB1936" s="90"/>
      <c r="CC1936" s="90"/>
      <c r="CD1936" s="90"/>
      <c r="CE1936" s="90"/>
      <c r="CF1936" s="90"/>
      <c r="CG1936" s="90"/>
      <c r="CH1936" s="90"/>
      <c r="CI1936" s="90"/>
      <c r="CJ1936" s="90"/>
      <c r="CK1936" s="90"/>
      <c r="CL1936" s="90"/>
      <c r="CM1936" s="90"/>
      <c r="CN1936" s="90"/>
      <c r="CO1936" s="90"/>
      <c r="CP1936" s="90"/>
      <c r="CQ1936" s="90"/>
      <c r="CR1936" s="90"/>
      <c r="CS1936" s="90"/>
      <c r="CT1936" s="90"/>
      <c r="CU1936" s="90"/>
      <c r="CV1936" s="90"/>
      <c r="CW1936" s="90"/>
      <c r="CX1936" s="90"/>
      <c r="CY1936" s="90"/>
      <c r="CZ1936" s="90"/>
      <c r="DA1936" s="90"/>
      <c r="DB1936" s="90"/>
      <c r="DC1936" s="90"/>
      <c r="DD1936" s="90"/>
      <c r="DE1936" s="90"/>
      <c r="DF1936" s="90"/>
      <c r="DG1936" s="90"/>
      <c r="DH1936" s="90"/>
      <c r="DI1936" s="90"/>
      <c r="DJ1936" s="90"/>
      <c r="DK1936" s="90"/>
      <c r="DL1936" s="90"/>
      <c r="DM1936" s="90"/>
      <c r="DN1936" s="90"/>
      <c r="DO1936" s="90"/>
      <c r="DP1936" s="90"/>
      <c r="DQ1936" s="90"/>
      <c r="DR1936" s="90"/>
      <c r="DS1936" s="90"/>
      <c r="DT1936" s="90"/>
      <c r="DU1936" s="90"/>
      <c r="DV1936" s="90"/>
      <c r="DW1936" s="90"/>
      <c r="DX1936" s="90"/>
      <c r="DY1936" s="90"/>
      <c r="DZ1936" s="90"/>
      <c r="EA1936" s="90"/>
      <c r="EB1936" s="90"/>
      <c r="EC1936" s="90"/>
      <c r="ED1936" s="90"/>
      <c r="EE1936" s="90"/>
      <c r="EF1936" s="90"/>
      <c r="EG1936" s="90"/>
      <c r="EH1936" s="90"/>
      <c r="EI1936" s="90"/>
      <c r="EJ1936" s="90"/>
      <c r="EK1936" s="90"/>
      <c r="EL1936" s="90"/>
      <c r="EM1936" s="90"/>
      <c r="EN1936" s="90"/>
      <c r="EO1936" s="90"/>
      <c r="EP1936" s="90"/>
      <c r="EQ1936" s="90"/>
      <c r="ER1936" s="90"/>
      <c r="ES1936" s="90"/>
      <c r="ET1936" s="90"/>
      <c r="EU1936" s="90"/>
      <c r="EV1936" s="90"/>
      <c r="EW1936" s="90"/>
      <c r="EX1936" s="90"/>
      <c r="EY1936" s="90"/>
      <c r="EZ1936" s="90"/>
      <c r="FA1936" s="90"/>
      <c r="FB1936" s="90"/>
      <c r="FC1936" s="90"/>
      <c r="FD1936" s="90"/>
      <c r="FE1936" s="90"/>
      <c r="FF1936" s="90"/>
      <c r="FG1936" s="90"/>
      <c r="FH1936" s="90"/>
      <c r="FI1936" s="90"/>
      <c r="FJ1936" s="90"/>
      <c r="FK1936" s="90"/>
      <c r="FL1936" s="90"/>
      <c r="FM1936" s="90"/>
      <c r="FN1936" s="90"/>
      <c r="FO1936" s="90"/>
      <c r="FP1936" s="90"/>
      <c r="FQ1936" s="90"/>
      <c r="FR1936" s="90"/>
      <c r="FS1936" s="90"/>
      <c r="FT1936" s="90"/>
      <c r="FU1936" s="90"/>
      <c r="FV1936" s="90"/>
      <c r="FW1936" s="90"/>
      <c r="FX1936" s="90"/>
      <c r="FY1936" s="90"/>
      <c r="FZ1936" s="90"/>
      <c r="GA1936" s="90"/>
      <c r="GB1936" s="90"/>
      <c r="GC1936" s="90"/>
      <c r="GD1936" s="90"/>
      <c r="GE1936" s="90"/>
      <c r="GF1936" s="90"/>
      <c r="GG1936" s="90"/>
      <c r="GH1936" s="90"/>
      <c r="GI1936" s="90"/>
      <c r="GJ1936" s="90"/>
      <c r="GK1936" s="90"/>
      <c r="GL1936" s="90"/>
      <c r="GM1936" s="90"/>
      <c r="GN1936" s="90"/>
      <c r="GO1936" s="90"/>
      <c r="GP1936" s="90"/>
      <c r="GQ1936" s="90"/>
      <c r="GR1936" s="90"/>
      <c r="GS1936" s="90"/>
      <c r="GT1936" s="90"/>
      <c r="GU1936" s="90"/>
      <c r="GV1936" s="90"/>
      <c r="GW1936" s="90"/>
      <c r="GX1936" s="90"/>
      <c r="GY1936" s="90"/>
      <c r="GZ1936" s="90"/>
      <c r="HA1936" s="90"/>
      <c r="HB1936" s="90"/>
      <c r="HC1936" s="90"/>
      <c r="HD1936" s="90"/>
      <c r="HE1936" s="90"/>
      <c r="HF1936" s="90"/>
      <c r="HG1936" s="90"/>
      <c r="HH1936" s="90"/>
      <c r="HI1936" s="90"/>
      <c r="HJ1936" s="90"/>
      <c r="HK1936" s="90"/>
      <c r="HL1936" s="90"/>
      <c r="HM1936" s="90"/>
      <c r="HN1936" s="90"/>
      <c r="HO1936" s="90"/>
      <c r="HP1936" s="90"/>
      <c r="HQ1936" s="90"/>
      <c r="HR1936" s="90"/>
      <c r="HS1936" s="90"/>
      <c r="HT1936" s="90"/>
      <c r="HU1936" s="90"/>
      <c r="HV1936" s="90"/>
      <c r="HW1936" s="90"/>
      <c r="HX1936" s="90"/>
      <c r="HY1936" s="90"/>
      <c r="HZ1936" s="90"/>
      <c r="IA1936" s="90"/>
      <c r="IB1936" s="90"/>
      <c r="IC1936" s="90"/>
      <c r="ID1936" s="90"/>
      <c r="IE1936" s="90"/>
      <c r="IF1936" s="90"/>
      <c r="IG1936" s="90"/>
      <c r="IH1936" s="90"/>
      <c r="II1936" s="90"/>
      <c r="IJ1936" s="90"/>
      <c r="IK1936" s="90"/>
      <c r="IL1936" s="90"/>
      <c r="IM1936" s="90"/>
    </row>
    <row r="1937" spans="1:247" ht="13.5" hidden="1">
      <c r="A1937" s="90" t="s">
        <v>2718</v>
      </c>
      <c r="B1937" s="90"/>
      <c r="C1937" s="90"/>
      <c r="D1937" s="90" t="s">
        <v>2719</v>
      </c>
      <c r="E1937" s="90" t="s">
        <v>2720</v>
      </c>
      <c r="F1937" s="90" t="s">
        <v>2721</v>
      </c>
      <c r="G1937" s="90" t="s">
        <v>2722</v>
      </c>
      <c r="H1937" s="92">
        <v>6548573.6100000003</v>
      </c>
      <c r="I1937" s="92">
        <v>499</v>
      </c>
      <c r="J1937" s="93"/>
      <c r="K1937" s="94">
        <f>H1937/I1937</f>
        <v>13123.394008016032</v>
      </c>
      <c r="L1937" s="94">
        <f t="shared" si="20"/>
        <v>13123.394008016032</v>
      </c>
      <c r="M1937" s="94">
        <f t="shared" si="19"/>
        <v>0</v>
      </c>
      <c r="N1937" s="90" t="s">
        <v>2711</v>
      </c>
      <c r="O1937" s="90" t="s">
        <v>2712</v>
      </c>
      <c r="P1937" s="90" t="s">
        <v>2619</v>
      </c>
      <c r="Q1937" s="90"/>
      <c r="R1937" s="90"/>
      <c r="S1937" s="90"/>
      <c r="T1937" s="90"/>
      <c r="U1937" s="90"/>
      <c r="V1937" s="90"/>
      <c r="W1937" s="90"/>
      <c r="X1937" s="90"/>
      <c r="Y1937" s="90"/>
      <c r="Z1937" s="90"/>
      <c r="AA1937" s="90"/>
      <c r="AB1937" s="90"/>
      <c r="AC1937" s="90"/>
      <c r="AD1937" s="90"/>
      <c r="AE1937" s="90"/>
      <c r="AF1937" s="90"/>
      <c r="AG1937" s="90"/>
      <c r="AH1937" s="90"/>
      <c r="AI1937" s="90"/>
      <c r="AJ1937" s="90"/>
      <c r="AK1937" s="90"/>
      <c r="AL1937" s="90"/>
      <c r="AM1937" s="90"/>
      <c r="AN1937" s="90"/>
      <c r="AO1937" s="90"/>
      <c r="AP1937" s="90"/>
      <c r="AQ1937" s="90"/>
      <c r="AR1937" s="90"/>
      <c r="AS1937" s="90"/>
      <c r="AT1937" s="90"/>
      <c r="AU1937" s="90"/>
      <c r="AV1937" s="90"/>
      <c r="AW1937" s="90"/>
      <c r="AX1937" s="90"/>
      <c r="AY1937" s="90"/>
      <c r="AZ1937" s="90"/>
      <c r="BA1937" s="90"/>
      <c r="BB1937" s="90"/>
      <c r="BC1937" s="90"/>
      <c r="BD1937" s="90"/>
      <c r="BE1937" s="90"/>
      <c r="BF1937" s="90"/>
      <c r="BG1937" s="90"/>
      <c r="BH1937" s="90"/>
      <c r="BI1937" s="90"/>
      <c r="BJ1937" s="90"/>
      <c r="BK1937" s="90"/>
      <c r="BL1937" s="90"/>
      <c r="BM1937" s="90"/>
      <c r="BN1937" s="90"/>
      <c r="BO1937" s="90"/>
      <c r="BP1937" s="90"/>
      <c r="BQ1937" s="90"/>
      <c r="BR1937" s="90"/>
      <c r="BS1937" s="90"/>
      <c r="BT1937" s="90"/>
      <c r="BU1937" s="90"/>
      <c r="BV1937" s="90"/>
      <c r="BW1937" s="90"/>
      <c r="BX1937" s="90"/>
      <c r="BY1937" s="90"/>
      <c r="BZ1937" s="90"/>
      <c r="CA1937" s="90"/>
      <c r="CB1937" s="90"/>
      <c r="CC1937" s="90"/>
      <c r="CD1937" s="90"/>
      <c r="CE1937" s="90"/>
      <c r="CF1937" s="90"/>
      <c r="CG1937" s="90"/>
      <c r="CH1937" s="90"/>
      <c r="CI1937" s="90"/>
      <c r="CJ1937" s="90"/>
      <c r="CK1937" s="90"/>
      <c r="CL1937" s="90"/>
      <c r="CM1937" s="90"/>
      <c r="CN1937" s="90"/>
      <c r="CO1937" s="90"/>
      <c r="CP1937" s="90"/>
      <c r="CQ1937" s="90"/>
      <c r="CR1937" s="90"/>
      <c r="CS1937" s="90"/>
      <c r="CT1937" s="90"/>
      <c r="CU1937" s="90"/>
      <c r="CV1937" s="90"/>
      <c r="CW1937" s="90"/>
      <c r="CX1937" s="90"/>
      <c r="CY1937" s="90"/>
      <c r="CZ1937" s="90"/>
      <c r="DA1937" s="90"/>
      <c r="DB1937" s="90"/>
      <c r="DC1937" s="90"/>
      <c r="DD1937" s="90"/>
      <c r="DE1937" s="90"/>
      <c r="DF1937" s="90"/>
      <c r="DG1937" s="90"/>
      <c r="DH1937" s="90"/>
      <c r="DI1937" s="90"/>
      <c r="DJ1937" s="90"/>
      <c r="DK1937" s="90"/>
      <c r="DL1937" s="90"/>
      <c r="DM1937" s="90"/>
      <c r="DN1937" s="90"/>
      <c r="DO1937" s="90"/>
      <c r="DP1937" s="90"/>
      <c r="DQ1937" s="90"/>
      <c r="DR1937" s="90"/>
      <c r="DS1937" s="90"/>
      <c r="DT1937" s="90"/>
      <c r="DU1937" s="90"/>
      <c r="DV1937" s="90"/>
      <c r="DW1937" s="90"/>
      <c r="DX1937" s="90"/>
      <c r="DY1937" s="90"/>
      <c r="DZ1937" s="90"/>
      <c r="EA1937" s="90"/>
      <c r="EB1937" s="90"/>
      <c r="EC1937" s="90"/>
      <c r="ED1937" s="90"/>
      <c r="EE1937" s="90"/>
      <c r="EF1937" s="90"/>
      <c r="EG1937" s="90"/>
      <c r="EH1937" s="90"/>
      <c r="EI1937" s="90"/>
      <c r="EJ1937" s="90"/>
      <c r="EK1937" s="90"/>
      <c r="EL1937" s="90"/>
      <c r="EM1937" s="90"/>
      <c r="EN1937" s="90"/>
      <c r="EO1937" s="90"/>
      <c r="EP1937" s="90"/>
      <c r="EQ1937" s="90"/>
      <c r="ER1937" s="90"/>
      <c r="ES1937" s="90"/>
      <c r="ET1937" s="90"/>
      <c r="EU1937" s="90"/>
      <c r="EV1937" s="90"/>
      <c r="EW1937" s="90"/>
      <c r="EX1937" s="90"/>
      <c r="EY1937" s="90"/>
      <c r="EZ1937" s="90"/>
      <c r="FA1937" s="90"/>
      <c r="FB1937" s="90"/>
      <c r="FC1937" s="90"/>
      <c r="FD1937" s="90"/>
      <c r="FE1937" s="90"/>
      <c r="FF1937" s="90"/>
      <c r="FG1937" s="90"/>
      <c r="FH1937" s="90"/>
      <c r="FI1937" s="90"/>
      <c r="FJ1937" s="90"/>
      <c r="FK1937" s="90"/>
      <c r="FL1937" s="90"/>
      <c r="FM1937" s="90"/>
      <c r="FN1937" s="90"/>
      <c r="FO1937" s="90"/>
      <c r="FP1937" s="90"/>
      <c r="FQ1937" s="90"/>
      <c r="FR1937" s="90"/>
      <c r="FS1937" s="90"/>
      <c r="FT1937" s="90"/>
      <c r="FU1937" s="90"/>
      <c r="FV1937" s="90"/>
      <c r="FW1937" s="90"/>
      <c r="FX1937" s="90"/>
      <c r="FY1937" s="90"/>
      <c r="FZ1937" s="90"/>
      <c r="GA1937" s="90"/>
      <c r="GB1937" s="90"/>
      <c r="GC1937" s="90"/>
      <c r="GD1937" s="90"/>
      <c r="GE1937" s="90"/>
      <c r="GF1937" s="90"/>
      <c r="GG1937" s="90"/>
      <c r="GH1937" s="90"/>
      <c r="GI1937" s="90"/>
      <c r="GJ1937" s="90"/>
      <c r="GK1937" s="90"/>
      <c r="GL1937" s="90"/>
      <c r="GM1937" s="90"/>
      <c r="GN1937" s="90"/>
      <c r="GO1937" s="90"/>
      <c r="GP1937" s="90"/>
      <c r="GQ1937" s="90"/>
      <c r="GR1937" s="90"/>
      <c r="GS1937" s="90"/>
      <c r="GT1937" s="90"/>
      <c r="GU1937" s="90"/>
      <c r="GV1937" s="90"/>
      <c r="GW1937" s="90"/>
      <c r="GX1937" s="90"/>
      <c r="GY1937" s="90"/>
      <c r="GZ1937" s="90"/>
      <c r="HA1937" s="90"/>
      <c r="HB1937" s="90"/>
      <c r="HC1937" s="90"/>
      <c r="HD1937" s="90"/>
      <c r="HE1937" s="90"/>
      <c r="HF1937" s="90"/>
      <c r="HG1937" s="90"/>
      <c r="HH1937" s="90"/>
      <c r="HI1937" s="90"/>
      <c r="HJ1937" s="90"/>
      <c r="HK1937" s="90"/>
      <c r="HL1937" s="90"/>
      <c r="HM1937" s="90"/>
      <c r="HN1937" s="90"/>
      <c r="HO1937" s="90"/>
      <c r="HP1937" s="90"/>
      <c r="HQ1937" s="90"/>
      <c r="HR1937" s="90"/>
      <c r="HS1937" s="90"/>
      <c r="HT1937" s="90"/>
      <c r="HU1937" s="90"/>
      <c r="HV1937" s="90"/>
      <c r="HW1937" s="90"/>
      <c r="HX1937" s="90"/>
      <c r="HY1937" s="90"/>
      <c r="HZ1937" s="90"/>
      <c r="IA1937" s="90"/>
      <c r="IB1937" s="90"/>
      <c r="IC1937" s="90"/>
      <c r="ID1937" s="90"/>
      <c r="IE1937" s="90"/>
      <c r="IF1937" s="90"/>
      <c r="IG1937" s="90"/>
      <c r="IH1937" s="90"/>
      <c r="II1937" s="90"/>
      <c r="IJ1937" s="90"/>
      <c r="IK1937" s="90"/>
      <c r="IL1937" s="90"/>
      <c r="IM1937" s="90"/>
    </row>
    <row r="1938" spans="1:247" ht="13.5" hidden="1">
      <c r="A1938" s="90"/>
      <c r="B1938" s="90"/>
      <c r="C1938" s="108"/>
      <c r="D1938" s="108">
        <v>45303</v>
      </c>
      <c r="E1938" s="90">
        <v>1353</v>
      </c>
      <c r="F1938" s="90" t="s">
        <v>2676</v>
      </c>
      <c r="G1938" s="90" t="s">
        <v>2667</v>
      </c>
      <c r="H1938" s="92"/>
      <c r="I1938" s="92"/>
      <c r="J1938" s="93"/>
      <c r="K1938" s="94">
        <v>565</v>
      </c>
      <c r="L1938" s="94">
        <v>565</v>
      </c>
      <c r="M1938" s="94">
        <f t="shared" si="19"/>
        <v>0</v>
      </c>
      <c r="N1938" s="90" t="s">
        <v>2723</v>
      </c>
      <c r="O1938" s="90" t="s">
        <v>2724</v>
      </c>
      <c r="P1938" s="90" t="s">
        <v>2619</v>
      </c>
      <c r="Q1938" s="90"/>
      <c r="R1938" s="90"/>
      <c r="S1938" s="90"/>
      <c r="T1938" s="90"/>
      <c r="U1938" s="90"/>
      <c r="V1938" s="90"/>
      <c r="W1938" s="90"/>
      <c r="X1938" s="90"/>
      <c r="Y1938" s="90"/>
      <c r="Z1938" s="90"/>
      <c r="AA1938" s="90"/>
      <c r="AB1938" s="90"/>
      <c r="AC1938" s="90"/>
      <c r="AD1938" s="90"/>
      <c r="AE1938" s="90"/>
      <c r="AF1938" s="90"/>
      <c r="AG1938" s="90"/>
      <c r="AH1938" s="90"/>
      <c r="AI1938" s="90"/>
      <c r="AJ1938" s="90"/>
      <c r="AK1938" s="90"/>
      <c r="AL1938" s="90"/>
      <c r="AM1938" s="90"/>
      <c r="AN1938" s="90"/>
      <c r="AO1938" s="90"/>
      <c r="AP1938" s="90"/>
      <c r="AQ1938" s="90"/>
      <c r="AR1938" s="90"/>
      <c r="AS1938" s="90"/>
      <c r="AT1938" s="90"/>
      <c r="AU1938" s="90"/>
      <c r="AV1938" s="90"/>
      <c r="AW1938" s="90"/>
      <c r="AX1938" s="90"/>
      <c r="AY1938" s="90"/>
      <c r="AZ1938" s="90"/>
      <c r="BA1938" s="90"/>
      <c r="BB1938" s="90"/>
      <c r="BC1938" s="90"/>
      <c r="BD1938" s="90"/>
      <c r="BE1938" s="90"/>
      <c r="BF1938" s="90"/>
      <c r="BG1938" s="90"/>
      <c r="BH1938" s="90"/>
      <c r="BI1938" s="90"/>
      <c r="BJ1938" s="90"/>
      <c r="BK1938" s="90"/>
      <c r="BL1938" s="90"/>
      <c r="BM1938" s="90"/>
      <c r="BN1938" s="90"/>
      <c r="BO1938" s="90"/>
      <c r="BP1938" s="90"/>
      <c r="BQ1938" s="90"/>
      <c r="BR1938" s="90"/>
      <c r="BS1938" s="90"/>
      <c r="BT1938" s="90"/>
      <c r="BU1938" s="90"/>
      <c r="BV1938" s="90"/>
      <c r="BW1938" s="90"/>
      <c r="BX1938" s="90"/>
      <c r="BY1938" s="90"/>
      <c r="BZ1938" s="90"/>
      <c r="CA1938" s="90"/>
      <c r="CB1938" s="90"/>
      <c r="CC1938" s="90"/>
      <c r="CD1938" s="90"/>
      <c r="CE1938" s="90"/>
      <c r="CF1938" s="90"/>
      <c r="CG1938" s="90"/>
      <c r="CH1938" s="90"/>
      <c r="CI1938" s="90"/>
      <c r="CJ1938" s="90"/>
      <c r="CK1938" s="90"/>
      <c r="CL1938" s="90"/>
      <c r="CM1938" s="90"/>
      <c r="CN1938" s="90"/>
      <c r="CO1938" s="90"/>
      <c r="CP1938" s="90"/>
      <c r="CQ1938" s="90"/>
      <c r="CR1938" s="90"/>
      <c r="CS1938" s="90"/>
      <c r="CT1938" s="90"/>
      <c r="CU1938" s="90"/>
      <c r="CV1938" s="90"/>
      <c r="CW1938" s="90"/>
      <c r="CX1938" s="90"/>
      <c r="CY1938" s="90"/>
      <c r="CZ1938" s="90"/>
      <c r="DA1938" s="90"/>
      <c r="DB1938" s="90"/>
      <c r="DC1938" s="90"/>
      <c r="DD1938" s="90"/>
      <c r="DE1938" s="90"/>
      <c r="DF1938" s="90"/>
      <c r="DG1938" s="90"/>
      <c r="DH1938" s="90"/>
      <c r="DI1938" s="90"/>
      <c r="DJ1938" s="90"/>
      <c r="DK1938" s="90"/>
      <c r="DL1938" s="90"/>
      <c r="DM1938" s="90"/>
      <c r="DN1938" s="90"/>
      <c r="DO1938" s="90"/>
      <c r="DP1938" s="90"/>
      <c r="DQ1938" s="90"/>
      <c r="DR1938" s="90"/>
      <c r="DS1938" s="90"/>
      <c r="DT1938" s="90"/>
      <c r="DU1938" s="90"/>
      <c r="DV1938" s="90"/>
      <c r="DW1938" s="90"/>
      <c r="DX1938" s="90"/>
      <c r="DY1938" s="90"/>
      <c r="DZ1938" s="90"/>
      <c r="EA1938" s="90"/>
      <c r="EB1938" s="90"/>
      <c r="EC1938" s="90"/>
      <c r="ED1938" s="90"/>
      <c r="EE1938" s="90"/>
      <c r="EF1938" s="90"/>
      <c r="EG1938" s="90"/>
      <c r="EH1938" s="90"/>
      <c r="EI1938" s="90"/>
      <c r="EJ1938" s="90"/>
      <c r="EK1938" s="90"/>
      <c r="EL1938" s="90"/>
      <c r="EM1938" s="90"/>
      <c r="EN1938" s="90"/>
      <c r="EO1938" s="90"/>
      <c r="EP1938" s="90"/>
      <c r="EQ1938" s="90"/>
      <c r="ER1938" s="90"/>
      <c r="ES1938" s="90"/>
      <c r="ET1938" s="90"/>
      <c r="EU1938" s="90"/>
      <c r="EV1938" s="90"/>
      <c r="EW1938" s="90"/>
      <c r="EX1938" s="90"/>
      <c r="EY1938" s="90"/>
      <c r="EZ1938" s="90"/>
      <c r="FA1938" s="90"/>
      <c r="FB1938" s="90"/>
      <c r="FC1938" s="90"/>
      <c r="FD1938" s="90"/>
      <c r="FE1938" s="90"/>
      <c r="FF1938" s="90"/>
      <c r="FG1938" s="90"/>
      <c r="FH1938" s="90"/>
      <c r="FI1938" s="90"/>
      <c r="FJ1938" s="90"/>
      <c r="FK1938" s="90"/>
      <c r="FL1938" s="90"/>
      <c r="FM1938" s="90"/>
      <c r="FN1938" s="90"/>
      <c r="FO1938" s="90"/>
      <c r="FP1938" s="90"/>
      <c r="FQ1938" s="90"/>
      <c r="FR1938" s="90"/>
      <c r="FS1938" s="90"/>
      <c r="FT1938" s="90"/>
      <c r="FU1938" s="90"/>
      <c r="FV1938" s="90"/>
      <c r="FW1938" s="90"/>
      <c r="FX1938" s="90"/>
      <c r="FY1938" s="90"/>
      <c r="FZ1938" s="90"/>
      <c r="GA1938" s="90"/>
      <c r="GB1938" s="90"/>
      <c r="GC1938" s="90"/>
      <c r="GD1938" s="90"/>
      <c r="GE1938" s="90"/>
      <c r="GF1938" s="90"/>
      <c r="GG1938" s="90"/>
      <c r="GH1938" s="90"/>
      <c r="GI1938" s="90"/>
      <c r="GJ1938" s="90"/>
      <c r="GK1938" s="90"/>
      <c r="GL1938" s="90"/>
      <c r="GM1938" s="90"/>
      <c r="GN1938" s="90"/>
      <c r="GO1938" s="90"/>
      <c r="GP1938" s="90"/>
      <c r="GQ1938" s="90"/>
      <c r="GR1938" s="90"/>
      <c r="GS1938" s="90"/>
      <c r="GT1938" s="90"/>
      <c r="GU1938" s="90"/>
      <c r="GV1938" s="90"/>
      <c r="GW1938" s="90"/>
      <c r="GX1938" s="90"/>
      <c r="GY1938" s="90"/>
      <c r="GZ1938" s="90"/>
      <c r="HA1938" s="90"/>
      <c r="HB1938" s="90"/>
      <c r="HC1938" s="90"/>
      <c r="HD1938" s="90"/>
      <c r="HE1938" s="90"/>
      <c r="HF1938" s="90"/>
      <c r="HG1938" s="90"/>
      <c r="HH1938" s="90"/>
      <c r="HI1938" s="90"/>
      <c r="HJ1938" s="90"/>
      <c r="HK1938" s="90"/>
      <c r="HL1938" s="90"/>
      <c r="HM1938" s="90"/>
      <c r="HN1938" s="90"/>
      <c r="HO1938" s="90"/>
      <c r="HP1938" s="90"/>
      <c r="HQ1938" s="90"/>
      <c r="HR1938" s="90"/>
      <c r="HS1938" s="90"/>
      <c r="HT1938" s="90"/>
      <c r="HU1938" s="90"/>
      <c r="HV1938" s="90"/>
      <c r="HW1938" s="90"/>
      <c r="HX1938" s="90"/>
      <c r="HY1938" s="90"/>
      <c r="HZ1938" s="90"/>
      <c r="IA1938" s="90"/>
      <c r="IB1938" s="90"/>
      <c r="IC1938" s="90"/>
      <c r="ID1938" s="90"/>
      <c r="IE1938" s="90"/>
      <c r="IF1938" s="90"/>
      <c r="IG1938" s="90"/>
      <c r="IH1938" s="90"/>
      <c r="II1938" s="90"/>
      <c r="IJ1938" s="90"/>
      <c r="IK1938" s="90"/>
      <c r="IL1938" s="90"/>
      <c r="IM1938" s="90"/>
    </row>
    <row r="1939" spans="1:247" ht="13.5" hidden="1">
      <c r="A1939" s="90"/>
      <c r="B1939" s="90"/>
      <c r="C1939" s="111"/>
      <c r="D1939" s="111">
        <v>45394</v>
      </c>
      <c r="E1939" s="90" t="s">
        <v>2725</v>
      </c>
      <c r="F1939" s="90" t="s">
        <v>2726</v>
      </c>
      <c r="G1939" s="90" t="s">
        <v>2727</v>
      </c>
      <c r="H1939" s="92">
        <v>225197.7</v>
      </c>
      <c r="I1939" s="92">
        <v>497</v>
      </c>
      <c r="J1939" s="93"/>
      <c r="K1939" s="94">
        <f>H1939/I1939</f>
        <v>453.11408450704226</v>
      </c>
      <c r="L1939" s="94">
        <f>K1939</f>
        <v>453.11408450704226</v>
      </c>
      <c r="M1939" s="94">
        <f t="shared" si="19"/>
        <v>0</v>
      </c>
      <c r="N1939" s="111">
        <v>45394</v>
      </c>
      <c r="O1939" s="90" t="s">
        <v>2728</v>
      </c>
      <c r="P1939" s="90" t="s">
        <v>2619</v>
      </c>
      <c r="Q1939" s="90"/>
      <c r="R1939" s="90"/>
      <c r="S1939" s="90"/>
      <c r="T1939" s="90"/>
      <c r="U1939" s="90"/>
      <c r="V1939" s="90"/>
      <c r="W1939" s="90"/>
      <c r="X1939" s="90"/>
      <c r="Y1939" s="90"/>
      <c r="Z1939" s="90"/>
      <c r="AA1939" s="90"/>
      <c r="AB1939" s="90"/>
      <c r="AC1939" s="90"/>
      <c r="AD1939" s="90"/>
      <c r="AE1939" s="90"/>
      <c r="AF1939" s="90"/>
      <c r="AG1939" s="90"/>
      <c r="AH1939" s="90"/>
      <c r="AI1939" s="90"/>
      <c r="AJ1939" s="90"/>
      <c r="AK1939" s="90"/>
      <c r="AL1939" s="90"/>
      <c r="AM1939" s="90"/>
      <c r="AN1939" s="90"/>
      <c r="AO1939" s="90"/>
      <c r="AP1939" s="90"/>
      <c r="AQ1939" s="90"/>
      <c r="AR1939" s="90"/>
      <c r="AS1939" s="90"/>
      <c r="AT1939" s="90"/>
      <c r="AU1939" s="90"/>
      <c r="AV1939" s="90"/>
      <c r="AW1939" s="90"/>
      <c r="AX1939" s="90"/>
      <c r="AY1939" s="90"/>
      <c r="AZ1939" s="90"/>
      <c r="BA1939" s="90"/>
      <c r="BB1939" s="90"/>
      <c r="BC1939" s="90"/>
      <c r="BD1939" s="90"/>
      <c r="BE1939" s="90"/>
      <c r="BF1939" s="90"/>
      <c r="BG1939" s="90"/>
      <c r="BH1939" s="90"/>
      <c r="BI1939" s="90"/>
      <c r="BJ1939" s="90"/>
      <c r="BK1939" s="90"/>
      <c r="BL1939" s="90"/>
      <c r="BM1939" s="90"/>
      <c r="BN1939" s="90"/>
      <c r="BO1939" s="90"/>
      <c r="BP1939" s="90"/>
      <c r="BQ1939" s="90"/>
      <c r="BR1939" s="90"/>
      <c r="BS1939" s="90"/>
      <c r="BT1939" s="90"/>
      <c r="BU1939" s="90"/>
      <c r="BV1939" s="90"/>
      <c r="BW1939" s="90"/>
      <c r="BX1939" s="90"/>
      <c r="BY1939" s="90"/>
      <c r="BZ1939" s="90"/>
      <c r="CA1939" s="90"/>
      <c r="CB1939" s="90"/>
      <c r="CC1939" s="90"/>
      <c r="CD1939" s="90"/>
      <c r="CE1939" s="90"/>
      <c r="CF1939" s="90"/>
      <c r="CG1939" s="90"/>
      <c r="CH1939" s="90"/>
      <c r="CI1939" s="90"/>
      <c r="CJ1939" s="90"/>
      <c r="CK1939" s="90"/>
      <c r="CL1939" s="90"/>
      <c r="CM1939" s="90"/>
      <c r="CN1939" s="90"/>
      <c r="CO1939" s="90"/>
      <c r="CP1939" s="90"/>
      <c r="CQ1939" s="90"/>
      <c r="CR1939" s="90"/>
      <c r="CS1939" s="90"/>
      <c r="CT1939" s="90"/>
      <c r="CU1939" s="90"/>
      <c r="CV1939" s="90"/>
      <c r="CW1939" s="90"/>
      <c r="CX1939" s="90"/>
      <c r="CY1939" s="90"/>
      <c r="CZ1939" s="90"/>
      <c r="DA1939" s="90"/>
      <c r="DB1939" s="90"/>
      <c r="DC1939" s="90"/>
      <c r="DD1939" s="90"/>
      <c r="DE1939" s="90"/>
      <c r="DF1939" s="90"/>
      <c r="DG1939" s="90"/>
      <c r="DH1939" s="90"/>
      <c r="DI1939" s="90"/>
      <c r="DJ1939" s="90"/>
      <c r="DK1939" s="90"/>
      <c r="DL1939" s="90"/>
      <c r="DM1939" s="90"/>
      <c r="DN1939" s="90"/>
      <c r="DO1939" s="90"/>
      <c r="DP1939" s="90"/>
      <c r="DQ1939" s="90"/>
      <c r="DR1939" s="90"/>
      <c r="DS1939" s="90"/>
      <c r="DT1939" s="90"/>
      <c r="DU1939" s="90"/>
      <c r="DV1939" s="90"/>
      <c r="DW1939" s="90"/>
      <c r="DX1939" s="90"/>
      <c r="DY1939" s="90"/>
      <c r="DZ1939" s="90"/>
      <c r="EA1939" s="90"/>
      <c r="EB1939" s="90"/>
      <c r="EC1939" s="90"/>
      <c r="ED1939" s="90"/>
      <c r="EE1939" s="90"/>
      <c r="EF1939" s="90"/>
      <c r="EG1939" s="90"/>
      <c r="EH1939" s="90"/>
      <c r="EI1939" s="90"/>
      <c r="EJ1939" s="90"/>
      <c r="EK1939" s="90"/>
      <c r="EL1939" s="90"/>
      <c r="EM1939" s="90"/>
      <c r="EN1939" s="90"/>
      <c r="EO1939" s="90"/>
      <c r="EP1939" s="90"/>
      <c r="EQ1939" s="90"/>
      <c r="ER1939" s="90"/>
      <c r="ES1939" s="90"/>
      <c r="ET1939" s="90"/>
      <c r="EU1939" s="90"/>
      <c r="EV1939" s="90"/>
      <c r="EW1939" s="90"/>
      <c r="EX1939" s="90"/>
      <c r="EY1939" s="90"/>
      <c r="EZ1939" s="90"/>
      <c r="FA1939" s="90"/>
      <c r="FB1939" s="90"/>
      <c r="FC1939" s="90"/>
      <c r="FD1939" s="90"/>
      <c r="FE1939" s="90"/>
      <c r="FF1939" s="90"/>
      <c r="FG1939" s="90"/>
      <c r="FH1939" s="90"/>
      <c r="FI1939" s="90"/>
      <c r="FJ1939" s="90"/>
      <c r="FK1939" s="90"/>
      <c r="FL1939" s="90"/>
      <c r="FM1939" s="90"/>
      <c r="FN1939" s="90"/>
      <c r="FO1939" s="90"/>
      <c r="FP1939" s="90"/>
      <c r="FQ1939" s="90"/>
      <c r="FR1939" s="90"/>
      <c r="FS1939" s="90"/>
      <c r="FT1939" s="90"/>
      <c r="FU1939" s="90"/>
      <c r="FV1939" s="90"/>
      <c r="FW1939" s="90"/>
      <c r="FX1939" s="90"/>
      <c r="FY1939" s="90"/>
      <c r="FZ1939" s="90"/>
      <c r="GA1939" s="90"/>
      <c r="GB1939" s="90"/>
      <c r="GC1939" s="90"/>
      <c r="GD1939" s="90"/>
      <c r="GE1939" s="90"/>
      <c r="GF1939" s="90"/>
      <c r="GG1939" s="90"/>
      <c r="GH1939" s="90"/>
      <c r="GI1939" s="90"/>
      <c r="GJ1939" s="90"/>
      <c r="GK1939" s="90"/>
      <c r="GL1939" s="90"/>
      <c r="GM1939" s="90"/>
      <c r="GN1939" s="90"/>
      <c r="GO1939" s="90"/>
      <c r="GP1939" s="90"/>
      <c r="GQ1939" s="90"/>
      <c r="GR1939" s="90"/>
      <c r="GS1939" s="90"/>
      <c r="GT1939" s="90"/>
      <c r="GU1939" s="90"/>
      <c r="GV1939" s="90"/>
      <c r="GW1939" s="90"/>
      <c r="GX1939" s="90"/>
      <c r="GY1939" s="90"/>
      <c r="GZ1939" s="90"/>
      <c r="HA1939" s="90"/>
      <c r="HB1939" s="90"/>
      <c r="HC1939" s="90"/>
      <c r="HD1939" s="90"/>
      <c r="HE1939" s="90"/>
      <c r="HF1939" s="90"/>
      <c r="HG1939" s="90"/>
      <c r="HH1939" s="90"/>
      <c r="HI1939" s="90"/>
      <c r="HJ1939" s="90"/>
      <c r="HK1939" s="90"/>
      <c r="HL1939" s="90"/>
      <c r="HM1939" s="90"/>
      <c r="HN1939" s="90"/>
      <c r="HO1939" s="90"/>
      <c r="HP1939" s="90"/>
      <c r="HQ1939" s="90"/>
      <c r="HR1939" s="90"/>
      <c r="HS1939" s="90"/>
      <c r="HT1939" s="90"/>
      <c r="HU1939" s="90"/>
      <c r="HV1939" s="90"/>
      <c r="HW1939" s="90"/>
      <c r="HX1939" s="90"/>
      <c r="HY1939" s="90"/>
      <c r="HZ1939" s="90"/>
      <c r="IA1939" s="90"/>
      <c r="IB1939" s="90"/>
      <c r="IC1939" s="90"/>
      <c r="ID1939" s="90"/>
      <c r="IE1939" s="90"/>
      <c r="IF1939" s="90"/>
      <c r="IG1939" s="90"/>
      <c r="IH1939" s="90"/>
      <c r="II1939" s="90"/>
      <c r="IJ1939" s="90"/>
      <c r="IK1939" s="90"/>
      <c r="IL1939" s="90"/>
      <c r="IM1939" s="90"/>
    </row>
    <row r="1940" spans="1:247" ht="13.5" hidden="1">
      <c r="A1940" s="90"/>
      <c r="B1940" s="90" t="s">
        <v>2729</v>
      </c>
      <c r="C1940" s="111"/>
      <c r="D1940" s="111">
        <v>45638</v>
      </c>
      <c r="E1940" s="90">
        <v>2796</v>
      </c>
      <c r="F1940" s="90" t="s">
        <v>2730</v>
      </c>
      <c r="G1940" s="90" t="s">
        <v>2731</v>
      </c>
      <c r="H1940" s="92"/>
      <c r="I1940" s="92"/>
      <c r="J1940" s="93"/>
      <c r="K1940" s="94">
        <v>2604.85</v>
      </c>
      <c r="L1940" s="94">
        <v>2604.85</v>
      </c>
      <c r="M1940" s="94">
        <f t="shared" si="19"/>
        <v>0</v>
      </c>
      <c r="N1940" s="111">
        <v>45638</v>
      </c>
      <c r="O1940" s="90" t="s">
        <v>2732</v>
      </c>
      <c r="P1940" s="90" t="s">
        <v>2619</v>
      </c>
      <c r="Q1940" s="90"/>
      <c r="R1940" s="90"/>
      <c r="S1940" s="90"/>
      <c r="T1940" s="90"/>
      <c r="U1940" s="90"/>
      <c r="V1940" s="90"/>
      <c r="W1940" s="90"/>
      <c r="X1940" s="90"/>
      <c r="Y1940" s="90"/>
      <c r="Z1940" s="90"/>
      <c r="AA1940" s="90"/>
      <c r="AB1940" s="90"/>
      <c r="AC1940" s="90"/>
      <c r="AD1940" s="90"/>
      <c r="AE1940" s="90"/>
      <c r="AF1940" s="90"/>
      <c r="AG1940" s="90"/>
      <c r="AH1940" s="90"/>
      <c r="AI1940" s="90"/>
      <c r="AJ1940" s="90"/>
      <c r="AK1940" s="90"/>
      <c r="AL1940" s="90"/>
      <c r="AM1940" s="90"/>
      <c r="AN1940" s="90"/>
      <c r="AO1940" s="90"/>
      <c r="AP1940" s="90"/>
      <c r="AQ1940" s="90"/>
      <c r="AR1940" s="90"/>
      <c r="AS1940" s="90"/>
      <c r="AT1940" s="90"/>
      <c r="AU1940" s="90"/>
      <c r="AV1940" s="90"/>
      <c r="AW1940" s="90"/>
      <c r="AX1940" s="90"/>
      <c r="AY1940" s="90"/>
      <c r="AZ1940" s="90"/>
      <c r="BA1940" s="90"/>
      <c r="BB1940" s="90"/>
      <c r="BC1940" s="90"/>
      <c r="BD1940" s="90"/>
      <c r="BE1940" s="90"/>
      <c r="BF1940" s="90"/>
      <c r="BG1940" s="90"/>
      <c r="BH1940" s="90"/>
      <c r="BI1940" s="90"/>
      <c r="BJ1940" s="90"/>
      <c r="BK1940" s="90"/>
      <c r="BL1940" s="90"/>
      <c r="BM1940" s="90"/>
      <c r="BN1940" s="90"/>
      <c r="BO1940" s="90"/>
      <c r="BP1940" s="90"/>
      <c r="BQ1940" s="90"/>
      <c r="BR1940" s="90"/>
      <c r="BS1940" s="90"/>
      <c r="BT1940" s="90"/>
      <c r="BU1940" s="90"/>
      <c r="BV1940" s="90"/>
      <c r="BW1940" s="90"/>
      <c r="BX1940" s="90"/>
      <c r="BY1940" s="90"/>
      <c r="BZ1940" s="90"/>
      <c r="CA1940" s="90"/>
      <c r="CB1940" s="90"/>
      <c r="CC1940" s="90"/>
      <c r="CD1940" s="90"/>
      <c r="CE1940" s="90"/>
      <c r="CF1940" s="90"/>
      <c r="CG1940" s="90"/>
      <c r="CH1940" s="90"/>
      <c r="CI1940" s="90"/>
      <c r="CJ1940" s="90"/>
      <c r="CK1940" s="90"/>
      <c r="CL1940" s="90"/>
      <c r="CM1940" s="90"/>
      <c r="CN1940" s="90"/>
      <c r="CO1940" s="90"/>
      <c r="CP1940" s="90"/>
      <c r="CQ1940" s="90"/>
      <c r="CR1940" s="90"/>
      <c r="CS1940" s="90"/>
      <c r="CT1940" s="90"/>
      <c r="CU1940" s="90"/>
      <c r="CV1940" s="90"/>
      <c r="CW1940" s="90"/>
      <c r="CX1940" s="90"/>
      <c r="CY1940" s="90"/>
      <c r="CZ1940" s="90"/>
      <c r="DA1940" s="90"/>
      <c r="DB1940" s="90"/>
      <c r="DC1940" s="90"/>
      <c r="DD1940" s="90"/>
      <c r="DE1940" s="90"/>
      <c r="DF1940" s="90"/>
      <c r="DG1940" s="90"/>
      <c r="DH1940" s="90"/>
      <c r="DI1940" s="90"/>
      <c r="DJ1940" s="90"/>
      <c r="DK1940" s="90"/>
      <c r="DL1940" s="90"/>
      <c r="DM1940" s="90"/>
      <c r="DN1940" s="90"/>
      <c r="DO1940" s="90"/>
      <c r="DP1940" s="90"/>
      <c r="DQ1940" s="90"/>
      <c r="DR1940" s="90"/>
      <c r="DS1940" s="90"/>
      <c r="DT1940" s="90"/>
      <c r="DU1940" s="90"/>
      <c r="DV1940" s="90"/>
      <c r="DW1940" s="90"/>
      <c r="DX1940" s="90"/>
      <c r="DY1940" s="90"/>
      <c r="DZ1940" s="90"/>
      <c r="EA1940" s="90"/>
      <c r="EB1940" s="90"/>
      <c r="EC1940" s="90"/>
      <c r="ED1940" s="90"/>
      <c r="EE1940" s="90"/>
      <c r="EF1940" s="90"/>
      <c r="EG1940" s="90"/>
      <c r="EH1940" s="90"/>
      <c r="EI1940" s="90"/>
      <c r="EJ1940" s="90"/>
      <c r="EK1940" s="90"/>
      <c r="EL1940" s="90"/>
      <c r="EM1940" s="90"/>
      <c r="EN1940" s="90"/>
      <c r="EO1940" s="90"/>
      <c r="EP1940" s="90"/>
      <c r="EQ1940" s="90"/>
      <c r="ER1940" s="90"/>
      <c r="ES1940" s="90"/>
      <c r="ET1940" s="90"/>
      <c r="EU1940" s="90"/>
      <c r="EV1940" s="90"/>
      <c r="EW1940" s="90"/>
      <c r="EX1940" s="90"/>
      <c r="EY1940" s="90"/>
      <c r="EZ1940" s="90"/>
      <c r="FA1940" s="90"/>
      <c r="FB1940" s="90"/>
      <c r="FC1940" s="90"/>
      <c r="FD1940" s="90"/>
      <c r="FE1940" s="90"/>
      <c r="FF1940" s="90"/>
      <c r="FG1940" s="90"/>
      <c r="FH1940" s="90"/>
      <c r="FI1940" s="90"/>
      <c r="FJ1940" s="90"/>
      <c r="FK1940" s="90"/>
      <c r="FL1940" s="90"/>
      <c r="FM1940" s="90"/>
      <c r="FN1940" s="90"/>
      <c r="FO1940" s="90"/>
      <c r="FP1940" s="90"/>
      <c r="FQ1940" s="90"/>
      <c r="FR1940" s="90"/>
      <c r="FS1940" s="90"/>
      <c r="FT1940" s="90"/>
      <c r="FU1940" s="90"/>
      <c r="FV1940" s="90"/>
      <c r="FW1940" s="90"/>
      <c r="FX1940" s="90"/>
      <c r="FY1940" s="90"/>
      <c r="FZ1940" s="90"/>
      <c r="GA1940" s="90"/>
      <c r="GB1940" s="90"/>
      <c r="GC1940" s="90"/>
      <c r="GD1940" s="90"/>
      <c r="GE1940" s="90"/>
      <c r="GF1940" s="90"/>
      <c r="GG1940" s="90"/>
      <c r="GH1940" s="90"/>
      <c r="GI1940" s="90"/>
      <c r="GJ1940" s="90"/>
      <c r="GK1940" s="90"/>
      <c r="GL1940" s="90"/>
      <c r="GM1940" s="90"/>
      <c r="GN1940" s="90"/>
      <c r="GO1940" s="90"/>
      <c r="GP1940" s="90"/>
      <c r="GQ1940" s="90"/>
      <c r="GR1940" s="90"/>
      <c r="GS1940" s="90"/>
      <c r="GT1940" s="90"/>
      <c r="GU1940" s="90"/>
      <c r="GV1940" s="90"/>
      <c r="GW1940" s="90"/>
      <c r="GX1940" s="90"/>
      <c r="GY1940" s="90"/>
      <c r="GZ1940" s="90"/>
      <c r="HA1940" s="90"/>
      <c r="HB1940" s="90"/>
      <c r="HC1940" s="90"/>
      <c r="HD1940" s="90"/>
      <c r="HE1940" s="90"/>
      <c r="HF1940" s="90"/>
      <c r="HG1940" s="90"/>
      <c r="HH1940" s="90"/>
      <c r="HI1940" s="90"/>
      <c r="HJ1940" s="90"/>
      <c r="HK1940" s="90"/>
      <c r="HL1940" s="90"/>
      <c r="HM1940" s="90"/>
      <c r="HN1940" s="90"/>
      <c r="HO1940" s="90"/>
      <c r="HP1940" s="90"/>
      <c r="HQ1940" s="90"/>
      <c r="HR1940" s="90"/>
      <c r="HS1940" s="90"/>
      <c r="HT1940" s="90"/>
      <c r="HU1940" s="90"/>
      <c r="HV1940" s="90"/>
      <c r="HW1940" s="90"/>
      <c r="HX1940" s="90"/>
      <c r="HY1940" s="90"/>
      <c r="HZ1940" s="90"/>
      <c r="IA1940" s="90"/>
      <c r="IB1940" s="90"/>
      <c r="IC1940" s="90"/>
      <c r="ID1940" s="90"/>
      <c r="IE1940" s="90"/>
      <c r="IF1940" s="90"/>
      <c r="IG1940" s="90"/>
      <c r="IH1940" s="90"/>
      <c r="II1940" s="90"/>
      <c r="IJ1940" s="90"/>
      <c r="IK1940" s="90"/>
      <c r="IL1940" s="90"/>
      <c r="IM1940" s="90"/>
    </row>
    <row r="1941" spans="1:247" ht="13.5" hidden="1">
      <c r="A1941" s="90"/>
      <c r="B1941" s="90"/>
      <c r="C1941" s="90"/>
      <c r="D1941" s="90" t="s">
        <v>2733</v>
      </c>
      <c r="E1941" s="90">
        <v>203915</v>
      </c>
      <c r="F1941" s="90" t="s">
        <v>2734</v>
      </c>
      <c r="G1941" s="90"/>
      <c r="H1941" s="92">
        <v>376487.75</v>
      </c>
      <c r="I1941" s="92">
        <v>497</v>
      </c>
      <c r="J1941" s="93"/>
      <c r="K1941" s="94">
        <f>H1941/I1941</f>
        <v>757.52062374245475</v>
      </c>
      <c r="L1941" s="94"/>
      <c r="M1941" s="94">
        <f t="shared" si="19"/>
        <v>757.52062374245475</v>
      </c>
      <c r="N1941" s="90"/>
      <c r="O1941" s="90"/>
      <c r="P1941" s="90"/>
      <c r="Q1941" s="90"/>
      <c r="R1941" s="90"/>
      <c r="S1941" s="90"/>
      <c r="T1941" s="90"/>
      <c r="U1941" s="90"/>
      <c r="V1941" s="90"/>
      <c r="W1941" s="90"/>
      <c r="X1941" s="90"/>
      <c r="Y1941" s="90"/>
      <c r="Z1941" s="90"/>
      <c r="AA1941" s="90"/>
      <c r="AB1941" s="90"/>
      <c r="AC1941" s="90"/>
      <c r="AD1941" s="90"/>
      <c r="AE1941" s="90"/>
      <c r="AF1941" s="90"/>
      <c r="AG1941" s="90"/>
      <c r="AH1941" s="90"/>
      <c r="AI1941" s="90"/>
      <c r="AJ1941" s="90"/>
      <c r="AK1941" s="90"/>
      <c r="AL1941" s="90"/>
      <c r="AM1941" s="90"/>
      <c r="AN1941" s="90"/>
      <c r="AO1941" s="90"/>
      <c r="AP1941" s="90"/>
      <c r="AQ1941" s="90"/>
      <c r="AR1941" s="90"/>
      <c r="AS1941" s="90"/>
      <c r="AT1941" s="90"/>
      <c r="AU1941" s="90"/>
      <c r="AV1941" s="90"/>
      <c r="AW1941" s="90"/>
      <c r="AX1941" s="90"/>
      <c r="AY1941" s="90"/>
      <c r="AZ1941" s="90"/>
      <c r="BA1941" s="90"/>
      <c r="BB1941" s="90"/>
      <c r="BC1941" s="90"/>
      <c r="BD1941" s="90"/>
      <c r="BE1941" s="90"/>
      <c r="BF1941" s="90"/>
      <c r="BG1941" s="90"/>
      <c r="BH1941" s="90"/>
      <c r="BI1941" s="90"/>
      <c r="BJ1941" s="90"/>
      <c r="BK1941" s="90"/>
      <c r="BL1941" s="90"/>
      <c r="BM1941" s="90"/>
      <c r="BN1941" s="90"/>
      <c r="BO1941" s="90"/>
      <c r="BP1941" s="90"/>
      <c r="BQ1941" s="90"/>
      <c r="BR1941" s="90"/>
      <c r="BS1941" s="90"/>
      <c r="BT1941" s="90"/>
      <c r="BU1941" s="90"/>
      <c r="BV1941" s="90"/>
      <c r="BW1941" s="90"/>
      <c r="BX1941" s="90"/>
      <c r="BY1941" s="90"/>
      <c r="BZ1941" s="90"/>
      <c r="CA1941" s="90"/>
      <c r="CB1941" s="90"/>
      <c r="CC1941" s="90"/>
      <c r="CD1941" s="90"/>
      <c r="CE1941" s="90"/>
      <c r="CF1941" s="90"/>
      <c r="CG1941" s="90"/>
      <c r="CH1941" s="90"/>
      <c r="CI1941" s="90"/>
      <c r="CJ1941" s="90"/>
      <c r="CK1941" s="90"/>
      <c r="CL1941" s="90"/>
      <c r="CM1941" s="90"/>
      <c r="CN1941" s="90"/>
      <c r="CO1941" s="90"/>
      <c r="CP1941" s="90"/>
      <c r="CQ1941" s="90"/>
      <c r="CR1941" s="90"/>
      <c r="CS1941" s="90"/>
      <c r="CT1941" s="90"/>
      <c r="CU1941" s="90"/>
      <c r="CV1941" s="90"/>
      <c r="CW1941" s="90"/>
      <c r="CX1941" s="90"/>
      <c r="CY1941" s="90"/>
      <c r="CZ1941" s="90"/>
      <c r="DA1941" s="90"/>
      <c r="DB1941" s="90"/>
      <c r="DC1941" s="90"/>
      <c r="DD1941" s="90"/>
      <c r="DE1941" s="90"/>
      <c r="DF1941" s="90"/>
      <c r="DG1941" s="90"/>
      <c r="DH1941" s="90"/>
      <c r="DI1941" s="90"/>
      <c r="DJ1941" s="90"/>
      <c r="DK1941" s="90"/>
      <c r="DL1941" s="90"/>
      <c r="DM1941" s="90"/>
      <c r="DN1941" s="90"/>
      <c r="DO1941" s="90"/>
      <c r="DP1941" s="90"/>
      <c r="DQ1941" s="90"/>
      <c r="DR1941" s="90"/>
      <c r="DS1941" s="90"/>
      <c r="DT1941" s="90"/>
      <c r="DU1941" s="90"/>
      <c r="DV1941" s="90"/>
      <c r="DW1941" s="90"/>
      <c r="DX1941" s="90"/>
      <c r="DY1941" s="90"/>
      <c r="DZ1941" s="90"/>
      <c r="EA1941" s="90"/>
      <c r="EB1941" s="90"/>
      <c r="EC1941" s="90"/>
      <c r="ED1941" s="90"/>
      <c r="EE1941" s="90"/>
      <c r="EF1941" s="90"/>
      <c r="EG1941" s="90"/>
      <c r="EH1941" s="90"/>
      <c r="EI1941" s="90"/>
      <c r="EJ1941" s="90"/>
      <c r="EK1941" s="90"/>
      <c r="EL1941" s="90"/>
      <c r="EM1941" s="90"/>
      <c r="EN1941" s="90"/>
      <c r="EO1941" s="90"/>
      <c r="EP1941" s="90"/>
      <c r="EQ1941" s="90"/>
      <c r="ER1941" s="90"/>
      <c r="ES1941" s="90"/>
      <c r="ET1941" s="90"/>
      <c r="EU1941" s="90"/>
      <c r="EV1941" s="90"/>
      <c r="EW1941" s="90"/>
      <c r="EX1941" s="90"/>
      <c r="EY1941" s="90"/>
      <c r="EZ1941" s="90"/>
      <c r="FA1941" s="90"/>
      <c r="FB1941" s="90"/>
      <c r="FC1941" s="90"/>
      <c r="FD1941" s="90"/>
      <c r="FE1941" s="90"/>
      <c r="FF1941" s="90"/>
      <c r="FG1941" s="90"/>
      <c r="FH1941" s="90"/>
      <c r="FI1941" s="90"/>
      <c r="FJ1941" s="90"/>
      <c r="FK1941" s="90"/>
      <c r="FL1941" s="90"/>
      <c r="FM1941" s="90"/>
      <c r="FN1941" s="90"/>
      <c r="FO1941" s="90"/>
      <c r="FP1941" s="90"/>
      <c r="FQ1941" s="90"/>
      <c r="FR1941" s="90"/>
      <c r="FS1941" s="90"/>
      <c r="FT1941" s="90"/>
      <c r="FU1941" s="90"/>
      <c r="FV1941" s="90"/>
      <c r="FW1941" s="90"/>
      <c r="FX1941" s="90"/>
      <c r="FY1941" s="90"/>
      <c r="FZ1941" s="90"/>
      <c r="GA1941" s="90"/>
      <c r="GB1941" s="90"/>
      <c r="GC1941" s="90"/>
      <c r="GD1941" s="90"/>
      <c r="GE1941" s="90"/>
      <c r="GF1941" s="90"/>
      <c r="GG1941" s="90"/>
      <c r="GH1941" s="90"/>
      <c r="GI1941" s="90"/>
      <c r="GJ1941" s="90"/>
      <c r="GK1941" s="90"/>
      <c r="GL1941" s="90"/>
      <c r="GM1941" s="90"/>
      <c r="GN1941" s="90"/>
      <c r="GO1941" s="90"/>
      <c r="GP1941" s="90"/>
      <c r="GQ1941" s="90"/>
      <c r="GR1941" s="90"/>
      <c r="GS1941" s="90"/>
      <c r="GT1941" s="90"/>
      <c r="GU1941" s="90"/>
      <c r="GV1941" s="90"/>
      <c r="GW1941" s="90"/>
      <c r="GX1941" s="90"/>
      <c r="GY1941" s="90"/>
      <c r="GZ1941" s="90"/>
      <c r="HA1941" s="90"/>
      <c r="HB1941" s="90"/>
      <c r="HC1941" s="90"/>
      <c r="HD1941" s="90"/>
      <c r="HE1941" s="90"/>
      <c r="HF1941" s="90"/>
      <c r="HG1941" s="90"/>
      <c r="HH1941" s="90"/>
      <c r="HI1941" s="90"/>
      <c r="HJ1941" s="90"/>
      <c r="HK1941" s="90"/>
      <c r="HL1941" s="90"/>
      <c r="HM1941" s="90"/>
      <c r="HN1941" s="90"/>
      <c r="HO1941" s="90"/>
      <c r="HP1941" s="90"/>
      <c r="HQ1941" s="90"/>
      <c r="HR1941" s="90"/>
      <c r="HS1941" s="90"/>
      <c r="HT1941" s="90"/>
      <c r="HU1941" s="90"/>
      <c r="HV1941" s="90"/>
      <c r="HW1941" s="90"/>
      <c r="HX1941" s="90"/>
      <c r="HY1941" s="90"/>
      <c r="HZ1941" s="90"/>
      <c r="IA1941" s="90"/>
      <c r="IB1941" s="90"/>
      <c r="IC1941" s="90"/>
      <c r="ID1941" s="90"/>
      <c r="IE1941" s="90"/>
      <c r="IF1941" s="90"/>
      <c r="IG1941" s="90"/>
      <c r="IH1941" s="90"/>
      <c r="II1941" s="90"/>
      <c r="IJ1941" s="90"/>
      <c r="IK1941" s="90"/>
      <c r="IL1941" s="90"/>
      <c r="IM1941" s="90"/>
    </row>
    <row r="1942" spans="1:247" ht="13.5" hidden="1">
      <c r="A1942" s="90"/>
      <c r="B1942" s="90"/>
      <c r="C1942" s="90"/>
      <c r="D1942" s="90" t="s">
        <v>2733</v>
      </c>
      <c r="E1942" s="90">
        <v>175574</v>
      </c>
      <c r="F1942" s="90" t="s">
        <v>2735</v>
      </c>
      <c r="G1942" s="90" t="s">
        <v>2736</v>
      </c>
      <c r="H1942" s="92"/>
      <c r="I1942" s="90"/>
      <c r="J1942" s="93"/>
      <c r="K1942" s="94">
        <v>135.6</v>
      </c>
      <c r="L1942" s="94"/>
      <c r="M1942" s="94">
        <f t="shared" si="19"/>
        <v>135.6</v>
      </c>
      <c r="N1942" s="90"/>
      <c r="O1942" s="90"/>
      <c r="P1942" s="90"/>
      <c r="Q1942" s="90"/>
      <c r="R1942" s="90"/>
      <c r="S1942" s="90"/>
      <c r="T1942" s="90"/>
      <c r="U1942" s="90"/>
      <c r="V1942" s="90"/>
      <c r="W1942" s="90"/>
      <c r="X1942" s="90"/>
      <c r="Y1942" s="90"/>
      <c r="Z1942" s="90"/>
      <c r="AA1942" s="90"/>
      <c r="AB1942" s="90"/>
      <c r="AC1942" s="90"/>
      <c r="AD1942" s="90"/>
      <c r="AE1942" s="90"/>
      <c r="AF1942" s="90"/>
      <c r="AG1942" s="90"/>
      <c r="AH1942" s="90"/>
      <c r="AI1942" s="90"/>
      <c r="AJ1942" s="90"/>
      <c r="AK1942" s="90"/>
      <c r="AL1942" s="90"/>
      <c r="AM1942" s="90"/>
      <c r="AN1942" s="90"/>
      <c r="AO1942" s="90"/>
      <c r="AP1942" s="90"/>
      <c r="AQ1942" s="90"/>
      <c r="AR1942" s="90"/>
      <c r="AS1942" s="90"/>
      <c r="AT1942" s="90"/>
      <c r="AU1942" s="90"/>
      <c r="AV1942" s="90"/>
      <c r="AW1942" s="90"/>
      <c r="AX1942" s="90"/>
      <c r="AY1942" s="90"/>
      <c r="AZ1942" s="90"/>
      <c r="BA1942" s="90"/>
      <c r="BB1942" s="90"/>
      <c r="BC1942" s="90"/>
      <c r="BD1942" s="90"/>
      <c r="BE1942" s="90"/>
      <c r="BF1942" s="90"/>
      <c r="BG1942" s="90"/>
      <c r="BH1942" s="90"/>
      <c r="BI1942" s="90"/>
      <c r="BJ1942" s="90"/>
      <c r="BK1942" s="90"/>
      <c r="BL1942" s="90"/>
      <c r="BM1942" s="90"/>
      <c r="BN1942" s="90"/>
      <c r="BO1942" s="90"/>
      <c r="BP1942" s="90"/>
      <c r="BQ1942" s="90"/>
      <c r="BR1942" s="90"/>
      <c r="BS1942" s="90"/>
      <c r="BT1942" s="90"/>
      <c r="BU1942" s="90"/>
      <c r="BV1942" s="90"/>
      <c r="BW1942" s="90"/>
      <c r="BX1942" s="90"/>
      <c r="BY1942" s="90"/>
      <c r="BZ1942" s="90"/>
      <c r="CA1942" s="90"/>
      <c r="CB1942" s="90"/>
      <c r="CC1942" s="90"/>
      <c r="CD1942" s="90"/>
      <c r="CE1942" s="90"/>
      <c r="CF1942" s="90"/>
      <c r="CG1942" s="90"/>
      <c r="CH1942" s="90"/>
      <c r="CI1942" s="90"/>
      <c r="CJ1942" s="90"/>
      <c r="CK1942" s="90"/>
      <c r="CL1942" s="90"/>
      <c r="CM1942" s="90"/>
      <c r="CN1942" s="90"/>
      <c r="CO1942" s="90"/>
      <c r="CP1942" s="90"/>
      <c r="CQ1942" s="90"/>
      <c r="CR1942" s="90"/>
      <c r="CS1942" s="90"/>
      <c r="CT1942" s="90"/>
      <c r="CU1942" s="90"/>
      <c r="CV1942" s="90"/>
      <c r="CW1942" s="90"/>
      <c r="CX1942" s="90"/>
      <c r="CY1942" s="90"/>
      <c r="CZ1942" s="90"/>
      <c r="DA1942" s="90"/>
      <c r="DB1942" s="90"/>
      <c r="DC1942" s="90"/>
      <c r="DD1942" s="90"/>
      <c r="DE1942" s="90"/>
      <c r="DF1942" s="90"/>
      <c r="DG1942" s="90"/>
      <c r="DH1942" s="90"/>
      <c r="DI1942" s="90"/>
      <c r="DJ1942" s="90"/>
      <c r="DK1942" s="90"/>
      <c r="DL1942" s="90"/>
      <c r="DM1942" s="90"/>
      <c r="DN1942" s="90"/>
      <c r="DO1942" s="90"/>
      <c r="DP1942" s="90"/>
      <c r="DQ1942" s="90"/>
      <c r="DR1942" s="90"/>
      <c r="DS1942" s="90"/>
      <c r="DT1942" s="90"/>
      <c r="DU1942" s="90"/>
      <c r="DV1942" s="90"/>
      <c r="DW1942" s="90"/>
      <c r="DX1942" s="90"/>
      <c r="DY1942" s="90"/>
      <c r="DZ1942" s="90"/>
      <c r="EA1942" s="90"/>
      <c r="EB1942" s="90"/>
      <c r="EC1942" s="90"/>
      <c r="ED1942" s="90"/>
      <c r="EE1942" s="90"/>
      <c r="EF1942" s="90"/>
      <c r="EG1942" s="90"/>
      <c r="EH1942" s="90"/>
      <c r="EI1942" s="90"/>
      <c r="EJ1942" s="90"/>
      <c r="EK1942" s="90"/>
      <c r="EL1942" s="90"/>
      <c r="EM1942" s="90"/>
      <c r="EN1942" s="90"/>
      <c r="EO1942" s="90"/>
      <c r="EP1942" s="90"/>
      <c r="EQ1942" s="90"/>
      <c r="ER1942" s="90"/>
      <c r="ES1942" s="90"/>
      <c r="ET1942" s="90"/>
      <c r="EU1942" s="90"/>
      <c r="EV1942" s="90"/>
      <c r="EW1942" s="90"/>
      <c r="EX1942" s="90"/>
      <c r="EY1942" s="90"/>
      <c r="EZ1942" s="90"/>
      <c r="FA1942" s="90"/>
      <c r="FB1942" s="90"/>
      <c r="FC1942" s="90"/>
      <c r="FD1942" s="90"/>
      <c r="FE1942" s="90"/>
      <c r="FF1942" s="90"/>
      <c r="FG1942" s="90"/>
      <c r="FH1942" s="90"/>
      <c r="FI1942" s="90"/>
      <c r="FJ1942" s="90"/>
      <c r="FK1942" s="90"/>
      <c r="FL1942" s="90"/>
      <c r="FM1942" s="90"/>
      <c r="FN1942" s="90"/>
      <c r="FO1942" s="90"/>
      <c r="FP1942" s="90"/>
      <c r="FQ1942" s="90"/>
      <c r="FR1942" s="90"/>
      <c r="FS1942" s="90"/>
      <c r="FT1942" s="90"/>
      <c r="FU1942" s="90"/>
      <c r="FV1942" s="90"/>
      <c r="FW1942" s="90"/>
      <c r="FX1942" s="90"/>
      <c r="FY1942" s="90"/>
      <c r="FZ1942" s="90"/>
      <c r="GA1942" s="90"/>
      <c r="GB1942" s="90"/>
      <c r="GC1942" s="90"/>
      <c r="GD1942" s="90"/>
      <c r="GE1942" s="90"/>
      <c r="GF1942" s="90"/>
      <c r="GG1942" s="90"/>
      <c r="GH1942" s="90"/>
      <c r="GI1942" s="90"/>
      <c r="GJ1942" s="90"/>
      <c r="GK1942" s="90"/>
      <c r="GL1942" s="90"/>
      <c r="GM1942" s="90"/>
      <c r="GN1942" s="90"/>
      <c r="GO1942" s="90"/>
      <c r="GP1942" s="90"/>
      <c r="GQ1942" s="90"/>
      <c r="GR1942" s="90"/>
      <c r="GS1942" s="90"/>
      <c r="GT1942" s="90"/>
      <c r="GU1942" s="90"/>
      <c r="GV1942" s="90"/>
      <c r="GW1942" s="90"/>
      <c r="GX1942" s="90"/>
      <c r="GY1942" s="90"/>
      <c r="GZ1942" s="90"/>
      <c r="HA1942" s="90"/>
      <c r="HB1942" s="90"/>
      <c r="HC1942" s="90"/>
      <c r="HD1942" s="90"/>
      <c r="HE1942" s="90"/>
      <c r="HF1942" s="90"/>
      <c r="HG1942" s="90"/>
      <c r="HH1942" s="90"/>
      <c r="HI1942" s="90"/>
      <c r="HJ1942" s="90"/>
      <c r="HK1942" s="90"/>
      <c r="HL1942" s="90"/>
      <c r="HM1942" s="90"/>
      <c r="HN1942" s="90"/>
      <c r="HO1942" s="90"/>
      <c r="HP1942" s="90"/>
      <c r="HQ1942" s="90"/>
      <c r="HR1942" s="90"/>
      <c r="HS1942" s="90"/>
      <c r="HT1942" s="90"/>
      <c r="HU1942" s="90"/>
      <c r="HV1942" s="90"/>
      <c r="HW1942" s="90"/>
      <c r="HX1942" s="90"/>
      <c r="HY1942" s="90"/>
      <c r="HZ1942" s="90"/>
      <c r="IA1942" s="90"/>
      <c r="IB1942" s="90"/>
      <c r="IC1942" s="90"/>
      <c r="ID1942" s="90"/>
      <c r="IE1942" s="90"/>
      <c r="IF1942" s="90"/>
      <c r="IG1942" s="90"/>
      <c r="IH1942" s="90"/>
      <c r="II1942" s="90"/>
      <c r="IJ1942" s="90"/>
      <c r="IK1942" s="90"/>
      <c r="IL1942" s="90"/>
      <c r="IM1942" s="90"/>
    </row>
    <row r="1943" spans="1:247" ht="13.5" hidden="1">
      <c r="A1943" s="90"/>
      <c r="B1943" s="90"/>
      <c r="C1943" s="90"/>
      <c r="D1943" s="90" t="s">
        <v>2733</v>
      </c>
      <c r="E1943" s="90" t="s">
        <v>2737</v>
      </c>
      <c r="F1943" s="90" t="s">
        <v>2738</v>
      </c>
      <c r="G1943" s="90" t="s">
        <v>2739</v>
      </c>
      <c r="H1943" s="92"/>
      <c r="I1943" s="92"/>
      <c r="J1943" s="93"/>
      <c r="K1943" s="94">
        <v>3105.5</v>
      </c>
      <c r="L1943" s="94">
        <f>K1943</f>
        <v>3105.5</v>
      </c>
      <c r="M1943" s="94">
        <f t="shared" si="19"/>
        <v>0</v>
      </c>
      <c r="N1943" s="90" t="s">
        <v>2733</v>
      </c>
      <c r="O1943" s="90" t="s">
        <v>2740</v>
      </c>
      <c r="P1943" s="90" t="s">
        <v>2619</v>
      </c>
      <c r="Q1943" s="90"/>
      <c r="R1943" s="90"/>
      <c r="S1943" s="90"/>
      <c r="T1943" s="90"/>
      <c r="U1943" s="90"/>
      <c r="V1943" s="90"/>
      <c r="W1943" s="90"/>
      <c r="X1943" s="90"/>
      <c r="Y1943" s="90"/>
      <c r="Z1943" s="90"/>
      <c r="AA1943" s="90"/>
      <c r="AB1943" s="90"/>
      <c r="AC1943" s="90"/>
      <c r="AD1943" s="90"/>
      <c r="AE1943" s="90"/>
      <c r="AF1943" s="90"/>
      <c r="AG1943" s="90"/>
      <c r="AH1943" s="90"/>
      <c r="AI1943" s="90"/>
      <c r="AJ1943" s="90"/>
      <c r="AK1943" s="90"/>
      <c r="AL1943" s="90"/>
      <c r="AM1943" s="90"/>
      <c r="AN1943" s="90"/>
      <c r="AO1943" s="90"/>
      <c r="AP1943" s="90"/>
      <c r="AQ1943" s="90"/>
      <c r="AR1943" s="90"/>
      <c r="AS1943" s="90"/>
      <c r="AT1943" s="90"/>
      <c r="AU1943" s="90"/>
      <c r="AV1943" s="90"/>
      <c r="AW1943" s="90"/>
      <c r="AX1943" s="90"/>
      <c r="AY1943" s="90"/>
      <c r="AZ1943" s="90"/>
      <c r="BA1943" s="90"/>
      <c r="BB1943" s="90"/>
      <c r="BC1943" s="90"/>
      <c r="BD1943" s="90"/>
      <c r="BE1943" s="90"/>
      <c r="BF1943" s="90"/>
      <c r="BG1943" s="90"/>
      <c r="BH1943" s="90"/>
      <c r="BI1943" s="90"/>
      <c r="BJ1943" s="90"/>
      <c r="BK1943" s="90"/>
      <c r="BL1943" s="90"/>
      <c r="BM1943" s="90"/>
      <c r="BN1943" s="90"/>
      <c r="BO1943" s="90"/>
      <c r="BP1943" s="90"/>
      <c r="BQ1943" s="90"/>
      <c r="BR1943" s="90"/>
      <c r="BS1943" s="90"/>
      <c r="BT1943" s="90"/>
      <c r="BU1943" s="90"/>
      <c r="BV1943" s="90"/>
      <c r="BW1943" s="90"/>
      <c r="BX1943" s="90"/>
      <c r="BY1943" s="90"/>
      <c r="BZ1943" s="90"/>
      <c r="CA1943" s="90"/>
      <c r="CB1943" s="90"/>
      <c r="CC1943" s="90"/>
      <c r="CD1943" s="90"/>
      <c r="CE1943" s="90"/>
      <c r="CF1943" s="90"/>
      <c r="CG1943" s="90"/>
      <c r="CH1943" s="90"/>
      <c r="CI1943" s="90"/>
      <c r="CJ1943" s="90"/>
      <c r="CK1943" s="90"/>
      <c r="CL1943" s="90"/>
      <c r="CM1943" s="90"/>
      <c r="CN1943" s="90"/>
      <c r="CO1943" s="90"/>
      <c r="CP1943" s="90"/>
      <c r="CQ1943" s="90"/>
      <c r="CR1943" s="90"/>
      <c r="CS1943" s="90"/>
      <c r="CT1943" s="90"/>
      <c r="CU1943" s="90"/>
      <c r="CV1943" s="90"/>
      <c r="CW1943" s="90"/>
      <c r="CX1943" s="90"/>
      <c r="CY1943" s="90"/>
      <c r="CZ1943" s="90"/>
      <c r="DA1943" s="90"/>
      <c r="DB1943" s="90"/>
      <c r="DC1943" s="90"/>
      <c r="DD1943" s="90"/>
      <c r="DE1943" s="90"/>
      <c r="DF1943" s="90"/>
      <c r="DG1943" s="90"/>
      <c r="DH1943" s="90"/>
      <c r="DI1943" s="90"/>
      <c r="DJ1943" s="90"/>
      <c r="DK1943" s="90"/>
      <c r="DL1943" s="90"/>
      <c r="DM1943" s="90"/>
      <c r="DN1943" s="90"/>
      <c r="DO1943" s="90"/>
      <c r="DP1943" s="90"/>
      <c r="DQ1943" s="90"/>
      <c r="DR1943" s="90"/>
      <c r="DS1943" s="90"/>
      <c r="DT1943" s="90"/>
      <c r="DU1943" s="90"/>
      <c r="DV1943" s="90"/>
      <c r="DW1943" s="90"/>
      <c r="DX1943" s="90"/>
      <c r="DY1943" s="90"/>
      <c r="DZ1943" s="90"/>
      <c r="EA1943" s="90"/>
      <c r="EB1943" s="90"/>
      <c r="EC1943" s="90"/>
      <c r="ED1943" s="90"/>
      <c r="EE1943" s="90"/>
      <c r="EF1943" s="90"/>
      <c r="EG1943" s="90"/>
      <c r="EH1943" s="90"/>
      <c r="EI1943" s="90"/>
      <c r="EJ1943" s="90"/>
      <c r="EK1943" s="90"/>
      <c r="EL1943" s="90"/>
      <c r="EM1943" s="90"/>
      <c r="EN1943" s="90"/>
      <c r="EO1943" s="90"/>
      <c r="EP1943" s="90"/>
      <c r="EQ1943" s="90"/>
      <c r="ER1943" s="90"/>
      <c r="ES1943" s="90"/>
      <c r="ET1943" s="90"/>
      <c r="EU1943" s="90"/>
      <c r="EV1943" s="90"/>
      <c r="EW1943" s="90"/>
      <c r="EX1943" s="90"/>
      <c r="EY1943" s="90"/>
      <c r="EZ1943" s="90"/>
      <c r="FA1943" s="90"/>
      <c r="FB1943" s="90"/>
      <c r="FC1943" s="90"/>
      <c r="FD1943" s="90"/>
      <c r="FE1943" s="90"/>
      <c r="FF1943" s="90"/>
      <c r="FG1943" s="90"/>
      <c r="FH1943" s="90"/>
      <c r="FI1943" s="90"/>
      <c r="FJ1943" s="90"/>
      <c r="FK1943" s="90"/>
      <c r="FL1943" s="90"/>
      <c r="FM1943" s="90"/>
      <c r="FN1943" s="90"/>
      <c r="FO1943" s="90"/>
      <c r="FP1943" s="90"/>
      <c r="FQ1943" s="90"/>
      <c r="FR1943" s="90"/>
      <c r="FS1943" s="90"/>
      <c r="FT1943" s="90"/>
      <c r="FU1943" s="90"/>
      <c r="FV1943" s="90"/>
      <c r="FW1943" s="90"/>
      <c r="FX1943" s="90"/>
      <c r="FY1943" s="90"/>
      <c r="FZ1943" s="90"/>
      <c r="GA1943" s="90"/>
      <c r="GB1943" s="90"/>
      <c r="GC1943" s="90"/>
      <c r="GD1943" s="90"/>
      <c r="GE1943" s="90"/>
      <c r="GF1943" s="90"/>
      <c r="GG1943" s="90"/>
      <c r="GH1943" s="90"/>
      <c r="GI1943" s="90"/>
      <c r="GJ1943" s="90"/>
      <c r="GK1943" s="90"/>
      <c r="GL1943" s="90"/>
      <c r="GM1943" s="90"/>
      <c r="GN1943" s="90"/>
      <c r="GO1943" s="90"/>
      <c r="GP1943" s="90"/>
      <c r="GQ1943" s="90"/>
      <c r="GR1943" s="90"/>
      <c r="GS1943" s="90"/>
      <c r="GT1943" s="90"/>
      <c r="GU1943" s="90"/>
      <c r="GV1943" s="90"/>
      <c r="GW1943" s="90"/>
      <c r="GX1943" s="90"/>
      <c r="GY1943" s="90"/>
      <c r="GZ1943" s="90"/>
      <c r="HA1943" s="90"/>
      <c r="HB1943" s="90"/>
      <c r="HC1943" s="90"/>
      <c r="HD1943" s="90"/>
      <c r="HE1943" s="90"/>
      <c r="HF1943" s="90"/>
      <c r="HG1943" s="90"/>
      <c r="HH1943" s="90"/>
      <c r="HI1943" s="90"/>
      <c r="HJ1943" s="90"/>
      <c r="HK1943" s="90"/>
      <c r="HL1943" s="90"/>
      <c r="HM1943" s="90"/>
      <c r="HN1943" s="90"/>
      <c r="HO1943" s="90"/>
      <c r="HP1943" s="90"/>
      <c r="HQ1943" s="90"/>
      <c r="HR1943" s="90"/>
      <c r="HS1943" s="90"/>
      <c r="HT1943" s="90"/>
      <c r="HU1943" s="90"/>
      <c r="HV1943" s="90"/>
      <c r="HW1943" s="90"/>
      <c r="HX1943" s="90"/>
      <c r="HY1943" s="90"/>
      <c r="HZ1943" s="90"/>
      <c r="IA1943" s="90"/>
      <c r="IB1943" s="90"/>
      <c r="IC1943" s="90"/>
      <c r="ID1943" s="90"/>
      <c r="IE1943" s="90"/>
      <c r="IF1943" s="90"/>
      <c r="IG1943" s="90"/>
      <c r="IH1943" s="90"/>
      <c r="II1943" s="90"/>
      <c r="IJ1943" s="90"/>
      <c r="IK1943" s="90"/>
      <c r="IL1943" s="90"/>
      <c r="IM1943" s="90"/>
    </row>
    <row r="1944" spans="1:247" ht="13.5" hidden="1">
      <c r="A1944" s="90"/>
      <c r="B1944" s="90"/>
      <c r="C1944" s="90"/>
      <c r="D1944" s="90" t="s">
        <v>2733</v>
      </c>
      <c r="E1944" s="90" t="s">
        <v>2741</v>
      </c>
      <c r="F1944" s="90" t="s">
        <v>2738</v>
      </c>
      <c r="G1944" s="90" t="s">
        <v>2739</v>
      </c>
      <c r="H1944" s="92"/>
      <c r="I1944" s="92"/>
      <c r="J1944" s="93"/>
      <c r="K1944" s="94">
        <v>3105.5</v>
      </c>
      <c r="L1944" s="94"/>
      <c r="M1944" s="94">
        <f t="shared" si="19"/>
        <v>3105.5</v>
      </c>
      <c r="N1944" s="90"/>
      <c r="O1944" s="90"/>
      <c r="P1944" s="90"/>
      <c r="Q1944" s="90"/>
    </row>
    <row r="1945" spans="1:247" ht="13.5" hidden="1">
      <c r="A1945" s="90"/>
      <c r="B1945" s="90"/>
      <c r="C1945" s="90"/>
      <c r="D1945" s="90" t="s">
        <v>2742</v>
      </c>
      <c r="E1945" s="90">
        <v>429</v>
      </c>
      <c r="F1945" s="90" t="s">
        <v>2743</v>
      </c>
      <c r="G1945" s="90" t="s">
        <v>2744</v>
      </c>
      <c r="H1945" s="92"/>
      <c r="I1945" s="92"/>
      <c r="J1945" s="93"/>
      <c r="K1945" s="94">
        <f t="shared" ref="K1945:K1946" si="21">(29250*1.13)*0.5</f>
        <v>16526.25</v>
      </c>
      <c r="L1945" s="94">
        <f t="shared" ref="L1945:L1946" si="22">K1945</f>
        <v>16526.25</v>
      </c>
      <c r="M1945" s="94">
        <f t="shared" si="19"/>
        <v>0</v>
      </c>
      <c r="N1945" s="90" t="s">
        <v>2742</v>
      </c>
      <c r="O1945" s="90" t="s">
        <v>2745</v>
      </c>
      <c r="P1945" s="90" t="s">
        <v>2619</v>
      </c>
      <c r="Q1945" s="90"/>
      <c r="R1945" s="90"/>
      <c r="S1945" s="90"/>
      <c r="T1945" s="90"/>
      <c r="U1945" s="90"/>
      <c r="V1945" s="90"/>
      <c r="W1945" s="90"/>
      <c r="X1945" s="90"/>
      <c r="Y1945" s="90"/>
      <c r="Z1945" s="90"/>
      <c r="AA1945" s="90"/>
      <c r="AB1945" s="90"/>
      <c r="AC1945" s="90"/>
      <c r="AD1945" s="90"/>
      <c r="AE1945" s="90"/>
      <c r="AF1945" s="90"/>
      <c r="AG1945" s="90"/>
      <c r="AH1945" s="90"/>
      <c r="AI1945" s="90"/>
      <c r="AJ1945" s="90"/>
      <c r="AK1945" s="90"/>
      <c r="AL1945" s="90"/>
      <c r="AM1945" s="90"/>
      <c r="AN1945" s="90"/>
      <c r="AO1945" s="90"/>
      <c r="AP1945" s="90"/>
      <c r="AQ1945" s="90"/>
      <c r="AR1945" s="90"/>
      <c r="AS1945" s="90"/>
      <c r="AT1945" s="90"/>
      <c r="AU1945" s="90"/>
      <c r="AV1945" s="90"/>
      <c r="AW1945" s="90"/>
      <c r="AX1945" s="90"/>
      <c r="AY1945" s="90"/>
      <c r="AZ1945" s="90"/>
      <c r="BA1945" s="90"/>
      <c r="BB1945" s="90"/>
      <c r="BC1945" s="90"/>
      <c r="BD1945" s="90"/>
      <c r="BE1945" s="90"/>
      <c r="BF1945" s="90"/>
      <c r="BG1945" s="90"/>
      <c r="BH1945" s="90"/>
      <c r="BI1945" s="90"/>
      <c r="BJ1945" s="90"/>
      <c r="BK1945" s="90"/>
      <c r="BL1945" s="90"/>
      <c r="BM1945" s="90"/>
      <c r="BN1945" s="90"/>
      <c r="BO1945" s="90"/>
      <c r="BP1945" s="90"/>
      <c r="BQ1945" s="90"/>
      <c r="BR1945" s="90"/>
      <c r="BS1945" s="90"/>
      <c r="BT1945" s="90"/>
      <c r="BU1945" s="90"/>
      <c r="BV1945" s="90"/>
      <c r="BW1945" s="90"/>
      <c r="BX1945" s="90"/>
      <c r="BY1945" s="90"/>
      <c r="BZ1945" s="90"/>
      <c r="CA1945" s="90"/>
      <c r="CB1945" s="90"/>
      <c r="CC1945" s="90"/>
      <c r="CD1945" s="90"/>
      <c r="CE1945" s="90"/>
      <c r="CF1945" s="90"/>
      <c r="CG1945" s="90"/>
      <c r="CH1945" s="90"/>
      <c r="CI1945" s="90"/>
      <c r="CJ1945" s="90"/>
      <c r="CK1945" s="90"/>
      <c r="CL1945" s="90"/>
      <c r="CM1945" s="90"/>
      <c r="CN1945" s="90"/>
      <c r="CO1945" s="90"/>
      <c r="CP1945" s="90"/>
      <c r="CQ1945" s="90"/>
      <c r="CR1945" s="90"/>
      <c r="CS1945" s="90"/>
      <c r="CT1945" s="90"/>
      <c r="CU1945" s="90"/>
      <c r="CV1945" s="90"/>
      <c r="CW1945" s="90"/>
      <c r="CX1945" s="90"/>
      <c r="CY1945" s="90"/>
      <c r="CZ1945" s="90"/>
      <c r="DA1945" s="90"/>
      <c r="DB1945" s="90"/>
      <c r="DC1945" s="90"/>
      <c r="DD1945" s="90"/>
      <c r="DE1945" s="90"/>
      <c r="DF1945" s="90"/>
      <c r="DG1945" s="90"/>
      <c r="DH1945" s="90"/>
      <c r="DI1945" s="90"/>
      <c r="DJ1945" s="90"/>
      <c r="DK1945" s="90"/>
      <c r="DL1945" s="90"/>
      <c r="DM1945" s="90"/>
      <c r="DN1945" s="90"/>
      <c r="DO1945" s="90"/>
      <c r="DP1945" s="90"/>
      <c r="DQ1945" s="90"/>
      <c r="DR1945" s="90"/>
      <c r="DS1945" s="90"/>
      <c r="DT1945" s="90"/>
      <c r="DU1945" s="90"/>
      <c r="DV1945" s="90"/>
      <c r="DW1945" s="90"/>
      <c r="DX1945" s="90"/>
      <c r="DY1945" s="90"/>
      <c r="DZ1945" s="90"/>
      <c r="EA1945" s="90"/>
      <c r="EB1945" s="90"/>
      <c r="EC1945" s="90"/>
      <c r="ED1945" s="90"/>
      <c r="EE1945" s="90"/>
      <c r="EF1945" s="90"/>
      <c r="EG1945" s="90"/>
      <c r="EH1945" s="90"/>
      <c r="EI1945" s="90"/>
      <c r="EJ1945" s="90"/>
      <c r="EK1945" s="90"/>
      <c r="EL1945" s="90"/>
      <c r="EM1945" s="90"/>
      <c r="EN1945" s="90"/>
      <c r="EO1945" s="90"/>
      <c r="EP1945" s="90"/>
      <c r="EQ1945" s="90"/>
      <c r="ER1945" s="90"/>
      <c r="ES1945" s="90"/>
      <c r="ET1945" s="90"/>
      <c r="EU1945" s="90"/>
      <c r="EV1945" s="90"/>
      <c r="EW1945" s="90"/>
      <c r="EX1945" s="90"/>
      <c r="EY1945" s="90"/>
      <c r="EZ1945" s="90"/>
      <c r="FA1945" s="90"/>
      <c r="FB1945" s="90"/>
      <c r="FC1945" s="90"/>
      <c r="FD1945" s="90"/>
      <c r="FE1945" s="90"/>
      <c r="FF1945" s="90"/>
      <c r="FG1945" s="90"/>
      <c r="FH1945" s="90"/>
      <c r="FI1945" s="90"/>
      <c r="FJ1945" s="90"/>
      <c r="FK1945" s="90"/>
      <c r="FL1945" s="90"/>
      <c r="FM1945" s="90"/>
      <c r="FN1945" s="90"/>
      <c r="FO1945" s="90"/>
      <c r="FP1945" s="90"/>
      <c r="FQ1945" s="90"/>
      <c r="FR1945" s="90"/>
      <c r="FS1945" s="90"/>
      <c r="FT1945" s="90"/>
      <c r="FU1945" s="90"/>
      <c r="FV1945" s="90"/>
      <c r="FW1945" s="90"/>
      <c r="FX1945" s="90"/>
      <c r="FY1945" s="90"/>
      <c r="FZ1945" s="90"/>
      <c r="GA1945" s="90"/>
      <c r="GB1945" s="90"/>
      <c r="GC1945" s="90"/>
      <c r="GD1945" s="90"/>
      <c r="GE1945" s="90"/>
      <c r="GF1945" s="90"/>
      <c r="GG1945" s="90"/>
      <c r="GH1945" s="90"/>
      <c r="GI1945" s="90"/>
      <c r="GJ1945" s="90"/>
      <c r="GK1945" s="90"/>
      <c r="GL1945" s="90"/>
      <c r="GM1945" s="90"/>
      <c r="GN1945" s="90"/>
      <c r="GO1945" s="90"/>
      <c r="GP1945" s="90"/>
      <c r="GQ1945" s="90"/>
      <c r="GR1945" s="90"/>
      <c r="GS1945" s="90"/>
      <c r="GT1945" s="90"/>
      <c r="GU1945" s="90"/>
      <c r="GV1945" s="90"/>
      <c r="GW1945" s="90"/>
      <c r="GX1945" s="90"/>
      <c r="GY1945" s="90"/>
      <c r="GZ1945" s="90"/>
      <c r="HA1945" s="90"/>
      <c r="HB1945" s="90"/>
      <c r="HC1945" s="90"/>
      <c r="HD1945" s="90"/>
      <c r="HE1945" s="90"/>
      <c r="HF1945" s="90"/>
      <c r="HG1945" s="90"/>
      <c r="HH1945" s="90"/>
      <c r="HI1945" s="90"/>
      <c r="HJ1945" s="90"/>
      <c r="HK1945" s="90"/>
      <c r="HL1945" s="90"/>
      <c r="HM1945" s="90"/>
      <c r="HN1945" s="90"/>
      <c r="HO1945" s="90"/>
      <c r="HP1945" s="90"/>
      <c r="HQ1945" s="90"/>
      <c r="HR1945" s="90"/>
      <c r="HS1945" s="90"/>
      <c r="HT1945" s="90"/>
      <c r="HU1945" s="90"/>
      <c r="HV1945" s="90"/>
      <c r="HW1945" s="90"/>
      <c r="HX1945" s="90"/>
      <c r="HY1945" s="90"/>
      <c r="HZ1945" s="90"/>
      <c r="IA1945" s="90"/>
      <c r="IB1945" s="90"/>
      <c r="IC1945" s="90"/>
      <c r="ID1945" s="90"/>
      <c r="IE1945" s="90"/>
      <c r="IF1945" s="90"/>
      <c r="IG1945" s="90"/>
      <c r="IH1945" s="90"/>
      <c r="II1945" s="90"/>
      <c r="IJ1945" s="90"/>
      <c r="IK1945" s="90"/>
      <c r="IL1945" s="90"/>
      <c r="IM1945" s="90"/>
    </row>
    <row r="1946" spans="1:247" ht="13.5" hidden="1">
      <c r="A1946" s="90"/>
      <c r="B1946" s="90"/>
      <c r="C1946" s="90"/>
      <c r="D1946" s="90" t="s">
        <v>2742</v>
      </c>
      <c r="E1946" s="90">
        <v>429</v>
      </c>
      <c r="F1946" s="90" t="s">
        <v>2743</v>
      </c>
      <c r="G1946" s="90" t="s">
        <v>2746</v>
      </c>
      <c r="H1946" s="92"/>
      <c r="I1946" s="92"/>
      <c r="J1946" s="93"/>
      <c r="K1946" s="94">
        <f t="shared" si="21"/>
        <v>16526.25</v>
      </c>
      <c r="L1946" s="94">
        <f t="shared" si="22"/>
        <v>16526.25</v>
      </c>
      <c r="M1946" s="94">
        <f t="shared" si="19"/>
        <v>0</v>
      </c>
      <c r="N1946" s="90" t="s">
        <v>2747</v>
      </c>
      <c r="O1946" s="90" t="s">
        <v>2748</v>
      </c>
      <c r="P1946" s="90" t="s">
        <v>2619</v>
      </c>
      <c r="Q1946" s="90"/>
      <c r="R1946" s="90"/>
      <c r="S1946" s="90"/>
      <c r="T1946" s="90"/>
      <c r="U1946" s="90"/>
      <c r="V1946" s="90"/>
      <c r="W1946" s="90"/>
      <c r="X1946" s="90"/>
      <c r="Y1946" s="90"/>
      <c r="Z1946" s="90"/>
      <c r="AA1946" s="90"/>
      <c r="AB1946" s="90"/>
      <c r="AC1946" s="90"/>
      <c r="AD1946" s="90"/>
      <c r="AE1946" s="90"/>
      <c r="AF1946" s="90"/>
      <c r="AG1946" s="90"/>
      <c r="AH1946" s="90"/>
      <c r="AI1946" s="90"/>
      <c r="AJ1946" s="90"/>
      <c r="AK1946" s="90"/>
      <c r="AL1946" s="90"/>
      <c r="AM1946" s="90"/>
      <c r="AN1946" s="90"/>
      <c r="AO1946" s="90"/>
      <c r="AP1946" s="90"/>
      <c r="AQ1946" s="90"/>
      <c r="AR1946" s="90"/>
      <c r="AS1946" s="90"/>
      <c r="AT1946" s="90"/>
      <c r="AU1946" s="90"/>
      <c r="AV1946" s="90"/>
      <c r="AW1946" s="90"/>
      <c r="AX1946" s="90"/>
      <c r="AY1946" s="90"/>
      <c r="AZ1946" s="90"/>
      <c r="BA1946" s="90"/>
      <c r="BB1946" s="90"/>
      <c r="BC1946" s="90"/>
      <c r="BD1946" s="90"/>
      <c r="BE1946" s="90"/>
      <c r="BF1946" s="90"/>
      <c r="BG1946" s="90"/>
      <c r="BH1946" s="90"/>
      <c r="BI1946" s="90"/>
      <c r="BJ1946" s="90"/>
      <c r="BK1946" s="90"/>
      <c r="BL1946" s="90"/>
      <c r="BM1946" s="90"/>
      <c r="BN1946" s="90"/>
      <c r="BO1946" s="90"/>
      <c r="BP1946" s="90"/>
      <c r="BQ1946" s="90"/>
      <c r="BR1946" s="90"/>
      <c r="BS1946" s="90"/>
      <c r="BT1946" s="90"/>
      <c r="BU1946" s="90"/>
      <c r="BV1946" s="90"/>
      <c r="BW1946" s="90"/>
      <c r="BX1946" s="90"/>
      <c r="BY1946" s="90"/>
      <c r="BZ1946" s="90"/>
      <c r="CA1946" s="90"/>
      <c r="CB1946" s="90"/>
      <c r="CC1946" s="90"/>
      <c r="CD1946" s="90"/>
      <c r="CE1946" s="90"/>
      <c r="CF1946" s="90"/>
      <c r="CG1946" s="90"/>
      <c r="CH1946" s="90"/>
      <c r="CI1946" s="90"/>
      <c r="CJ1946" s="90"/>
      <c r="CK1946" s="90"/>
      <c r="CL1946" s="90"/>
      <c r="CM1946" s="90"/>
      <c r="CN1946" s="90"/>
      <c r="CO1946" s="90"/>
      <c r="CP1946" s="90"/>
      <c r="CQ1946" s="90"/>
      <c r="CR1946" s="90"/>
      <c r="CS1946" s="90"/>
      <c r="CT1946" s="90"/>
      <c r="CU1946" s="90"/>
      <c r="CV1946" s="90"/>
      <c r="CW1946" s="90"/>
      <c r="CX1946" s="90"/>
      <c r="CY1946" s="90"/>
      <c r="CZ1946" s="90"/>
      <c r="DA1946" s="90"/>
      <c r="DB1946" s="90"/>
      <c r="DC1946" s="90"/>
      <c r="DD1946" s="90"/>
      <c r="DE1946" s="90"/>
      <c r="DF1946" s="90"/>
      <c r="DG1946" s="90"/>
      <c r="DH1946" s="90"/>
      <c r="DI1946" s="90"/>
      <c r="DJ1946" s="90"/>
      <c r="DK1946" s="90"/>
      <c r="DL1946" s="90"/>
      <c r="DM1946" s="90"/>
      <c r="DN1946" s="90"/>
      <c r="DO1946" s="90"/>
      <c r="DP1946" s="90"/>
      <c r="DQ1946" s="90"/>
      <c r="DR1946" s="90"/>
      <c r="DS1946" s="90"/>
      <c r="DT1946" s="90"/>
      <c r="DU1946" s="90"/>
      <c r="DV1946" s="90"/>
      <c r="DW1946" s="90"/>
      <c r="DX1946" s="90"/>
      <c r="DY1946" s="90"/>
      <c r="DZ1946" s="90"/>
      <c r="EA1946" s="90"/>
      <c r="EB1946" s="90"/>
      <c r="EC1946" s="90"/>
      <c r="ED1946" s="90"/>
      <c r="EE1946" s="90"/>
      <c r="EF1946" s="90"/>
      <c r="EG1946" s="90"/>
      <c r="EH1946" s="90"/>
      <c r="EI1946" s="90"/>
      <c r="EJ1946" s="90"/>
      <c r="EK1946" s="90"/>
      <c r="EL1946" s="90"/>
      <c r="EM1946" s="90"/>
      <c r="EN1946" s="90"/>
      <c r="EO1946" s="90"/>
      <c r="EP1946" s="90"/>
      <c r="EQ1946" s="90"/>
      <c r="ER1946" s="90"/>
      <c r="ES1946" s="90"/>
      <c r="ET1946" s="90"/>
      <c r="EU1946" s="90"/>
      <c r="EV1946" s="90"/>
      <c r="EW1946" s="90"/>
      <c r="EX1946" s="90"/>
      <c r="EY1946" s="90"/>
      <c r="EZ1946" s="90"/>
      <c r="FA1946" s="90"/>
      <c r="FB1946" s="90"/>
      <c r="FC1946" s="90"/>
      <c r="FD1946" s="90"/>
      <c r="FE1946" s="90"/>
      <c r="FF1946" s="90"/>
      <c r="FG1946" s="90"/>
      <c r="FH1946" s="90"/>
      <c r="FI1946" s="90"/>
      <c r="FJ1946" s="90"/>
      <c r="FK1946" s="90"/>
      <c r="FL1946" s="90"/>
      <c r="FM1946" s="90"/>
      <c r="FN1946" s="90"/>
      <c r="FO1946" s="90"/>
      <c r="FP1946" s="90"/>
      <c r="FQ1946" s="90"/>
      <c r="FR1946" s="90"/>
      <c r="FS1946" s="90"/>
      <c r="FT1946" s="90"/>
      <c r="FU1946" s="90"/>
      <c r="FV1946" s="90"/>
      <c r="FW1946" s="90"/>
      <c r="FX1946" s="90"/>
      <c r="FY1946" s="90"/>
      <c r="FZ1946" s="90"/>
      <c r="GA1946" s="90"/>
      <c r="GB1946" s="90"/>
      <c r="GC1946" s="90"/>
      <c r="GD1946" s="90"/>
      <c r="GE1946" s="90"/>
      <c r="GF1946" s="90"/>
      <c r="GG1946" s="90"/>
      <c r="GH1946" s="90"/>
      <c r="GI1946" s="90"/>
      <c r="GJ1946" s="90"/>
      <c r="GK1946" s="90"/>
      <c r="GL1946" s="90"/>
      <c r="GM1946" s="90"/>
      <c r="GN1946" s="90"/>
      <c r="GO1946" s="90"/>
      <c r="GP1946" s="90"/>
      <c r="GQ1946" s="90"/>
      <c r="GR1946" s="90"/>
      <c r="GS1946" s="90"/>
      <c r="GT1946" s="90"/>
      <c r="GU1946" s="90"/>
      <c r="GV1946" s="90"/>
      <c r="GW1946" s="90"/>
      <c r="GX1946" s="90"/>
      <c r="GY1946" s="90"/>
      <c r="GZ1946" s="90"/>
      <c r="HA1946" s="90"/>
      <c r="HB1946" s="90"/>
      <c r="HC1946" s="90"/>
      <c r="HD1946" s="90"/>
      <c r="HE1946" s="90"/>
      <c r="HF1946" s="90"/>
      <c r="HG1946" s="90"/>
      <c r="HH1946" s="90"/>
      <c r="HI1946" s="90"/>
      <c r="HJ1946" s="90"/>
      <c r="HK1946" s="90"/>
      <c r="HL1946" s="90"/>
      <c r="HM1946" s="90"/>
      <c r="HN1946" s="90"/>
      <c r="HO1946" s="90"/>
      <c r="HP1946" s="90"/>
      <c r="HQ1946" s="90"/>
      <c r="HR1946" s="90"/>
      <c r="HS1946" s="90"/>
      <c r="HT1946" s="90"/>
      <c r="HU1946" s="90"/>
      <c r="HV1946" s="90"/>
      <c r="HW1946" s="90"/>
      <c r="HX1946" s="90"/>
      <c r="HY1946" s="90"/>
      <c r="HZ1946" s="90"/>
      <c r="IA1946" s="90"/>
      <c r="IB1946" s="90"/>
      <c r="IC1946" s="90"/>
      <c r="ID1946" s="90"/>
      <c r="IE1946" s="90"/>
      <c r="IF1946" s="90"/>
      <c r="IG1946" s="90"/>
      <c r="IH1946" s="90"/>
      <c r="II1946" s="90"/>
      <c r="IJ1946" s="90"/>
      <c r="IK1946" s="90"/>
      <c r="IL1946" s="90"/>
      <c r="IM1946" s="90"/>
    </row>
    <row r="1947" spans="1:247" ht="13.5" hidden="1">
      <c r="A1947" s="90"/>
      <c r="B1947" s="90"/>
      <c r="C1947" s="90"/>
      <c r="D1947" s="90" t="s">
        <v>2749</v>
      </c>
      <c r="E1947" s="90">
        <v>1175</v>
      </c>
      <c r="F1947" s="90" t="s">
        <v>981</v>
      </c>
      <c r="G1947" s="90" t="s">
        <v>2750</v>
      </c>
      <c r="H1947" s="92"/>
      <c r="I1947" s="92"/>
      <c r="J1947" s="93"/>
      <c r="K1947" s="94">
        <v>5131.8999999999996</v>
      </c>
      <c r="L1947" s="94">
        <v>5131.8999999999996</v>
      </c>
      <c r="M1947" s="94">
        <f t="shared" si="19"/>
        <v>0</v>
      </c>
      <c r="N1947" s="90" t="s">
        <v>2749</v>
      </c>
      <c r="O1947" s="90" t="s">
        <v>2751</v>
      </c>
      <c r="P1947" s="90" t="s">
        <v>2619</v>
      </c>
      <c r="Q1947" s="90"/>
      <c r="R1947" s="90"/>
      <c r="S1947" s="90"/>
      <c r="T1947" s="90"/>
      <c r="U1947" s="90"/>
      <c r="V1947" s="90"/>
      <c r="W1947" s="90"/>
      <c r="X1947" s="90"/>
      <c r="Y1947" s="90"/>
      <c r="Z1947" s="90"/>
      <c r="AA1947" s="90"/>
      <c r="AB1947" s="90"/>
      <c r="AC1947" s="90"/>
      <c r="AD1947" s="90"/>
      <c r="AE1947" s="90"/>
      <c r="AF1947" s="90"/>
      <c r="AG1947" s="90"/>
      <c r="AH1947" s="90"/>
      <c r="AI1947" s="90"/>
      <c r="AJ1947" s="90"/>
      <c r="AK1947" s="90"/>
      <c r="AL1947" s="90"/>
      <c r="AM1947" s="90"/>
      <c r="AN1947" s="90"/>
      <c r="AO1947" s="90"/>
      <c r="AP1947" s="90"/>
      <c r="AQ1947" s="90"/>
      <c r="AR1947" s="90"/>
      <c r="AS1947" s="90"/>
      <c r="AT1947" s="90"/>
      <c r="AU1947" s="90"/>
      <c r="AV1947" s="90"/>
      <c r="AW1947" s="90"/>
      <c r="AX1947" s="90"/>
      <c r="AY1947" s="90"/>
      <c r="AZ1947" s="90"/>
      <c r="BA1947" s="90"/>
      <c r="BB1947" s="90"/>
      <c r="BC1947" s="90"/>
      <c r="BD1947" s="90"/>
      <c r="BE1947" s="90"/>
      <c r="BF1947" s="90"/>
      <c r="BG1947" s="90"/>
      <c r="BH1947" s="90"/>
      <c r="BI1947" s="90"/>
      <c r="BJ1947" s="90"/>
      <c r="BK1947" s="90"/>
      <c r="BL1947" s="90"/>
      <c r="BM1947" s="90"/>
      <c r="BN1947" s="90"/>
      <c r="BO1947" s="90"/>
      <c r="BP1947" s="90"/>
      <c r="BQ1947" s="90"/>
      <c r="BR1947" s="90"/>
      <c r="BS1947" s="90"/>
      <c r="BT1947" s="90"/>
      <c r="BU1947" s="90"/>
      <c r="BV1947" s="90"/>
      <c r="BW1947" s="90"/>
      <c r="BX1947" s="90"/>
      <c r="BY1947" s="90"/>
      <c r="BZ1947" s="90"/>
      <c r="CA1947" s="90"/>
      <c r="CB1947" s="90"/>
      <c r="CC1947" s="90"/>
      <c r="CD1947" s="90"/>
      <c r="CE1947" s="90"/>
      <c r="CF1947" s="90"/>
      <c r="CG1947" s="90"/>
      <c r="CH1947" s="90"/>
      <c r="CI1947" s="90"/>
      <c r="CJ1947" s="90"/>
      <c r="CK1947" s="90"/>
      <c r="CL1947" s="90"/>
      <c r="CM1947" s="90"/>
      <c r="CN1947" s="90"/>
      <c r="CO1947" s="90"/>
      <c r="CP1947" s="90"/>
      <c r="CQ1947" s="90"/>
      <c r="CR1947" s="90"/>
      <c r="CS1947" s="90"/>
      <c r="CT1947" s="90"/>
      <c r="CU1947" s="90"/>
      <c r="CV1947" s="90"/>
      <c r="CW1947" s="90"/>
      <c r="CX1947" s="90"/>
      <c r="CY1947" s="90"/>
      <c r="CZ1947" s="90"/>
      <c r="DA1947" s="90"/>
      <c r="DB1947" s="90"/>
      <c r="DC1947" s="90"/>
      <c r="DD1947" s="90"/>
      <c r="DE1947" s="90"/>
      <c r="DF1947" s="90"/>
      <c r="DG1947" s="90"/>
      <c r="DH1947" s="90"/>
      <c r="DI1947" s="90"/>
      <c r="DJ1947" s="90"/>
      <c r="DK1947" s="90"/>
      <c r="DL1947" s="90"/>
      <c r="DM1947" s="90"/>
      <c r="DN1947" s="90"/>
      <c r="DO1947" s="90"/>
      <c r="DP1947" s="90"/>
      <c r="DQ1947" s="90"/>
      <c r="DR1947" s="90"/>
      <c r="DS1947" s="90"/>
      <c r="DT1947" s="90"/>
      <c r="DU1947" s="90"/>
      <c r="DV1947" s="90"/>
      <c r="DW1947" s="90"/>
      <c r="DX1947" s="90"/>
      <c r="DY1947" s="90"/>
      <c r="DZ1947" s="90"/>
      <c r="EA1947" s="90"/>
      <c r="EB1947" s="90"/>
      <c r="EC1947" s="90"/>
      <c r="ED1947" s="90"/>
      <c r="EE1947" s="90"/>
      <c r="EF1947" s="90"/>
      <c r="EG1947" s="90"/>
      <c r="EH1947" s="90"/>
      <c r="EI1947" s="90"/>
      <c r="EJ1947" s="90"/>
      <c r="EK1947" s="90"/>
      <c r="EL1947" s="90"/>
      <c r="EM1947" s="90"/>
      <c r="EN1947" s="90"/>
      <c r="EO1947" s="90"/>
      <c r="EP1947" s="90"/>
      <c r="EQ1947" s="90"/>
      <c r="ER1947" s="90"/>
      <c r="ES1947" s="90"/>
      <c r="ET1947" s="90"/>
      <c r="EU1947" s="90"/>
      <c r="EV1947" s="90"/>
      <c r="EW1947" s="90"/>
      <c r="EX1947" s="90"/>
      <c r="EY1947" s="90"/>
      <c r="EZ1947" s="90"/>
      <c r="FA1947" s="90"/>
      <c r="FB1947" s="90"/>
      <c r="FC1947" s="90"/>
      <c r="FD1947" s="90"/>
      <c r="FE1947" s="90"/>
      <c r="FF1947" s="90"/>
      <c r="FG1947" s="90"/>
      <c r="FH1947" s="90"/>
      <c r="FI1947" s="90"/>
      <c r="FJ1947" s="90"/>
      <c r="FK1947" s="90"/>
      <c r="FL1947" s="90"/>
      <c r="FM1947" s="90"/>
      <c r="FN1947" s="90"/>
      <c r="FO1947" s="90"/>
      <c r="FP1947" s="90"/>
      <c r="FQ1947" s="90"/>
      <c r="FR1947" s="90"/>
      <c r="FS1947" s="90"/>
      <c r="FT1947" s="90"/>
      <c r="FU1947" s="90"/>
      <c r="FV1947" s="90"/>
      <c r="FW1947" s="90"/>
      <c r="FX1947" s="90"/>
      <c r="FY1947" s="90"/>
      <c r="FZ1947" s="90"/>
      <c r="GA1947" s="90"/>
      <c r="GB1947" s="90"/>
      <c r="GC1947" s="90"/>
      <c r="GD1947" s="90"/>
      <c r="GE1947" s="90"/>
      <c r="GF1947" s="90"/>
      <c r="GG1947" s="90"/>
      <c r="GH1947" s="90"/>
      <c r="GI1947" s="90"/>
      <c r="GJ1947" s="90"/>
      <c r="GK1947" s="90"/>
      <c r="GL1947" s="90"/>
      <c r="GM1947" s="90"/>
      <c r="GN1947" s="90"/>
      <c r="GO1947" s="90"/>
      <c r="GP1947" s="90"/>
      <c r="GQ1947" s="90"/>
      <c r="GR1947" s="90"/>
      <c r="GS1947" s="90"/>
      <c r="GT1947" s="90"/>
      <c r="GU1947" s="90"/>
      <c r="GV1947" s="90"/>
      <c r="GW1947" s="90"/>
      <c r="GX1947" s="90"/>
      <c r="GY1947" s="90"/>
      <c r="GZ1947" s="90"/>
      <c r="HA1947" s="90"/>
      <c r="HB1947" s="90"/>
      <c r="HC1947" s="90"/>
      <c r="HD1947" s="90"/>
      <c r="HE1947" s="90"/>
      <c r="HF1947" s="90"/>
      <c r="HG1947" s="90"/>
      <c r="HH1947" s="90"/>
      <c r="HI1947" s="90"/>
      <c r="HJ1947" s="90"/>
      <c r="HK1947" s="90"/>
      <c r="HL1947" s="90"/>
      <c r="HM1947" s="90"/>
      <c r="HN1947" s="90"/>
      <c r="HO1947" s="90"/>
      <c r="HP1947" s="90"/>
      <c r="HQ1947" s="90"/>
      <c r="HR1947" s="90"/>
      <c r="HS1947" s="90"/>
      <c r="HT1947" s="90"/>
      <c r="HU1947" s="90"/>
      <c r="HV1947" s="90"/>
      <c r="HW1947" s="90"/>
      <c r="HX1947" s="90"/>
      <c r="HY1947" s="90"/>
      <c r="HZ1947" s="90"/>
      <c r="IA1947" s="90"/>
      <c r="IB1947" s="90"/>
      <c r="IC1947" s="90"/>
      <c r="ID1947" s="90"/>
      <c r="IE1947" s="90"/>
      <c r="IF1947" s="90"/>
      <c r="IG1947" s="90"/>
      <c r="IH1947" s="90"/>
      <c r="II1947" s="90"/>
      <c r="IJ1947" s="90"/>
      <c r="IK1947" s="90"/>
      <c r="IL1947" s="90"/>
      <c r="IM1947" s="90"/>
    </row>
    <row r="1948" spans="1:247" ht="13.5" hidden="1">
      <c r="A1948" s="90"/>
      <c r="B1948" s="90"/>
      <c r="C1948" s="90"/>
      <c r="D1948" s="90" t="s">
        <v>2752</v>
      </c>
      <c r="E1948" s="90">
        <v>485</v>
      </c>
      <c r="F1948" s="90" t="s">
        <v>912</v>
      </c>
      <c r="G1948" s="90" t="s">
        <v>2753</v>
      </c>
      <c r="H1948" s="92">
        <v>904000</v>
      </c>
      <c r="I1948" s="92">
        <v>503</v>
      </c>
      <c r="J1948" s="93"/>
      <c r="K1948" s="94">
        <f>H1948/I1948</f>
        <v>1797.2166998011928</v>
      </c>
      <c r="L1948" s="94">
        <v>1797.22</v>
      </c>
      <c r="M1948" s="94">
        <f t="shared" si="19"/>
        <v>-3.3001988072101085E-3</v>
      </c>
      <c r="N1948" s="90" t="s">
        <v>2754</v>
      </c>
      <c r="O1948" s="90" t="s">
        <v>2755</v>
      </c>
      <c r="P1948" s="90" t="s">
        <v>2619</v>
      </c>
      <c r="Q1948" s="90"/>
      <c r="R1948" s="90"/>
      <c r="S1948" s="90"/>
      <c r="T1948" s="90"/>
      <c r="U1948" s="90"/>
      <c r="V1948" s="90"/>
      <c r="W1948" s="90"/>
      <c r="X1948" s="90"/>
      <c r="Y1948" s="90"/>
      <c r="Z1948" s="90"/>
      <c r="AA1948" s="90"/>
      <c r="AB1948" s="90"/>
      <c r="AC1948" s="90"/>
      <c r="AD1948" s="90"/>
      <c r="AE1948" s="90"/>
      <c r="AF1948" s="90"/>
      <c r="AG1948" s="90"/>
      <c r="AH1948" s="90"/>
      <c r="AI1948" s="90"/>
      <c r="AJ1948" s="90"/>
      <c r="AK1948" s="90"/>
      <c r="AL1948" s="90"/>
      <c r="AM1948" s="90"/>
      <c r="AN1948" s="90"/>
      <c r="AO1948" s="90"/>
      <c r="AP1948" s="90"/>
      <c r="AQ1948" s="90"/>
      <c r="AR1948" s="90"/>
      <c r="AS1948" s="90"/>
      <c r="AT1948" s="90"/>
      <c r="AU1948" s="90"/>
      <c r="AV1948" s="90"/>
      <c r="AW1948" s="90"/>
      <c r="AX1948" s="90"/>
      <c r="AY1948" s="90"/>
      <c r="AZ1948" s="90"/>
      <c r="BA1948" s="90"/>
      <c r="BB1948" s="90"/>
      <c r="BC1948" s="90"/>
      <c r="BD1948" s="90"/>
      <c r="BE1948" s="90"/>
      <c r="BF1948" s="90"/>
      <c r="BG1948" s="90"/>
      <c r="BH1948" s="90"/>
      <c r="BI1948" s="90"/>
      <c r="BJ1948" s="90"/>
      <c r="BK1948" s="90"/>
      <c r="BL1948" s="90"/>
      <c r="BM1948" s="90"/>
      <c r="BN1948" s="90"/>
      <c r="BO1948" s="90"/>
      <c r="BP1948" s="90"/>
      <c r="BQ1948" s="90"/>
      <c r="BR1948" s="90"/>
      <c r="BS1948" s="90"/>
      <c r="BT1948" s="90"/>
      <c r="BU1948" s="90"/>
      <c r="BV1948" s="90"/>
      <c r="BW1948" s="90"/>
      <c r="BX1948" s="90"/>
      <c r="BY1948" s="90"/>
      <c r="BZ1948" s="90"/>
      <c r="CA1948" s="90"/>
      <c r="CB1948" s="90"/>
      <c r="CC1948" s="90"/>
      <c r="CD1948" s="90"/>
      <c r="CE1948" s="90"/>
      <c r="CF1948" s="90"/>
      <c r="CG1948" s="90"/>
      <c r="CH1948" s="90"/>
      <c r="CI1948" s="90"/>
      <c r="CJ1948" s="90"/>
      <c r="CK1948" s="90"/>
      <c r="CL1948" s="90"/>
      <c r="CM1948" s="90"/>
      <c r="CN1948" s="90"/>
      <c r="CO1948" s="90"/>
      <c r="CP1948" s="90"/>
      <c r="CQ1948" s="90"/>
      <c r="CR1948" s="90"/>
      <c r="CS1948" s="90"/>
      <c r="CT1948" s="90"/>
      <c r="CU1948" s="90"/>
      <c r="CV1948" s="90"/>
      <c r="CW1948" s="90"/>
      <c r="CX1948" s="90"/>
      <c r="CY1948" s="90"/>
      <c r="CZ1948" s="90"/>
      <c r="DA1948" s="90"/>
      <c r="DB1948" s="90"/>
      <c r="DC1948" s="90"/>
      <c r="DD1948" s="90"/>
      <c r="DE1948" s="90"/>
      <c r="DF1948" s="90"/>
      <c r="DG1948" s="90"/>
      <c r="DH1948" s="90"/>
      <c r="DI1948" s="90"/>
      <c r="DJ1948" s="90"/>
      <c r="DK1948" s="90"/>
      <c r="DL1948" s="90"/>
      <c r="DM1948" s="90"/>
      <c r="DN1948" s="90"/>
      <c r="DO1948" s="90"/>
      <c r="DP1948" s="90"/>
      <c r="DQ1948" s="90"/>
      <c r="DR1948" s="90"/>
      <c r="DS1948" s="90"/>
      <c r="DT1948" s="90"/>
      <c r="DU1948" s="90"/>
      <c r="DV1948" s="90"/>
      <c r="DW1948" s="90"/>
      <c r="DX1948" s="90"/>
      <c r="DY1948" s="90"/>
      <c r="DZ1948" s="90"/>
      <c r="EA1948" s="90"/>
      <c r="EB1948" s="90"/>
      <c r="EC1948" s="90"/>
      <c r="ED1948" s="90"/>
      <c r="EE1948" s="90"/>
      <c r="EF1948" s="90"/>
      <c r="EG1948" s="90"/>
      <c r="EH1948" s="90"/>
      <c r="EI1948" s="90"/>
      <c r="EJ1948" s="90"/>
      <c r="EK1948" s="90"/>
      <c r="EL1948" s="90"/>
      <c r="EM1948" s="90"/>
      <c r="EN1948" s="90"/>
      <c r="EO1948" s="90"/>
      <c r="EP1948" s="90"/>
      <c r="EQ1948" s="90"/>
      <c r="ER1948" s="90"/>
      <c r="ES1948" s="90"/>
      <c r="ET1948" s="90"/>
      <c r="EU1948" s="90"/>
      <c r="EV1948" s="90"/>
      <c r="EW1948" s="90"/>
      <c r="EX1948" s="90"/>
      <c r="EY1948" s="90"/>
      <c r="EZ1948" s="90"/>
      <c r="FA1948" s="90"/>
      <c r="FB1948" s="90"/>
      <c r="FC1948" s="90"/>
      <c r="FD1948" s="90"/>
      <c r="FE1948" s="90"/>
      <c r="FF1948" s="90"/>
      <c r="FG1948" s="90"/>
      <c r="FH1948" s="90"/>
      <c r="FI1948" s="90"/>
      <c r="FJ1948" s="90"/>
      <c r="FK1948" s="90"/>
      <c r="FL1948" s="90"/>
      <c r="FM1948" s="90"/>
      <c r="FN1948" s="90"/>
      <c r="FO1948" s="90"/>
      <c r="FP1948" s="90"/>
      <c r="FQ1948" s="90"/>
      <c r="FR1948" s="90"/>
      <c r="FS1948" s="90"/>
      <c r="FT1948" s="90"/>
      <c r="FU1948" s="90"/>
      <c r="FV1948" s="90"/>
      <c r="FW1948" s="90"/>
      <c r="FX1948" s="90"/>
      <c r="FY1948" s="90"/>
      <c r="FZ1948" s="90"/>
      <c r="GA1948" s="90"/>
      <c r="GB1948" s="90"/>
      <c r="GC1948" s="90"/>
      <c r="GD1948" s="90"/>
      <c r="GE1948" s="90"/>
      <c r="GF1948" s="90"/>
      <c r="GG1948" s="90"/>
      <c r="GH1948" s="90"/>
      <c r="GI1948" s="90"/>
      <c r="GJ1948" s="90"/>
      <c r="GK1948" s="90"/>
      <c r="GL1948" s="90"/>
      <c r="GM1948" s="90"/>
      <c r="GN1948" s="90"/>
      <c r="GO1948" s="90"/>
      <c r="GP1948" s="90"/>
      <c r="GQ1948" s="90"/>
      <c r="GR1948" s="90"/>
      <c r="GS1948" s="90"/>
      <c r="GT1948" s="90"/>
      <c r="GU1948" s="90"/>
      <c r="GV1948" s="90"/>
      <c r="GW1948" s="90"/>
      <c r="GX1948" s="90"/>
      <c r="GY1948" s="90"/>
      <c r="GZ1948" s="90"/>
      <c r="HA1948" s="90"/>
      <c r="HB1948" s="90"/>
      <c r="HC1948" s="90"/>
      <c r="HD1948" s="90"/>
      <c r="HE1948" s="90"/>
      <c r="HF1948" s="90"/>
      <c r="HG1948" s="90"/>
      <c r="HH1948" s="90"/>
      <c r="HI1948" s="90"/>
      <c r="HJ1948" s="90"/>
      <c r="HK1948" s="90"/>
      <c r="HL1948" s="90"/>
      <c r="HM1948" s="90"/>
      <c r="HN1948" s="90"/>
      <c r="HO1948" s="90"/>
      <c r="HP1948" s="90"/>
      <c r="HQ1948" s="90"/>
      <c r="HR1948" s="90"/>
      <c r="HS1948" s="90"/>
      <c r="HT1948" s="90"/>
      <c r="HU1948" s="90"/>
      <c r="HV1948" s="90"/>
      <c r="HW1948" s="90"/>
      <c r="HX1948" s="90"/>
      <c r="HY1948" s="90"/>
      <c r="HZ1948" s="90"/>
      <c r="IA1948" s="90"/>
      <c r="IB1948" s="90"/>
      <c r="IC1948" s="90"/>
      <c r="ID1948" s="90"/>
      <c r="IE1948" s="90"/>
      <c r="IF1948" s="90"/>
      <c r="IG1948" s="90"/>
      <c r="IH1948" s="90"/>
      <c r="II1948" s="90"/>
      <c r="IJ1948" s="90"/>
      <c r="IK1948" s="90"/>
      <c r="IL1948" s="90"/>
      <c r="IM1948" s="90"/>
    </row>
    <row r="1949" spans="1:247" ht="13.5" hidden="1" customHeight="1">
      <c r="A1949" s="90" t="s">
        <v>2756</v>
      </c>
      <c r="B1949" s="90"/>
      <c r="C1949" s="90"/>
      <c r="D1949" s="90"/>
      <c r="E1949" s="90"/>
      <c r="F1949" s="90"/>
      <c r="G1949" s="90"/>
      <c r="H1949" s="92"/>
      <c r="I1949" s="90"/>
      <c r="J1949" s="93"/>
      <c r="K1949" s="94"/>
      <c r="L1949" s="94"/>
      <c r="M1949" s="94"/>
      <c r="N1949" s="90"/>
      <c r="O1949" s="90"/>
      <c r="P1949" s="90"/>
      <c r="Q1949" s="90"/>
      <c r="R1949" s="90"/>
      <c r="S1949" s="90"/>
      <c r="T1949" s="90"/>
      <c r="U1949" s="90"/>
      <c r="V1949" s="90"/>
      <c r="W1949" s="90"/>
      <c r="X1949" s="90"/>
      <c r="Y1949" s="90"/>
      <c r="Z1949" s="90"/>
      <c r="AA1949" s="90"/>
      <c r="AB1949" s="90"/>
      <c r="AC1949" s="90"/>
      <c r="AD1949" s="90"/>
      <c r="AE1949" s="90"/>
      <c r="AF1949" s="90"/>
      <c r="AG1949" s="90"/>
      <c r="AH1949" s="90"/>
      <c r="AI1949" s="90"/>
      <c r="AJ1949" s="90"/>
      <c r="AK1949" s="90"/>
      <c r="AL1949" s="90"/>
      <c r="AM1949" s="90"/>
      <c r="AN1949" s="90"/>
      <c r="AO1949" s="90"/>
      <c r="AP1949" s="90"/>
      <c r="AQ1949" s="90"/>
      <c r="AR1949" s="90"/>
      <c r="AS1949" s="90"/>
      <c r="AT1949" s="90"/>
      <c r="AU1949" s="90"/>
      <c r="AV1949" s="90"/>
      <c r="AW1949" s="90"/>
      <c r="AX1949" s="90"/>
      <c r="AY1949" s="90"/>
      <c r="AZ1949" s="90"/>
      <c r="BA1949" s="90"/>
      <c r="BB1949" s="90"/>
      <c r="BC1949" s="90"/>
      <c r="BD1949" s="90"/>
      <c r="BE1949" s="90"/>
      <c r="BF1949" s="90"/>
      <c r="BG1949" s="90"/>
      <c r="BH1949" s="90"/>
      <c r="BI1949" s="90"/>
      <c r="BJ1949" s="90"/>
      <c r="BK1949" s="90"/>
      <c r="BL1949" s="90"/>
      <c r="BM1949" s="90"/>
      <c r="BN1949" s="90"/>
      <c r="BO1949" s="90"/>
      <c r="BP1949" s="90"/>
      <c r="BQ1949" s="90"/>
      <c r="BR1949" s="90"/>
      <c r="BS1949" s="90"/>
      <c r="BT1949" s="90"/>
      <c r="BU1949" s="90"/>
      <c r="BV1949" s="90"/>
      <c r="BW1949" s="90"/>
      <c r="BX1949" s="90"/>
      <c r="BY1949" s="90"/>
      <c r="BZ1949" s="90"/>
      <c r="CA1949" s="90"/>
      <c r="CB1949" s="90"/>
      <c r="CC1949" s="90"/>
      <c r="CD1949" s="90"/>
      <c r="CE1949" s="90"/>
      <c r="CF1949" s="90"/>
      <c r="CG1949" s="90"/>
      <c r="CH1949" s="90"/>
      <c r="CI1949" s="90"/>
      <c r="CJ1949" s="90"/>
      <c r="CK1949" s="90"/>
      <c r="CL1949" s="90"/>
      <c r="CM1949" s="90"/>
      <c r="CN1949" s="90"/>
      <c r="CO1949" s="90"/>
      <c r="CP1949" s="90"/>
      <c r="CQ1949" s="90"/>
      <c r="CR1949" s="90"/>
      <c r="CS1949" s="90"/>
      <c r="CT1949" s="90"/>
      <c r="CU1949" s="90"/>
      <c r="CV1949" s="90"/>
      <c r="CW1949" s="90"/>
      <c r="CX1949" s="90"/>
      <c r="CY1949" s="90"/>
      <c r="CZ1949" s="90"/>
      <c r="DA1949" s="90"/>
      <c r="DB1949" s="90"/>
      <c r="DC1949" s="90"/>
      <c r="DD1949" s="90"/>
      <c r="DE1949" s="90"/>
      <c r="DF1949" s="90"/>
      <c r="DG1949" s="90"/>
      <c r="DH1949" s="90"/>
      <c r="DI1949" s="90"/>
      <c r="DJ1949" s="90"/>
      <c r="DK1949" s="90"/>
      <c r="DL1949" s="90"/>
      <c r="DM1949" s="90"/>
      <c r="DN1949" s="90"/>
      <c r="DO1949" s="90"/>
      <c r="DP1949" s="90"/>
      <c r="DQ1949" s="90"/>
      <c r="DR1949" s="90"/>
      <c r="DS1949" s="90"/>
      <c r="DT1949" s="90"/>
      <c r="DU1949" s="90"/>
      <c r="DV1949" s="90"/>
      <c r="DW1949" s="90"/>
      <c r="DX1949" s="90"/>
      <c r="DY1949" s="90"/>
      <c r="DZ1949" s="90"/>
      <c r="EA1949" s="90"/>
      <c r="EB1949" s="90"/>
      <c r="EC1949" s="90"/>
      <c r="ED1949" s="90"/>
      <c r="EE1949" s="90"/>
      <c r="EF1949" s="90"/>
      <c r="EG1949" s="90"/>
      <c r="EH1949" s="90"/>
      <c r="EI1949" s="90"/>
      <c r="EJ1949" s="90"/>
      <c r="EK1949" s="90"/>
      <c r="EL1949" s="90"/>
      <c r="EM1949" s="90"/>
      <c r="EN1949" s="90"/>
      <c r="EO1949" s="90"/>
      <c r="EP1949" s="90"/>
      <c r="EQ1949" s="90"/>
      <c r="ER1949" s="90"/>
      <c r="ES1949" s="90"/>
      <c r="ET1949" s="90"/>
      <c r="EU1949" s="90"/>
      <c r="EV1949" s="90"/>
      <c r="EW1949" s="90"/>
      <c r="EX1949" s="90"/>
      <c r="EY1949" s="90"/>
      <c r="EZ1949" s="90"/>
      <c r="FA1949" s="90"/>
      <c r="FB1949" s="90"/>
      <c r="FC1949" s="90"/>
      <c r="FD1949" s="90"/>
      <c r="FE1949" s="90"/>
      <c r="FF1949" s="90"/>
      <c r="FG1949" s="90"/>
      <c r="FH1949" s="90"/>
      <c r="FI1949" s="90"/>
      <c r="FJ1949" s="90"/>
      <c r="FK1949" s="90"/>
      <c r="FL1949" s="90"/>
      <c r="FM1949" s="90"/>
      <c r="FN1949" s="90"/>
      <c r="FO1949" s="90"/>
      <c r="FP1949" s="90"/>
      <c r="FQ1949" s="90"/>
      <c r="FR1949" s="90"/>
      <c r="FS1949" s="90"/>
      <c r="FT1949" s="90"/>
      <c r="FU1949" s="90"/>
      <c r="FV1949" s="90"/>
      <c r="FW1949" s="90"/>
      <c r="FX1949" s="90"/>
      <c r="FY1949" s="90"/>
      <c r="FZ1949" s="90"/>
      <c r="GA1949" s="90"/>
      <c r="GB1949" s="90"/>
      <c r="GC1949" s="90"/>
      <c r="GD1949" s="90"/>
      <c r="GE1949" s="90"/>
      <c r="GF1949" s="90"/>
      <c r="GG1949" s="90"/>
      <c r="GH1949" s="90"/>
      <c r="GI1949" s="90"/>
      <c r="GJ1949" s="90"/>
      <c r="GK1949" s="90"/>
      <c r="GL1949" s="90"/>
      <c r="GM1949" s="90"/>
      <c r="GN1949" s="90"/>
      <c r="GO1949" s="90"/>
      <c r="GP1949" s="90"/>
      <c r="GQ1949" s="90"/>
      <c r="GR1949" s="90"/>
      <c r="GS1949" s="90"/>
      <c r="GT1949" s="90"/>
      <c r="GU1949" s="90"/>
      <c r="GV1949" s="90"/>
      <c r="GW1949" s="90"/>
      <c r="GX1949" s="90"/>
      <c r="GY1949" s="90"/>
      <c r="GZ1949" s="90"/>
      <c r="HA1949" s="90"/>
      <c r="HB1949" s="90"/>
      <c r="HC1949" s="90"/>
      <c r="HD1949" s="90"/>
      <c r="HE1949" s="90"/>
      <c r="HF1949" s="90"/>
      <c r="HG1949" s="90"/>
      <c r="HH1949" s="90"/>
      <c r="HI1949" s="90"/>
      <c r="HJ1949" s="90"/>
      <c r="HK1949" s="90"/>
      <c r="HL1949" s="90"/>
      <c r="HM1949" s="90"/>
      <c r="HN1949" s="90"/>
      <c r="HO1949" s="90"/>
      <c r="HP1949" s="90"/>
      <c r="HQ1949" s="90"/>
      <c r="HR1949" s="90"/>
      <c r="HS1949" s="90"/>
      <c r="HT1949" s="90"/>
      <c r="HU1949" s="90"/>
      <c r="HV1949" s="90"/>
      <c r="HW1949" s="90"/>
      <c r="HX1949" s="90"/>
      <c r="HY1949" s="90"/>
      <c r="HZ1949" s="90"/>
      <c r="IA1949" s="90"/>
      <c r="IB1949" s="90"/>
      <c r="IC1949" s="90"/>
      <c r="ID1949" s="90"/>
      <c r="IE1949" s="90"/>
      <c r="IF1949" s="90"/>
      <c r="IG1949" s="90"/>
      <c r="IH1949" s="90"/>
      <c r="II1949" s="90"/>
      <c r="IJ1949" s="90"/>
      <c r="IK1949" s="90"/>
      <c r="IL1949" s="90"/>
      <c r="IM1949" s="90"/>
    </row>
    <row r="1950" spans="1:247" ht="13.5" hidden="1">
      <c r="A1950" s="90"/>
      <c r="B1950" s="90"/>
      <c r="C1950" s="108"/>
      <c r="D1950" s="108">
        <v>45658</v>
      </c>
      <c r="E1950" s="90">
        <v>1409</v>
      </c>
      <c r="F1950" s="90" t="s">
        <v>2676</v>
      </c>
      <c r="G1950" s="90" t="s">
        <v>2667</v>
      </c>
      <c r="H1950" s="92"/>
      <c r="I1950" s="92"/>
      <c r="J1950" s="93"/>
      <c r="K1950" s="94">
        <v>565</v>
      </c>
      <c r="L1950" s="94">
        <v>565</v>
      </c>
      <c r="M1950" s="94">
        <f t="shared" ref="M1950:M1953" si="23">K1950-L1950</f>
        <v>0</v>
      </c>
      <c r="N1950" s="98">
        <v>45809</v>
      </c>
      <c r="O1950" s="90" t="s">
        <v>2757</v>
      </c>
      <c r="P1950" s="90" t="s">
        <v>2619</v>
      </c>
      <c r="Q1950" s="90"/>
      <c r="R1950" s="90"/>
      <c r="S1950" s="90"/>
      <c r="T1950" s="90"/>
      <c r="U1950" s="90"/>
      <c r="V1950" s="90"/>
      <c r="W1950" s="90"/>
      <c r="X1950" s="90"/>
      <c r="Y1950" s="90"/>
      <c r="Z1950" s="90"/>
      <c r="AA1950" s="90"/>
      <c r="AB1950" s="90"/>
      <c r="AC1950" s="90"/>
      <c r="AD1950" s="90"/>
      <c r="AE1950" s="90"/>
      <c r="AF1950" s="90"/>
      <c r="AG1950" s="90"/>
      <c r="AH1950" s="90"/>
      <c r="AI1950" s="90"/>
      <c r="AJ1950" s="90"/>
      <c r="AK1950" s="90"/>
      <c r="AL1950" s="90"/>
      <c r="AM1950" s="90"/>
      <c r="AN1950" s="90"/>
      <c r="AO1950" s="90"/>
      <c r="AP1950" s="90"/>
      <c r="AQ1950" s="90"/>
      <c r="AR1950" s="90"/>
      <c r="AS1950" s="90"/>
      <c r="AT1950" s="90"/>
      <c r="AU1950" s="90"/>
      <c r="AV1950" s="90"/>
      <c r="AW1950" s="90"/>
      <c r="AX1950" s="90"/>
      <c r="AY1950" s="90"/>
      <c r="AZ1950" s="90"/>
      <c r="BA1950" s="90"/>
      <c r="BB1950" s="90"/>
      <c r="BC1950" s="90"/>
      <c r="BD1950" s="90"/>
      <c r="BE1950" s="90"/>
      <c r="BF1950" s="90"/>
      <c r="BG1950" s="90"/>
      <c r="BH1950" s="90"/>
      <c r="BI1950" s="90"/>
      <c r="BJ1950" s="90"/>
      <c r="BK1950" s="90"/>
      <c r="BL1950" s="90"/>
      <c r="BM1950" s="90"/>
      <c r="BN1950" s="90"/>
      <c r="BO1950" s="90"/>
      <c r="BP1950" s="90"/>
      <c r="BQ1950" s="90"/>
      <c r="BR1950" s="90"/>
      <c r="BS1950" s="90"/>
      <c r="BT1950" s="90"/>
      <c r="BU1950" s="90"/>
      <c r="BV1950" s="90"/>
      <c r="BW1950" s="90"/>
      <c r="BX1950" s="90"/>
      <c r="BY1950" s="90"/>
      <c r="BZ1950" s="90"/>
      <c r="CA1950" s="90"/>
      <c r="CB1950" s="90"/>
      <c r="CC1950" s="90"/>
      <c r="CD1950" s="90"/>
      <c r="CE1950" s="90"/>
      <c r="CF1950" s="90"/>
      <c r="CG1950" s="90"/>
      <c r="CH1950" s="90"/>
      <c r="CI1950" s="90"/>
      <c r="CJ1950" s="90"/>
      <c r="CK1950" s="90"/>
      <c r="CL1950" s="90"/>
      <c r="CM1950" s="90"/>
      <c r="CN1950" s="90"/>
      <c r="CO1950" s="90"/>
      <c r="CP1950" s="90"/>
      <c r="CQ1950" s="90"/>
      <c r="CR1950" s="90"/>
      <c r="CS1950" s="90"/>
      <c r="CT1950" s="90"/>
      <c r="CU1950" s="90"/>
      <c r="CV1950" s="90"/>
      <c r="CW1950" s="90"/>
      <c r="CX1950" s="90"/>
      <c r="CY1950" s="90"/>
      <c r="CZ1950" s="90"/>
      <c r="DA1950" s="90"/>
      <c r="DB1950" s="90"/>
      <c r="DC1950" s="90"/>
      <c r="DD1950" s="90"/>
      <c r="DE1950" s="90"/>
      <c r="DF1950" s="90"/>
      <c r="DG1950" s="90"/>
      <c r="DH1950" s="90"/>
      <c r="DI1950" s="90"/>
      <c r="DJ1950" s="90"/>
      <c r="DK1950" s="90"/>
      <c r="DL1950" s="90"/>
      <c r="DM1950" s="90"/>
      <c r="DN1950" s="90"/>
      <c r="DO1950" s="90"/>
      <c r="DP1950" s="90"/>
      <c r="DQ1950" s="90"/>
      <c r="DR1950" s="90"/>
      <c r="DS1950" s="90"/>
      <c r="DT1950" s="90"/>
      <c r="DU1950" s="90"/>
      <c r="DV1950" s="90"/>
      <c r="DW1950" s="90"/>
      <c r="DX1950" s="90"/>
      <c r="DY1950" s="90"/>
      <c r="DZ1950" s="90"/>
      <c r="EA1950" s="90"/>
      <c r="EB1950" s="90"/>
      <c r="EC1950" s="90"/>
      <c r="ED1950" s="90"/>
      <c r="EE1950" s="90"/>
      <c r="EF1950" s="90"/>
      <c r="EG1950" s="90"/>
      <c r="EH1950" s="90"/>
      <c r="EI1950" s="90"/>
      <c r="EJ1950" s="90"/>
      <c r="EK1950" s="90"/>
      <c r="EL1950" s="90"/>
      <c r="EM1950" s="90"/>
      <c r="EN1950" s="90"/>
      <c r="EO1950" s="90"/>
      <c r="EP1950" s="90"/>
      <c r="EQ1950" s="90"/>
      <c r="ER1950" s="90"/>
      <c r="ES1950" s="90"/>
      <c r="ET1950" s="90"/>
      <c r="EU1950" s="90"/>
      <c r="EV1950" s="90"/>
      <c r="EW1950" s="90"/>
      <c r="EX1950" s="90"/>
      <c r="EY1950" s="90"/>
      <c r="EZ1950" s="90"/>
      <c r="FA1950" s="90"/>
      <c r="FB1950" s="90"/>
      <c r="FC1950" s="90"/>
      <c r="FD1950" s="90"/>
      <c r="FE1950" s="90"/>
      <c r="FF1950" s="90"/>
      <c r="FG1950" s="90"/>
      <c r="FH1950" s="90"/>
      <c r="FI1950" s="90"/>
      <c r="FJ1950" s="90"/>
      <c r="FK1950" s="90"/>
      <c r="FL1950" s="90"/>
      <c r="FM1950" s="90"/>
      <c r="FN1950" s="90"/>
      <c r="FO1950" s="90"/>
      <c r="FP1950" s="90"/>
      <c r="FQ1950" s="90"/>
      <c r="FR1950" s="90"/>
      <c r="FS1950" s="90"/>
      <c r="FT1950" s="90"/>
      <c r="FU1950" s="90"/>
      <c r="FV1950" s="90"/>
      <c r="FW1950" s="90"/>
      <c r="FX1950" s="90"/>
      <c r="FY1950" s="90"/>
      <c r="FZ1950" s="90"/>
      <c r="GA1950" s="90"/>
      <c r="GB1950" s="90"/>
      <c r="GC1950" s="90"/>
      <c r="GD1950" s="90"/>
      <c r="GE1950" s="90"/>
      <c r="GF1950" s="90"/>
      <c r="GG1950" s="90"/>
      <c r="GH1950" s="90"/>
      <c r="GI1950" s="90"/>
      <c r="GJ1950" s="90"/>
      <c r="GK1950" s="90"/>
      <c r="GL1950" s="90"/>
      <c r="GM1950" s="90"/>
      <c r="GN1950" s="90"/>
      <c r="GO1950" s="90"/>
      <c r="GP1950" s="90"/>
      <c r="GQ1950" s="90"/>
      <c r="GR1950" s="90"/>
      <c r="GS1950" s="90"/>
      <c r="GT1950" s="90"/>
      <c r="GU1950" s="90"/>
      <c r="GV1950" s="90"/>
      <c r="GW1950" s="90"/>
      <c r="GX1950" s="90"/>
      <c r="GY1950" s="90"/>
      <c r="GZ1950" s="90"/>
      <c r="HA1950" s="90"/>
      <c r="HB1950" s="90"/>
      <c r="HC1950" s="90"/>
      <c r="HD1950" s="90"/>
      <c r="HE1950" s="90"/>
      <c r="HF1950" s="90"/>
      <c r="HG1950" s="90"/>
      <c r="HH1950" s="90"/>
      <c r="HI1950" s="90"/>
      <c r="HJ1950" s="90"/>
      <c r="HK1950" s="90"/>
      <c r="HL1950" s="90"/>
      <c r="HM1950" s="90"/>
      <c r="HN1950" s="90"/>
      <c r="HO1950" s="90"/>
      <c r="HP1950" s="90"/>
      <c r="HQ1950" s="90"/>
      <c r="HR1950" s="90"/>
      <c r="HS1950" s="90"/>
      <c r="HT1950" s="90"/>
      <c r="HU1950" s="90"/>
      <c r="HV1950" s="90"/>
      <c r="HW1950" s="90"/>
      <c r="HX1950" s="90"/>
      <c r="HY1950" s="90"/>
      <c r="HZ1950" s="90"/>
      <c r="IA1950" s="90"/>
      <c r="IB1950" s="90"/>
      <c r="IC1950" s="90"/>
      <c r="ID1950" s="90"/>
      <c r="IE1950" s="90"/>
      <c r="IF1950" s="90"/>
      <c r="IG1950" s="90"/>
      <c r="IH1950" s="90"/>
      <c r="II1950" s="90"/>
      <c r="IJ1950" s="90"/>
      <c r="IK1950" s="90"/>
      <c r="IL1950" s="90"/>
      <c r="IM1950" s="90"/>
    </row>
    <row r="1951" spans="1:247" ht="13.5" hidden="1">
      <c r="A1951" s="90"/>
      <c r="B1951" s="90"/>
      <c r="C1951" s="98"/>
      <c r="D1951" s="98">
        <v>45778</v>
      </c>
      <c r="E1951" s="90" t="s">
        <v>2758</v>
      </c>
      <c r="F1951" s="90" t="s">
        <v>2759</v>
      </c>
      <c r="G1951" s="90" t="s">
        <v>2750</v>
      </c>
      <c r="H1951" s="92">
        <v>625000</v>
      </c>
      <c r="I1951" s="92">
        <v>499</v>
      </c>
      <c r="J1951" s="93"/>
      <c r="K1951" s="94">
        <f>H1951/I1951</f>
        <v>1252.5050100200401</v>
      </c>
      <c r="L1951" s="94">
        <v>1252.51</v>
      </c>
      <c r="M1951" s="94">
        <f t="shared" si="23"/>
        <v>-4.9899799598733807E-3</v>
      </c>
      <c r="N1951" s="98">
        <v>45809</v>
      </c>
      <c r="O1951" s="90" t="s">
        <v>2760</v>
      </c>
      <c r="P1951" s="90" t="s">
        <v>2619</v>
      </c>
      <c r="Q1951" s="90"/>
      <c r="R1951" s="90"/>
      <c r="S1951" s="90"/>
      <c r="T1951" s="90"/>
      <c r="U1951" s="90"/>
      <c r="V1951" s="90"/>
      <c r="W1951" s="90"/>
      <c r="X1951" s="90"/>
      <c r="Y1951" s="90"/>
      <c r="Z1951" s="90"/>
      <c r="AA1951" s="90"/>
      <c r="AB1951" s="90"/>
      <c r="AC1951" s="90"/>
      <c r="AD1951" s="90"/>
      <c r="AE1951" s="90"/>
      <c r="AF1951" s="90"/>
      <c r="AG1951" s="90"/>
      <c r="AH1951" s="90"/>
      <c r="AI1951" s="90"/>
      <c r="AJ1951" s="90"/>
      <c r="AK1951" s="90"/>
      <c r="AL1951" s="90"/>
      <c r="AM1951" s="90"/>
      <c r="AN1951" s="90"/>
      <c r="AO1951" s="90"/>
      <c r="AP1951" s="90"/>
      <c r="AQ1951" s="90"/>
      <c r="AR1951" s="90"/>
      <c r="AS1951" s="90"/>
      <c r="AT1951" s="90"/>
      <c r="AU1951" s="90"/>
      <c r="AV1951" s="90"/>
      <c r="AW1951" s="90"/>
      <c r="AX1951" s="90"/>
      <c r="AY1951" s="90"/>
      <c r="AZ1951" s="90"/>
      <c r="BA1951" s="90"/>
      <c r="BB1951" s="90"/>
      <c r="BC1951" s="90"/>
      <c r="BD1951" s="90"/>
      <c r="BE1951" s="90"/>
      <c r="BF1951" s="90"/>
      <c r="BG1951" s="90"/>
      <c r="BH1951" s="90"/>
      <c r="BI1951" s="90"/>
      <c r="BJ1951" s="90"/>
      <c r="BK1951" s="90"/>
      <c r="BL1951" s="90"/>
      <c r="BM1951" s="90"/>
      <c r="BN1951" s="90"/>
      <c r="BO1951" s="90"/>
      <c r="BP1951" s="90"/>
      <c r="BQ1951" s="90"/>
      <c r="BR1951" s="90"/>
      <c r="BS1951" s="90"/>
      <c r="BT1951" s="90"/>
      <c r="BU1951" s="90"/>
      <c r="BV1951" s="90"/>
      <c r="BW1951" s="90"/>
      <c r="BX1951" s="90"/>
      <c r="BY1951" s="90"/>
      <c r="BZ1951" s="90"/>
      <c r="CA1951" s="90"/>
      <c r="CB1951" s="90"/>
      <c r="CC1951" s="90"/>
      <c r="CD1951" s="90"/>
      <c r="CE1951" s="90"/>
      <c r="CF1951" s="90"/>
      <c r="CG1951" s="90"/>
      <c r="CH1951" s="90"/>
      <c r="CI1951" s="90"/>
      <c r="CJ1951" s="90"/>
      <c r="CK1951" s="90"/>
      <c r="CL1951" s="90"/>
      <c r="CM1951" s="90"/>
      <c r="CN1951" s="90"/>
      <c r="CO1951" s="90"/>
      <c r="CP1951" s="90"/>
      <c r="CQ1951" s="90"/>
      <c r="CR1951" s="90"/>
      <c r="CS1951" s="90"/>
      <c r="CT1951" s="90"/>
      <c r="CU1951" s="90"/>
      <c r="CV1951" s="90"/>
      <c r="CW1951" s="90"/>
      <c r="CX1951" s="90"/>
      <c r="CY1951" s="90"/>
      <c r="CZ1951" s="90"/>
      <c r="DA1951" s="90"/>
      <c r="DB1951" s="90"/>
      <c r="DC1951" s="90"/>
      <c r="DD1951" s="90"/>
      <c r="DE1951" s="90"/>
      <c r="DF1951" s="90"/>
      <c r="DG1951" s="90"/>
      <c r="DH1951" s="90"/>
      <c r="DI1951" s="90"/>
      <c r="DJ1951" s="90"/>
      <c r="DK1951" s="90"/>
      <c r="DL1951" s="90"/>
      <c r="DM1951" s="90"/>
      <c r="DN1951" s="90"/>
      <c r="DO1951" s="90"/>
      <c r="DP1951" s="90"/>
      <c r="DQ1951" s="90"/>
      <c r="DR1951" s="90"/>
      <c r="DS1951" s="90"/>
      <c r="DT1951" s="90"/>
      <c r="DU1951" s="90"/>
      <c r="DV1951" s="90"/>
      <c r="DW1951" s="90"/>
      <c r="DX1951" s="90"/>
      <c r="DY1951" s="90"/>
      <c r="DZ1951" s="90"/>
      <c r="EA1951" s="90"/>
      <c r="EB1951" s="90"/>
      <c r="EC1951" s="90"/>
      <c r="ED1951" s="90"/>
      <c r="EE1951" s="90"/>
      <c r="EF1951" s="90"/>
      <c r="EG1951" s="90"/>
      <c r="EH1951" s="90"/>
      <c r="EI1951" s="90"/>
      <c r="EJ1951" s="90"/>
      <c r="EK1951" s="90"/>
      <c r="EL1951" s="90"/>
      <c r="EM1951" s="90"/>
      <c r="EN1951" s="90"/>
      <c r="EO1951" s="90"/>
      <c r="EP1951" s="90"/>
      <c r="EQ1951" s="90"/>
      <c r="ER1951" s="90"/>
      <c r="ES1951" s="90"/>
      <c r="ET1951" s="90"/>
      <c r="EU1951" s="90"/>
      <c r="EV1951" s="90"/>
      <c r="EW1951" s="90"/>
      <c r="EX1951" s="90"/>
      <c r="EY1951" s="90"/>
      <c r="EZ1951" s="90"/>
      <c r="FA1951" s="90"/>
      <c r="FB1951" s="90"/>
      <c r="FC1951" s="90"/>
      <c r="FD1951" s="90"/>
      <c r="FE1951" s="90"/>
      <c r="FF1951" s="90"/>
      <c r="FG1951" s="90"/>
      <c r="FH1951" s="90"/>
      <c r="FI1951" s="90"/>
      <c r="FJ1951" s="90"/>
      <c r="FK1951" s="90"/>
      <c r="FL1951" s="90"/>
      <c r="FM1951" s="90"/>
      <c r="FN1951" s="90"/>
      <c r="FO1951" s="90"/>
      <c r="FP1951" s="90"/>
      <c r="FQ1951" s="90"/>
      <c r="FR1951" s="90"/>
      <c r="FS1951" s="90"/>
      <c r="FT1951" s="90"/>
      <c r="FU1951" s="90"/>
      <c r="FV1951" s="90"/>
      <c r="FW1951" s="90"/>
      <c r="FX1951" s="90"/>
      <c r="FY1951" s="90"/>
      <c r="FZ1951" s="90"/>
      <c r="GA1951" s="90"/>
      <c r="GB1951" s="90"/>
      <c r="GC1951" s="90"/>
      <c r="GD1951" s="90"/>
      <c r="GE1951" s="90"/>
      <c r="GF1951" s="90"/>
      <c r="GG1951" s="90"/>
      <c r="GH1951" s="90"/>
      <c r="GI1951" s="90"/>
      <c r="GJ1951" s="90"/>
      <c r="GK1951" s="90"/>
      <c r="GL1951" s="90"/>
      <c r="GM1951" s="90"/>
      <c r="GN1951" s="90"/>
      <c r="GO1951" s="90"/>
      <c r="GP1951" s="90"/>
      <c r="GQ1951" s="90"/>
      <c r="GR1951" s="90"/>
      <c r="GS1951" s="90"/>
      <c r="GT1951" s="90"/>
      <c r="GU1951" s="90"/>
      <c r="GV1951" s="90"/>
      <c r="GW1951" s="90"/>
      <c r="GX1951" s="90"/>
      <c r="GY1951" s="90"/>
      <c r="GZ1951" s="90"/>
      <c r="HA1951" s="90"/>
      <c r="HB1951" s="90"/>
      <c r="HC1951" s="90"/>
      <c r="HD1951" s="90"/>
      <c r="HE1951" s="90"/>
      <c r="HF1951" s="90"/>
      <c r="HG1951" s="90"/>
      <c r="HH1951" s="90"/>
      <c r="HI1951" s="90"/>
      <c r="HJ1951" s="90"/>
      <c r="HK1951" s="90"/>
      <c r="HL1951" s="90"/>
      <c r="HM1951" s="90"/>
      <c r="HN1951" s="90"/>
      <c r="HO1951" s="90"/>
      <c r="HP1951" s="90"/>
      <c r="HQ1951" s="90"/>
      <c r="HR1951" s="90"/>
      <c r="HS1951" s="90"/>
      <c r="HT1951" s="90"/>
      <c r="HU1951" s="90"/>
      <c r="HV1951" s="90"/>
      <c r="HW1951" s="90"/>
      <c r="HX1951" s="90"/>
      <c r="HY1951" s="90"/>
      <c r="HZ1951" s="90"/>
      <c r="IA1951" s="90"/>
      <c r="IB1951" s="90"/>
      <c r="IC1951" s="90"/>
      <c r="ID1951" s="90"/>
      <c r="IE1951" s="90"/>
      <c r="IF1951" s="90"/>
      <c r="IG1951" s="90"/>
      <c r="IH1951" s="90"/>
      <c r="II1951" s="90"/>
      <c r="IJ1951" s="90"/>
      <c r="IK1951" s="90"/>
      <c r="IL1951" s="90"/>
      <c r="IM1951" s="90"/>
    </row>
    <row r="1952" spans="1:247" ht="13.5" hidden="1">
      <c r="A1952" s="90"/>
      <c r="B1952" s="90"/>
      <c r="C1952" s="98"/>
      <c r="D1952" s="98">
        <v>45870</v>
      </c>
      <c r="E1952" s="90">
        <v>1178</v>
      </c>
      <c r="F1952" s="90" t="s">
        <v>2246</v>
      </c>
      <c r="G1952" s="90" t="s">
        <v>2761</v>
      </c>
      <c r="H1952" s="92"/>
      <c r="I1952" s="92"/>
      <c r="J1952" s="93"/>
      <c r="K1952" s="94">
        <v>4695.92</v>
      </c>
      <c r="L1952" s="94">
        <v>4695.92</v>
      </c>
      <c r="M1952" s="94">
        <f t="shared" si="23"/>
        <v>0</v>
      </c>
      <c r="N1952" s="98">
        <v>45931</v>
      </c>
      <c r="O1952" s="90" t="s">
        <v>2762</v>
      </c>
      <c r="P1952" s="90" t="s">
        <v>2619</v>
      </c>
      <c r="Q1952" s="90"/>
      <c r="R1952" s="90"/>
      <c r="S1952" s="90"/>
      <c r="T1952" s="90"/>
      <c r="U1952" s="90"/>
      <c r="V1952" s="90"/>
      <c r="W1952" s="90"/>
      <c r="X1952" s="90"/>
      <c r="Y1952" s="90"/>
      <c r="Z1952" s="90"/>
      <c r="AA1952" s="90"/>
      <c r="AB1952" s="90"/>
      <c r="AC1952" s="90"/>
      <c r="AD1952" s="90"/>
      <c r="AE1952" s="90"/>
      <c r="AF1952" s="90"/>
      <c r="AG1952" s="90"/>
      <c r="AH1952" s="90"/>
      <c r="AI1952" s="90"/>
      <c r="AJ1952" s="90"/>
      <c r="AK1952" s="90"/>
      <c r="AL1952" s="90"/>
      <c r="AM1952" s="90"/>
      <c r="AN1952" s="90"/>
      <c r="AO1952" s="90"/>
      <c r="AP1952" s="90"/>
      <c r="AQ1952" s="90"/>
      <c r="AR1952" s="90"/>
      <c r="AS1952" s="90"/>
      <c r="AT1952" s="90"/>
      <c r="AU1952" s="90"/>
      <c r="AV1952" s="90"/>
      <c r="AW1952" s="90"/>
      <c r="AX1952" s="90"/>
      <c r="AY1952" s="90"/>
      <c r="AZ1952" s="90"/>
      <c r="BA1952" s="90"/>
      <c r="BB1952" s="90"/>
      <c r="BC1952" s="90"/>
      <c r="BD1952" s="90"/>
      <c r="BE1952" s="90"/>
      <c r="BF1952" s="90"/>
      <c r="BG1952" s="90"/>
      <c r="BH1952" s="90"/>
      <c r="BI1952" s="90"/>
      <c r="BJ1952" s="90"/>
      <c r="BK1952" s="90"/>
      <c r="BL1952" s="90"/>
      <c r="BM1952" s="90"/>
      <c r="BN1952" s="90"/>
      <c r="BO1952" s="90"/>
      <c r="BP1952" s="90"/>
      <c r="BQ1952" s="90"/>
      <c r="BR1952" s="90"/>
      <c r="BS1952" s="90"/>
      <c r="BT1952" s="90"/>
      <c r="BU1952" s="90"/>
      <c r="BV1952" s="90"/>
      <c r="BW1952" s="90"/>
      <c r="BX1952" s="90"/>
      <c r="BY1952" s="90"/>
      <c r="BZ1952" s="90"/>
      <c r="CA1952" s="90"/>
      <c r="CB1952" s="90"/>
      <c r="CC1952" s="90"/>
      <c r="CD1952" s="90"/>
      <c r="CE1952" s="90"/>
      <c r="CF1952" s="90"/>
      <c r="CG1952" s="90"/>
      <c r="CH1952" s="90"/>
      <c r="CI1952" s="90"/>
      <c r="CJ1952" s="90"/>
      <c r="CK1952" s="90"/>
      <c r="CL1952" s="90"/>
      <c r="CM1952" s="90"/>
      <c r="CN1952" s="90"/>
      <c r="CO1952" s="90"/>
      <c r="CP1952" s="90"/>
      <c r="CQ1952" s="90"/>
      <c r="CR1952" s="90"/>
      <c r="CS1952" s="90"/>
      <c r="CT1952" s="90"/>
      <c r="CU1952" s="90"/>
      <c r="CV1952" s="90"/>
      <c r="CW1952" s="90"/>
      <c r="CX1952" s="90"/>
      <c r="CY1952" s="90"/>
      <c r="CZ1952" s="90"/>
      <c r="DA1952" s="90"/>
      <c r="DB1952" s="90"/>
      <c r="DC1952" s="90"/>
      <c r="DD1952" s="90"/>
      <c r="DE1952" s="90"/>
      <c r="DF1952" s="90"/>
      <c r="DG1952" s="90"/>
      <c r="DH1952" s="90"/>
      <c r="DI1952" s="90"/>
      <c r="DJ1952" s="90"/>
      <c r="DK1952" s="90"/>
      <c r="DL1952" s="90"/>
      <c r="DM1952" s="90"/>
      <c r="DN1952" s="90"/>
      <c r="DO1952" s="90"/>
      <c r="DP1952" s="90"/>
      <c r="DQ1952" s="90"/>
      <c r="DR1952" s="90"/>
      <c r="DS1952" s="90"/>
      <c r="DT1952" s="90"/>
      <c r="DU1952" s="90"/>
      <c r="DV1952" s="90"/>
      <c r="DW1952" s="90"/>
      <c r="DX1952" s="90"/>
      <c r="DY1952" s="90"/>
      <c r="DZ1952" s="90"/>
      <c r="EA1952" s="90"/>
      <c r="EB1952" s="90"/>
      <c r="EC1952" s="90"/>
      <c r="ED1952" s="90"/>
      <c r="EE1952" s="90"/>
      <c r="EF1952" s="90"/>
      <c r="EG1952" s="90"/>
      <c r="EH1952" s="90"/>
      <c r="EI1952" s="90"/>
      <c r="EJ1952" s="90"/>
      <c r="EK1952" s="90"/>
      <c r="EL1952" s="90"/>
      <c r="EM1952" s="90"/>
      <c r="EN1952" s="90"/>
      <c r="EO1952" s="90"/>
      <c r="EP1952" s="90"/>
      <c r="EQ1952" s="90"/>
      <c r="ER1952" s="90"/>
      <c r="ES1952" s="90"/>
      <c r="ET1952" s="90"/>
      <c r="EU1952" s="90"/>
      <c r="EV1952" s="90"/>
      <c r="EW1952" s="90"/>
      <c r="EX1952" s="90"/>
      <c r="EY1952" s="90"/>
      <c r="EZ1952" s="90"/>
      <c r="FA1952" s="90"/>
      <c r="FB1952" s="90"/>
      <c r="FC1952" s="90"/>
      <c r="FD1952" s="90"/>
      <c r="FE1952" s="90"/>
      <c r="FF1952" s="90"/>
      <c r="FG1952" s="90"/>
      <c r="FH1952" s="90"/>
      <c r="FI1952" s="90"/>
      <c r="FJ1952" s="90"/>
      <c r="FK1952" s="90"/>
      <c r="FL1952" s="90"/>
      <c r="FM1952" s="90"/>
      <c r="FN1952" s="90"/>
      <c r="FO1952" s="90"/>
      <c r="FP1952" s="90"/>
      <c r="FQ1952" s="90"/>
      <c r="FR1952" s="90"/>
      <c r="FS1952" s="90"/>
      <c r="FT1952" s="90"/>
      <c r="FU1952" s="90"/>
      <c r="FV1952" s="90"/>
      <c r="FW1952" s="90"/>
      <c r="FX1952" s="90"/>
      <c r="FY1952" s="90"/>
      <c r="FZ1952" s="90"/>
      <c r="GA1952" s="90"/>
      <c r="GB1952" s="90"/>
      <c r="GC1952" s="90"/>
      <c r="GD1952" s="90"/>
      <c r="GE1952" s="90"/>
      <c r="GF1952" s="90"/>
      <c r="GG1952" s="90"/>
      <c r="GH1952" s="90"/>
      <c r="GI1952" s="90"/>
      <c r="GJ1952" s="90"/>
      <c r="GK1952" s="90"/>
      <c r="GL1952" s="90"/>
      <c r="GM1952" s="90"/>
      <c r="GN1952" s="90"/>
      <c r="GO1952" s="90"/>
      <c r="GP1952" s="90"/>
      <c r="GQ1952" s="90"/>
      <c r="GR1952" s="90"/>
      <c r="GS1952" s="90"/>
      <c r="GT1952" s="90"/>
      <c r="GU1952" s="90"/>
      <c r="GV1952" s="90"/>
      <c r="GW1952" s="90"/>
      <c r="GX1952" s="90"/>
      <c r="GY1952" s="90"/>
      <c r="GZ1952" s="90"/>
      <c r="HA1952" s="90"/>
      <c r="HB1952" s="90"/>
      <c r="HC1952" s="90"/>
      <c r="HD1952" s="90"/>
      <c r="HE1952" s="90"/>
      <c r="HF1952" s="90"/>
      <c r="HG1952" s="90"/>
      <c r="HH1952" s="90"/>
      <c r="HI1952" s="90"/>
      <c r="HJ1952" s="90"/>
      <c r="HK1952" s="90"/>
      <c r="HL1952" s="90"/>
      <c r="HM1952" s="90"/>
      <c r="HN1952" s="90"/>
      <c r="HO1952" s="90"/>
      <c r="HP1952" s="90"/>
      <c r="HQ1952" s="90"/>
      <c r="HR1952" s="90"/>
      <c r="HS1952" s="90"/>
      <c r="HT1952" s="90"/>
      <c r="HU1952" s="90"/>
      <c r="HV1952" s="90"/>
      <c r="HW1952" s="90"/>
      <c r="HX1952" s="90"/>
      <c r="HY1952" s="90"/>
      <c r="HZ1952" s="90"/>
      <c r="IA1952" s="90"/>
      <c r="IB1952" s="90"/>
      <c r="IC1952" s="90"/>
      <c r="ID1952" s="90"/>
      <c r="IE1952" s="90"/>
      <c r="IF1952" s="90"/>
      <c r="IG1952" s="90"/>
      <c r="IH1952" s="90"/>
      <c r="II1952" s="90"/>
      <c r="IJ1952" s="90"/>
      <c r="IK1952" s="90"/>
      <c r="IL1952" s="90"/>
      <c r="IM1952" s="90"/>
    </row>
    <row r="1953" spans="1:247" ht="13.5" hidden="1">
      <c r="A1953" s="90"/>
      <c r="B1953" s="90" t="s">
        <v>2763</v>
      </c>
      <c r="C1953" s="98"/>
      <c r="D1953" s="98">
        <v>45870</v>
      </c>
      <c r="E1953" s="90">
        <v>2389</v>
      </c>
      <c r="F1953" s="90" t="s">
        <v>2363</v>
      </c>
      <c r="G1953" s="90" t="s">
        <v>2764</v>
      </c>
      <c r="H1953" s="92">
        <v>2430350</v>
      </c>
      <c r="I1953" s="92">
        <v>495</v>
      </c>
      <c r="J1953" s="93"/>
      <c r="K1953" s="94">
        <f>H1953/I1953</f>
        <v>4909.7979797979797</v>
      </c>
      <c r="L1953" s="94">
        <v>4909.8</v>
      </c>
      <c r="M1953" s="94">
        <f t="shared" si="23"/>
        <v>-2.0202020205033477E-3</v>
      </c>
      <c r="N1953" s="98">
        <v>45931</v>
      </c>
      <c r="O1953" s="90" t="s">
        <v>2765</v>
      </c>
      <c r="P1953" s="90" t="s">
        <v>2619</v>
      </c>
      <c r="Q1953" s="90"/>
      <c r="R1953" s="90"/>
      <c r="S1953" s="90"/>
      <c r="T1953" s="90"/>
      <c r="U1953" s="90"/>
      <c r="V1953" s="90"/>
      <c r="W1953" s="90"/>
      <c r="X1953" s="90"/>
      <c r="Y1953" s="90"/>
      <c r="Z1953" s="90"/>
      <c r="AA1953" s="90"/>
      <c r="AB1953" s="90"/>
      <c r="AC1953" s="90"/>
      <c r="AD1953" s="90"/>
      <c r="AE1953" s="90"/>
      <c r="AF1953" s="90"/>
      <c r="AG1953" s="90"/>
      <c r="AH1953" s="90"/>
      <c r="AI1953" s="90"/>
      <c r="AJ1953" s="90"/>
      <c r="AK1953" s="90"/>
      <c r="AL1953" s="90"/>
      <c r="AM1953" s="90"/>
      <c r="AN1953" s="90"/>
      <c r="AO1953" s="90"/>
      <c r="AP1953" s="90"/>
      <c r="AQ1953" s="90"/>
      <c r="AR1953" s="90"/>
      <c r="AS1953" s="90"/>
      <c r="AT1953" s="90"/>
      <c r="AU1953" s="90"/>
      <c r="AV1953" s="90"/>
      <c r="AW1953" s="90"/>
      <c r="AX1953" s="90"/>
      <c r="AY1953" s="90"/>
      <c r="AZ1953" s="90"/>
      <c r="BA1953" s="90"/>
      <c r="BB1953" s="90"/>
      <c r="BC1953" s="90"/>
      <c r="BD1953" s="90"/>
      <c r="BE1953" s="90"/>
      <c r="BF1953" s="90"/>
      <c r="BG1953" s="90"/>
      <c r="BH1953" s="90"/>
      <c r="BI1953" s="90"/>
      <c r="BJ1953" s="90"/>
      <c r="BK1953" s="90"/>
      <c r="BL1953" s="90"/>
      <c r="BM1953" s="90"/>
      <c r="BN1953" s="90"/>
      <c r="BO1953" s="90"/>
      <c r="BP1953" s="90"/>
      <c r="BQ1953" s="90"/>
      <c r="BR1953" s="90"/>
      <c r="BS1953" s="90"/>
      <c r="BT1953" s="90"/>
      <c r="BU1953" s="90"/>
      <c r="BV1953" s="90"/>
      <c r="BW1953" s="90"/>
      <c r="BX1953" s="90"/>
      <c r="BY1953" s="90"/>
      <c r="BZ1953" s="90"/>
      <c r="CA1953" s="90"/>
      <c r="CB1953" s="90"/>
      <c r="CC1953" s="90"/>
      <c r="CD1953" s="90"/>
      <c r="CE1953" s="90"/>
      <c r="CF1953" s="90"/>
      <c r="CG1953" s="90"/>
      <c r="CH1953" s="90"/>
      <c r="CI1953" s="90"/>
      <c r="CJ1953" s="90"/>
      <c r="CK1953" s="90"/>
      <c r="CL1953" s="90"/>
      <c r="CM1953" s="90"/>
      <c r="CN1953" s="90"/>
      <c r="CO1953" s="90"/>
      <c r="CP1953" s="90"/>
      <c r="CQ1953" s="90"/>
      <c r="CR1953" s="90"/>
      <c r="CS1953" s="90"/>
      <c r="CT1953" s="90"/>
      <c r="CU1953" s="90"/>
      <c r="CV1953" s="90"/>
      <c r="CW1953" s="90"/>
      <c r="CX1953" s="90"/>
      <c r="CY1953" s="90"/>
      <c r="CZ1953" s="90"/>
      <c r="DA1953" s="90"/>
      <c r="DB1953" s="90"/>
      <c r="DC1953" s="90"/>
      <c r="DD1953" s="90"/>
      <c r="DE1953" s="90"/>
      <c r="DF1953" s="90"/>
      <c r="DG1953" s="90"/>
      <c r="DH1953" s="90"/>
      <c r="DI1953" s="90"/>
      <c r="DJ1953" s="90"/>
      <c r="DK1953" s="90"/>
      <c r="DL1953" s="90"/>
      <c r="DM1953" s="90"/>
      <c r="DN1953" s="90"/>
      <c r="DO1953" s="90"/>
      <c r="DP1953" s="90"/>
      <c r="DQ1953" s="90"/>
      <c r="DR1953" s="90"/>
      <c r="DS1953" s="90"/>
      <c r="DT1953" s="90"/>
      <c r="DU1953" s="90"/>
      <c r="DV1953" s="90"/>
      <c r="DW1953" s="90"/>
      <c r="DX1953" s="90"/>
      <c r="DY1953" s="90"/>
      <c r="DZ1953" s="90"/>
      <c r="EA1953" s="90"/>
      <c r="EB1953" s="90"/>
      <c r="EC1953" s="90"/>
      <c r="ED1953" s="90"/>
      <c r="EE1953" s="90"/>
      <c r="EF1953" s="90"/>
      <c r="EG1953" s="90"/>
      <c r="EH1953" s="90"/>
      <c r="EI1953" s="90"/>
      <c r="EJ1953" s="90"/>
      <c r="EK1953" s="90"/>
      <c r="EL1953" s="90"/>
      <c r="EM1953" s="90"/>
      <c r="EN1953" s="90"/>
      <c r="EO1953" s="90"/>
      <c r="EP1953" s="90"/>
      <c r="EQ1953" s="90"/>
      <c r="ER1953" s="90"/>
      <c r="ES1953" s="90"/>
      <c r="ET1953" s="90"/>
      <c r="EU1953" s="90"/>
      <c r="EV1953" s="90"/>
      <c r="EW1953" s="90"/>
      <c r="EX1953" s="90"/>
      <c r="EY1953" s="90"/>
      <c r="EZ1953" s="90"/>
      <c r="FA1953" s="90"/>
      <c r="FB1953" s="90"/>
      <c r="FC1953" s="90"/>
      <c r="FD1953" s="90"/>
      <c r="FE1953" s="90"/>
      <c r="FF1953" s="90"/>
      <c r="FG1953" s="90"/>
      <c r="FH1953" s="90"/>
      <c r="FI1953" s="90"/>
      <c r="FJ1953" s="90"/>
      <c r="FK1953" s="90"/>
      <c r="FL1953" s="90"/>
      <c r="FM1953" s="90"/>
      <c r="FN1953" s="90"/>
      <c r="FO1953" s="90"/>
      <c r="FP1953" s="90"/>
      <c r="FQ1953" s="90"/>
      <c r="FR1953" s="90"/>
      <c r="FS1953" s="90"/>
      <c r="FT1953" s="90"/>
      <c r="FU1953" s="90"/>
      <c r="FV1953" s="90"/>
      <c r="FW1953" s="90"/>
      <c r="FX1953" s="90"/>
      <c r="FY1953" s="90"/>
      <c r="FZ1953" s="90"/>
      <c r="GA1953" s="90"/>
      <c r="GB1953" s="90"/>
      <c r="GC1953" s="90"/>
      <c r="GD1953" s="90"/>
      <c r="GE1953" s="90"/>
      <c r="GF1953" s="90"/>
      <c r="GG1953" s="90"/>
      <c r="GH1953" s="90"/>
      <c r="GI1953" s="90"/>
      <c r="GJ1953" s="90"/>
      <c r="GK1953" s="90"/>
      <c r="GL1953" s="90"/>
      <c r="GM1953" s="90"/>
      <c r="GN1953" s="90"/>
      <c r="GO1953" s="90"/>
      <c r="GP1953" s="90"/>
      <c r="GQ1953" s="90"/>
      <c r="GR1953" s="90"/>
      <c r="GS1953" s="90"/>
      <c r="GT1953" s="90"/>
      <c r="GU1953" s="90"/>
      <c r="GV1953" s="90"/>
      <c r="GW1953" s="90"/>
      <c r="GX1953" s="90"/>
      <c r="GY1953" s="90"/>
      <c r="GZ1953" s="90"/>
      <c r="HA1953" s="90"/>
      <c r="HB1953" s="90"/>
      <c r="HC1953" s="90"/>
      <c r="HD1953" s="90"/>
      <c r="HE1953" s="90"/>
      <c r="HF1953" s="90"/>
      <c r="HG1953" s="90"/>
      <c r="HH1953" s="90"/>
      <c r="HI1953" s="90"/>
      <c r="HJ1953" s="90"/>
      <c r="HK1953" s="90"/>
      <c r="HL1953" s="90"/>
      <c r="HM1953" s="90"/>
      <c r="HN1953" s="90"/>
      <c r="HO1953" s="90"/>
      <c r="HP1953" s="90"/>
      <c r="HQ1953" s="90"/>
      <c r="HR1953" s="90"/>
      <c r="HS1953" s="90"/>
      <c r="HT1953" s="90"/>
      <c r="HU1953" s="90"/>
      <c r="HV1953" s="90"/>
      <c r="HW1953" s="90"/>
      <c r="HX1953" s="90"/>
      <c r="HY1953" s="90"/>
      <c r="HZ1953" s="90"/>
      <c r="IA1953" s="90"/>
      <c r="IB1953" s="90"/>
      <c r="IC1953" s="90"/>
      <c r="ID1953" s="90"/>
      <c r="IE1953" s="90"/>
      <c r="IF1953" s="90"/>
      <c r="IG1953" s="90"/>
      <c r="IH1953" s="90"/>
      <c r="II1953" s="90"/>
      <c r="IJ1953" s="90"/>
      <c r="IK1953" s="90"/>
      <c r="IL1953" s="90"/>
      <c r="IM1953" s="90"/>
    </row>
    <row r="1954" spans="1:247" ht="13.5" hidden="1">
      <c r="A1954" s="90"/>
      <c r="B1954" s="90"/>
      <c r="C1954" s="98"/>
      <c r="D1954" s="98"/>
      <c r="E1954" s="90"/>
      <c r="F1954" s="90"/>
      <c r="G1954" s="90"/>
      <c r="H1954" s="92"/>
      <c r="I1954" s="92"/>
      <c r="J1954" s="93"/>
      <c r="K1954" s="94"/>
      <c r="L1954" s="94"/>
      <c r="M1954" s="94"/>
      <c r="N1954" s="98"/>
      <c r="O1954" s="90"/>
      <c r="P1954" s="90"/>
      <c r="Q1954" s="90"/>
      <c r="R1954" s="90"/>
      <c r="S1954" s="90"/>
      <c r="T1954" s="90"/>
      <c r="U1954" s="90"/>
      <c r="V1954" s="90"/>
      <c r="W1954" s="90"/>
      <c r="X1954" s="90"/>
      <c r="Y1954" s="90"/>
      <c r="Z1954" s="90"/>
      <c r="AA1954" s="90"/>
      <c r="AB1954" s="90"/>
      <c r="AC1954" s="90"/>
      <c r="AD1954" s="90"/>
      <c r="AE1954" s="90"/>
      <c r="AF1954" s="90"/>
      <c r="AG1954" s="90"/>
      <c r="AH1954" s="90"/>
      <c r="AI1954" s="90"/>
      <c r="AJ1954" s="90"/>
      <c r="AK1954" s="90"/>
      <c r="AL1954" s="90"/>
      <c r="AM1954" s="90"/>
      <c r="AN1954" s="90"/>
      <c r="AO1954" s="90"/>
      <c r="AP1954" s="90"/>
      <c r="AQ1954" s="90"/>
      <c r="AR1954" s="90"/>
      <c r="AS1954" s="90"/>
      <c r="AT1954" s="90"/>
      <c r="AU1954" s="90"/>
      <c r="AV1954" s="90"/>
      <c r="AW1954" s="90"/>
      <c r="AX1954" s="90"/>
      <c r="AY1954" s="90"/>
      <c r="AZ1954" s="90"/>
      <c r="BA1954" s="90"/>
      <c r="BB1954" s="90"/>
      <c r="BC1954" s="90"/>
      <c r="BD1954" s="90"/>
      <c r="BE1954" s="90"/>
      <c r="BF1954" s="90"/>
      <c r="BG1954" s="90"/>
      <c r="BH1954" s="90"/>
      <c r="BI1954" s="90"/>
      <c r="BJ1954" s="90"/>
      <c r="BK1954" s="90"/>
      <c r="BL1954" s="90"/>
      <c r="BM1954" s="90"/>
      <c r="BN1954" s="90"/>
      <c r="BO1954" s="90"/>
      <c r="BP1954" s="90"/>
      <c r="BQ1954" s="90"/>
      <c r="BR1954" s="90"/>
      <c r="BS1954" s="90"/>
      <c r="BT1954" s="90"/>
      <c r="BU1954" s="90"/>
      <c r="BV1954" s="90"/>
      <c r="BW1954" s="90"/>
      <c r="BX1954" s="90"/>
      <c r="BY1954" s="90"/>
      <c r="BZ1954" s="90"/>
      <c r="CA1954" s="90"/>
      <c r="CB1954" s="90"/>
      <c r="CC1954" s="90"/>
      <c r="CD1954" s="90"/>
      <c r="CE1954" s="90"/>
      <c r="CF1954" s="90"/>
      <c r="CG1954" s="90"/>
      <c r="CH1954" s="90"/>
      <c r="CI1954" s="90"/>
      <c r="CJ1954" s="90"/>
      <c r="CK1954" s="90"/>
      <c r="CL1954" s="90"/>
      <c r="CM1954" s="90"/>
      <c r="CN1954" s="90"/>
      <c r="CO1954" s="90"/>
      <c r="CP1954" s="90"/>
      <c r="CQ1954" s="90"/>
      <c r="CR1954" s="90"/>
      <c r="CS1954" s="90"/>
      <c r="CT1954" s="90"/>
      <c r="CU1954" s="90"/>
      <c r="CV1954" s="90"/>
      <c r="CW1954" s="90"/>
      <c r="CX1954" s="90"/>
      <c r="CY1954" s="90"/>
      <c r="CZ1954" s="90"/>
      <c r="DA1954" s="90"/>
      <c r="DB1954" s="90"/>
      <c r="DC1954" s="90"/>
      <c r="DD1954" s="90"/>
      <c r="DE1954" s="90"/>
      <c r="DF1954" s="90"/>
      <c r="DG1954" s="90"/>
      <c r="DH1954" s="90"/>
      <c r="DI1954" s="90"/>
      <c r="DJ1954" s="90"/>
      <c r="DK1954" s="90"/>
      <c r="DL1954" s="90"/>
      <c r="DM1954" s="90"/>
      <c r="DN1954" s="90"/>
      <c r="DO1954" s="90"/>
      <c r="DP1954" s="90"/>
      <c r="DQ1954" s="90"/>
      <c r="DR1954" s="90"/>
      <c r="DS1954" s="90"/>
      <c r="DT1954" s="90"/>
      <c r="DU1954" s="90"/>
      <c r="DV1954" s="90"/>
      <c r="DW1954" s="90"/>
      <c r="DX1954" s="90"/>
      <c r="DY1954" s="90"/>
      <c r="DZ1954" s="90"/>
      <c r="EA1954" s="90"/>
      <c r="EB1954" s="90"/>
      <c r="EC1954" s="90"/>
      <c r="ED1954" s="90"/>
      <c r="EE1954" s="90"/>
      <c r="EF1954" s="90"/>
      <c r="EG1954" s="90"/>
      <c r="EH1954" s="90"/>
      <c r="EI1954" s="90"/>
      <c r="EJ1954" s="90"/>
      <c r="EK1954" s="90"/>
      <c r="EL1954" s="90"/>
      <c r="EM1954" s="90"/>
      <c r="EN1954" s="90"/>
      <c r="EO1954" s="90"/>
      <c r="EP1954" s="90"/>
      <c r="EQ1954" s="90"/>
      <c r="ER1954" s="90"/>
      <c r="ES1954" s="90"/>
      <c r="ET1954" s="90"/>
      <c r="EU1954" s="90"/>
      <c r="EV1954" s="90"/>
      <c r="EW1954" s="90"/>
      <c r="EX1954" s="90"/>
      <c r="EY1954" s="90"/>
      <c r="EZ1954" s="90"/>
      <c r="FA1954" s="90"/>
      <c r="FB1954" s="90"/>
      <c r="FC1954" s="90"/>
      <c r="FD1954" s="90"/>
      <c r="FE1954" s="90"/>
      <c r="FF1954" s="90"/>
      <c r="FG1954" s="90"/>
      <c r="FH1954" s="90"/>
      <c r="FI1954" s="90"/>
      <c r="FJ1954" s="90"/>
      <c r="FK1954" s="90"/>
      <c r="FL1954" s="90"/>
      <c r="FM1954" s="90"/>
      <c r="FN1954" s="90"/>
      <c r="FO1954" s="90"/>
      <c r="FP1954" s="90"/>
      <c r="FQ1954" s="90"/>
      <c r="FR1954" s="90"/>
      <c r="FS1954" s="90"/>
      <c r="FT1954" s="90"/>
      <c r="FU1954" s="90"/>
      <c r="FV1954" s="90"/>
      <c r="FW1954" s="90"/>
      <c r="FX1954" s="90"/>
      <c r="FY1954" s="90"/>
      <c r="FZ1954" s="90"/>
      <c r="GA1954" s="90"/>
      <c r="GB1954" s="90"/>
      <c r="GC1954" s="90"/>
      <c r="GD1954" s="90"/>
      <c r="GE1954" s="90"/>
      <c r="GF1954" s="90"/>
      <c r="GG1954" s="90"/>
      <c r="GH1954" s="90"/>
      <c r="GI1954" s="90"/>
      <c r="GJ1954" s="90"/>
      <c r="GK1954" s="90"/>
      <c r="GL1954" s="90"/>
      <c r="GM1954" s="90"/>
      <c r="GN1954" s="90"/>
      <c r="GO1954" s="90"/>
      <c r="GP1954" s="90"/>
      <c r="GQ1954" s="90"/>
      <c r="GR1954" s="90"/>
      <c r="GS1954" s="90"/>
      <c r="GT1954" s="90"/>
      <c r="GU1954" s="90"/>
      <c r="GV1954" s="90"/>
      <c r="GW1954" s="90"/>
      <c r="GX1954" s="90"/>
      <c r="GY1954" s="90"/>
      <c r="GZ1954" s="90"/>
      <c r="HA1954" s="90"/>
      <c r="HB1954" s="90"/>
      <c r="HC1954" s="90"/>
      <c r="HD1954" s="90"/>
      <c r="HE1954" s="90"/>
      <c r="HF1954" s="90"/>
      <c r="HG1954" s="90"/>
      <c r="HH1954" s="90"/>
      <c r="HI1954" s="90"/>
      <c r="HJ1954" s="90"/>
      <c r="HK1954" s="90"/>
      <c r="HL1954" s="90"/>
      <c r="HM1954" s="90"/>
      <c r="HN1954" s="90"/>
      <c r="HO1954" s="90"/>
      <c r="HP1954" s="90"/>
      <c r="HQ1954" s="90"/>
      <c r="HR1954" s="90"/>
      <c r="HS1954" s="90"/>
      <c r="HT1954" s="90"/>
      <c r="HU1954" s="90"/>
      <c r="HV1954" s="90"/>
      <c r="HW1954" s="90"/>
      <c r="HX1954" s="90"/>
      <c r="HY1954" s="90"/>
      <c r="HZ1954" s="90"/>
      <c r="IA1954" s="90"/>
      <c r="IB1954" s="90"/>
      <c r="IC1954" s="90"/>
      <c r="ID1954" s="90"/>
      <c r="IE1954" s="90"/>
      <c r="IF1954" s="90"/>
      <c r="IG1954" s="90"/>
      <c r="IH1954" s="90"/>
      <c r="II1954" s="90"/>
      <c r="IJ1954" s="90"/>
      <c r="IK1954" s="90"/>
      <c r="IL1954" s="90"/>
      <c r="IM1954" s="90"/>
    </row>
    <row r="1955" spans="1:247" ht="13.5" hidden="1">
      <c r="A1955" s="90"/>
      <c r="B1955" s="90"/>
      <c r="C1955" s="98"/>
      <c r="D1955" s="98"/>
      <c r="E1955" s="90"/>
      <c r="F1955" s="90"/>
      <c r="G1955" s="90"/>
      <c r="H1955" s="92"/>
      <c r="I1955" s="92"/>
      <c r="J1955" s="93"/>
      <c r="K1955" s="94"/>
      <c r="L1955" s="94"/>
      <c r="M1955" s="94"/>
      <c r="N1955" s="98"/>
      <c r="O1955" s="90"/>
      <c r="P1955" s="90"/>
      <c r="Q1955" s="90"/>
      <c r="R1955" s="90"/>
      <c r="S1955" s="90"/>
      <c r="T1955" s="90"/>
      <c r="U1955" s="90"/>
      <c r="V1955" s="90"/>
      <c r="W1955" s="90"/>
      <c r="X1955" s="90"/>
      <c r="Y1955" s="90"/>
      <c r="Z1955" s="90"/>
      <c r="AA1955" s="90"/>
      <c r="AB1955" s="90"/>
      <c r="AC1955" s="90"/>
      <c r="AD1955" s="90"/>
      <c r="AE1955" s="90"/>
      <c r="AF1955" s="90"/>
      <c r="AG1955" s="90"/>
      <c r="AH1955" s="90"/>
      <c r="AI1955" s="90"/>
      <c r="AJ1955" s="90"/>
      <c r="AK1955" s="90"/>
      <c r="AL1955" s="90"/>
      <c r="AM1955" s="90"/>
      <c r="AN1955" s="90"/>
      <c r="AO1955" s="90"/>
      <c r="AP1955" s="90"/>
      <c r="AQ1955" s="90"/>
      <c r="AR1955" s="90"/>
      <c r="AS1955" s="90"/>
      <c r="AT1955" s="90"/>
      <c r="AU1955" s="90"/>
      <c r="AV1955" s="90"/>
      <c r="AW1955" s="90"/>
      <c r="AX1955" s="90"/>
      <c r="AY1955" s="90"/>
      <c r="AZ1955" s="90"/>
      <c r="BA1955" s="90"/>
      <c r="BB1955" s="90"/>
      <c r="BC1955" s="90"/>
      <c r="BD1955" s="90"/>
      <c r="BE1955" s="90"/>
      <c r="BF1955" s="90"/>
      <c r="BG1955" s="90"/>
      <c r="BH1955" s="90"/>
      <c r="BI1955" s="90"/>
      <c r="BJ1955" s="90"/>
      <c r="BK1955" s="90"/>
      <c r="BL1955" s="90"/>
      <c r="BM1955" s="90"/>
      <c r="BN1955" s="90"/>
      <c r="BO1955" s="90"/>
      <c r="BP1955" s="90"/>
      <c r="BQ1955" s="90"/>
      <c r="BR1955" s="90"/>
      <c r="BS1955" s="90"/>
      <c r="BT1955" s="90"/>
      <c r="BU1955" s="90"/>
      <c r="BV1955" s="90"/>
      <c r="BW1955" s="90"/>
      <c r="BX1955" s="90"/>
      <c r="BY1955" s="90"/>
      <c r="BZ1955" s="90"/>
      <c r="CA1955" s="90"/>
      <c r="CB1955" s="90"/>
      <c r="CC1955" s="90"/>
      <c r="CD1955" s="90"/>
      <c r="CE1955" s="90"/>
      <c r="CF1955" s="90"/>
      <c r="CG1955" s="90"/>
      <c r="CH1955" s="90"/>
      <c r="CI1955" s="90"/>
      <c r="CJ1955" s="90"/>
      <c r="CK1955" s="90"/>
      <c r="CL1955" s="90"/>
      <c r="CM1955" s="90"/>
      <c r="CN1955" s="90"/>
      <c r="CO1955" s="90"/>
      <c r="CP1955" s="90"/>
      <c r="CQ1955" s="90"/>
      <c r="CR1955" s="90"/>
      <c r="CS1955" s="90"/>
      <c r="CT1955" s="90"/>
      <c r="CU1955" s="90"/>
      <c r="CV1955" s="90"/>
      <c r="CW1955" s="90"/>
      <c r="CX1955" s="90"/>
      <c r="CY1955" s="90"/>
      <c r="CZ1955" s="90"/>
      <c r="DA1955" s="90"/>
      <c r="DB1955" s="90"/>
      <c r="DC1955" s="90"/>
      <c r="DD1955" s="90"/>
      <c r="DE1955" s="90"/>
      <c r="DF1955" s="90"/>
      <c r="DG1955" s="90"/>
      <c r="DH1955" s="90"/>
      <c r="DI1955" s="90"/>
      <c r="DJ1955" s="90"/>
      <c r="DK1955" s="90"/>
      <c r="DL1955" s="90"/>
      <c r="DM1955" s="90"/>
      <c r="DN1955" s="90"/>
      <c r="DO1955" s="90"/>
      <c r="DP1955" s="90"/>
      <c r="DQ1955" s="90"/>
      <c r="DR1955" s="90"/>
      <c r="DS1955" s="90"/>
      <c r="DT1955" s="90"/>
      <c r="DU1955" s="90"/>
      <c r="DV1955" s="90"/>
      <c r="DW1955" s="90"/>
      <c r="DX1955" s="90"/>
      <c r="DY1955" s="90"/>
      <c r="DZ1955" s="90"/>
      <c r="EA1955" s="90"/>
      <c r="EB1955" s="90"/>
      <c r="EC1955" s="90"/>
      <c r="ED1955" s="90"/>
      <c r="EE1955" s="90"/>
      <c r="EF1955" s="90"/>
      <c r="EG1955" s="90"/>
      <c r="EH1955" s="90"/>
      <c r="EI1955" s="90"/>
      <c r="EJ1955" s="90"/>
      <c r="EK1955" s="90"/>
      <c r="EL1955" s="90"/>
      <c r="EM1955" s="90"/>
      <c r="EN1955" s="90"/>
      <c r="EO1955" s="90"/>
      <c r="EP1955" s="90"/>
      <c r="EQ1955" s="90"/>
      <c r="ER1955" s="90"/>
      <c r="ES1955" s="90"/>
      <c r="ET1955" s="90"/>
      <c r="EU1955" s="90"/>
      <c r="EV1955" s="90"/>
      <c r="EW1955" s="90"/>
      <c r="EX1955" s="90"/>
      <c r="EY1955" s="90"/>
      <c r="EZ1955" s="90"/>
      <c r="FA1955" s="90"/>
      <c r="FB1955" s="90"/>
      <c r="FC1955" s="90"/>
      <c r="FD1955" s="90"/>
      <c r="FE1955" s="90"/>
      <c r="FF1955" s="90"/>
      <c r="FG1955" s="90"/>
      <c r="FH1955" s="90"/>
      <c r="FI1955" s="90"/>
      <c r="FJ1955" s="90"/>
      <c r="FK1955" s="90"/>
      <c r="FL1955" s="90"/>
      <c r="FM1955" s="90"/>
      <c r="FN1955" s="90"/>
      <c r="FO1955" s="90"/>
      <c r="FP1955" s="90"/>
      <c r="FQ1955" s="90"/>
      <c r="FR1955" s="90"/>
      <c r="FS1955" s="90"/>
      <c r="FT1955" s="90"/>
      <c r="FU1955" s="90"/>
      <c r="FV1955" s="90"/>
      <c r="FW1955" s="90"/>
      <c r="FX1955" s="90"/>
      <c r="FY1955" s="90"/>
      <c r="FZ1955" s="90"/>
      <c r="GA1955" s="90"/>
      <c r="GB1955" s="90"/>
      <c r="GC1955" s="90"/>
      <c r="GD1955" s="90"/>
      <c r="GE1955" s="90"/>
      <c r="GF1955" s="90"/>
      <c r="GG1955" s="90"/>
      <c r="GH1955" s="90"/>
      <c r="GI1955" s="90"/>
      <c r="GJ1955" s="90"/>
      <c r="GK1955" s="90"/>
      <c r="GL1955" s="90"/>
      <c r="GM1955" s="90"/>
      <c r="GN1955" s="90"/>
      <c r="GO1955" s="90"/>
      <c r="GP1955" s="90"/>
      <c r="GQ1955" s="90"/>
      <c r="GR1955" s="90"/>
      <c r="GS1955" s="90"/>
      <c r="GT1955" s="90"/>
      <c r="GU1955" s="90"/>
      <c r="GV1955" s="90"/>
      <c r="GW1955" s="90"/>
      <c r="GX1955" s="90"/>
      <c r="GY1955" s="90"/>
      <c r="GZ1955" s="90"/>
      <c r="HA1955" s="90"/>
      <c r="HB1955" s="90"/>
      <c r="HC1955" s="90"/>
      <c r="HD1955" s="90"/>
      <c r="HE1955" s="90"/>
      <c r="HF1955" s="90"/>
      <c r="HG1955" s="90"/>
      <c r="HH1955" s="90"/>
      <c r="HI1955" s="90"/>
      <c r="HJ1955" s="90"/>
      <c r="HK1955" s="90"/>
      <c r="HL1955" s="90"/>
      <c r="HM1955" s="90"/>
      <c r="HN1955" s="90"/>
      <c r="HO1955" s="90"/>
      <c r="HP1955" s="90"/>
      <c r="HQ1955" s="90"/>
      <c r="HR1955" s="90"/>
      <c r="HS1955" s="90"/>
      <c r="HT1955" s="90"/>
      <c r="HU1955" s="90"/>
      <c r="HV1955" s="90"/>
      <c r="HW1955" s="90"/>
      <c r="HX1955" s="90"/>
      <c r="HY1955" s="90"/>
      <c r="HZ1955" s="90"/>
      <c r="IA1955" s="90"/>
      <c r="IB1955" s="90"/>
      <c r="IC1955" s="90"/>
      <c r="ID1955" s="90"/>
      <c r="IE1955" s="90"/>
      <c r="IF1955" s="90"/>
      <c r="IG1955" s="90"/>
      <c r="IH1955" s="90"/>
      <c r="II1955" s="90"/>
      <c r="IJ1955" s="90"/>
      <c r="IK1955" s="90"/>
      <c r="IL1955" s="90"/>
      <c r="IM1955" s="90"/>
    </row>
    <row r="1956" spans="1:247" ht="13.5" hidden="1">
      <c r="A1956" s="84" t="s">
        <v>225</v>
      </c>
      <c r="B1956" s="78" t="s">
        <v>226</v>
      </c>
      <c r="C1956" s="76" t="s">
        <v>2766</v>
      </c>
      <c r="D1956" s="76" t="s">
        <v>222</v>
      </c>
      <c r="E1956" s="84" t="s">
        <v>227</v>
      </c>
      <c r="F1956" s="84" t="s">
        <v>228</v>
      </c>
      <c r="G1956" s="84" t="s">
        <v>229</v>
      </c>
      <c r="H1956" s="87" t="s">
        <v>230</v>
      </c>
      <c r="I1956" s="84" t="s">
        <v>231</v>
      </c>
      <c r="J1956" s="88">
        <f>SUM(J1957:J3948)</f>
        <v>0</v>
      </c>
      <c r="K1956" s="89">
        <f>SUM(K1957:K3948)</f>
        <v>2078559.8021742282</v>
      </c>
      <c r="L1956" s="89">
        <f>SUM(L1957:L3948)</f>
        <v>1863014.6268835091</v>
      </c>
      <c r="M1956" s="89">
        <f>SUM(M1957:M3948)</f>
        <v>215545.17529071731</v>
      </c>
      <c r="N1956" s="84" t="s">
        <v>232</v>
      </c>
      <c r="O1956" s="84" t="s">
        <v>233</v>
      </c>
      <c r="P1956" s="84" t="s">
        <v>234</v>
      </c>
      <c r="Q1956" s="84" t="s">
        <v>235</v>
      </c>
      <c r="R1956" s="84" t="s">
        <v>236</v>
      </c>
    </row>
    <row r="1957" spans="1:247" ht="13.5" hidden="1">
      <c r="A1957" s="90" t="s">
        <v>2767</v>
      </c>
      <c r="B1957" s="90" t="s">
        <v>2768</v>
      </c>
      <c r="C1957" s="90" t="s">
        <v>2769</v>
      </c>
      <c r="D1957" s="90" t="s">
        <v>2770</v>
      </c>
      <c r="E1957" s="90">
        <v>23319</v>
      </c>
      <c r="F1957" s="90" t="s">
        <v>2771</v>
      </c>
      <c r="G1957" s="90" t="s">
        <v>2772</v>
      </c>
      <c r="H1957" s="92">
        <v>716888.89</v>
      </c>
      <c r="I1957" s="92">
        <v>496</v>
      </c>
      <c r="J1957" s="93"/>
      <c r="K1957" s="94">
        <f>H1957/I1957</f>
        <v>1445.3405040322582</v>
      </c>
      <c r="L1957" s="94">
        <f t="shared" ref="L1957:L1965" si="24">K1957</f>
        <v>1445.3405040322582</v>
      </c>
      <c r="M1957" s="94">
        <f t="shared" ref="M1957:M2020" si="25">K1957-L1957</f>
        <v>0</v>
      </c>
      <c r="N1957" s="90" t="s">
        <v>2773</v>
      </c>
      <c r="O1957" s="90" t="s">
        <v>2774</v>
      </c>
      <c r="P1957" s="90" t="s">
        <v>2619</v>
      </c>
      <c r="Q1957" s="90"/>
      <c r="R1957" s="90"/>
      <c r="S1957" s="90"/>
      <c r="T1957" s="90"/>
      <c r="U1957" s="90"/>
      <c r="V1957" s="90"/>
      <c r="W1957" s="90"/>
      <c r="X1957" s="90"/>
      <c r="Y1957" s="90"/>
      <c r="Z1957" s="90"/>
      <c r="AA1957" s="90"/>
      <c r="AB1957" s="90"/>
      <c r="AC1957" s="90"/>
      <c r="AD1957" s="90"/>
      <c r="AE1957" s="90"/>
      <c r="AF1957" s="90"/>
      <c r="AG1957" s="90"/>
      <c r="AH1957" s="90"/>
      <c r="AI1957" s="90"/>
      <c r="AJ1957" s="90"/>
      <c r="AK1957" s="90"/>
      <c r="AL1957" s="90"/>
      <c r="AM1957" s="90"/>
      <c r="AN1957" s="90"/>
      <c r="AO1957" s="90"/>
      <c r="AP1957" s="90"/>
      <c r="AQ1957" s="90"/>
      <c r="AR1957" s="90"/>
      <c r="AS1957" s="90"/>
      <c r="AT1957" s="90"/>
      <c r="AU1957" s="90"/>
      <c r="AV1957" s="90"/>
      <c r="AW1957" s="90"/>
      <c r="AX1957" s="90"/>
      <c r="AY1957" s="90"/>
      <c r="AZ1957" s="90"/>
      <c r="BA1957" s="90"/>
      <c r="BB1957" s="90"/>
      <c r="BC1957" s="90"/>
      <c r="BD1957" s="90"/>
      <c r="BE1957" s="90"/>
      <c r="BF1957" s="90"/>
      <c r="BG1957" s="90"/>
      <c r="BH1957" s="90"/>
      <c r="BI1957" s="90"/>
      <c r="BJ1957" s="90"/>
      <c r="BK1957" s="90"/>
      <c r="BL1957" s="90"/>
      <c r="BM1957" s="90"/>
      <c r="BN1957" s="90"/>
      <c r="BO1957" s="90"/>
      <c r="BP1957" s="90"/>
      <c r="BQ1957" s="90"/>
      <c r="BR1957" s="90"/>
      <c r="BS1957" s="90"/>
      <c r="BT1957" s="90"/>
      <c r="BU1957" s="90"/>
      <c r="BV1957" s="90"/>
      <c r="BW1957" s="90"/>
      <c r="BX1957" s="90"/>
      <c r="BY1957" s="90"/>
      <c r="BZ1957" s="90"/>
      <c r="CA1957" s="90"/>
      <c r="CB1957" s="90"/>
      <c r="CC1957" s="90"/>
      <c r="CD1957" s="90"/>
      <c r="CE1957" s="90"/>
      <c r="CF1957" s="90"/>
      <c r="CG1957" s="90"/>
      <c r="CH1957" s="90"/>
      <c r="CI1957" s="90"/>
      <c r="CJ1957" s="90"/>
      <c r="CK1957" s="90"/>
      <c r="CL1957" s="90"/>
      <c r="CM1957" s="90"/>
      <c r="CN1957" s="90"/>
      <c r="CO1957" s="90"/>
      <c r="CP1957" s="90"/>
      <c r="CQ1957" s="90"/>
      <c r="CR1957" s="90"/>
      <c r="CS1957" s="90"/>
      <c r="CT1957" s="90"/>
      <c r="CU1957" s="90"/>
      <c r="CV1957" s="90"/>
      <c r="CW1957" s="90"/>
      <c r="CX1957" s="90"/>
      <c r="CY1957" s="90"/>
      <c r="CZ1957" s="90"/>
      <c r="DA1957" s="90"/>
      <c r="DB1957" s="90"/>
      <c r="DC1957" s="90"/>
      <c r="DD1957" s="90"/>
      <c r="DE1957" s="90"/>
      <c r="DF1957" s="90"/>
      <c r="DG1957" s="90"/>
      <c r="DH1957" s="90"/>
      <c r="DI1957" s="90"/>
      <c r="DJ1957" s="90"/>
      <c r="DK1957" s="90"/>
      <c r="DL1957" s="90"/>
      <c r="DM1957" s="90"/>
      <c r="DN1957" s="90"/>
      <c r="DO1957" s="90"/>
      <c r="DP1957" s="90"/>
      <c r="DQ1957" s="90"/>
      <c r="DR1957" s="90"/>
      <c r="DS1957" s="90"/>
      <c r="DT1957" s="90"/>
      <c r="DU1957" s="90"/>
      <c r="DV1957" s="90"/>
      <c r="DW1957" s="90"/>
      <c r="DX1957" s="90"/>
      <c r="DY1957" s="90"/>
      <c r="DZ1957" s="90"/>
      <c r="EA1957" s="90"/>
      <c r="EB1957" s="90"/>
      <c r="EC1957" s="90"/>
      <c r="ED1957" s="90"/>
      <c r="EE1957" s="90"/>
      <c r="EF1957" s="90"/>
      <c r="EG1957" s="90"/>
      <c r="EH1957" s="90"/>
      <c r="EI1957" s="90"/>
      <c r="EJ1957" s="90"/>
      <c r="EK1957" s="90"/>
      <c r="EL1957" s="90"/>
      <c r="EM1957" s="90"/>
      <c r="EN1957" s="90"/>
      <c r="EO1957" s="90"/>
      <c r="EP1957" s="90"/>
      <c r="EQ1957" s="90"/>
      <c r="ER1957" s="90"/>
      <c r="ES1957" s="90"/>
      <c r="ET1957" s="90"/>
      <c r="EU1957" s="90"/>
      <c r="EV1957" s="90"/>
      <c r="EW1957" s="90"/>
      <c r="EX1957" s="90"/>
      <c r="EY1957" s="90"/>
      <c r="EZ1957" s="90"/>
      <c r="FA1957" s="90"/>
      <c r="FB1957" s="90"/>
      <c r="FC1957" s="90"/>
      <c r="FD1957" s="90"/>
      <c r="FE1957" s="90"/>
      <c r="FF1957" s="90"/>
      <c r="FG1957" s="90"/>
      <c r="FH1957" s="90"/>
      <c r="FI1957" s="90"/>
      <c r="FJ1957" s="90"/>
      <c r="FK1957" s="90"/>
      <c r="FL1957" s="90"/>
      <c r="FM1957" s="90"/>
      <c r="FN1957" s="90"/>
      <c r="FO1957" s="90"/>
      <c r="FP1957" s="90"/>
      <c r="FQ1957" s="90"/>
      <c r="FR1957" s="90"/>
      <c r="FS1957" s="90"/>
      <c r="FT1957" s="90"/>
      <c r="FU1957" s="90"/>
      <c r="FV1957" s="90"/>
      <c r="FW1957" s="90"/>
      <c r="FX1957" s="90"/>
      <c r="FY1957" s="90"/>
      <c r="FZ1957" s="90"/>
      <c r="GA1957" s="90"/>
      <c r="GB1957" s="90"/>
      <c r="GC1957" s="90"/>
      <c r="GD1957" s="90"/>
      <c r="GE1957" s="90"/>
      <c r="GF1957" s="90"/>
      <c r="GG1957" s="90"/>
      <c r="GH1957" s="90"/>
      <c r="GI1957" s="90"/>
      <c r="GJ1957" s="90"/>
      <c r="GK1957" s="90"/>
      <c r="GL1957" s="90"/>
      <c r="GM1957" s="90"/>
      <c r="GN1957" s="90"/>
      <c r="GO1957" s="90"/>
      <c r="GP1957" s="90"/>
      <c r="GQ1957" s="90"/>
      <c r="GR1957" s="90"/>
      <c r="GS1957" s="90"/>
      <c r="GT1957" s="90"/>
      <c r="GU1957" s="90"/>
      <c r="GV1957" s="90"/>
      <c r="GW1957" s="90"/>
      <c r="GX1957" s="90"/>
      <c r="GY1957" s="90"/>
      <c r="GZ1957" s="90"/>
      <c r="HA1957" s="90"/>
      <c r="HB1957" s="90"/>
      <c r="HC1957" s="90"/>
      <c r="HD1957" s="90"/>
      <c r="HE1957" s="90"/>
      <c r="HF1957" s="90"/>
      <c r="HG1957" s="90"/>
      <c r="HH1957" s="90"/>
      <c r="HI1957" s="90"/>
      <c r="HJ1957" s="90"/>
      <c r="HK1957" s="90"/>
      <c r="HL1957" s="90"/>
      <c r="HM1957" s="90"/>
      <c r="HN1957" s="90"/>
      <c r="HO1957" s="90"/>
      <c r="HP1957" s="90"/>
      <c r="HQ1957" s="90"/>
      <c r="HR1957" s="90"/>
      <c r="HS1957" s="90"/>
      <c r="HT1957" s="90"/>
      <c r="HU1957" s="90"/>
      <c r="HV1957" s="90"/>
      <c r="HW1957" s="90"/>
      <c r="HX1957" s="90"/>
      <c r="HY1957" s="90"/>
      <c r="HZ1957" s="90"/>
      <c r="IA1957" s="90"/>
      <c r="IB1957" s="90"/>
      <c r="IC1957" s="90"/>
      <c r="ID1957" s="90"/>
      <c r="IE1957" s="90"/>
      <c r="IF1957" s="90"/>
      <c r="IG1957" s="90"/>
      <c r="IH1957" s="90"/>
      <c r="II1957" s="90"/>
      <c r="IJ1957" s="90"/>
      <c r="IK1957" s="90"/>
      <c r="IL1957" s="90"/>
      <c r="IM1957" s="90"/>
    </row>
    <row r="1958" spans="1:247" ht="13.5" hidden="1">
      <c r="A1958" s="90" t="s">
        <v>2767</v>
      </c>
      <c r="B1958" s="90" t="s">
        <v>2768</v>
      </c>
      <c r="C1958" s="90" t="s">
        <v>2775</v>
      </c>
      <c r="D1958" s="91">
        <v>45876</v>
      </c>
      <c r="E1958" s="90">
        <v>3449</v>
      </c>
      <c r="F1958" s="90" t="s">
        <v>2776</v>
      </c>
      <c r="G1958" s="90" t="s">
        <v>2777</v>
      </c>
      <c r="H1958" s="92">
        <v>831877.75</v>
      </c>
      <c r="I1958" s="92">
        <v>496</v>
      </c>
      <c r="J1958" s="93"/>
      <c r="K1958" s="94">
        <f>H1958/I1958</f>
        <v>1677.1728830645161</v>
      </c>
      <c r="L1958" s="94">
        <f t="shared" si="24"/>
        <v>1677.1728830645161</v>
      </c>
      <c r="M1958" s="94">
        <f t="shared" si="25"/>
        <v>0</v>
      </c>
      <c r="N1958" s="90" t="s">
        <v>2778</v>
      </c>
      <c r="O1958" s="90" t="s">
        <v>2779</v>
      </c>
      <c r="P1958" s="90" t="s">
        <v>2619</v>
      </c>
      <c r="Q1958" s="90"/>
      <c r="R1958" s="90"/>
      <c r="S1958" s="90"/>
      <c r="T1958" s="90"/>
      <c r="U1958" s="90"/>
      <c r="V1958" s="90"/>
      <c r="W1958" s="90"/>
      <c r="X1958" s="90"/>
      <c r="Y1958" s="90"/>
      <c r="Z1958" s="90"/>
      <c r="AA1958" s="90"/>
      <c r="AB1958" s="90"/>
      <c r="AC1958" s="90"/>
      <c r="AD1958" s="90"/>
      <c r="AE1958" s="90"/>
      <c r="AF1958" s="90"/>
      <c r="AG1958" s="90"/>
      <c r="AH1958" s="90"/>
      <c r="AI1958" s="90"/>
      <c r="AJ1958" s="90"/>
      <c r="AK1958" s="90"/>
      <c r="AL1958" s="90"/>
      <c r="AM1958" s="90"/>
      <c r="AN1958" s="90"/>
      <c r="AO1958" s="90"/>
      <c r="AP1958" s="90"/>
      <c r="AQ1958" s="90"/>
      <c r="AR1958" s="90"/>
      <c r="AS1958" s="90"/>
      <c r="AT1958" s="90"/>
      <c r="AU1958" s="90"/>
      <c r="AV1958" s="90"/>
      <c r="AW1958" s="90"/>
      <c r="AX1958" s="90"/>
      <c r="AY1958" s="90"/>
      <c r="AZ1958" s="90"/>
      <c r="BA1958" s="90"/>
      <c r="BB1958" s="90"/>
      <c r="BC1958" s="90"/>
      <c r="BD1958" s="90"/>
      <c r="BE1958" s="90"/>
      <c r="BF1958" s="90"/>
      <c r="BG1958" s="90"/>
      <c r="BH1958" s="90"/>
      <c r="BI1958" s="90"/>
      <c r="BJ1958" s="90"/>
      <c r="BK1958" s="90"/>
      <c r="BL1958" s="90"/>
      <c r="BM1958" s="90"/>
      <c r="BN1958" s="90"/>
      <c r="BO1958" s="90"/>
      <c r="BP1958" s="90"/>
      <c r="BQ1958" s="90"/>
      <c r="BR1958" s="90"/>
      <c r="BS1958" s="90"/>
      <c r="BT1958" s="90"/>
      <c r="BU1958" s="90"/>
      <c r="BV1958" s="90"/>
      <c r="BW1958" s="90"/>
      <c r="BX1958" s="90"/>
      <c r="BY1958" s="90"/>
      <c r="BZ1958" s="90"/>
      <c r="CA1958" s="90"/>
      <c r="CB1958" s="90"/>
      <c r="CC1958" s="90"/>
      <c r="CD1958" s="90"/>
      <c r="CE1958" s="90"/>
      <c r="CF1958" s="90"/>
      <c r="CG1958" s="90"/>
      <c r="CH1958" s="90"/>
      <c r="CI1958" s="90"/>
      <c r="CJ1958" s="90"/>
      <c r="CK1958" s="90"/>
      <c r="CL1958" s="90"/>
      <c r="CM1958" s="90"/>
      <c r="CN1958" s="90"/>
      <c r="CO1958" s="90"/>
      <c r="CP1958" s="90"/>
      <c r="CQ1958" s="90"/>
      <c r="CR1958" s="90"/>
      <c r="CS1958" s="90"/>
      <c r="CT1958" s="90"/>
      <c r="CU1958" s="90"/>
      <c r="CV1958" s="90"/>
      <c r="CW1958" s="90"/>
      <c r="CX1958" s="90"/>
      <c r="CY1958" s="90"/>
      <c r="CZ1958" s="90"/>
      <c r="DA1958" s="90"/>
      <c r="DB1958" s="90"/>
      <c r="DC1958" s="90"/>
      <c r="DD1958" s="90"/>
      <c r="DE1958" s="90"/>
      <c r="DF1958" s="90"/>
      <c r="DG1958" s="90"/>
      <c r="DH1958" s="90"/>
      <c r="DI1958" s="90"/>
      <c r="DJ1958" s="90"/>
      <c r="DK1958" s="90"/>
      <c r="DL1958" s="90"/>
      <c r="DM1958" s="90"/>
      <c r="DN1958" s="90"/>
      <c r="DO1958" s="90"/>
      <c r="DP1958" s="90"/>
      <c r="DQ1958" s="90"/>
      <c r="DR1958" s="90"/>
      <c r="DS1958" s="90"/>
      <c r="DT1958" s="90"/>
      <c r="DU1958" s="90"/>
      <c r="DV1958" s="90"/>
      <c r="DW1958" s="90"/>
      <c r="DX1958" s="90"/>
      <c r="DY1958" s="90"/>
      <c r="DZ1958" s="90"/>
      <c r="EA1958" s="90"/>
      <c r="EB1958" s="90"/>
      <c r="EC1958" s="90"/>
      <c r="ED1958" s="90"/>
      <c r="EE1958" s="90"/>
      <c r="EF1958" s="90"/>
      <c r="EG1958" s="90"/>
      <c r="EH1958" s="90"/>
      <c r="EI1958" s="90"/>
      <c r="EJ1958" s="90"/>
      <c r="EK1958" s="90"/>
      <c r="EL1958" s="90"/>
      <c r="EM1958" s="90"/>
      <c r="EN1958" s="90"/>
      <c r="EO1958" s="90"/>
      <c r="EP1958" s="90"/>
      <c r="EQ1958" s="90"/>
      <c r="ER1958" s="90"/>
      <c r="ES1958" s="90"/>
      <c r="ET1958" s="90"/>
      <c r="EU1958" s="90"/>
      <c r="EV1958" s="90"/>
      <c r="EW1958" s="90"/>
      <c r="EX1958" s="90"/>
      <c r="EY1958" s="90"/>
      <c r="EZ1958" s="90"/>
      <c r="FA1958" s="90"/>
      <c r="FB1958" s="90"/>
      <c r="FC1958" s="90"/>
      <c r="FD1958" s="90"/>
      <c r="FE1958" s="90"/>
      <c r="FF1958" s="90"/>
      <c r="FG1958" s="90"/>
      <c r="FH1958" s="90"/>
      <c r="FI1958" s="90"/>
      <c r="FJ1958" s="90"/>
      <c r="FK1958" s="90"/>
      <c r="FL1958" s="90"/>
      <c r="FM1958" s="90"/>
      <c r="FN1958" s="90"/>
      <c r="FO1958" s="90"/>
      <c r="FP1958" s="90"/>
      <c r="FQ1958" s="90"/>
      <c r="FR1958" s="90"/>
      <c r="FS1958" s="90"/>
      <c r="FT1958" s="90"/>
      <c r="FU1958" s="90"/>
      <c r="FV1958" s="90"/>
      <c r="FW1958" s="90"/>
      <c r="FX1958" s="90"/>
      <c r="FY1958" s="90"/>
      <c r="FZ1958" s="90"/>
      <c r="GA1958" s="90"/>
      <c r="GB1958" s="90"/>
      <c r="GC1958" s="90"/>
      <c r="GD1958" s="90"/>
      <c r="GE1958" s="90"/>
      <c r="GF1958" s="90"/>
      <c r="GG1958" s="90"/>
      <c r="GH1958" s="90"/>
      <c r="GI1958" s="90"/>
      <c r="GJ1958" s="90"/>
      <c r="GK1958" s="90"/>
      <c r="GL1958" s="90"/>
      <c r="GM1958" s="90"/>
      <c r="GN1958" s="90"/>
      <c r="GO1958" s="90"/>
      <c r="GP1958" s="90"/>
      <c r="GQ1958" s="90"/>
      <c r="GR1958" s="90"/>
      <c r="GS1958" s="90"/>
      <c r="GT1958" s="90"/>
      <c r="GU1958" s="90"/>
      <c r="GV1958" s="90"/>
      <c r="GW1958" s="90"/>
      <c r="GX1958" s="90"/>
      <c r="GY1958" s="90"/>
      <c r="GZ1958" s="90"/>
      <c r="HA1958" s="90"/>
      <c r="HB1958" s="90"/>
      <c r="HC1958" s="90"/>
      <c r="HD1958" s="90"/>
      <c r="HE1958" s="90"/>
      <c r="HF1958" s="90"/>
      <c r="HG1958" s="90"/>
      <c r="HH1958" s="90"/>
      <c r="HI1958" s="90"/>
      <c r="HJ1958" s="90"/>
      <c r="HK1958" s="90"/>
      <c r="HL1958" s="90"/>
      <c r="HM1958" s="90"/>
      <c r="HN1958" s="90"/>
      <c r="HO1958" s="90"/>
      <c r="HP1958" s="90"/>
      <c r="HQ1958" s="90"/>
      <c r="HR1958" s="90"/>
      <c r="HS1958" s="90"/>
      <c r="HT1958" s="90"/>
      <c r="HU1958" s="90"/>
      <c r="HV1958" s="90"/>
      <c r="HW1958" s="90"/>
      <c r="HX1958" s="90"/>
      <c r="HY1958" s="90"/>
      <c r="HZ1958" s="90"/>
      <c r="IA1958" s="90"/>
      <c r="IB1958" s="90"/>
      <c r="IC1958" s="90"/>
      <c r="ID1958" s="90"/>
      <c r="IE1958" s="90"/>
      <c r="IF1958" s="90"/>
      <c r="IG1958" s="90"/>
      <c r="IH1958" s="90"/>
      <c r="II1958" s="90"/>
      <c r="IJ1958" s="90"/>
      <c r="IK1958" s="90"/>
      <c r="IL1958" s="90"/>
      <c r="IM1958" s="90"/>
    </row>
    <row r="1959" spans="1:247" ht="13.5" hidden="1">
      <c r="A1959" s="90" t="s">
        <v>2767</v>
      </c>
      <c r="B1959" s="93" t="s">
        <v>2780</v>
      </c>
      <c r="C1959" s="90" t="s">
        <v>2781</v>
      </c>
      <c r="D1959" s="90" t="s">
        <v>2782</v>
      </c>
      <c r="E1959" s="90">
        <v>32918</v>
      </c>
      <c r="F1959" s="90" t="s">
        <v>2783</v>
      </c>
      <c r="G1959" s="90" t="s">
        <v>2784</v>
      </c>
      <c r="H1959" s="92">
        <v>70500</v>
      </c>
      <c r="I1959" s="90">
        <v>496</v>
      </c>
      <c r="J1959" s="93"/>
      <c r="K1959" s="94">
        <v>142.13</v>
      </c>
      <c r="L1959" s="94">
        <f t="shared" si="24"/>
        <v>142.13</v>
      </c>
      <c r="M1959" s="94">
        <f t="shared" si="25"/>
        <v>0</v>
      </c>
      <c r="N1959" s="90" t="s">
        <v>2778</v>
      </c>
      <c r="O1959" s="90" t="s">
        <v>2779</v>
      </c>
      <c r="P1959" s="90" t="s">
        <v>2619</v>
      </c>
      <c r="Q1959" s="90"/>
      <c r="R1959" s="90"/>
      <c r="S1959" s="90"/>
      <c r="T1959" s="90"/>
      <c r="U1959" s="90"/>
      <c r="V1959" s="90"/>
      <c r="W1959" s="90"/>
      <c r="X1959" s="90"/>
      <c r="Y1959" s="90"/>
      <c r="Z1959" s="90"/>
      <c r="AA1959" s="90"/>
      <c r="AB1959" s="90"/>
      <c r="AC1959" s="90"/>
      <c r="AD1959" s="90"/>
      <c r="AE1959" s="90"/>
      <c r="AF1959" s="90"/>
      <c r="AG1959" s="90"/>
      <c r="AH1959" s="90"/>
      <c r="AI1959" s="90"/>
      <c r="AJ1959" s="90"/>
      <c r="AK1959" s="90"/>
      <c r="AL1959" s="90"/>
      <c r="AM1959" s="90"/>
      <c r="AN1959" s="90"/>
      <c r="AO1959" s="90"/>
      <c r="AP1959" s="90"/>
      <c r="AQ1959" s="90"/>
      <c r="AR1959" s="90"/>
      <c r="AS1959" s="90"/>
      <c r="AT1959" s="90"/>
      <c r="AU1959" s="90"/>
      <c r="AV1959" s="90"/>
      <c r="AW1959" s="90"/>
      <c r="AX1959" s="90"/>
      <c r="AY1959" s="90"/>
      <c r="AZ1959" s="90"/>
      <c r="BA1959" s="90"/>
      <c r="BB1959" s="90"/>
      <c r="BC1959" s="90"/>
      <c r="BD1959" s="90"/>
      <c r="BE1959" s="90"/>
      <c r="BF1959" s="90"/>
      <c r="BG1959" s="90"/>
      <c r="BH1959" s="90"/>
      <c r="BI1959" s="90"/>
      <c r="BJ1959" s="90"/>
      <c r="BK1959" s="90"/>
      <c r="BL1959" s="90"/>
      <c r="BM1959" s="90"/>
      <c r="BN1959" s="90"/>
      <c r="BO1959" s="90"/>
      <c r="BP1959" s="90"/>
      <c r="BQ1959" s="90"/>
      <c r="BR1959" s="90"/>
      <c r="BS1959" s="90"/>
      <c r="BT1959" s="90"/>
      <c r="BU1959" s="90"/>
      <c r="BV1959" s="90"/>
      <c r="BW1959" s="90"/>
      <c r="BX1959" s="90"/>
      <c r="BY1959" s="90"/>
      <c r="BZ1959" s="90"/>
      <c r="CA1959" s="90"/>
      <c r="CB1959" s="90"/>
      <c r="CC1959" s="90"/>
      <c r="CD1959" s="90"/>
      <c r="CE1959" s="90"/>
      <c r="CF1959" s="90"/>
      <c r="CG1959" s="90"/>
      <c r="CH1959" s="90"/>
      <c r="CI1959" s="90"/>
      <c r="CJ1959" s="90"/>
      <c r="CK1959" s="90"/>
      <c r="CL1959" s="90"/>
      <c r="CM1959" s="90"/>
      <c r="CN1959" s="90"/>
      <c r="CO1959" s="90"/>
      <c r="CP1959" s="90"/>
      <c r="CQ1959" s="90"/>
      <c r="CR1959" s="90"/>
      <c r="CS1959" s="90"/>
      <c r="CT1959" s="90"/>
      <c r="CU1959" s="90"/>
      <c r="CV1959" s="90"/>
      <c r="CW1959" s="90"/>
      <c r="CX1959" s="90"/>
      <c r="CY1959" s="90"/>
      <c r="CZ1959" s="90"/>
      <c r="DA1959" s="90"/>
      <c r="DB1959" s="90"/>
      <c r="DC1959" s="90"/>
      <c r="DD1959" s="90"/>
      <c r="DE1959" s="90"/>
      <c r="DF1959" s="90"/>
      <c r="DG1959" s="90"/>
      <c r="DH1959" s="90"/>
      <c r="DI1959" s="90"/>
      <c r="DJ1959" s="90"/>
      <c r="DK1959" s="90"/>
      <c r="DL1959" s="90"/>
      <c r="DM1959" s="90"/>
      <c r="DN1959" s="90"/>
      <c r="DO1959" s="90"/>
      <c r="DP1959" s="90"/>
      <c r="DQ1959" s="90"/>
      <c r="DR1959" s="90"/>
      <c r="DS1959" s="90"/>
      <c r="DT1959" s="90"/>
      <c r="DU1959" s="90"/>
      <c r="DV1959" s="90"/>
      <c r="DW1959" s="90"/>
      <c r="DX1959" s="90"/>
      <c r="DY1959" s="90"/>
      <c r="DZ1959" s="90"/>
      <c r="EA1959" s="90"/>
      <c r="EB1959" s="90"/>
      <c r="EC1959" s="90"/>
      <c r="ED1959" s="90"/>
      <c r="EE1959" s="90"/>
      <c r="EF1959" s="90"/>
      <c r="EG1959" s="90"/>
      <c r="EH1959" s="90"/>
      <c r="EI1959" s="90"/>
      <c r="EJ1959" s="90"/>
      <c r="EK1959" s="90"/>
      <c r="EL1959" s="90"/>
      <c r="EM1959" s="90"/>
      <c r="EN1959" s="90"/>
      <c r="EO1959" s="90"/>
      <c r="EP1959" s="90"/>
      <c r="EQ1959" s="90"/>
      <c r="ER1959" s="90"/>
      <c r="ES1959" s="90"/>
      <c r="ET1959" s="90"/>
      <c r="EU1959" s="90"/>
      <c r="EV1959" s="90"/>
      <c r="EW1959" s="90"/>
      <c r="EX1959" s="90"/>
      <c r="EY1959" s="90"/>
      <c r="EZ1959" s="90"/>
      <c r="FA1959" s="90"/>
      <c r="FB1959" s="90"/>
      <c r="FC1959" s="90"/>
      <c r="FD1959" s="90"/>
      <c r="FE1959" s="90"/>
      <c r="FF1959" s="90"/>
      <c r="FG1959" s="90"/>
      <c r="FH1959" s="90"/>
      <c r="FI1959" s="90"/>
      <c r="FJ1959" s="90"/>
      <c r="FK1959" s="90"/>
      <c r="FL1959" s="90"/>
      <c r="FM1959" s="90"/>
      <c r="FN1959" s="90"/>
      <c r="FO1959" s="90"/>
      <c r="FP1959" s="90"/>
      <c r="FQ1959" s="90"/>
      <c r="FR1959" s="90"/>
      <c r="FS1959" s="90"/>
      <c r="FT1959" s="90"/>
      <c r="FU1959" s="90"/>
      <c r="FV1959" s="90"/>
      <c r="FW1959" s="90"/>
      <c r="FX1959" s="90"/>
      <c r="FY1959" s="90"/>
      <c r="FZ1959" s="90"/>
      <c r="GA1959" s="90"/>
      <c r="GB1959" s="90"/>
      <c r="GC1959" s="90"/>
      <c r="GD1959" s="90"/>
      <c r="GE1959" s="90"/>
      <c r="GF1959" s="90"/>
      <c r="GG1959" s="90"/>
      <c r="GH1959" s="90"/>
      <c r="GI1959" s="90"/>
      <c r="GJ1959" s="90"/>
      <c r="GK1959" s="90"/>
      <c r="GL1959" s="90"/>
      <c r="GM1959" s="90"/>
      <c r="GN1959" s="90"/>
      <c r="GO1959" s="90"/>
      <c r="GP1959" s="90"/>
      <c r="GQ1959" s="90"/>
      <c r="GR1959" s="90"/>
      <c r="GS1959" s="90"/>
      <c r="GT1959" s="90"/>
      <c r="GU1959" s="90"/>
      <c r="GV1959" s="90"/>
      <c r="GW1959" s="90"/>
      <c r="GX1959" s="90"/>
      <c r="GY1959" s="90"/>
      <c r="GZ1959" s="90"/>
      <c r="HA1959" s="90"/>
      <c r="HB1959" s="90"/>
      <c r="HC1959" s="90"/>
      <c r="HD1959" s="90"/>
      <c r="HE1959" s="90"/>
      <c r="HF1959" s="90"/>
      <c r="HG1959" s="90"/>
      <c r="HH1959" s="90"/>
      <c r="HI1959" s="90"/>
      <c r="HJ1959" s="90"/>
      <c r="HK1959" s="90"/>
      <c r="HL1959" s="90"/>
      <c r="HM1959" s="90"/>
      <c r="HN1959" s="90"/>
      <c r="HO1959" s="90"/>
      <c r="HP1959" s="90"/>
      <c r="HQ1959" s="90"/>
      <c r="HR1959" s="90"/>
      <c r="HS1959" s="90"/>
      <c r="HT1959" s="90"/>
      <c r="HU1959" s="90"/>
      <c r="HV1959" s="90"/>
      <c r="HW1959" s="90"/>
      <c r="HX1959" s="90"/>
      <c r="HY1959" s="90"/>
      <c r="HZ1959" s="90"/>
      <c r="IA1959" s="90"/>
      <c r="IB1959" s="90"/>
      <c r="IC1959" s="90"/>
      <c r="ID1959" s="90"/>
      <c r="IE1959" s="90"/>
      <c r="IF1959" s="90"/>
      <c r="IG1959" s="90"/>
      <c r="IH1959" s="90"/>
      <c r="II1959" s="90"/>
      <c r="IJ1959" s="90"/>
      <c r="IK1959" s="90"/>
      <c r="IL1959" s="90"/>
      <c r="IM1959" s="90"/>
    </row>
    <row r="1960" spans="1:247" ht="13.5" hidden="1">
      <c r="A1960" s="90" t="s">
        <v>2767</v>
      </c>
      <c r="B1960" s="93" t="s">
        <v>2780</v>
      </c>
      <c r="C1960" s="90" t="s">
        <v>2785</v>
      </c>
      <c r="D1960" s="98">
        <v>45785</v>
      </c>
      <c r="E1960" s="90">
        <v>341246</v>
      </c>
      <c r="F1960" s="90" t="s">
        <v>2786</v>
      </c>
      <c r="G1960" s="90" t="s">
        <v>752</v>
      </c>
      <c r="H1960" s="92">
        <v>213515</v>
      </c>
      <c r="I1960" s="92">
        <v>500</v>
      </c>
      <c r="J1960" s="93"/>
      <c r="K1960" s="94">
        <f t="shared" ref="K1960:K1971" si="26">H1960/I1960</f>
        <v>427.03</v>
      </c>
      <c r="L1960" s="94">
        <f t="shared" si="24"/>
        <v>427.03</v>
      </c>
      <c r="M1960" s="94">
        <f t="shared" si="25"/>
        <v>0</v>
      </c>
      <c r="N1960" s="91">
        <v>45901</v>
      </c>
      <c r="O1960" s="90" t="s">
        <v>2787</v>
      </c>
      <c r="P1960" s="90" t="s">
        <v>2619</v>
      </c>
      <c r="Q1960" s="90"/>
      <c r="R1960" s="90"/>
      <c r="S1960" s="90"/>
      <c r="T1960" s="90"/>
      <c r="U1960" s="90"/>
      <c r="V1960" s="90"/>
      <c r="W1960" s="90"/>
      <c r="X1960" s="90"/>
      <c r="Y1960" s="90"/>
      <c r="Z1960" s="90"/>
      <c r="AA1960" s="90"/>
      <c r="AB1960" s="90"/>
      <c r="AC1960" s="90"/>
      <c r="AD1960" s="90"/>
      <c r="AE1960" s="90"/>
      <c r="AF1960" s="90"/>
      <c r="AG1960" s="90"/>
      <c r="AH1960" s="90"/>
      <c r="AI1960" s="90"/>
      <c r="AJ1960" s="90"/>
      <c r="AK1960" s="90"/>
      <c r="AL1960" s="90"/>
      <c r="AM1960" s="90"/>
      <c r="AN1960" s="90"/>
      <c r="AO1960" s="90"/>
      <c r="AP1960" s="90"/>
      <c r="AQ1960" s="90"/>
      <c r="AR1960" s="90"/>
      <c r="AS1960" s="90"/>
      <c r="AT1960" s="90"/>
      <c r="AU1960" s="90"/>
      <c r="AV1960" s="90"/>
      <c r="AW1960" s="90"/>
      <c r="AX1960" s="90"/>
      <c r="AY1960" s="90"/>
      <c r="AZ1960" s="90"/>
      <c r="BA1960" s="90"/>
      <c r="BB1960" s="90"/>
      <c r="BC1960" s="90"/>
      <c r="BD1960" s="90"/>
      <c r="BE1960" s="90"/>
      <c r="BF1960" s="90"/>
      <c r="BG1960" s="90"/>
      <c r="BH1960" s="90"/>
      <c r="BI1960" s="90"/>
      <c r="BJ1960" s="90"/>
      <c r="BK1960" s="90"/>
      <c r="BL1960" s="90"/>
      <c r="BM1960" s="90"/>
      <c r="BN1960" s="90"/>
      <c r="BO1960" s="90"/>
      <c r="BP1960" s="90"/>
      <c r="BQ1960" s="90"/>
      <c r="BR1960" s="90"/>
      <c r="BS1960" s="90"/>
      <c r="BT1960" s="90"/>
      <c r="BU1960" s="90"/>
      <c r="BV1960" s="90"/>
      <c r="BW1960" s="90"/>
      <c r="BX1960" s="90"/>
      <c r="BY1960" s="90"/>
      <c r="BZ1960" s="90"/>
      <c r="CA1960" s="90"/>
      <c r="CB1960" s="90"/>
      <c r="CC1960" s="90"/>
      <c r="CD1960" s="90"/>
      <c r="CE1960" s="90"/>
      <c r="CF1960" s="90"/>
      <c r="CG1960" s="90"/>
      <c r="CH1960" s="90"/>
      <c r="CI1960" s="90"/>
      <c r="CJ1960" s="90"/>
      <c r="CK1960" s="90"/>
      <c r="CL1960" s="90"/>
      <c r="CM1960" s="90"/>
      <c r="CN1960" s="90"/>
      <c r="CO1960" s="90"/>
      <c r="CP1960" s="90"/>
      <c r="CQ1960" s="90"/>
      <c r="CR1960" s="90"/>
      <c r="CS1960" s="90"/>
      <c r="CT1960" s="90"/>
      <c r="CU1960" s="90"/>
      <c r="CV1960" s="90"/>
      <c r="CW1960" s="90"/>
      <c r="CX1960" s="90"/>
      <c r="CY1960" s="90"/>
      <c r="CZ1960" s="90"/>
      <c r="DA1960" s="90"/>
      <c r="DB1960" s="90"/>
      <c r="DC1960" s="90"/>
      <c r="DD1960" s="90"/>
      <c r="DE1960" s="90"/>
      <c r="DF1960" s="90"/>
      <c r="DG1960" s="90"/>
      <c r="DH1960" s="90"/>
      <c r="DI1960" s="90"/>
      <c r="DJ1960" s="90"/>
      <c r="DK1960" s="90"/>
      <c r="DL1960" s="90"/>
      <c r="DM1960" s="90"/>
      <c r="DN1960" s="90"/>
      <c r="DO1960" s="90"/>
      <c r="DP1960" s="90"/>
      <c r="DQ1960" s="90"/>
      <c r="DR1960" s="90"/>
      <c r="DS1960" s="90"/>
      <c r="DT1960" s="90"/>
      <c r="DU1960" s="90"/>
      <c r="DV1960" s="90"/>
      <c r="DW1960" s="90"/>
      <c r="DX1960" s="90"/>
      <c r="DY1960" s="90"/>
      <c r="DZ1960" s="90"/>
      <c r="EA1960" s="90"/>
      <c r="EB1960" s="90"/>
      <c r="EC1960" s="90"/>
      <c r="ED1960" s="90"/>
      <c r="EE1960" s="90"/>
      <c r="EF1960" s="90"/>
      <c r="EG1960" s="90"/>
      <c r="EH1960" s="90"/>
      <c r="EI1960" s="90"/>
      <c r="EJ1960" s="90"/>
      <c r="EK1960" s="90"/>
      <c r="EL1960" s="90"/>
      <c r="EM1960" s="90"/>
      <c r="EN1960" s="90"/>
      <c r="EO1960" s="90"/>
      <c r="EP1960" s="90"/>
      <c r="EQ1960" s="90"/>
      <c r="ER1960" s="90"/>
      <c r="ES1960" s="90"/>
      <c r="ET1960" s="90"/>
      <c r="EU1960" s="90"/>
      <c r="EV1960" s="90"/>
      <c r="EW1960" s="90"/>
      <c r="EX1960" s="90"/>
      <c r="EY1960" s="90"/>
      <c r="EZ1960" s="90"/>
      <c r="FA1960" s="90"/>
      <c r="FB1960" s="90"/>
      <c r="FC1960" s="90"/>
      <c r="FD1960" s="90"/>
      <c r="FE1960" s="90"/>
      <c r="FF1960" s="90"/>
      <c r="FG1960" s="90"/>
      <c r="FH1960" s="90"/>
      <c r="FI1960" s="90"/>
      <c r="FJ1960" s="90"/>
      <c r="FK1960" s="90"/>
      <c r="FL1960" s="90"/>
      <c r="FM1960" s="90"/>
      <c r="FN1960" s="90"/>
      <c r="FO1960" s="90"/>
      <c r="FP1960" s="90"/>
      <c r="FQ1960" s="90"/>
      <c r="FR1960" s="90"/>
      <c r="FS1960" s="90"/>
      <c r="FT1960" s="90"/>
      <c r="FU1960" s="90"/>
      <c r="FV1960" s="90"/>
      <c r="FW1960" s="90"/>
      <c r="FX1960" s="90"/>
      <c r="FY1960" s="90"/>
      <c r="FZ1960" s="90"/>
      <c r="GA1960" s="90"/>
      <c r="GB1960" s="90"/>
      <c r="GC1960" s="90"/>
      <c r="GD1960" s="90"/>
      <c r="GE1960" s="90"/>
      <c r="GF1960" s="90"/>
      <c r="GG1960" s="90"/>
      <c r="GH1960" s="90"/>
      <c r="GI1960" s="90"/>
      <c r="GJ1960" s="90"/>
      <c r="GK1960" s="90"/>
      <c r="GL1960" s="90"/>
      <c r="GM1960" s="90"/>
      <c r="GN1960" s="90"/>
      <c r="GO1960" s="90"/>
      <c r="GP1960" s="90"/>
      <c r="GQ1960" s="90"/>
      <c r="GR1960" s="90"/>
      <c r="GS1960" s="90"/>
      <c r="GT1960" s="90"/>
      <c r="GU1960" s="90"/>
      <c r="GV1960" s="90"/>
      <c r="GW1960" s="90"/>
      <c r="GX1960" s="90"/>
      <c r="GY1960" s="90"/>
      <c r="GZ1960" s="90"/>
      <c r="HA1960" s="90"/>
      <c r="HB1960" s="90"/>
      <c r="HC1960" s="90"/>
      <c r="HD1960" s="90"/>
      <c r="HE1960" s="90"/>
      <c r="HF1960" s="90"/>
      <c r="HG1960" s="90"/>
      <c r="HH1960" s="90"/>
      <c r="HI1960" s="90"/>
      <c r="HJ1960" s="90"/>
      <c r="HK1960" s="90"/>
      <c r="HL1960" s="90"/>
      <c r="HM1960" s="90"/>
      <c r="HN1960" s="90"/>
      <c r="HO1960" s="90"/>
      <c r="HP1960" s="90"/>
      <c r="HQ1960" s="90"/>
      <c r="HR1960" s="90"/>
      <c r="HS1960" s="90"/>
      <c r="HT1960" s="90"/>
      <c r="HU1960" s="90"/>
      <c r="HV1960" s="90"/>
      <c r="HW1960" s="90"/>
      <c r="HX1960" s="90"/>
      <c r="HY1960" s="90"/>
      <c r="HZ1960" s="90"/>
      <c r="IA1960" s="90"/>
      <c r="IB1960" s="90"/>
      <c r="IC1960" s="90"/>
      <c r="ID1960" s="90"/>
      <c r="IE1960" s="90"/>
      <c r="IF1960" s="90"/>
      <c r="IG1960" s="90"/>
      <c r="IH1960" s="90"/>
      <c r="II1960" s="90"/>
      <c r="IJ1960" s="90"/>
      <c r="IK1960" s="90"/>
      <c r="IL1960" s="90"/>
      <c r="IM1960" s="90"/>
    </row>
    <row r="1961" spans="1:247" ht="13.5" hidden="1">
      <c r="A1961" s="90" t="s">
        <v>2767</v>
      </c>
      <c r="B1961" s="93" t="s">
        <v>2780</v>
      </c>
      <c r="C1961" s="90" t="s">
        <v>2785</v>
      </c>
      <c r="D1961" s="98">
        <v>45785</v>
      </c>
      <c r="E1961" s="90">
        <v>341342</v>
      </c>
      <c r="F1961" s="90" t="s">
        <v>2786</v>
      </c>
      <c r="G1961" s="90" t="s">
        <v>752</v>
      </c>
      <c r="H1961" s="92">
        <v>1412286.79</v>
      </c>
      <c r="I1961" s="92">
        <v>500</v>
      </c>
      <c r="J1961" s="93"/>
      <c r="K1961" s="94">
        <f t="shared" si="26"/>
        <v>2824.5735800000002</v>
      </c>
      <c r="L1961" s="94">
        <f t="shared" si="24"/>
        <v>2824.5735800000002</v>
      </c>
      <c r="M1961" s="94">
        <f t="shared" si="25"/>
        <v>0</v>
      </c>
      <c r="N1961" s="90" t="s">
        <v>2788</v>
      </c>
      <c r="O1961" s="90" t="s">
        <v>2789</v>
      </c>
      <c r="P1961" s="90" t="s">
        <v>2619</v>
      </c>
      <c r="Q1961" s="90"/>
      <c r="R1961" s="90"/>
      <c r="S1961" s="90"/>
      <c r="T1961" s="90"/>
      <c r="U1961" s="90"/>
      <c r="V1961" s="90"/>
      <c r="W1961" s="90"/>
      <c r="X1961" s="90"/>
      <c r="Y1961" s="90"/>
      <c r="Z1961" s="90"/>
      <c r="AA1961" s="90"/>
      <c r="AB1961" s="90"/>
      <c r="AC1961" s="90"/>
      <c r="AD1961" s="90"/>
      <c r="AE1961" s="90"/>
      <c r="AF1961" s="90"/>
      <c r="AG1961" s="90"/>
      <c r="AH1961" s="90"/>
      <c r="AI1961" s="90"/>
      <c r="AJ1961" s="90"/>
      <c r="AK1961" s="90"/>
      <c r="AL1961" s="90"/>
      <c r="AM1961" s="90"/>
      <c r="AN1961" s="90"/>
      <c r="AO1961" s="90"/>
      <c r="AP1961" s="90"/>
      <c r="AQ1961" s="90"/>
      <c r="AR1961" s="90"/>
      <c r="AS1961" s="90"/>
      <c r="AT1961" s="90"/>
      <c r="AU1961" s="90"/>
      <c r="AV1961" s="90"/>
      <c r="AW1961" s="90"/>
      <c r="AX1961" s="90"/>
      <c r="AY1961" s="90"/>
      <c r="AZ1961" s="90"/>
      <c r="BA1961" s="90"/>
      <c r="BB1961" s="90"/>
      <c r="BC1961" s="90"/>
      <c r="BD1961" s="90"/>
      <c r="BE1961" s="90"/>
      <c r="BF1961" s="90"/>
      <c r="BG1961" s="90"/>
      <c r="BH1961" s="90"/>
      <c r="BI1961" s="90"/>
      <c r="BJ1961" s="90"/>
      <c r="BK1961" s="90"/>
      <c r="BL1961" s="90"/>
      <c r="BM1961" s="90"/>
      <c r="BN1961" s="90"/>
      <c r="BO1961" s="90"/>
      <c r="BP1961" s="90"/>
      <c r="BQ1961" s="90"/>
      <c r="BR1961" s="90"/>
      <c r="BS1961" s="90"/>
      <c r="BT1961" s="90"/>
      <c r="BU1961" s="90"/>
      <c r="BV1961" s="90"/>
      <c r="BW1961" s="90"/>
      <c r="BX1961" s="90"/>
      <c r="BY1961" s="90"/>
      <c r="BZ1961" s="90"/>
      <c r="CA1961" s="90"/>
      <c r="CB1961" s="90"/>
      <c r="CC1961" s="90"/>
      <c r="CD1961" s="90"/>
      <c r="CE1961" s="90"/>
      <c r="CF1961" s="90"/>
      <c r="CG1961" s="90"/>
      <c r="CH1961" s="90"/>
      <c r="CI1961" s="90"/>
      <c r="CJ1961" s="90"/>
      <c r="CK1961" s="90"/>
      <c r="CL1961" s="90"/>
      <c r="CM1961" s="90"/>
      <c r="CN1961" s="90"/>
      <c r="CO1961" s="90"/>
      <c r="CP1961" s="90"/>
      <c r="CQ1961" s="90"/>
      <c r="CR1961" s="90"/>
      <c r="CS1961" s="90"/>
      <c r="CT1961" s="90"/>
      <c r="CU1961" s="90"/>
      <c r="CV1961" s="90"/>
      <c r="CW1961" s="90"/>
      <c r="CX1961" s="90"/>
      <c r="CY1961" s="90"/>
      <c r="CZ1961" s="90"/>
      <c r="DA1961" s="90"/>
      <c r="DB1961" s="90"/>
      <c r="DC1961" s="90"/>
      <c r="DD1961" s="90"/>
      <c r="DE1961" s="90"/>
      <c r="DF1961" s="90"/>
      <c r="DG1961" s="90"/>
      <c r="DH1961" s="90"/>
      <c r="DI1961" s="90"/>
      <c r="DJ1961" s="90"/>
      <c r="DK1961" s="90"/>
      <c r="DL1961" s="90"/>
      <c r="DM1961" s="90"/>
      <c r="DN1961" s="90"/>
      <c r="DO1961" s="90"/>
      <c r="DP1961" s="90"/>
      <c r="DQ1961" s="90"/>
      <c r="DR1961" s="90"/>
      <c r="DS1961" s="90"/>
      <c r="DT1961" s="90"/>
      <c r="DU1961" s="90"/>
      <c r="DV1961" s="90"/>
      <c r="DW1961" s="90"/>
      <c r="DX1961" s="90"/>
      <c r="DY1961" s="90"/>
      <c r="DZ1961" s="90"/>
      <c r="EA1961" s="90"/>
      <c r="EB1961" s="90"/>
      <c r="EC1961" s="90"/>
      <c r="ED1961" s="90"/>
      <c r="EE1961" s="90"/>
      <c r="EF1961" s="90"/>
      <c r="EG1961" s="90"/>
      <c r="EH1961" s="90"/>
      <c r="EI1961" s="90"/>
      <c r="EJ1961" s="90"/>
      <c r="EK1961" s="90"/>
      <c r="EL1961" s="90"/>
      <c r="EM1961" s="90"/>
      <c r="EN1961" s="90"/>
      <c r="EO1961" s="90"/>
      <c r="EP1961" s="90"/>
      <c r="EQ1961" s="90"/>
      <c r="ER1961" s="90"/>
      <c r="ES1961" s="90"/>
      <c r="ET1961" s="90"/>
      <c r="EU1961" s="90"/>
      <c r="EV1961" s="90"/>
      <c r="EW1961" s="90"/>
      <c r="EX1961" s="90"/>
      <c r="EY1961" s="90"/>
      <c r="EZ1961" s="90"/>
      <c r="FA1961" s="90"/>
      <c r="FB1961" s="90"/>
      <c r="FC1961" s="90"/>
      <c r="FD1961" s="90"/>
      <c r="FE1961" s="90"/>
      <c r="FF1961" s="90"/>
      <c r="FG1961" s="90"/>
      <c r="FH1961" s="90"/>
      <c r="FI1961" s="90"/>
      <c r="FJ1961" s="90"/>
      <c r="FK1961" s="90"/>
      <c r="FL1961" s="90"/>
      <c r="FM1961" s="90"/>
      <c r="FN1961" s="90"/>
      <c r="FO1961" s="90"/>
      <c r="FP1961" s="90"/>
      <c r="FQ1961" s="90"/>
      <c r="FR1961" s="90"/>
      <c r="FS1961" s="90"/>
      <c r="FT1961" s="90"/>
      <c r="FU1961" s="90"/>
      <c r="FV1961" s="90"/>
      <c r="FW1961" s="90"/>
      <c r="FX1961" s="90"/>
      <c r="FY1961" s="90"/>
      <c r="FZ1961" s="90"/>
      <c r="GA1961" s="90"/>
      <c r="GB1961" s="90"/>
      <c r="GC1961" s="90"/>
      <c r="GD1961" s="90"/>
      <c r="GE1961" s="90"/>
      <c r="GF1961" s="90"/>
      <c r="GG1961" s="90"/>
      <c r="GH1961" s="90"/>
      <c r="GI1961" s="90"/>
      <c r="GJ1961" s="90"/>
      <c r="GK1961" s="90"/>
      <c r="GL1961" s="90"/>
      <c r="GM1961" s="90"/>
      <c r="GN1961" s="90"/>
      <c r="GO1961" s="90"/>
      <c r="GP1961" s="90"/>
      <c r="GQ1961" s="90"/>
      <c r="GR1961" s="90"/>
      <c r="GS1961" s="90"/>
      <c r="GT1961" s="90"/>
      <c r="GU1961" s="90"/>
      <c r="GV1961" s="90"/>
      <c r="GW1961" s="90"/>
      <c r="GX1961" s="90"/>
      <c r="GY1961" s="90"/>
      <c r="GZ1961" s="90"/>
      <c r="HA1961" s="90"/>
      <c r="HB1961" s="90"/>
      <c r="HC1961" s="90"/>
      <c r="HD1961" s="90"/>
      <c r="HE1961" s="90"/>
      <c r="HF1961" s="90"/>
      <c r="HG1961" s="90"/>
      <c r="HH1961" s="90"/>
      <c r="HI1961" s="90"/>
      <c r="HJ1961" s="90"/>
      <c r="HK1961" s="90"/>
      <c r="HL1961" s="90"/>
      <c r="HM1961" s="90"/>
      <c r="HN1961" s="90"/>
      <c r="HO1961" s="90"/>
      <c r="HP1961" s="90"/>
      <c r="HQ1961" s="90"/>
      <c r="HR1961" s="90"/>
      <c r="HS1961" s="90"/>
      <c r="HT1961" s="90"/>
      <c r="HU1961" s="90"/>
      <c r="HV1961" s="90"/>
      <c r="HW1961" s="90"/>
      <c r="HX1961" s="90"/>
      <c r="HY1961" s="90"/>
      <c r="HZ1961" s="90"/>
      <c r="IA1961" s="90"/>
      <c r="IB1961" s="90"/>
      <c r="IC1961" s="90"/>
      <c r="ID1961" s="90"/>
      <c r="IE1961" s="90"/>
      <c r="IF1961" s="90"/>
      <c r="IG1961" s="90"/>
      <c r="IH1961" s="90"/>
      <c r="II1961" s="90"/>
      <c r="IJ1961" s="90"/>
      <c r="IK1961" s="90"/>
      <c r="IL1961" s="90"/>
      <c r="IM1961" s="90"/>
    </row>
    <row r="1962" spans="1:247" ht="13.5" hidden="1">
      <c r="A1962" s="90" t="s">
        <v>2767</v>
      </c>
      <c r="B1962" s="93" t="s">
        <v>2780</v>
      </c>
      <c r="C1962" s="90" t="s">
        <v>2785</v>
      </c>
      <c r="D1962" s="98">
        <v>45908</v>
      </c>
      <c r="E1962" s="90">
        <v>341735</v>
      </c>
      <c r="F1962" s="90" t="s">
        <v>2786</v>
      </c>
      <c r="G1962" s="90" t="s">
        <v>752</v>
      </c>
      <c r="H1962" s="92">
        <v>158637.29999999999</v>
      </c>
      <c r="I1962" s="92">
        <v>500</v>
      </c>
      <c r="J1962" s="93"/>
      <c r="K1962" s="94">
        <f t="shared" si="26"/>
        <v>317.27459999999996</v>
      </c>
      <c r="L1962" s="94">
        <f t="shared" si="24"/>
        <v>317.27459999999996</v>
      </c>
      <c r="M1962" s="94">
        <f t="shared" si="25"/>
        <v>0</v>
      </c>
      <c r="N1962" s="90" t="s">
        <v>2788</v>
      </c>
      <c r="O1962" s="90" t="s">
        <v>2789</v>
      </c>
      <c r="P1962" s="90" t="s">
        <v>2619</v>
      </c>
      <c r="Q1962" s="90"/>
      <c r="R1962" s="90"/>
      <c r="S1962" s="90"/>
      <c r="T1962" s="90"/>
      <c r="U1962" s="90"/>
      <c r="V1962" s="90"/>
      <c r="W1962" s="90"/>
      <c r="X1962" s="90"/>
      <c r="Y1962" s="90"/>
      <c r="Z1962" s="90"/>
      <c r="AA1962" s="90"/>
      <c r="AB1962" s="90"/>
      <c r="AC1962" s="90"/>
      <c r="AD1962" s="90"/>
      <c r="AE1962" s="90"/>
      <c r="AF1962" s="90"/>
      <c r="AG1962" s="90"/>
      <c r="AH1962" s="90"/>
      <c r="AI1962" s="90"/>
      <c r="AJ1962" s="90"/>
      <c r="AK1962" s="90"/>
      <c r="AL1962" s="90"/>
      <c r="AM1962" s="90"/>
      <c r="AN1962" s="90"/>
      <c r="AO1962" s="90"/>
      <c r="AP1962" s="90"/>
      <c r="AQ1962" s="90"/>
      <c r="AR1962" s="90"/>
      <c r="AS1962" s="90"/>
      <c r="AT1962" s="90"/>
      <c r="AU1962" s="90"/>
      <c r="AV1962" s="90"/>
      <c r="AW1962" s="90"/>
      <c r="AX1962" s="90"/>
      <c r="AY1962" s="90"/>
      <c r="AZ1962" s="90"/>
      <c r="BA1962" s="90"/>
      <c r="BB1962" s="90"/>
      <c r="BC1962" s="90"/>
      <c r="BD1962" s="90"/>
      <c r="BE1962" s="90"/>
      <c r="BF1962" s="90"/>
      <c r="BG1962" s="90"/>
      <c r="BH1962" s="90"/>
      <c r="BI1962" s="90"/>
      <c r="BJ1962" s="90"/>
      <c r="BK1962" s="90"/>
      <c r="BL1962" s="90"/>
      <c r="BM1962" s="90"/>
      <c r="BN1962" s="90"/>
      <c r="BO1962" s="90"/>
      <c r="BP1962" s="90"/>
      <c r="BQ1962" s="90"/>
      <c r="BR1962" s="90"/>
      <c r="BS1962" s="90"/>
      <c r="BT1962" s="90"/>
      <c r="BU1962" s="90"/>
      <c r="BV1962" s="90"/>
      <c r="BW1962" s="90"/>
      <c r="BX1962" s="90"/>
      <c r="BY1962" s="90"/>
      <c r="BZ1962" s="90"/>
      <c r="CA1962" s="90"/>
      <c r="CB1962" s="90"/>
      <c r="CC1962" s="90"/>
      <c r="CD1962" s="90"/>
      <c r="CE1962" s="90"/>
      <c r="CF1962" s="90"/>
      <c r="CG1962" s="90"/>
      <c r="CH1962" s="90"/>
      <c r="CI1962" s="90"/>
      <c r="CJ1962" s="90"/>
      <c r="CK1962" s="90"/>
      <c r="CL1962" s="90"/>
      <c r="CM1962" s="90"/>
      <c r="CN1962" s="90"/>
      <c r="CO1962" s="90"/>
      <c r="CP1962" s="90"/>
      <c r="CQ1962" s="90"/>
      <c r="CR1962" s="90"/>
      <c r="CS1962" s="90"/>
      <c r="CT1962" s="90"/>
      <c r="CU1962" s="90"/>
      <c r="CV1962" s="90"/>
      <c r="CW1962" s="90"/>
      <c r="CX1962" s="90"/>
      <c r="CY1962" s="90"/>
      <c r="CZ1962" s="90"/>
      <c r="DA1962" s="90"/>
      <c r="DB1962" s="90"/>
      <c r="DC1962" s="90"/>
      <c r="DD1962" s="90"/>
      <c r="DE1962" s="90"/>
      <c r="DF1962" s="90"/>
      <c r="DG1962" s="90"/>
      <c r="DH1962" s="90"/>
      <c r="DI1962" s="90"/>
      <c r="DJ1962" s="90"/>
      <c r="DK1962" s="90"/>
      <c r="DL1962" s="90"/>
      <c r="DM1962" s="90"/>
      <c r="DN1962" s="90"/>
      <c r="DO1962" s="90"/>
      <c r="DP1962" s="90"/>
      <c r="DQ1962" s="90"/>
      <c r="DR1962" s="90"/>
      <c r="DS1962" s="90"/>
      <c r="DT1962" s="90"/>
      <c r="DU1962" s="90"/>
      <c r="DV1962" s="90"/>
      <c r="DW1962" s="90"/>
      <c r="DX1962" s="90"/>
      <c r="DY1962" s="90"/>
      <c r="DZ1962" s="90"/>
      <c r="EA1962" s="90"/>
      <c r="EB1962" s="90"/>
      <c r="EC1962" s="90"/>
      <c r="ED1962" s="90"/>
      <c r="EE1962" s="90"/>
      <c r="EF1962" s="90"/>
      <c r="EG1962" s="90"/>
      <c r="EH1962" s="90"/>
      <c r="EI1962" s="90"/>
      <c r="EJ1962" s="90"/>
      <c r="EK1962" s="90"/>
      <c r="EL1962" s="90"/>
      <c r="EM1962" s="90"/>
      <c r="EN1962" s="90"/>
      <c r="EO1962" s="90"/>
      <c r="EP1962" s="90"/>
      <c r="EQ1962" s="90"/>
      <c r="ER1962" s="90"/>
      <c r="ES1962" s="90"/>
      <c r="ET1962" s="90"/>
      <c r="EU1962" s="90"/>
      <c r="EV1962" s="90"/>
      <c r="EW1962" s="90"/>
      <c r="EX1962" s="90"/>
      <c r="EY1962" s="90"/>
      <c r="EZ1962" s="90"/>
      <c r="FA1962" s="90"/>
      <c r="FB1962" s="90"/>
      <c r="FC1962" s="90"/>
      <c r="FD1962" s="90"/>
      <c r="FE1962" s="90"/>
      <c r="FF1962" s="90"/>
      <c r="FG1962" s="90"/>
      <c r="FH1962" s="90"/>
      <c r="FI1962" s="90"/>
      <c r="FJ1962" s="90"/>
      <c r="FK1962" s="90"/>
      <c r="FL1962" s="90"/>
      <c r="FM1962" s="90"/>
      <c r="FN1962" s="90"/>
      <c r="FO1962" s="90"/>
      <c r="FP1962" s="90"/>
      <c r="FQ1962" s="90"/>
      <c r="FR1962" s="90"/>
      <c r="FS1962" s="90"/>
      <c r="FT1962" s="90"/>
      <c r="FU1962" s="90"/>
      <c r="FV1962" s="90"/>
      <c r="FW1962" s="90"/>
      <c r="FX1962" s="90"/>
      <c r="FY1962" s="90"/>
      <c r="FZ1962" s="90"/>
      <c r="GA1962" s="90"/>
      <c r="GB1962" s="90"/>
      <c r="GC1962" s="90"/>
      <c r="GD1962" s="90"/>
      <c r="GE1962" s="90"/>
      <c r="GF1962" s="90"/>
      <c r="GG1962" s="90"/>
      <c r="GH1962" s="90"/>
      <c r="GI1962" s="90"/>
      <c r="GJ1962" s="90"/>
      <c r="GK1962" s="90"/>
      <c r="GL1962" s="90"/>
      <c r="GM1962" s="90"/>
      <c r="GN1962" s="90"/>
      <c r="GO1962" s="90"/>
      <c r="GP1962" s="90"/>
      <c r="GQ1962" s="90"/>
      <c r="GR1962" s="90"/>
      <c r="GS1962" s="90"/>
      <c r="GT1962" s="90"/>
      <c r="GU1962" s="90"/>
      <c r="GV1962" s="90"/>
      <c r="GW1962" s="90"/>
      <c r="GX1962" s="90"/>
      <c r="GY1962" s="90"/>
      <c r="GZ1962" s="90"/>
      <c r="HA1962" s="90"/>
      <c r="HB1962" s="90"/>
      <c r="HC1962" s="90"/>
      <c r="HD1962" s="90"/>
      <c r="HE1962" s="90"/>
      <c r="HF1962" s="90"/>
      <c r="HG1962" s="90"/>
      <c r="HH1962" s="90"/>
      <c r="HI1962" s="90"/>
      <c r="HJ1962" s="90"/>
      <c r="HK1962" s="90"/>
      <c r="HL1962" s="90"/>
      <c r="HM1962" s="90"/>
      <c r="HN1962" s="90"/>
      <c r="HO1962" s="90"/>
      <c r="HP1962" s="90"/>
      <c r="HQ1962" s="90"/>
      <c r="HR1962" s="90"/>
      <c r="HS1962" s="90"/>
      <c r="HT1962" s="90"/>
      <c r="HU1962" s="90"/>
      <c r="HV1962" s="90"/>
      <c r="HW1962" s="90"/>
      <c r="HX1962" s="90"/>
      <c r="HY1962" s="90"/>
      <c r="HZ1962" s="90"/>
      <c r="IA1962" s="90"/>
      <c r="IB1962" s="90"/>
      <c r="IC1962" s="90"/>
      <c r="ID1962" s="90"/>
      <c r="IE1962" s="90"/>
      <c r="IF1962" s="90"/>
      <c r="IG1962" s="90"/>
      <c r="IH1962" s="90"/>
      <c r="II1962" s="90"/>
      <c r="IJ1962" s="90"/>
      <c r="IK1962" s="90"/>
      <c r="IL1962" s="90"/>
      <c r="IM1962" s="90"/>
    </row>
    <row r="1963" spans="1:247" ht="13.5" hidden="1">
      <c r="A1963" s="90" t="s">
        <v>2767</v>
      </c>
      <c r="B1963" s="93" t="s">
        <v>2780</v>
      </c>
      <c r="C1963" s="90" t="s">
        <v>2785</v>
      </c>
      <c r="D1963" s="90" t="s">
        <v>2790</v>
      </c>
      <c r="E1963" s="90">
        <v>342279</v>
      </c>
      <c r="F1963" s="90" t="s">
        <v>2786</v>
      </c>
      <c r="G1963" s="90" t="s">
        <v>752</v>
      </c>
      <c r="H1963" s="92">
        <v>138895.64000000001</v>
      </c>
      <c r="I1963" s="92">
        <v>500</v>
      </c>
      <c r="J1963" s="93"/>
      <c r="K1963" s="94">
        <f t="shared" si="26"/>
        <v>277.79128000000003</v>
      </c>
      <c r="L1963" s="94">
        <f t="shared" si="24"/>
        <v>277.79128000000003</v>
      </c>
      <c r="M1963" s="94">
        <f t="shared" si="25"/>
        <v>0</v>
      </c>
      <c r="N1963" s="98">
        <v>45841</v>
      </c>
      <c r="O1963" s="90" t="s">
        <v>2791</v>
      </c>
      <c r="P1963" s="90" t="s">
        <v>2619</v>
      </c>
      <c r="Q1963" s="90" t="s">
        <v>2792</v>
      </c>
      <c r="R1963" s="90"/>
      <c r="S1963" s="90"/>
      <c r="T1963" s="90"/>
      <c r="U1963" s="90"/>
      <c r="V1963" s="90"/>
      <c r="W1963" s="90"/>
      <c r="X1963" s="90"/>
      <c r="Y1963" s="90"/>
      <c r="Z1963" s="90"/>
      <c r="AA1963" s="90"/>
      <c r="AB1963" s="90"/>
      <c r="AC1963" s="90"/>
      <c r="AD1963" s="90"/>
      <c r="AE1963" s="90"/>
      <c r="AF1963" s="90"/>
      <c r="AG1963" s="90"/>
      <c r="AH1963" s="90"/>
      <c r="AI1963" s="90"/>
      <c r="AJ1963" s="90"/>
      <c r="AK1963" s="90"/>
      <c r="AL1963" s="90"/>
      <c r="AM1963" s="90"/>
      <c r="AN1963" s="90"/>
      <c r="AO1963" s="90"/>
      <c r="AP1963" s="90"/>
      <c r="AQ1963" s="90"/>
      <c r="AR1963" s="90"/>
      <c r="AS1963" s="90"/>
      <c r="AT1963" s="90"/>
      <c r="AU1963" s="90"/>
      <c r="AV1963" s="90"/>
      <c r="AW1963" s="90"/>
      <c r="AX1963" s="90"/>
      <c r="AY1963" s="90"/>
      <c r="AZ1963" s="90"/>
      <c r="BA1963" s="90"/>
      <c r="BB1963" s="90"/>
      <c r="BC1963" s="90"/>
      <c r="BD1963" s="90"/>
      <c r="BE1963" s="90"/>
      <c r="BF1963" s="90"/>
      <c r="BG1963" s="90"/>
      <c r="BH1963" s="90"/>
      <c r="BI1963" s="90"/>
      <c r="BJ1963" s="90"/>
      <c r="BK1963" s="90"/>
      <c r="BL1963" s="90"/>
      <c r="BM1963" s="90"/>
      <c r="BN1963" s="90"/>
      <c r="BO1963" s="90"/>
      <c r="BP1963" s="90"/>
      <c r="BQ1963" s="90"/>
      <c r="BR1963" s="90"/>
      <c r="BS1963" s="90"/>
      <c r="BT1963" s="90"/>
      <c r="BU1963" s="90"/>
      <c r="BV1963" s="90"/>
      <c r="BW1963" s="90"/>
      <c r="BX1963" s="90"/>
      <c r="BY1963" s="90"/>
      <c r="BZ1963" s="90"/>
      <c r="CA1963" s="90"/>
      <c r="CB1963" s="90"/>
      <c r="CC1963" s="90"/>
      <c r="CD1963" s="90"/>
      <c r="CE1963" s="90"/>
      <c r="CF1963" s="90"/>
      <c r="CG1963" s="90"/>
      <c r="CH1963" s="90"/>
      <c r="CI1963" s="90"/>
      <c r="CJ1963" s="90"/>
      <c r="CK1963" s="90"/>
      <c r="CL1963" s="90"/>
      <c r="CM1963" s="90"/>
      <c r="CN1963" s="90"/>
      <c r="CO1963" s="90"/>
      <c r="CP1963" s="90"/>
      <c r="CQ1963" s="90"/>
      <c r="CR1963" s="90"/>
      <c r="CS1963" s="90"/>
      <c r="CT1963" s="90"/>
      <c r="CU1963" s="90"/>
      <c r="CV1963" s="90"/>
      <c r="CW1963" s="90"/>
      <c r="CX1963" s="90"/>
      <c r="CY1963" s="90"/>
      <c r="CZ1963" s="90"/>
      <c r="DA1963" s="90"/>
      <c r="DB1963" s="90"/>
      <c r="DC1963" s="90"/>
      <c r="DD1963" s="90"/>
      <c r="DE1963" s="90"/>
      <c r="DF1963" s="90"/>
      <c r="DG1963" s="90"/>
      <c r="DH1963" s="90"/>
      <c r="DI1963" s="90"/>
      <c r="DJ1963" s="90"/>
      <c r="DK1963" s="90"/>
      <c r="DL1963" s="90"/>
      <c r="DM1963" s="90"/>
      <c r="DN1963" s="90"/>
      <c r="DO1963" s="90"/>
      <c r="DP1963" s="90"/>
      <c r="DQ1963" s="90"/>
      <c r="DR1963" s="90"/>
      <c r="DS1963" s="90"/>
      <c r="DT1963" s="90"/>
      <c r="DU1963" s="90"/>
      <c r="DV1963" s="90"/>
      <c r="DW1963" s="90"/>
      <c r="DX1963" s="90"/>
      <c r="DY1963" s="90"/>
      <c r="DZ1963" s="90"/>
      <c r="EA1963" s="90"/>
      <c r="EB1963" s="90"/>
      <c r="EC1963" s="90"/>
      <c r="ED1963" s="90"/>
      <c r="EE1963" s="90"/>
      <c r="EF1963" s="90"/>
      <c r="EG1963" s="90"/>
      <c r="EH1963" s="90"/>
      <c r="EI1963" s="90"/>
      <c r="EJ1963" s="90"/>
      <c r="EK1963" s="90"/>
      <c r="EL1963" s="90"/>
      <c r="EM1963" s="90"/>
      <c r="EN1963" s="90"/>
      <c r="EO1963" s="90"/>
      <c r="EP1963" s="90"/>
      <c r="EQ1963" s="90"/>
      <c r="ER1963" s="90"/>
      <c r="ES1963" s="90"/>
      <c r="ET1963" s="90"/>
      <c r="EU1963" s="90"/>
      <c r="EV1963" s="90"/>
      <c r="EW1963" s="90"/>
      <c r="EX1963" s="90"/>
      <c r="EY1963" s="90"/>
      <c r="EZ1963" s="90"/>
      <c r="FA1963" s="90"/>
      <c r="FB1963" s="90"/>
      <c r="FC1963" s="90"/>
      <c r="FD1963" s="90"/>
      <c r="FE1963" s="90"/>
      <c r="FF1963" s="90"/>
      <c r="FG1963" s="90"/>
      <c r="FH1963" s="90"/>
      <c r="FI1963" s="90"/>
      <c r="FJ1963" s="90"/>
      <c r="FK1963" s="90"/>
      <c r="FL1963" s="90"/>
      <c r="FM1963" s="90"/>
      <c r="FN1963" s="90"/>
      <c r="FO1963" s="90"/>
      <c r="FP1963" s="90"/>
      <c r="FQ1963" s="90"/>
      <c r="FR1963" s="90"/>
      <c r="FS1963" s="90"/>
      <c r="FT1963" s="90"/>
      <c r="FU1963" s="90"/>
      <c r="FV1963" s="90"/>
      <c r="FW1963" s="90"/>
      <c r="FX1963" s="90"/>
      <c r="FY1963" s="90"/>
      <c r="FZ1963" s="90"/>
      <c r="GA1963" s="90"/>
      <c r="GB1963" s="90"/>
      <c r="GC1963" s="90"/>
      <c r="GD1963" s="90"/>
      <c r="GE1963" s="90"/>
      <c r="GF1963" s="90"/>
      <c r="GG1963" s="90"/>
      <c r="GH1963" s="90"/>
      <c r="GI1963" s="90"/>
      <c r="GJ1963" s="90"/>
      <c r="GK1963" s="90"/>
      <c r="GL1963" s="90"/>
      <c r="GM1963" s="90"/>
      <c r="GN1963" s="90"/>
      <c r="GO1963" s="90"/>
      <c r="GP1963" s="90"/>
      <c r="GQ1963" s="90"/>
      <c r="GR1963" s="90"/>
      <c r="GS1963" s="90"/>
      <c r="GT1963" s="90"/>
      <c r="GU1963" s="90"/>
      <c r="GV1963" s="90"/>
      <c r="GW1963" s="90"/>
      <c r="GX1963" s="90"/>
      <c r="GY1963" s="90"/>
      <c r="GZ1963" s="90"/>
      <c r="HA1963" s="90"/>
      <c r="HB1963" s="90"/>
      <c r="HC1963" s="90"/>
      <c r="HD1963" s="90"/>
      <c r="HE1963" s="90"/>
      <c r="HF1963" s="90"/>
      <c r="HG1963" s="90"/>
      <c r="HH1963" s="90"/>
      <c r="HI1963" s="90"/>
      <c r="HJ1963" s="90"/>
      <c r="HK1963" s="90"/>
      <c r="HL1963" s="90"/>
      <c r="HM1963" s="90"/>
      <c r="HN1963" s="90"/>
      <c r="HO1963" s="90"/>
      <c r="HP1963" s="90"/>
      <c r="HQ1963" s="90"/>
      <c r="HR1963" s="90"/>
      <c r="HS1963" s="90"/>
      <c r="HT1963" s="90"/>
      <c r="HU1963" s="90"/>
      <c r="HV1963" s="90"/>
      <c r="HW1963" s="90"/>
      <c r="HX1963" s="90"/>
      <c r="HY1963" s="90"/>
      <c r="HZ1963" s="90"/>
      <c r="IA1963" s="90"/>
      <c r="IB1963" s="90"/>
      <c r="IC1963" s="90"/>
      <c r="ID1963" s="90"/>
      <c r="IE1963" s="90"/>
      <c r="IF1963" s="90"/>
      <c r="IG1963" s="90"/>
      <c r="IH1963" s="90"/>
      <c r="II1963" s="90"/>
      <c r="IJ1963" s="90"/>
      <c r="IK1963" s="90"/>
      <c r="IL1963" s="90"/>
      <c r="IM1963" s="90"/>
    </row>
    <row r="1964" spans="1:247" ht="13.5" hidden="1">
      <c r="A1964" s="90" t="s">
        <v>2767</v>
      </c>
      <c r="B1964" s="93" t="s">
        <v>2780</v>
      </c>
      <c r="C1964" s="90" t="s">
        <v>2793</v>
      </c>
      <c r="D1964" s="90" t="s">
        <v>2794</v>
      </c>
      <c r="E1964" s="90">
        <v>662</v>
      </c>
      <c r="F1964" s="90" t="s">
        <v>2795</v>
      </c>
      <c r="G1964" s="90" t="s">
        <v>2796</v>
      </c>
      <c r="H1964" s="92">
        <v>2223250</v>
      </c>
      <c r="I1964" s="92">
        <v>499</v>
      </c>
      <c r="J1964" s="93"/>
      <c r="K1964" s="94">
        <f t="shared" si="26"/>
        <v>4455.4108216432869</v>
      </c>
      <c r="L1964" s="94">
        <f t="shared" si="24"/>
        <v>4455.4108216432869</v>
      </c>
      <c r="M1964" s="94">
        <f t="shared" si="25"/>
        <v>0</v>
      </c>
      <c r="N1964" s="98">
        <v>45841</v>
      </c>
      <c r="O1964" s="90" t="s">
        <v>2797</v>
      </c>
      <c r="P1964" s="90" t="s">
        <v>2619</v>
      </c>
      <c r="Q1964" s="90"/>
      <c r="R1964" s="90"/>
      <c r="S1964" s="90"/>
      <c r="T1964" s="90"/>
      <c r="U1964" s="90"/>
      <c r="V1964" s="90"/>
      <c r="W1964" s="90"/>
      <c r="X1964" s="90"/>
      <c r="Y1964" s="90"/>
      <c r="Z1964" s="90"/>
      <c r="AA1964" s="90"/>
      <c r="AB1964" s="90"/>
      <c r="AC1964" s="90"/>
      <c r="AD1964" s="90"/>
      <c r="AE1964" s="90"/>
      <c r="AF1964" s="90"/>
      <c r="AG1964" s="90"/>
      <c r="AH1964" s="90"/>
      <c r="AI1964" s="90"/>
      <c r="AJ1964" s="90"/>
      <c r="AK1964" s="90"/>
      <c r="AL1964" s="90"/>
      <c r="AM1964" s="90"/>
      <c r="AN1964" s="90"/>
      <c r="AO1964" s="90"/>
      <c r="AP1964" s="90"/>
      <c r="AQ1964" s="90"/>
      <c r="AR1964" s="90"/>
      <c r="AS1964" s="90"/>
      <c r="AT1964" s="90"/>
      <c r="AU1964" s="90"/>
      <c r="AV1964" s="90"/>
      <c r="AW1964" s="90"/>
      <c r="AX1964" s="90"/>
      <c r="AY1964" s="90"/>
      <c r="AZ1964" s="90"/>
      <c r="BA1964" s="90"/>
      <c r="BB1964" s="90"/>
      <c r="BC1964" s="90"/>
      <c r="BD1964" s="90"/>
      <c r="BE1964" s="90"/>
      <c r="BF1964" s="90"/>
      <c r="BG1964" s="90"/>
      <c r="BH1964" s="90"/>
      <c r="BI1964" s="90"/>
      <c r="BJ1964" s="90"/>
      <c r="BK1964" s="90"/>
      <c r="BL1964" s="90"/>
      <c r="BM1964" s="90"/>
      <c r="BN1964" s="90"/>
      <c r="BO1964" s="90"/>
      <c r="BP1964" s="90"/>
      <c r="BQ1964" s="90"/>
      <c r="BR1964" s="90"/>
      <c r="BS1964" s="90"/>
      <c r="BT1964" s="90"/>
      <c r="BU1964" s="90"/>
      <c r="BV1964" s="90"/>
      <c r="BW1964" s="90"/>
      <c r="BX1964" s="90"/>
      <c r="BY1964" s="90"/>
      <c r="BZ1964" s="90"/>
      <c r="CA1964" s="90"/>
      <c r="CB1964" s="90"/>
      <c r="CC1964" s="90"/>
      <c r="CD1964" s="90"/>
      <c r="CE1964" s="90"/>
      <c r="CF1964" s="90"/>
      <c r="CG1964" s="90"/>
      <c r="CH1964" s="90"/>
      <c r="CI1964" s="90"/>
      <c r="CJ1964" s="90"/>
      <c r="CK1964" s="90"/>
      <c r="CL1964" s="90"/>
      <c r="CM1964" s="90"/>
      <c r="CN1964" s="90"/>
      <c r="CO1964" s="90"/>
      <c r="CP1964" s="90"/>
      <c r="CQ1964" s="90"/>
      <c r="CR1964" s="90"/>
      <c r="CS1964" s="90"/>
      <c r="CT1964" s="90"/>
      <c r="CU1964" s="90"/>
      <c r="CV1964" s="90"/>
      <c r="CW1964" s="90"/>
      <c r="CX1964" s="90"/>
      <c r="CY1964" s="90"/>
      <c r="CZ1964" s="90"/>
      <c r="DA1964" s="90"/>
      <c r="DB1964" s="90"/>
      <c r="DC1964" s="90"/>
      <c r="DD1964" s="90"/>
      <c r="DE1964" s="90"/>
      <c r="DF1964" s="90"/>
      <c r="DG1964" s="90"/>
      <c r="DH1964" s="90"/>
      <c r="DI1964" s="90"/>
      <c r="DJ1964" s="90"/>
      <c r="DK1964" s="90"/>
      <c r="DL1964" s="90"/>
      <c r="DM1964" s="90"/>
      <c r="DN1964" s="90"/>
      <c r="DO1964" s="90"/>
      <c r="DP1964" s="90"/>
      <c r="DQ1964" s="90"/>
      <c r="DR1964" s="90"/>
      <c r="DS1964" s="90"/>
      <c r="DT1964" s="90"/>
      <c r="DU1964" s="90"/>
      <c r="DV1964" s="90"/>
      <c r="DW1964" s="90"/>
      <c r="DX1964" s="90"/>
      <c r="DY1964" s="90"/>
      <c r="DZ1964" s="90"/>
      <c r="EA1964" s="90"/>
      <c r="EB1964" s="90"/>
      <c r="EC1964" s="90"/>
      <c r="ED1964" s="90"/>
      <c r="EE1964" s="90"/>
      <c r="EF1964" s="90"/>
      <c r="EG1964" s="90"/>
      <c r="EH1964" s="90"/>
      <c r="EI1964" s="90"/>
      <c r="EJ1964" s="90"/>
      <c r="EK1964" s="90"/>
      <c r="EL1964" s="90"/>
      <c r="EM1964" s="90"/>
      <c r="EN1964" s="90"/>
      <c r="EO1964" s="90"/>
      <c r="EP1964" s="90"/>
      <c r="EQ1964" s="90"/>
      <c r="ER1964" s="90"/>
      <c r="ES1964" s="90"/>
      <c r="ET1964" s="90"/>
      <c r="EU1964" s="90"/>
      <c r="EV1964" s="90"/>
      <c r="EW1964" s="90"/>
      <c r="EX1964" s="90"/>
      <c r="EY1964" s="90"/>
      <c r="EZ1964" s="90"/>
      <c r="FA1964" s="90"/>
      <c r="FB1964" s="90"/>
      <c r="FC1964" s="90"/>
      <c r="FD1964" s="90"/>
      <c r="FE1964" s="90"/>
      <c r="FF1964" s="90"/>
      <c r="FG1964" s="90"/>
      <c r="FH1964" s="90"/>
      <c r="FI1964" s="90"/>
      <c r="FJ1964" s="90"/>
      <c r="FK1964" s="90"/>
      <c r="FL1964" s="90"/>
      <c r="FM1964" s="90"/>
      <c r="FN1964" s="90"/>
      <c r="FO1964" s="90"/>
      <c r="FP1964" s="90"/>
      <c r="FQ1964" s="90"/>
      <c r="FR1964" s="90"/>
      <c r="FS1964" s="90"/>
      <c r="FT1964" s="90"/>
      <c r="FU1964" s="90"/>
      <c r="FV1964" s="90"/>
      <c r="FW1964" s="90"/>
      <c r="FX1964" s="90"/>
      <c r="FY1964" s="90"/>
      <c r="FZ1964" s="90"/>
      <c r="GA1964" s="90"/>
      <c r="GB1964" s="90"/>
      <c r="GC1964" s="90"/>
      <c r="GD1964" s="90"/>
      <c r="GE1964" s="90"/>
      <c r="GF1964" s="90"/>
      <c r="GG1964" s="90"/>
      <c r="GH1964" s="90"/>
      <c r="GI1964" s="90"/>
      <c r="GJ1964" s="90"/>
      <c r="GK1964" s="90"/>
      <c r="GL1964" s="90"/>
      <c r="GM1964" s="90"/>
      <c r="GN1964" s="90"/>
      <c r="GO1964" s="90"/>
      <c r="GP1964" s="90"/>
      <c r="GQ1964" s="90"/>
      <c r="GR1964" s="90"/>
      <c r="GS1964" s="90"/>
      <c r="GT1964" s="90"/>
      <c r="GU1964" s="90"/>
      <c r="GV1964" s="90"/>
      <c r="GW1964" s="90"/>
      <c r="GX1964" s="90"/>
      <c r="GY1964" s="90"/>
      <c r="GZ1964" s="90"/>
      <c r="HA1964" s="90"/>
      <c r="HB1964" s="90"/>
      <c r="HC1964" s="90"/>
      <c r="HD1964" s="90"/>
      <c r="HE1964" s="90"/>
      <c r="HF1964" s="90"/>
      <c r="HG1964" s="90"/>
      <c r="HH1964" s="90"/>
      <c r="HI1964" s="90"/>
      <c r="HJ1964" s="90"/>
      <c r="HK1964" s="90"/>
      <c r="HL1964" s="90"/>
      <c r="HM1964" s="90"/>
      <c r="HN1964" s="90"/>
      <c r="HO1964" s="90"/>
      <c r="HP1964" s="90"/>
      <c r="HQ1964" s="90"/>
      <c r="HR1964" s="90"/>
      <c r="HS1964" s="90"/>
      <c r="HT1964" s="90"/>
      <c r="HU1964" s="90"/>
      <c r="HV1964" s="90"/>
      <c r="HW1964" s="90"/>
      <c r="HX1964" s="90"/>
      <c r="HY1964" s="90"/>
      <c r="HZ1964" s="90"/>
      <c r="IA1964" s="90"/>
      <c r="IB1964" s="90"/>
      <c r="IC1964" s="90"/>
      <c r="ID1964" s="90"/>
      <c r="IE1964" s="90"/>
      <c r="IF1964" s="90"/>
      <c r="IG1964" s="90"/>
      <c r="IH1964" s="90"/>
      <c r="II1964" s="90"/>
      <c r="IJ1964" s="90"/>
      <c r="IK1964" s="90"/>
      <c r="IL1964" s="90"/>
      <c r="IM1964" s="90"/>
    </row>
    <row r="1965" spans="1:247" ht="13.5" hidden="1">
      <c r="A1965" s="90" t="s">
        <v>2767</v>
      </c>
      <c r="B1965" s="93" t="s">
        <v>2780</v>
      </c>
      <c r="C1965" s="90" t="s">
        <v>2793</v>
      </c>
      <c r="D1965" s="90" t="s">
        <v>2794</v>
      </c>
      <c r="E1965" s="90">
        <v>662</v>
      </c>
      <c r="F1965" s="90" t="s">
        <v>2795</v>
      </c>
      <c r="G1965" s="90" t="s">
        <v>2798</v>
      </c>
      <c r="H1965" s="92">
        <f>2625841-2223250</f>
        <v>402591</v>
      </c>
      <c r="I1965" s="92">
        <v>499</v>
      </c>
      <c r="J1965" s="93"/>
      <c r="K1965" s="94">
        <f t="shared" si="26"/>
        <v>806.79559118236477</v>
      </c>
      <c r="L1965" s="94">
        <f t="shared" si="24"/>
        <v>806.79559118236477</v>
      </c>
      <c r="M1965" s="94">
        <f t="shared" si="25"/>
        <v>0</v>
      </c>
      <c r="N1965" s="98">
        <v>45841</v>
      </c>
      <c r="O1965" s="90" t="s">
        <v>2797</v>
      </c>
      <c r="P1965" s="90" t="s">
        <v>2619</v>
      </c>
      <c r="Q1965" s="90"/>
      <c r="R1965" s="90"/>
      <c r="S1965" s="90"/>
      <c r="T1965" s="90"/>
      <c r="U1965" s="90"/>
      <c r="V1965" s="90"/>
      <c r="W1965" s="90"/>
      <c r="X1965" s="90"/>
      <c r="Y1965" s="90"/>
      <c r="Z1965" s="90"/>
      <c r="AA1965" s="90"/>
      <c r="AB1965" s="90"/>
      <c r="AC1965" s="90"/>
      <c r="AD1965" s="90"/>
      <c r="AE1965" s="90"/>
      <c r="AF1965" s="90"/>
      <c r="AG1965" s="90"/>
      <c r="AH1965" s="90"/>
      <c r="AI1965" s="90"/>
      <c r="AJ1965" s="90"/>
      <c r="AK1965" s="90"/>
      <c r="AL1965" s="90"/>
      <c r="AM1965" s="90"/>
      <c r="AN1965" s="90"/>
      <c r="AO1965" s="90"/>
      <c r="AP1965" s="90"/>
      <c r="AQ1965" s="90"/>
      <c r="AR1965" s="90"/>
      <c r="AS1965" s="90"/>
      <c r="AT1965" s="90"/>
      <c r="AU1965" s="90"/>
      <c r="AV1965" s="90"/>
      <c r="AW1965" s="90"/>
      <c r="AX1965" s="90"/>
      <c r="AY1965" s="90"/>
      <c r="AZ1965" s="90"/>
      <c r="BA1965" s="90"/>
      <c r="BB1965" s="90"/>
      <c r="BC1965" s="90"/>
      <c r="BD1965" s="90"/>
      <c r="BE1965" s="90"/>
      <c r="BF1965" s="90"/>
      <c r="BG1965" s="90"/>
      <c r="BH1965" s="90"/>
      <c r="BI1965" s="90"/>
      <c r="BJ1965" s="90"/>
      <c r="BK1965" s="90"/>
      <c r="BL1965" s="90"/>
      <c r="BM1965" s="90"/>
      <c r="BN1965" s="90"/>
      <c r="BO1965" s="90"/>
      <c r="BP1965" s="90"/>
      <c r="BQ1965" s="90"/>
      <c r="BR1965" s="90"/>
      <c r="BS1965" s="90"/>
      <c r="BT1965" s="90"/>
      <c r="BU1965" s="90"/>
      <c r="BV1965" s="90"/>
      <c r="BW1965" s="90"/>
      <c r="BX1965" s="90"/>
      <c r="BY1965" s="90"/>
      <c r="BZ1965" s="90"/>
      <c r="CA1965" s="90"/>
      <c r="CB1965" s="90"/>
      <c r="CC1965" s="90"/>
      <c r="CD1965" s="90"/>
      <c r="CE1965" s="90"/>
      <c r="CF1965" s="90"/>
      <c r="CG1965" s="90"/>
      <c r="CH1965" s="90"/>
      <c r="CI1965" s="90"/>
      <c r="CJ1965" s="90"/>
      <c r="CK1965" s="90"/>
      <c r="CL1965" s="90"/>
      <c r="CM1965" s="90"/>
      <c r="CN1965" s="90"/>
      <c r="CO1965" s="90"/>
      <c r="CP1965" s="90"/>
      <c r="CQ1965" s="90"/>
      <c r="CR1965" s="90"/>
      <c r="CS1965" s="90"/>
      <c r="CT1965" s="90"/>
      <c r="CU1965" s="90"/>
      <c r="CV1965" s="90"/>
      <c r="CW1965" s="90"/>
      <c r="CX1965" s="90"/>
      <c r="CY1965" s="90"/>
      <c r="CZ1965" s="90"/>
      <c r="DA1965" s="90"/>
      <c r="DB1965" s="90"/>
      <c r="DC1965" s="90"/>
      <c r="DD1965" s="90"/>
      <c r="DE1965" s="90"/>
      <c r="DF1965" s="90"/>
      <c r="DG1965" s="90"/>
      <c r="DH1965" s="90"/>
      <c r="DI1965" s="90"/>
      <c r="DJ1965" s="90"/>
      <c r="DK1965" s="90"/>
      <c r="DL1965" s="90"/>
      <c r="DM1965" s="90"/>
      <c r="DN1965" s="90"/>
      <c r="DO1965" s="90"/>
      <c r="DP1965" s="90"/>
      <c r="DQ1965" s="90"/>
      <c r="DR1965" s="90"/>
      <c r="DS1965" s="90"/>
      <c r="DT1965" s="90"/>
      <c r="DU1965" s="90"/>
      <c r="DV1965" s="90"/>
      <c r="DW1965" s="90"/>
      <c r="DX1965" s="90"/>
      <c r="DY1965" s="90"/>
      <c r="DZ1965" s="90"/>
      <c r="EA1965" s="90"/>
      <c r="EB1965" s="90"/>
      <c r="EC1965" s="90"/>
      <c r="ED1965" s="90"/>
      <c r="EE1965" s="90"/>
      <c r="EF1965" s="90"/>
      <c r="EG1965" s="90"/>
      <c r="EH1965" s="90"/>
      <c r="EI1965" s="90"/>
      <c r="EJ1965" s="90"/>
      <c r="EK1965" s="90"/>
      <c r="EL1965" s="90"/>
      <c r="EM1965" s="90"/>
      <c r="EN1965" s="90"/>
      <c r="EO1965" s="90"/>
      <c r="EP1965" s="90"/>
      <c r="EQ1965" s="90"/>
      <c r="ER1965" s="90"/>
      <c r="ES1965" s="90"/>
      <c r="ET1965" s="90"/>
      <c r="EU1965" s="90"/>
      <c r="EV1965" s="90"/>
      <c r="EW1965" s="90"/>
      <c r="EX1965" s="90"/>
      <c r="EY1965" s="90"/>
      <c r="EZ1965" s="90"/>
      <c r="FA1965" s="90"/>
      <c r="FB1965" s="90"/>
      <c r="FC1965" s="90"/>
      <c r="FD1965" s="90"/>
      <c r="FE1965" s="90"/>
      <c r="FF1965" s="90"/>
      <c r="FG1965" s="90"/>
      <c r="FH1965" s="90"/>
      <c r="FI1965" s="90"/>
      <c r="FJ1965" s="90"/>
      <c r="FK1965" s="90"/>
      <c r="FL1965" s="90"/>
      <c r="FM1965" s="90"/>
      <c r="FN1965" s="90"/>
      <c r="FO1965" s="90"/>
      <c r="FP1965" s="90"/>
      <c r="FQ1965" s="90"/>
      <c r="FR1965" s="90"/>
      <c r="FS1965" s="90"/>
      <c r="FT1965" s="90"/>
      <c r="FU1965" s="90"/>
      <c r="FV1965" s="90"/>
      <c r="FW1965" s="90"/>
      <c r="FX1965" s="90"/>
      <c r="FY1965" s="90"/>
      <c r="FZ1965" s="90"/>
      <c r="GA1965" s="90"/>
      <c r="GB1965" s="90"/>
      <c r="GC1965" s="90"/>
      <c r="GD1965" s="90"/>
      <c r="GE1965" s="90"/>
      <c r="GF1965" s="90"/>
      <c r="GG1965" s="90"/>
      <c r="GH1965" s="90"/>
      <c r="GI1965" s="90"/>
      <c r="GJ1965" s="90"/>
      <c r="GK1965" s="90"/>
      <c r="GL1965" s="90"/>
      <c r="GM1965" s="90"/>
      <c r="GN1965" s="90"/>
      <c r="GO1965" s="90"/>
      <c r="GP1965" s="90"/>
      <c r="GQ1965" s="90"/>
      <c r="GR1965" s="90"/>
      <c r="GS1965" s="90"/>
      <c r="GT1965" s="90"/>
      <c r="GU1965" s="90"/>
      <c r="GV1965" s="90"/>
      <c r="GW1965" s="90"/>
      <c r="GX1965" s="90"/>
      <c r="GY1965" s="90"/>
      <c r="GZ1965" s="90"/>
      <c r="HA1965" s="90"/>
      <c r="HB1965" s="90"/>
      <c r="HC1965" s="90"/>
      <c r="HD1965" s="90"/>
      <c r="HE1965" s="90"/>
      <c r="HF1965" s="90"/>
      <c r="HG1965" s="90"/>
      <c r="HH1965" s="90"/>
      <c r="HI1965" s="90"/>
      <c r="HJ1965" s="90"/>
      <c r="HK1965" s="90"/>
      <c r="HL1965" s="90"/>
      <c r="HM1965" s="90"/>
      <c r="HN1965" s="90"/>
      <c r="HO1965" s="90"/>
      <c r="HP1965" s="90"/>
      <c r="HQ1965" s="90"/>
      <c r="HR1965" s="90"/>
      <c r="HS1965" s="90"/>
      <c r="HT1965" s="90"/>
      <c r="HU1965" s="90"/>
      <c r="HV1965" s="90"/>
      <c r="HW1965" s="90"/>
      <c r="HX1965" s="90"/>
      <c r="HY1965" s="90"/>
      <c r="HZ1965" s="90"/>
      <c r="IA1965" s="90"/>
      <c r="IB1965" s="90"/>
      <c r="IC1965" s="90"/>
      <c r="ID1965" s="90"/>
      <c r="IE1965" s="90"/>
      <c r="IF1965" s="90"/>
      <c r="IG1965" s="90"/>
      <c r="IH1965" s="90"/>
      <c r="II1965" s="90"/>
      <c r="IJ1965" s="90"/>
      <c r="IK1965" s="90"/>
      <c r="IL1965" s="90"/>
      <c r="IM1965" s="90"/>
    </row>
    <row r="1966" spans="1:247" ht="13.5" hidden="1">
      <c r="A1966" s="90" t="s">
        <v>2767</v>
      </c>
      <c r="B1966" s="93" t="s">
        <v>2780</v>
      </c>
      <c r="C1966" s="90" t="s">
        <v>2793</v>
      </c>
      <c r="D1966" s="90" t="s">
        <v>2794</v>
      </c>
      <c r="E1966" s="90">
        <v>662</v>
      </c>
      <c r="F1966" s="90" t="s">
        <v>2795</v>
      </c>
      <c r="G1966" s="90" t="s">
        <v>2799</v>
      </c>
      <c r="H1966" s="92">
        <v>2169500</v>
      </c>
      <c r="I1966" s="92">
        <v>501.74</v>
      </c>
      <c r="J1966" s="93"/>
      <c r="K1966" s="94">
        <f t="shared" si="26"/>
        <v>4323.9526447961098</v>
      </c>
      <c r="L1966" s="94">
        <v>4323.9555499999997</v>
      </c>
      <c r="M1966" s="94">
        <f t="shared" si="25"/>
        <v>-2.9052038898953469E-3</v>
      </c>
      <c r="N1966" s="98">
        <v>45779</v>
      </c>
      <c r="O1966" s="90" t="s">
        <v>2800</v>
      </c>
      <c r="P1966" s="90" t="s">
        <v>2801</v>
      </c>
      <c r="Q1966" s="90"/>
      <c r="R1966" s="90"/>
      <c r="S1966" s="90"/>
      <c r="T1966" s="90"/>
      <c r="U1966" s="90"/>
      <c r="V1966" s="90"/>
      <c r="W1966" s="90"/>
      <c r="X1966" s="90"/>
      <c r="Y1966" s="90"/>
      <c r="Z1966" s="90"/>
      <c r="AA1966" s="90"/>
      <c r="AB1966" s="90"/>
      <c r="AC1966" s="90"/>
      <c r="AD1966" s="90"/>
      <c r="AE1966" s="90"/>
      <c r="AF1966" s="90"/>
      <c r="AG1966" s="90"/>
      <c r="AH1966" s="90"/>
      <c r="AI1966" s="90"/>
      <c r="AJ1966" s="90"/>
      <c r="AK1966" s="90"/>
      <c r="AL1966" s="90"/>
      <c r="AM1966" s="90"/>
      <c r="AN1966" s="90"/>
      <c r="AO1966" s="90"/>
      <c r="AP1966" s="90"/>
      <c r="AQ1966" s="90"/>
      <c r="AR1966" s="90"/>
      <c r="AS1966" s="90"/>
      <c r="AT1966" s="90"/>
      <c r="AU1966" s="90"/>
      <c r="AV1966" s="90"/>
      <c r="AW1966" s="90"/>
      <c r="AX1966" s="90"/>
      <c r="AY1966" s="90"/>
      <c r="AZ1966" s="90"/>
      <c r="BA1966" s="90"/>
      <c r="BB1966" s="90"/>
      <c r="BC1966" s="90"/>
      <c r="BD1966" s="90"/>
      <c r="BE1966" s="90"/>
      <c r="BF1966" s="90"/>
      <c r="BG1966" s="90"/>
      <c r="BH1966" s="90"/>
      <c r="BI1966" s="90"/>
      <c r="BJ1966" s="90"/>
      <c r="BK1966" s="90"/>
      <c r="BL1966" s="90"/>
      <c r="BM1966" s="90"/>
      <c r="BN1966" s="90"/>
      <c r="BO1966" s="90"/>
      <c r="BP1966" s="90"/>
      <c r="BQ1966" s="90"/>
      <c r="BR1966" s="90"/>
      <c r="BS1966" s="90"/>
      <c r="BT1966" s="90"/>
      <c r="BU1966" s="90"/>
      <c r="BV1966" s="90"/>
      <c r="BW1966" s="90"/>
      <c r="BX1966" s="90"/>
      <c r="BY1966" s="90"/>
      <c r="BZ1966" s="90"/>
      <c r="CA1966" s="90"/>
      <c r="CB1966" s="90"/>
      <c r="CC1966" s="90"/>
      <c r="CD1966" s="90"/>
      <c r="CE1966" s="90"/>
      <c r="CF1966" s="90"/>
      <c r="CG1966" s="90"/>
      <c r="CH1966" s="90"/>
      <c r="CI1966" s="90"/>
      <c r="CJ1966" s="90"/>
      <c r="CK1966" s="90"/>
      <c r="CL1966" s="90"/>
      <c r="CM1966" s="90"/>
      <c r="CN1966" s="90"/>
      <c r="CO1966" s="90"/>
      <c r="CP1966" s="90"/>
      <c r="CQ1966" s="90"/>
      <c r="CR1966" s="90"/>
      <c r="CS1966" s="90"/>
      <c r="CT1966" s="90"/>
      <c r="CU1966" s="90"/>
      <c r="CV1966" s="90"/>
      <c r="CW1966" s="90"/>
      <c r="CX1966" s="90"/>
      <c r="CY1966" s="90"/>
      <c r="CZ1966" s="90"/>
      <c r="DA1966" s="90"/>
      <c r="DB1966" s="90"/>
      <c r="DC1966" s="90"/>
      <c r="DD1966" s="90"/>
      <c r="DE1966" s="90"/>
      <c r="DF1966" s="90"/>
      <c r="DG1966" s="90"/>
      <c r="DH1966" s="90"/>
      <c r="DI1966" s="90"/>
      <c r="DJ1966" s="90"/>
      <c r="DK1966" s="90"/>
      <c r="DL1966" s="90"/>
      <c r="DM1966" s="90"/>
      <c r="DN1966" s="90"/>
      <c r="DO1966" s="90"/>
      <c r="DP1966" s="90"/>
      <c r="DQ1966" s="90"/>
      <c r="DR1966" s="90"/>
      <c r="DS1966" s="90"/>
      <c r="DT1966" s="90"/>
      <c r="DU1966" s="90"/>
      <c r="DV1966" s="90"/>
      <c r="DW1966" s="90"/>
      <c r="DX1966" s="90"/>
      <c r="DY1966" s="90"/>
      <c r="DZ1966" s="90"/>
      <c r="EA1966" s="90"/>
      <c r="EB1966" s="90"/>
      <c r="EC1966" s="90"/>
      <c r="ED1966" s="90"/>
      <c r="EE1966" s="90"/>
      <c r="EF1966" s="90"/>
      <c r="EG1966" s="90"/>
      <c r="EH1966" s="90"/>
      <c r="EI1966" s="90"/>
      <c r="EJ1966" s="90"/>
      <c r="EK1966" s="90"/>
      <c r="EL1966" s="90"/>
      <c r="EM1966" s="90"/>
      <c r="EN1966" s="90"/>
      <c r="EO1966" s="90"/>
      <c r="EP1966" s="90"/>
      <c r="EQ1966" s="90"/>
      <c r="ER1966" s="90"/>
      <c r="ES1966" s="90"/>
      <c r="ET1966" s="90"/>
      <c r="EU1966" s="90"/>
      <c r="EV1966" s="90"/>
      <c r="EW1966" s="90"/>
      <c r="EX1966" s="90"/>
      <c r="EY1966" s="90"/>
      <c r="EZ1966" s="90"/>
      <c r="FA1966" s="90"/>
      <c r="FB1966" s="90"/>
      <c r="FC1966" s="90"/>
      <c r="FD1966" s="90"/>
      <c r="FE1966" s="90"/>
      <c r="FF1966" s="90"/>
      <c r="FG1966" s="90"/>
      <c r="FH1966" s="90"/>
      <c r="FI1966" s="90"/>
      <c r="FJ1966" s="90"/>
      <c r="FK1966" s="90"/>
      <c r="FL1966" s="90"/>
      <c r="FM1966" s="90"/>
      <c r="FN1966" s="90"/>
      <c r="FO1966" s="90"/>
      <c r="FP1966" s="90"/>
      <c r="FQ1966" s="90"/>
      <c r="FR1966" s="90"/>
      <c r="FS1966" s="90"/>
      <c r="FT1966" s="90"/>
      <c r="FU1966" s="90"/>
      <c r="FV1966" s="90"/>
      <c r="FW1966" s="90"/>
      <c r="FX1966" s="90"/>
      <c r="FY1966" s="90"/>
      <c r="FZ1966" s="90"/>
      <c r="GA1966" s="90"/>
      <c r="GB1966" s="90"/>
      <c r="GC1966" s="90"/>
      <c r="GD1966" s="90"/>
      <c r="GE1966" s="90"/>
      <c r="GF1966" s="90"/>
      <c r="GG1966" s="90"/>
      <c r="GH1966" s="90"/>
      <c r="GI1966" s="90"/>
      <c r="GJ1966" s="90"/>
      <c r="GK1966" s="90"/>
      <c r="GL1966" s="90"/>
      <c r="GM1966" s="90"/>
      <c r="GN1966" s="90"/>
      <c r="GO1966" s="90"/>
      <c r="GP1966" s="90"/>
      <c r="GQ1966" s="90"/>
      <c r="GR1966" s="90"/>
      <c r="GS1966" s="90"/>
      <c r="GT1966" s="90"/>
      <c r="GU1966" s="90"/>
      <c r="GV1966" s="90"/>
      <c r="GW1966" s="90"/>
      <c r="GX1966" s="90"/>
      <c r="GY1966" s="90"/>
      <c r="GZ1966" s="90"/>
      <c r="HA1966" s="90"/>
      <c r="HB1966" s="90"/>
      <c r="HC1966" s="90"/>
      <c r="HD1966" s="90"/>
      <c r="HE1966" s="90"/>
      <c r="HF1966" s="90"/>
      <c r="HG1966" s="90"/>
      <c r="HH1966" s="90"/>
      <c r="HI1966" s="90"/>
      <c r="HJ1966" s="90"/>
      <c r="HK1966" s="90"/>
      <c r="HL1966" s="90"/>
      <c r="HM1966" s="90"/>
      <c r="HN1966" s="90"/>
      <c r="HO1966" s="90"/>
      <c r="HP1966" s="90"/>
      <c r="HQ1966" s="90"/>
      <c r="HR1966" s="90"/>
      <c r="HS1966" s="90"/>
      <c r="HT1966" s="90"/>
      <c r="HU1966" s="90"/>
      <c r="HV1966" s="90"/>
      <c r="HW1966" s="90"/>
      <c r="HX1966" s="90"/>
      <c r="HY1966" s="90"/>
      <c r="HZ1966" s="90"/>
      <c r="IA1966" s="90"/>
      <c r="IB1966" s="90"/>
      <c r="IC1966" s="90"/>
      <c r="ID1966" s="90"/>
      <c r="IE1966" s="90"/>
      <c r="IF1966" s="90"/>
      <c r="IG1966" s="90"/>
      <c r="IH1966" s="90"/>
      <c r="II1966" s="90"/>
      <c r="IJ1966" s="90"/>
      <c r="IK1966" s="90"/>
      <c r="IL1966" s="90"/>
      <c r="IM1966" s="90"/>
    </row>
    <row r="1967" spans="1:247" ht="13.5" hidden="1">
      <c r="A1967" s="90" t="s">
        <v>2767</v>
      </c>
      <c r="B1967" s="93" t="s">
        <v>2780</v>
      </c>
      <c r="C1967" s="90" t="s">
        <v>2793</v>
      </c>
      <c r="D1967" s="90" t="s">
        <v>2794</v>
      </c>
      <c r="E1967" s="90">
        <v>662</v>
      </c>
      <c r="F1967" s="90" t="s">
        <v>2795</v>
      </c>
      <c r="G1967" s="90" t="s">
        <v>2802</v>
      </c>
      <c r="H1967" s="92">
        <f>10846181.59-H1964-H1965-H1966</f>
        <v>6050840.5899999999</v>
      </c>
      <c r="I1967" s="92">
        <v>499</v>
      </c>
      <c r="J1967" s="93"/>
      <c r="K1967" s="94">
        <f t="shared" si="26"/>
        <v>12125.933046092185</v>
      </c>
      <c r="L1967" s="94">
        <f>K1967</f>
        <v>12125.933046092185</v>
      </c>
      <c r="M1967" s="94">
        <f t="shared" si="25"/>
        <v>0</v>
      </c>
      <c r="N1967" s="90" t="s">
        <v>2803</v>
      </c>
      <c r="O1967" s="90" t="s">
        <v>2804</v>
      </c>
      <c r="P1967" s="90" t="s">
        <v>2619</v>
      </c>
      <c r="Q1967" s="90"/>
      <c r="R1967" s="90"/>
      <c r="S1967" s="90"/>
      <c r="T1967" s="90"/>
      <c r="U1967" s="90"/>
      <c r="V1967" s="90"/>
      <c r="W1967" s="90"/>
      <c r="X1967" s="90"/>
      <c r="Y1967" s="90"/>
      <c r="Z1967" s="90"/>
      <c r="AA1967" s="90"/>
      <c r="AB1967" s="90"/>
      <c r="AC1967" s="90"/>
      <c r="AD1967" s="90"/>
      <c r="AE1967" s="90"/>
      <c r="AF1967" s="90"/>
      <c r="AG1967" s="90"/>
      <c r="AH1967" s="90"/>
      <c r="AI1967" s="90"/>
      <c r="AJ1967" s="90"/>
      <c r="AK1967" s="90"/>
      <c r="AL1967" s="90"/>
      <c r="AM1967" s="90"/>
      <c r="AN1967" s="90"/>
      <c r="AO1967" s="90"/>
      <c r="AP1967" s="90"/>
      <c r="AQ1967" s="90"/>
      <c r="AR1967" s="90"/>
      <c r="AS1967" s="90"/>
      <c r="AT1967" s="90"/>
      <c r="AU1967" s="90"/>
      <c r="AV1967" s="90"/>
      <c r="AW1967" s="90"/>
      <c r="AX1967" s="90"/>
      <c r="AY1967" s="90"/>
      <c r="AZ1967" s="90"/>
      <c r="BA1967" s="90"/>
      <c r="BB1967" s="90"/>
      <c r="BC1967" s="90"/>
      <c r="BD1967" s="90"/>
      <c r="BE1967" s="90"/>
      <c r="BF1967" s="90"/>
      <c r="BG1967" s="90"/>
      <c r="BH1967" s="90"/>
      <c r="BI1967" s="90"/>
      <c r="BJ1967" s="90"/>
      <c r="BK1967" s="90"/>
      <c r="BL1967" s="90"/>
      <c r="BM1967" s="90"/>
      <c r="BN1967" s="90"/>
      <c r="BO1967" s="90"/>
      <c r="BP1967" s="90"/>
      <c r="BQ1967" s="90"/>
      <c r="BR1967" s="90"/>
      <c r="BS1967" s="90"/>
      <c r="BT1967" s="90"/>
      <c r="BU1967" s="90"/>
      <c r="BV1967" s="90"/>
      <c r="BW1967" s="90"/>
      <c r="BX1967" s="90"/>
      <c r="BY1967" s="90"/>
      <c r="BZ1967" s="90"/>
      <c r="CA1967" s="90"/>
      <c r="CB1967" s="90"/>
      <c r="CC1967" s="90"/>
      <c r="CD1967" s="90"/>
      <c r="CE1967" s="90"/>
      <c r="CF1967" s="90"/>
      <c r="CG1967" s="90"/>
      <c r="CH1967" s="90"/>
      <c r="CI1967" s="90"/>
      <c r="CJ1967" s="90"/>
      <c r="CK1967" s="90"/>
      <c r="CL1967" s="90"/>
      <c r="CM1967" s="90"/>
      <c r="CN1967" s="90"/>
      <c r="CO1967" s="90"/>
      <c r="CP1967" s="90"/>
      <c r="CQ1967" s="90"/>
      <c r="CR1967" s="90"/>
      <c r="CS1967" s="90"/>
      <c r="CT1967" s="90"/>
      <c r="CU1967" s="90"/>
      <c r="CV1967" s="90"/>
      <c r="CW1967" s="90"/>
      <c r="CX1967" s="90"/>
      <c r="CY1967" s="90"/>
      <c r="CZ1967" s="90"/>
      <c r="DA1967" s="90"/>
      <c r="DB1967" s="90"/>
      <c r="DC1967" s="90"/>
      <c r="DD1967" s="90"/>
      <c r="DE1967" s="90"/>
      <c r="DF1967" s="90"/>
      <c r="DG1967" s="90"/>
      <c r="DH1967" s="90"/>
      <c r="DI1967" s="90"/>
      <c r="DJ1967" s="90"/>
      <c r="DK1967" s="90"/>
      <c r="DL1967" s="90"/>
      <c r="DM1967" s="90"/>
      <c r="DN1967" s="90"/>
      <c r="DO1967" s="90"/>
      <c r="DP1967" s="90"/>
      <c r="DQ1967" s="90"/>
      <c r="DR1967" s="90"/>
      <c r="DS1967" s="90"/>
      <c r="DT1967" s="90"/>
      <c r="DU1967" s="90"/>
      <c r="DV1967" s="90"/>
      <c r="DW1967" s="90"/>
      <c r="DX1967" s="90"/>
      <c r="DY1967" s="90"/>
      <c r="DZ1967" s="90"/>
      <c r="EA1967" s="90"/>
      <c r="EB1967" s="90"/>
      <c r="EC1967" s="90"/>
      <c r="ED1967" s="90"/>
      <c r="EE1967" s="90"/>
      <c r="EF1967" s="90"/>
      <c r="EG1967" s="90"/>
      <c r="EH1967" s="90"/>
      <c r="EI1967" s="90"/>
      <c r="EJ1967" s="90"/>
      <c r="EK1967" s="90"/>
      <c r="EL1967" s="90"/>
      <c r="EM1967" s="90"/>
      <c r="EN1967" s="90"/>
      <c r="EO1967" s="90"/>
      <c r="EP1967" s="90"/>
      <c r="EQ1967" s="90"/>
      <c r="ER1967" s="90"/>
      <c r="ES1967" s="90"/>
      <c r="ET1967" s="90"/>
      <c r="EU1967" s="90"/>
      <c r="EV1967" s="90"/>
      <c r="EW1967" s="90"/>
      <c r="EX1967" s="90"/>
      <c r="EY1967" s="90"/>
      <c r="EZ1967" s="90"/>
      <c r="FA1967" s="90"/>
      <c r="FB1967" s="90"/>
      <c r="FC1967" s="90"/>
      <c r="FD1967" s="90"/>
      <c r="FE1967" s="90"/>
      <c r="FF1967" s="90"/>
      <c r="FG1967" s="90"/>
      <c r="FH1967" s="90"/>
      <c r="FI1967" s="90"/>
      <c r="FJ1967" s="90"/>
      <c r="FK1967" s="90"/>
      <c r="FL1967" s="90"/>
      <c r="FM1967" s="90"/>
      <c r="FN1967" s="90"/>
      <c r="FO1967" s="90"/>
      <c r="FP1967" s="90"/>
      <c r="FQ1967" s="90"/>
      <c r="FR1967" s="90"/>
      <c r="FS1967" s="90"/>
      <c r="FT1967" s="90"/>
      <c r="FU1967" s="90"/>
      <c r="FV1967" s="90"/>
      <c r="FW1967" s="90"/>
      <c r="FX1967" s="90"/>
      <c r="FY1967" s="90"/>
      <c r="FZ1967" s="90"/>
      <c r="GA1967" s="90"/>
      <c r="GB1967" s="90"/>
      <c r="GC1967" s="90"/>
      <c r="GD1967" s="90"/>
      <c r="GE1967" s="90"/>
      <c r="GF1967" s="90"/>
      <c r="GG1967" s="90"/>
      <c r="GH1967" s="90"/>
      <c r="GI1967" s="90"/>
      <c r="GJ1967" s="90"/>
      <c r="GK1967" s="90"/>
      <c r="GL1967" s="90"/>
      <c r="GM1967" s="90"/>
      <c r="GN1967" s="90"/>
      <c r="GO1967" s="90"/>
      <c r="GP1967" s="90"/>
      <c r="GQ1967" s="90"/>
      <c r="GR1967" s="90"/>
      <c r="GS1967" s="90"/>
      <c r="GT1967" s="90"/>
      <c r="GU1967" s="90"/>
      <c r="GV1967" s="90"/>
      <c r="GW1967" s="90"/>
      <c r="GX1967" s="90"/>
      <c r="GY1967" s="90"/>
      <c r="GZ1967" s="90"/>
      <c r="HA1967" s="90"/>
      <c r="HB1967" s="90"/>
      <c r="HC1967" s="90"/>
      <c r="HD1967" s="90"/>
      <c r="HE1967" s="90"/>
      <c r="HF1967" s="90"/>
      <c r="HG1967" s="90"/>
      <c r="HH1967" s="90"/>
      <c r="HI1967" s="90"/>
      <c r="HJ1967" s="90"/>
      <c r="HK1967" s="90"/>
      <c r="HL1967" s="90"/>
      <c r="HM1967" s="90"/>
      <c r="HN1967" s="90"/>
      <c r="HO1967" s="90"/>
      <c r="HP1967" s="90"/>
      <c r="HQ1967" s="90"/>
      <c r="HR1967" s="90"/>
      <c r="HS1967" s="90"/>
      <c r="HT1967" s="90"/>
      <c r="HU1967" s="90"/>
      <c r="HV1967" s="90"/>
      <c r="HW1967" s="90"/>
      <c r="HX1967" s="90"/>
      <c r="HY1967" s="90"/>
      <c r="HZ1967" s="90"/>
      <c r="IA1967" s="90"/>
      <c r="IB1967" s="90"/>
      <c r="IC1967" s="90"/>
      <c r="ID1967" s="90"/>
      <c r="IE1967" s="90"/>
      <c r="IF1967" s="90"/>
      <c r="IG1967" s="90"/>
      <c r="IH1967" s="90"/>
      <c r="II1967" s="90"/>
      <c r="IJ1967" s="90"/>
      <c r="IK1967" s="90"/>
      <c r="IL1967" s="90"/>
      <c r="IM1967" s="90"/>
    </row>
    <row r="1968" spans="1:247" ht="13.5" hidden="1">
      <c r="A1968" s="90" t="s">
        <v>2767</v>
      </c>
      <c r="B1968" s="93" t="s">
        <v>2780</v>
      </c>
      <c r="C1968" s="90" t="s">
        <v>2805</v>
      </c>
      <c r="D1968" s="98">
        <v>45846</v>
      </c>
      <c r="E1968" s="90">
        <v>15654</v>
      </c>
      <c r="F1968" s="90" t="s">
        <v>2806</v>
      </c>
      <c r="G1968" s="90" t="s">
        <v>2807</v>
      </c>
      <c r="H1968" s="92">
        <v>747363.02</v>
      </c>
      <c r="I1968" s="92">
        <v>500</v>
      </c>
      <c r="J1968" s="93"/>
      <c r="K1968" s="94">
        <f t="shared" si="26"/>
        <v>1494.72604</v>
      </c>
      <c r="L1968" s="94">
        <f>K1968</f>
        <v>1494.72604</v>
      </c>
      <c r="M1968" s="94">
        <f t="shared" si="25"/>
        <v>0</v>
      </c>
      <c r="N1968" s="98">
        <v>45841</v>
      </c>
      <c r="O1968" s="90" t="s">
        <v>2797</v>
      </c>
      <c r="P1968" s="90" t="s">
        <v>2619</v>
      </c>
      <c r="Q1968" s="90"/>
      <c r="R1968" s="90"/>
      <c r="S1968" s="90"/>
      <c r="T1968" s="90"/>
      <c r="U1968" s="90"/>
      <c r="V1968" s="90"/>
      <c r="W1968" s="90"/>
      <c r="X1968" s="90"/>
      <c r="Y1968" s="90"/>
      <c r="Z1968" s="90"/>
      <c r="AA1968" s="90"/>
      <c r="AB1968" s="90"/>
      <c r="AC1968" s="90"/>
      <c r="AD1968" s="90"/>
      <c r="AE1968" s="90"/>
      <c r="AF1968" s="90"/>
      <c r="AG1968" s="90"/>
      <c r="AH1968" s="90"/>
      <c r="AI1968" s="90"/>
      <c r="AJ1968" s="90"/>
      <c r="AK1968" s="90"/>
      <c r="AL1968" s="90"/>
      <c r="AM1968" s="90"/>
      <c r="AN1968" s="90"/>
      <c r="AO1968" s="90"/>
      <c r="AP1968" s="90"/>
      <c r="AQ1968" s="90"/>
      <c r="AR1968" s="90"/>
      <c r="AS1968" s="90"/>
      <c r="AT1968" s="90"/>
      <c r="AU1968" s="90"/>
      <c r="AV1968" s="90"/>
      <c r="AW1968" s="90"/>
      <c r="AX1968" s="90"/>
      <c r="AY1968" s="90"/>
      <c r="AZ1968" s="90"/>
      <c r="BA1968" s="90"/>
      <c r="BB1968" s="90"/>
      <c r="BC1968" s="90"/>
      <c r="BD1968" s="90"/>
      <c r="BE1968" s="90"/>
      <c r="BF1968" s="90"/>
      <c r="BG1968" s="90"/>
      <c r="BH1968" s="90"/>
      <c r="BI1968" s="90"/>
      <c r="BJ1968" s="90"/>
      <c r="BK1968" s="90"/>
      <c r="BL1968" s="90"/>
      <c r="BM1968" s="90"/>
      <c r="BN1968" s="90"/>
      <c r="BO1968" s="90"/>
      <c r="BP1968" s="90"/>
      <c r="BQ1968" s="90"/>
      <c r="BR1968" s="90"/>
      <c r="BS1968" s="90"/>
      <c r="BT1968" s="90"/>
      <c r="BU1968" s="90"/>
      <c r="BV1968" s="90"/>
      <c r="BW1968" s="90"/>
      <c r="BX1968" s="90"/>
      <c r="BY1968" s="90"/>
      <c r="BZ1968" s="90"/>
      <c r="CA1968" s="90"/>
      <c r="CB1968" s="90"/>
      <c r="CC1968" s="90"/>
      <c r="CD1968" s="90"/>
      <c r="CE1968" s="90"/>
      <c r="CF1968" s="90"/>
      <c r="CG1968" s="90"/>
      <c r="CH1968" s="90"/>
      <c r="CI1968" s="90"/>
      <c r="CJ1968" s="90"/>
      <c r="CK1968" s="90"/>
      <c r="CL1968" s="90"/>
      <c r="CM1968" s="90"/>
      <c r="CN1968" s="90"/>
      <c r="CO1968" s="90"/>
      <c r="CP1968" s="90"/>
      <c r="CQ1968" s="90"/>
      <c r="CR1968" s="90"/>
      <c r="CS1968" s="90"/>
      <c r="CT1968" s="90"/>
      <c r="CU1968" s="90"/>
      <c r="CV1968" s="90"/>
      <c r="CW1968" s="90"/>
      <c r="CX1968" s="90"/>
      <c r="CY1968" s="90"/>
      <c r="CZ1968" s="90"/>
      <c r="DA1968" s="90"/>
      <c r="DB1968" s="90"/>
      <c r="DC1968" s="90"/>
      <c r="DD1968" s="90"/>
      <c r="DE1968" s="90"/>
      <c r="DF1968" s="90"/>
      <c r="DG1968" s="90"/>
      <c r="DH1968" s="90"/>
      <c r="DI1968" s="90"/>
      <c r="DJ1968" s="90"/>
      <c r="DK1968" s="90"/>
      <c r="DL1968" s="90"/>
      <c r="DM1968" s="90"/>
      <c r="DN1968" s="90"/>
      <c r="DO1968" s="90"/>
      <c r="DP1968" s="90"/>
      <c r="DQ1968" s="90"/>
      <c r="DR1968" s="90"/>
      <c r="DS1968" s="90"/>
      <c r="DT1968" s="90"/>
      <c r="DU1968" s="90"/>
      <c r="DV1968" s="90"/>
      <c r="DW1968" s="90"/>
      <c r="DX1968" s="90"/>
      <c r="DY1968" s="90"/>
      <c r="DZ1968" s="90"/>
      <c r="EA1968" s="90"/>
      <c r="EB1968" s="90"/>
      <c r="EC1968" s="90"/>
      <c r="ED1968" s="90"/>
      <c r="EE1968" s="90"/>
      <c r="EF1968" s="90"/>
      <c r="EG1968" s="90"/>
      <c r="EH1968" s="90"/>
      <c r="EI1968" s="90"/>
      <c r="EJ1968" s="90"/>
      <c r="EK1968" s="90"/>
      <c r="EL1968" s="90"/>
      <c r="EM1968" s="90"/>
      <c r="EN1968" s="90"/>
      <c r="EO1968" s="90"/>
      <c r="EP1968" s="90"/>
      <c r="EQ1968" s="90"/>
      <c r="ER1968" s="90"/>
      <c r="ES1968" s="90"/>
      <c r="ET1968" s="90"/>
      <c r="EU1968" s="90"/>
      <c r="EV1968" s="90"/>
      <c r="EW1968" s="90"/>
      <c r="EX1968" s="90"/>
      <c r="EY1968" s="90"/>
      <c r="EZ1968" s="90"/>
      <c r="FA1968" s="90"/>
      <c r="FB1968" s="90"/>
      <c r="FC1968" s="90"/>
      <c r="FD1968" s="90"/>
      <c r="FE1968" s="90"/>
      <c r="FF1968" s="90"/>
      <c r="FG1968" s="90"/>
      <c r="FH1968" s="90"/>
      <c r="FI1968" s="90"/>
      <c r="FJ1968" s="90"/>
      <c r="FK1968" s="90"/>
      <c r="FL1968" s="90"/>
      <c r="FM1968" s="90"/>
      <c r="FN1968" s="90"/>
      <c r="FO1968" s="90"/>
      <c r="FP1968" s="90"/>
      <c r="FQ1968" s="90"/>
      <c r="FR1968" s="90"/>
      <c r="FS1968" s="90"/>
      <c r="FT1968" s="90"/>
      <c r="FU1968" s="90"/>
      <c r="FV1968" s="90"/>
      <c r="FW1968" s="90"/>
      <c r="FX1968" s="90"/>
      <c r="FY1968" s="90"/>
      <c r="FZ1968" s="90"/>
      <c r="GA1968" s="90"/>
      <c r="GB1968" s="90"/>
      <c r="GC1968" s="90"/>
      <c r="GD1968" s="90"/>
      <c r="GE1968" s="90"/>
      <c r="GF1968" s="90"/>
      <c r="GG1968" s="90"/>
      <c r="GH1968" s="90"/>
      <c r="GI1968" s="90"/>
      <c r="GJ1968" s="90"/>
      <c r="GK1968" s="90"/>
      <c r="GL1968" s="90"/>
      <c r="GM1968" s="90"/>
      <c r="GN1968" s="90"/>
      <c r="GO1968" s="90"/>
      <c r="GP1968" s="90"/>
      <c r="GQ1968" s="90"/>
      <c r="GR1968" s="90"/>
      <c r="GS1968" s="90"/>
      <c r="GT1968" s="90"/>
      <c r="GU1968" s="90"/>
      <c r="GV1968" s="90"/>
      <c r="GW1968" s="90"/>
      <c r="GX1968" s="90"/>
      <c r="GY1968" s="90"/>
      <c r="GZ1968" s="90"/>
      <c r="HA1968" s="90"/>
      <c r="HB1968" s="90"/>
      <c r="HC1968" s="90"/>
      <c r="HD1968" s="90"/>
      <c r="HE1968" s="90"/>
      <c r="HF1968" s="90"/>
      <c r="HG1968" s="90"/>
      <c r="HH1968" s="90"/>
      <c r="HI1968" s="90"/>
      <c r="HJ1968" s="90"/>
      <c r="HK1968" s="90"/>
      <c r="HL1968" s="90"/>
      <c r="HM1968" s="90"/>
      <c r="HN1968" s="90"/>
      <c r="HO1968" s="90"/>
      <c r="HP1968" s="90"/>
      <c r="HQ1968" s="90"/>
      <c r="HR1968" s="90"/>
      <c r="HS1968" s="90"/>
      <c r="HT1968" s="90"/>
      <c r="HU1968" s="90"/>
      <c r="HV1968" s="90"/>
      <c r="HW1968" s="90"/>
      <c r="HX1968" s="90"/>
      <c r="HY1968" s="90"/>
      <c r="HZ1968" s="90"/>
      <c r="IA1968" s="90"/>
      <c r="IB1968" s="90"/>
      <c r="IC1968" s="90"/>
      <c r="ID1968" s="90"/>
      <c r="IE1968" s="90"/>
      <c r="IF1968" s="90"/>
      <c r="IG1968" s="90"/>
      <c r="IH1968" s="90"/>
      <c r="II1968" s="90"/>
      <c r="IJ1968" s="90"/>
      <c r="IK1968" s="90"/>
      <c r="IL1968" s="90"/>
      <c r="IM1968" s="90"/>
    </row>
    <row r="1969" spans="1:247" ht="13.5" hidden="1">
      <c r="A1969" s="90" t="s">
        <v>2767</v>
      </c>
      <c r="B1969" s="93" t="s">
        <v>2780</v>
      </c>
      <c r="C1969" s="90" t="s">
        <v>2808</v>
      </c>
      <c r="D1969" s="98">
        <v>45938</v>
      </c>
      <c r="E1969" s="90">
        <v>3747</v>
      </c>
      <c r="F1969" s="90" t="s">
        <v>762</v>
      </c>
      <c r="G1969" s="90" t="s">
        <v>1064</v>
      </c>
      <c r="H1969" s="92">
        <v>210182</v>
      </c>
      <c r="I1969" s="92">
        <v>499</v>
      </c>
      <c r="J1969" s="93"/>
      <c r="K1969" s="94">
        <f t="shared" si="26"/>
        <v>421.20641282565128</v>
      </c>
      <c r="L1969" s="94">
        <f>K1969</f>
        <v>421.20641282565128</v>
      </c>
      <c r="M1969" s="94">
        <f t="shared" si="25"/>
        <v>0</v>
      </c>
      <c r="N1969" s="98">
        <v>45841</v>
      </c>
      <c r="O1969" s="90" t="s">
        <v>2797</v>
      </c>
      <c r="P1969" s="90" t="s">
        <v>2619</v>
      </c>
      <c r="Q1969" s="90"/>
      <c r="R1969" s="90"/>
      <c r="S1969" s="90"/>
      <c r="T1969" s="90"/>
      <c r="U1969" s="90"/>
      <c r="V1969" s="90"/>
      <c r="W1969" s="90"/>
      <c r="X1969" s="90"/>
      <c r="Y1969" s="90"/>
      <c r="Z1969" s="90"/>
      <c r="AA1969" s="90"/>
      <c r="AB1969" s="90"/>
      <c r="AC1969" s="90"/>
      <c r="AD1969" s="90"/>
      <c r="AE1969" s="90"/>
      <c r="AF1969" s="90"/>
      <c r="AG1969" s="90"/>
      <c r="AH1969" s="90"/>
      <c r="AI1969" s="90"/>
      <c r="AJ1969" s="90"/>
      <c r="AK1969" s="90"/>
      <c r="AL1969" s="90"/>
      <c r="AM1969" s="90"/>
      <c r="AN1969" s="90"/>
      <c r="AO1969" s="90"/>
      <c r="AP1969" s="90"/>
      <c r="AQ1969" s="90"/>
      <c r="AR1969" s="90"/>
      <c r="AS1969" s="90"/>
      <c r="AT1969" s="90"/>
      <c r="AU1969" s="90"/>
      <c r="AV1969" s="90"/>
      <c r="AW1969" s="90"/>
      <c r="AX1969" s="90"/>
      <c r="AY1969" s="90"/>
      <c r="AZ1969" s="90"/>
      <c r="BA1969" s="90"/>
      <c r="BB1969" s="90"/>
      <c r="BC1969" s="90"/>
      <c r="BD1969" s="90"/>
      <c r="BE1969" s="90"/>
      <c r="BF1969" s="90"/>
      <c r="BG1969" s="90"/>
      <c r="BH1969" s="90"/>
      <c r="BI1969" s="90"/>
      <c r="BJ1969" s="90"/>
      <c r="BK1969" s="90"/>
      <c r="BL1969" s="90"/>
      <c r="BM1969" s="90"/>
      <c r="BN1969" s="90"/>
      <c r="BO1969" s="90"/>
      <c r="BP1969" s="90"/>
      <c r="BQ1969" s="90"/>
      <c r="BR1969" s="90"/>
      <c r="BS1969" s="90"/>
      <c r="BT1969" s="90"/>
      <c r="BU1969" s="90"/>
      <c r="BV1969" s="90"/>
      <c r="BW1969" s="90"/>
      <c r="BX1969" s="90"/>
      <c r="BY1969" s="90"/>
      <c r="BZ1969" s="90"/>
      <c r="CA1969" s="90"/>
      <c r="CB1969" s="90"/>
      <c r="CC1969" s="90"/>
      <c r="CD1969" s="90"/>
      <c r="CE1969" s="90"/>
      <c r="CF1969" s="90"/>
      <c r="CG1969" s="90"/>
      <c r="CH1969" s="90"/>
      <c r="CI1969" s="90"/>
      <c r="CJ1969" s="90"/>
      <c r="CK1969" s="90"/>
      <c r="CL1969" s="90"/>
      <c r="CM1969" s="90"/>
      <c r="CN1969" s="90"/>
      <c r="CO1969" s="90"/>
      <c r="CP1969" s="90"/>
      <c r="CQ1969" s="90"/>
      <c r="CR1969" s="90"/>
      <c r="CS1969" s="90"/>
      <c r="CT1969" s="90"/>
      <c r="CU1969" s="90"/>
      <c r="CV1969" s="90"/>
      <c r="CW1969" s="90"/>
      <c r="CX1969" s="90"/>
      <c r="CY1969" s="90"/>
      <c r="CZ1969" s="90"/>
      <c r="DA1969" s="90"/>
      <c r="DB1969" s="90"/>
      <c r="DC1969" s="90"/>
      <c r="DD1969" s="90"/>
      <c r="DE1969" s="90"/>
      <c r="DF1969" s="90"/>
      <c r="DG1969" s="90"/>
      <c r="DH1969" s="90"/>
      <c r="DI1969" s="90"/>
      <c r="DJ1969" s="90"/>
      <c r="DK1969" s="90"/>
      <c r="DL1969" s="90"/>
      <c r="DM1969" s="90"/>
      <c r="DN1969" s="90"/>
      <c r="DO1969" s="90"/>
      <c r="DP1969" s="90"/>
      <c r="DQ1969" s="90"/>
      <c r="DR1969" s="90"/>
      <c r="DS1969" s="90"/>
      <c r="DT1969" s="90"/>
      <c r="DU1969" s="90"/>
      <c r="DV1969" s="90"/>
      <c r="DW1969" s="90"/>
      <c r="DX1969" s="90"/>
      <c r="DY1969" s="90"/>
      <c r="DZ1969" s="90"/>
      <c r="EA1969" s="90"/>
      <c r="EB1969" s="90"/>
      <c r="EC1969" s="90"/>
      <c r="ED1969" s="90"/>
      <c r="EE1969" s="90"/>
      <c r="EF1969" s="90"/>
      <c r="EG1969" s="90"/>
      <c r="EH1969" s="90"/>
      <c r="EI1969" s="90"/>
      <c r="EJ1969" s="90"/>
      <c r="EK1969" s="90"/>
      <c r="EL1969" s="90"/>
      <c r="EM1969" s="90"/>
      <c r="EN1969" s="90"/>
      <c r="EO1969" s="90"/>
      <c r="EP1969" s="90"/>
      <c r="EQ1969" s="90"/>
      <c r="ER1969" s="90"/>
      <c r="ES1969" s="90"/>
      <c r="ET1969" s="90"/>
      <c r="EU1969" s="90"/>
      <c r="EV1969" s="90"/>
      <c r="EW1969" s="90"/>
      <c r="EX1969" s="90"/>
      <c r="EY1969" s="90"/>
      <c r="EZ1969" s="90"/>
      <c r="FA1969" s="90"/>
      <c r="FB1969" s="90"/>
      <c r="FC1969" s="90"/>
      <c r="FD1969" s="90"/>
      <c r="FE1969" s="90"/>
      <c r="FF1969" s="90"/>
      <c r="FG1969" s="90"/>
      <c r="FH1969" s="90"/>
      <c r="FI1969" s="90"/>
      <c r="FJ1969" s="90"/>
      <c r="FK1969" s="90"/>
      <c r="FL1969" s="90"/>
      <c r="FM1969" s="90"/>
      <c r="FN1969" s="90"/>
      <c r="FO1969" s="90"/>
      <c r="FP1969" s="90"/>
      <c r="FQ1969" s="90"/>
      <c r="FR1969" s="90"/>
      <c r="FS1969" s="90"/>
      <c r="FT1969" s="90"/>
      <c r="FU1969" s="90"/>
      <c r="FV1969" s="90"/>
      <c r="FW1969" s="90"/>
      <c r="FX1969" s="90"/>
      <c r="FY1969" s="90"/>
      <c r="FZ1969" s="90"/>
      <c r="GA1969" s="90"/>
      <c r="GB1969" s="90"/>
      <c r="GC1969" s="90"/>
      <c r="GD1969" s="90"/>
      <c r="GE1969" s="90"/>
      <c r="GF1969" s="90"/>
      <c r="GG1969" s="90"/>
      <c r="GH1969" s="90"/>
      <c r="GI1969" s="90"/>
      <c r="GJ1969" s="90"/>
      <c r="GK1969" s="90"/>
      <c r="GL1969" s="90"/>
      <c r="GM1969" s="90"/>
      <c r="GN1969" s="90"/>
      <c r="GO1969" s="90"/>
      <c r="GP1969" s="90"/>
      <c r="GQ1969" s="90"/>
      <c r="GR1969" s="90"/>
      <c r="GS1969" s="90"/>
      <c r="GT1969" s="90"/>
      <c r="GU1969" s="90"/>
      <c r="GV1969" s="90"/>
      <c r="GW1969" s="90"/>
      <c r="GX1969" s="90"/>
      <c r="GY1969" s="90"/>
      <c r="GZ1969" s="90"/>
      <c r="HA1969" s="90"/>
      <c r="HB1969" s="90"/>
      <c r="HC1969" s="90"/>
      <c r="HD1969" s="90"/>
      <c r="HE1969" s="90"/>
      <c r="HF1969" s="90"/>
      <c r="HG1969" s="90"/>
      <c r="HH1969" s="90"/>
      <c r="HI1969" s="90"/>
      <c r="HJ1969" s="90"/>
      <c r="HK1969" s="90"/>
      <c r="HL1969" s="90"/>
      <c r="HM1969" s="90"/>
      <c r="HN1969" s="90"/>
      <c r="HO1969" s="90"/>
      <c r="HP1969" s="90"/>
      <c r="HQ1969" s="90"/>
      <c r="HR1969" s="90"/>
      <c r="HS1969" s="90"/>
      <c r="HT1969" s="90"/>
      <c r="HU1969" s="90"/>
      <c r="HV1969" s="90"/>
      <c r="HW1969" s="90"/>
      <c r="HX1969" s="90"/>
      <c r="HY1969" s="90"/>
      <c r="HZ1969" s="90"/>
      <c r="IA1969" s="90"/>
      <c r="IB1969" s="90"/>
      <c r="IC1969" s="90"/>
      <c r="ID1969" s="90"/>
      <c r="IE1969" s="90"/>
      <c r="IF1969" s="90"/>
      <c r="IG1969" s="90"/>
      <c r="IH1969" s="90"/>
      <c r="II1969" s="90"/>
      <c r="IJ1969" s="90"/>
      <c r="IK1969" s="90"/>
      <c r="IL1969" s="90"/>
      <c r="IM1969" s="90"/>
    </row>
    <row r="1970" spans="1:247" ht="13.5" hidden="1">
      <c r="A1970" s="90" t="s">
        <v>2767</v>
      </c>
      <c r="B1970" s="93" t="s">
        <v>2780</v>
      </c>
      <c r="C1970" s="90" t="s">
        <v>2808</v>
      </c>
      <c r="D1970" s="98">
        <v>45969</v>
      </c>
      <c r="E1970" s="90">
        <v>237927</v>
      </c>
      <c r="F1970" s="82" t="s">
        <v>2809</v>
      </c>
      <c r="G1970" s="90" t="s">
        <v>2810</v>
      </c>
      <c r="H1970" s="92">
        <v>10001</v>
      </c>
      <c r="I1970" s="92">
        <v>499</v>
      </c>
      <c r="J1970" s="93"/>
      <c r="K1970" s="94">
        <f t="shared" si="26"/>
        <v>20.042084168336672</v>
      </c>
      <c r="L1970" s="94">
        <f>K1970</f>
        <v>20.042084168336672</v>
      </c>
      <c r="M1970" s="94">
        <f t="shared" si="25"/>
        <v>0</v>
      </c>
      <c r="N1970" s="98">
        <v>45661</v>
      </c>
      <c r="O1970" s="90" t="s">
        <v>2811</v>
      </c>
      <c r="P1970" s="90" t="s">
        <v>2619</v>
      </c>
      <c r="Q1970" s="90"/>
      <c r="R1970" s="90"/>
      <c r="S1970" s="90"/>
      <c r="T1970" s="90"/>
      <c r="U1970" s="90"/>
      <c r="V1970" s="90"/>
      <c r="W1970" s="90"/>
      <c r="X1970" s="90"/>
      <c r="Y1970" s="90"/>
      <c r="Z1970" s="90"/>
      <c r="AA1970" s="90"/>
      <c r="AB1970" s="90"/>
      <c r="AC1970" s="90"/>
      <c r="AD1970" s="90"/>
      <c r="AE1970" s="90"/>
      <c r="AF1970" s="90"/>
      <c r="AG1970" s="90"/>
      <c r="AH1970" s="90"/>
      <c r="AI1970" s="90"/>
      <c r="AJ1970" s="90"/>
      <c r="AK1970" s="90"/>
      <c r="AL1970" s="90"/>
      <c r="AM1970" s="90"/>
      <c r="AN1970" s="90"/>
      <c r="AO1970" s="90"/>
      <c r="AP1970" s="90"/>
      <c r="AQ1970" s="90"/>
      <c r="AR1970" s="90"/>
      <c r="AS1970" s="90"/>
      <c r="AT1970" s="90"/>
      <c r="AU1970" s="90"/>
      <c r="AV1970" s="90"/>
      <c r="AW1970" s="90"/>
      <c r="AX1970" s="90"/>
      <c r="AY1970" s="90"/>
      <c r="AZ1970" s="90"/>
      <c r="BA1970" s="90"/>
      <c r="BB1970" s="90"/>
      <c r="BC1970" s="90"/>
      <c r="BD1970" s="90"/>
      <c r="BE1970" s="90"/>
      <c r="BF1970" s="90"/>
      <c r="BG1970" s="90"/>
      <c r="BH1970" s="90"/>
      <c r="BI1970" s="90"/>
      <c r="BJ1970" s="90"/>
      <c r="BK1970" s="90"/>
      <c r="BL1970" s="90"/>
      <c r="BM1970" s="90"/>
      <c r="BN1970" s="90"/>
      <c r="BO1970" s="90"/>
      <c r="BP1970" s="90"/>
      <c r="BQ1970" s="90"/>
      <c r="BR1970" s="90"/>
      <c r="BS1970" s="90"/>
      <c r="BT1970" s="90"/>
      <c r="BU1970" s="90"/>
      <c r="BV1970" s="90"/>
      <c r="BW1970" s="90"/>
      <c r="BX1970" s="90"/>
      <c r="BY1970" s="90"/>
      <c r="BZ1970" s="90"/>
      <c r="CA1970" s="90"/>
      <c r="CB1970" s="90"/>
      <c r="CC1970" s="90"/>
      <c r="CD1970" s="90"/>
      <c r="CE1970" s="90"/>
      <c r="CF1970" s="90"/>
      <c r="CG1970" s="90"/>
      <c r="CH1970" s="90"/>
      <c r="CI1970" s="90"/>
      <c r="CJ1970" s="90"/>
      <c r="CK1970" s="90"/>
      <c r="CL1970" s="90"/>
      <c r="CM1970" s="90"/>
      <c r="CN1970" s="90"/>
      <c r="CO1970" s="90"/>
      <c r="CP1970" s="90"/>
      <c r="CQ1970" s="90"/>
      <c r="CR1970" s="90"/>
      <c r="CS1970" s="90"/>
      <c r="CT1970" s="90"/>
      <c r="CU1970" s="90"/>
      <c r="CV1970" s="90"/>
      <c r="CW1970" s="90"/>
      <c r="CX1970" s="90"/>
      <c r="CY1970" s="90"/>
      <c r="CZ1970" s="90"/>
      <c r="DA1970" s="90"/>
      <c r="DB1970" s="90"/>
      <c r="DC1970" s="90"/>
      <c r="DD1970" s="90"/>
      <c r="DE1970" s="90"/>
      <c r="DF1970" s="90"/>
      <c r="DG1970" s="90"/>
      <c r="DH1970" s="90"/>
      <c r="DI1970" s="90"/>
      <c r="DJ1970" s="90"/>
      <c r="DK1970" s="90"/>
      <c r="DL1970" s="90"/>
      <c r="DM1970" s="90"/>
      <c r="DN1970" s="90"/>
      <c r="DO1970" s="90"/>
      <c r="DP1970" s="90"/>
      <c r="DQ1970" s="90"/>
      <c r="DR1970" s="90"/>
      <c r="DS1970" s="90"/>
      <c r="DT1970" s="90"/>
      <c r="DU1970" s="90"/>
      <c r="DV1970" s="90"/>
      <c r="DW1970" s="90"/>
      <c r="DX1970" s="90"/>
      <c r="DY1970" s="90"/>
      <c r="DZ1970" s="90"/>
      <c r="EA1970" s="90"/>
      <c r="EB1970" s="90"/>
      <c r="EC1970" s="90"/>
      <c r="ED1970" s="90"/>
      <c r="EE1970" s="90"/>
      <c r="EF1970" s="90"/>
      <c r="EG1970" s="90"/>
      <c r="EH1970" s="90"/>
      <c r="EI1970" s="90"/>
      <c r="EJ1970" s="90"/>
      <c r="EK1970" s="90"/>
      <c r="EL1970" s="90"/>
      <c r="EM1970" s="90"/>
      <c r="EN1970" s="90"/>
      <c r="EO1970" s="90"/>
      <c r="EP1970" s="90"/>
      <c r="EQ1970" s="90"/>
      <c r="ER1970" s="90"/>
      <c r="ES1970" s="90"/>
      <c r="ET1970" s="90"/>
      <c r="EU1970" s="90"/>
      <c r="EV1970" s="90"/>
      <c r="EW1970" s="90"/>
      <c r="EX1970" s="90"/>
      <c r="EY1970" s="90"/>
      <c r="EZ1970" s="90"/>
      <c r="FA1970" s="90"/>
      <c r="FB1970" s="90"/>
      <c r="FC1970" s="90"/>
      <c r="FD1970" s="90"/>
      <c r="FE1970" s="90"/>
      <c r="FF1970" s="90"/>
      <c r="FG1970" s="90"/>
      <c r="FH1970" s="90"/>
      <c r="FI1970" s="90"/>
      <c r="FJ1970" s="90"/>
      <c r="FK1970" s="90"/>
      <c r="FL1970" s="90"/>
      <c r="FM1970" s="90"/>
      <c r="FN1970" s="90"/>
      <c r="FO1970" s="90"/>
      <c r="FP1970" s="90"/>
      <c r="FQ1970" s="90"/>
      <c r="FR1970" s="90"/>
      <c r="FS1970" s="90"/>
      <c r="FT1970" s="90"/>
      <c r="FU1970" s="90"/>
      <c r="FV1970" s="90"/>
      <c r="FW1970" s="90"/>
      <c r="FX1970" s="90"/>
      <c r="FY1970" s="90"/>
      <c r="FZ1970" s="90"/>
      <c r="GA1970" s="90"/>
      <c r="GB1970" s="90"/>
      <c r="GC1970" s="90"/>
      <c r="GD1970" s="90"/>
      <c r="GE1970" s="90"/>
      <c r="GF1970" s="90"/>
      <c r="GG1970" s="90"/>
      <c r="GH1970" s="90"/>
      <c r="GI1970" s="90"/>
      <c r="GJ1970" s="90"/>
      <c r="GK1970" s="90"/>
      <c r="GL1970" s="90"/>
      <c r="GM1970" s="90"/>
      <c r="GN1970" s="90"/>
      <c r="GO1970" s="90"/>
      <c r="GP1970" s="90"/>
      <c r="GQ1970" s="90"/>
      <c r="GR1970" s="90"/>
      <c r="GS1970" s="90"/>
      <c r="GT1970" s="90"/>
      <c r="GU1970" s="90"/>
      <c r="GV1970" s="90"/>
      <c r="GW1970" s="90"/>
      <c r="GX1970" s="90"/>
      <c r="GY1970" s="90"/>
      <c r="GZ1970" s="90"/>
      <c r="HA1970" s="90"/>
      <c r="HB1970" s="90"/>
      <c r="HC1970" s="90"/>
      <c r="HD1970" s="90"/>
      <c r="HE1970" s="90"/>
      <c r="HF1970" s="90"/>
      <c r="HG1970" s="90"/>
      <c r="HH1970" s="90"/>
      <c r="HI1970" s="90"/>
      <c r="HJ1970" s="90"/>
      <c r="HK1970" s="90"/>
      <c r="HL1970" s="90"/>
      <c r="HM1970" s="90"/>
      <c r="HN1970" s="90"/>
      <c r="HO1970" s="90"/>
      <c r="HP1970" s="90"/>
      <c r="HQ1970" s="90"/>
      <c r="HR1970" s="90"/>
      <c r="HS1970" s="90"/>
      <c r="HT1970" s="90"/>
      <c r="HU1970" s="90"/>
      <c r="HV1970" s="90"/>
      <c r="HW1970" s="90"/>
      <c r="HX1970" s="90"/>
      <c r="HY1970" s="90"/>
      <c r="HZ1970" s="90"/>
      <c r="IA1970" s="90"/>
      <c r="IB1970" s="90"/>
      <c r="IC1970" s="90"/>
      <c r="ID1970" s="90"/>
      <c r="IE1970" s="90"/>
      <c r="IF1970" s="90"/>
      <c r="IG1970" s="90"/>
      <c r="IH1970" s="90"/>
      <c r="II1970" s="90"/>
      <c r="IJ1970" s="90"/>
      <c r="IK1970" s="90"/>
      <c r="IL1970" s="90"/>
      <c r="IM1970" s="90"/>
    </row>
    <row r="1971" spans="1:247" ht="13.5" hidden="1">
      <c r="A1971" s="90" t="s">
        <v>2767</v>
      </c>
      <c r="B1971" s="93" t="s">
        <v>2780</v>
      </c>
      <c r="C1971" s="90" t="s">
        <v>2805</v>
      </c>
      <c r="D1971" s="91">
        <v>45999</v>
      </c>
      <c r="E1971" s="90">
        <v>44551</v>
      </c>
      <c r="F1971" s="90" t="s">
        <v>2812</v>
      </c>
      <c r="G1971" s="90" t="s">
        <v>2813</v>
      </c>
      <c r="H1971" s="92">
        <v>179900</v>
      </c>
      <c r="I1971" s="92">
        <v>499</v>
      </c>
      <c r="J1971" s="93"/>
      <c r="K1971" s="94">
        <f t="shared" si="26"/>
        <v>360.52104208416836</v>
      </c>
      <c r="L1971" s="94">
        <f>K1971</f>
        <v>360.52104208416836</v>
      </c>
      <c r="M1971" s="94">
        <f t="shared" si="25"/>
        <v>0</v>
      </c>
      <c r="N1971" s="98">
        <v>45661</v>
      </c>
      <c r="O1971" s="90" t="s">
        <v>2811</v>
      </c>
      <c r="P1971" s="90" t="s">
        <v>2619</v>
      </c>
      <c r="Q1971" s="90"/>
      <c r="R1971" s="90"/>
      <c r="S1971" s="90"/>
      <c r="T1971" s="90"/>
      <c r="U1971" s="90"/>
      <c r="V1971" s="90"/>
      <c r="W1971" s="90"/>
      <c r="X1971" s="90"/>
      <c r="Y1971" s="90"/>
      <c r="Z1971" s="90"/>
      <c r="AA1971" s="90"/>
      <c r="AB1971" s="90"/>
      <c r="AC1971" s="90"/>
      <c r="AD1971" s="90"/>
      <c r="AE1971" s="90"/>
      <c r="AF1971" s="90"/>
      <c r="AG1971" s="90"/>
      <c r="AH1971" s="90"/>
      <c r="AI1971" s="90"/>
      <c r="AJ1971" s="90"/>
      <c r="AK1971" s="90"/>
      <c r="AL1971" s="90"/>
      <c r="AM1971" s="90"/>
      <c r="AN1971" s="90"/>
      <c r="AO1971" s="90"/>
      <c r="AP1971" s="90"/>
      <c r="AQ1971" s="90"/>
      <c r="AR1971" s="90"/>
      <c r="AS1971" s="90"/>
      <c r="AT1971" s="90"/>
      <c r="AU1971" s="90"/>
      <c r="AV1971" s="90"/>
      <c r="AW1971" s="90"/>
      <c r="AX1971" s="90"/>
      <c r="AY1971" s="90"/>
      <c r="AZ1971" s="90"/>
      <c r="BA1971" s="90"/>
      <c r="BB1971" s="90"/>
      <c r="BC1971" s="90"/>
      <c r="BD1971" s="90"/>
      <c r="BE1971" s="90"/>
      <c r="BF1971" s="90"/>
      <c r="BG1971" s="90"/>
      <c r="BH1971" s="90"/>
      <c r="BI1971" s="90"/>
      <c r="BJ1971" s="90"/>
      <c r="BK1971" s="90"/>
      <c r="BL1971" s="90"/>
      <c r="BM1971" s="90"/>
      <c r="BN1971" s="90"/>
      <c r="BO1971" s="90"/>
      <c r="BP1971" s="90"/>
      <c r="BQ1971" s="90"/>
      <c r="BR1971" s="90"/>
      <c r="BS1971" s="90"/>
      <c r="BT1971" s="90"/>
      <c r="BU1971" s="90"/>
      <c r="BV1971" s="90"/>
      <c r="BW1971" s="90"/>
      <c r="BX1971" s="90"/>
      <c r="BY1971" s="90"/>
      <c r="BZ1971" s="90"/>
      <c r="CA1971" s="90"/>
      <c r="CB1971" s="90"/>
      <c r="CC1971" s="90"/>
      <c r="CD1971" s="90"/>
      <c r="CE1971" s="90"/>
      <c r="CF1971" s="90"/>
      <c r="CG1971" s="90"/>
      <c r="CH1971" s="90"/>
      <c r="CI1971" s="90"/>
      <c r="CJ1971" s="90"/>
      <c r="CK1971" s="90"/>
      <c r="CL1971" s="90"/>
      <c r="CM1971" s="90"/>
      <c r="CN1971" s="90"/>
      <c r="CO1971" s="90"/>
      <c r="CP1971" s="90"/>
      <c r="CQ1971" s="90"/>
      <c r="CR1971" s="90"/>
      <c r="CS1971" s="90"/>
      <c r="CT1971" s="90"/>
      <c r="CU1971" s="90"/>
      <c r="CV1971" s="90"/>
      <c r="CW1971" s="90"/>
      <c r="CX1971" s="90"/>
      <c r="CY1971" s="90"/>
      <c r="CZ1971" s="90"/>
      <c r="DA1971" s="90"/>
      <c r="DB1971" s="90"/>
      <c r="DC1971" s="90"/>
      <c r="DD1971" s="90"/>
      <c r="DE1971" s="90"/>
      <c r="DF1971" s="90"/>
      <c r="DG1971" s="90"/>
      <c r="DH1971" s="90"/>
      <c r="DI1971" s="90"/>
      <c r="DJ1971" s="90"/>
      <c r="DK1971" s="90"/>
      <c r="DL1971" s="90"/>
      <c r="DM1971" s="90"/>
      <c r="DN1971" s="90"/>
      <c r="DO1971" s="90"/>
      <c r="DP1971" s="90"/>
      <c r="DQ1971" s="90"/>
      <c r="DR1971" s="90"/>
      <c r="DS1971" s="90"/>
      <c r="DT1971" s="90"/>
      <c r="DU1971" s="90"/>
      <c r="DV1971" s="90"/>
      <c r="DW1971" s="90"/>
      <c r="DX1971" s="90"/>
      <c r="DY1971" s="90"/>
      <c r="DZ1971" s="90"/>
      <c r="EA1971" s="90"/>
      <c r="EB1971" s="90"/>
      <c r="EC1971" s="90"/>
      <c r="ED1971" s="90"/>
      <c r="EE1971" s="90"/>
      <c r="EF1971" s="90"/>
      <c r="EG1971" s="90"/>
      <c r="EH1971" s="90"/>
      <c r="EI1971" s="90"/>
      <c r="EJ1971" s="90"/>
      <c r="EK1971" s="90"/>
      <c r="EL1971" s="90"/>
      <c r="EM1971" s="90"/>
      <c r="EN1971" s="90"/>
      <c r="EO1971" s="90"/>
      <c r="EP1971" s="90"/>
      <c r="EQ1971" s="90"/>
      <c r="ER1971" s="90"/>
      <c r="ES1971" s="90"/>
      <c r="ET1971" s="90"/>
      <c r="EU1971" s="90"/>
      <c r="EV1971" s="90"/>
      <c r="EW1971" s="90"/>
      <c r="EX1971" s="90"/>
      <c r="EY1971" s="90"/>
      <c r="EZ1971" s="90"/>
      <c r="FA1971" s="90"/>
      <c r="FB1971" s="90"/>
      <c r="FC1971" s="90"/>
      <c r="FD1971" s="90"/>
      <c r="FE1971" s="90"/>
      <c r="FF1971" s="90"/>
      <c r="FG1971" s="90"/>
      <c r="FH1971" s="90"/>
      <c r="FI1971" s="90"/>
      <c r="FJ1971" s="90"/>
      <c r="FK1971" s="90"/>
      <c r="FL1971" s="90"/>
      <c r="FM1971" s="90"/>
      <c r="FN1971" s="90"/>
      <c r="FO1971" s="90"/>
      <c r="FP1971" s="90"/>
      <c r="FQ1971" s="90"/>
      <c r="FR1971" s="90"/>
      <c r="FS1971" s="90"/>
      <c r="FT1971" s="90"/>
      <c r="FU1971" s="90"/>
      <c r="FV1971" s="90"/>
      <c r="FW1971" s="90"/>
      <c r="FX1971" s="90"/>
      <c r="FY1971" s="90"/>
      <c r="FZ1971" s="90"/>
      <c r="GA1971" s="90"/>
      <c r="GB1971" s="90"/>
      <c r="GC1971" s="90"/>
      <c r="GD1971" s="90"/>
      <c r="GE1971" s="90"/>
      <c r="GF1971" s="90"/>
      <c r="GG1971" s="90"/>
      <c r="GH1971" s="90"/>
      <c r="GI1971" s="90"/>
      <c r="GJ1971" s="90"/>
      <c r="GK1971" s="90"/>
      <c r="GL1971" s="90"/>
      <c r="GM1971" s="90"/>
      <c r="GN1971" s="90"/>
      <c r="GO1971" s="90"/>
      <c r="GP1971" s="90"/>
      <c r="GQ1971" s="90"/>
      <c r="GR1971" s="90"/>
      <c r="GS1971" s="90"/>
      <c r="GT1971" s="90"/>
      <c r="GU1971" s="90"/>
      <c r="GV1971" s="90"/>
      <c r="GW1971" s="90"/>
      <c r="GX1971" s="90"/>
      <c r="GY1971" s="90"/>
      <c r="GZ1971" s="90"/>
      <c r="HA1971" s="90"/>
      <c r="HB1971" s="90"/>
      <c r="HC1971" s="90"/>
      <c r="HD1971" s="90"/>
      <c r="HE1971" s="90"/>
      <c r="HF1971" s="90"/>
      <c r="HG1971" s="90"/>
      <c r="HH1971" s="90"/>
      <c r="HI1971" s="90"/>
      <c r="HJ1971" s="90"/>
      <c r="HK1971" s="90"/>
      <c r="HL1971" s="90"/>
      <c r="HM1971" s="90"/>
      <c r="HN1971" s="90"/>
      <c r="HO1971" s="90"/>
      <c r="HP1971" s="90"/>
      <c r="HQ1971" s="90"/>
      <c r="HR1971" s="90"/>
      <c r="HS1971" s="90"/>
      <c r="HT1971" s="90"/>
      <c r="HU1971" s="90"/>
      <c r="HV1971" s="90"/>
      <c r="HW1971" s="90"/>
      <c r="HX1971" s="90"/>
      <c r="HY1971" s="90"/>
      <c r="HZ1971" s="90"/>
      <c r="IA1971" s="90"/>
      <c r="IB1971" s="90"/>
      <c r="IC1971" s="90"/>
      <c r="ID1971" s="90"/>
      <c r="IE1971" s="90"/>
      <c r="IF1971" s="90"/>
      <c r="IG1971" s="90"/>
      <c r="IH1971" s="90"/>
      <c r="II1971" s="90"/>
      <c r="IJ1971" s="90"/>
      <c r="IK1971" s="90"/>
      <c r="IL1971" s="90"/>
      <c r="IM1971" s="90"/>
    </row>
    <row r="1972" spans="1:247" ht="13.5" hidden="1">
      <c r="A1972" s="90" t="s">
        <v>2767</v>
      </c>
      <c r="B1972" s="93" t="s">
        <v>2780</v>
      </c>
      <c r="C1972" s="90"/>
      <c r="D1972" s="98">
        <v>45755</v>
      </c>
      <c r="E1972" s="90">
        <v>34208</v>
      </c>
      <c r="F1972" s="90" t="s">
        <v>2814</v>
      </c>
      <c r="G1972" s="90" t="s">
        <v>2815</v>
      </c>
      <c r="H1972" s="92"/>
      <c r="I1972" s="90"/>
      <c r="J1972" s="109"/>
      <c r="K1972" s="94">
        <v>199.22</v>
      </c>
      <c r="L1972" s="94"/>
      <c r="M1972" s="94">
        <f t="shared" si="25"/>
        <v>199.22</v>
      </c>
      <c r="N1972" s="98">
        <v>45661</v>
      </c>
      <c r="O1972" s="90" t="s">
        <v>2811</v>
      </c>
      <c r="P1972" s="90" t="s">
        <v>2619</v>
      </c>
      <c r="Q1972" s="90"/>
      <c r="R1972" s="90"/>
      <c r="S1972" s="90"/>
      <c r="T1972" s="90"/>
      <c r="U1972" s="90"/>
      <c r="V1972" s="90"/>
      <c r="W1972" s="90"/>
      <c r="X1972" s="90"/>
      <c r="Y1972" s="90"/>
      <c r="Z1972" s="90"/>
      <c r="AA1972" s="90"/>
      <c r="AB1972" s="90"/>
      <c r="AC1972" s="90"/>
      <c r="AD1972" s="90"/>
      <c r="AE1972" s="90"/>
      <c r="AF1972" s="90"/>
      <c r="AG1972" s="90"/>
      <c r="AH1972" s="90"/>
      <c r="AI1972" s="90"/>
      <c r="AJ1972" s="90"/>
      <c r="AK1972" s="90"/>
      <c r="AL1972" s="90"/>
      <c r="AM1972" s="90"/>
      <c r="AN1972" s="90"/>
      <c r="AO1972" s="90"/>
      <c r="AP1972" s="90"/>
      <c r="AQ1972" s="90"/>
      <c r="AR1972" s="90"/>
      <c r="AS1972" s="90"/>
      <c r="AT1972" s="90"/>
      <c r="AU1972" s="90"/>
      <c r="AV1972" s="90"/>
      <c r="AW1972" s="90"/>
      <c r="AX1972" s="90"/>
      <c r="AY1972" s="90"/>
      <c r="AZ1972" s="90"/>
      <c r="BA1972" s="90"/>
      <c r="BB1972" s="90"/>
      <c r="BC1972" s="90"/>
      <c r="BD1972" s="90"/>
      <c r="BE1972" s="90"/>
      <c r="BF1972" s="90"/>
      <c r="BG1972" s="90"/>
      <c r="BH1972" s="90"/>
      <c r="BI1972" s="90"/>
      <c r="BJ1972" s="90"/>
      <c r="BK1972" s="90"/>
      <c r="BL1972" s="90"/>
      <c r="BM1972" s="90"/>
      <c r="BN1972" s="90"/>
      <c r="BO1972" s="90"/>
      <c r="BP1972" s="90"/>
      <c r="BQ1972" s="90"/>
      <c r="BR1972" s="90"/>
      <c r="BS1972" s="90"/>
      <c r="BT1972" s="90"/>
      <c r="BU1972" s="90"/>
      <c r="BV1972" s="90"/>
      <c r="BW1972" s="90"/>
      <c r="BX1972" s="90"/>
      <c r="BY1972" s="90"/>
      <c r="BZ1972" s="90"/>
      <c r="CA1972" s="90"/>
      <c r="CB1972" s="90"/>
      <c r="CC1972" s="90"/>
      <c r="CD1972" s="90"/>
      <c r="CE1972" s="90"/>
      <c r="CF1972" s="90"/>
      <c r="CG1972" s="90"/>
      <c r="CH1972" s="90"/>
      <c r="CI1972" s="90"/>
      <c r="CJ1972" s="90"/>
      <c r="CK1972" s="90"/>
      <c r="CL1972" s="90"/>
      <c r="CM1972" s="90"/>
      <c r="CN1972" s="90"/>
      <c r="CO1972" s="90"/>
      <c r="CP1972" s="90"/>
      <c r="CQ1972" s="90"/>
      <c r="CR1972" s="90"/>
      <c r="CS1972" s="90"/>
      <c r="CT1972" s="90"/>
      <c r="CU1972" s="90"/>
      <c r="CV1972" s="90"/>
      <c r="CW1972" s="90"/>
      <c r="CX1972" s="90"/>
      <c r="CY1972" s="90"/>
      <c r="CZ1972" s="90"/>
      <c r="DA1972" s="90"/>
      <c r="DB1972" s="90"/>
      <c r="DC1972" s="90"/>
      <c r="DD1972" s="90"/>
      <c r="DE1972" s="90"/>
      <c r="DF1972" s="90"/>
      <c r="DG1972" s="90"/>
      <c r="DH1972" s="90"/>
      <c r="DI1972" s="90"/>
      <c r="DJ1972" s="90"/>
      <c r="DK1972" s="90"/>
      <c r="DL1972" s="90"/>
      <c r="DM1972" s="90"/>
      <c r="DN1972" s="90"/>
      <c r="DO1972" s="90"/>
      <c r="DP1972" s="90"/>
      <c r="DQ1972" s="90"/>
      <c r="DR1972" s="90"/>
      <c r="DS1972" s="90"/>
      <c r="DT1972" s="90"/>
      <c r="DU1972" s="90"/>
      <c r="DV1972" s="90"/>
      <c r="DW1972" s="90"/>
      <c r="DX1972" s="90"/>
      <c r="DY1972" s="90"/>
      <c r="DZ1972" s="90"/>
      <c r="EA1972" s="90"/>
      <c r="EB1972" s="90"/>
      <c r="EC1972" s="90"/>
      <c r="ED1972" s="90"/>
      <c r="EE1972" s="90"/>
      <c r="EF1972" s="90"/>
      <c r="EG1972" s="90"/>
      <c r="EH1972" s="90"/>
      <c r="EI1972" s="90"/>
      <c r="EJ1972" s="90"/>
      <c r="EK1972" s="90"/>
      <c r="EL1972" s="90"/>
      <c r="EM1972" s="90"/>
      <c r="EN1972" s="90"/>
      <c r="EO1972" s="90"/>
      <c r="EP1972" s="90"/>
      <c r="EQ1972" s="90"/>
      <c r="ER1972" s="90"/>
      <c r="ES1972" s="90"/>
      <c r="ET1972" s="90"/>
      <c r="EU1972" s="90"/>
      <c r="EV1972" s="90"/>
      <c r="EW1972" s="90"/>
      <c r="EX1972" s="90"/>
      <c r="EY1972" s="90"/>
      <c r="EZ1972" s="90"/>
      <c r="FA1972" s="90"/>
      <c r="FB1972" s="90"/>
      <c r="FC1972" s="90"/>
      <c r="FD1972" s="90"/>
      <c r="FE1972" s="90"/>
      <c r="FF1972" s="90"/>
      <c r="FG1972" s="90"/>
      <c r="FH1972" s="90"/>
      <c r="FI1972" s="90"/>
      <c r="FJ1972" s="90"/>
      <c r="FK1972" s="90"/>
      <c r="FL1972" s="90"/>
      <c r="FM1972" s="90"/>
      <c r="FN1972" s="90"/>
      <c r="FO1972" s="90"/>
      <c r="FP1972" s="90"/>
      <c r="FQ1972" s="90"/>
      <c r="FR1972" s="90"/>
      <c r="FS1972" s="90"/>
      <c r="FT1972" s="90"/>
      <c r="FU1972" s="90"/>
      <c r="FV1972" s="90"/>
      <c r="FW1972" s="90"/>
      <c r="FX1972" s="90"/>
      <c r="FY1972" s="90"/>
      <c r="FZ1972" s="90"/>
      <c r="GA1972" s="90"/>
      <c r="GB1972" s="90"/>
      <c r="GC1972" s="90"/>
      <c r="GD1972" s="90"/>
      <c r="GE1972" s="90"/>
      <c r="GF1972" s="90"/>
      <c r="GG1972" s="90"/>
      <c r="GH1972" s="90"/>
      <c r="GI1972" s="90"/>
      <c r="GJ1972" s="90"/>
      <c r="GK1972" s="90"/>
      <c r="GL1972" s="90"/>
      <c r="GM1972" s="90"/>
      <c r="GN1972" s="90"/>
      <c r="GO1972" s="90"/>
      <c r="GP1972" s="90"/>
      <c r="GQ1972" s="90"/>
      <c r="GR1972" s="90"/>
      <c r="GS1972" s="90"/>
      <c r="GT1972" s="90"/>
      <c r="GU1972" s="90"/>
      <c r="GV1972" s="90"/>
      <c r="GW1972" s="90"/>
      <c r="GX1972" s="90"/>
      <c r="GY1972" s="90"/>
      <c r="GZ1972" s="90"/>
      <c r="HA1972" s="90"/>
      <c r="HB1972" s="90"/>
      <c r="HC1972" s="90"/>
      <c r="HD1972" s="90"/>
      <c r="HE1972" s="90"/>
      <c r="HF1972" s="90"/>
      <c r="HG1972" s="90"/>
      <c r="HH1972" s="90"/>
      <c r="HI1972" s="90"/>
      <c r="HJ1972" s="90"/>
      <c r="HK1972" s="90"/>
      <c r="HL1972" s="90"/>
      <c r="HM1972" s="90"/>
      <c r="HN1972" s="90"/>
      <c r="HO1972" s="90"/>
      <c r="HP1972" s="90"/>
      <c r="HQ1972" s="90"/>
      <c r="HR1972" s="90"/>
      <c r="HS1972" s="90"/>
      <c r="HT1972" s="90"/>
      <c r="HU1972" s="90"/>
      <c r="HV1972" s="90"/>
      <c r="HW1972" s="90"/>
      <c r="HX1972" s="90"/>
      <c r="HY1972" s="90"/>
      <c r="HZ1972" s="90"/>
      <c r="IA1972" s="90"/>
      <c r="IB1972" s="90"/>
      <c r="IC1972" s="90"/>
      <c r="ID1972" s="90"/>
      <c r="IE1972" s="90"/>
      <c r="IF1972" s="90"/>
      <c r="IG1972" s="90"/>
      <c r="IH1972" s="90"/>
      <c r="II1972" s="90"/>
      <c r="IJ1972" s="90"/>
      <c r="IK1972" s="90"/>
      <c r="IL1972" s="90"/>
      <c r="IM1972" s="90"/>
    </row>
    <row r="1973" spans="1:247" ht="13.5" hidden="1">
      <c r="A1973" s="90" t="s">
        <v>2767</v>
      </c>
      <c r="B1973" s="93" t="s">
        <v>2780</v>
      </c>
      <c r="C1973" s="90" t="s">
        <v>2785</v>
      </c>
      <c r="D1973" s="91">
        <v>45969</v>
      </c>
      <c r="E1973" s="90">
        <v>34316</v>
      </c>
      <c r="F1973" s="90" t="s">
        <v>2816</v>
      </c>
      <c r="G1973" s="90" t="s">
        <v>2817</v>
      </c>
      <c r="H1973" s="92"/>
      <c r="I1973" s="92"/>
      <c r="J1973" s="93"/>
      <c r="K1973" s="94">
        <v>104.85</v>
      </c>
      <c r="L1973" s="94">
        <f t="shared" ref="L1973:L1979" si="27">K1973</f>
        <v>104.85</v>
      </c>
      <c r="M1973" s="94">
        <f t="shared" si="25"/>
        <v>0</v>
      </c>
      <c r="N1973" s="98">
        <v>45661</v>
      </c>
      <c r="O1973" s="90" t="s">
        <v>2811</v>
      </c>
      <c r="P1973" s="90" t="s">
        <v>2619</v>
      </c>
      <c r="Q1973" s="90"/>
      <c r="R1973" s="90"/>
      <c r="S1973" s="90"/>
      <c r="T1973" s="90"/>
      <c r="U1973" s="90"/>
      <c r="V1973" s="90"/>
      <c r="W1973" s="90"/>
      <c r="X1973" s="90"/>
      <c r="Y1973" s="90"/>
      <c r="Z1973" s="90"/>
      <c r="AA1973" s="90"/>
      <c r="AB1973" s="90"/>
      <c r="AC1973" s="90"/>
      <c r="AD1973" s="90"/>
      <c r="AE1973" s="90"/>
      <c r="AF1973" s="90"/>
      <c r="AG1973" s="90"/>
      <c r="AH1973" s="90"/>
      <c r="AI1973" s="90"/>
      <c r="AJ1973" s="90"/>
      <c r="AK1973" s="90"/>
      <c r="AL1973" s="90"/>
      <c r="AM1973" s="90"/>
      <c r="AN1973" s="90"/>
      <c r="AO1973" s="90"/>
      <c r="AP1973" s="90"/>
      <c r="AQ1973" s="90"/>
      <c r="AR1973" s="90"/>
      <c r="AS1973" s="90"/>
      <c r="AT1973" s="90"/>
      <c r="AU1973" s="90"/>
      <c r="AV1973" s="90"/>
      <c r="AW1973" s="90"/>
      <c r="AX1973" s="90"/>
      <c r="AY1973" s="90"/>
      <c r="AZ1973" s="90"/>
      <c r="BA1973" s="90"/>
      <c r="BB1973" s="90"/>
      <c r="BC1973" s="90"/>
      <c r="BD1973" s="90"/>
      <c r="BE1973" s="90"/>
      <c r="BF1973" s="90"/>
      <c r="BG1973" s="90"/>
      <c r="BH1973" s="90"/>
      <c r="BI1973" s="90"/>
      <c r="BJ1973" s="90"/>
      <c r="BK1973" s="90"/>
      <c r="BL1973" s="90"/>
      <c r="BM1973" s="90"/>
      <c r="BN1973" s="90"/>
      <c r="BO1973" s="90"/>
      <c r="BP1973" s="90"/>
      <c r="BQ1973" s="90"/>
      <c r="BR1973" s="90"/>
      <c r="BS1973" s="90"/>
      <c r="BT1973" s="90"/>
      <c r="BU1973" s="90"/>
      <c r="BV1973" s="90"/>
      <c r="BW1973" s="90"/>
      <c r="BX1973" s="90"/>
      <c r="BY1973" s="90"/>
      <c r="BZ1973" s="90"/>
      <c r="CA1973" s="90"/>
      <c r="CB1973" s="90"/>
      <c r="CC1973" s="90"/>
      <c r="CD1973" s="90"/>
      <c r="CE1973" s="90"/>
      <c r="CF1973" s="90"/>
      <c r="CG1973" s="90"/>
      <c r="CH1973" s="90"/>
      <c r="CI1973" s="90"/>
      <c r="CJ1973" s="90"/>
      <c r="CK1973" s="90"/>
      <c r="CL1973" s="90"/>
      <c r="CM1973" s="90"/>
      <c r="CN1973" s="90"/>
      <c r="CO1973" s="90"/>
      <c r="CP1973" s="90"/>
      <c r="CQ1973" s="90"/>
      <c r="CR1973" s="90"/>
      <c r="CS1973" s="90"/>
      <c r="CT1973" s="90"/>
      <c r="CU1973" s="90"/>
      <c r="CV1973" s="90"/>
      <c r="CW1973" s="90"/>
      <c r="CX1973" s="90"/>
      <c r="CY1973" s="90"/>
      <c r="CZ1973" s="90"/>
      <c r="DA1973" s="90"/>
      <c r="DB1973" s="90"/>
      <c r="DC1973" s="90"/>
      <c r="DD1973" s="90"/>
      <c r="DE1973" s="90"/>
      <c r="DF1973" s="90"/>
      <c r="DG1973" s="90"/>
      <c r="DH1973" s="90"/>
      <c r="DI1973" s="90"/>
      <c r="DJ1973" s="90"/>
      <c r="DK1973" s="90"/>
      <c r="DL1973" s="90"/>
      <c r="DM1973" s="90"/>
      <c r="DN1973" s="90"/>
      <c r="DO1973" s="90"/>
      <c r="DP1973" s="90"/>
      <c r="DQ1973" s="90"/>
      <c r="DR1973" s="90"/>
      <c r="DS1973" s="90"/>
      <c r="DT1973" s="90"/>
      <c r="DU1973" s="90"/>
      <c r="DV1973" s="90"/>
      <c r="DW1973" s="90"/>
      <c r="DX1973" s="90"/>
      <c r="DY1973" s="90"/>
      <c r="DZ1973" s="90"/>
      <c r="EA1973" s="90"/>
      <c r="EB1973" s="90"/>
      <c r="EC1973" s="90"/>
      <c r="ED1973" s="90"/>
      <c r="EE1973" s="90"/>
      <c r="EF1973" s="90"/>
      <c r="EG1973" s="90"/>
      <c r="EH1973" s="90"/>
      <c r="EI1973" s="90"/>
      <c r="EJ1973" s="90"/>
      <c r="EK1973" s="90"/>
      <c r="EL1973" s="90"/>
      <c r="EM1973" s="90"/>
      <c r="EN1973" s="90"/>
      <c r="EO1973" s="90"/>
      <c r="EP1973" s="90"/>
      <c r="EQ1973" s="90"/>
      <c r="ER1973" s="90"/>
      <c r="ES1973" s="90"/>
      <c r="ET1973" s="90"/>
      <c r="EU1973" s="90"/>
      <c r="EV1973" s="90"/>
      <c r="EW1973" s="90"/>
      <c r="EX1973" s="90"/>
      <c r="EY1973" s="90"/>
      <c r="EZ1973" s="90"/>
      <c r="FA1973" s="90"/>
      <c r="FB1973" s="90"/>
      <c r="FC1973" s="90"/>
      <c r="FD1973" s="90"/>
      <c r="FE1973" s="90"/>
      <c r="FF1973" s="90"/>
      <c r="FG1973" s="90"/>
      <c r="FH1973" s="90"/>
      <c r="FI1973" s="90"/>
      <c r="FJ1973" s="90"/>
      <c r="FK1973" s="90"/>
      <c r="FL1973" s="90"/>
      <c r="FM1973" s="90"/>
      <c r="FN1973" s="90"/>
      <c r="FO1973" s="90"/>
      <c r="FP1973" s="90"/>
      <c r="FQ1973" s="90"/>
      <c r="FR1973" s="90"/>
      <c r="FS1973" s="90"/>
      <c r="FT1973" s="90"/>
      <c r="FU1973" s="90"/>
      <c r="FV1973" s="90"/>
      <c r="FW1973" s="90"/>
      <c r="FX1973" s="90"/>
      <c r="FY1973" s="90"/>
      <c r="FZ1973" s="90"/>
      <c r="GA1973" s="90"/>
      <c r="GB1973" s="90"/>
      <c r="GC1973" s="90"/>
      <c r="GD1973" s="90"/>
      <c r="GE1973" s="90"/>
      <c r="GF1973" s="90"/>
      <c r="GG1973" s="90"/>
      <c r="GH1973" s="90"/>
      <c r="GI1973" s="90"/>
      <c r="GJ1973" s="90"/>
      <c r="GK1973" s="90"/>
      <c r="GL1973" s="90"/>
      <c r="GM1973" s="90"/>
      <c r="GN1973" s="90"/>
      <c r="GO1973" s="90"/>
      <c r="GP1973" s="90"/>
      <c r="GQ1973" s="90"/>
      <c r="GR1973" s="90"/>
      <c r="GS1973" s="90"/>
      <c r="GT1973" s="90"/>
      <c r="GU1973" s="90"/>
      <c r="GV1973" s="90"/>
      <c r="GW1973" s="90"/>
      <c r="GX1973" s="90"/>
      <c r="GY1973" s="90"/>
      <c r="GZ1973" s="90"/>
      <c r="HA1973" s="90"/>
      <c r="HB1973" s="90"/>
      <c r="HC1973" s="90"/>
      <c r="HD1973" s="90"/>
      <c r="HE1973" s="90"/>
      <c r="HF1973" s="90"/>
      <c r="HG1973" s="90"/>
      <c r="HH1973" s="90"/>
      <c r="HI1973" s="90"/>
      <c r="HJ1973" s="90"/>
      <c r="HK1973" s="90"/>
      <c r="HL1973" s="90"/>
      <c r="HM1973" s="90"/>
      <c r="HN1973" s="90"/>
      <c r="HO1973" s="90"/>
      <c r="HP1973" s="90"/>
      <c r="HQ1973" s="90"/>
      <c r="HR1973" s="90"/>
      <c r="HS1973" s="90"/>
      <c r="HT1973" s="90"/>
      <c r="HU1973" s="90"/>
      <c r="HV1973" s="90"/>
      <c r="HW1973" s="90"/>
      <c r="HX1973" s="90"/>
      <c r="HY1973" s="90"/>
      <c r="HZ1973" s="90"/>
      <c r="IA1973" s="90"/>
      <c r="IB1973" s="90"/>
      <c r="IC1973" s="90"/>
      <c r="ID1973" s="90"/>
      <c r="IE1973" s="90"/>
      <c r="IF1973" s="90"/>
      <c r="IG1973" s="90"/>
      <c r="IH1973" s="90"/>
      <c r="II1973" s="90"/>
      <c r="IJ1973" s="90"/>
      <c r="IK1973" s="90"/>
      <c r="IL1973" s="90"/>
      <c r="IM1973" s="90"/>
    </row>
    <row r="1974" spans="1:247" ht="13.5" hidden="1">
      <c r="A1974" s="90" t="s">
        <v>2767</v>
      </c>
      <c r="B1974" s="93" t="s">
        <v>2780</v>
      </c>
      <c r="C1974" s="90" t="s">
        <v>2785</v>
      </c>
      <c r="D1974" s="90" t="s">
        <v>2818</v>
      </c>
      <c r="E1974" s="90">
        <v>342550</v>
      </c>
      <c r="F1974" s="90" t="s">
        <v>2786</v>
      </c>
      <c r="G1974" s="90" t="s">
        <v>752</v>
      </c>
      <c r="H1974" s="92">
        <v>373369.05</v>
      </c>
      <c r="I1974" s="92">
        <v>500</v>
      </c>
      <c r="J1974" s="93"/>
      <c r="K1974" s="94">
        <f t="shared" ref="K1974:K1986" si="28">H1974/I1974</f>
        <v>746.73810000000003</v>
      </c>
      <c r="L1974" s="94">
        <f t="shared" si="27"/>
        <v>746.73810000000003</v>
      </c>
      <c r="M1974" s="94">
        <f t="shared" si="25"/>
        <v>0</v>
      </c>
      <c r="N1974" s="91">
        <v>45718</v>
      </c>
      <c r="O1974" s="90" t="s">
        <v>2819</v>
      </c>
      <c r="P1974" s="90" t="s">
        <v>2619</v>
      </c>
      <c r="Q1974" s="90"/>
      <c r="R1974" s="90"/>
      <c r="S1974" s="90"/>
      <c r="T1974" s="90"/>
      <c r="U1974" s="90"/>
      <c r="V1974" s="90"/>
      <c r="W1974" s="90"/>
      <c r="X1974" s="90"/>
      <c r="Y1974" s="90"/>
      <c r="Z1974" s="90"/>
      <c r="AA1974" s="90"/>
      <c r="AB1974" s="90"/>
      <c r="AC1974" s="90"/>
      <c r="AD1974" s="90"/>
      <c r="AE1974" s="90"/>
      <c r="AF1974" s="90"/>
      <c r="AG1974" s="90"/>
      <c r="AH1974" s="90"/>
      <c r="AI1974" s="90"/>
      <c r="AJ1974" s="90"/>
      <c r="AK1974" s="90"/>
      <c r="AL1974" s="90"/>
      <c r="AM1974" s="90"/>
      <c r="AN1974" s="90"/>
      <c r="AO1974" s="90"/>
      <c r="AP1974" s="90"/>
      <c r="AQ1974" s="90"/>
      <c r="AR1974" s="90"/>
      <c r="AS1974" s="90"/>
      <c r="AT1974" s="90"/>
      <c r="AU1974" s="90"/>
      <c r="AV1974" s="90"/>
      <c r="AW1974" s="90"/>
      <c r="AX1974" s="90"/>
      <c r="AY1974" s="90"/>
      <c r="AZ1974" s="90"/>
      <c r="BA1974" s="90"/>
      <c r="BB1974" s="90"/>
      <c r="BC1974" s="90"/>
      <c r="BD1974" s="90"/>
      <c r="BE1974" s="90"/>
      <c r="BF1974" s="90"/>
      <c r="BG1974" s="90"/>
      <c r="BH1974" s="90"/>
      <c r="BI1974" s="90"/>
      <c r="BJ1974" s="90"/>
      <c r="BK1974" s="90"/>
      <c r="BL1974" s="90"/>
      <c r="BM1974" s="90"/>
      <c r="BN1974" s="90"/>
      <c r="BO1974" s="90"/>
      <c r="BP1974" s="90"/>
      <c r="BQ1974" s="90"/>
      <c r="BR1974" s="90"/>
      <c r="BS1974" s="90"/>
      <c r="BT1974" s="90"/>
      <c r="BU1974" s="90"/>
      <c r="BV1974" s="90"/>
      <c r="BW1974" s="90"/>
      <c r="BX1974" s="90"/>
      <c r="BY1974" s="90"/>
      <c r="BZ1974" s="90"/>
      <c r="CA1974" s="90"/>
      <c r="CB1974" s="90"/>
      <c r="CC1974" s="90"/>
      <c r="CD1974" s="90"/>
      <c r="CE1974" s="90"/>
      <c r="CF1974" s="90"/>
      <c r="CG1974" s="90"/>
      <c r="CH1974" s="90"/>
      <c r="CI1974" s="90"/>
      <c r="CJ1974" s="90"/>
      <c r="CK1974" s="90"/>
      <c r="CL1974" s="90"/>
      <c r="CM1974" s="90"/>
      <c r="CN1974" s="90"/>
      <c r="CO1974" s="90"/>
      <c r="CP1974" s="90"/>
      <c r="CQ1974" s="90"/>
      <c r="CR1974" s="90"/>
      <c r="CS1974" s="90"/>
      <c r="CT1974" s="90"/>
      <c r="CU1974" s="90"/>
      <c r="CV1974" s="90"/>
      <c r="CW1974" s="90"/>
      <c r="CX1974" s="90"/>
      <c r="CY1974" s="90"/>
      <c r="CZ1974" s="90"/>
      <c r="DA1974" s="90"/>
      <c r="DB1974" s="90"/>
      <c r="DC1974" s="90"/>
      <c r="DD1974" s="90"/>
      <c r="DE1974" s="90"/>
      <c r="DF1974" s="90"/>
      <c r="DG1974" s="90"/>
      <c r="DH1974" s="90"/>
      <c r="DI1974" s="90"/>
      <c r="DJ1974" s="90"/>
      <c r="DK1974" s="90"/>
      <c r="DL1974" s="90"/>
      <c r="DM1974" s="90"/>
      <c r="DN1974" s="90"/>
      <c r="DO1974" s="90"/>
      <c r="DP1974" s="90"/>
      <c r="DQ1974" s="90"/>
      <c r="DR1974" s="90"/>
      <c r="DS1974" s="90"/>
      <c r="DT1974" s="90"/>
      <c r="DU1974" s="90"/>
      <c r="DV1974" s="90"/>
      <c r="DW1974" s="90"/>
      <c r="DX1974" s="90"/>
      <c r="DY1974" s="90"/>
      <c r="DZ1974" s="90"/>
      <c r="EA1974" s="90"/>
      <c r="EB1974" s="90"/>
      <c r="EC1974" s="90"/>
      <c r="ED1974" s="90"/>
      <c r="EE1974" s="90"/>
      <c r="EF1974" s="90"/>
      <c r="EG1974" s="90"/>
      <c r="EH1974" s="90"/>
      <c r="EI1974" s="90"/>
      <c r="EJ1974" s="90"/>
      <c r="EK1974" s="90"/>
      <c r="EL1974" s="90"/>
      <c r="EM1974" s="90"/>
      <c r="EN1974" s="90"/>
      <c r="EO1974" s="90"/>
      <c r="EP1974" s="90"/>
      <c r="EQ1974" s="90"/>
      <c r="ER1974" s="90"/>
      <c r="ES1974" s="90"/>
      <c r="ET1974" s="90"/>
      <c r="EU1974" s="90"/>
      <c r="EV1974" s="90"/>
      <c r="EW1974" s="90"/>
      <c r="EX1974" s="90"/>
      <c r="EY1974" s="90"/>
      <c r="EZ1974" s="90"/>
      <c r="FA1974" s="90"/>
      <c r="FB1974" s="90"/>
      <c r="FC1974" s="90"/>
      <c r="FD1974" s="90"/>
      <c r="FE1974" s="90"/>
      <c r="FF1974" s="90"/>
      <c r="FG1974" s="90"/>
      <c r="FH1974" s="90"/>
      <c r="FI1974" s="90"/>
      <c r="FJ1974" s="90"/>
      <c r="FK1974" s="90"/>
      <c r="FL1974" s="90"/>
      <c r="FM1974" s="90"/>
      <c r="FN1974" s="90"/>
      <c r="FO1974" s="90"/>
      <c r="FP1974" s="90"/>
      <c r="FQ1974" s="90"/>
      <c r="FR1974" s="90"/>
      <c r="FS1974" s="90"/>
      <c r="FT1974" s="90"/>
      <c r="FU1974" s="90"/>
      <c r="FV1974" s="90"/>
      <c r="FW1974" s="90"/>
      <c r="FX1974" s="90"/>
      <c r="FY1974" s="90"/>
      <c r="FZ1974" s="90"/>
      <c r="GA1974" s="90"/>
      <c r="GB1974" s="90"/>
      <c r="GC1974" s="90"/>
      <c r="GD1974" s="90"/>
      <c r="GE1974" s="90"/>
      <c r="GF1974" s="90"/>
      <c r="GG1974" s="90"/>
      <c r="GH1974" s="90"/>
      <c r="GI1974" s="90"/>
      <c r="GJ1974" s="90"/>
      <c r="GK1974" s="90"/>
      <c r="GL1974" s="90"/>
      <c r="GM1974" s="90"/>
      <c r="GN1974" s="90"/>
      <c r="GO1974" s="90"/>
      <c r="GP1974" s="90"/>
      <c r="GQ1974" s="90"/>
      <c r="GR1974" s="90"/>
      <c r="GS1974" s="90"/>
      <c r="GT1974" s="90"/>
      <c r="GU1974" s="90"/>
      <c r="GV1974" s="90"/>
      <c r="GW1974" s="90"/>
      <c r="GX1974" s="90"/>
      <c r="GY1974" s="90"/>
      <c r="GZ1974" s="90"/>
      <c r="HA1974" s="90"/>
      <c r="HB1974" s="90"/>
      <c r="HC1974" s="90"/>
      <c r="HD1974" s="90"/>
      <c r="HE1974" s="90"/>
      <c r="HF1974" s="90"/>
      <c r="HG1974" s="90"/>
      <c r="HH1974" s="90"/>
      <c r="HI1974" s="90"/>
      <c r="HJ1974" s="90"/>
      <c r="HK1974" s="90"/>
      <c r="HL1974" s="90"/>
      <c r="HM1974" s="90"/>
      <c r="HN1974" s="90"/>
      <c r="HO1974" s="90"/>
      <c r="HP1974" s="90"/>
      <c r="HQ1974" s="90"/>
      <c r="HR1974" s="90"/>
      <c r="HS1974" s="90"/>
      <c r="HT1974" s="90"/>
      <c r="HU1974" s="90"/>
      <c r="HV1974" s="90"/>
      <c r="HW1974" s="90"/>
      <c r="HX1974" s="90"/>
      <c r="HY1974" s="90"/>
      <c r="HZ1974" s="90"/>
      <c r="IA1974" s="90"/>
      <c r="IB1974" s="90"/>
      <c r="IC1974" s="90"/>
      <c r="ID1974" s="90"/>
      <c r="IE1974" s="90"/>
      <c r="IF1974" s="90"/>
      <c r="IG1974" s="90"/>
      <c r="IH1974" s="90"/>
      <c r="II1974" s="90"/>
      <c r="IJ1974" s="90"/>
      <c r="IK1974" s="90"/>
      <c r="IL1974" s="90"/>
      <c r="IM1974" s="90"/>
    </row>
    <row r="1975" spans="1:247" ht="13.5" hidden="1">
      <c r="A1975" s="90" t="s">
        <v>2767</v>
      </c>
      <c r="B1975" s="93" t="s">
        <v>2780</v>
      </c>
      <c r="C1975" s="90" t="s">
        <v>2785</v>
      </c>
      <c r="D1975" s="90" t="s">
        <v>2818</v>
      </c>
      <c r="E1975" s="90">
        <v>342550</v>
      </c>
      <c r="F1975" s="90" t="s">
        <v>2786</v>
      </c>
      <c r="G1975" s="90" t="s">
        <v>752</v>
      </c>
      <c r="H1975" s="92">
        <v>63705.31</v>
      </c>
      <c r="I1975" s="92">
        <v>500.03</v>
      </c>
      <c r="J1975" s="93"/>
      <c r="K1975" s="94">
        <f t="shared" si="28"/>
        <v>127.40297582145071</v>
      </c>
      <c r="L1975" s="94">
        <f t="shared" si="27"/>
        <v>127.40297582145071</v>
      </c>
      <c r="M1975" s="94">
        <f t="shared" si="25"/>
        <v>0</v>
      </c>
      <c r="N1975" s="90" t="s">
        <v>2820</v>
      </c>
      <c r="O1975" s="90" t="s">
        <v>2196</v>
      </c>
      <c r="P1975" s="90" t="s">
        <v>2619</v>
      </c>
      <c r="Q1975" s="90"/>
      <c r="R1975" s="90"/>
      <c r="S1975" s="90"/>
      <c r="T1975" s="90"/>
      <c r="U1975" s="90"/>
      <c r="V1975" s="90"/>
      <c r="W1975" s="90"/>
      <c r="X1975" s="90"/>
      <c r="Y1975" s="90"/>
      <c r="Z1975" s="90"/>
      <c r="AA1975" s="90"/>
      <c r="AB1975" s="90"/>
      <c r="AC1975" s="90"/>
      <c r="AD1975" s="90"/>
      <c r="AE1975" s="90"/>
      <c r="AF1975" s="90"/>
      <c r="AG1975" s="90"/>
      <c r="AH1975" s="90"/>
      <c r="AI1975" s="90"/>
      <c r="AJ1975" s="90"/>
      <c r="AK1975" s="90"/>
      <c r="AL1975" s="90"/>
      <c r="AM1975" s="90"/>
      <c r="AN1975" s="90"/>
      <c r="AO1975" s="90"/>
      <c r="AP1975" s="90"/>
      <c r="AQ1975" s="90"/>
      <c r="AR1975" s="90"/>
      <c r="AS1975" s="90"/>
      <c r="AT1975" s="90"/>
      <c r="AU1975" s="90"/>
      <c r="AV1975" s="90"/>
      <c r="AW1975" s="90"/>
      <c r="AX1975" s="90"/>
      <c r="AY1975" s="90"/>
      <c r="AZ1975" s="90"/>
      <c r="BA1975" s="90"/>
      <c r="BB1975" s="90"/>
      <c r="BC1975" s="90"/>
      <c r="BD1975" s="90"/>
      <c r="BE1975" s="90"/>
      <c r="BF1975" s="90"/>
      <c r="BG1975" s="90"/>
      <c r="BH1975" s="90"/>
      <c r="BI1975" s="90"/>
      <c r="BJ1975" s="90"/>
      <c r="BK1975" s="90"/>
      <c r="BL1975" s="90"/>
      <c r="BM1975" s="90"/>
      <c r="BN1975" s="90"/>
      <c r="BO1975" s="90"/>
      <c r="BP1975" s="90"/>
      <c r="BQ1975" s="90"/>
      <c r="BR1975" s="90"/>
      <c r="BS1975" s="90"/>
      <c r="BT1975" s="90"/>
      <c r="BU1975" s="90"/>
      <c r="BV1975" s="90"/>
      <c r="BW1975" s="90"/>
      <c r="BX1975" s="90"/>
      <c r="BY1975" s="90"/>
      <c r="BZ1975" s="90"/>
      <c r="CA1975" s="90"/>
      <c r="CB1975" s="90"/>
      <c r="CC1975" s="90"/>
      <c r="CD1975" s="90"/>
      <c r="CE1975" s="90"/>
      <c r="CF1975" s="90"/>
      <c r="CG1975" s="90"/>
      <c r="CH1975" s="90"/>
      <c r="CI1975" s="90"/>
      <c r="CJ1975" s="90"/>
      <c r="CK1975" s="90"/>
      <c r="CL1975" s="90"/>
      <c r="CM1975" s="90"/>
      <c r="CN1975" s="90"/>
      <c r="CO1975" s="90"/>
      <c r="CP1975" s="90"/>
      <c r="CQ1975" s="90"/>
      <c r="CR1975" s="90"/>
      <c r="CS1975" s="90"/>
      <c r="CT1975" s="90"/>
      <c r="CU1975" s="90"/>
      <c r="CV1975" s="90"/>
      <c r="CW1975" s="90"/>
      <c r="CX1975" s="90"/>
      <c r="CY1975" s="90"/>
      <c r="CZ1975" s="90"/>
      <c r="DA1975" s="90"/>
      <c r="DB1975" s="90"/>
      <c r="DC1975" s="90"/>
      <c r="DD1975" s="90"/>
      <c r="DE1975" s="90"/>
      <c r="DF1975" s="90"/>
      <c r="DG1975" s="90"/>
      <c r="DH1975" s="90"/>
      <c r="DI1975" s="90"/>
      <c r="DJ1975" s="90"/>
      <c r="DK1975" s="90"/>
      <c r="DL1975" s="90"/>
      <c r="DM1975" s="90"/>
      <c r="DN1975" s="90"/>
      <c r="DO1975" s="90"/>
      <c r="DP1975" s="90"/>
      <c r="DQ1975" s="90"/>
      <c r="DR1975" s="90"/>
      <c r="DS1975" s="90"/>
      <c r="DT1975" s="90"/>
      <c r="DU1975" s="90"/>
      <c r="DV1975" s="90"/>
      <c r="DW1975" s="90"/>
      <c r="DX1975" s="90"/>
      <c r="DY1975" s="90"/>
      <c r="DZ1975" s="90"/>
      <c r="EA1975" s="90"/>
      <c r="EB1975" s="90"/>
      <c r="EC1975" s="90"/>
      <c r="ED1975" s="90"/>
      <c r="EE1975" s="90"/>
      <c r="EF1975" s="90"/>
      <c r="EG1975" s="90"/>
      <c r="EH1975" s="90"/>
      <c r="EI1975" s="90"/>
      <c r="EJ1975" s="90"/>
      <c r="EK1975" s="90"/>
      <c r="EL1975" s="90"/>
      <c r="EM1975" s="90"/>
      <c r="EN1975" s="90"/>
      <c r="EO1975" s="90"/>
      <c r="EP1975" s="90"/>
      <c r="EQ1975" s="90"/>
      <c r="ER1975" s="90"/>
      <c r="ES1975" s="90"/>
      <c r="ET1975" s="90"/>
      <c r="EU1975" s="90"/>
      <c r="EV1975" s="90"/>
      <c r="EW1975" s="90"/>
      <c r="EX1975" s="90"/>
      <c r="EY1975" s="90"/>
      <c r="EZ1975" s="90"/>
      <c r="FA1975" s="90"/>
      <c r="FB1975" s="90"/>
      <c r="FC1975" s="90"/>
      <c r="FD1975" s="90"/>
      <c r="FE1975" s="90"/>
      <c r="FF1975" s="90"/>
      <c r="FG1975" s="90"/>
      <c r="FH1975" s="90"/>
      <c r="FI1975" s="90"/>
      <c r="FJ1975" s="90"/>
      <c r="FK1975" s="90"/>
      <c r="FL1975" s="90"/>
      <c r="FM1975" s="90"/>
      <c r="FN1975" s="90"/>
      <c r="FO1975" s="90"/>
      <c r="FP1975" s="90"/>
      <c r="FQ1975" s="90"/>
      <c r="FR1975" s="90"/>
      <c r="FS1975" s="90"/>
      <c r="FT1975" s="90"/>
      <c r="FU1975" s="90"/>
      <c r="FV1975" s="90"/>
      <c r="FW1975" s="90"/>
      <c r="FX1975" s="90"/>
      <c r="FY1975" s="90"/>
      <c r="FZ1975" s="90"/>
      <c r="GA1975" s="90"/>
      <c r="GB1975" s="90"/>
      <c r="GC1975" s="90"/>
      <c r="GD1975" s="90"/>
      <c r="GE1975" s="90"/>
      <c r="GF1975" s="90"/>
      <c r="GG1975" s="90"/>
      <c r="GH1975" s="90"/>
      <c r="GI1975" s="90"/>
      <c r="GJ1975" s="90"/>
      <c r="GK1975" s="90"/>
      <c r="GL1975" s="90"/>
      <c r="GM1975" s="90"/>
      <c r="GN1975" s="90"/>
      <c r="GO1975" s="90"/>
      <c r="GP1975" s="90"/>
      <c r="GQ1975" s="90"/>
      <c r="GR1975" s="90"/>
      <c r="GS1975" s="90"/>
      <c r="GT1975" s="90"/>
      <c r="GU1975" s="90"/>
      <c r="GV1975" s="90"/>
      <c r="GW1975" s="90"/>
      <c r="GX1975" s="90"/>
      <c r="GY1975" s="90"/>
      <c r="GZ1975" s="90"/>
      <c r="HA1975" s="90"/>
      <c r="HB1975" s="90"/>
      <c r="HC1975" s="90"/>
      <c r="HD1975" s="90"/>
      <c r="HE1975" s="90"/>
      <c r="HF1975" s="90"/>
      <c r="HG1975" s="90"/>
      <c r="HH1975" s="90"/>
      <c r="HI1975" s="90"/>
      <c r="HJ1975" s="90"/>
      <c r="HK1975" s="90"/>
      <c r="HL1975" s="90"/>
      <c r="HM1975" s="90"/>
      <c r="HN1975" s="90"/>
      <c r="HO1975" s="90"/>
      <c r="HP1975" s="90"/>
      <c r="HQ1975" s="90"/>
      <c r="HR1975" s="90"/>
      <c r="HS1975" s="90"/>
      <c r="HT1975" s="90"/>
      <c r="HU1975" s="90"/>
      <c r="HV1975" s="90"/>
      <c r="HW1975" s="90"/>
      <c r="HX1975" s="90"/>
      <c r="HY1975" s="90"/>
      <c r="HZ1975" s="90"/>
      <c r="IA1975" s="90"/>
      <c r="IB1975" s="90"/>
      <c r="IC1975" s="90"/>
      <c r="ID1975" s="90"/>
      <c r="IE1975" s="90"/>
      <c r="IF1975" s="90"/>
      <c r="IG1975" s="90"/>
      <c r="IH1975" s="90"/>
      <c r="II1975" s="90"/>
      <c r="IJ1975" s="90"/>
      <c r="IK1975" s="90"/>
      <c r="IL1975" s="90"/>
      <c r="IM1975" s="90"/>
    </row>
    <row r="1976" spans="1:247" ht="13.5" hidden="1">
      <c r="A1976" s="90" t="s">
        <v>2767</v>
      </c>
      <c r="B1976" s="93" t="s">
        <v>2780</v>
      </c>
      <c r="C1976" s="90" t="s">
        <v>2785</v>
      </c>
      <c r="D1976" s="90" t="s">
        <v>2821</v>
      </c>
      <c r="E1976" s="90">
        <v>343386</v>
      </c>
      <c r="F1976" s="90" t="s">
        <v>2786</v>
      </c>
      <c r="G1976" s="90" t="s">
        <v>752</v>
      </c>
      <c r="H1976" s="92">
        <v>318344.01</v>
      </c>
      <c r="I1976" s="92">
        <v>500</v>
      </c>
      <c r="J1976" s="93"/>
      <c r="K1976" s="94">
        <f t="shared" si="28"/>
        <v>636.68802000000005</v>
      </c>
      <c r="L1976" s="94">
        <f t="shared" si="27"/>
        <v>636.68802000000005</v>
      </c>
      <c r="M1976" s="94">
        <f t="shared" si="25"/>
        <v>0</v>
      </c>
      <c r="N1976" s="90" t="s">
        <v>2822</v>
      </c>
      <c r="O1976" s="90" t="s">
        <v>2823</v>
      </c>
      <c r="P1976" s="90" t="s">
        <v>2619</v>
      </c>
      <c r="Q1976" s="90"/>
      <c r="R1976" s="90"/>
      <c r="S1976" s="90"/>
      <c r="T1976" s="90"/>
      <c r="U1976" s="90"/>
      <c r="V1976" s="90"/>
      <c r="W1976" s="90"/>
      <c r="X1976" s="90"/>
      <c r="Y1976" s="90"/>
      <c r="Z1976" s="90"/>
      <c r="AA1976" s="90"/>
      <c r="AB1976" s="90"/>
      <c r="AC1976" s="90"/>
      <c r="AD1976" s="90"/>
      <c r="AE1976" s="90"/>
      <c r="AF1976" s="90"/>
      <c r="AG1976" s="90"/>
      <c r="AH1976" s="90"/>
      <c r="AI1976" s="90"/>
      <c r="AJ1976" s="90"/>
      <c r="AK1976" s="90"/>
      <c r="AL1976" s="90"/>
      <c r="AM1976" s="90"/>
      <c r="AN1976" s="90"/>
      <c r="AO1976" s="90"/>
      <c r="AP1976" s="90"/>
      <c r="AQ1976" s="90"/>
      <c r="AR1976" s="90"/>
      <c r="AS1976" s="90"/>
      <c r="AT1976" s="90"/>
      <c r="AU1976" s="90"/>
      <c r="AV1976" s="90"/>
      <c r="AW1976" s="90"/>
      <c r="AX1976" s="90"/>
      <c r="AY1976" s="90"/>
      <c r="AZ1976" s="90"/>
      <c r="BA1976" s="90"/>
      <c r="BB1976" s="90"/>
      <c r="BC1976" s="90"/>
      <c r="BD1976" s="90"/>
      <c r="BE1976" s="90"/>
      <c r="BF1976" s="90"/>
      <c r="BG1976" s="90"/>
      <c r="BH1976" s="90"/>
      <c r="BI1976" s="90"/>
      <c r="BJ1976" s="90"/>
      <c r="BK1976" s="90"/>
      <c r="BL1976" s="90"/>
      <c r="BM1976" s="90"/>
      <c r="BN1976" s="90"/>
      <c r="BO1976" s="90"/>
      <c r="BP1976" s="90"/>
      <c r="BQ1976" s="90"/>
      <c r="BR1976" s="90"/>
      <c r="BS1976" s="90"/>
      <c r="BT1976" s="90"/>
      <c r="BU1976" s="90"/>
      <c r="BV1976" s="90"/>
      <c r="BW1976" s="90"/>
      <c r="BX1976" s="90"/>
      <c r="BY1976" s="90"/>
      <c r="BZ1976" s="90"/>
      <c r="CA1976" s="90"/>
      <c r="CB1976" s="90"/>
      <c r="CC1976" s="90"/>
      <c r="CD1976" s="90"/>
      <c r="CE1976" s="90"/>
      <c r="CF1976" s="90"/>
      <c r="CG1976" s="90"/>
      <c r="CH1976" s="90"/>
      <c r="CI1976" s="90"/>
      <c r="CJ1976" s="90"/>
      <c r="CK1976" s="90"/>
      <c r="CL1976" s="90"/>
      <c r="CM1976" s="90"/>
      <c r="CN1976" s="90"/>
      <c r="CO1976" s="90"/>
      <c r="CP1976" s="90"/>
      <c r="CQ1976" s="90"/>
      <c r="CR1976" s="90"/>
      <c r="CS1976" s="90"/>
      <c r="CT1976" s="90"/>
      <c r="CU1976" s="90"/>
      <c r="CV1976" s="90"/>
      <c r="CW1976" s="90"/>
      <c r="CX1976" s="90"/>
      <c r="CY1976" s="90"/>
      <c r="CZ1976" s="90"/>
      <c r="DA1976" s="90"/>
      <c r="DB1976" s="90"/>
      <c r="DC1976" s="90"/>
      <c r="DD1976" s="90"/>
      <c r="DE1976" s="90"/>
      <c r="DF1976" s="90"/>
      <c r="DG1976" s="90"/>
      <c r="DH1976" s="90"/>
      <c r="DI1976" s="90"/>
      <c r="DJ1976" s="90"/>
      <c r="DK1976" s="90"/>
      <c r="DL1976" s="90"/>
      <c r="DM1976" s="90"/>
      <c r="DN1976" s="90"/>
      <c r="DO1976" s="90"/>
      <c r="DP1976" s="90"/>
      <c r="DQ1976" s="90"/>
      <c r="DR1976" s="90"/>
      <c r="DS1976" s="90"/>
      <c r="DT1976" s="90"/>
      <c r="DU1976" s="90"/>
      <c r="DV1976" s="90"/>
      <c r="DW1976" s="90"/>
      <c r="DX1976" s="90"/>
      <c r="DY1976" s="90"/>
      <c r="DZ1976" s="90"/>
      <c r="EA1976" s="90"/>
      <c r="EB1976" s="90"/>
      <c r="EC1976" s="90"/>
      <c r="ED1976" s="90"/>
      <c r="EE1976" s="90"/>
      <c r="EF1976" s="90"/>
      <c r="EG1976" s="90"/>
      <c r="EH1976" s="90"/>
      <c r="EI1976" s="90"/>
      <c r="EJ1976" s="90"/>
      <c r="EK1976" s="90"/>
      <c r="EL1976" s="90"/>
      <c r="EM1976" s="90"/>
      <c r="EN1976" s="90"/>
      <c r="EO1976" s="90"/>
      <c r="EP1976" s="90"/>
      <c r="EQ1976" s="90"/>
      <c r="ER1976" s="90"/>
      <c r="ES1976" s="90"/>
      <c r="ET1976" s="90"/>
      <c r="EU1976" s="90"/>
      <c r="EV1976" s="90"/>
      <c r="EW1976" s="90"/>
      <c r="EX1976" s="90"/>
      <c r="EY1976" s="90"/>
      <c r="EZ1976" s="90"/>
      <c r="FA1976" s="90"/>
      <c r="FB1976" s="90"/>
      <c r="FC1976" s="90"/>
      <c r="FD1976" s="90"/>
      <c r="FE1976" s="90"/>
      <c r="FF1976" s="90"/>
      <c r="FG1976" s="90"/>
      <c r="FH1976" s="90"/>
      <c r="FI1976" s="90"/>
      <c r="FJ1976" s="90"/>
      <c r="FK1976" s="90"/>
      <c r="FL1976" s="90"/>
      <c r="FM1976" s="90"/>
      <c r="FN1976" s="90"/>
      <c r="FO1976" s="90"/>
      <c r="FP1976" s="90"/>
      <c r="FQ1976" s="90"/>
      <c r="FR1976" s="90"/>
      <c r="FS1976" s="90"/>
      <c r="FT1976" s="90"/>
      <c r="FU1976" s="90"/>
      <c r="FV1976" s="90"/>
      <c r="FW1976" s="90"/>
      <c r="FX1976" s="90"/>
      <c r="FY1976" s="90"/>
      <c r="FZ1976" s="90"/>
      <c r="GA1976" s="90"/>
      <c r="GB1976" s="90"/>
      <c r="GC1976" s="90"/>
      <c r="GD1976" s="90"/>
      <c r="GE1976" s="90"/>
      <c r="GF1976" s="90"/>
      <c r="GG1976" s="90"/>
      <c r="GH1976" s="90"/>
      <c r="GI1976" s="90"/>
      <c r="GJ1976" s="90"/>
      <c r="GK1976" s="90"/>
      <c r="GL1976" s="90"/>
      <c r="GM1976" s="90"/>
      <c r="GN1976" s="90"/>
      <c r="GO1976" s="90"/>
      <c r="GP1976" s="90"/>
      <c r="GQ1976" s="90"/>
      <c r="GR1976" s="90"/>
      <c r="GS1976" s="90"/>
      <c r="GT1976" s="90"/>
      <c r="GU1976" s="90"/>
      <c r="GV1976" s="90"/>
      <c r="GW1976" s="90"/>
      <c r="GX1976" s="90"/>
      <c r="GY1976" s="90"/>
      <c r="GZ1976" s="90"/>
      <c r="HA1976" s="90"/>
      <c r="HB1976" s="90"/>
      <c r="HC1976" s="90"/>
      <c r="HD1976" s="90"/>
      <c r="HE1976" s="90"/>
      <c r="HF1976" s="90"/>
      <c r="HG1976" s="90"/>
      <c r="HH1976" s="90"/>
      <c r="HI1976" s="90"/>
      <c r="HJ1976" s="90"/>
      <c r="HK1976" s="90"/>
      <c r="HL1976" s="90"/>
      <c r="HM1976" s="90"/>
      <c r="HN1976" s="90"/>
      <c r="HO1976" s="90"/>
      <c r="HP1976" s="90"/>
      <c r="HQ1976" s="90"/>
      <c r="HR1976" s="90"/>
      <c r="HS1976" s="90"/>
      <c r="HT1976" s="90"/>
      <c r="HU1976" s="90"/>
      <c r="HV1976" s="90"/>
      <c r="HW1976" s="90"/>
      <c r="HX1976" s="90"/>
      <c r="HY1976" s="90"/>
      <c r="HZ1976" s="90"/>
      <c r="IA1976" s="90"/>
      <c r="IB1976" s="90"/>
      <c r="IC1976" s="90"/>
      <c r="ID1976" s="90"/>
      <c r="IE1976" s="90"/>
      <c r="IF1976" s="90"/>
      <c r="IG1976" s="90"/>
      <c r="IH1976" s="90"/>
      <c r="II1976" s="90"/>
      <c r="IJ1976" s="90"/>
      <c r="IK1976" s="90"/>
      <c r="IL1976" s="90"/>
      <c r="IM1976" s="90"/>
    </row>
    <row r="1977" spans="1:247" ht="13.5" hidden="1">
      <c r="A1977" s="90" t="s">
        <v>2767</v>
      </c>
      <c r="B1977" s="93" t="s">
        <v>2780</v>
      </c>
      <c r="C1977" s="90" t="s">
        <v>2785</v>
      </c>
      <c r="D1977" s="90" t="s">
        <v>2824</v>
      </c>
      <c r="E1977" s="90">
        <v>343516</v>
      </c>
      <c r="F1977" s="90" t="s">
        <v>2786</v>
      </c>
      <c r="G1977" s="90" t="s">
        <v>752</v>
      </c>
      <c r="H1977" s="92">
        <v>29994.53</v>
      </c>
      <c r="I1977" s="92">
        <v>500</v>
      </c>
      <c r="J1977" s="93"/>
      <c r="K1977" s="94">
        <f t="shared" si="28"/>
        <v>59.989059999999995</v>
      </c>
      <c r="L1977" s="94">
        <f t="shared" si="27"/>
        <v>59.989059999999995</v>
      </c>
      <c r="M1977" s="94">
        <f t="shared" si="25"/>
        <v>0</v>
      </c>
      <c r="N1977" s="90" t="s">
        <v>2822</v>
      </c>
      <c r="O1977" s="90" t="s">
        <v>2823</v>
      </c>
      <c r="P1977" s="90" t="s">
        <v>2619</v>
      </c>
      <c r="Q1977" s="90"/>
      <c r="R1977" s="90"/>
      <c r="S1977" s="90"/>
      <c r="T1977" s="90"/>
      <c r="U1977" s="90"/>
      <c r="V1977" s="90"/>
      <c r="W1977" s="90"/>
      <c r="X1977" s="90"/>
      <c r="Y1977" s="90"/>
      <c r="Z1977" s="90"/>
      <c r="AA1977" s="90"/>
      <c r="AB1977" s="90"/>
      <c r="AC1977" s="90"/>
      <c r="AD1977" s="90"/>
      <c r="AE1977" s="90"/>
      <c r="AF1977" s="90"/>
      <c r="AG1977" s="90"/>
      <c r="AH1977" s="90"/>
      <c r="AI1977" s="90"/>
      <c r="AJ1977" s="90"/>
      <c r="AK1977" s="90"/>
      <c r="AL1977" s="90"/>
      <c r="AM1977" s="90"/>
      <c r="AN1977" s="90"/>
      <c r="AO1977" s="90"/>
      <c r="AP1977" s="90"/>
      <c r="AQ1977" s="90"/>
      <c r="AR1977" s="90"/>
      <c r="AS1977" s="90"/>
      <c r="AT1977" s="90"/>
      <c r="AU1977" s="90"/>
      <c r="AV1977" s="90"/>
      <c r="AW1977" s="90"/>
      <c r="AX1977" s="90"/>
      <c r="AY1977" s="90"/>
      <c r="AZ1977" s="90"/>
      <c r="BA1977" s="90"/>
      <c r="BB1977" s="90"/>
      <c r="BC1977" s="90"/>
      <c r="BD1977" s="90"/>
      <c r="BE1977" s="90"/>
      <c r="BF1977" s="90"/>
      <c r="BG1977" s="90"/>
      <c r="BH1977" s="90"/>
      <c r="BI1977" s="90"/>
      <c r="BJ1977" s="90"/>
      <c r="BK1977" s="90"/>
      <c r="BL1977" s="90"/>
      <c r="BM1977" s="90"/>
      <c r="BN1977" s="90"/>
      <c r="BO1977" s="90"/>
      <c r="BP1977" s="90"/>
      <c r="BQ1977" s="90"/>
      <c r="BR1977" s="90"/>
      <c r="BS1977" s="90"/>
      <c r="BT1977" s="90"/>
      <c r="BU1977" s="90"/>
      <c r="BV1977" s="90"/>
      <c r="BW1977" s="90"/>
      <c r="BX1977" s="90"/>
      <c r="BY1977" s="90"/>
      <c r="BZ1977" s="90"/>
      <c r="CA1977" s="90"/>
      <c r="CB1977" s="90"/>
      <c r="CC1977" s="90"/>
      <c r="CD1977" s="90"/>
      <c r="CE1977" s="90"/>
      <c r="CF1977" s="90"/>
      <c r="CG1977" s="90"/>
      <c r="CH1977" s="90"/>
      <c r="CI1977" s="90"/>
      <c r="CJ1977" s="90"/>
      <c r="CK1977" s="90"/>
      <c r="CL1977" s="90"/>
      <c r="CM1977" s="90"/>
      <c r="CN1977" s="90"/>
      <c r="CO1977" s="90"/>
      <c r="CP1977" s="90"/>
      <c r="CQ1977" s="90"/>
      <c r="CR1977" s="90"/>
      <c r="CS1977" s="90"/>
      <c r="CT1977" s="90"/>
      <c r="CU1977" s="90"/>
      <c r="CV1977" s="90"/>
      <c r="CW1977" s="90"/>
      <c r="CX1977" s="90"/>
      <c r="CY1977" s="90"/>
      <c r="CZ1977" s="90"/>
      <c r="DA1977" s="90"/>
      <c r="DB1977" s="90"/>
      <c r="DC1977" s="90"/>
      <c r="DD1977" s="90"/>
      <c r="DE1977" s="90"/>
      <c r="DF1977" s="90"/>
      <c r="DG1977" s="90"/>
      <c r="DH1977" s="90"/>
      <c r="DI1977" s="90"/>
      <c r="DJ1977" s="90"/>
      <c r="DK1977" s="90"/>
      <c r="DL1977" s="90"/>
      <c r="DM1977" s="90"/>
      <c r="DN1977" s="90"/>
      <c r="DO1977" s="90"/>
      <c r="DP1977" s="90"/>
      <c r="DQ1977" s="90"/>
      <c r="DR1977" s="90"/>
      <c r="DS1977" s="90"/>
      <c r="DT1977" s="90"/>
      <c r="DU1977" s="90"/>
      <c r="DV1977" s="90"/>
      <c r="DW1977" s="90"/>
      <c r="DX1977" s="90"/>
      <c r="DY1977" s="90"/>
      <c r="DZ1977" s="90"/>
      <c r="EA1977" s="90"/>
      <c r="EB1977" s="90"/>
      <c r="EC1977" s="90"/>
      <c r="ED1977" s="90"/>
      <c r="EE1977" s="90"/>
      <c r="EF1977" s="90"/>
      <c r="EG1977" s="90"/>
      <c r="EH1977" s="90"/>
      <c r="EI1977" s="90"/>
      <c r="EJ1977" s="90"/>
      <c r="EK1977" s="90"/>
      <c r="EL1977" s="90"/>
      <c r="EM1977" s="90"/>
      <c r="EN1977" s="90"/>
      <c r="EO1977" s="90"/>
      <c r="EP1977" s="90"/>
      <c r="EQ1977" s="90"/>
      <c r="ER1977" s="90"/>
      <c r="ES1977" s="90"/>
      <c r="ET1977" s="90"/>
      <c r="EU1977" s="90"/>
      <c r="EV1977" s="90"/>
      <c r="EW1977" s="90"/>
      <c r="EX1977" s="90"/>
      <c r="EY1977" s="90"/>
      <c r="EZ1977" s="90"/>
      <c r="FA1977" s="90"/>
      <c r="FB1977" s="90"/>
      <c r="FC1977" s="90"/>
      <c r="FD1977" s="90"/>
      <c r="FE1977" s="90"/>
      <c r="FF1977" s="90"/>
      <c r="FG1977" s="90"/>
      <c r="FH1977" s="90"/>
      <c r="FI1977" s="90"/>
      <c r="FJ1977" s="90"/>
      <c r="FK1977" s="90"/>
      <c r="FL1977" s="90"/>
      <c r="FM1977" s="90"/>
      <c r="FN1977" s="90"/>
      <c r="FO1977" s="90"/>
      <c r="FP1977" s="90"/>
      <c r="FQ1977" s="90"/>
      <c r="FR1977" s="90"/>
      <c r="FS1977" s="90"/>
      <c r="FT1977" s="90"/>
      <c r="FU1977" s="90"/>
      <c r="FV1977" s="90"/>
      <c r="FW1977" s="90"/>
      <c r="FX1977" s="90"/>
      <c r="FY1977" s="90"/>
      <c r="FZ1977" s="90"/>
      <c r="GA1977" s="90"/>
      <c r="GB1977" s="90"/>
      <c r="GC1977" s="90"/>
      <c r="GD1977" s="90"/>
      <c r="GE1977" s="90"/>
      <c r="GF1977" s="90"/>
      <c r="GG1977" s="90"/>
      <c r="GH1977" s="90"/>
      <c r="GI1977" s="90"/>
      <c r="GJ1977" s="90"/>
      <c r="GK1977" s="90"/>
      <c r="GL1977" s="90"/>
      <c r="GM1977" s="90"/>
      <c r="GN1977" s="90"/>
      <c r="GO1977" s="90"/>
      <c r="GP1977" s="90"/>
      <c r="GQ1977" s="90"/>
      <c r="GR1977" s="90"/>
      <c r="GS1977" s="90"/>
      <c r="GT1977" s="90"/>
      <c r="GU1977" s="90"/>
      <c r="GV1977" s="90"/>
      <c r="GW1977" s="90"/>
      <c r="GX1977" s="90"/>
      <c r="GY1977" s="90"/>
      <c r="GZ1977" s="90"/>
      <c r="HA1977" s="90"/>
      <c r="HB1977" s="90"/>
      <c r="HC1977" s="90"/>
      <c r="HD1977" s="90"/>
      <c r="HE1977" s="90"/>
      <c r="HF1977" s="90"/>
      <c r="HG1977" s="90"/>
      <c r="HH1977" s="90"/>
      <c r="HI1977" s="90"/>
      <c r="HJ1977" s="90"/>
      <c r="HK1977" s="90"/>
      <c r="HL1977" s="90"/>
      <c r="HM1977" s="90"/>
      <c r="HN1977" s="90"/>
      <c r="HO1977" s="90"/>
      <c r="HP1977" s="90"/>
      <c r="HQ1977" s="90"/>
      <c r="HR1977" s="90"/>
      <c r="HS1977" s="90"/>
      <c r="HT1977" s="90"/>
      <c r="HU1977" s="90"/>
      <c r="HV1977" s="90"/>
      <c r="HW1977" s="90"/>
      <c r="HX1977" s="90"/>
      <c r="HY1977" s="90"/>
      <c r="HZ1977" s="90"/>
      <c r="IA1977" s="90"/>
      <c r="IB1977" s="90"/>
      <c r="IC1977" s="90"/>
      <c r="ID1977" s="90"/>
      <c r="IE1977" s="90"/>
      <c r="IF1977" s="90"/>
      <c r="IG1977" s="90"/>
      <c r="IH1977" s="90"/>
      <c r="II1977" s="90"/>
      <c r="IJ1977" s="90"/>
      <c r="IK1977" s="90"/>
      <c r="IL1977" s="90"/>
      <c r="IM1977" s="90"/>
    </row>
    <row r="1978" spans="1:247" ht="13.5" hidden="1">
      <c r="A1978" s="90" t="s">
        <v>2767</v>
      </c>
      <c r="B1978" s="93" t="s">
        <v>2780</v>
      </c>
      <c r="C1978" s="90" t="s">
        <v>2785</v>
      </c>
      <c r="D1978" s="90" t="s">
        <v>2824</v>
      </c>
      <c r="E1978" s="90">
        <v>343531</v>
      </c>
      <c r="F1978" s="90" t="s">
        <v>2786</v>
      </c>
      <c r="G1978" s="90" t="s">
        <v>752</v>
      </c>
      <c r="H1978" s="92">
        <v>7200</v>
      </c>
      <c r="I1978" s="92">
        <v>500</v>
      </c>
      <c r="J1978" s="93"/>
      <c r="K1978" s="94">
        <f t="shared" si="28"/>
        <v>14.4</v>
      </c>
      <c r="L1978" s="94">
        <f t="shared" si="27"/>
        <v>14.4</v>
      </c>
      <c r="M1978" s="94">
        <f t="shared" si="25"/>
        <v>0</v>
      </c>
      <c r="N1978" s="90" t="s">
        <v>2822</v>
      </c>
      <c r="O1978" s="90" t="s">
        <v>2823</v>
      </c>
      <c r="P1978" s="90" t="s">
        <v>2619</v>
      </c>
      <c r="Q1978" s="90"/>
      <c r="R1978" s="90"/>
      <c r="S1978" s="90"/>
      <c r="T1978" s="90"/>
      <c r="U1978" s="90"/>
      <c r="V1978" s="90"/>
      <c r="W1978" s="90"/>
      <c r="X1978" s="90"/>
      <c r="Y1978" s="90"/>
      <c r="Z1978" s="90"/>
      <c r="AA1978" s="90"/>
      <c r="AB1978" s="90"/>
      <c r="AC1978" s="90"/>
      <c r="AD1978" s="90"/>
      <c r="AE1978" s="90"/>
      <c r="AF1978" s="90"/>
      <c r="AG1978" s="90"/>
      <c r="AH1978" s="90"/>
      <c r="AI1978" s="90"/>
      <c r="AJ1978" s="90"/>
      <c r="AK1978" s="90"/>
      <c r="AL1978" s="90"/>
      <c r="AM1978" s="90"/>
      <c r="AN1978" s="90"/>
      <c r="AO1978" s="90"/>
      <c r="AP1978" s="90"/>
      <c r="AQ1978" s="90"/>
      <c r="AR1978" s="90"/>
      <c r="AS1978" s="90"/>
      <c r="AT1978" s="90"/>
      <c r="AU1978" s="90"/>
      <c r="AV1978" s="90"/>
      <c r="AW1978" s="90"/>
      <c r="AX1978" s="90"/>
      <c r="AY1978" s="90"/>
      <c r="AZ1978" s="90"/>
      <c r="BA1978" s="90"/>
      <c r="BB1978" s="90"/>
      <c r="BC1978" s="90"/>
      <c r="BD1978" s="90"/>
      <c r="BE1978" s="90"/>
      <c r="BF1978" s="90"/>
      <c r="BG1978" s="90"/>
      <c r="BH1978" s="90"/>
      <c r="BI1978" s="90"/>
      <c r="BJ1978" s="90"/>
      <c r="BK1978" s="90"/>
      <c r="BL1978" s="90"/>
      <c r="BM1978" s="90"/>
      <c r="BN1978" s="90"/>
      <c r="BO1978" s="90"/>
      <c r="BP1978" s="90"/>
      <c r="BQ1978" s="90"/>
      <c r="BR1978" s="90"/>
      <c r="BS1978" s="90"/>
      <c r="BT1978" s="90"/>
      <c r="BU1978" s="90"/>
      <c r="BV1978" s="90"/>
      <c r="BW1978" s="90"/>
      <c r="BX1978" s="90"/>
      <c r="BY1978" s="90"/>
      <c r="BZ1978" s="90"/>
      <c r="CA1978" s="90"/>
      <c r="CB1978" s="90"/>
      <c r="CC1978" s="90"/>
      <c r="CD1978" s="90"/>
      <c r="CE1978" s="90"/>
      <c r="CF1978" s="90"/>
      <c r="CG1978" s="90"/>
      <c r="CH1978" s="90"/>
      <c r="CI1978" s="90"/>
      <c r="CJ1978" s="90"/>
      <c r="CK1978" s="90"/>
      <c r="CL1978" s="90"/>
      <c r="CM1978" s="90"/>
      <c r="CN1978" s="90"/>
      <c r="CO1978" s="90"/>
      <c r="CP1978" s="90"/>
      <c r="CQ1978" s="90"/>
      <c r="CR1978" s="90"/>
      <c r="CS1978" s="90"/>
      <c r="CT1978" s="90"/>
      <c r="CU1978" s="90"/>
      <c r="CV1978" s="90"/>
      <c r="CW1978" s="90"/>
      <c r="CX1978" s="90"/>
      <c r="CY1978" s="90"/>
      <c r="CZ1978" s="90"/>
      <c r="DA1978" s="90"/>
      <c r="DB1978" s="90"/>
      <c r="DC1978" s="90"/>
      <c r="DD1978" s="90"/>
      <c r="DE1978" s="90"/>
      <c r="DF1978" s="90"/>
      <c r="DG1978" s="90"/>
      <c r="DH1978" s="90"/>
      <c r="DI1978" s="90"/>
      <c r="DJ1978" s="90"/>
      <c r="DK1978" s="90"/>
      <c r="DL1978" s="90"/>
      <c r="DM1978" s="90"/>
      <c r="DN1978" s="90"/>
      <c r="DO1978" s="90"/>
      <c r="DP1978" s="90"/>
      <c r="DQ1978" s="90"/>
      <c r="DR1978" s="90"/>
      <c r="DS1978" s="90"/>
      <c r="DT1978" s="90"/>
      <c r="DU1978" s="90"/>
      <c r="DV1978" s="90"/>
      <c r="DW1978" s="90"/>
      <c r="DX1978" s="90"/>
      <c r="DY1978" s="90"/>
      <c r="DZ1978" s="90"/>
      <c r="EA1978" s="90"/>
      <c r="EB1978" s="90"/>
      <c r="EC1978" s="90"/>
      <c r="ED1978" s="90"/>
      <c r="EE1978" s="90"/>
      <c r="EF1978" s="90"/>
      <c r="EG1978" s="90"/>
      <c r="EH1978" s="90"/>
      <c r="EI1978" s="90"/>
      <c r="EJ1978" s="90"/>
      <c r="EK1978" s="90"/>
      <c r="EL1978" s="90"/>
      <c r="EM1978" s="90"/>
      <c r="EN1978" s="90"/>
      <c r="EO1978" s="90"/>
      <c r="EP1978" s="90"/>
      <c r="EQ1978" s="90"/>
      <c r="ER1978" s="90"/>
      <c r="ES1978" s="90"/>
      <c r="ET1978" s="90"/>
      <c r="EU1978" s="90"/>
      <c r="EV1978" s="90"/>
      <c r="EW1978" s="90"/>
      <c r="EX1978" s="90"/>
      <c r="EY1978" s="90"/>
      <c r="EZ1978" s="90"/>
      <c r="FA1978" s="90"/>
      <c r="FB1978" s="90"/>
      <c r="FC1978" s="90"/>
      <c r="FD1978" s="90"/>
      <c r="FE1978" s="90"/>
      <c r="FF1978" s="90"/>
      <c r="FG1978" s="90"/>
      <c r="FH1978" s="90"/>
      <c r="FI1978" s="90"/>
      <c r="FJ1978" s="90"/>
      <c r="FK1978" s="90"/>
      <c r="FL1978" s="90"/>
      <c r="FM1978" s="90"/>
      <c r="FN1978" s="90"/>
      <c r="FO1978" s="90"/>
      <c r="FP1978" s="90"/>
      <c r="FQ1978" s="90"/>
      <c r="FR1978" s="90"/>
      <c r="FS1978" s="90"/>
      <c r="FT1978" s="90"/>
      <c r="FU1978" s="90"/>
      <c r="FV1978" s="90"/>
      <c r="FW1978" s="90"/>
      <c r="FX1978" s="90"/>
      <c r="FY1978" s="90"/>
      <c r="FZ1978" s="90"/>
      <c r="GA1978" s="90"/>
      <c r="GB1978" s="90"/>
      <c r="GC1978" s="90"/>
      <c r="GD1978" s="90"/>
      <c r="GE1978" s="90"/>
      <c r="GF1978" s="90"/>
      <c r="GG1978" s="90"/>
      <c r="GH1978" s="90"/>
      <c r="GI1978" s="90"/>
      <c r="GJ1978" s="90"/>
      <c r="GK1978" s="90"/>
      <c r="GL1978" s="90"/>
      <c r="GM1978" s="90"/>
      <c r="GN1978" s="90"/>
      <c r="GO1978" s="90"/>
      <c r="GP1978" s="90"/>
      <c r="GQ1978" s="90"/>
      <c r="GR1978" s="90"/>
      <c r="GS1978" s="90"/>
      <c r="GT1978" s="90"/>
      <c r="GU1978" s="90"/>
      <c r="GV1978" s="90"/>
      <c r="GW1978" s="90"/>
      <c r="GX1978" s="90"/>
      <c r="GY1978" s="90"/>
      <c r="GZ1978" s="90"/>
      <c r="HA1978" s="90"/>
      <c r="HB1978" s="90"/>
      <c r="HC1978" s="90"/>
      <c r="HD1978" s="90"/>
      <c r="HE1978" s="90"/>
      <c r="HF1978" s="90"/>
      <c r="HG1978" s="90"/>
      <c r="HH1978" s="90"/>
      <c r="HI1978" s="90"/>
      <c r="HJ1978" s="90"/>
      <c r="HK1978" s="90"/>
      <c r="HL1978" s="90"/>
      <c r="HM1978" s="90"/>
      <c r="HN1978" s="90"/>
      <c r="HO1978" s="90"/>
      <c r="HP1978" s="90"/>
      <c r="HQ1978" s="90"/>
      <c r="HR1978" s="90"/>
      <c r="HS1978" s="90"/>
      <c r="HT1978" s="90"/>
      <c r="HU1978" s="90"/>
      <c r="HV1978" s="90"/>
      <c r="HW1978" s="90"/>
      <c r="HX1978" s="90"/>
      <c r="HY1978" s="90"/>
      <c r="HZ1978" s="90"/>
      <c r="IA1978" s="90"/>
      <c r="IB1978" s="90"/>
      <c r="IC1978" s="90"/>
      <c r="ID1978" s="90"/>
      <c r="IE1978" s="90"/>
      <c r="IF1978" s="90"/>
      <c r="IG1978" s="90"/>
      <c r="IH1978" s="90"/>
      <c r="II1978" s="90"/>
      <c r="IJ1978" s="90"/>
      <c r="IK1978" s="90"/>
      <c r="IL1978" s="90"/>
      <c r="IM1978" s="90"/>
    </row>
    <row r="1979" spans="1:247" ht="13.5" hidden="1">
      <c r="A1979" s="90" t="s">
        <v>2767</v>
      </c>
      <c r="B1979" s="93" t="s">
        <v>2780</v>
      </c>
      <c r="C1979" s="90" t="s">
        <v>2785</v>
      </c>
      <c r="D1979" s="90" t="s">
        <v>2825</v>
      </c>
      <c r="E1979" s="90">
        <v>343621</v>
      </c>
      <c r="F1979" s="90" t="s">
        <v>2786</v>
      </c>
      <c r="G1979" s="90" t="s">
        <v>752</v>
      </c>
      <c r="H1979" s="92">
        <v>25391.87</v>
      </c>
      <c r="I1979" s="92">
        <v>500</v>
      </c>
      <c r="J1979" s="93"/>
      <c r="K1979" s="94">
        <f t="shared" si="28"/>
        <v>50.783739999999995</v>
      </c>
      <c r="L1979" s="94">
        <f t="shared" si="27"/>
        <v>50.783739999999995</v>
      </c>
      <c r="M1979" s="94">
        <f t="shared" si="25"/>
        <v>0</v>
      </c>
      <c r="N1979" s="90" t="s">
        <v>2826</v>
      </c>
      <c r="O1979" s="90" t="s">
        <v>2827</v>
      </c>
      <c r="P1979" s="90" t="s">
        <v>2619</v>
      </c>
      <c r="Q1979" s="90"/>
      <c r="R1979" s="90"/>
      <c r="S1979" s="90"/>
      <c r="T1979" s="90"/>
      <c r="U1979" s="90"/>
      <c r="V1979" s="90"/>
      <c r="W1979" s="90"/>
      <c r="X1979" s="90"/>
      <c r="Y1979" s="90"/>
      <c r="Z1979" s="90"/>
      <c r="AA1979" s="90"/>
      <c r="AB1979" s="90"/>
      <c r="AC1979" s="90"/>
      <c r="AD1979" s="90"/>
      <c r="AE1979" s="90"/>
      <c r="AF1979" s="90"/>
      <c r="AG1979" s="90"/>
      <c r="AH1979" s="90"/>
      <c r="AI1979" s="90"/>
      <c r="AJ1979" s="90"/>
      <c r="AK1979" s="90"/>
      <c r="AL1979" s="90"/>
      <c r="AM1979" s="90"/>
      <c r="AN1979" s="90"/>
      <c r="AO1979" s="90"/>
      <c r="AP1979" s="90"/>
      <c r="AQ1979" s="90"/>
      <c r="AR1979" s="90"/>
      <c r="AS1979" s="90"/>
      <c r="AT1979" s="90"/>
      <c r="AU1979" s="90"/>
      <c r="AV1979" s="90"/>
      <c r="AW1979" s="90"/>
      <c r="AX1979" s="90"/>
      <c r="AY1979" s="90"/>
      <c r="AZ1979" s="90"/>
      <c r="BA1979" s="90"/>
      <c r="BB1979" s="90"/>
      <c r="BC1979" s="90"/>
      <c r="BD1979" s="90"/>
      <c r="BE1979" s="90"/>
      <c r="BF1979" s="90"/>
      <c r="BG1979" s="90"/>
      <c r="BH1979" s="90"/>
      <c r="BI1979" s="90"/>
      <c r="BJ1979" s="90"/>
      <c r="BK1979" s="90"/>
      <c r="BL1979" s="90"/>
      <c r="BM1979" s="90"/>
      <c r="BN1979" s="90"/>
      <c r="BO1979" s="90"/>
      <c r="BP1979" s="90"/>
      <c r="BQ1979" s="90"/>
      <c r="BR1979" s="90"/>
      <c r="BS1979" s="90"/>
      <c r="BT1979" s="90"/>
      <c r="BU1979" s="90"/>
      <c r="BV1979" s="90"/>
      <c r="BW1979" s="90"/>
      <c r="BX1979" s="90"/>
      <c r="BY1979" s="90"/>
      <c r="BZ1979" s="90"/>
      <c r="CA1979" s="90"/>
      <c r="CB1979" s="90"/>
      <c r="CC1979" s="90"/>
      <c r="CD1979" s="90"/>
      <c r="CE1979" s="90"/>
      <c r="CF1979" s="90"/>
      <c r="CG1979" s="90"/>
      <c r="CH1979" s="90"/>
      <c r="CI1979" s="90"/>
      <c r="CJ1979" s="90"/>
      <c r="CK1979" s="90"/>
      <c r="CL1979" s="90"/>
      <c r="CM1979" s="90"/>
      <c r="CN1979" s="90"/>
      <c r="CO1979" s="90"/>
      <c r="CP1979" s="90"/>
      <c r="CQ1979" s="90"/>
      <c r="CR1979" s="90"/>
      <c r="CS1979" s="90"/>
      <c r="CT1979" s="90"/>
      <c r="CU1979" s="90"/>
      <c r="CV1979" s="90"/>
      <c r="CW1979" s="90"/>
      <c r="CX1979" s="90"/>
      <c r="CY1979" s="90"/>
      <c r="CZ1979" s="90"/>
      <c r="DA1979" s="90"/>
      <c r="DB1979" s="90"/>
      <c r="DC1979" s="90"/>
      <c r="DD1979" s="90"/>
      <c r="DE1979" s="90"/>
      <c r="DF1979" s="90"/>
      <c r="DG1979" s="90"/>
      <c r="DH1979" s="90"/>
      <c r="DI1979" s="90"/>
      <c r="DJ1979" s="90"/>
      <c r="DK1979" s="90"/>
      <c r="DL1979" s="90"/>
      <c r="DM1979" s="90"/>
      <c r="DN1979" s="90"/>
      <c r="DO1979" s="90"/>
      <c r="DP1979" s="90"/>
      <c r="DQ1979" s="90"/>
      <c r="DR1979" s="90"/>
      <c r="DS1979" s="90"/>
      <c r="DT1979" s="90"/>
      <c r="DU1979" s="90"/>
      <c r="DV1979" s="90"/>
      <c r="DW1979" s="90"/>
      <c r="DX1979" s="90"/>
      <c r="DY1979" s="90"/>
      <c r="DZ1979" s="90"/>
      <c r="EA1979" s="90"/>
      <c r="EB1979" s="90"/>
      <c r="EC1979" s="90"/>
      <c r="ED1979" s="90"/>
      <c r="EE1979" s="90"/>
      <c r="EF1979" s="90"/>
      <c r="EG1979" s="90"/>
      <c r="EH1979" s="90"/>
      <c r="EI1979" s="90"/>
      <c r="EJ1979" s="90"/>
      <c r="EK1979" s="90"/>
      <c r="EL1979" s="90"/>
      <c r="EM1979" s="90"/>
      <c r="EN1979" s="90"/>
      <c r="EO1979" s="90"/>
      <c r="EP1979" s="90"/>
      <c r="EQ1979" s="90"/>
      <c r="ER1979" s="90"/>
      <c r="ES1979" s="90"/>
      <c r="ET1979" s="90"/>
      <c r="EU1979" s="90"/>
      <c r="EV1979" s="90"/>
      <c r="EW1979" s="90"/>
      <c r="EX1979" s="90"/>
      <c r="EY1979" s="90"/>
      <c r="EZ1979" s="90"/>
      <c r="FA1979" s="90"/>
      <c r="FB1979" s="90"/>
      <c r="FC1979" s="90"/>
      <c r="FD1979" s="90"/>
      <c r="FE1979" s="90"/>
      <c r="FF1979" s="90"/>
      <c r="FG1979" s="90"/>
      <c r="FH1979" s="90"/>
      <c r="FI1979" s="90"/>
      <c r="FJ1979" s="90"/>
      <c r="FK1979" s="90"/>
      <c r="FL1979" s="90"/>
      <c r="FM1979" s="90"/>
      <c r="FN1979" s="90"/>
      <c r="FO1979" s="90"/>
      <c r="FP1979" s="90"/>
      <c r="FQ1979" s="90"/>
      <c r="FR1979" s="90"/>
      <c r="FS1979" s="90"/>
      <c r="FT1979" s="90"/>
      <c r="FU1979" s="90"/>
      <c r="FV1979" s="90"/>
      <c r="FW1979" s="90"/>
      <c r="FX1979" s="90"/>
      <c r="FY1979" s="90"/>
      <c r="FZ1979" s="90"/>
      <c r="GA1979" s="90"/>
      <c r="GB1979" s="90"/>
      <c r="GC1979" s="90"/>
      <c r="GD1979" s="90"/>
      <c r="GE1979" s="90"/>
      <c r="GF1979" s="90"/>
      <c r="GG1979" s="90"/>
      <c r="GH1979" s="90"/>
      <c r="GI1979" s="90"/>
      <c r="GJ1979" s="90"/>
      <c r="GK1979" s="90"/>
      <c r="GL1979" s="90"/>
      <c r="GM1979" s="90"/>
      <c r="GN1979" s="90"/>
      <c r="GO1979" s="90"/>
      <c r="GP1979" s="90"/>
      <c r="GQ1979" s="90"/>
      <c r="GR1979" s="90"/>
      <c r="GS1979" s="90"/>
      <c r="GT1979" s="90"/>
      <c r="GU1979" s="90"/>
      <c r="GV1979" s="90"/>
      <c r="GW1979" s="90"/>
      <c r="GX1979" s="90"/>
      <c r="GY1979" s="90"/>
      <c r="GZ1979" s="90"/>
      <c r="HA1979" s="90"/>
      <c r="HB1979" s="90"/>
      <c r="HC1979" s="90"/>
      <c r="HD1979" s="90"/>
      <c r="HE1979" s="90"/>
      <c r="HF1979" s="90"/>
      <c r="HG1979" s="90"/>
      <c r="HH1979" s="90"/>
      <c r="HI1979" s="90"/>
      <c r="HJ1979" s="90"/>
      <c r="HK1979" s="90"/>
      <c r="HL1979" s="90"/>
      <c r="HM1979" s="90"/>
      <c r="HN1979" s="90"/>
      <c r="HO1979" s="90"/>
      <c r="HP1979" s="90"/>
      <c r="HQ1979" s="90"/>
      <c r="HR1979" s="90"/>
      <c r="HS1979" s="90"/>
      <c r="HT1979" s="90"/>
      <c r="HU1979" s="90"/>
      <c r="HV1979" s="90"/>
      <c r="HW1979" s="90"/>
      <c r="HX1979" s="90"/>
      <c r="HY1979" s="90"/>
      <c r="HZ1979" s="90"/>
      <c r="IA1979" s="90"/>
      <c r="IB1979" s="90"/>
      <c r="IC1979" s="90"/>
      <c r="ID1979" s="90"/>
      <c r="IE1979" s="90"/>
      <c r="IF1979" s="90"/>
      <c r="IG1979" s="90"/>
      <c r="IH1979" s="90"/>
      <c r="II1979" s="90"/>
      <c r="IJ1979" s="90"/>
      <c r="IK1979" s="90"/>
      <c r="IL1979" s="90"/>
      <c r="IM1979" s="90"/>
    </row>
    <row r="1980" spans="1:247" ht="13.5" hidden="1">
      <c r="A1980" s="90" t="s">
        <v>2767</v>
      </c>
      <c r="B1980" s="93" t="s">
        <v>2780</v>
      </c>
      <c r="C1980" s="90" t="s">
        <v>2785</v>
      </c>
      <c r="D1980" s="90" t="s">
        <v>2828</v>
      </c>
      <c r="E1980" s="90">
        <v>461</v>
      </c>
      <c r="F1980" s="90" t="s">
        <v>2829</v>
      </c>
      <c r="G1980" s="90" t="s">
        <v>2830</v>
      </c>
      <c r="H1980" s="92">
        <v>610200</v>
      </c>
      <c r="I1980" s="90">
        <v>500.16</v>
      </c>
      <c r="J1980" s="93"/>
      <c r="K1980" s="94">
        <f t="shared" si="28"/>
        <v>1220.0095969289828</v>
      </c>
      <c r="L1980" s="94">
        <v>1220.01</v>
      </c>
      <c r="M1980" s="94">
        <f t="shared" si="25"/>
        <v>-4.0307101721737126E-4</v>
      </c>
      <c r="N1980" s="96">
        <v>45964</v>
      </c>
      <c r="O1980" s="90" t="s">
        <v>2831</v>
      </c>
      <c r="P1980" s="90" t="s">
        <v>2619</v>
      </c>
      <c r="Q1980" s="90"/>
      <c r="R1980" s="90"/>
      <c r="S1980" s="90"/>
      <c r="T1980" s="90"/>
      <c r="U1980" s="90"/>
      <c r="V1980" s="90"/>
      <c r="W1980" s="90"/>
      <c r="X1980" s="90"/>
      <c r="Y1980" s="90"/>
      <c r="Z1980" s="90"/>
      <c r="AA1980" s="90"/>
      <c r="AB1980" s="90"/>
      <c r="AC1980" s="90"/>
      <c r="AD1980" s="90"/>
      <c r="AE1980" s="90"/>
      <c r="AF1980" s="90"/>
      <c r="AG1980" s="90"/>
      <c r="AH1980" s="90"/>
      <c r="AI1980" s="90"/>
      <c r="AJ1980" s="90"/>
      <c r="AK1980" s="90"/>
      <c r="AL1980" s="90"/>
      <c r="AM1980" s="90"/>
      <c r="AN1980" s="90"/>
      <c r="AO1980" s="90"/>
      <c r="AP1980" s="90"/>
      <c r="AQ1980" s="90"/>
      <c r="AR1980" s="90"/>
      <c r="AS1980" s="90"/>
      <c r="AT1980" s="90"/>
      <c r="AU1980" s="90"/>
      <c r="AV1980" s="90"/>
      <c r="AW1980" s="90"/>
      <c r="AX1980" s="90"/>
      <c r="AY1980" s="90"/>
      <c r="AZ1980" s="90"/>
      <c r="BA1980" s="90"/>
      <c r="BB1980" s="90"/>
      <c r="BC1980" s="90"/>
      <c r="BD1980" s="90"/>
      <c r="BE1980" s="90"/>
      <c r="BF1980" s="90"/>
      <c r="BG1980" s="90"/>
      <c r="BH1980" s="90"/>
      <c r="BI1980" s="90"/>
      <c r="BJ1980" s="90"/>
      <c r="BK1980" s="90"/>
      <c r="BL1980" s="90"/>
      <c r="BM1980" s="90"/>
      <c r="BN1980" s="90"/>
      <c r="BO1980" s="90"/>
      <c r="BP1980" s="90"/>
      <c r="BQ1980" s="90"/>
      <c r="BR1980" s="90"/>
      <c r="BS1980" s="90"/>
      <c r="BT1980" s="90"/>
      <c r="BU1980" s="90"/>
      <c r="BV1980" s="90"/>
      <c r="BW1980" s="90"/>
      <c r="BX1980" s="90"/>
      <c r="BY1980" s="90"/>
      <c r="BZ1980" s="90"/>
      <c r="CA1980" s="90"/>
      <c r="CB1980" s="90"/>
      <c r="CC1980" s="90"/>
      <c r="CD1980" s="90"/>
      <c r="CE1980" s="90"/>
      <c r="CF1980" s="90"/>
      <c r="CG1980" s="90"/>
      <c r="CH1980" s="90"/>
      <c r="CI1980" s="90"/>
      <c r="CJ1980" s="90"/>
      <c r="CK1980" s="90"/>
      <c r="CL1980" s="90"/>
      <c r="CM1980" s="90"/>
      <c r="CN1980" s="90"/>
      <c r="CO1980" s="90"/>
      <c r="CP1980" s="90"/>
      <c r="CQ1980" s="90"/>
      <c r="CR1980" s="90"/>
      <c r="CS1980" s="90"/>
      <c r="CT1980" s="90"/>
      <c r="CU1980" s="90"/>
      <c r="CV1980" s="90"/>
      <c r="CW1980" s="90"/>
      <c r="CX1980" s="90"/>
      <c r="CY1980" s="90"/>
      <c r="CZ1980" s="90"/>
      <c r="DA1980" s="90"/>
      <c r="DB1980" s="90"/>
      <c r="DC1980" s="90"/>
      <c r="DD1980" s="90"/>
      <c r="DE1980" s="90"/>
      <c r="DF1980" s="90"/>
      <c r="DG1980" s="90"/>
      <c r="DH1980" s="90"/>
      <c r="DI1980" s="90"/>
      <c r="DJ1980" s="90"/>
      <c r="DK1980" s="90"/>
      <c r="DL1980" s="90"/>
      <c r="DM1980" s="90"/>
      <c r="DN1980" s="90"/>
      <c r="DO1980" s="90"/>
      <c r="DP1980" s="90"/>
      <c r="DQ1980" s="90"/>
      <c r="DR1980" s="90"/>
      <c r="DS1980" s="90"/>
      <c r="DT1980" s="90"/>
      <c r="DU1980" s="90"/>
      <c r="DV1980" s="90"/>
      <c r="DW1980" s="90"/>
      <c r="DX1980" s="90"/>
      <c r="DY1980" s="90"/>
      <c r="DZ1980" s="90"/>
      <c r="EA1980" s="90"/>
      <c r="EB1980" s="90"/>
      <c r="EC1980" s="90"/>
      <c r="ED1980" s="90"/>
      <c r="EE1980" s="90"/>
      <c r="EF1980" s="90"/>
      <c r="EG1980" s="90"/>
      <c r="EH1980" s="90"/>
      <c r="EI1980" s="90"/>
      <c r="EJ1980" s="90"/>
      <c r="EK1980" s="90"/>
      <c r="EL1980" s="90"/>
      <c r="EM1980" s="90"/>
      <c r="EN1980" s="90"/>
      <c r="EO1980" s="90"/>
      <c r="EP1980" s="90"/>
      <c r="EQ1980" s="90"/>
      <c r="ER1980" s="90"/>
      <c r="ES1980" s="90"/>
      <c r="ET1980" s="90"/>
      <c r="EU1980" s="90"/>
      <c r="EV1980" s="90"/>
      <c r="EW1980" s="90"/>
      <c r="EX1980" s="90"/>
      <c r="EY1980" s="90"/>
      <c r="EZ1980" s="90"/>
      <c r="FA1980" s="90"/>
      <c r="FB1980" s="90"/>
      <c r="FC1980" s="90"/>
      <c r="FD1980" s="90"/>
      <c r="FE1980" s="90"/>
      <c r="FF1980" s="90"/>
      <c r="FG1980" s="90"/>
      <c r="FH1980" s="90"/>
      <c r="FI1980" s="90"/>
      <c r="FJ1980" s="90"/>
      <c r="FK1980" s="90"/>
      <c r="FL1980" s="90"/>
      <c r="FM1980" s="90"/>
      <c r="FN1980" s="90"/>
      <c r="FO1980" s="90"/>
      <c r="FP1980" s="90"/>
      <c r="FQ1980" s="90"/>
      <c r="FR1980" s="90"/>
      <c r="FS1980" s="90"/>
      <c r="FT1980" s="90"/>
      <c r="FU1980" s="90"/>
      <c r="FV1980" s="90"/>
      <c r="FW1980" s="90"/>
      <c r="FX1980" s="90"/>
      <c r="FY1980" s="90"/>
      <c r="FZ1980" s="90"/>
      <c r="GA1980" s="90"/>
      <c r="GB1980" s="90"/>
      <c r="GC1980" s="90"/>
      <c r="GD1980" s="90"/>
      <c r="GE1980" s="90"/>
      <c r="GF1980" s="90"/>
      <c r="GG1980" s="90"/>
      <c r="GH1980" s="90"/>
      <c r="GI1980" s="90"/>
      <c r="GJ1980" s="90"/>
      <c r="GK1980" s="90"/>
      <c r="GL1980" s="90"/>
      <c r="GM1980" s="90"/>
      <c r="GN1980" s="90"/>
      <c r="GO1980" s="90"/>
      <c r="GP1980" s="90"/>
      <c r="GQ1980" s="90"/>
      <c r="GR1980" s="90"/>
      <c r="GS1980" s="90"/>
      <c r="GT1980" s="90"/>
      <c r="GU1980" s="90"/>
      <c r="GV1980" s="90"/>
      <c r="GW1980" s="90"/>
      <c r="GX1980" s="90"/>
      <c r="GY1980" s="90"/>
      <c r="GZ1980" s="90"/>
      <c r="HA1980" s="90"/>
      <c r="HB1980" s="90"/>
      <c r="HC1980" s="90"/>
      <c r="HD1980" s="90"/>
      <c r="HE1980" s="90"/>
      <c r="HF1980" s="90"/>
      <c r="HG1980" s="90"/>
      <c r="HH1980" s="90"/>
      <c r="HI1980" s="90"/>
      <c r="HJ1980" s="90"/>
      <c r="HK1980" s="90"/>
      <c r="HL1980" s="90"/>
      <c r="HM1980" s="90"/>
      <c r="HN1980" s="90"/>
      <c r="HO1980" s="90"/>
      <c r="HP1980" s="90"/>
      <c r="HQ1980" s="90"/>
      <c r="HR1980" s="90"/>
      <c r="HS1980" s="90"/>
      <c r="HT1980" s="90"/>
      <c r="HU1980" s="90"/>
      <c r="HV1980" s="90"/>
      <c r="HW1980" s="90"/>
      <c r="HX1980" s="90"/>
      <c r="HY1980" s="90"/>
      <c r="HZ1980" s="90"/>
      <c r="IA1980" s="90"/>
      <c r="IB1980" s="90"/>
      <c r="IC1980" s="90"/>
      <c r="ID1980" s="90"/>
      <c r="IE1980" s="90"/>
      <c r="IF1980" s="90"/>
      <c r="IG1980" s="90"/>
      <c r="IH1980" s="90"/>
      <c r="II1980" s="90"/>
      <c r="IJ1980" s="90"/>
      <c r="IK1980" s="90"/>
      <c r="IL1980" s="90"/>
      <c r="IM1980" s="90"/>
    </row>
    <row r="1981" spans="1:247" ht="13.5" hidden="1">
      <c r="A1981" s="90" t="s">
        <v>2767</v>
      </c>
      <c r="B1981" s="93" t="s">
        <v>2780</v>
      </c>
      <c r="C1981" s="90" t="s">
        <v>2793</v>
      </c>
      <c r="D1981" s="90" t="s">
        <v>2832</v>
      </c>
      <c r="E1981" s="90">
        <v>6124</v>
      </c>
      <c r="F1981" s="90" t="s">
        <v>762</v>
      </c>
      <c r="G1981" s="90" t="s">
        <v>1064</v>
      </c>
      <c r="H1981" s="92">
        <v>157522</v>
      </c>
      <c r="I1981" s="92">
        <v>500</v>
      </c>
      <c r="J1981" s="93"/>
      <c r="K1981" s="94">
        <f t="shared" si="28"/>
        <v>315.04399999999998</v>
      </c>
      <c r="L1981" s="94">
        <f>K1981</f>
        <v>315.04399999999998</v>
      </c>
      <c r="M1981" s="94">
        <f t="shared" si="25"/>
        <v>0</v>
      </c>
      <c r="N1981" s="98">
        <v>45661</v>
      </c>
      <c r="O1981" s="90" t="s">
        <v>2811</v>
      </c>
      <c r="P1981" s="90" t="s">
        <v>2619</v>
      </c>
      <c r="Q1981" s="90"/>
      <c r="R1981" s="90"/>
      <c r="S1981" s="90"/>
      <c r="T1981" s="90"/>
      <c r="U1981" s="90"/>
      <c r="V1981" s="90"/>
      <c r="W1981" s="90"/>
      <c r="X1981" s="90"/>
      <c r="Y1981" s="90"/>
      <c r="Z1981" s="90"/>
      <c r="AA1981" s="90"/>
      <c r="AB1981" s="90"/>
      <c r="AC1981" s="90"/>
      <c r="AD1981" s="90"/>
      <c r="AE1981" s="90"/>
      <c r="AF1981" s="90"/>
      <c r="AG1981" s="90"/>
      <c r="AH1981" s="90"/>
      <c r="AI1981" s="90"/>
      <c r="AJ1981" s="90"/>
      <c r="AK1981" s="90"/>
      <c r="AL1981" s="90"/>
      <c r="AM1981" s="90"/>
      <c r="AN1981" s="90"/>
      <c r="AO1981" s="90"/>
      <c r="AP1981" s="90"/>
      <c r="AQ1981" s="90"/>
      <c r="AR1981" s="90"/>
      <c r="AS1981" s="90"/>
      <c r="AT1981" s="90"/>
      <c r="AU1981" s="90"/>
      <c r="AV1981" s="90"/>
      <c r="AW1981" s="90"/>
      <c r="AX1981" s="90"/>
      <c r="AY1981" s="90"/>
      <c r="AZ1981" s="90"/>
      <c r="BA1981" s="90"/>
      <c r="BB1981" s="90"/>
      <c r="BC1981" s="90"/>
      <c r="BD1981" s="90"/>
      <c r="BE1981" s="90"/>
      <c r="BF1981" s="90"/>
      <c r="BG1981" s="90"/>
      <c r="BH1981" s="90"/>
      <c r="BI1981" s="90"/>
      <c r="BJ1981" s="90"/>
      <c r="BK1981" s="90"/>
      <c r="BL1981" s="90"/>
      <c r="BM1981" s="90"/>
      <c r="BN1981" s="90"/>
      <c r="BO1981" s="90"/>
      <c r="BP1981" s="90"/>
      <c r="BQ1981" s="90"/>
      <c r="BR1981" s="90"/>
      <c r="BS1981" s="90"/>
      <c r="BT1981" s="90"/>
      <c r="BU1981" s="90"/>
      <c r="BV1981" s="90"/>
      <c r="BW1981" s="90"/>
      <c r="BX1981" s="90"/>
      <c r="BY1981" s="90"/>
      <c r="BZ1981" s="90"/>
      <c r="CA1981" s="90"/>
      <c r="CB1981" s="90"/>
      <c r="CC1981" s="90"/>
      <c r="CD1981" s="90"/>
      <c r="CE1981" s="90"/>
      <c r="CF1981" s="90"/>
      <c r="CG1981" s="90"/>
      <c r="CH1981" s="90"/>
      <c r="CI1981" s="90"/>
      <c r="CJ1981" s="90"/>
      <c r="CK1981" s="90"/>
      <c r="CL1981" s="90"/>
      <c r="CM1981" s="90"/>
      <c r="CN1981" s="90"/>
      <c r="CO1981" s="90"/>
      <c r="CP1981" s="90"/>
      <c r="CQ1981" s="90"/>
      <c r="CR1981" s="90"/>
      <c r="CS1981" s="90"/>
      <c r="CT1981" s="90"/>
      <c r="CU1981" s="90"/>
      <c r="CV1981" s="90"/>
      <c r="CW1981" s="90"/>
      <c r="CX1981" s="90"/>
      <c r="CY1981" s="90"/>
      <c r="CZ1981" s="90"/>
      <c r="DA1981" s="90"/>
      <c r="DB1981" s="90"/>
      <c r="DC1981" s="90"/>
      <c r="DD1981" s="90"/>
      <c r="DE1981" s="90"/>
      <c r="DF1981" s="90"/>
      <c r="DG1981" s="90"/>
      <c r="DH1981" s="90"/>
      <c r="DI1981" s="90"/>
      <c r="DJ1981" s="90"/>
      <c r="DK1981" s="90"/>
      <c r="DL1981" s="90"/>
      <c r="DM1981" s="90"/>
      <c r="DN1981" s="90"/>
      <c r="DO1981" s="90"/>
      <c r="DP1981" s="90"/>
      <c r="DQ1981" s="90"/>
      <c r="DR1981" s="90"/>
      <c r="DS1981" s="90"/>
      <c r="DT1981" s="90"/>
      <c r="DU1981" s="90"/>
      <c r="DV1981" s="90"/>
      <c r="DW1981" s="90"/>
      <c r="DX1981" s="90"/>
      <c r="DY1981" s="90"/>
      <c r="DZ1981" s="90"/>
      <c r="EA1981" s="90"/>
      <c r="EB1981" s="90"/>
      <c r="EC1981" s="90"/>
      <c r="ED1981" s="90"/>
      <c r="EE1981" s="90"/>
      <c r="EF1981" s="90"/>
      <c r="EG1981" s="90"/>
      <c r="EH1981" s="90"/>
      <c r="EI1981" s="90"/>
      <c r="EJ1981" s="90"/>
      <c r="EK1981" s="90"/>
      <c r="EL1981" s="90"/>
      <c r="EM1981" s="90"/>
      <c r="EN1981" s="90"/>
      <c r="EO1981" s="90"/>
      <c r="EP1981" s="90"/>
      <c r="EQ1981" s="90"/>
      <c r="ER1981" s="90"/>
      <c r="ES1981" s="90"/>
      <c r="ET1981" s="90"/>
      <c r="EU1981" s="90"/>
      <c r="EV1981" s="90"/>
      <c r="EW1981" s="90"/>
      <c r="EX1981" s="90"/>
      <c r="EY1981" s="90"/>
      <c r="EZ1981" s="90"/>
      <c r="FA1981" s="90"/>
      <c r="FB1981" s="90"/>
      <c r="FC1981" s="90"/>
      <c r="FD1981" s="90"/>
      <c r="FE1981" s="90"/>
      <c r="FF1981" s="90"/>
      <c r="FG1981" s="90"/>
      <c r="FH1981" s="90"/>
      <c r="FI1981" s="90"/>
      <c r="FJ1981" s="90"/>
      <c r="FK1981" s="90"/>
      <c r="FL1981" s="90"/>
      <c r="FM1981" s="90"/>
      <c r="FN1981" s="90"/>
      <c r="FO1981" s="90"/>
      <c r="FP1981" s="90"/>
      <c r="FQ1981" s="90"/>
      <c r="FR1981" s="90"/>
      <c r="FS1981" s="90"/>
      <c r="FT1981" s="90"/>
      <c r="FU1981" s="90"/>
      <c r="FV1981" s="90"/>
      <c r="FW1981" s="90"/>
      <c r="FX1981" s="90"/>
      <c r="FY1981" s="90"/>
      <c r="FZ1981" s="90"/>
      <c r="GA1981" s="90"/>
      <c r="GB1981" s="90"/>
      <c r="GC1981" s="90"/>
      <c r="GD1981" s="90"/>
      <c r="GE1981" s="90"/>
      <c r="GF1981" s="90"/>
      <c r="GG1981" s="90"/>
      <c r="GH1981" s="90"/>
      <c r="GI1981" s="90"/>
      <c r="GJ1981" s="90"/>
      <c r="GK1981" s="90"/>
      <c r="GL1981" s="90"/>
      <c r="GM1981" s="90"/>
      <c r="GN1981" s="90"/>
      <c r="GO1981" s="90"/>
      <c r="GP1981" s="90"/>
      <c r="GQ1981" s="90"/>
      <c r="GR1981" s="90"/>
      <c r="GS1981" s="90"/>
      <c r="GT1981" s="90"/>
      <c r="GU1981" s="90"/>
      <c r="GV1981" s="90"/>
      <c r="GW1981" s="90"/>
      <c r="GX1981" s="90"/>
      <c r="GY1981" s="90"/>
      <c r="GZ1981" s="90"/>
      <c r="HA1981" s="90"/>
      <c r="HB1981" s="90"/>
      <c r="HC1981" s="90"/>
      <c r="HD1981" s="90"/>
      <c r="HE1981" s="90"/>
      <c r="HF1981" s="90"/>
      <c r="HG1981" s="90"/>
      <c r="HH1981" s="90"/>
      <c r="HI1981" s="90"/>
      <c r="HJ1981" s="90"/>
      <c r="HK1981" s="90"/>
      <c r="HL1981" s="90"/>
      <c r="HM1981" s="90"/>
      <c r="HN1981" s="90"/>
      <c r="HO1981" s="90"/>
      <c r="HP1981" s="90"/>
      <c r="HQ1981" s="90"/>
      <c r="HR1981" s="90"/>
      <c r="HS1981" s="90"/>
      <c r="HT1981" s="90"/>
      <c r="HU1981" s="90"/>
      <c r="HV1981" s="90"/>
      <c r="HW1981" s="90"/>
      <c r="HX1981" s="90"/>
      <c r="HY1981" s="90"/>
      <c r="HZ1981" s="90"/>
      <c r="IA1981" s="90"/>
      <c r="IB1981" s="90"/>
      <c r="IC1981" s="90"/>
      <c r="ID1981" s="90"/>
      <c r="IE1981" s="90"/>
      <c r="IF1981" s="90"/>
      <c r="IG1981" s="90"/>
      <c r="IH1981" s="90"/>
      <c r="II1981" s="90"/>
      <c r="IJ1981" s="90"/>
      <c r="IK1981" s="90"/>
      <c r="IL1981" s="90"/>
      <c r="IM1981" s="90"/>
    </row>
    <row r="1982" spans="1:247" ht="13.5" hidden="1">
      <c r="A1982" s="90" t="s">
        <v>2767</v>
      </c>
      <c r="B1982" s="93" t="s">
        <v>2780</v>
      </c>
      <c r="C1982" s="90"/>
      <c r="D1982" s="90" t="s">
        <v>2790</v>
      </c>
      <c r="E1982" s="90">
        <v>1318</v>
      </c>
      <c r="F1982" s="90" t="s">
        <v>2833</v>
      </c>
      <c r="G1982" s="90" t="s">
        <v>1904</v>
      </c>
      <c r="H1982" s="92">
        <v>14000</v>
      </c>
      <c r="I1982" s="90">
        <v>500</v>
      </c>
      <c r="J1982" s="90"/>
      <c r="K1982" s="94">
        <f t="shared" si="28"/>
        <v>28</v>
      </c>
      <c r="L1982" s="94">
        <f>K1982</f>
        <v>28</v>
      </c>
      <c r="M1982" s="94">
        <f t="shared" si="25"/>
        <v>0</v>
      </c>
      <c r="N1982" s="98">
        <v>45661</v>
      </c>
      <c r="O1982" s="90" t="s">
        <v>2811</v>
      </c>
      <c r="P1982" s="90" t="s">
        <v>2619</v>
      </c>
      <c r="Q1982" s="90"/>
      <c r="R1982" s="90"/>
      <c r="S1982" s="90"/>
      <c r="T1982" s="90"/>
      <c r="U1982" s="90"/>
      <c r="V1982" s="90"/>
      <c r="W1982" s="90"/>
      <c r="X1982" s="90"/>
      <c r="Y1982" s="90"/>
      <c r="Z1982" s="90"/>
      <c r="AA1982" s="90"/>
      <c r="AB1982" s="90"/>
      <c r="AC1982" s="90"/>
      <c r="AD1982" s="90"/>
      <c r="AE1982" s="90"/>
      <c r="AF1982" s="90"/>
      <c r="AG1982" s="90"/>
      <c r="AH1982" s="90"/>
      <c r="AI1982" s="90"/>
      <c r="AJ1982" s="90"/>
      <c r="AK1982" s="90"/>
      <c r="AL1982" s="90"/>
      <c r="AM1982" s="90"/>
      <c r="AN1982" s="90"/>
      <c r="AO1982" s="90"/>
      <c r="AP1982" s="90"/>
      <c r="AQ1982" s="90"/>
      <c r="AR1982" s="90"/>
      <c r="AS1982" s="90"/>
      <c r="AT1982" s="90"/>
      <c r="AU1982" s="90"/>
      <c r="AV1982" s="90"/>
      <c r="AW1982" s="90"/>
      <c r="AX1982" s="90"/>
      <c r="AY1982" s="90"/>
      <c r="AZ1982" s="90"/>
      <c r="BA1982" s="90"/>
      <c r="BB1982" s="90"/>
      <c r="BC1982" s="90"/>
      <c r="BD1982" s="90"/>
      <c r="BE1982" s="90"/>
      <c r="BF1982" s="90"/>
      <c r="BG1982" s="90"/>
      <c r="BH1982" s="90"/>
      <c r="BI1982" s="90"/>
      <c r="BJ1982" s="90"/>
      <c r="BK1982" s="90"/>
      <c r="BL1982" s="90"/>
      <c r="BM1982" s="90"/>
      <c r="BN1982" s="90"/>
      <c r="BO1982" s="90"/>
      <c r="BP1982" s="90"/>
      <c r="BQ1982" s="90"/>
      <c r="BR1982" s="90"/>
      <c r="BS1982" s="90"/>
      <c r="BT1982" s="90"/>
      <c r="BU1982" s="90"/>
      <c r="BV1982" s="90"/>
      <c r="BW1982" s="90"/>
      <c r="BX1982" s="90"/>
      <c r="BY1982" s="90"/>
      <c r="BZ1982" s="90"/>
      <c r="CA1982" s="90"/>
      <c r="CB1982" s="90"/>
      <c r="CC1982" s="90"/>
      <c r="CD1982" s="90"/>
      <c r="CE1982" s="90"/>
      <c r="CF1982" s="90"/>
      <c r="CG1982" s="90"/>
      <c r="CH1982" s="90"/>
      <c r="CI1982" s="90"/>
      <c r="CJ1982" s="90"/>
      <c r="CK1982" s="90"/>
      <c r="CL1982" s="90"/>
      <c r="CM1982" s="90"/>
      <c r="CN1982" s="90"/>
      <c r="CO1982" s="90"/>
      <c r="CP1982" s="90"/>
      <c r="CQ1982" s="90"/>
      <c r="CR1982" s="90"/>
      <c r="CS1982" s="90"/>
      <c r="CT1982" s="90"/>
      <c r="CU1982" s="90"/>
      <c r="CV1982" s="90"/>
      <c r="CW1982" s="90"/>
      <c r="CX1982" s="90"/>
      <c r="CY1982" s="90"/>
      <c r="CZ1982" s="90"/>
      <c r="DA1982" s="90"/>
      <c r="DB1982" s="90"/>
      <c r="DC1982" s="90"/>
      <c r="DD1982" s="90"/>
      <c r="DE1982" s="90"/>
      <c r="DF1982" s="90"/>
      <c r="DG1982" s="90"/>
      <c r="DH1982" s="90"/>
      <c r="DI1982" s="90"/>
      <c r="DJ1982" s="90"/>
      <c r="DK1982" s="90"/>
      <c r="DL1982" s="90"/>
      <c r="DM1982" s="90"/>
      <c r="DN1982" s="90"/>
      <c r="DO1982" s="90"/>
      <c r="DP1982" s="90"/>
      <c r="DQ1982" s="90"/>
      <c r="DR1982" s="90"/>
      <c r="DS1982" s="90"/>
      <c r="DT1982" s="90"/>
      <c r="DU1982" s="90"/>
      <c r="DV1982" s="90"/>
      <c r="DW1982" s="90"/>
      <c r="DX1982" s="90"/>
      <c r="DY1982" s="90"/>
      <c r="DZ1982" s="90"/>
      <c r="EA1982" s="90"/>
      <c r="EB1982" s="90"/>
      <c r="EC1982" s="90"/>
      <c r="ED1982" s="90"/>
      <c r="EE1982" s="90"/>
      <c r="EF1982" s="90"/>
      <c r="EG1982" s="90"/>
      <c r="EH1982" s="90"/>
      <c r="EI1982" s="90"/>
      <c r="EJ1982" s="90"/>
      <c r="EK1982" s="90"/>
      <c r="EL1982" s="90"/>
      <c r="EM1982" s="90"/>
      <c r="EN1982" s="90"/>
      <c r="EO1982" s="90"/>
      <c r="EP1982" s="90"/>
      <c r="EQ1982" s="90"/>
      <c r="ER1982" s="90"/>
      <c r="ES1982" s="90"/>
      <c r="ET1982" s="90"/>
      <c r="EU1982" s="90"/>
      <c r="EV1982" s="90"/>
      <c r="EW1982" s="90"/>
      <c r="EX1982" s="90"/>
      <c r="EY1982" s="90"/>
      <c r="EZ1982" s="90"/>
      <c r="FA1982" s="90"/>
      <c r="FB1982" s="90"/>
      <c r="FC1982" s="90"/>
      <c r="FD1982" s="90"/>
      <c r="FE1982" s="90"/>
      <c r="FF1982" s="90"/>
      <c r="FG1982" s="90"/>
      <c r="FH1982" s="90"/>
      <c r="FI1982" s="90"/>
      <c r="FJ1982" s="90"/>
      <c r="FK1982" s="90"/>
      <c r="FL1982" s="90"/>
      <c r="FM1982" s="90"/>
      <c r="FN1982" s="90"/>
      <c r="FO1982" s="90"/>
      <c r="FP1982" s="90"/>
      <c r="FQ1982" s="90"/>
      <c r="FR1982" s="90"/>
      <c r="FS1982" s="90"/>
      <c r="FT1982" s="90"/>
      <c r="FU1982" s="90"/>
      <c r="FV1982" s="90"/>
      <c r="FW1982" s="90"/>
      <c r="FX1982" s="90"/>
      <c r="FY1982" s="90"/>
      <c r="FZ1982" s="90"/>
      <c r="GA1982" s="90"/>
      <c r="GB1982" s="90"/>
      <c r="GC1982" s="90"/>
      <c r="GD1982" s="90"/>
      <c r="GE1982" s="90"/>
      <c r="GF1982" s="90"/>
      <c r="GG1982" s="90"/>
      <c r="GH1982" s="90"/>
      <c r="GI1982" s="90"/>
      <c r="GJ1982" s="90"/>
      <c r="GK1982" s="90"/>
      <c r="GL1982" s="90"/>
      <c r="GM1982" s="90"/>
      <c r="GN1982" s="90"/>
      <c r="GO1982" s="90"/>
      <c r="GP1982" s="90"/>
      <c r="GQ1982" s="90"/>
      <c r="GR1982" s="90"/>
      <c r="GS1982" s="90"/>
      <c r="GT1982" s="90"/>
      <c r="GU1982" s="90"/>
      <c r="GV1982" s="90"/>
      <c r="GW1982" s="90"/>
      <c r="GX1982" s="90"/>
      <c r="GY1982" s="90"/>
      <c r="GZ1982" s="90"/>
      <c r="HA1982" s="90"/>
      <c r="HB1982" s="90"/>
      <c r="HC1982" s="90"/>
      <c r="HD1982" s="90"/>
      <c r="HE1982" s="90"/>
      <c r="HF1982" s="90"/>
      <c r="HG1982" s="90"/>
      <c r="HH1982" s="90"/>
      <c r="HI1982" s="90"/>
      <c r="HJ1982" s="90"/>
      <c r="HK1982" s="90"/>
      <c r="HL1982" s="90"/>
      <c r="HM1982" s="90"/>
      <c r="HN1982" s="90"/>
      <c r="HO1982" s="90"/>
      <c r="HP1982" s="90"/>
      <c r="HQ1982" s="90"/>
      <c r="HR1982" s="90"/>
      <c r="HS1982" s="90"/>
      <c r="HT1982" s="90"/>
      <c r="HU1982" s="90"/>
      <c r="HV1982" s="90"/>
      <c r="HW1982" s="90"/>
      <c r="HX1982" s="90"/>
      <c r="HY1982" s="90"/>
      <c r="HZ1982" s="90"/>
      <c r="IA1982" s="90"/>
      <c r="IB1982" s="90"/>
      <c r="IC1982" s="90"/>
      <c r="ID1982" s="90"/>
      <c r="IE1982" s="90"/>
      <c r="IF1982" s="90"/>
      <c r="IG1982" s="90"/>
      <c r="IH1982" s="90"/>
      <c r="II1982" s="90"/>
      <c r="IJ1982" s="90"/>
      <c r="IK1982" s="90"/>
      <c r="IL1982" s="90"/>
      <c r="IM1982" s="90"/>
    </row>
    <row r="1983" spans="1:247" ht="13.5" hidden="1">
      <c r="A1983" s="90" t="s">
        <v>2767</v>
      </c>
      <c r="B1983" s="93" t="s">
        <v>2780</v>
      </c>
      <c r="C1983" s="90"/>
      <c r="D1983" s="90" t="s">
        <v>2834</v>
      </c>
      <c r="E1983" s="90" t="s">
        <v>2835</v>
      </c>
      <c r="F1983" s="90" t="s">
        <v>2836</v>
      </c>
      <c r="G1983" s="90" t="s">
        <v>2837</v>
      </c>
      <c r="H1983" s="92">
        <v>1020</v>
      </c>
      <c r="I1983" s="90">
        <v>500</v>
      </c>
      <c r="J1983" s="90"/>
      <c r="K1983" s="94">
        <f t="shared" si="28"/>
        <v>2.04</v>
      </c>
      <c r="L1983" s="94">
        <f>K1983</f>
        <v>2.04</v>
      </c>
      <c r="M1983" s="94">
        <f t="shared" si="25"/>
        <v>0</v>
      </c>
      <c r="N1983" s="98">
        <v>45661</v>
      </c>
      <c r="O1983" s="90" t="s">
        <v>2811</v>
      </c>
      <c r="P1983" s="90" t="s">
        <v>2619</v>
      </c>
      <c r="Q1983" s="90"/>
      <c r="R1983" s="90"/>
      <c r="S1983" s="90"/>
      <c r="T1983" s="90"/>
      <c r="U1983" s="90"/>
      <c r="V1983" s="90"/>
      <c r="W1983" s="90"/>
      <c r="X1983" s="90"/>
      <c r="Y1983" s="90"/>
      <c r="Z1983" s="90"/>
      <c r="AA1983" s="90"/>
      <c r="AB1983" s="90"/>
      <c r="AC1983" s="90"/>
      <c r="AD1983" s="90"/>
      <c r="AE1983" s="90"/>
      <c r="AF1983" s="90"/>
      <c r="AG1983" s="90"/>
      <c r="AH1983" s="90"/>
      <c r="AI1983" s="90"/>
      <c r="AJ1983" s="90"/>
      <c r="AK1983" s="90"/>
      <c r="AL1983" s="90"/>
      <c r="AM1983" s="90"/>
      <c r="AN1983" s="90"/>
      <c r="AO1983" s="90"/>
      <c r="AP1983" s="90"/>
      <c r="AQ1983" s="90"/>
      <c r="AR1983" s="90"/>
      <c r="AS1983" s="90"/>
      <c r="AT1983" s="90"/>
      <c r="AU1983" s="90"/>
      <c r="AV1983" s="90"/>
      <c r="AW1983" s="90"/>
      <c r="AX1983" s="90"/>
      <c r="AY1983" s="90"/>
      <c r="AZ1983" s="90"/>
      <c r="BA1983" s="90"/>
      <c r="BB1983" s="90"/>
      <c r="BC1983" s="90"/>
      <c r="BD1983" s="90"/>
      <c r="BE1983" s="90"/>
      <c r="BF1983" s="90"/>
      <c r="BG1983" s="90"/>
      <c r="BH1983" s="90"/>
      <c r="BI1983" s="90"/>
      <c r="BJ1983" s="90"/>
      <c r="BK1983" s="90"/>
      <c r="BL1983" s="90"/>
      <c r="BM1983" s="90"/>
      <c r="BN1983" s="90"/>
      <c r="BO1983" s="90"/>
      <c r="BP1983" s="90"/>
      <c r="BQ1983" s="90"/>
      <c r="BR1983" s="90"/>
      <c r="BS1983" s="90"/>
      <c r="BT1983" s="90"/>
      <c r="BU1983" s="90"/>
      <c r="BV1983" s="90"/>
      <c r="BW1983" s="90"/>
      <c r="BX1983" s="90"/>
      <c r="BY1983" s="90"/>
      <c r="BZ1983" s="90"/>
      <c r="CA1983" s="90"/>
      <c r="CB1983" s="90"/>
      <c r="CC1983" s="90"/>
      <c r="CD1983" s="90"/>
      <c r="CE1983" s="90"/>
      <c r="CF1983" s="90"/>
      <c r="CG1983" s="90"/>
      <c r="CH1983" s="90"/>
      <c r="CI1983" s="90"/>
      <c r="CJ1983" s="90"/>
      <c r="CK1983" s="90"/>
      <c r="CL1983" s="90"/>
      <c r="CM1983" s="90"/>
      <c r="CN1983" s="90"/>
      <c r="CO1983" s="90"/>
      <c r="CP1983" s="90"/>
      <c r="CQ1983" s="90"/>
      <c r="CR1983" s="90"/>
      <c r="CS1983" s="90"/>
      <c r="CT1983" s="90"/>
      <c r="CU1983" s="90"/>
      <c r="CV1983" s="90"/>
      <c r="CW1983" s="90"/>
      <c r="CX1983" s="90"/>
      <c r="CY1983" s="90"/>
      <c r="CZ1983" s="90"/>
      <c r="DA1983" s="90"/>
      <c r="DB1983" s="90"/>
      <c r="DC1983" s="90"/>
      <c r="DD1983" s="90"/>
      <c r="DE1983" s="90"/>
      <c r="DF1983" s="90"/>
      <c r="DG1983" s="90"/>
      <c r="DH1983" s="90"/>
      <c r="DI1983" s="90"/>
      <c r="DJ1983" s="90"/>
      <c r="DK1983" s="90"/>
      <c r="DL1983" s="90"/>
      <c r="DM1983" s="90"/>
      <c r="DN1983" s="90"/>
      <c r="DO1983" s="90"/>
      <c r="DP1983" s="90"/>
      <c r="DQ1983" s="90"/>
      <c r="DR1983" s="90"/>
      <c r="DS1983" s="90"/>
      <c r="DT1983" s="90"/>
      <c r="DU1983" s="90"/>
      <c r="DV1983" s="90"/>
      <c r="DW1983" s="90"/>
      <c r="DX1983" s="90"/>
      <c r="DY1983" s="90"/>
      <c r="DZ1983" s="90"/>
      <c r="EA1983" s="90"/>
      <c r="EB1983" s="90"/>
      <c r="EC1983" s="90"/>
      <c r="ED1983" s="90"/>
      <c r="EE1983" s="90"/>
      <c r="EF1983" s="90"/>
      <c r="EG1983" s="90"/>
      <c r="EH1983" s="90"/>
      <c r="EI1983" s="90"/>
      <c r="EJ1983" s="90"/>
      <c r="EK1983" s="90"/>
      <c r="EL1983" s="90"/>
      <c r="EM1983" s="90"/>
      <c r="EN1983" s="90"/>
      <c r="EO1983" s="90"/>
      <c r="EP1983" s="90"/>
      <c r="EQ1983" s="90"/>
      <c r="ER1983" s="90"/>
      <c r="ES1983" s="90"/>
      <c r="ET1983" s="90"/>
      <c r="EU1983" s="90"/>
      <c r="EV1983" s="90"/>
      <c r="EW1983" s="90"/>
      <c r="EX1983" s="90"/>
      <c r="EY1983" s="90"/>
      <c r="EZ1983" s="90"/>
      <c r="FA1983" s="90"/>
      <c r="FB1983" s="90"/>
      <c r="FC1983" s="90"/>
      <c r="FD1983" s="90"/>
      <c r="FE1983" s="90"/>
      <c r="FF1983" s="90"/>
      <c r="FG1983" s="90"/>
      <c r="FH1983" s="90"/>
      <c r="FI1983" s="90"/>
      <c r="FJ1983" s="90"/>
      <c r="FK1983" s="90"/>
      <c r="FL1983" s="90"/>
      <c r="FM1983" s="90"/>
      <c r="FN1983" s="90"/>
      <c r="FO1983" s="90"/>
      <c r="FP1983" s="90"/>
      <c r="FQ1983" s="90"/>
      <c r="FR1983" s="90"/>
      <c r="FS1983" s="90"/>
      <c r="FT1983" s="90"/>
      <c r="FU1983" s="90"/>
      <c r="FV1983" s="90"/>
      <c r="FW1983" s="90"/>
      <c r="FX1983" s="90"/>
      <c r="FY1983" s="90"/>
      <c r="FZ1983" s="90"/>
      <c r="GA1983" s="90"/>
      <c r="GB1983" s="90"/>
      <c r="GC1983" s="90"/>
      <c r="GD1983" s="90"/>
      <c r="GE1983" s="90"/>
      <c r="GF1983" s="90"/>
      <c r="GG1983" s="90"/>
      <c r="GH1983" s="90"/>
      <c r="GI1983" s="90"/>
      <c r="GJ1983" s="90"/>
      <c r="GK1983" s="90"/>
      <c r="GL1983" s="90"/>
      <c r="GM1983" s="90"/>
      <c r="GN1983" s="90"/>
      <c r="GO1983" s="90"/>
      <c r="GP1983" s="90"/>
      <c r="GQ1983" s="90"/>
      <c r="GR1983" s="90"/>
      <c r="GS1983" s="90"/>
      <c r="GT1983" s="90"/>
      <c r="GU1983" s="90"/>
      <c r="GV1983" s="90"/>
      <c r="GW1983" s="90"/>
      <c r="GX1983" s="90"/>
      <c r="GY1983" s="90"/>
      <c r="GZ1983" s="90"/>
      <c r="HA1983" s="90"/>
      <c r="HB1983" s="90"/>
      <c r="HC1983" s="90"/>
      <c r="HD1983" s="90"/>
      <c r="HE1983" s="90"/>
      <c r="HF1983" s="90"/>
      <c r="HG1983" s="90"/>
      <c r="HH1983" s="90"/>
      <c r="HI1983" s="90"/>
      <c r="HJ1983" s="90"/>
      <c r="HK1983" s="90"/>
      <c r="HL1983" s="90"/>
      <c r="HM1983" s="90"/>
      <c r="HN1983" s="90"/>
      <c r="HO1983" s="90"/>
      <c r="HP1983" s="90"/>
      <c r="HQ1983" s="90"/>
      <c r="HR1983" s="90"/>
      <c r="HS1983" s="90"/>
      <c r="HT1983" s="90"/>
      <c r="HU1983" s="90"/>
      <c r="HV1983" s="90"/>
      <c r="HW1983" s="90"/>
      <c r="HX1983" s="90"/>
      <c r="HY1983" s="90"/>
      <c r="HZ1983" s="90"/>
      <c r="IA1983" s="90"/>
      <c r="IB1983" s="90"/>
      <c r="IC1983" s="90"/>
      <c r="ID1983" s="90"/>
      <c r="IE1983" s="90"/>
      <c r="IF1983" s="90"/>
      <c r="IG1983" s="90"/>
      <c r="IH1983" s="90"/>
      <c r="II1983" s="90"/>
      <c r="IJ1983" s="90"/>
      <c r="IK1983" s="90"/>
      <c r="IL1983" s="90"/>
      <c r="IM1983" s="90"/>
    </row>
    <row r="1984" spans="1:247" ht="13.5" hidden="1">
      <c r="A1984" s="90" t="s">
        <v>2767</v>
      </c>
      <c r="B1984" s="93" t="s">
        <v>2780</v>
      </c>
      <c r="C1984" s="90"/>
      <c r="D1984" s="90" t="s">
        <v>2790</v>
      </c>
      <c r="E1984" s="90">
        <v>15955</v>
      </c>
      <c r="F1984" s="90" t="s">
        <v>2838</v>
      </c>
      <c r="G1984" s="90" t="s">
        <v>752</v>
      </c>
      <c r="H1984" s="92">
        <v>6660</v>
      </c>
      <c r="I1984" s="90">
        <v>500</v>
      </c>
      <c r="J1984" s="90"/>
      <c r="K1984" s="94">
        <f t="shared" si="28"/>
        <v>13.32</v>
      </c>
      <c r="L1984" s="94">
        <f>K1984</f>
        <v>13.32</v>
      </c>
      <c r="M1984" s="94">
        <f t="shared" si="25"/>
        <v>0</v>
      </c>
      <c r="N1984" s="98">
        <v>45661</v>
      </c>
      <c r="O1984" s="90" t="s">
        <v>2811</v>
      </c>
      <c r="P1984" s="90" t="s">
        <v>2619</v>
      </c>
      <c r="Q1984" s="90"/>
      <c r="R1984" s="90"/>
      <c r="S1984" s="90"/>
      <c r="T1984" s="90"/>
      <c r="U1984" s="90"/>
      <c r="V1984" s="90"/>
      <c r="W1984" s="90"/>
      <c r="X1984" s="90"/>
      <c r="Y1984" s="90"/>
      <c r="Z1984" s="90"/>
      <c r="AA1984" s="90"/>
      <c r="AB1984" s="90"/>
      <c r="AC1984" s="90"/>
      <c r="AD1984" s="90"/>
      <c r="AE1984" s="90"/>
      <c r="AF1984" s="90"/>
      <c r="AG1984" s="90"/>
      <c r="AH1984" s="90"/>
      <c r="AI1984" s="90"/>
      <c r="AJ1984" s="90"/>
      <c r="AK1984" s="90"/>
      <c r="AL1984" s="90"/>
      <c r="AM1984" s="90"/>
      <c r="AN1984" s="90"/>
      <c r="AO1984" s="90"/>
      <c r="AP1984" s="90"/>
      <c r="AQ1984" s="90"/>
      <c r="AR1984" s="90"/>
      <c r="AS1984" s="90"/>
      <c r="AT1984" s="90"/>
      <c r="AU1984" s="90"/>
      <c r="AV1984" s="90"/>
      <c r="AW1984" s="90"/>
      <c r="AX1984" s="90"/>
      <c r="AY1984" s="90"/>
      <c r="AZ1984" s="90"/>
      <c r="BA1984" s="90"/>
      <c r="BB1984" s="90"/>
      <c r="BC1984" s="90"/>
      <c r="BD1984" s="90"/>
      <c r="BE1984" s="90"/>
      <c r="BF1984" s="90"/>
      <c r="BG1984" s="90"/>
      <c r="BH1984" s="90"/>
      <c r="BI1984" s="90"/>
      <c r="BJ1984" s="90"/>
      <c r="BK1984" s="90"/>
      <c r="BL1984" s="90"/>
      <c r="BM1984" s="90"/>
      <c r="BN1984" s="90"/>
      <c r="BO1984" s="90"/>
      <c r="BP1984" s="90"/>
      <c r="BQ1984" s="90"/>
      <c r="BR1984" s="90"/>
      <c r="BS1984" s="90"/>
      <c r="BT1984" s="90"/>
      <c r="BU1984" s="90"/>
      <c r="BV1984" s="90"/>
      <c r="BW1984" s="90"/>
      <c r="BX1984" s="90"/>
      <c r="BY1984" s="90"/>
      <c r="BZ1984" s="90"/>
      <c r="CA1984" s="90"/>
      <c r="CB1984" s="90"/>
      <c r="CC1984" s="90"/>
      <c r="CD1984" s="90"/>
      <c r="CE1984" s="90"/>
      <c r="CF1984" s="90"/>
      <c r="CG1984" s="90"/>
      <c r="CH1984" s="90"/>
      <c r="CI1984" s="90"/>
      <c r="CJ1984" s="90"/>
      <c r="CK1984" s="90"/>
      <c r="CL1984" s="90"/>
      <c r="CM1984" s="90"/>
      <c r="CN1984" s="90"/>
      <c r="CO1984" s="90"/>
      <c r="CP1984" s="90"/>
      <c r="CQ1984" s="90"/>
      <c r="CR1984" s="90"/>
      <c r="CS1984" s="90"/>
      <c r="CT1984" s="90"/>
      <c r="CU1984" s="90"/>
      <c r="CV1984" s="90"/>
      <c r="CW1984" s="90"/>
      <c r="CX1984" s="90"/>
      <c r="CY1984" s="90"/>
      <c r="CZ1984" s="90"/>
      <c r="DA1984" s="90"/>
      <c r="DB1984" s="90"/>
      <c r="DC1984" s="90"/>
      <c r="DD1984" s="90"/>
      <c r="DE1984" s="90"/>
      <c r="DF1984" s="90"/>
      <c r="DG1984" s="90"/>
      <c r="DH1984" s="90"/>
      <c r="DI1984" s="90"/>
      <c r="DJ1984" s="90"/>
      <c r="DK1984" s="90"/>
      <c r="DL1984" s="90"/>
      <c r="DM1984" s="90"/>
      <c r="DN1984" s="90"/>
      <c r="DO1984" s="90"/>
      <c r="DP1984" s="90"/>
      <c r="DQ1984" s="90"/>
      <c r="DR1984" s="90"/>
      <c r="DS1984" s="90"/>
      <c r="DT1984" s="90"/>
      <c r="DU1984" s="90"/>
      <c r="DV1984" s="90"/>
      <c r="DW1984" s="90"/>
      <c r="DX1984" s="90"/>
      <c r="DY1984" s="90"/>
      <c r="DZ1984" s="90"/>
      <c r="EA1984" s="90"/>
      <c r="EB1984" s="90"/>
      <c r="EC1984" s="90"/>
      <c r="ED1984" s="90"/>
      <c r="EE1984" s="90"/>
      <c r="EF1984" s="90"/>
      <c r="EG1984" s="90"/>
      <c r="EH1984" s="90"/>
      <c r="EI1984" s="90"/>
      <c r="EJ1984" s="90"/>
      <c r="EK1984" s="90"/>
      <c r="EL1984" s="90"/>
      <c r="EM1984" s="90"/>
      <c r="EN1984" s="90"/>
      <c r="EO1984" s="90"/>
      <c r="EP1984" s="90"/>
      <c r="EQ1984" s="90"/>
      <c r="ER1984" s="90"/>
      <c r="ES1984" s="90"/>
      <c r="ET1984" s="90"/>
      <c r="EU1984" s="90"/>
      <c r="EV1984" s="90"/>
      <c r="EW1984" s="90"/>
      <c r="EX1984" s="90"/>
      <c r="EY1984" s="90"/>
      <c r="EZ1984" s="90"/>
      <c r="FA1984" s="90"/>
      <c r="FB1984" s="90"/>
      <c r="FC1984" s="90"/>
      <c r="FD1984" s="90"/>
      <c r="FE1984" s="90"/>
      <c r="FF1984" s="90"/>
      <c r="FG1984" s="90"/>
      <c r="FH1984" s="90"/>
      <c r="FI1984" s="90"/>
      <c r="FJ1984" s="90"/>
      <c r="FK1984" s="90"/>
      <c r="FL1984" s="90"/>
      <c r="FM1984" s="90"/>
      <c r="FN1984" s="90"/>
      <c r="FO1984" s="90"/>
      <c r="FP1984" s="90"/>
      <c r="FQ1984" s="90"/>
      <c r="FR1984" s="90"/>
      <c r="FS1984" s="90"/>
      <c r="FT1984" s="90"/>
      <c r="FU1984" s="90"/>
      <c r="FV1984" s="90"/>
      <c r="FW1984" s="90"/>
      <c r="FX1984" s="90"/>
      <c r="FY1984" s="90"/>
      <c r="FZ1984" s="90"/>
      <c r="GA1984" s="90"/>
      <c r="GB1984" s="90"/>
      <c r="GC1984" s="90"/>
      <c r="GD1984" s="90"/>
      <c r="GE1984" s="90"/>
      <c r="GF1984" s="90"/>
      <c r="GG1984" s="90"/>
      <c r="GH1984" s="90"/>
      <c r="GI1984" s="90"/>
      <c r="GJ1984" s="90"/>
      <c r="GK1984" s="90"/>
      <c r="GL1984" s="90"/>
      <c r="GM1984" s="90"/>
      <c r="GN1984" s="90"/>
      <c r="GO1984" s="90"/>
      <c r="GP1984" s="90"/>
      <c r="GQ1984" s="90"/>
      <c r="GR1984" s="90"/>
      <c r="GS1984" s="90"/>
      <c r="GT1984" s="90"/>
      <c r="GU1984" s="90"/>
      <c r="GV1984" s="90"/>
      <c r="GW1984" s="90"/>
      <c r="GX1984" s="90"/>
      <c r="GY1984" s="90"/>
      <c r="GZ1984" s="90"/>
      <c r="HA1984" s="90"/>
      <c r="HB1984" s="90"/>
      <c r="HC1984" s="90"/>
      <c r="HD1984" s="90"/>
      <c r="HE1984" s="90"/>
      <c r="HF1984" s="90"/>
      <c r="HG1984" s="90"/>
      <c r="HH1984" s="90"/>
      <c r="HI1984" s="90"/>
      <c r="HJ1984" s="90"/>
      <c r="HK1984" s="90"/>
      <c r="HL1984" s="90"/>
      <c r="HM1984" s="90"/>
      <c r="HN1984" s="90"/>
      <c r="HO1984" s="90"/>
      <c r="HP1984" s="90"/>
      <c r="HQ1984" s="90"/>
      <c r="HR1984" s="90"/>
      <c r="HS1984" s="90"/>
      <c r="HT1984" s="90"/>
      <c r="HU1984" s="90"/>
      <c r="HV1984" s="90"/>
      <c r="HW1984" s="90"/>
      <c r="HX1984" s="90"/>
      <c r="HY1984" s="90"/>
      <c r="HZ1984" s="90"/>
      <c r="IA1984" s="90"/>
      <c r="IB1984" s="90"/>
      <c r="IC1984" s="90"/>
      <c r="ID1984" s="90"/>
      <c r="IE1984" s="90"/>
      <c r="IF1984" s="90"/>
      <c r="IG1984" s="90"/>
      <c r="IH1984" s="90"/>
      <c r="II1984" s="90"/>
      <c r="IJ1984" s="90"/>
      <c r="IK1984" s="90"/>
      <c r="IL1984" s="90"/>
      <c r="IM1984" s="90"/>
    </row>
    <row r="1985" spans="1:247" ht="13.5" hidden="1" customHeight="1">
      <c r="A1985" s="90" t="s">
        <v>2767</v>
      </c>
      <c r="B1985" s="93" t="s">
        <v>2780</v>
      </c>
      <c r="C1985" s="90"/>
      <c r="D1985" s="91">
        <v>45999</v>
      </c>
      <c r="E1985" s="90" t="s">
        <v>2835</v>
      </c>
      <c r="F1985" s="90" t="s">
        <v>2839</v>
      </c>
      <c r="G1985" s="90" t="s">
        <v>2840</v>
      </c>
      <c r="H1985" s="92">
        <v>100000</v>
      </c>
      <c r="I1985" s="92">
        <v>500</v>
      </c>
      <c r="J1985" s="93"/>
      <c r="K1985" s="94">
        <f t="shared" si="28"/>
        <v>200</v>
      </c>
      <c r="L1985" s="94">
        <f>K1985</f>
        <v>200</v>
      </c>
      <c r="M1985" s="94">
        <f t="shared" si="25"/>
        <v>0</v>
      </c>
      <c r="N1985" s="98">
        <v>45841</v>
      </c>
      <c r="O1985" s="90" t="s">
        <v>2841</v>
      </c>
      <c r="P1985" s="90" t="s">
        <v>2619</v>
      </c>
      <c r="Q1985" s="90"/>
      <c r="R1985" s="90"/>
      <c r="S1985" s="90"/>
      <c r="T1985" s="90"/>
      <c r="U1985" s="90"/>
      <c r="V1985" s="90"/>
      <c r="W1985" s="90"/>
      <c r="X1985" s="90"/>
      <c r="Y1985" s="90"/>
      <c r="Z1985" s="90"/>
      <c r="AA1985" s="90"/>
      <c r="AB1985" s="90"/>
      <c r="AC1985" s="90"/>
      <c r="AD1985" s="90"/>
      <c r="AE1985" s="90"/>
      <c r="AF1985" s="90"/>
      <c r="AG1985" s="90"/>
      <c r="AH1985" s="90"/>
      <c r="AI1985" s="90"/>
      <c r="AJ1985" s="90"/>
      <c r="AK1985" s="90"/>
      <c r="AL1985" s="90"/>
      <c r="AM1985" s="90"/>
      <c r="AN1985" s="90"/>
      <c r="AO1985" s="90"/>
      <c r="AP1985" s="90"/>
      <c r="AQ1985" s="90"/>
      <c r="AR1985" s="90"/>
      <c r="AS1985" s="90"/>
      <c r="AT1985" s="90"/>
      <c r="AU1985" s="90"/>
      <c r="AV1985" s="90"/>
      <c r="AW1985" s="90"/>
      <c r="AX1985" s="90"/>
      <c r="AY1985" s="90"/>
      <c r="AZ1985" s="90"/>
      <c r="BA1985" s="90"/>
      <c r="BB1985" s="90"/>
      <c r="BC1985" s="90"/>
      <c r="BD1985" s="90"/>
      <c r="BE1985" s="90"/>
      <c r="BF1985" s="90"/>
      <c r="BG1985" s="90"/>
      <c r="BH1985" s="90"/>
      <c r="BI1985" s="90"/>
      <c r="BJ1985" s="90"/>
      <c r="BK1985" s="90"/>
      <c r="BL1985" s="90"/>
      <c r="BM1985" s="90"/>
      <c r="BN1985" s="90"/>
      <c r="BO1985" s="90"/>
      <c r="BP1985" s="90"/>
      <c r="BQ1985" s="90"/>
      <c r="BR1985" s="90"/>
      <c r="BS1985" s="90"/>
      <c r="BT1985" s="90"/>
      <c r="BU1985" s="90"/>
      <c r="BV1985" s="90"/>
      <c r="BW1985" s="90"/>
      <c r="BX1985" s="90"/>
      <c r="BY1985" s="90"/>
      <c r="BZ1985" s="90"/>
      <c r="CA1985" s="90"/>
      <c r="CB1985" s="90"/>
      <c r="CC1985" s="90"/>
      <c r="CD1985" s="90"/>
      <c r="CE1985" s="90"/>
      <c r="CF1985" s="90"/>
      <c r="CG1985" s="90"/>
      <c r="CH1985" s="90"/>
      <c r="CI1985" s="90"/>
      <c r="CJ1985" s="90"/>
      <c r="CK1985" s="90"/>
      <c r="CL1985" s="90"/>
      <c r="CM1985" s="90"/>
      <c r="CN1985" s="90"/>
      <c r="CO1985" s="90"/>
      <c r="CP1985" s="90"/>
      <c r="CQ1985" s="90"/>
      <c r="CR1985" s="90"/>
      <c r="CS1985" s="90"/>
      <c r="CT1985" s="90"/>
      <c r="CU1985" s="90"/>
      <c r="CV1985" s="90"/>
      <c r="CW1985" s="90"/>
      <c r="CX1985" s="90"/>
      <c r="CY1985" s="90"/>
      <c r="CZ1985" s="90"/>
      <c r="DA1985" s="90"/>
      <c r="DB1985" s="90"/>
      <c r="DC1985" s="90"/>
      <c r="DD1985" s="90"/>
      <c r="DE1985" s="90"/>
      <c r="DF1985" s="90"/>
      <c r="DG1985" s="90"/>
      <c r="DH1985" s="90"/>
      <c r="DI1985" s="90"/>
      <c r="DJ1985" s="90"/>
      <c r="DK1985" s="90"/>
      <c r="DL1985" s="90"/>
      <c r="DM1985" s="90"/>
      <c r="DN1985" s="90"/>
      <c r="DO1985" s="90"/>
      <c r="DP1985" s="90"/>
      <c r="DQ1985" s="90"/>
      <c r="DR1985" s="90"/>
      <c r="DS1985" s="90"/>
      <c r="DT1985" s="90"/>
      <c r="DU1985" s="90"/>
      <c r="DV1985" s="90"/>
      <c r="DW1985" s="90"/>
      <c r="DX1985" s="90"/>
      <c r="DY1985" s="90"/>
      <c r="DZ1985" s="90"/>
      <c r="EA1985" s="90"/>
      <c r="EB1985" s="90"/>
      <c r="EC1985" s="90"/>
      <c r="ED1985" s="90"/>
      <c r="EE1985" s="90"/>
      <c r="EF1985" s="90"/>
      <c r="EG1985" s="90"/>
      <c r="EH1985" s="90"/>
      <c r="EI1985" s="90"/>
      <c r="EJ1985" s="90"/>
      <c r="EK1985" s="90"/>
      <c r="EL1985" s="90"/>
      <c r="EM1985" s="90"/>
      <c r="EN1985" s="90"/>
      <c r="EO1985" s="90"/>
      <c r="EP1985" s="90"/>
      <c r="EQ1985" s="90"/>
      <c r="ER1985" s="90"/>
      <c r="ES1985" s="90"/>
      <c r="ET1985" s="90"/>
      <c r="EU1985" s="90"/>
      <c r="EV1985" s="90"/>
      <c r="EW1985" s="90"/>
      <c r="EX1985" s="90"/>
      <c r="EY1985" s="90"/>
      <c r="EZ1985" s="90"/>
      <c r="FA1985" s="90"/>
      <c r="FB1985" s="90"/>
      <c r="FC1985" s="90"/>
      <c r="FD1985" s="90"/>
      <c r="FE1985" s="90"/>
      <c r="FF1985" s="90"/>
      <c r="FG1985" s="90"/>
      <c r="FH1985" s="90"/>
      <c r="FI1985" s="90"/>
      <c r="FJ1985" s="90"/>
      <c r="FK1985" s="90"/>
      <c r="FL1985" s="90"/>
      <c r="FM1985" s="90"/>
      <c r="FN1985" s="90"/>
      <c r="FO1985" s="90"/>
      <c r="FP1985" s="90"/>
      <c r="FQ1985" s="90"/>
      <c r="FR1985" s="90"/>
      <c r="FS1985" s="90"/>
      <c r="FT1985" s="90"/>
      <c r="FU1985" s="90"/>
      <c r="FV1985" s="90"/>
      <c r="FW1985" s="90"/>
      <c r="FX1985" s="90"/>
      <c r="FY1985" s="90"/>
      <c r="FZ1985" s="90"/>
      <c r="GA1985" s="90"/>
      <c r="GB1985" s="90"/>
      <c r="GC1985" s="90"/>
      <c r="GD1985" s="90"/>
      <c r="GE1985" s="90"/>
      <c r="GF1985" s="90"/>
      <c r="GG1985" s="90"/>
      <c r="GH1985" s="90"/>
      <c r="GI1985" s="90"/>
      <c r="GJ1985" s="90"/>
      <c r="GK1985" s="90"/>
      <c r="GL1985" s="90"/>
      <c r="GM1985" s="90"/>
      <c r="GN1985" s="90"/>
      <c r="GO1985" s="90"/>
      <c r="GP1985" s="90"/>
      <c r="GQ1985" s="90"/>
      <c r="GR1985" s="90"/>
      <c r="GS1985" s="90"/>
      <c r="GT1985" s="90"/>
      <c r="GU1985" s="90"/>
      <c r="GV1985" s="90"/>
      <c r="GW1985" s="90"/>
      <c r="GX1985" s="90"/>
      <c r="GY1985" s="90"/>
      <c r="GZ1985" s="90"/>
      <c r="HA1985" s="90"/>
      <c r="HB1985" s="90"/>
      <c r="HC1985" s="90"/>
      <c r="HD1985" s="90"/>
      <c r="HE1985" s="90"/>
      <c r="HF1985" s="90"/>
      <c r="HG1985" s="90"/>
      <c r="HH1985" s="90"/>
      <c r="HI1985" s="90"/>
      <c r="HJ1985" s="90"/>
      <c r="HK1985" s="90"/>
      <c r="HL1985" s="90"/>
      <c r="HM1985" s="90"/>
      <c r="HN1985" s="90"/>
      <c r="HO1985" s="90"/>
      <c r="HP1985" s="90"/>
      <c r="HQ1985" s="90"/>
      <c r="HR1985" s="90"/>
      <c r="HS1985" s="90"/>
      <c r="HT1985" s="90"/>
      <c r="HU1985" s="90"/>
      <c r="HV1985" s="90"/>
      <c r="HW1985" s="90"/>
      <c r="HX1985" s="90"/>
      <c r="HY1985" s="90"/>
      <c r="HZ1985" s="90"/>
      <c r="IA1985" s="90"/>
      <c r="IB1985" s="90"/>
      <c r="IC1985" s="90"/>
      <c r="ID1985" s="90"/>
      <c r="IE1985" s="90"/>
      <c r="IF1985" s="90"/>
      <c r="IG1985" s="90"/>
      <c r="IH1985" s="90"/>
      <c r="II1985" s="90"/>
      <c r="IJ1985" s="90"/>
      <c r="IK1985" s="90"/>
      <c r="IL1985" s="90"/>
      <c r="IM1985" s="90"/>
    </row>
    <row r="1986" spans="1:247" ht="13.5" hidden="1" customHeight="1">
      <c r="A1986" s="90" t="s">
        <v>2767</v>
      </c>
      <c r="B1986" s="93" t="s">
        <v>2780</v>
      </c>
      <c r="C1986" s="90"/>
      <c r="D1986" s="90" t="s">
        <v>2818</v>
      </c>
      <c r="E1986" s="90" t="s">
        <v>504</v>
      </c>
      <c r="F1986" s="90" t="s">
        <v>2836</v>
      </c>
      <c r="G1986" s="90" t="s">
        <v>2842</v>
      </c>
      <c r="H1986" s="92">
        <v>135680</v>
      </c>
      <c r="I1986" s="92">
        <v>500</v>
      </c>
      <c r="J1986" s="93"/>
      <c r="K1986" s="94">
        <f t="shared" si="28"/>
        <v>271.36</v>
      </c>
      <c r="L1986" s="94">
        <v>271.36</v>
      </c>
      <c r="M1986" s="94">
        <f t="shared" si="25"/>
        <v>0</v>
      </c>
      <c r="N1986" s="96">
        <v>45964</v>
      </c>
      <c r="O1986" s="90" t="s">
        <v>2843</v>
      </c>
      <c r="P1986" s="90" t="s">
        <v>2619</v>
      </c>
      <c r="Q1986" s="90"/>
      <c r="R1986" s="90"/>
      <c r="S1986" s="90"/>
      <c r="T1986" s="90"/>
      <c r="U1986" s="90"/>
      <c r="V1986" s="90"/>
      <c r="W1986" s="90"/>
      <c r="X1986" s="90"/>
      <c r="Y1986" s="90"/>
      <c r="Z1986" s="90"/>
      <c r="AA1986" s="90"/>
      <c r="AB1986" s="90"/>
      <c r="AC1986" s="90"/>
      <c r="AD1986" s="90"/>
      <c r="AE1986" s="90"/>
      <c r="AF1986" s="90"/>
      <c r="AG1986" s="90"/>
      <c r="AH1986" s="90"/>
      <c r="AI1986" s="90"/>
      <c r="AJ1986" s="90"/>
      <c r="AK1986" s="90"/>
      <c r="AL1986" s="90"/>
      <c r="AM1986" s="90"/>
      <c r="AN1986" s="90"/>
      <c r="AO1986" s="90"/>
      <c r="AP1986" s="90"/>
      <c r="AQ1986" s="90"/>
      <c r="AR1986" s="90"/>
      <c r="AS1986" s="90"/>
      <c r="AT1986" s="90"/>
      <c r="AU1986" s="90"/>
      <c r="AV1986" s="90"/>
      <c r="AW1986" s="90"/>
      <c r="AX1986" s="90"/>
      <c r="AY1986" s="90"/>
      <c r="AZ1986" s="90"/>
      <c r="BA1986" s="90"/>
      <c r="BB1986" s="90"/>
      <c r="BC1986" s="90"/>
      <c r="BD1986" s="90"/>
      <c r="BE1986" s="90"/>
      <c r="BF1986" s="90"/>
      <c r="BG1986" s="90"/>
      <c r="BH1986" s="90"/>
      <c r="BI1986" s="90"/>
      <c r="BJ1986" s="90"/>
      <c r="BK1986" s="90"/>
      <c r="BL1986" s="90"/>
      <c r="BM1986" s="90"/>
      <c r="BN1986" s="90"/>
      <c r="BO1986" s="90"/>
      <c r="BP1986" s="90"/>
      <c r="BQ1986" s="90"/>
      <c r="BR1986" s="90"/>
      <c r="BS1986" s="90"/>
      <c r="BT1986" s="90"/>
      <c r="BU1986" s="90"/>
      <c r="BV1986" s="90"/>
      <c r="BW1986" s="90"/>
      <c r="BX1986" s="90"/>
      <c r="BY1986" s="90"/>
      <c r="BZ1986" s="90"/>
      <c r="CA1986" s="90"/>
      <c r="CB1986" s="90"/>
      <c r="CC1986" s="90"/>
      <c r="CD1986" s="90"/>
      <c r="CE1986" s="90"/>
      <c r="CF1986" s="90"/>
      <c r="CG1986" s="90"/>
      <c r="CH1986" s="90"/>
      <c r="CI1986" s="90"/>
      <c r="CJ1986" s="90"/>
      <c r="CK1986" s="90"/>
      <c r="CL1986" s="90"/>
      <c r="CM1986" s="90"/>
      <c r="CN1986" s="90"/>
      <c r="CO1986" s="90"/>
      <c r="CP1986" s="90"/>
      <c r="CQ1986" s="90"/>
      <c r="CR1986" s="90"/>
      <c r="CS1986" s="90"/>
      <c r="CT1986" s="90"/>
      <c r="CU1986" s="90"/>
      <c r="CV1986" s="90"/>
      <c r="CW1986" s="90"/>
      <c r="CX1986" s="90"/>
      <c r="CY1986" s="90"/>
      <c r="CZ1986" s="90"/>
      <c r="DA1986" s="90"/>
      <c r="DB1986" s="90"/>
      <c r="DC1986" s="90"/>
      <c r="DD1986" s="90"/>
      <c r="DE1986" s="90"/>
      <c r="DF1986" s="90"/>
      <c r="DG1986" s="90"/>
      <c r="DH1986" s="90"/>
      <c r="DI1986" s="90"/>
      <c r="DJ1986" s="90"/>
      <c r="DK1986" s="90"/>
      <c r="DL1986" s="90"/>
      <c r="DM1986" s="90"/>
      <c r="DN1986" s="90"/>
      <c r="DO1986" s="90"/>
      <c r="DP1986" s="90"/>
      <c r="DQ1986" s="90"/>
      <c r="DR1986" s="90"/>
      <c r="DS1986" s="90"/>
      <c r="DT1986" s="90"/>
      <c r="DU1986" s="90"/>
      <c r="DV1986" s="90"/>
      <c r="DW1986" s="90"/>
      <c r="DX1986" s="90"/>
      <c r="DY1986" s="90"/>
      <c r="DZ1986" s="90"/>
      <c r="EA1986" s="90"/>
      <c r="EB1986" s="90"/>
      <c r="EC1986" s="90"/>
      <c r="ED1986" s="90"/>
      <c r="EE1986" s="90"/>
      <c r="EF1986" s="90"/>
      <c r="EG1986" s="90"/>
      <c r="EH1986" s="90"/>
      <c r="EI1986" s="90"/>
      <c r="EJ1986" s="90"/>
      <c r="EK1986" s="90"/>
      <c r="EL1986" s="90"/>
      <c r="EM1986" s="90"/>
      <c r="EN1986" s="90"/>
      <c r="EO1986" s="90"/>
      <c r="EP1986" s="90"/>
      <c r="EQ1986" s="90"/>
      <c r="ER1986" s="90"/>
      <c r="ES1986" s="90"/>
      <c r="ET1986" s="90"/>
      <c r="EU1986" s="90"/>
      <c r="EV1986" s="90"/>
      <c r="EW1986" s="90"/>
      <c r="EX1986" s="90"/>
      <c r="EY1986" s="90"/>
      <c r="EZ1986" s="90"/>
      <c r="FA1986" s="90"/>
      <c r="FB1986" s="90"/>
      <c r="FC1986" s="90"/>
      <c r="FD1986" s="90"/>
      <c r="FE1986" s="90"/>
      <c r="FF1986" s="90"/>
      <c r="FG1986" s="90"/>
      <c r="FH1986" s="90"/>
      <c r="FI1986" s="90"/>
      <c r="FJ1986" s="90"/>
      <c r="FK1986" s="90"/>
      <c r="FL1986" s="90"/>
      <c r="FM1986" s="90"/>
      <c r="FN1986" s="90"/>
      <c r="FO1986" s="90"/>
      <c r="FP1986" s="90"/>
      <c r="FQ1986" s="90"/>
      <c r="FR1986" s="90"/>
      <c r="FS1986" s="90"/>
      <c r="FT1986" s="90"/>
      <c r="FU1986" s="90"/>
      <c r="FV1986" s="90"/>
      <c r="FW1986" s="90"/>
      <c r="FX1986" s="90"/>
      <c r="FY1986" s="90"/>
      <c r="FZ1986" s="90"/>
      <c r="GA1986" s="90"/>
      <c r="GB1986" s="90"/>
      <c r="GC1986" s="90"/>
      <c r="GD1986" s="90"/>
      <c r="GE1986" s="90"/>
      <c r="GF1986" s="90"/>
      <c r="GG1986" s="90"/>
      <c r="GH1986" s="90"/>
      <c r="GI1986" s="90"/>
      <c r="GJ1986" s="90"/>
      <c r="GK1986" s="90"/>
      <c r="GL1986" s="90"/>
      <c r="GM1986" s="90"/>
      <c r="GN1986" s="90"/>
      <c r="GO1986" s="90"/>
      <c r="GP1986" s="90"/>
      <c r="GQ1986" s="90"/>
      <c r="GR1986" s="90"/>
      <c r="GS1986" s="90"/>
      <c r="GT1986" s="90"/>
      <c r="GU1986" s="90"/>
      <c r="GV1986" s="90"/>
      <c r="GW1986" s="90"/>
      <c r="GX1986" s="90"/>
      <c r="GY1986" s="90"/>
      <c r="GZ1986" s="90"/>
      <c r="HA1986" s="90"/>
      <c r="HB1986" s="90"/>
      <c r="HC1986" s="90"/>
      <c r="HD1986" s="90"/>
      <c r="HE1986" s="90"/>
      <c r="HF1986" s="90"/>
      <c r="HG1986" s="90"/>
      <c r="HH1986" s="90"/>
      <c r="HI1986" s="90"/>
      <c r="HJ1986" s="90"/>
      <c r="HK1986" s="90"/>
      <c r="HL1986" s="90"/>
      <c r="HM1986" s="90"/>
      <c r="HN1986" s="90"/>
      <c r="HO1986" s="90"/>
      <c r="HP1986" s="90"/>
      <c r="HQ1986" s="90"/>
      <c r="HR1986" s="90"/>
      <c r="HS1986" s="90"/>
      <c r="HT1986" s="90"/>
      <c r="HU1986" s="90"/>
      <c r="HV1986" s="90"/>
      <c r="HW1986" s="90"/>
      <c r="HX1986" s="90"/>
      <c r="HY1986" s="90"/>
      <c r="HZ1986" s="90"/>
      <c r="IA1986" s="90"/>
      <c r="IB1986" s="90"/>
      <c r="IC1986" s="90"/>
      <c r="ID1986" s="90"/>
      <c r="IE1986" s="90"/>
      <c r="IF1986" s="90"/>
      <c r="IG1986" s="90"/>
      <c r="IH1986" s="90"/>
      <c r="II1986" s="90"/>
      <c r="IJ1986" s="90"/>
      <c r="IK1986" s="90"/>
      <c r="IL1986" s="90"/>
      <c r="IM1986" s="90"/>
    </row>
    <row r="1987" spans="1:247" ht="13.5" hidden="1">
      <c r="A1987" s="90" t="s">
        <v>2767</v>
      </c>
      <c r="B1987" s="90" t="s">
        <v>2844</v>
      </c>
      <c r="C1987" s="90" t="s">
        <v>2845</v>
      </c>
      <c r="D1987" s="98">
        <v>45720</v>
      </c>
      <c r="E1987" s="90" t="s">
        <v>2846</v>
      </c>
      <c r="F1987" s="90" t="s">
        <v>1873</v>
      </c>
      <c r="G1987" s="90" t="s">
        <v>2847</v>
      </c>
      <c r="H1987" s="92"/>
      <c r="I1987" s="92"/>
      <c r="J1987" s="93"/>
      <c r="K1987" s="94">
        <v>3141.72</v>
      </c>
      <c r="L1987" s="94">
        <f>K1987</f>
        <v>3141.72</v>
      </c>
      <c r="M1987" s="94">
        <f t="shared" si="25"/>
        <v>0</v>
      </c>
      <c r="N1987" s="91">
        <v>45810</v>
      </c>
      <c r="O1987" s="90" t="s">
        <v>2848</v>
      </c>
      <c r="P1987" s="90" t="s">
        <v>2849</v>
      </c>
      <c r="Q1987" s="90"/>
      <c r="R1987" s="90"/>
      <c r="S1987" s="90"/>
      <c r="T1987" s="90"/>
      <c r="U1987" s="90"/>
      <c r="V1987" s="90"/>
      <c r="W1987" s="90"/>
      <c r="X1987" s="90"/>
      <c r="Y1987" s="90"/>
      <c r="Z1987" s="90"/>
      <c r="AA1987" s="90"/>
      <c r="AB1987" s="90"/>
      <c r="AC1987" s="90"/>
      <c r="AD1987" s="90"/>
      <c r="AE1987" s="90"/>
      <c r="AF1987" s="90"/>
      <c r="AG1987" s="90"/>
      <c r="AH1987" s="90"/>
      <c r="AI1987" s="90"/>
      <c r="AJ1987" s="90"/>
      <c r="AK1987" s="90"/>
      <c r="AL1987" s="90"/>
      <c r="AM1987" s="90"/>
      <c r="AN1987" s="90"/>
      <c r="AO1987" s="90"/>
      <c r="AP1987" s="90"/>
      <c r="AQ1987" s="90"/>
      <c r="AR1987" s="90"/>
      <c r="AS1987" s="90"/>
      <c r="AT1987" s="90"/>
      <c r="AU1987" s="90"/>
      <c r="AV1987" s="90"/>
      <c r="AW1987" s="90"/>
      <c r="AX1987" s="90"/>
      <c r="AY1987" s="90"/>
      <c r="AZ1987" s="90"/>
      <c r="BA1987" s="90"/>
      <c r="BB1987" s="90"/>
      <c r="BC1987" s="90"/>
      <c r="BD1987" s="90"/>
      <c r="BE1987" s="90"/>
      <c r="BF1987" s="90"/>
      <c r="BG1987" s="90"/>
      <c r="BH1987" s="90"/>
      <c r="BI1987" s="90"/>
      <c r="BJ1987" s="90"/>
      <c r="BK1987" s="90"/>
      <c r="BL1987" s="90"/>
      <c r="BM1987" s="90"/>
      <c r="BN1987" s="90"/>
      <c r="BO1987" s="90"/>
      <c r="BP1987" s="90"/>
      <c r="BQ1987" s="90"/>
      <c r="BR1987" s="90"/>
      <c r="BS1987" s="90"/>
      <c r="BT1987" s="90"/>
      <c r="BU1987" s="90"/>
      <c r="BV1987" s="90"/>
      <c r="BW1987" s="90"/>
      <c r="BX1987" s="90"/>
      <c r="BY1987" s="90"/>
      <c r="BZ1987" s="90"/>
      <c r="CA1987" s="90"/>
      <c r="CB1987" s="90"/>
      <c r="CC1987" s="90"/>
      <c r="CD1987" s="90"/>
      <c r="CE1987" s="90"/>
      <c r="CF1987" s="90"/>
      <c r="CG1987" s="90"/>
      <c r="CH1987" s="90"/>
      <c r="CI1987" s="90"/>
      <c r="CJ1987" s="90"/>
      <c r="CK1987" s="90"/>
      <c r="CL1987" s="90"/>
      <c r="CM1987" s="90"/>
      <c r="CN1987" s="90"/>
      <c r="CO1987" s="90"/>
      <c r="CP1987" s="90"/>
      <c r="CQ1987" s="90"/>
      <c r="CR1987" s="90"/>
      <c r="CS1987" s="90"/>
      <c r="CT1987" s="90"/>
      <c r="CU1987" s="90"/>
      <c r="CV1987" s="90"/>
      <c r="CW1987" s="90"/>
      <c r="CX1987" s="90"/>
      <c r="CY1987" s="90"/>
      <c r="CZ1987" s="90"/>
      <c r="DA1987" s="90"/>
      <c r="DB1987" s="90"/>
      <c r="DC1987" s="90"/>
      <c r="DD1987" s="90"/>
      <c r="DE1987" s="90"/>
      <c r="DF1987" s="90"/>
      <c r="DG1987" s="90"/>
      <c r="DH1987" s="90"/>
      <c r="DI1987" s="90"/>
      <c r="DJ1987" s="90"/>
      <c r="DK1987" s="90"/>
      <c r="DL1987" s="90"/>
      <c r="DM1987" s="90"/>
      <c r="DN1987" s="90"/>
      <c r="DO1987" s="90"/>
      <c r="DP1987" s="90"/>
      <c r="DQ1987" s="90"/>
      <c r="DR1987" s="90"/>
      <c r="DS1987" s="90"/>
      <c r="DT1987" s="90"/>
      <c r="DU1987" s="90"/>
      <c r="DV1987" s="90"/>
      <c r="DW1987" s="90"/>
      <c r="DX1987" s="90"/>
      <c r="DY1987" s="90"/>
      <c r="DZ1987" s="90"/>
      <c r="EA1987" s="90"/>
      <c r="EB1987" s="90"/>
      <c r="EC1987" s="90"/>
      <c r="ED1987" s="90"/>
      <c r="EE1987" s="90"/>
      <c r="EF1987" s="90"/>
      <c r="EG1987" s="90"/>
      <c r="EH1987" s="90"/>
      <c r="EI1987" s="90"/>
      <c r="EJ1987" s="90"/>
      <c r="EK1987" s="90"/>
      <c r="EL1987" s="90"/>
      <c r="EM1987" s="90"/>
      <c r="EN1987" s="90"/>
      <c r="EO1987" s="90"/>
      <c r="EP1987" s="90"/>
      <c r="EQ1987" s="90"/>
      <c r="ER1987" s="90"/>
      <c r="ES1987" s="90"/>
      <c r="ET1987" s="90"/>
      <c r="EU1987" s="90"/>
      <c r="EV1987" s="90"/>
      <c r="EW1987" s="90"/>
      <c r="EX1987" s="90"/>
      <c r="EY1987" s="90"/>
      <c r="EZ1987" s="90"/>
      <c r="FA1987" s="90"/>
      <c r="FB1987" s="90"/>
      <c r="FC1987" s="90"/>
      <c r="FD1987" s="90"/>
      <c r="FE1987" s="90"/>
      <c r="FF1987" s="90"/>
      <c r="FG1987" s="90"/>
      <c r="FH1987" s="90"/>
      <c r="FI1987" s="90"/>
      <c r="FJ1987" s="90"/>
      <c r="FK1987" s="90"/>
      <c r="FL1987" s="90"/>
      <c r="FM1987" s="90"/>
      <c r="FN1987" s="90"/>
      <c r="FO1987" s="90"/>
      <c r="FP1987" s="90"/>
      <c r="FQ1987" s="90"/>
      <c r="FR1987" s="90"/>
      <c r="FS1987" s="90"/>
      <c r="FT1987" s="90"/>
      <c r="FU1987" s="90"/>
      <c r="FV1987" s="90"/>
      <c r="FW1987" s="90"/>
      <c r="FX1987" s="90"/>
      <c r="FY1987" s="90"/>
      <c r="FZ1987" s="90"/>
      <c r="GA1987" s="90"/>
      <c r="GB1987" s="90"/>
      <c r="GC1987" s="90"/>
      <c r="GD1987" s="90"/>
      <c r="GE1987" s="90"/>
      <c r="GF1987" s="90"/>
      <c r="GG1987" s="90"/>
      <c r="GH1987" s="90"/>
      <c r="GI1987" s="90"/>
      <c r="GJ1987" s="90"/>
      <c r="GK1987" s="90"/>
      <c r="GL1987" s="90"/>
      <c r="GM1987" s="90"/>
      <c r="GN1987" s="90"/>
      <c r="GO1987" s="90"/>
      <c r="GP1987" s="90"/>
      <c r="GQ1987" s="90"/>
      <c r="GR1987" s="90"/>
      <c r="GS1987" s="90"/>
      <c r="GT1987" s="90"/>
      <c r="GU1987" s="90"/>
      <c r="GV1987" s="90"/>
      <c r="GW1987" s="90"/>
      <c r="GX1987" s="90"/>
      <c r="GY1987" s="90"/>
      <c r="GZ1987" s="90"/>
      <c r="HA1987" s="90"/>
      <c r="HB1987" s="90"/>
      <c r="HC1987" s="90"/>
      <c r="HD1987" s="90"/>
      <c r="HE1987" s="90"/>
      <c r="HF1987" s="90"/>
      <c r="HG1987" s="90"/>
      <c r="HH1987" s="90"/>
      <c r="HI1987" s="90"/>
      <c r="HJ1987" s="90"/>
      <c r="HK1987" s="90"/>
      <c r="HL1987" s="90"/>
      <c r="HM1987" s="90"/>
      <c r="HN1987" s="90"/>
      <c r="HO1987" s="90"/>
      <c r="HP1987" s="90"/>
      <c r="HQ1987" s="90"/>
      <c r="HR1987" s="90"/>
      <c r="HS1987" s="90"/>
      <c r="HT1987" s="90"/>
      <c r="HU1987" s="90"/>
      <c r="HV1987" s="90"/>
      <c r="HW1987" s="90"/>
      <c r="HX1987" s="90"/>
      <c r="HY1987" s="90"/>
      <c r="HZ1987" s="90"/>
      <c r="IA1987" s="90"/>
      <c r="IB1987" s="90"/>
      <c r="IC1987" s="90"/>
      <c r="ID1987" s="90"/>
      <c r="IE1987" s="90"/>
      <c r="IF1987" s="90"/>
      <c r="IG1987" s="90"/>
      <c r="IH1987" s="90"/>
      <c r="II1987" s="90"/>
      <c r="IJ1987" s="90"/>
      <c r="IK1987" s="90"/>
      <c r="IL1987" s="90"/>
      <c r="IM1987" s="90"/>
    </row>
    <row r="1988" spans="1:247" ht="13.5" hidden="1">
      <c r="A1988" s="90" t="s">
        <v>2767</v>
      </c>
      <c r="B1988" s="90" t="s">
        <v>2844</v>
      </c>
      <c r="C1988" s="90" t="s">
        <v>2845</v>
      </c>
      <c r="D1988" s="98">
        <v>45720</v>
      </c>
      <c r="E1988" s="90" t="s">
        <v>2846</v>
      </c>
      <c r="F1988" s="90" t="s">
        <v>1873</v>
      </c>
      <c r="G1988" s="90" t="s">
        <v>2850</v>
      </c>
      <c r="H1988" s="92"/>
      <c r="I1988" s="92"/>
      <c r="J1988" s="93"/>
      <c r="K1988" s="94">
        <v>408.42</v>
      </c>
      <c r="L1988" s="94">
        <f>K1988</f>
        <v>408.42</v>
      </c>
      <c r="M1988" s="94">
        <f t="shared" si="25"/>
        <v>0</v>
      </c>
      <c r="N1988" s="90" t="s">
        <v>2851</v>
      </c>
      <c r="O1988" s="90" t="s">
        <v>2852</v>
      </c>
      <c r="P1988" s="90" t="s">
        <v>2619</v>
      </c>
      <c r="Q1988" s="90" t="s">
        <v>2853</v>
      </c>
      <c r="R1988" s="90"/>
      <c r="S1988" s="90"/>
      <c r="T1988" s="90"/>
      <c r="U1988" s="90"/>
      <c r="V1988" s="90"/>
      <c r="W1988" s="90"/>
      <c r="X1988" s="90"/>
      <c r="Y1988" s="90"/>
      <c r="Z1988" s="90"/>
      <c r="AA1988" s="90"/>
      <c r="AB1988" s="90"/>
      <c r="AC1988" s="90"/>
      <c r="AD1988" s="90"/>
      <c r="AE1988" s="90"/>
      <c r="AF1988" s="90"/>
      <c r="AG1988" s="90"/>
      <c r="AH1988" s="90"/>
      <c r="AI1988" s="90"/>
      <c r="AJ1988" s="90"/>
      <c r="AK1988" s="90"/>
      <c r="AL1988" s="90"/>
      <c r="AM1988" s="90"/>
      <c r="AN1988" s="90"/>
      <c r="AO1988" s="90"/>
      <c r="AP1988" s="90"/>
      <c r="AQ1988" s="90"/>
      <c r="AR1988" s="90"/>
      <c r="AS1988" s="90"/>
      <c r="AT1988" s="90"/>
      <c r="AU1988" s="90"/>
      <c r="AV1988" s="90"/>
      <c r="AW1988" s="90"/>
      <c r="AX1988" s="90"/>
      <c r="AY1988" s="90"/>
      <c r="AZ1988" s="90"/>
      <c r="BA1988" s="90"/>
      <c r="BB1988" s="90"/>
      <c r="BC1988" s="90"/>
      <c r="BD1988" s="90"/>
      <c r="BE1988" s="90"/>
      <c r="BF1988" s="90"/>
      <c r="BG1988" s="90"/>
      <c r="BH1988" s="90"/>
      <c r="BI1988" s="90"/>
      <c r="BJ1988" s="90"/>
      <c r="BK1988" s="90"/>
      <c r="BL1988" s="90"/>
      <c r="BM1988" s="90"/>
      <c r="BN1988" s="90"/>
      <c r="BO1988" s="90"/>
      <c r="BP1988" s="90"/>
      <c r="BQ1988" s="90"/>
      <c r="BR1988" s="90"/>
      <c r="BS1988" s="90"/>
      <c r="BT1988" s="90"/>
      <c r="BU1988" s="90"/>
      <c r="BV1988" s="90"/>
      <c r="BW1988" s="90"/>
      <c r="BX1988" s="90"/>
      <c r="BY1988" s="90"/>
      <c r="BZ1988" s="90"/>
      <c r="CA1988" s="90"/>
      <c r="CB1988" s="90"/>
      <c r="CC1988" s="90"/>
      <c r="CD1988" s="90"/>
      <c r="CE1988" s="90"/>
      <c r="CF1988" s="90"/>
      <c r="CG1988" s="90"/>
      <c r="CH1988" s="90"/>
      <c r="CI1988" s="90"/>
      <c r="CJ1988" s="90"/>
      <c r="CK1988" s="90"/>
      <c r="CL1988" s="90"/>
      <c r="CM1988" s="90"/>
      <c r="CN1988" s="90"/>
      <c r="CO1988" s="90"/>
      <c r="CP1988" s="90"/>
      <c r="CQ1988" s="90"/>
      <c r="CR1988" s="90"/>
      <c r="CS1988" s="90"/>
      <c r="CT1988" s="90"/>
      <c r="CU1988" s="90"/>
      <c r="CV1988" s="90"/>
      <c r="CW1988" s="90"/>
      <c r="CX1988" s="90"/>
      <c r="CY1988" s="90"/>
      <c r="CZ1988" s="90"/>
      <c r="DA1988" s="90"/>
      <c r="DB1988" s="90"/>
      <c r="DC1988" s="90"/>
      <c r="DD1988" s="90"/>
      <c r="DE1988" s="90"/>
      <c r="DF1988" s="90"/>
      <c r="DG1988" s="90"/>
      <c r="DH1988" s="90"/>
      <c r="DI1988" s="90"/>
      <c r="DJ1988" s="90"/>
      <c r="DK1988" s="90"/>
      <c r="DL1988" s="90"/>
      <c r="DM1988" s="90"/>
      <c r="DN1988" s="90"/>
      <c r="DO1988" s="90"/>
      <c r="DP1988" s="90"/>
      <c r="DQ1988" s="90"/>
      <c r="DR1988" s="90"/>
      <c r="DS1988" s="90"/>
      <c r="DT1988" s="90"/>
      <c r="DU1988" s="90"/>
      <c r="DV1988" s="90"/>
      <c r="DW1988" s="90"/>
      <c r="DX1988" s="90"/>
      <c r="DY1988" s="90"/>
      <c r="DZ1988" s="90"/>
      <c r="EA1988" s="90"/>
      <c r="EB1988" s="90"/>
      <c r="EC1988" s="90"/>
      <c r="ED1988" s="90"/>
      <c r="EE1988" s="90"/>
      <c r="EF1988" s="90"/>
      <c r="EG1988" s="90"/>
      <c r="EH1988" s="90"/>
      <c r="EI1988" s="90"/>
      <c r="EJ1988" s="90"/>
      <c r="EK1988" s="90"/>
      <c r="EL1988" s="90"/>
      <c r="EM1988" s="90"/>
      <c r="EN1988" s="90"/>
      <c r="EO1988" s="90"/>
      <c r="EP1988" s="90"/>
      <c r="EQ1988" s="90"/>
      <c r="ER1988" s="90"/>
      <c r="ES1988" s="90"/>
      <c r="ET1988" s="90"/>
      <c r="EU1988" s="90"/>
      <c r="EV1988" s="90"/>
      <c r="EW1988" s="90"/>
      <c r="EX1988" s="90"/>
      <c r="EY1988" s="90"/>
      <c r="EZ1988" s="90"/>
      <c r="FA1988" s="90"/>
      <c r="FB1988" s="90"/>
      <c r="FC1988" s="90"/>
      <c r="FD1988" s="90"/>
      <c r="FE1988" s="90"/>
      <c r="FF1988" s="90"/>
      <c r="FG1988" s="90"/>
      <c r="FH1988" s="90"/>
      <c r="FI1988" s="90"/>
      <c r="FJ1988" s="90"/>
      <c r="FK1988" s="90"/>
      <c r="FL1988" s="90"/>
      <c r="FM1988" s="90"/>
      <c r="FN1988" s="90"/>
      <c r="FO1988" s="90"/>
      <c r="FP1988" s="90"/>
      <c r="FQ1988" s="90"/>
      <c r="FR1988" s="90"/>
      <c r="FS1988" s="90"/>
      <c r="FT1988" s="90"/>
      <c r="FU1988" s="90"/>
      <c r="FV1988" s="90"/>
      <c r="FW1988" s="90"/>
      <c r="FX1988" s="90"/>
      <c r="FY1988" s="90"/>
      <c r="FZ1988" s="90"/>
      <c r="GA1988" s="90"/>
      <c r="GB1988" s="90"/>
      <c r="GC1988" s="90"/>
      <c r="GD1988" s="90"/>
      <c r="GE1988" s="90"/>
      <c r="GF1988" s="90"/>
      <c r="GG1988" s="90"/>
      <c r="GH1988" s="90"/>
      <c r="GI1988" s="90"/>
      <c r="GJ1988" s="90"/>
      <c r="GK1988" s="90"/>
      <c r="GL1988" s="90"/>
      <c r="GM1988" s="90"/>
      <c r="GN1988" s="90"/>
      <c r="GO1988" s="90"/>
      <c r="GP1988" s="90"/>
      <c r="GQ1988" s="90"/>
      <c r="GR1988" s="90"/>
      <c r="GS1988" s="90"/>
      <c r="GT1988" s="90"/>
      <c r="GU1988" s="90"/>
      <c r="GV1988" s="90"/>
      <c r="GW1988" s="90"/>
      <c r="GX1988" s="90"/>
      <c r="GY1988" s="90"/>
      <c r="GZ1988" s="90"/>
      <c r="HA1988" s="90"/>
      <c r="HB1988" s="90"/>
      <c r="HC1988" s="90"/>
      <c r="HD1988" s="90"/>
      <c r="HE1988" s="90"/>
      <c r="HF1988" s="90"/>
      <c r="HG1988" s="90"/>
      <c r="HH1988" s="90"/>
      <c r="HI1988" s="90"/>
      <c r="HJ1988" s="90"/>
      <c r="HK1988" s="90"/>
      <c r="HL1988" s="90"/>
      <c r="HM1988" s="90"/>
      <c r="HN1988" s="90"/>
      <c r="HO1988" s="90"/>
      <c r="HP1988" s="90"/>
      <c r="HQ1988" s="90"/>
      <c r="HR1988" s="90"/>
      <c r="HS1988" s="90"/>
      <c r="HT1988" s="90"/>
      <c r="HU1988" s="90"/>
      <c r="HV1988" s="90"/>
      <c r="HW1988" s="90"/>
      <c r="HX1988" s="90"/>
      <c r="HY1988" s="90"/>
      <c r="HZ1988" s="90"/>
      <c r="IA1988" s="90"/>
      <c r="IB1988" s="90"/>
      <c r="IC1988" s="90"/>
      <c r="ID1988" s="90"/>
      <c r="IE1988" s="90"/>
      <c r="IF1988" s="90"/>
      <c r="IG1988" s="90"/>
      <c r="IH1988" s="90"/>
      <c r="II1988" s="90"/>
      <c r="IJ1988" s="90"/>
      <c r="IK1988" s="90"/>
      <c r="IL1988" s="90"/>
      <c r="IM1988" s="90"/>
    </row>
    <row r="1989" spans="1:247" ht="13.5" hidden="1">
      <c r="A1989" s="90" t="s">
        <v>2767</v>
      </c>
      <c r="B1989" s="90" t="s">
        <v>2844</v>
      </c>
      <c r="C1989" s="90" t="s">
        <v>2845</v>
      </c>
      <c r="D1989" s="90" t="s">
        <v>2854</v>
      </c>
      <c r="E1989" s="90" t="s">
        <v>2855</v>
      </c>
      <c r="F1989" s="90" t="s">
        <v>1873</v>
      </c>
      <c r="G1989" s="90" t="s">
        <v>2856</v>
      </c>
      <c r="H1989" s="92"/>
      <c r="I1989" s="92"/>
      <c r="J1989" s="93"/>
      <c r="K1989" s="94">
        <v>4604.13</v>
      </c>
      <c r="L1989" s="94">
        <v>4604.13</v>
      </c>
      <c r="M1989" s="94">
        <f t="shared" si="25"/>
        <v>0</v>
      </c>
      <c r="N1989" s="90" t="s">
        <v>2851</v>
      </c>
      <c r="O1989" s="90" t="s">
        <v>2852</v>
      </c>
      <c r="P1989" s="90" t="s">
        <v>2619</v>
      </c>
      <c r="Q1989" s="90" t="s">
        <v>2853</v>
      </c>
      <c r="R1989" s="90"/>
      <c r="S1989" s="90"/>
      <c r="T1989" s="90"/>
      <c r="U1989" s="90"/>
      <c r="V1989" s="90"/>
      <c r="W1989" s="90"/>
      <c r="X1989" s="90"/>
      <c r="Y1989" s="90"/>
      <c r="Z1989" s="90"/>
      <c r="AA1989" s="90"/>
      <c r="AB1989" s="90"/>
      <c r="AC1989" s="90"/>
      <c r="AD1989" s="90"/>
      <c r="AE1989" s="90"/>
      <c r="AF1989" s="90"/>
      <c r="AG1989" s="90"/>
      <c r="AH1989" s="90"/>
      <c r="AI1989" s="90"/>
      <c r="AJ1989" s="90"/>
      <c r="AK1989" s="90"/>
      <c r="AL1989" s="90"/>
      <c r="AM1989" s="90"/>
      <c r="AN1989" s="90"/>
      <c r="AO1989" s="90"/>
      <c r="AP1989" s="90"/>
      <c r="AQ1989" s="90"/>
      <c r="AR1989" s="90"/>
      <c r="AS1989" s="90"/>
      <c r="AT1989" s="90"/>
      <c r="AU1989" s="90"/>
      <c r="AV1989" s="90"/>
      <c r="AW1989" s="90"/>
      <c r="AX1989" s="90"/>
      <c r="AY1989" s="90"/>
      <c r="AZ1989" s="90"/>
      <c r="BA1989" s="90"/>
      <c r="BB1989" s="90"/>
      <c r="BC1989" s="90"/>
      <c r="BD1989" s="90"/>
      <c r="BE1989" s="90"/>
      <c r="BF1989" s="90"/>
      <c r="BG1989" s="90"/>
      <c r="BH1989" s="90"/>
      <c r="BI1989" s="90"/>
      <c r="BJ1989" s="90"/>
      <c r="BK1989" s="90"/>
      <c r="BL1989" s="90"/>
      <c r="BM1989" s="90"/>
      <c r="BN1989" s="90"/>
      <c r="BO1989" s="90"/>
      <c r="BP1989" s="90"/>
      <c r="BQ1989" s="90"/>
      <c r="BR1989" s="90"/>
      <c r="BS1989" s="90"/>
      <c r="BT1989" s="90"/>
      <c r="BU1989" s="90"/>
      <c r="BV1989" s="90"/>
      <c r="BW1989" s="90"/>
      <c r="BX1989" s="90"/>
      <c r="BY1989" s="90"/>
      <c r="BZ1989" s="90"/>
      <c r="CA1989" s="90"/>
      <c r="CB1989" s="90"/>
      <c r="CC1989" s="90"/>
      <c r="CD1989" s="90"/>
      <c r="CE1989" s="90"/>
      <c r="CF1989" s="90"/>
      <c r="CG1989" s="90"/>
      <c r="CH1989" s="90"/>
      <c r="CI1989" s="90"/>
      <c r="CJ1989" s="90"/>
      <c r="CK1989" s="90"/>
      <c r="CL1989" s="90"/>
      <c r="CM1989" s="90"/>
      <c r="CN1989" s="90"/>
      <c r="CO1989" s="90"/>
      <c r="CP1989" s="90"/>
      <c r="CQ1989" s="90"/>
      <c r="CR1989" s="90"/>
      <c r="CS1989" s="90"/>
      <c r="CT1989" s="90"/>
      <c r="CU1989" s="90"/>
      <c r="CV1989" s="90"/>
      <c r="CW1989" s="90"/>
      <c r="CX1989" s="90"/>
      <c r="CY1989" s="90"/>
      <c r="CZ1989" s="90"/>
      <c r="DA1989" s="90"/>
      <c r="DB1989" s="90"/>
      <c r="DC1989" s="90"/>
      <c r="DD1989" s="90"/>
      <c r="DE1989" s="90"/>
      <c r="DF1989" s="90"/>
      <c r="DG1989" s="90"/>
      <c r="DH1989" s="90"/>
      <c r="DI1989" s="90"/>
      <c r="DJ1989" s="90"/>
      <c r="DK1989" s="90"/>
      <c r="DL1989" s="90"/>
      <c r="DM1989" s="90"/>
      <c r="DN1989" s="90"/>
      <c r="DO1989" s="90"/>
      <c r="DP1989" s="90"/>
      <c r="DQ1989" s="90"/>
      <c r="DR1989" s="90"/>
      <c r="DS1989" s="90"/>
      <c r="DT1989" s="90"/>
      <c r="DU1989" s="90"/>
      <c r="DV1989" s="90"/>
      <c r="DW1989" s="90"/>
      <c r="DX1989" s="90"/>
      <c r="DY1989" s="90"/>
      <c r="DZ1989" s="90"/>
      <c r="EA1989" s="90"/>
      <c r="EB1989" s="90"/>
      <c r="EC1989" s="90"/>
      <c r="ED1989" s="90"/>
      <c r="EE1989" s="90"/>
      <c r="EF1989" s="90"/>
      <c r="EG1989" s="90"/>
      <c r="EH1989" s="90"/>
      <c r="EI1989" s="90"/>
      <c r="EJ1989" s="90"/>
      <c r="EK1989" s="90"/>
      <c r="EL1989" s="90"/>
      <c r="EM1989" s="90"/>
      <c r="EN1989" s="90"/>
      <c r="EO1989" s="90"/>
      <c r="EP1989" s="90"/>
      <c r="EQ1989" s="90"/>
      <c r="ER1989" s="90"/>
      <c r="ES1989" s="90"/>
      <c r="ET1989" s="90"/>
      <c r="EU1989" s="90"/>
      <c r="EV1989" s="90"/>
      <c r="EW1989" s="90"/>
      <c r="EX1989" s="90"/>
      <c r="EY1989" s="90"/>
      <c r="EZ1989" s="90"/>
      <c r="FA1989" s="90"/>
      <c r="FB1989" s="90"/>
      <c r="FC1989" s="90"/>
      <c r="FD1989" s="90"/>
      <c r="FE1989" s="90"/>
      <c r="FF1989" s="90"/>
      <c r="FG1989" s="90"/>
      <c r="FH1989" s="90"/>
      <c r="FI1989" s="90"/>
      <c r="FJ1989" s="90"/>
      <c r="FK1989" s="90"/>
      <c r="FL1989" s="90"/>
      <c r="FM1989" s="90"/>
      <c r="FN1989" s="90"/>
      <c r="FO1989" s="90"/>
      <c r="FP1989" s="90"/>
      <c r="FQ1989" s="90"/>
      <c r="FR1989" s="90"/>
      <c r="FS1989" s="90"/>
      <c r="FT1989" s="90"/>
      <c r="FU1989" s="90"/>
      <c r="FV1989" s="90"/>
      <c r="FW1989" s="90"/>
      <c r="FX1989" s="90"/>
      <c r="FY1989" s="90"/>
      <c r="FZ1989" s="90"/>
      <c r="GA1989" s="90"/>
      <c r="GB1989" s="90"/>
      <c r="GC1989" s="90"/>
      <c r="GD1989" s="90"/>
      <c r="GE1989" s="90"/>
      <c r="GF1989" s="90"/>
      <c r="GG1989" s="90"/>
      <c r="GH1989" s="90"/>
      <c r="GI1989" s="90"/>
      <c r="GJ1989" s="90"/>
      <c r="GK1989" s="90"/>
      <c r="GL1989" s="90"/>
      <c r="GM1989" s="90"/>
      <c r="GN1989" s="90"/>
      <c r="GO1989" s="90"/>
      <c r="GP1989" s="90"/>
      <c r="GQ1989" s="90"/>
      <c r="GR1989" s="90"/>
      <c r="GS1989" s="90"/>
      <c r="GT1989" s="90"/>
      <c r="GU1989" s="90"/>
      <c r="GV1989" s="90"/>
      <c r="GW1989" s="90"/>
      <c r="GX1989" s="90"/>
      <c r="GY1989" s="90"/>
      <c r="GZ1989" s="90"/>
      <c r="HA1989" s="90"/>
      <c r="HB1989" s="90"/>
      <c r="HC1989" s="90"/>
      <c r="HD1989" s="90"/>
      <c r="HE1989" s="90"/>
      <c r="HF1989" s="90"/>
      <c r="HG1989" s="90"/>
      <c r="HH1989" s="90"/>
      <c r="HI1989" s="90"/>
      <c r="HJ1989" s="90"/>
      <c r="HK1989" s="90"/>
      <c r="HL1989" s="90"/>
      <c r="HM1989" s="90"/>
      <c r="HN1989" s="90"/>
      <c r="HO1989" s="90"/>
      <c r="HP1989" s="90"/>
      <c r="HQ1989" s="90"/>
      <c r="HR1989" s="90"/>
      <c r="HS1989" s="90"/>
      <c r="HT1989" s="90"/>
      <c r="HU1989" s="90"/>
      <c r="HV1989" s="90"/>
      <c r="HW1989" s="90"/>
      <c r="HX1989" s="90"/>
      <c r="HY1989" s="90"/>
      <c r="HZ1989" s="90"/>
      <c r="IA1989" s="90"/>
      <c r="IB1989" s="90"/>
      <c r="IC1989" s="90"/>
      <c r="ID1989" s="90"/>
      <c r="IE1989" s="90"/>
      <c r="IF1989" s="90"/>
      <c r="IG1989" s="90"/>
      <c r="IH1989" s="90"/>
      <c r="II1989" s="90"/>
      <c r="IJ1989" s="90"/>
      <c r="IK1989" s="90"/>
      <c r="IL1989" s="90"/>
      <c r="IM1989" s="90"/>
    </row>
    <row r="1990" spans="1:247" ht="13.5" hidden="1">
      <c r="A1990" s="90" t="s">
        <v>2767</v>
      </c>
      <c r="B1990" s="90" t="s">
        <v>2844</v>
      </c>
      <c r="C1990" s="90" t="s">
        <v>2845</v>
      </c>
      <c r="D1990" s="90" t="s">
        <v>2854</v>
      </c>
      <c r="E1990" s="90" t="s">
        <v>2855</v>
      </c>
      <c r="F1990" s="90" t="s">
        <v>1873</v>
      </c>
      <c r="G1990" s="90" t="s">
        <v>2857</v>
      </c>
      <c r="H1990" s="92"/>
      <c r="I1990" s="92"/>
      <c r="J1990" s="93"/>
      <c r="K1990" s="94">
        <v>395.87</v>
      </c>
      <c r="L1990" s="94">
        <v>395.87</v>
      </c>
      <c r="M1990" s="94">
        <f t="shared" si="25"/>
        <v>0</v>
      </c>
      <c r="N1990" s="90" t="s">
        <v>2858</v>
      </c>
      <c r="O1990" s="90" t="s">
        <v>2859</v>
      </c>
      <c r="P1990" s="90" t="s">
        <v>2619</v>
      </c>
      <c r="Q1990" s="90"/>
      <c r="R1990" s="90"/>
      <c r="S1990" s="90"/>
      <c r="T1990" s="90"/>
      <c r="U1990" s="90"/>
      <c r="V1990" s="90"/>
      <c r="W1990" s="90"/>
      <c r="X1990" s="90"/>
      <c r="Y1990" s="90"/>
      <c r="Z1990" s="90"/>
      <c r="AA1990" s="90"/>
      <c r="AB1990" s="90"/>
      <c r="AC1990" s="90"/>
      <c r="AD1990" s="90"/>
      <c r="AE1990" s="90"/>
      <c r="AF1990" s="90"/>
      <c r="AG1990" s="90"/>
      <c r="AH1990" s="90"/>
      <c r="AI1990" s="90"/>
      <c r="AJ1990" s="90"/>
      <c r="AK1990" s="90"/>
      <c r="AL1990" s="90"/>
      <c r="AM1990" s="90"/>
      <c r="AN1990" s="90"/>
      <c r="AO1990" s="90"/>
      <c r="AP1990" s="90"/>
      <c r="AQ1990" s="90"/>
      <c r="AR1990" s="90"/>
      <c r="AS1990" s="90"/>
      <c r="AT1990" s="90"/>
      <c r="AU1990" s="90"/>
      <c r="AV1990" s="90"/>
      <c r="AW1990" s="90"/>
      <c r="AX1990" s="90"/>
      <c r="AY1990" s="90"/>
      <c r="AZ1990" s="90"/>
      <c r="BA1990" s="90"/>
      <c r="BB1990" s="90"/>
      <c r="BC1990" s="90"/>
      <c r="BD1990" s="90"/>
      <c r="BE1990" s="90"/>
      <c r="BF1990" s="90"/>
      <c r="BG1990" s="90"/>
      <c r="BH1990" s="90"/>
      <c r="BI1990" s="90"/>
      <c r="BJ1990" s="90"/>
      <c r="BK1990" s="90"/>
      <c r="BL1990" s="90"/>
      <c r="BM1990" s="90"/>
      <c r="BN1990" s="90"/>
      <c r="BO1990" s="90"/>
      <c r="BP1990" s="90"/>
      <c r="BQ1990" s="90"/>
      <c r="BR1990" s="90"/>
      <c r="BS1990" s="90"/>
      <c r="BT1990" s="90"/>
      <c r="BU1990" s="90"/>
      <c r="BV1990" s="90"/>
      <c r="BW1990" s="90"/>
      <c r="BX1990" s="90"/>
      <c r="BY1990" s="90"/>
      <c r="BZ1990" s="90"/>
      <c r="CA1990" s="90"/>
      <c r="CB1990" s="90"/>
      <c r="CC1990" s="90"/>
      <c r="CD1990" s="90"/>
      <c r="CE1990" s="90"/>
      <c r="CF1990" s="90"/>
      <c r="CG1990" s="90"/>
      <c r="CH1990" s="90"/>
      <c r="CI1990" s="90"/>
      <c r="CJ1990" s="90"/>
      <c r="CK1990" s="90"/>
      <c r="CL1990" s="90"/>
      <c r="CM1990" s="90"/>
      <c r="CN1990" s="90"/>
      <c r="CO1990" s="90"/>
      <c r="CP1990" s="90"/>
      <c r="CQ1990" s="90"/>
      <c r="CR1990" s="90"/>
      <c r="CS1990" s="90"/>
      <c r="CT1990" s="90"/>
      <c r="CU1990" s="90"/>
      <c r="CV1990" s="90"/>
      <c r="CW1990" s="90"/>
      <c r="CX1990" s="90"/>
      <c r="CY1990" s="90"/>
      <c r="CZ1990" s="90"/>
      <c r="DA1990" s="90"/>
      <c r="DB1990" s="90"/>
      <c r="DC1990" s="90"/>
      <c r="DD1990" s="90"/>
      <c r="DE1990" s="90"/>
      <c r="DF1990" s="90"/>
      <c r="DG1990" s="90"/>
      <c r="DH1990" s="90"/>
      <c r="DI1990" s="90"/>
      <c r="DJ1990" s="90"/>
      <c r="DK1990" s="90"/>
      <c r="DL1990" s="90"/>
      <c r="DM1990" s="90"/>
      <c r="DN1990" s="90"/>
      <c r="DO1990" s="90"/>
      <c r="DP1990" s="90"/>
      <c r="DQ1990" s="90"/>
      <c r="DR1990" s="90"/>
      <c r="DS1990" s="90"/>
      <c r="DT1990" s="90"/>
      <c r="DU1990" s="90"/>
      <c r="DV1990" s="90"/>
      <c r="DW1990" s="90"/>
      <c r="DX1990" s="90"/>
      <c r="DY1990" s="90"/>
      <c r="DZ1990" s="90"/>
      <c r="EA1990" s="90"/>
      <c r="EB1990" s="90"/>
      <c r="EC1990" s="90"/>
      <c r="ED1990" s="90"/>
      <c r="EE1990" s="90"/>
      <c r="EF1990" s="90"/>
      <c r="EG1990" s="90"/>
      <c r="EH1990" s="90"/>
      <c r="EI1990" s="90"/>
      <c r="EJ1990" s="90"/>
      <c r="EK1990" s="90"/>
      <c r="EL1990" s="90"/>
      <c r="EM1990" s="90"/>
      <c r="EN1990" s="90"/>
      <c r="EO1990" s="90"/>
      <c r="EP1990" s="90"/>
      <c r="EQ1990" s="90"/>
      <c r="ER1990" s="90"/>
      <c r="ES1990" s="90"/>
      <c r="ET1990" s="90"/>
      <c r="EU1990" s="90"/>
      <c r="EV1990" s="90"/>
      <c r="EW1990" s="90"/>
      <c r="EX1990" s="90"/>
      <c r="EY1990" s="90"/>
      <c r="EZ1990" s="90"/>
      <c r="FA1990" s="90"/>
      <c r="FB1990" s="90"/>
      <c r="FC1990" s="90"/>
      <c r="FD1990" s="90"/>
      <c r="FE1990" s="90"/>
      <c r="FF1990" s="90"/>
      <c r="FG1990" s="90"/>
      <c r="FH1990" s="90"/>
      <c r="FI1990" s="90"/>
      <c r="FJ1990" s="90"/>
      <c r="FK1990" s="90"/>
      <c r="FL1990" s="90"/>
      <c r="FM1990" s="90"/>
      <c r="FN1990" s="90"/>
      <c r="FO1990" s="90"/>
      <c r="FP1990" s="90"/>
      <c r="FQ1990" s="90"/>
      <c r="FR1990" s="90"/>
      <c r="FS1990" s="90"/>
      <c r="FT1990" s="90"/>
      <c r="FU1990" s="90"/>
      <c r="FV1990" s="90"/>
      <c r="FW1990" s="90"/>
      <c r="FX1990" s="90"/>
      <c r="FY1990" s="90"/>
      <c r="FZ1990" s="90"/>
      <c r="GA1990" s="90"/>
      <c r="GB1990" s="90"/>
      <c r="GC1990" s="90"/>
      <c r="GD1990" s="90"/>
      <c r="GE1990" s="90"/>
      <c r="GF1990" s="90"/>
      <c r="GG1990" s="90"/>
      <c r="GH1990" s="90"/>
      <c r="GI1990" s="90"/>
      <c r="GJ1990" s="90"/>
      <c r="GK1990" s="90"/>
      <c r="GL1990" s="90"/>
      <c r="GM1990" s="90"/>
      <c r="GN1990" s="90"/>
      <c r="GO1990" s="90"/>
      <c r="GP1990" s="90"/>
      <c r="GQ1990" s="90"/>
      <c r="GR1990" s="90"/>
      <c r="GS1990" s="90"/>
      <c r="GT1990" s="90"/>
      <c r="GU1990" s="90"/>
      <c r="GV1990" s="90"/>
      <c r="GW1990" s="90"/>
      <c r="GX1990" s="90"/>
      <c r="GY1990" s="90"/>
      <c r="GZ1990" s="90"/>
      <c r="HA1990" s="90"/>
      <c r="HB1990" s="90"/>
      <c r="HC1990" s="90"/>
      <c r="HD1990" s="90"/>
      <c r="HE1990" s="90"/>
      <c r="HF1990" s="90"/>
      <c r="HG1990" s="90"/>
      <c r="HH1990" s="90"/>
      <c r="HI1990" s="90"/>
      <c r="HJ1990" s="90"/>
      <c r="HK1990" s="90"/>
      <c r="HL1990" s="90"/>
      <c r="HM1990" s="90"/>
      <c r="HN1990" s="90"/>
      <c r="HO1990" s="90"/>
      <c r="HP1990" s="90"/>
      <c r="HQ1990" s="90"/>
      <c r="HR1990" s="90"/>
      <c r="HS1990" s="90"/>
      <c r="HT1990" s="90"/>
      <c r="HU1990" s="90"/>
      <c r="HV1990" s="90"/>
      <c r="HW1990" s="90"/>
      <c r="HX1990" s="90"/>
      <c r="HY1990" s="90"/>
      <c r="HZ1990" s="90"/>
      <c r="IA1990" s="90"/>
      <c r="IB1990" s="90"/>
      <c r="IC1990" s="90"/>
      <c r="ID1990" s="90"/>
      <c r="IE1990" s="90"/>
      <c r="IF1990" s="90"/>
      <c r="IG1990" s="90"/>
      <c r="IH1990" s="90"/>
      <c r="II1990" s="90"/>
      <c r="IJ1990" s="90"/>
      <c r="IK1990" s="90"/>
      <c r="IL1990" s="90"/>
      <c r="IM1990" s="90"/>
    </row>
    <row r="1991" spans="1:247" ht="13.5" hidden="1">
      <c r="A1991" s="90" t="s">
        <v>2767</v>
      </c>
      <c r="B1991" s="90" t="s">
        <v>2844</v>
      </c>
      <c r="C1991" s="90" t="s">
        <v>2845</v>
      </c>
      <c r="D1991" s="90" t="s">
        <v>2854</v>
      </c>
      <c r="E1991" s="90" t="s">
        <v>2855</v>
      </c>
      <c r="F1991" s="90" t="s">
        <v>1873</v>
      </c>
      <c r="G1991" s="90" t="s">
        <v>2857</v>
      </c>
      <c r="H1991" s="92"/>
      <c r="I1991" s="92"/>
      <c r="J1991" s="93"/>
      <c r="K1991" s="94">
        <v>202.67</v>
      </c>
      <c r="L1991" s="94">
        <f>K1991</f>
        <v>202.67</v>
      </c>
      <c r="M1991" s="94">
        <f t="shared" si="25"/>
        <v>0</v>
      </c>
      <c r="N1991" s="91">
        <v>45841</v>
      </c>
      <c r="O1991" s="90" t="s">
        <v>2860</v>
      </c>
      <c r="P1991" s="90" t="s">
        <v>2619</v>
      </c>
      <c r="Q1991" s="90"/>
      <c r="R1991" s="90"/>
      <c r="S1991" s="90"/>
      <c r="T1991" s="90"/>
      <c r="U1991" s="90"/>
      <c r="V1991" s="90"/>
      <c r="W1991" s="90"/>
      <c r="X1991" s="90"/>
      <c r="Y1991" s="90"/>
      <c r="Z1991" s="90"/>
      <c r="AA1991" s="90"/>
      <c r="AB1991" s="90"/>
      <c r="AC1991" s="90"/>
      <c r="AD1991" s="90"/>
      <c r="AE1991" s="90"/>
      <c r="AF1991" s="90"/>
      <c r="AG1991" s="90"/>
      <c r="AH1991" s="90"/>
      <c r="AI1991" s="90"/>
      <c r="AJ1991" s="90"/>
      <c r="AK1991" s="90"/>
      <c r="AL1991" s="90"/>
      <c r="AM1991" s="90"/>
      <c r="AN1991" s="90"/>
      <c r="AO1991" s="90"/>
      <c r="AP1991" s="90"/>
      <c r="AQ1991" s="90"/>
      <c r="AR1991" s="90"/>
      <c r="AS1991" s="90"/>
      <c r="AT1991" s="90"/>
      <c r="AU1991" s="90"/>
      <c r="AV1991" s="90"/>
      <c r="AW1991" s="90"/>
      <c r="AX1991" s="90"/>
      <c r="AY1991" s="90"/>
      <c r="AZ1991" s="90"/>
      <c r="BA1991" s="90"/>
      <c r="BB1991" s="90"/>
      <c r="BC1991" s="90"/>
      <c r="BD1991" s="90"/>
      <c r="BE1991" s="90"/>
      <c r="BF1991" s="90"/>
      <c r="BG1991" s="90"/>
      <c r="BH1991" s="90"/>
      <c r="BI1991" s="90"/>
      <c r="BJ1991" s="90"/>
      <c r="BK1991" s="90"/>
      <c r="BL1991" s="90"/>
      <c r="BM1991" s="90"/>
      <c r="BN1991" s="90"/>
      <c r="BO1991" s="90"/>
      <c r="BP1991" s="90"/>
      <c r="BQ1991" s="90"/>
      <c r="BR1991" s="90"/>
      <c r="BS1991" s="90"/>
      <c r="BT1991" s="90"/>
      <c r="BU1991" s="90"/>
      <c r="BV1991" s="90"/>
      <c r="BW1991" s="90"/>
      <c r="BX1991" s="90"/>
      <c r="BY1991" s="90"/>
      <c r="BZ1991" s="90"/>
      <c r="CA1991" s="90"/>
      <c r="CB1991" s="90"/>
      <c r="CC1991" s="90"/>
      <c r="CD1991" s="90"/>
      <c r="CE1991" s="90"/>
      <c r="CF1991" s="90"/>
      <c r="CG1991" s="90"/>
      <c r="CH1991" s="90"/>
      <c r="CI1991" s="90"/>
      <c r="CJ1991" s="90"/>
      <c r="CK1991" s="90"/>
      <c r="CL1991" s="90"/>
      <c r="CM1991" s="90"/>
      <c r="CN1991" s="90"/>
      <c r="CO1991" s="90"/>
      <c r="CP1991" s="90"/>
      <c r="CQ1991" s="90"/>
      <c r="CR1991" s="90"/>
      <c r="CS1991" s="90"/>
      <c r="CT1991" s="90"/>
      <c r="CU1991" s="90"/>
      <c r="CV1991" s="90"/>
      <c r="CW1991" s="90"/>
      <c r="CX1991" s="90"/>
      <c r="CY1991" s="90"/>
      <c r="CZ1991" s="90"/>
      <c r="DA1991" s="90"/>
      <c r="DB1991" s="90"/>
      <c r="DC1991" s="90"/>
      <c r="DD1991" s="90"/>
      <c r="DE1991" s="90"/>
      <c r="DF1991" s="90"/>
      <c r="DG1991" s="90"/>
      <c r="DH1991" s="90"/>
      <c r="DI1991" s="90"/>
      <c r="DJ1991" s="90"/>
      <c r="DK1991" s="90"/>
      <c r="DL1991" s="90"/>
      <c r="DM1991" s="90"/>
      <c r="DN1991" s="90"/>
      <c r="DO1991" s="90"/>
      <c r="DP1991" s="90"/>
      <c r="DQ1991" s="90"/>
      <c r="DR1991" s="90"/>
      <c r="DS1991" s="90"/>
      <c r="DT1991" s="90"/>
      <c r="DU1991" s="90"/>
      <c r="DV1991" s="90"/>
      <c r="DW1991" s="90"/>
      <c r="DX1991" s="90"/>
      <c r="DY1991" s="90"/>
      <c r="DZ1991" s="90"/>
      <c r="EA1991" s="90"/>
      <c r="EB1991" s="90"/>
      <c r="EC1991" s="90"/>
      <c r="ED1991" s="90"/>
      <c r="EE1991" s="90"/>
      <c r="EF1991" s="90"/>
      <c r="EG1991" s="90"/>
      <c r="EH1991" s="90"/>
      <c r="EI1991" s="90"/>
      <c r="EJ1991" s="90"/>
      <c r="EK1991" s="90"/>
      <c r="EL1991" s="90"/>
      <c r="EM1991" s="90"/>
      <c r="EN1991" s="90"/>
      <c r="EO1991" s="90"/>
      <c r="EP1991" s="90"/>
      <c r="EQ1991" s="90"/>
      <c r="ER1991" s="90"/>
      <c r="ES1991" s="90"/>
      <c r="ET1991" s="90"/>
      <c r="EU1991" s="90"/>
      <c r="EV1991" s="90"/>
      <c r="EW1991" s="90"/>
      <c r="EX1991" s="90"/>
      <c r="EY1991" s="90"/>
      <c r="EZ1991" s="90"/>
      <c r="FA1991" s="90"/>
      <c r="FB1991" s="90"/>
      <c r="FC1991" s="90"/>
      <c r="FD1991" s="90"/>
      <c r="FE1991" s="90"/>
      <c r="FF1991" s="90"/>
      <c r="FG1991" s="90"/>
      <c r="FH1991" s="90"/>
      <c r="FI1991" s="90"/>
      <c r="FJ1991" s="90"/>
      <c r="FK1991" s="90"/>
      <c r="FL1991" s="90"/>
      <c r="FM1991" s="90"/>
      <c r="FN1991" s="90"/>
      <c r="FO1991" s="90"/>
      <c r="FP1991" s="90"/>
      <c r="FQ1991" s="90"/>
      <c r="FR1991" s="90"/>
      <c r="FS1991" s="90"/>
      <c r="FT1991" s="90"/>
      <c r="FU1991" s="90"/>
      <c r="FV1991" s="90"/>
      <c r="FW1991" s="90"/>
      <c r="FX1991" s="90"/>
      <c r="FY1991" s="90"/>
      <c r="FZ1991" s="90"/>
      <c r="GA1991" s="90"/>
      <c r="GB1991" s="90"/>
      <c r="GC1991" s="90"/>
      <c r="GD1991" s="90"/>
      <c r="GE1991" s="90"/>
      <c r="GF1991" s="90"/>
      <c r="GG1991" s="90"/>
      <c r="GH1991" s="90"/>
      <c r="GI1991" s="90"/>
      <c r="GJ1991" s="90"/>
      <c r="GK1991" s="90"/>
      <c r="GL1991" s="90"/>
      <c r="GM1991" s="90"/>
      <c r="GN1991" s="90"/>
      <c r="GO1991" s="90"/>
      <c r="GP1991" s="90"/>
      <c r="GQ1991" s="90"/>
      <c r="GR1991" s="90"/>
      <c r="GS1991" s="90"/>
      <c r="GT1991" s="90"/>
      <c r="GU1991" s="90"/>
      <c r="GV1991" s="90"/>
      <c r="GW1991" s="90"/>
      <c r="GX1991" s="90"/>
      <c r="GY1991" s="90"/>
      <c r="GZ1991" s="90"/>
      <c r="HA1991" s="90"/>
      <c r="HB1991" s="90"/>
      <c r="HC1991" s="90"/>
      <c r="HD1991" s="90"/>
      <c r="HE1991" s="90"/>
      <c r="HF1991" s="90"/>
      <c r="HG1991" s="90"/>
      <c r="HH1991" s="90"/>
      <c r="HI1991" s="90"/>
      <c r="HJ1991" s="90"/>
      <c r="HK1991" s="90"/>
      <c r="HL1991" s="90"/>
      <c r="HM1991" s="90"/>
      <c r="HN1991" s="90"/>
      <c r="HO1991" s="90"/>
      <c r="HP1991" s="90"/>
      <c r="HQ1991" s="90"/>
      <c r="HR1991" s="90"/>
      <c r="HS1991" s="90"/>
      <c r="HT1991" s="90"/>
      <c r="HU1991" s="90"/>
      <c r="HV1991" s="90"/>
      <c r="HW1991" s="90"/>
      <c r="HX1991" s="90"/>
      <c r="HY1991" s="90"/>
      <c r="HZ1991" s="90"/>
      <c r="IA1991" s="90"/>
      <c r="IB1991" s="90"/>
      <c r="IC1991" s="90"/>
      <c r="ID1991" s="90"/>
      <c r="IE1991" s="90"/>
      <c r="IF1991" s="90"/>
      <c r="IG1991" s="90"/>
      <c r="IH1991" s="90"/>
      <c r="II1991" s="90"/>
      <c r="IJ1991" s="90"/>
      <c r="IK1991" s="90"/>
      <c r="IL1991" s="90"/>
      <c r="IM1991" s="90"/>
    </row>
    <row r="1992" spans="1:247" ht="13.5" hidden="1">
      <c r="A1992" s="90" t="s">
        <v>2767</v>
      </c>
      <c r="B1992" s="90" t="s">
        <v>2844</v>
      </c>
      <c r="C1992" s="90" t="s">
        <v>2861</v>
      </c>
      <c r="D1992" s="90" t="s">
        <v>2862</v>
      </c>
      <c r="E1992" s="90" t="s">
        <v>2863</v>
      </c>
      <c r="F1992" s="90" t="s">
        <v>2864</v>
      </c>
      <c r="G1992" s="90" t="s">
        <v>2865</v>
      </c>
      <c r="H1992" s="92"/>
      <c r="I1992" s="92"/>
      <c r="J1992" s="93"/>
      <c r="K1992" s="94">
        <v>2271.3000000000002</v>
      </c>
      <c r="L1992" s="94">
        <f>K1992</f>
        <v>2271.3000000000002</v>
      </c>
      <c r="M1992" s="94">
        <f t="shared" si="25"/>
        <v>0</v>
      </c>
      <c r="N1992" s="91">
        <v>45841</v>
      </c>
      <c r="O1992" s="90" t="s">
        <v>2866</v>
      </c>
      <c r="P1992" s="90" t="s">
        <v>2619</v>
      </c>
      <c r="Q1992" s="90"/>
      <c r="R1992" s="90"/>
      <c r="S1992" s="90"/>
      <c r="T1992" s="90"/>
      <c r="U1992" s="90"/>
      <c r="V1992" s="90"/>
      <c r="W1992" s="90"/>
      <c r="X1992" s="90"/>
      <c r="Y1992" s="90"/>
      <c r="Z1992" s="90"/>
      <c r="AA1992" s="90"/>
      <c r="AB1992" s="90"/>
      <c r="AC1992" s="90"/>
      <c r="AD1992" s="90"/>
      <c r="AE1992" s="90"/>
      <c r="AF1992" s="90"/>
      <c r="AG1992" s="90"/>
      <c r="AH1992" s="90"/>
      <c r="AI1992" s="90"/>
      <c r="AJ1992" s="90"/>
      <c r="AK1992" s="90"/>
      <c r="AL1992" s="90"/>
      <c r="AM1992" s="90"/>
      <c r="AN1992" s="90"/>
      <c r="AO1992" s="90"/>
      <c r="AP1992" s="90"/>
      <c r="AQ1992" s="90"/>
      <c r="AR1992" s="90"/>
      <c r="AS1992" s="90"/>
      <c r="AT1992" s="90"/>
      <c r="AU1992" s="90"/>
      <c r="AV1992" s="90"/>
      <c r="AW1992" s="90"/>
      <c r="AX1992" s="90"/>
      <c r="AY1992" s="90"/>
      <c r="AZ1992" s="90"/>
      <c r="BA1992" s="90"/>
      <c r="BB1992" s="90"/>
      <c r="BC1992" s="90"/>
      <c r="BD1992" s="90"/>
      <c r="BE1992" s="90"/>
      <c r="BF1992" s="90"/>
      <c r="BG1992" s="90"/>
      <c r="BH1992" s="90"/>
      <c r="BI1992" s="90"/>
      <c r="BJ1992" s="90"/>
      <c r="BK1992" s="90"/>
      <c r="BL1992" s="90"/>
      <c r="BM1992" s="90"/>
      <c r="BN1992" s="90"/>
      <c r="BO1992" s="90"/>
      <c r="BP1992" s="90"/>
      <c r="BQ1992" s="90"/>
      <c r="BR1992" s="90"/>
      <c r="BS1992" s="90"/>
      <c r="BT1992" s="90"/>
      <c r="BU1992" s="90"/>
      <c r="BV1992" s="90"/>
      <c r="BW1992" s="90"/>
      <c r="BX1992" s="90"/>
      <c r="BY1992" s="90"/>
      <c r="BZ1992" s="90"/>
      <c r="CA1992" s="90"/>
      <c r="CB1992" s="90"/>
      <c r="CC1992" s="90"/>
      <c r="CD1992" s="90"/>
      <c r="CE1992" s="90"/>
      <c r="CF1992" s="90"/>
      <c r="CG1992" s="90"/>
      <c r="CH1992" s="90"/>
      <c r="CI1992" s="90"/>
      <c r="CJ1992" s="90"/>
      <c r="CK1992" s="90"/>
      <c r="CL1992" s="90"/>
      <c r="CM1992" s="90"/>
      <c r="CN1992" s="90"/>
      <c r="CO1992" s="90"/>
      <c r="CP1992" s="90"/>
      <c r="CQ1992" s="90"/>
      <c r="CR1992" s="90"/>
      <c r="CS1992" s="90"/>
      <c r="CT1992" s="90"/>
      <c r="CU1992" s="90"/>
      <c r="CV1992" s="90"/>
      <c r="CW1992" s="90"/>
      <c r="CX1992" s="90"/>
      <c r="CY1992" s="90"/>
      <c r="CZ1992" s="90"/>
      <c r="DA1992" s="90"/>
      <c r="DB1992" s="90"/>
      <c r="DC1992" s="90"/>
      <c r="DD1992" s="90"/>
      <c r="DE1992" s="90"/>
      <c r="DF1992" s="90"/>
      <c r="DG1992" s="90"/>
      <c r="DH1992" s="90"/>
      <c r="DI1992" s="90"/>
      <c r="DJ1992" s="90"/>
      <c r="DK1992" s="90"/>
      <c r="DL1992" s="90"/>
      <c r="DM1992" s="90"/>
      <c r="DN1992" s="90"/>
      <c r="DO1992" s="90"/>
      <c r="DP1992" s="90"/>
      <c r="DQ1992" s="90"/>
      <c r="DR1992" s="90"/>
      <c r="DS1992" s="90"/>
      <c r="DT1992" s="90"/>
      <c r="DU1992" s="90"/>
      <c r="DV1992" s="90"/>
      <c r="DW1992" s="90"/>
      <c r="DX1992" s="90"/>
      <c r="DY1992" s="90"/>
      <c r="DZ1992" s="90"/>
      <c r="EA1992" s="90"/>
      <c r="EB1992" s="90"/>
      <c r="EC1992" s="90"/>
      <c r="ED1992" s="90"/>
      <c r="EE1992" s="90"/>
      <c r="EF1992" s="90"/>
      <c r="EG1992" s="90"/>
      <c r="EH1992" s="90"/>
      <c r="EI1992" s="90"/>
      <c r="EJ1992" s="90"/>
      <c r="EK1992" s="90"/>
      <c r="EL1992" s="90"/>
      <c r="EM1992" s="90"/>
      <c r="EN1992" s="90"/>
      <c r="EO1992" s="90"/>
      <c r="EP1992" s="90"/>
      <c r="EQ1992" s="90"/>
      <c r="ER1992" s="90"/>
      <c r="ES1992" s="90"/>
      <c r="ET1992" s="90"/>
      <c r="EU1992" s="90"/>
      <c r="EV1992" s="90"/>
      <c r="EW1992" s="90"/>
      <c r="EX1992" s="90"/>
      <c r="EY1992" s="90"/>
      <c r="EZ1992" s="90"/>
      <c r="FA1992" s="90"/>
      <c r="FB1992" s="90"/>
      <c r="FC1992" s="90"/>
      <c r="FD1992" s="90"/>
      <c r="FE1992" s="90"/>
      <c r="FF1992" s="90"/>
      <c r="FG1992" s="90"/>
      <c r="FH1992" s="90"/>
      <c r="FI1992" s="90"/>
      <c r="FJ1992" s="90"/>
      <c r="FK1992" s="90"/>
      <c r="FL1992" s="90"/>
      <c r="FM1992" s="90"/>
      <c r="FN1992" s="90"/>
      <c r="FO1992" s="90"/>
      <c r="FP1992" s="90"/>
      <c r="FQ1992" s="90"/>
      <c r="FR1992" s="90"/>
      <c r="FS1992" s="90"/>
      <c r="FT1992" s="90"/>
      <c r="FU1992" s="90"/>
      <c r="FV1992" s="90"/>
      <c r="FW1992" s="90"/>
      <c r="FX1992" s="90"/>
      <c r="FY1992" s="90"/>
      <c r="FZ1992" s="90"/>
      <c r="GA1992" s="90"/>
      <c r="GB1992" s="90"/>
      <c r="GC1992" s="90"/>
      <c r="GD1992" s="90"/>
      <c r="GE1992" s="90"/>
      <c r="GF1992" s="90"/>
      <c r="GG1992" s="90"/>
      <c r="GH1992" s="90"/>
      <c r="GI1992" s="90"/>
      <c r="GJ1992" s="90"/>
      <c r="GK1992" s="90"/>
      <c r="GL1992" s="90"/>
      <c r="GM1992" s="90"/>
      <c r="GN1992" s="90"/>
      <c r="GO1992" s="90"/>
      <c r="GP1992" s="90"/>
      <c r="GQ1992" s="90"/>
      <c r="GR1992" s="90"/>
      <c r="GS1992" s="90"/>
      <c r="GT1992" s="90"/>
      <c r="GU1992" s="90"/>
      <c r="GV1992" s="90"/>
      <c r="GW1992" s="90"/>
      <c r="GX1992" s="90"/>
      <c r="GY1992" s="90"/>
      <c r="GZ1992" s="90"/>
      <c r="HA1992" s="90"/>
      <c r="HB1992" s="90"/>
      <c r="HC1992" s="90"/>
      <c r="HD1992" s="90"/>
      <c r="HE1992" s="90"/>
      <c r="HF1992" s="90"/>
      <c r="HG1992" s="90"/>
      <c r="HH1992" s="90"/>
      <c r="HI1992" s="90"/>
      <c r="HJ1992" s="90"/>
      <c r="HK1992" s="90"/>
      <c r="HL1992" s="90"/>
      <c r="HM1992" s="90"/>
      <c r="HN1992" s="90"/>
      <c r="HO1992" s="90"/>
      <c r="HP1992" s="90"/>
      <c r="HQ1992" s="90"/>
      <c r="HR1992" s="90"/>
      <c r="HS1992" s="90"/>
      <c r="HT1992" s="90"/>
      <c r="HU1992" s="90"/>
      <c r="HV1992" s="90"/>
      <c r="HW1992" s="90"/>
      <c r="HX1992" s="90"/>
      <c r="HY1992" s="90"/>
      <c r="HZ1992" s="90"/>
      <c r="IA1992" s="90"/>
      <c r="IB1992" s="90"/>
      <c r="IC1992" s="90"/>
      <c r="ID1992" s="90"/>
      <c r="IE1992" s="90"/>
      <c r="IF1992" s="90"/>
      <c r="IG1992" s="90"/>
      <c r="IH1992" s="90"/>
      <c r="II1992" s="90"/>
      <c r="IJ1992" s="90"/>
      <c r="IK1992" s="90"/>
      <c r="IL1992" s="90"/>
      <c r="IM1992" s="90"/>
    </row>
    <row r="1993" spans="1:247" ht="13.5" hidden="1">
      <c r="A1993" s="90" t="s">
        <v>2767</v>
      </c>
      <c r="B1993" s="90" t="s">
        <v>2867</v>
      </c>
      <c r="C1993" s="90" t="s">
        <v>2868</v>
      </c>
      <c r="D1993" s="90" t="s">
        <v>2869</v>
      </c>
      <c r="E1993" s="90" t="s">
        <v>2870</v>
      </c>
      <c r="F1993" s="90" t="s">
        <v>2871</v>
      </c>
      <c r="G1993" s="90" t="s">
        <v>2872</v>
      </c>
      <c r="H1993" s="92">
        <v>1000000</v>
      </c>
      <c r="I1993" s="90">
        <v>494</v>
      </c>
      <c r="J1993" s="93"/>
      <c r="K1993" s="94">
        <f>H1993/I1993</f>
        <v>2024.2914979757086</v>
      </c>
      <c r="L1993" s="94">
        <f>K1993</f>
        <v>2024.2914979757086</v>
      </c>
      <c r="M1993" s="94">
        <f t="shared" si="25"/>
        <v>0</v>
      </c>
      <c r="N1993" s="90" t="s">
        <v>2873</v>
      </c>
      <c r="O1993" s="90" t="s">
        <v>2874</v>
      </c>
      <c r="P1993" s="90" t="s">
        <v>2619</v>
      </c>
      <c r="Q1993" s="90"/>
      <c r="R1993" s="90"/>
      <c r="S1993" s="90"/>
      <c r="T1993" s="90"/>
      <c r="U1993" s="90"/>
      <c r="V1993" s="90"/>
      <c r="W1993" s="90"/>
      <c r="X1993" s="90"/>
      <c r="Y1993" s="90"/>
      <c r="Z1993" s="90"/>
      <c r="AA1993" s="90"/>
      <c r="AB1993" s="90"/>
      <c r="AC1993" s="90"/>
      <c r="AD1993" s="90"/>
      <c r="AE1993" s="90"/>
      <c r="AF1993" s="90"/>
      <c r="AG1993" s="90"/>
      <c r="AH1993" s="90"/>
      <c r="AI1993" s="90"/>
      <c r="AJ1993" s="90"/>
      <c r="AK1993" s="90"/>
      <c r="AL1993" s="90"/>
      <c r="AM1993" s="90"/>
      <c r="AN1993" s="90"/>
      <c r="AO1993" s="90"/>
      <c r="AP1993" s="90"/>
      <c r="AQ1993" s="90"/>
      <c r="AR1993" s="90"/>
      <c r="AS1993" s="90"/>
      <c r="AT1993" s="90"/>
      <c r="AU1993" s="90"/>
      <c r="AV1993" s="90"/>
      <c r="AW1993" s="90"/>
      <c r="AX1993" s="90"/>
      <c r="AY1993" s="90"/>
      <c r="AZ1993" s="90"/>
      <c r="BA1993" s="90"/>
      <c r="BB1993" s="90"/>
      <c r="BC1993" s="90"/>
      <c r="BD1993" s="90"/>
      <c r="BE1993" s="90"/>
      <c r="BF1993" s="90"/>
      <c r="BG1993" s="90"/>
      <c r="BH1993" s="90"/>
      <c r="BI1993" s="90"/>
      <c r="BJ1993" s="90"/>
      <c r="BK1993" s="90"/>
      <c r="BL1993" s="90"/>
      <c r="BM1993" s="90"/>
      <c r="BN1993" s="90"/>
      <c r="BO1993" s="90"/>
      <c r="BP1993" s="90"/>
      <c r="BQ1993" s="90"/>
      <c r="BR1993" s="90"/>
      <c r="BS1993" s="90"/>
      <c r="BT1993" s="90"/>
      <c r="BU1993" s="90"/>
      <c r="BV1993" s="90"/>
      <c r="BW1993" s="90"/>
      <c r="BX1993" s="90"/>
      <c r="BY1993" s="90"/>
      <c r="BZ1993" s="90"/>
      <c r="CA1993" s="90"/>
      <c r="CB1993" s="90"/>
      <c r="CC1993" s="90"/>
      <c r="CD1993" s="90"/>
      <c r="CE1993" s="90"/>
      <c r="CF1993" s="90"/>
      <c r="CG1993" s="90"/>
      <c r="CH1993" s="90"/>
      <c r="CI1993" s="90"/>
      <c r="CJ1993" s="90"/>
      <c r="CK1993" s="90"/>
      <c r="CL1993" s="90"/>
      <c r="CM1993" s="90"/>
      <c r="CN1993" s="90"/>
      <c r="CO1993" s="90"/>
      <c r="CP1993" s="90"/>
      <c r="CQ1993" s="90"/>
      <c r="CR1993" s="90"/>
      <c r="CS1993" s="90"/>
      <c r="CT1993" s="90"/>
      <c r="CU1993" s="90"/>
      <c r="CV1993" s="90"/>
      <c r="CW1993" s="90"/>
      <c r="CX1993" s="90"/>
      <c r="CY1993" s="90"/>
      <c r="CZ1993" s="90"/>
      <c r="DA1993" s="90"/>
      <c r="DB1993" s="90"/>
      <c r="DC1993" s="90"/>
      <c r="DD1993" s="90"/>
      <c r="DE1993" s="90"/>
      <c r="DF1993" s="90"/>
      <c r="DG1993" s="90"/>
      <c r="DH1993" s="90"/>
      <c r="DI1993" s="90"/>
      <c r="DJ1993" s="90"/>
      <c r="DK1993" s="90"/>
      <c r="DL1993" s="90"/>
      <c r="DM1993" s="90"/>
      <c r="DN1993" s="90"/>
      <c r="DO1993" s="90"/>
      <c r="DP1993" s="90"/>
      <c r="DQ1993" s="90"/>
      <c r="DR1993" s="90"/>
      <c r="DS1993" s="90"/>
      <c r="DT1993" s="90"/>
      <c r="DU1993" s="90"/>
      <c r="DV1993" s="90"/>
      <c r="DW1993" s="90"/>
      <c r="DX1993" s="90"/>
      <c r="DY1993" s="90"/>
      <c r="DZ1993" s="90"/>
      <c r="EA1993" s="90"/>
      <c r="EB1993" s="90"/>
      <c r="EC1993" s="90"/>
      <c r="ED1993" s="90"/>
      <c r="EE1993" s="90"/>
      <c r="EF1993" s="90"/>
      <c r="EG1993" s="90"/>
      <c r="EH1993" s="90"/>
      <c r="EI1993" s="90"/>
      <c r="EJ1993" s="90"/>
      <c r="EK1993" s="90"/>
      <c r="EL1993" s="90"/>
      <c r="EM1993" s="90"/>
      <c r="EN1993" s="90"/>
      <c r="EO1993" s="90"/>
      <c r="EP1993" s="90"/>
      <c r="EQ1993" s="90"/>
      <c r="ER1993" s="90"/>
      <c r="ES1993" s="90"/>
      <c r="ET1993" s="90"/>
      <c r="EU1993" s="90"/>
      <c r="EV1993" s="90"/>
      <c r="EW1993" s="90"/>
      <c r="EX1993" s="90"/>
      <c r="EY1993" s="90"/>
      <c r="EZ1993" s="90"/>
      <c r="FA1993" s="90"/>
      <c r="FB1993" s="90"/>
      <c r="FC1993" s="90"/>
      <c r="FD1993" s="90"/>
      <c r="FE1993" s="90"/>
      <c r="FF1993" s="90"/>
      <c r="FG1993" s="90"/>
      <c r="FH1993" s="90"/>
      <c r="FI1993" s="90"/>
      <c r="FJ1993" s="90"/>
      <c r="FK1993" s="90"/>
      <c r="FL1993" s="90"/>
      <c r="FM1993" s="90"/>
      <c r="FN1993" s="90"/>
      <c r="FO1993" s="90"/>
      <c r="FP1993" s="90"/>
      <c r="FQ1993" s="90"/>
      <c r="FR1993" s="90"/>
      <c r="FS1993" s="90"/>
      <c r="FT1993" s="90"/>
      <c r="FU1993" s="90"/>
      <c r="FV1993" s="90"/>
      <c r="FW1993" s="90"/>
      <c r="FX1993" s="90"/>
      <c r="FY1993" s="90"/>
      <c r="FZ1993" s="90"/>
      <c r="GA1993" s="90"/>
      <c r="GB1993" s="90"/>
      <c r="GC1993" s="90"/>
      <c r="GD1993" s="90"/>
      <c r="GE1993" s="90"/>
      <c r="GF1993" s="90"/>
      <c r="GG1993" s="90"/>
      <c r="GH1993" s="90"/>
      <c r="GI1993" s="90"/>
      <c r="GJ1993" s="90"/>
      <c r="GK1993" s="90"/>
      <c r="GL1993" s="90"/>
      <c r="GM1993" s="90"/>
      <c r="GN1993" s="90"/>
      <c r="GO1993" s="90"/>
      <c r="GP1993" s="90"/>
      <c r="GQ1993" s="90"/>
      <c r="GR1993" s="90"/>
      <c r="GS1993" s="90"/>
      <c r="GT1993" s="90"/>
      <c r="GU1993" s="90"/>
      <c r="GV1993" s="90"/>
      <c r="GW1993" s="90"/>
      <c r="GX1993" s="90"/>
      <c r="GY1993" s="90"/>
      <c r="GZ1993" s="90"/>
      <c r="HA1993" s="90"/>
      <c r="HB1993" s="90"/>
      <c r="HC1993" s="90"/>
      <c r="HD1993" s="90"/>
      <c r="HE1993" s="90"/>
      <c r="HF1993" s="90"/>
      <c r="HG1993" s="90"/>
      <c r="HH1993" s="90"/>
      <c r="HI1993" s="90"/>
      <c r="HJ1993" s="90"/>
      <c r="HK1993" s="90"/>
      <c r="HL1993" s="90"/>
      <c r="HM1993" s="90"/>
      <c r="HN1993" s="90"/>
      <c r="HO1993" s="90"/>
      <c r="HP1993" s="90"/>
      <c r="HQ1993" s="90"/>
      <c r="HR1993" s="90"/>
      <c r="HS1993" s="90"/>
      <c r="HT1993" s="90"/>
      <c r="HU1993" s="90"/>
      <c r="HV1993" s="90"/>
      <c r="HW1993" s="90"/>
      <c r="HX1993" s="90"/>
      <c r="HY1993" s="90"/>
      <c r="HZ1993" s="90"/>
      <c r="IA1993" s="90"/>
      <c r="IB1993" s="90"/>
      <c r="IC1993" s="90"/>
      <c r="ID1993" s="90"/>
      <c r="IE1993" s="90"/>
      <c r="IF1993" s="90"/>
      <c r="IG1993" s="90"/>
      <c r="IH1993" s="90"/>
      <c r="II1993" s="90"/>
      <c r="IJ1993" s="90"/>
      <c r="IK1993" s="90"/>
      <c r="IL1993" s="90"/>
      <c r="IM1993" s="90"/>
    </row>
    <row r="1994" spans="1:247" ht="13.5" hidden="1">
      <c r="A1994" s="90" t="s">
        <v>2767</v>
      </c>
      <c r="B1994" s="90" t="s">
        <v>2867</v>
      </c>
      <c r="C1994" s="90" t="s">
        <v>2868</v>
      </c>
      <c r="D1994" s="90" t="s">
        <v>2875</v>
      </c>
      <c r="E1994" s="90">
        <v>16368</v>
      </c>
      <c r="F1994" s="90" t="s">
        <v>2876</v>
      </c>
      <c r="G1994" s="90" t="s">
        <v>2877</v>
      </c>
      <c r="H1994" s="92">
        <v>1260515</v>
      </c>
      <c r="I1994" s="92">
        <v>496</v>
      </c>
      <c r="J1994" s="93"/>
      <c r="K1994" s="94">
        <f>H1994/I1994</f>
        <v>2541.3608870967741</v>
      </c>
      <c r="L1994" s="94">
        <f>K1994</f>
        <v>2541.3608870967741</v>
      </c>
      <c r="M1994" s="94">
        <f t="shared" si="25"/>
        <v>0</v>
      </c>
      <c r="N1994" s="90" t="s">
        <v>2878</v>
      </c>
      <c r="O1994" s="90" t="s">
        <v>2879</v>
      </c>
      <c r="P1994" s="90" t="s">
        <v>2619</v>
      </c>
      <c r="Q1994" s="90"/>
      <c r="R1994" s="90"/>
      <c r="S1994" s="90"/>
      <c r="T1994" s="90"/>
      <c r="U1994" s="90"/>
      <c r="V1994" s="90"/>
      <c r="W1994" s="90"/>
      <c r="X1994" s="90"/>
      <c r="Y1994" s="90"/>
      <c r="Z1994" s="90"/>
      <c r="AA1994" s="90"/>
      <c r="AB1994" s="90"/>
      <c r="AC1994" s="90"/>
      <c r="AD1994" s="90"/>
      <c r="AE1994" s="90"/>
      <c r="AF1994" s="90"/>
      <c r="AG1994" s="90"/>
      <c r="AH1994" s="90"/>
      <c r="AI1994" s="90"/>
      <c r="AJ1994" s="90"/>
      <c r="AK1994" s="90"/>
      <c r="AL1994" s="90"/>
      <c r="AM1994" s="90"/>
      <c r="AN1994" s="90"/>
      <c r="AO1994" s="90"/>
      <c r="AP1994" s="90"/>
      <c r="AQ1994" s="90"/>
      <c r="AR1994" s="90"/>
      <c r="AS1994" s="90"/>
      <c r="AT1994" s="90"/>
      <c r="AU1994" s="90"/>
      <c r="AV1994" s="90"/>
      <c r="AW1994" s="90"/>
      <c r="AX1994" s="90"/>
      <c r="AY1994" s="90"/>
      <c r="AZ1994" s="90"/>
      <c r="BA1994" s="90"/>
      <c r="BB1994" s="90"/>
      <c r="BC1994" s="90"/>
      <c r="BD1994" s="90"/>
      <c r="BE1994" s="90"/>
      <c r="BF1994" s="90"/>
      <c r="BG1994" s="90"/>
      <c r="BH1994" s="90"/>
      <c r="BI1994" s="90"/>
      <c r="BJ1994" s="90"/>
      <c r="BK1994" s="90"/>
      <c r="BL1994" s="90"/>
      <c r="BM1994" s="90"/>
      <c r="BN1994" s="90"/>
      <c r="BO1994" s="90"/>
      <c r="BP1994" s="90"/>
      <c r="BQ1994" s="90"/>
      <c r="BR1994" s="90"/>
      <c r="BS1994" s="90"/>
      <c r="BT1994" s="90"/>
      <c r="BU1994" s="90"/>
      <c r="BV1994" s="90"/>
      <c r="BW1994" s="90"/>
      <c r="BX1994" s="90"/>
      <c r="BY1994" s="90"/>
      <c r="BZ1994" s="90"/>
      <c r="CA1994" s="90"/>
      <c r="CB1994" s="90"/>
      <c r="CC1994" s="90"/>
      <c r="CD1994" s="90"/>
      <c r="CE1994" s="90"/>
      <c r="CF1994" s="90"/>
      <c r="CG1994" s="90"/>
      <c r="CH1994" s="90"/>
      <c r="CI1994" s="90"/>
      <c r="CJ1994" s="90"/>
      <c r="CK1994" s="90"/>
      <c r="CL1994" s="90"/>
      <c r="CM1994" s="90"/>
      <c r="CN1994" s="90"/>
      <c r="CO1994" s="90"/>
      <c r="CP1994" s="90"/>
      <c r="CQ1994" s="90"/>
      <c r="CR1994" s="90"/>
      <c r="CS1994" s="90"/>
      <c r="CT1994" s="90"/>
      <c r="CU1994" s="90"/>
      <c r="CV1994" s="90"/>
      <c r="CW1994" s="90"/>
      <c r="CX1994" s="90"/>
      <c r="CY1994" s="90"/>
      <c r="CZ1994" s="90"/>
      <c r="DA1994" s="90"/>
      <c r="DB1994" s="90"/>
      <c r="DC1994" s="90"/>
      <c r="DD1994" s="90"/>
      <c r="DE1994" s="90"/>
      <c r="DF1994" s="90"/>
      <c r="DG1994" s="90"/>
      <c r="DH1994" s="90"/>
      <c r="DI1994" s="90"/>
      <c r="DJ1994" s="90"/>
      <c r="DK1994" s="90"/>
      <c r="DL1994" s="90"/>
      <c r="DM1994" s="90"/>
      <c r="DN1994" s="90"/>
      <c r="DO1994" s="90"/>
      <c r="DP1994" s="90"/>
      <c r="DQ1994" s="90"/>
      <c r="DR1994" s="90"/>
      <c r="DS1994" s="90"/>
      <c r="DT1994" s="90"/>
      <c r="DU1994" s="90"/>
      <c r="DV1994" s="90"/>
      <c r="DW1994" s="90"/>
      <c r="DX1994" s="90"/>
      <c r="DY1994" s="90"/>
      <c r="DZ1994" s="90"/>
      <c r="EA1994" s="90"/>
      <c r="EB1994" s="90"/>
      <c r="EC1994" s="90"/>
      <c r="ED1994" s="90"/>
      <c r="EE1994" s="90"/>
      <c r="EF1994" s="90"/>
      <c r="EG1994" s="90"/>
      <c r="EH1994" s="90"/>
      <c r="EI1994" s="90"/>
      <c r="EJ1994" s="90"/>
      <c r="EK1994" s="90"/>
      <c r="EL1994" s="90"/>
      <c r="EM1994" s="90"/>
      <c r="EN1994" s="90"/>
      <c r="EO1994" s="90"/>
      <c r="EP1994" s="90"/>
      <c r="EQ1994" s="90"/>
      <c r="ER1994" s="90"/>
      <c r="ES1994" s="90"/>
      <c r="ET1994" s="90"/>
      <c r="EU1994" s="90"/>
      <c r="EV1994" s="90"/>
      <c r="EW1994" s="90"/>
      <c r="EX1994" s="90"/>
      <c r="EY1994" s="90"/>
      <c r="EZ1994" s="90"/>
      <c r="FA1994" s="90"/>
      <c r="FB1994" s="90"/>
      <c r="FC1994" s="90"/>
      <c r="FD1994" s="90"/>
      <c r="FE1994" s="90"/>
      <c r="FF1994" s="90"/>
      <c r="FG1994" s="90"/>
      <c r="FH1994" s="90"/>
      <c r="FI1994" s="90"/>
      <c r="FJ1994" s="90"/>
      <c r="FK1994" s="90"/>
      <c r="FL1994" s="90"/>
      <c r="FM1994" s="90"/>
      <c r="FN1994" s="90"/>
      <c r="FO1994" s="90"/>
      <c r="FP1994" s="90"/>
      <c r="FQ1994" s="90"/>
      <c r="FR1994" s="90"/>
      <c r="FS1994" s="90"/>
      <c r="FT1994" s="90"/>
      <c r="FU1994" s="90"/>
      <c r="FV1994" s="90"/>
      <c r="FW1994" s="90"/>
      <c r="FX1994" s="90"/>
      <c r="FY1994" s="90"/>
      <c r="FZ1994" s="90"/>
      <c r="GA1994" s="90"/>
      <c r="GB1994" s="90"/>
      <c r="GC1994" s="90"/>
      <c r="GD1994" s="90"/>
      <c r="GE1994" s="90"/>
      <c r="GF1994" s="90"/>
      <c r="GG1994" s="90"/>
      <c r="GH1994" s="90"/>
      <c r="GI1994" s="90"/>
      <c r="GJ1994" s="90"/>
      <c r="GK1994" s="90"/>
      <c r="GL1994" s="90"/>
      <c r="GM1994" s="90"/>
      <c r="GN1994" s="90"/>
      <c r="GO1994" s="90"/>
      <c r="GP1994" s="90"/>
      <c r="GQ1994" s="90"/>
      <c r="GR1994" s="90"/>
      <c r="GS1994" s="90"/>
      <c r="GT1994" s="90"/>
      <c r="GU1994" s="90"/>
      <c r="GV1994" s="90"/>
      <c r="GW1994" s="90"/>
      <c r="GX1994" s="90"/>
      <c r="GY1994" s="90"/>
      <c r="GZ1994" s="90"/>
      <c r="HA1994" s="90"/>
      <c r="HB1994" s="90"/>
      <c r="HC1994" s="90"/>
      <c r="HD1994" s="90"/>
      <c r="HE1994" s="90"/>
      <c r="HF1994" s="90"/>
      <c r="HG1994" s="90"/>
      <c r="HH1994" s="90"/>
      <c r="HI1994" s="90"/>
      <c r="HJ1994" s="90"/>
      <c r="HK1994" s="90"/>
      <c r="HL1994" s="90"/>
      <c r="HM1994" s="90"/>
      <c r="HN1994" s="90"/>
      <c r="HO1994" s="90"/>
      <c r="HP1994" s="90"/>
      <c r="HQ1994" s="90"/>
      <c r="HR1994" s="90"/>
      <c r="HS1994" s="90"/>
      <c r="HT1994" s="90"/>
      <c r="HU1994" s="90"/>
      <c r="HV1994" s="90"/>
      <c r="HW1994" s="90"/>
      <c r="HX1994" s="90"/>
      <c r="HY1994" s="90"/>
      <c r="HZ1994" s="90"/>
      <c r="IA1994" s="90"/>
      <c r="IB1994" s="90"/>
      <c r="IC1994" s="90"/>
      <c r="ID1994" s="90"/>
      <c r="IE1994" s="90"/>
      <c r="IF1994" s="90"/>
      <c r="IG1994" s="90"/>
      <c r="IH1994" s="90"/>
      <c r="II1994" s="90"/>
      <c r="IJ1994" s="90"/>
      <c r="IK1994" s="90"/>
      <c r="IL1994" s="90"/>
      <c r="IM1994" s="90"/>
    </row>
    <row r="1995" spans="1:247" ht="13.5" hidden="1">
      <c r="A1995" s="90" t="s">
        <v>2767</v>
      </c>
      <c r="B1995" s="90" t="s">
        <v>2867</v>
      </c>
      <c r="C1995" s="90" t="s">
        <v>2868</v>
      </c>
      <c r="D1995" s="90" t="s">
        <v>2880</v>
      </c>
      <c r="E1995" s="90" t="s">
        <v>2881</v>
      </c>
      <c r="F1995" s="90" t="s">
        <v>912</v>
      </c>
      <c r="G1995" s="90" t="s">
        <v>2882</v>
      </c>
      <c r="H1995" s="92">
        <v>372900</v>
      </c>
      <c r="I1995" s="92">
        <v>496</v>
      </c>
      <c r="J1995" s="93"/>
      <c r="K1995" s="94">
        <f>H1995/I1995</f>
        <v>751.81451612903231</v>
      </c>
      <c r="L1995" s="94">
        <f>K1995</f>
        <v>751.81451612903231</v>
      </c>
      <c r="M1995" s="94">
        <f t="shared" si="25"/>
        <v>0</v>
      </c>
      <c r="N1995" s="98">
        <v>45661</v>
      </c>
      <c r="O1995" s="90" t="s">
        <v>2811</v>
      </c>
      <c r="P1995" s="90" t="s">
        <v>2619</v>
      </c>
      <c r="Q1995" s="90"/>
      <c r="R1995" s="90"/>
      <c r="S1995" s="90"/>
      <c r="T1995" s="90"/>
      <c r="U1995" s="90"/>
      <c r="V1995" s="90"/>
      <c r="W1995" s="90"/>
      <c r="X1995" s="90"/>
      <c r="Y1995" s="90"/>
      <c r="Z1995" s="90"/>
      <c r="AA1995" s="90"/>
      <c r="AB1995" s="90"/>
      <c r="AC1995" s="90"/>
      <c r="AD1995" s="90"/>
      <c r="AE1995" s="90"/>
      <c r="AF1995" s="90"/>
      <c r="AG1995" s="90"/>
      <c r="AH1995" s="90"/>
      <c r="AI1995" s="90"/>
      <c r="AJ1995" s="90"/>
      <c r="AK1995" s="90"/>
      <c r="AL1995" s="90"/>
      <c r="AM1995" s="90"/>
      <c r="AN1995" s="90"/>
      <c r="AO1995" s="90"/>
      <c r="AP1995" s="90"/>
      <c r="AQ1995" s="90"/>
      <c r="AR1995" s="90"/>
      <c r="AS1995" s="90"/>
      <c r="AT1995" s="90"/>
      <c r="AU1995" s="90"/>
      <c r="AV1995" s="90"/>
      <c r="AW1995" s="90"/>
      <c r="AX1995" s="90"/>
      <c r="AY1995" s="90"/>
      <c r="AZ1995" s="90"/>
      <c r="BA1995" s="90"/>
      <c r="BB1995" s="90"/>
      <c r="BC1995" s="90"/>
      <c r="BD1995" s="90"/>
      <c r="BE1995" s="90"/>
      <c r="BF1995" s="90"/>
      <c r="BG1995" s="90"/>
      <c r="BH1995" s="90"/>
      <c r="BI1995" s="90"/>
      <c r="BJ1995" s="90"/>
      <c r="BK1995" s="90"/>
      <c r="BL1995" s="90"/>
      <c r="BM1995" s="90"/>
      <c r="BN1995" s="90"/>
      <c r="BO1995" s="90"/>
      <c r="BP1995" s="90"/>
      <c r="BQ1995" s="90"/>
      <c r="BR1995" s="90"/>
      <c r="BS1995" s="90"/>
      <c r="BT1995" s="90"/>
      <c r="BU1995" s="90"/>
      <c r="BV1995" s="90"/>
      <c r="BW1995" s="90"/>
      <c r="BX1995" s="90"/>
      <c r="BY1995" s="90"/>
      <c r="BZ1995" s="90"/>
      <c r="CA1995" s="90"/>
      <c r="CB1995" s="90"/>
      <c r="CC1995" s="90"/>
      <c r="CD1995" s="90"/>
      <c r="CE1995" s="90"/>
      <c r="CF1995" s="90"/>
      <c r="CG1995" s="90"/>
      <c r="CH1995" s="90"/>
      <c r="CI1995" s="90"/>
      <c r="CJ1995" s="90"/>
      <c r="CK1995" s="90"/>
      <c r="CL1995" s="90"/>
      <c r="CM1995" s="90"/>
      <c r="CN1995" s="90"/>
      <c r="CO1995" s="90"/>
      <c r="CP1995" s="90"/>
      <c r="CQ1995" s="90"/>
      <c r="CR1995" s="90"/>
      <c r="CS1995" s="90"/>
      <c r="CT1995" s="90"/>
      <c r="CU1995" s="90"/>
      <c r="CV1995" s="90"/>
      <c r="CW1995" s="90"/>
      <c r="CX1995" s="90"/>
      <c r="CY1995" s="90"/>
      <c r="CZ1995" s="90"/>
      <c r="DA1995" s="90"/>
      <c r="DB1995" s="90"/>
      <c r="DC1995" s="90"/>
      <c r="DD1995" s="90"/>
      <c r="DE1995" s="90"/>
      <c r="DF1995" s="90"/>
      <c r="DG1995" s="90"/>
      <c r="DH1995" s="90"/>
      <c r="DI1995" s="90"/>
      <c r="DJ1995" s="90"/>
      <c r="DK1995" s="90"/>
      <c r="DL1995" s="90"/>
      <c r="DM1995" s="90"/>
      <c r="DN1995" s="90"/>
      <c r="DO1995" s="90"/>
      <c r="DP1995" s="90"/>
      <c r="DQ1995" s="90"/>
      <c r="DR1995" s="90"/>
      <c r="DS1995" s="90"/>
      <c r="DT1995" s="90"/>
      <c r="DU1995" s="90"/>
      <c r="DV1995" s="90"/>
      <c r="DW1995" s="90"/>
      <c r="DX1995" s="90"/>
      <c r="DY1995" s="90"/>
      <c r="DZ1995" s="90"/>
      <c r="EA1995" s="90"/>
      <c r="EB1995" s="90"/>
      <c r="EC1995" s="90"/>
      <c r="ED1995" s="90"/>
      <c r="EE1995" s="90"/>
      <c r="EF1995" s="90"/>
      <c r="EG1995" s="90"/>
      <c r="EH1995" s="90"/>
      <c r="EI1995" s="90"/>
      <c r="EJ1995" s="90"/>
      <c r="EK1995" s="90"/>
      <c r="EL1995" s="90"/>
      <c r="EM1995" s="90"/>
      <c r="EN1995" s="90"/>
      <c r="EO1995" s="90"/>
      <c r="EP1995" s="90"/>
      <c r="EQ1995" s="90"/>
      <c r="ER1995" s="90"/>
      <c r="ES1995" s="90"/>
      <c r="ET1995" s="90"/>
      <c r="EU1995" s="90"/>
      <c r="EV1995" s="90"/>
      <c r="EW1995" s="90"/>
      <c r="EX1995" s="90"/>
      <c r="EY1995" s="90"/>
      <c r="EZ1995" s="90"/>
      <c r="FA1995" s="90"/>
      <c r="FB1995" s="90"/>
      <c r="FC1995" s="90"/>
      <c r="FD1995" s="90"/>
      <c r="FE1995" s="90"/>
      <c r="FF1995" s="90"/>
      <c r="FG1995" s="90"/>
      <c r="FH1995" s="90"/>
      <c r="FI1995" s="90"/>
      <c r="FJ1995" s="90"/>
      <c r="FK1995" s="90"/>
      <c r="FL1995" s="90"/>
      <c r="FM1995" s="90"/>
      <c r="FN1995" s="90"/>
      <c r="FO1995" s="90"/>
      <c r="FP1995" s="90"/>
      <c r="FQ1995" s="90"/>
      <c r="FR1995" s="90"/>
      <c r="FS1995" s="90"/>
      <c r="FT1995" s="90"/>
      <c r="FU1995" s="90"/>
      <c r="FV1995" s="90"/>
      <c r="FW1995" s="90"/>
      <c r="FX1995" s="90"/>
      <c r="FY1995" s="90"/>
      <c r="FZ1995" s="90"/>
      <c r="GA1995" s="90"/>
      <c r="GB1995" s="90"/>
      <c r="GC1995" s="90"/>
      <c r="GD1995" s="90"/>
      <c r="GE1995" s="90"/>
      <c r="GF1995" s="90"/>
      <c r="GG1995" s="90"/>
      <c r="GH1995" s="90"/>
      <c r="GI1995" s="90"/>
      <c r="GJ1995" s="90"/>
      <c r="GK1995" s="90"/>
      <c r="GL1995" s="90"/>
      <c r="GM1995" s="90"/>
      <c r="GN1995" s="90"/>
      <c r="GO1995" s="90"/>
      <c r="GP1995" s="90"/>
      <c r="GQ1995" s="90"/>
      <c r="GR1995" s="90"/>
      <c r="GS1995" s="90"/>
      <c r="GT1995" s="90"/>
      <c r="GU1995" s="90"/>
      <c r="GV1995" s="90"/>
      <c r="GW1995" s="90"/>
      <c r="GX1995" s="90"/>
      <c r="GY1995" s="90"/>
      <c r="GZ1995" s="90"/>
      <c r="HA1995" s="90"/>
      <c r="HB1995" s="90"/>
      <c r="HC1995" s="90"/>
      <c r="HD1995" s="90"/>
      <c r="HE1995" s="90"/>
      <c r="HF1995" s="90"/>
      <c r="HG1995" s="90"/>
      <c r="HH1995" s="90"/>
      <c r="HI1995" s="90"/>
      <c r="HJ1995" s="90"/>
      <c r="HK1995" s="90"/>
      <c r="HL1995" s="90"/>
      <c r="HM1995" s="90"/>
      <c r="HN1995" s="90"/>
      <c r="HO1995" s="90"/>
      <c r="HP1995" s="90"/>
      <c r="HQ1995" s="90"/>
      <c r="HR1995" s="90"/>
      <c r="HS1995" s="90"/>
      <c r="HT1995" s="90"/>
      <c r="HU1995" s="90"/>
      <c r="HV1995" s="90"/>
      <c r="HW1995" s="90"/>
      <c r="HX1995" s="90"/>
      <c r="HY1995" s="90"/>
      <c r="HZ1995" s="90"/>
      <c r="IA1995" s="90"/>
      <c r="IB1995" s="90"/>
      <c r="IC1995" s="90"/>
      <c r="ID1995" s="90"/>
      <c r="IE1995" s="90"/>
      <c r="IF1995" s="90"/>
      <c r="IG1995" s="90"/>
      <c r="IH1995" s="90"/>
      <c r="II1995" s="90"/>
      <c r="IJ1995" s="90"/>
      <c r="IK1995" s="90"/>
      <c r="IL1995" s="90"/>
      <c r="IM1995" s="90"/>
    </row>
    <row r="1996" spans="1:247" ht="13.5" hidden="1">
      <c r="A1996" s="90" t="s">
        <v>2767</v>
      </c>
      <c r="B1996" s="90" t="s">
        <v>2883</v>
      </c>
      <c r="C1996" s="90" t="s">
        <v>440</v>
      </c>
      <c r="D1996" s="108">
        <v>45659</v>
      </c>
      <c r="E1996" s="90">
        <v>1468</v>
      </c>
      <c r="F1996" s="90" t="s">
        <v>2676</v>
      </c>
      <c r="G1996" s="90" t="s">
        <v>2667</v>
      </c>
      <c r="H1996" s="92"/>
      <c r="I1996" s="92"/>
      <c r="J1996" s="93"/>
      <c r="K1996" s="94">
        <v>565</v>
      </c>
      <c r="L1996" s="94">
        <v>565</v>
      </c>
      <c r="M1996" s="94">
        <f t="shared" si="25"/>
        <v>0</v>
      </c>
      <c r="N1996" s="98">
        <v>45661</v>
      </c>
      <c r="O1996" s="90" t="s">
        <v>2811</v>
      </c>
      <c r="P1996" s="90" t="s">
        <v>2619</v>
      </c>
      <c r="Q1996" s="90"/>
      <c r="R1996" s="90"/>
      <c r="S1996" s="90"/>
      <c r="T1996" s="90"/>
      <c r="U1996" s="90"/>
      <c r="V1996" s="90"/>
      <c r="W1996" s="90"/>
      <c r="X1996" s="90"/>
      <c r="Y1996" s="90"/>
      <c r="Z1996" s="90"/>
      <c r="AA1996" s="90"/>
      <c r="AB1996" s="90"/>
      <c r="AC1996" s="90"/>
      <c r="AD1996" s="90"/>
      <c r="AE1996" s="90"/>
      <c r="AF1996" s="90"/>
      <c r="AG1996" s="90"/>
      <c r="AH1996" s="90"/>
      <c r="AI1996" s="90"/>
      <c r="AJ1996" s="90"/>
      <c r="AK1996" s="90"/>
      <c r="AL1996" s="90"/>
      <c r="AM1996" s="90"/>
      <c r="AN1996" s="90"/>
      <c r="AO1996" s="90"/>
      <c r="AP1996" s="90"/>
      <c r="AQ1996" s="90"/>
      <c r="AR1996" s="90"/>
      <c r="AS1996" s="90"/>
      <c r="AT1996" s="90"/>
      <c r="AU1996" s="90"/>
      <c r="AV1996" s="90"/>
      <c r="AW1996" s="90"/>
      <c r="AX1996" s="90"/>
      <c r="AY1996" s="90"/>
      <c r="AZ1996" s="90"/>
      <c r="BA1996" s="90"/>
      <c r="BB1996" s="90"/>
      <c r="BC1996" s="90"/>
      <c r="BD1996" s="90"/>
      <c r="BE1996" s="90"/>
      <c r="BF1996" s="90"/>
      <c r="BG1996" s="90"/>
      <c r="BH1996" s="90"/>
      <c r="BI1996" s="90"/>
      <c r="BJ1996" s="90"/>
      <c r="BK1996" s="90"/>
      <c r="BL1996" s="90"/>
      <c r="BM1996" s="90"/>
      <c r="BN1996" s="90"/>
      <c r="BO1996" s="90"/>
      <c r="BP1996" s="90"/>
      <c r="BQ1996" s="90"/>
      <c r="BR1996" s="90"/>
      <c r="BS1996" s="90"/>
      <c r="BT1996" s="90"/>
      <c r="BU1996" s="90"/>
      <c r="BV1996" s="90"/>
      <c r="BW1996" s="90"/>
      <c r="BX1996" s="90"/>
      <c r="BY1996" s="90"/>
      <c r="BZ1996" s="90"/>
      <c r="CA1996" s="90"/>
      <c r="CB1996" s="90"/>
      <c r="CC1996" s="90"/>
      <c r="CD1996" s="90"/>
      <c r="CE1996" s="90"/>
      <c r="CF1996" s="90"/>
      <c r="CG1996" s="90"/>
      <c r="CH1996" s="90"/>
      <c r="CI1996" s="90"/>
      <c r="CJ1996" s="90"/>
      <c r="CK1996" s="90"/>
      <c r="CL1996" s="90"/>
      <c r="CM1996" s="90"/>
      <c r="CN1996" s="90"/>
      <c r="CO1996" s="90"/>
      <c r="CP1996" s="90"/>
      <c r="CQ1996" s="90"/>
      <c r="CR1996" s="90"/>
      <c r="CS1996" s="90"/>
      <c r="CT1996" s="90"/>
      <c r="CU1996" s="90"/>
      <c r="CV1996" s="90"/>
      <c r="CW1996" s="90"/>
      <c r="CX1996" s="90"/>
      <c r="CY1996" s="90"/>
      <c r="CZ1996" s="90"/>
      <c r="DA1996" s="90"/>
      <c r="DB1996" s="90"/>
      <c r="DC1996" s="90"/>
      <c r="DD1996" s="90"/>
      <c r="DE1996" s="90"/>
      <c r="DF1996" s="90"/>
      <c r="DG1996" s="90"/>
      <c r="DH1996" s="90"/>
      <c r="DI1996" s="90"/>
      <c r="DJ1996" s="90"/>
      <c r="DK1996" s="90"/>
      <c r="DL1996" s="90"/>
      <c r="DM1996" s="90"/>
      <c r="DN1996" s="90"/>
      <c r="DO1996" s="90"/>
      <c r="DP1996" s="90"/>
      <c r="DQ1996" s="90"/>
      <c r="DR1996" s="90"/>
      <c r="DS1996" s="90"/>
      <c r="DT1996" s="90"/>
      <c r="DU1996" s="90"/>
      <c r="DV1996" s="90"/>
      <c r="DW1996" s="90"/>
      <c r="DX1996" s="90"/>
      <c r="DY1996" s="90"/>
      <c r="DZ1996" s="90"/>
      <c r="EA1996" s="90"/>
      <c r="EB1996" s="90"/>
      <c r="EC1996" s="90"/>
      <c r="ED1996" s="90"/>
      <c r="EE1996" s="90"/>
      <c r="EF1996" s="90"/>
      <c r="EG1996" s="90"/>
      <c r="EH1996" s="90"/>
      <c r="EI1996" s="90"/>
      <c r="EJ1996" s="90"/>
      <c r="EK1996" s="90"/>
      <c r="EL1996" s="90"/>
      <c r="EM1996" s="90"/>
      <c r="EN1996" s="90"/>
      <c r="EO1996" s="90"/>
      <c r="EP1996" s="90"/>
      <c r="EQ1996" s="90"/>
      <c r="ER1996" s="90"/>
      <c r="ES1996" s="90"/>
      <c r="ET1996" s="90"/>
      <c r="EU1996" s="90"/>
      <c r="EV1996" s="90"/>
      <c r="EW1996" s="90"/>
      <c r="EX1996" s="90"/>
      <c r="EY1996" s="90"/>
      <c r="EZ1996" s="90"/>
      <c r="FA1996" s="90"/>
      <c r="FB1996" s="90"/>
      <c r="FC1996" s="90"/>
      <c r="FD1996" s="90"/>
      <c r="FE1996" s="90"/>
      <c r="FF1996" s="90"/>
      <c r="FG1996" s="90"/>
      <c r="FH1996" s="90"/>
      <c r="FI1996" s="90"/>
      <c r="FJ1996" s="90"/>
      <c r="FK1996" s="90"/>
      <c r="FL1996" s="90"/>
      <c r="FM1996" s="90"/>
      <c r="FN1996" s="90"/>
      <c r="FO1996" s="90"/>
      <c r="FP1996" s="90"/>
      <c r="FQ1996" s="90"/>
      <c r="FR1996" s="90"/>
      <c r="FS1996" s="90"/>
      <c r="FT1996" s="90"/>
      <c r="FU1996" s="90"/>
      <c r="FV1996" s="90"/>
      <c r="FW1996" s="90"/>
      <c r="FX1996" s="90"/>
      <c r="FY1996" s="90"/>
      <c r="FZ1996" s="90"/>
      <c r="GA1996" s="90"/>
      <c r="GB1996" s="90"/>
      <c r="GC1996" s="90"/>
      <c r="GD1996" s="90"/>
      <c r="GE1996" s="90"/>
      <c r="GF1996" s="90"/>
      <c r="GG1996" s="90"/>
      <c r="GH1996" s="90"/>
      <c r="GI1996" s="90"/>
      <c r="GJ1996" s="90"/>
      <c r="GK1996" s="90"/>
      <c r="GL1996" s="90"/>
      <c r="GM1996" s="90"/>
      <c r="GN1996" s="90"/>
      <c r="GO1996" s="90"/>
      <c r="GP1996" s="90"/>
      <c r="GQ1996" s="90"/>
      <c r="GR1996" s="90"/>
      <c r="GS1996" s="90"/>
      <c r="GT1996" s="90"/>
      <c r="GU1996" s="90"/>
      <c r="GV1996" s="90"/>
      <c r="GW1996" s="90"/>
      <c r="GX1996" s="90"/>
      <c r="GY1996" s="90"/>
      <c r="GZ1996" s="90"/>
      <c r="HA1996" s="90"/>
      <c r="HB1996" s="90"/>
      <c r="HC1996" s="90"/>
      <c r="HD1996" s="90"/>
      <c r="HE1996" s="90"/>
      <c r="HF1996" s="90"/>
      <c r="HG1996" s="90"/>
      <c r="HH1996" s="90"/>
      <c r="HI1996" s="90"/>
      <c r="HJ1996" s="90"/>
      <c r="HK1996" s="90"/>
      <c r="HL1996" s="90"/>
      <c r="HM1996" s="90"/>
      <c r="HN1996" s="90"/>
      <c r="HO1996" s="90"/>
      <c r="HP1996" s="90"/>
      <c r="HQ1996" s="90"/>
      <c r="HR1996" s="90"/>
      <c r="HS1996" s="90"/>
      <c r="HT1996" s="90"/>
      <c r="HU1996" s="90"/>
      <c r="HV1996" s="90"/>
      <c r="HW1996" s="90"/>
      <c r="HX1996" s="90"/>
      <c r="HY1996" s="90"/>
      <c r="HZ1996" s="90"/>
      <c r="IA1996" s="90"/>
      <c r="IB1996" s="90"/>
      <c r="IC1996" s="90"/>
      <c r="ID1996" s="90"/>
      <c r="IE1996" s="90"/>
      <c r="IF1996" s="90"/>
      <c r="IG1996" s="90"/>
      <c r="IH1996" s="90"/>
      <c r="II1996" s="90"/>
      <c r="IJ1996" s="90"/>
      <c r="IK1996" s="90"/>
      <c r="IL1996" s="90"/>
      <c r="IM1996" s="90"/>
    </row>
    <row r="1997" spans="1:247" ht="13.5" hidden="1">
      <c r="A1997" s="90" t="s">
        <v>2767</v>
      </c>
      <c r="B1997" s="90" t="s">
        <v>2883</v>
      </c>
      <c r="C1997" s="90" t="s">
        <v>2884</v>
      </c>
      <c r="D1997" s="98">
        <v>45660</v>
      </c>
      <c r="E1997" s="90">
        <v>1517</v>
      </c>
      <c r="F1997" s="90" t="s">
        <v>2676</v>
      </c>
      <c r="G1997" s="90" t="s">
        <v>2667</v>
      </c>
      <c r="H1997" s="92"/>
      <c r="I1997" s="92"/>
      <c r="J1997" s="93"/>
      <c r="K1997" s="94">
        <v>565</v>
      </c>
      <c r="L1997" s="94">
        <v>565</v>
      </c>
      <c r="M1997" s="94">
        <f t="shared" si="25"/>
        <v>0</v>
      </c>
      <c r="N1997" s="98">
        <v>45661</v>
      </c>
      <c r="O1997" s="90" t="s">
        <v>2811</v>
      </c>
      <c r="P1997" s="90" t="s">
        <v>2619</v>
      </c>
      <c r="Q1997" s="90"/>
      <c r="R1997" s="90"/>
      <c r="S1997" s="90"/>
      <c r="T1997" s="90"/>
      <c r="U1997" s="90"/>
      <c r="V1997" s="90"/>
      <c r="W1997" s="90"/>
      <c r="X1997" s="90"/>
      <c r="Y1997" s="90"/>
      <c r="Z1997" s="90"/>
      <c r="AA1997" s="90"/>
      <c r="AB1997" s="90"/>
      <c r="AC1997" s="90"/>
      <c r="AD1997" s="90"/>
      <c r="AE1997" s="90"/>
      <c r="AF1997" s="90"/>
      <c r="AG1997" s="90"/>
      <c r="AH1997" s="90"/>
      <c r="AI1997" s="90"/>
      <c r="AJ1997" s="90"/>
      <c r="AK1997" s="90"/>
      <c r="AL1997" s="90"/>
      <c r="AM1997" s="90"/>
      <c r="AN1997" s="90"/>
      <c r="AO1997" s="90"/>
      <c r="AP1997" s="90"/>
      <c r="AQ1997" s="90"/>
      <c r="AR1997" s="90"/>
      <c r="AS1997" s="90"/>
      <c r="AT1997" s="90"/>
      <c r="AU1997" s="90"/>
      <c r="AV1997" s="90"/>
      <c r="AW1997" s="90"/>
      <c r="AX1997" s="90"/>
      <c r="AY1997" s="90"/>
      <c r="AZ1997" s="90"/>
      <c r="BA1997" s="90"/>
      <c r="BB1997" s="90"/>
      <c r="BC1997" s="90"/>
      <c r="BD1997" s="90"/>
      <c r="BE1997" s="90"/>
      <c r="BF1997" s="90"/>
      <c r="BG1997" s="90"/>
      <c r="BH1997" s="90"/>
      <c r="BI1997" s="90"/>
      <c r="BJ1997" s="90"/>
      <c r="BK1997" s="90"/>
      <c r="BL1997" s="90"/>
      <c r="BM1997" s="90"/>
      <c r="BN1997" s="90"/>
      <c r="BO1997" s="90"/>
      <c r="BP1997" s="90"/>
      <c r="BQ1997" s="90"/>
      <c r="BR1997" s="90"/>
      <c r="BS1997" s="90"/>
      <c r="BT1997" s="90"/>
      <c r="BU1997" s="90"/>
      <c r="BV1997" s="90"/>
      <c r="BW1997" s="90"/>
      <c r="BX1997" s="90"/>
      <c r="BY1997" s="90"/>
      <c r="BZ1997" s="90"/>
      <c r="CA1997" s="90"/>
      <c r="CB1997" s="90"/>
      <c r="CC1997" s="90"/>
      <c r="CD1997" s="90"/>
      <c r="CE1997" s="90"/>
      <c r="CF1997" s="90"/>
      <c r="CG1997" s="90"/>
      <c r="CH1997" s="90"/>
      <c r="CI1997" s="90"/>
      <c r="CJ1997" s="90"/>
      <c r="CK1997" s="90"/>
      <c r="CL1997" s="90"/>
      <c r="CM1997" s="90"/>
      <c r="CN1997" s="90"/>
      <c r="CO1997" s="90"/>
      <c r="CP1997" s="90"/>
      <c r="CQ1997" s="90"/>
      <c r="CR1997" s="90"/>
      <c r="CS1997" s="90"/>
      <c r="CT1997" s="90"/>
      <c r="CU1997" s="90"/>
      <c r="CV1997" s="90"/>
      <c r="CW1997" s="90"/>
      <c r="CX1997" s="90"/>
      <c r="CY1997" s="90"/>
      <c r="CZ1997" s="90"/>
      <c r="DA1997" s="90"/>
      <c r="DB1997" s="90"/>
      <c r="DC1997" s="90"/>
      <c r="DD1997" s="90"/>
      <c r="DE1997" s="90"/>
      <c r="DF1997" s="90"/>
      <c r="DG1997" s="90"/>
      <c r="DH1997" s="90"/>
      <c r="DI1997" s="90"/>
      <c r="DJ1997" s="90"/>
      <c r="DK1997" s="90"/>
      <c r="DL1997" s="90"/>
      <c r="DM1997" s="90"/>
      <c r="DN1997" s="90"/>
      <c r="DO1997" s="90"/>
      <c r="DP1997" s="90"/>
      <c r="DQ1997" s="90"/>
      <c r="DR1997" s="90"/>
      <c r="DS1997" s="90"/>
      <c r="DT1997" s="90"/>
      <c r="DU1997" s="90"/>
      <c r="DV1997" s="90"/>
      <c r="DW1997" s="90"/>
      <c r="DX1997" s="90"/>
      <c r="DY1997" s="90"/>
      <c r="DZ1997" s="90"/>
      <c r="EA1997" s="90"/>
      <c r="EB1997" s="90"/>
      <c r="EC1997" s="90"/>
      <c r="ED1997" s="90"/>
      <c r="EE1997" s="90"/>
      <c r="EF1997" s="90"/>
      <c r="EG1997" s="90"/>
      <c r="EH1997" s="90"/>
      <c r="EI1997" s="90"/>
      <c r="EJ1997" s="90"/>
      <c r="EK1997" s="90"/>
      <c r="EL1997" s="90"/>
      <c r="EM1997" s="90"/>
      <c r="EN1997" s="90"/>
      <c r="EO1997" s="90"/>
      <c r="EP1997" s="90"/>
      <c r="EQ1997" s="90"/>
      <c r="ER1997" s="90"/>
      <c r="ES1997" s="90"/>
      <c r="ET1997" s="90"/>
      <c r="EU1997" s="90"/>
      <c r="EV1997" s="90"/>
      <c r="EW1997" s="90"/>
      <c r="EX1997" s="90"/>
      <c r="EY1997" s="90"/>
      <c r="EZ1997" s="90"/>
      <c r="FA1997" s="90"/>
      <c r="FB1997" s="90"/>
      <c r="FC1997" s="90"/>
      <c r="FD1997" s="90"/>
      <c r="FE1997" s="90"/>
      <c r="FF1997" s="90"/>
      <c r="FG1997" s="90"/>
      <c r="FH1997" s="90"/>
      <c r="FI1997" s="90"/>
      <c r="FJ1997" s="90"/>
      <c r="FK1997" s="90"/>
      <c r="FL1997" s="90"/>
      <c r="FM1997" s="90"/>
      <c r="FN1997" s="90"/>
      <c r="FO1997" s="90"/>
      <c r="FP1997" s="90"/>
      <c r="FQ1997" s="90"/>
      <c r="FR1997" s="90"/>
      <c r="FS1997" s="90"/>
      <c r="FT1997" s="90"/>
      <c r="FU1997" s="90"/>
      <c r="FV1997" s="90"/>
      <c r="FW1997" s="90"/>
      <c r="FX1997" s="90"/>
      <c r="FY1997" s="90"/>
      <c r="FZ1997" s="90"/>
      <c r="GA1997" s="90"/>
      <c r="GB1997" s="90"/>
      <c r="GC1997" s="90"/>
      <c r="GD1997" s="90"/>
      <c r="GE1997" s="90"/>
      <c r="GF1997" s="90"/>
      <c r="GG1997" s="90"/>
      <c r="GH1997" s="90"/>
      <c r="GI1997" s="90"/>
      <c r="GJ1997" s="90"/>
      <c r="GK1997" s="90"/>
      <c r="GL1997" s="90"/>
      <c r="GM1997" s="90"/>
      <c r="GN1997" s="90"/>
      <c r="GO1997" s="90"/>
      <c r="GP1997" s="90"/>
      <c r="GQ1997" s="90"/>
      <c r="GR1997" s="90"/>
      <c r="GS1997" s="90"/>
      <c r="GT1997" s="90"/>
      <c r="GU1997" s="90"/>
      <c r="GV1997" s="90"/>
      <c r="GW1997" s="90"/>
      <c r="GX1997" s="90"/>
      <c r="GY1997" s="90"/>
      <c r="GZ1997" s="90"/>
      <c r="HA1997" s="90"/>
      <c r="HB1997" s="90"/>
      <c r="HC1997" s="90"/>
      <c r="HD1997" s="90"/>
      <c r="HE1997" s="90"/>
      <c r="HF1997" s="90"/>
      <c r="HG1997" s="90"/>
      <c r="HH1997" s="90"/>
      <c r="HI1997" s="90"/>
      <c r="HJ1997" s="90"/>
      <c r="HK1997" s="90"/>
      <c r="HL1997" s="90"/>
      <c r="HM1997" s="90"/>
      <c r="HN1997" s="90"/>
      <c r="HO1997" s="90"/>
      <c r="HP1997" s="90"/>
      <c r="HQ1997" s="90"/>
      <c r="HR1997" s="90"/>
      <c r="HS1997" s="90"/>
      <c r="HT1997" s="90"/>
      <c r="HU1997" s="90"/>
      <c r="HV1997" s="90"/>
      <c r="HW1997" s="90"/>
      <c r="HX1997" s="90"/>
      <c r="HY1997" s="90"/>
      <c r="HZ1997" s="90"/>
      <c r="IA1997" s="90"/>
      <c r="IB1997" s="90"/>
      <c r="IC1997" s="90"/>
      <c r="ID1997" s="90"/>
      <c r="IE1997" s="90"/>
      <c r="IF1997" s="90"/>
      <c r="IG1997" s="90"/>
      <c r="IH1997" s="90"/>
      <c r="II1997" s="90"/>
      <c r="IJ1997" s="90"/>
      <c r="IK1997" s="90"/>
      <c r="IL1997" s="90"/>
      <c r="IM1997" s="90"/>
    </row>
    <row r="1998" spans="1:247" ht="13.5" hidden="1">
      <c r="A1998" s="90" t="s">
        <v>2767</v>
      </c>
      <c r="B1998" s="90" t="s">
        <v>2883</v>
      </c>
      <c r="C1998" s="90" t="s">
        <v>2884</v>
      </c>
      <c r="D1998" s="98">
        <v>45780</v>
      </c>
      <c r="E1998" s="90">
        <v>93</v>
      </c>
      <c r="F1998" s="90" t="s">
        <v>2587</v>
      </c>
      <c r="G1998" s="90" t="s">
        <v>2885</v>
      </c>
      <c r="H1998" s="92">
        <v>185862.39999999999</v>
      </c>
      <c r="I1998" s="92">
        <v>498</v>
      </c>
      <c r="J1998" s="93"/>
      <c r="K1998" s="94">
        <f>IFERROR(H1998/I1998,0)</f>
        <v>373.2176706827309</v>
      </c>
      <c r="L1998" s="94">
        <f>K1998</f>
        <v>373.2176706827309</v>
      </c>
      <c r="M1998" s="94">
        <f t="shared" si="25"/>
        <v>0</v>
      </c>
      <c r="N1998" s="90" t="s">
        <v>2886</v>
      </c>
      <c r="O1998" s="90" t="s">
        <v>2887</v>
      </c>
      <c r="P1998" s="90" t="s">
        <v>2619</v>
      </c>
      <c r="Q1998" s="90"/>
      <c r="R1998" s="90"/>
      <c r="S1998" s="90"/>
      <c r="T1998" s="90"/>
      <c r="U1998" s="90"/>
      <c r="V1998" s="90"/>
      <c r="W1998" s="90"/>
      <c r="X1998" s="90"/>
      <c r="Y1998" s="90"/>
      <c r="Z1998" s="90"/>
      <c r="AA1998" s="90"/>
      <c r="AB1998" s="90"/>
      <c r="AC1998" s="90"/>
      <c r="AD1998" s="90"/>
      <c r="AE1998" s="90"/>
      <c r="AF1998" s="90"/>
      <c r="AG1998" s="90"/>
      <c r="AH1998" s="90"/>
      <c r="AI1998" s="90"/>
      <c r="AJ1998" s="90"/>
      <c r="AK1998" s="90"/>
      <c r="AL1998" s="90"/>
      <c r="AM1998" s="90"/>
      <c r="AN1998" s="90"/>
      <c r="AO1998" s="90"/>
      <c r="AP1998" s="90"/>
      <c r="AQ1998" s="90"/>
      <c r="AR1998" s="90"/>
      <c r="AS1998" s="90"/>
      <c r="AT1998" s="90"/>
      <c r="AU1998" s="90"/>
      <c r="AV1998" s="90"/>
      <c r="AW1998" s="90"/>
      <c r="AX1998" s="90"/>
      <c r="AY1998" s="90"/>
      <c r="AZ1998" s="90"/>
      <c r="BA1998" s="90"/>
      <c r="BB1998" s="90"/>
      <c r="BC1998" s="90"/>
      <c r="BD1998" s="90"/>
      <c r="BE1998" s="90"/>
      <c r="BF1998" s="90"/>
      <c r="BG1998" s="90"/>
      <c r="BH1998" s="90"/>
      <c r="BI1998" s="90"/>
      <c r="BJ1998" s="90"/>
      <c r="BK1998" s="90"/>
      <c r="BL1998" s="90"/>
      <c r="BM1998" s="90"/>
      <c r="BN1998" s="90"/>
      <c r="BO1998" s="90"/>
      <c r="BP1998" s="90"/>
      <c r="BQ1998" s="90"/>
      <c r="BR1998" s="90"/>
      <c r="BS1998" s="90"/>
      <c r="BT1998" s="90"/>
      <c r="BU1998" s="90"/>
      <c r="BV1998" s="90"/>
      <c r="BW1998" s="90"/>
      <c r="BX1998" s="90"/>
      <c r="BY1998" s="90"/>
      <c r="BZ1998" s="90"/>
      <c r="CA1998" s="90"/>
      <c r="CB1998" s="90"/>
      <c r="CC1998" s="90"/>
      <c r="CD1998" s="90"/>
      <c r="CE1998" s="90"/>
      <c r="CF1998" s="90"/>
      <c r="CG1998" s="90"/>
      <c r="CH1998" s="90"/>
      <c r="CI1998" s="90"/>
      <c r="CJ1998" s="90"/>
      <c r="CK1998" s="90"/>
      <c r="CL1998" s="90"/>
      <c r="CM1998" s="90"/>
      <c r="CN1998" s="90"/>
      <c r="CO1998" s="90"/>
      <c r="CP1998" s="90"/>
      <c r="CQ1998" s="90"/>
      <c r="CR1998" s="90"/>
      <c r="CS1998" s="90"/>
      <c r="CT1998" s="90"/>
      <c r="CU1998" s="90"/>
      <c r="CV1998" s="90"/>
      <c r="CW1998" s="90"/>
      <c r="CX1998" s="90"/>
      <c r="CY1998" s="90"/>
      <c r="CZ1998" s="90"/>
      <c r="DA1998" s="90"/>
      <c r="DB1998" s="90"/>
      <c r="DC1998" s="90"/>
      <c r="DD1998" s="90"/>
      <c r="DE1998" s="90"/>
      <c r="DF1998" s="90"/>
      <c r="DG1998" s="90"/>
      <c r="DH1998" s="90"/>
      <c r="DI1998" s="90"/>
      <c r="DJ1998" s="90"/>
      <c r="DK1998" s="90"/>
      <c r="DL1998" s="90"/>
      <c r="DM1998" s="90"/>
      <c r="DN1998" s="90"/>
      <c r="DO1998" s="90"/>
      <c r="DP1998" s="90"/>
      <c r="DQ1998" s="90"/>
      <c r="DR1998" s="90"/>
      <c r="DS1998" s="90"/>
      <c r="DT1998" s="90"/>
      <c r="DU1998" s="90"/>
      <c r="DV1998" s="90"/>
      <c r="DW1998" s="90"/>
      <c r="DX1998" s="90"/>
      <c r="DY1998" s="90"/>
      <c r="DZ1998" s="90"/>
      <c r="EA1998" s="90"/>
      <c r="EB1998" s="90"/>
      <c r="EC1998" s="90"/>
      <c r="ED1998" s="90"/>
      <c r="EE1998" s="90"/>
      <c r="EF1998" s="90"/>
      <c r="EG1998" s="90"/>
      <c r="EH1998" s="90"/>
      <c r="EI1998" s="90"/>
      <c r="EJ1998" s="90"/>
      <c r="EK1998" s="90"/>
      <c r="EL1998" s="90"/>
      <c r="EM1998" s="90"/>
      <c r="EN1998" s="90"/>
      <c r="EO1998" s="90"/>
      <c r="EP1998" s="90"/>
      <c r="EQ1998" s="90"/>
      <c r="ER1998" s="90"/>
      <c r="ES1998" s="90"/>
      <c r="ET1998" s="90"/>
      <c r="EU1998" s="90"/>
      <c r="EV1998" s="90"/>
      <c r="EW1998" s="90"/>
      <c r="EX1998" s="90"/>
      <c r="EY1998" s="90"/>
      <c r="EZ1998" s="90"/>
      <c r="FA1998" s="90"/>
      <c r="FB1998" s="90"/>
      <c r="FC1998" s="90"/>
      <c r="FD1998" s="90"/>
      <c r="FE1998" s="90"/>
      <c r="FF1998" s="90"/>
      <c r="FG1998" s="90"/>
      <c r="FH1998" s="90"/>
      <c r="FI1998" s="90"/>
      <c r="FJ1998" s="90"/>
      <c r="FK1998" s="90"/>
      <c r="FL1998" s="90"/>
      <c r="FM1998" s="90"/>
      <c r="FN1998" s="90"/>
      <c r="FO1998" s="90"/>
      <c r="FP1998" s="90"/>
      <c r="FQ1998" s="90"/>
      <c r="FR1998" s="90"/>
      <c r="FS1998" s="90"/>
      <c r="FT1998" s="90"/>
      <c r="FU1998" s="90"/>
      <c r="FV1998" s="90"/>
      <c r="FW1998" s="90"/>
      <c r="FX1998" s="90"/>
      <c r="FY1998" s="90"/>
      <c r="FZ1998" s="90"/>
      <c r="GA1998" s="90"/>
      <c r="GB1998" s="90"/>
      <c r="GC1998" s="90"/>
      <c r="GD1998" s="90"/>
      <c r="GE1998" s="90"/>
      <c r="GF1998" s="90"/>
      <c r="GG1998" s="90"/>
      <c r="GH1998" s="90"/>
      <c r="GI1998" s="90"/>
      <c r="GJ1998" s="90"/>
      <c r="GK1998" s="90"/>
      <c r="GL1998" s="90"/>
      <c r="GM1998" s="90"/>
      <c r="GN1998" s="90"/>
      <c r="GO1998" s="90"/>
      <c r="GP1998" s="90"/>
      <c r="GQ1998" s="90"/>
      <c r="GR1998" s="90"/>
      <c r="GS1998" s="90"/>
      <c r="GT1998" s="90"/>
      <c r="GU1998" s="90"/>
      <c r="GV1998" s="90"/>
      <c r="GW1998" s="90"/>
      <c r="GX1998" s="90"/>
      <c r="GY1998" s="90"/>
      <c r="GZ1998" s="90"/>
      <c r="HA1998" s="90"/>
      <c r="HB1998" s="90"/>
      <c r="HC1998" s="90"/>
      <c r="HD1998" s="90"/>
      <c r="HE1998" s="90"/>
      <c r="HF1998" s="90"/>
      <c r="HG1998" s="90"/>
      <c r="HH1998" s="90"/>
      <c r="HI1998" s="90"/>
      <c r="HJ1998" s="90"/>
      <c r="HK1998" s="90"/>
      <c r="HL1998" s="90"/>
      <c r="HM1998" s="90"/>
      <c r="HN1998" s="90"/>
      <c r="HO1998" s="90"/>
      <c r="HP1998" s="90"/>
      <c r="HQ1998" s="90"/>
      <c r="HR1998" s="90"/>
      <c r="HS1998" s="90"/>
      <c r="HT1998" s="90"/>
      <c r="HU1998" s="90"/>
      <c r="HV1998" s="90"/>
      <c r="HW1998" s="90"/>
      <c r="HX1998" s="90"/>
      <c r="HY1998" s="90"/>
      <c r="HZ1998" s="90"/>
      <c r="IA1998" s="90"/>
      <c r="IB1998" s="90"/>
      <c r="IC1998" s="90"/>
      <c r="ID1998" s="90"/>
      <c r="IE1998" s="90"/>
      <c r="IF1998" s="90"/>
      <c r="IG1998" s="90"/>
      <c r="IH1998" s="90"/>
      <c r="II1998" s="90"/>
      <c r="IJ1998" s="90"/>
      <c r="IK1998" s="90"/>
      <c r="IL1998" s="90"/>
      <c r="IM1998" s="90"/>
    </row>
    <row r="1999" spans="1:247" ht="13.5" hidden="1">
      <c r="A1999" s="90" t="s">
        <v>2767</v>
      </c>
      <c r="B1999" s="90" t="s">
        <v>2883</v>
      </c>
      <c r="C1999" s="90" t="s">
        <v>2884</v>
      </c>
      <c r="D1999" s="98">
        <v>45661</v>
      </c>
      <c r="E1999" s="90">
        <v>1579</v>
      </c>
      <c r="F1999" s="90" t="s">
        <v>2888</v>
      </c>
      <c r="G1999" s="90" t="s">
        <v>2889</v>
      </c>
      <c r="H1999" s="92"/>
      <c r="I1999" s="90"/>
      <c r="J1999" s="93"/>
      <c r="K1999" s="94">
        <v>565</v>
      </c>
      <c r="L1999" s="94">
        <v>565</v>
      </c>
      <c r="M1999" s="94">
        <f t="shared" si="25"/>
        <v>0</v>
      </c>
      <c r="N1999" s="90" t="s">
        <v>2886</v>
      </c>
      <c r="O1999" s="90" t="s">
        <v>2887</v>
      </c>
      <c r="P1999" s="90" t="s">
        <v>2619</v>
      </c>
      <c r="Q1999" s="90"/>
      <c r="R1999" s="90"/>
      <c r="S1999" s="90"/>
      <c r="T1999" s="90"/>
      <c r="U1999" s="90"/>
      <c r="V1999" s="90"/>
      <c r="W1999" s="90"/>
      <c r="X1999" s="90"/>
      <c r="Y1999" s="90"/>
      <c r="Z1999" s="90"/>
      <c r="AA1999" s="90"/>
      <c r="AB1999" s="90"/>
      <c r="AC1999" s="90"/>
      <c r="AD1999" s="90"/>
      <c r="AE1999" s="90"/>
      <c r="AF1999" s="90"/>
      <c r="AG1999" s="90"/>
      <c r="AH1999" s="90"/>
      <c r="AI1999" s="90"/>
      <c r="AJ1999" s="90"/>
      <c r="AK1999" s="90"/>
      <c r="AL1999" s="90"/>
      <c r="AM1999" s="90"/>
      <c r="AN1999" s="90"/>
      <c r="AO1999" s="90"/>
      <c r="AP1999" s="90"/>
      <c r="AQ1999" s="90"/>
      <c r="AR1999" s="90"/>
      <c r="AS1999" s="90"/>
      <c r="AT1999" s="90"/>
      <c r="AU1999" s="90"/>
      <c r="AV1999" s="90"/>
      <c r="AW1999" s="90"/>
      <c r="AX1999" s="90"/>
      <c r="AY1999" s="90"/>
      <c r="AZ1999" s="90"/>
      <c r="BA1999" s="90"/>
      <c r="BB1999" s="90"/>
      <c r="BC1999" s="90"/>
      <c r="BD1999" s="90"/>
      <c r="BE1999" s="90"/>
      <c r="BF1999" s="90"/>
      <c r="BG1999" s="90"/>
      <c r="BH1999" s="90"/>
      <c r="BI1999" s="90"/>
      <c r="BJ1999" s="90"/>
      <c r="BK1999" s="90"/>
      <c r="BL1999" s="90"/>
      <c r="BM1999" s="90"/>
      <c r="BN1999" s="90"/>
      <c r="BO1999" s="90"/>
      <c r="BP1999" s="90"/>
      <c r="BQ1999" s="90"/>
      <c r="BR1999" s="90"/>
      <c r="BS1999" s="90"/>
      <c r="BT1999" s="90"/>
      <c r="BU1999" s="90"/>
      <c r="BV1999" s="90"/>
      <c r="BW1999" s="90"/>
      <c r="BX1999" s="90"/>
      <c r="BY1999" s="90"/>
      <c r="BZ1999" s="90"/>
      <c r="CA1999" s="90"/>
      <c r="CB1999" s="90"/>
      <c r="CC1999" s="90"/>
      <c r="CD1999" s="90"/>
      <c r="CE1999" s="90"/>
      <c r="CF1999" s="90"/>
      <c r="CG1999" s="90"/>
      <c r="CH1999" s="90"/>
      <c r="CI1999" s="90"/>
      <c r="CJ1999" s="90"/>
      <c r="CK1999" s="90"/>
      <c r="CL1999" s="90"/>
      <c r="CM1999" s="90"/>
      <c r="CN1999" s="90"/>
      <c r="CO1999" s="90"/>
      <c r="CP1999" s="90"/>
      <c r="CQ1999" s="90"/>
      <c r="CR1999" s="90"/>
      <c r="CS1999" s="90"/>
      <c r="CT1999" s="90"/>
      <c r="CU1999" s="90"/>
      <c r="CV1999" s="90"/>
      <c r="CW1999" s="90"/>
      <c r="CX1999" s="90"/>
      <c r="CY1999" s="90"/>
      <c r="CZ1999" s="90"/>
      <c r="DA1999" s="90"/>
      <c r="DB1999" s="90"/>
      <c r="DC1999" s="90"/>
      <c r="DD1999" s="90"/>
      <c r="DE1999" s="90"/>
      <c r="DF1999" s="90"/>
      <c r="DG1999" s="90"/>
      <c r="DH1999" s="90"/>
      <c r="DI1999" s="90"/>
      <c r="DJ1999" s="90"/>
      <c r="DK1999" s="90"/>
      <c r="DL1999" s="90"/>
      <c r="DM1999" s="90"/>
      <c r="DN1999" s="90"/>
      <c r="DO1999" s="90"/>
      <c r="DP1999" s="90"/>
      <c r="DQ1999" s="90"/>
      <c r="DR1999" s="90"/>
      <c r="DS1999" s="90"/>
      <c r="DT1999" s="90"/>
      <c r="DU1999" s="90"/>
      <c r="DV1999" s="90"/>
      <c r="DW1999" s="90"/>
      <c r="DX1999" s="90"/>
      <c r="DY1999" s="90"/>
      <c r="DZ1999" s="90"/>
      <c r="EA1999" s="90"/>
      <c r="EB1999" s="90"/>
      <c r="EC1999" s="90"/>
      <c r="ED1999" s="90"/>
      <c r="EE1999" s="90"/>
      <c r="EF1999" s="90"/>
      <c r="EG1999" s="90"/>
      <c r="EH1999" s="90"/>
      <c r="EI1999" s="90"/>
      <c r="EJ1999" s="90"/>
      <c r="EK1999" s="90"/>
      <c r="EL1999" s="90"/>
      <c r="EM1999" s="90"/>
      <c r="EN1999" s="90"/>
      <c r="EO1999" s="90"/>
      <c r="EP1999" s="90"/>
      <c r="EQ1999" s="90"/>
      <c r="ER1999" s="90"/>
      <c r="ES1999" s="90"/>
      <c r="ET1999" s="90"/>
      <c r="EU1999" s="90"/>
      <c r="EV1999" s="90"/>
      <c r="EW1999" s="90"/>
      <c r="EX1999" s="90"/>
      <c r="EY1999" s="90"/>
      <c r="EZ1999" s="90"/>
      <c r="FA1999" s="90"/>
      <c r="FB1999" s="90"/>
      <c r="FC1999" s="90"/>
      <c r="FD1999" s="90"/>
      <c r="FE1999" s="90"/>
      <c r="FF1999" s="90"/>
      <c r="FG1999" s="90"/>
      <c r="FH1999" s="90"/>
      <c r="FI1999" s="90"/>
      <c r="FJ1999" s="90"/>
      <c r="FK1999" s="90"/>
      <c r="FL1999" s="90"/>
      <c r="FM1999" s="90"/>
      <c r="FN1999" s="90"/>
      <c r="FO1999" s="90"/>
      <c r="FP1999" s="90"/>
      <c r="FQ1999" s="90"/>
      <c r="FR1999" s="90"/>
      <c r="FS1999" s="90"/>
      <c r="FT1999" s="90"/>
      <c r="FU1999" s="90"/>
      <c r="FV1999" s="90"/>
      <c r="FW1999" s="90"/>
      <c r="FX1999" s="90"/>
      <c r="FY1999" s="90"/>
      <c r="FZ1999" s="90"/>
      <c r="GA1999" s="90"/>
      <c r="GB1999" s="90"/>
      <c r="GC1999" s="90"/>
      <c r="GD1999" s="90"/>
      <c r="GE1999" s="90"/>
      <c r="GF1999" s="90"/>
      <c r="GG1999" s="90"/>
      <c r="GH1999" s="90"/>
      <c r="GI1999" s="90"/>
      <c r="GJ1999" s="90"/>
      <c r="GK1999" s="90"/>
      <c r="GL1999" s="90"/>
      <c r="GM1999" s="90"/>
      <c r="GN1999" s="90"/>
      <c r="GO1999" s="90"/>
      <c r="GP1999" s="90"/>
      <c r="GQ1999" s="90"/>
      <c r="GR1999" s="90"/>
      <c r="GS1999" s="90"/>
      <c r="GT1999" s="90"/>
      <c r="GU1999" s="90"/>
      <c r="GV1999" s="90"/>
      <c r="GW1999" s="90"/>
      <c r="GX1999" s="90"/>
      <c r="GY1999" s="90"/>
      <c r="GZ1999" s="90"/>
      <c r="HA1999" s="90"/>
      <c r="HB1999" s="90"/>
      <c r="HC1999" s="90"/>
      <c r="HD1999" s="90"/>
      <c r="HE1999" s="90"/>
      <c r="HF1999" s="90"/>
      <c r="HG1999" s="90"/>
      <c r="HH1999" s="90"/>
      <c r="HI1999" s="90"/>
      <c r="HJ1999" s="90"/>
      <c r="HK1999" s="90"/>
      <c r="HL1999" s="90"/>
      <c r="HM1999" s="90"/>
      <c r="HN1999" s="90"/>
      <c r="HO1999" s="90"/>
      <c r="HP1999" s="90"/>
      <c r="HQ1999" s="90"/>
      <c r="HR1999" s="90"/>
      <c r="HS1999" s="90"/>
      <c r="HT1999" s="90"/>
      <c r="HU1999" s="90"/>
      <c r="HV1999" s="90"/>
      <c r="HW1999" s="90"/>
      <c r="HX1999" s="90"/>
      <c r="HY1999" s="90"/>
      <c r="HZ1999" s="90"/>
      <c r="IA1999" s="90"/>
      <c r="IB1999" s="90"/>
      <c r="IC1999" s="90"/>
      <c r="ID1999" s="90"/>
      <c r="IE1999" s="90"/>
      <c r="IF1999" s="90"/>
      <c r="IG1999" s="90"/>
      <c r="IH1999" s="90"/>
      <c r="II1999" s="90"/>
      <c r="IJ1999" s="90"/>
      <c r="IK1999" s="90"/>
      <c r="IL1999" s="90"/>
      <c r="IM1999" s="90"/>
    </row>
    <row r="2000" spans="1:247" ht="13.5" hidden="1">
      <c r="A2000" s="90" t="s">
        <v>2767</v>
      </c>
      <c r="B2000" s="90" t="s">
        <v>2883</v>
      </c>
      <c r="C2000" s="90" t="s">
        <v>2884</v>
      </c>
      <c r="D2000" s="98">
        <v>45662</v>
      </c>
      <c r="E2000" s="90">
        <v>1636</v>
      </c>
      <c r="F2000" s="90" t="s">
        <v>2890</v>
      </c>
      <c r="G2000" s="90" t="s">
        <v>2667</v>
      </c>
      <c r="H2000" s="92"/>
      <c r="I2000" s="90"/>
      <c r="J2000" s="93"/>
      <c r="K2000" s="94">
        <v>565</v>
      </c>
      <c r="L2000" s="94">
        <v>565</v>
      </c>
      <c r="M2000" s="94">
        <f t="shared" si="25"/>
        <v>0</v>
      </c>
      <c r="N2000" s="90" t="s">
        <v>2891</v>
      </c>
      <c r="O2000" s="90" t="s">
        <v>2892</v>
      </c>
      <c r="P2000" s="90" t="s">
        <v>2619</v>
      </c>
      <c r="Q2000" s="90"/>
      <c r="R2000" s="90"/>
      <c r="S2000" s="90"/>
      <c r="T2000" s="90"/>
      <c r="U2000" s="90"/>
      <c r="V2000" s="90"/>
      <c r="W2000" s="90"/>
      <c r="X2000" s="90"/>
      <c r="Y2000" s="90"/>
      <c r="Z2000" s="90"/>
      <c r="AA2000" s="90"/>
      <c r="AB2000" s="90"/>
      <c r="AC2000" s="90"/>
      <c r="AD2000" s="90"/>
      <c r="AE2000" s="90"/>
      <c r="AF2000" s="90"/>
      <c r="AG2000" s="90"/>
      <c r="AH2000" s="90"/>
      <c r="AI2000" s="90"/>
      <c r="AJ2000" s="90"/>
      <c r="AK2000" s="90"/>
      <c r="AL2000" s="90"/>
      <c r="AM2000" s="90"/>
      <c r="AN2000" s="90"/>
      <c r="AO2000" s="90"/>
      <c r="AP2000" s="90"/>
      <c r="AQ2000" s="90"/>
      <c r="AR2000" s="90"/>
      <c r="AS2000" s="90"/>
      <c r="AT2000" s="90"/>
      <c r="AU2000" s="90"/>
      <c r="AV2000" s="90"/>
      <c r="AW2000" s="90"/>
      <c r="AX2000" s="90"/>
      <c r="AY2000" s="90"/>
      <c r="AZ2000" s="90"/>
      <c r="BA2000" s="90"/>
      <c r="BB2000" s="90"/>
      <c r="BC2000" s="90"/>
      <c r="BD2000" s="90"/>
      <c r="BE2000" s="90"/>
      <c r="BF2000" s="90"/>
      <c r="BG2000" s="90"/>
      <c r="BH2000" s="90"/>
      <c r="BI2000" s="90"/>
      <c r="BJ2000" s="90"/>
      <c r="BK2000" s="90"/>
      <c r="BL2000" s="90"/>
      <c r="BM2000" s="90"/>
      <c r="BN2000" s="90"/>
      <c r="BO2000" s="90"/>
      <c r="BP2000" s="90"/>
      <c r="BQ2000" s="90"/>
      <c r="BR2000" s="90"/>
      <c r="BS2000" s="90"/>
      <c r="BT2000" s="90"/>
      <c r="BU2000" s="90"/>
      <c r="BV2000" s="90"/>
      <c r="BW2000" s="90"/>
      <c r="BX2000" s="90"/>
      <c r="BY2000" s="90"/>
      <c r="BZ2000" s="90"/>
      <c r="CA2000" s="90"/>
      <c r="CB2000" s="90"/>
      <c r="CC2000" s="90"/>
      <c r="CD2000" s="90"/>
      <c r="CE2000" s="90"/>
      <c r="CF2000" s="90"/>
      <c r="CG2000" s="90"/>
      <c r="CH2000" s="90"/>
      <c r="CI2000" s="90"/>
      <c r="CJ2000" s="90"/>
      <c r="CK2000" s="90"/>
      <c r="CL2000" s="90"/>
      <c r="CM2000" s="90"/>
      <c r="CN2000" s="90"/>
      <c r="CO2000" s="90"/>
      <c r="CP2000" s="90"/>
      <c r="CQ2000" s="90"/>
      <c r="CR2000" s="90"/>
      <c r="CS2000" s="90"/>
      <c r="CT2000" s="90"/>
      <c r="CU2000" s="90"/>
      <c r="CV2000" s="90"/>
      <c r="CW2000" s="90"/>
      <c r="CX2000" s="90"/>
      <c r="CY2000" s="90"/>
      <c r="CZ2000" s="90"/>
      <c r="DA2000" s="90"/>
      <c r="DB2000" s="90"/>
      <c r="DC2000" s="90"/>
      <c r="DD2000" s="90"/>
      <c r="DE2000" s="90"/>
      <c r="DF2000" s="90"/>
      <c r="DG2000" s="90"/>
      <c r="DH2000" s="90"/>
      <c r="DI2000" s="90"/>
      <c r="DJ2000" s="90"/>
      <c r="DK2000" s="90"/>
      <c r="DL2000" s="90"/>
      <c r="DM2000" s="90"/>
      <c r="DN2000" s="90"/>
      <c r="DO2000" s="90"/>
      <c r="DP2000" s="90"/>
      <c r="DQ2000" s="90"/>
      <c r="DR2000" s="90"/>
      <c r="DS2000" s="90"/>
      <c r="DT2000" s="90"/>
      <c r="DU2000" s="90"/>
      <c r="DV2000" s="90"/>
      <c r="DW2000" s="90"/>
      <c r="DX2000" s="90"/>
      <c r="DY2000" s="90"/>
      <c r="DZ2000" s="90"/>
      <c r="EA2000" s="90"/>
      <c r="EB2000" s="90"/>
      <c r="EC2000" s="90"/>
      <c r="ED2000" s="90"/>
      <c r="EE2000" s="90"/>
      <c r="EF2000" s="90"/>
      <c r="EG2000" s="90"/>
      <c r="EH2000" s="90"/>
      <c r="EI2000" s="90"/>
      <c r="EJ2000" s="90"/>
      <c r="EK2000" s="90"/>
      <c r="EL2000" s="90"/>
      <c r="EM2000" s="90"/>
      <c r="EN2000" s="90"/>
      <c r="EO2000" s="90"/>
      <c r="EP2000" s="90"/>
      <c r="EQ2000" s="90"/>
      <c r="ER2000" s="90"/>
      <c r="ES2000" s="90"/>
      <c r="ET2000" s="90"/>
      <c r="EU2000" s="90"/>
      <c r="EV2000" s="90"/>
      <c r="EW2000" s="90"/>
      <c r="EX2000" s="90"/>
      <c r="EY2000" s="90"/>
      <c r="EZ2000" s="90"/>
      <c r="FA2000" s="90"/>
      <c r="FB2000" s="90"/>
      <c r="FC2000" s="90"/>
      <c r="FD2000" s="90"/>
      <c r="FE2000" s="90"/>
      <c r="FF2000" s="90"/>
      <c r="FG2000" s="90"/>
      <c r="FH2000" s="90"/>
      <c r="FI2000" s="90"/>
      <c r="FJ2000" s="90"/>
      <c r="FK2000" s="90"/>
      <c r="FL2000" s="90"/>
      <c r="FM2000" s="90"/>
      <c r="FN2000" s="90"/>
      <c r="FO2000" s="90"/>
      <c r="FP2000" s="90"/>
      <c r="FQ2000" s="90"/>
      <c r="FR2000" s="90"/>
      <c r="FS2000" s="90"/>
      <c r="FT2000" s="90"/>
      <c r="FU2000" s="90"/>
      <c r="FV2000" s="90"/>
      <c r="FW2000" s="90"/>
      <c r="FX2000" s="90"/>
      <c r="FY2000" s="90"/>
      <c r="FZ2000" s="90"/>
      <c r="GA2000" s="90"/>
      <c r="GB2000" s="90"/>
      <c r="GC2000" s="90"/>
      <c r="GD2000" s="90"/>
      <c r="GE2000" s="90"/>
      <c r="GF2000" s="90"/>
      <c r="GG2000" s="90"/>
      <c r="GH2000" s="90"/>
      <c r="GI2000" s="90"/>
      <c r="GJ2000" s="90"/>
      <c r="GK2000" s="90"/>
      <c r="GL2000" s="90"/>
      <c r="GM2000" s="90"/>
      <c r="GN2000" s="90"/>
      <c r="GO2000" s="90"/>
      <c r="GP2000" s="90"/>
      <c r="GQ2000" s="90"/>
      <c r="GR2000" s="90"/>
      <c r="GS2000" s="90"/>
      <c r="GT2000" s="90"/>
      <c r="GU2000" s="90"/>
      <c r="GV2000" s="90"/>
      <c r="GW2000" s="90"/>
      <c r="GX2000" s="90"/>
      <c r="GY2000" s="90"/>
      <c r="GZ2000" s="90"/>
      <c r="HA2000" s="90"/>
      <c r="HB2000" s="90"/>
      <c r="HC2000" s="90"/>
      <c r="HD2000" s="90"/>
      <c r="HE2000" s="90"/>
      <c r="HF2000" s="90"/>
      <c r="HG2000" s="90"/>
      <c r="HH2000" s="90"/>
      <c r="HI2000" s="90"/>
      <c r="HJ2000" s="90"/>
      <c r="HK2000" s="90"/>
      <c r="HL2000" s="90"/>
      <c r="HM2000" s="90"/>
      <c r="HN2000" s="90"/>
      <c r="HO2000" s="90"/>
      <c r="HP2000" s="90"/>
      <c r="HQ2000" s="90"/>
      <c r="HR2000" s="90"/>
      <c r="HS2000" s="90"/>
      <c r="HT2000" s="90"/>
      <c r="HU2000" s="90"/>
      <c r="HV2000" s="90"/>
      <c r="HW2000" s="90"/>
      <c r="HX2000" s="90"/>
      <c r="HY2000" s="90"/>
      <c r="HZ2000" s="90"/>
      <c r="IA2000" s="90"/>
      <c r="IB2000" s="90"/>
      <c r="IC2000" s="90"/>
      <c r="ID2000" s="90"/>
      <c r="IE2000" s="90"/>
      <c r="IF2000" s="90"/>
      <c r="IG2000" s="90"/>
      <c r="IH2000" s="90"/>
      <c r="II2000" s="90"/>
      <c r="IJ2000" s="90"/>
      <c r="IK2000" s="90"/>
      <c r="IL2000" s="90"/>
      <c r="IM2000" s="90"/>
    </row>
    <row r="2001" spans="1:247" ht="13.5" hidden="1">
      <c r="A2001" s="90" t="s">
        <v>2767</v>
      </c>
      <c r="B2001" s="90" t="s">
        <v>2883</v>
      </c>
      <c r="C2001" s="90" t="s">
        <v>2893</v>
      </c>
      <c r="D2001" s="91">
        <v>45694</v>
      </c>
      <c r="E2001" s="90">
        <v>193</v>
      </c>
      <c r="F2001" s="90" t="s">
        <v>2894</v>
      </c>
      <c r="G2001" s="90" t="s">
        <v>2895</v>
      </c>
      <c r="H2001" s="92">
        <f>1952500/2</f>
        <v>976250</v>
      </c>
      <c r="I2001" s="92">
        <v>501</v>
      </c>
      <c r="J2001" s="93"/>
      <c r="K2001" s="94">
        <f>H2001/I2001</f>
        <v>1948.6027944111777</v>
      </c>
      <c r="L2001" s="94">
        <f>K2001</f>
        <v>1948.6027944111777</v>
      </c>
      <c r="M2001" s="94">
        <f t="shared" si="25"/>
        <v>0</v>
      </c>
      <c r="N2001" s="90" t="s">
        <v>2891</v>
      </c>
      <c r="O2001" s="90" t="s">
        <v>2892</v>
      </c>
      <c r="P2001" s="90" t="s">
        <v>2619</v>
      </c>
      <c r="Q2001" s="90"/>
      <c r="R2001" s="90"/>
      <c r="S2001" s="90"/>
      <c r="T2001" s="90"/>
      <c r="U2001" s="90"/>
      <c r="V2001" s="90"/>
      <c r="W2001" s="90"/>
      <c r="X2001" s="90"/>
      <c r="Y2001" s="90"/>
      <c r="Z2001" s="90"/>
      <c r="AA2001" s="90"/>
      <c r="AB2001" s="90"/>
      <c r="AC2001" s="90"/>
      <c r="AD2001" s="90"/>
      <c r="AE2001" s="90"/>
      <c r="AF2001" s="90"/>
      <c r="AG2001" s="90"/>
      <c r="AH2001" s="90"/>
      <c r="AI2001" s="90"/>
      <c r="AJ2001" s="90"/>
      <c r="AK2001" s="90"/>
      <c r="AL2001" s="90"/>
      <c r="AM2001" s="90"/>
      <c r="AN2001" s="90"/>
      <c r="AO2001" s="90"/>
      <c r="AP2001" s="90"/>
      <c r="AQ2001" s="90"/>
      <c r="AR2001" s="90"/>
      <c r="AS2001" s="90"/>
      <c r="AT2001" s="90"/>
      <c r="AU2001" s="90"/>
      <c r="AV2001" s="90"/>
      <c r="AW2001" s="90"/>
      <c r="AX2001" s="90"/>
      <c r="AY2001" s="90"/>
      <c r="AZ2001" s="90"/>
      <c r="BA2001" s="90"/>
      <c r="BB2001" s="90"/>
      <c r="BC2001" s="90"/>
      <c r="BD2001" s="90"/>
      <c r="BE2001" s="90"/>
      <c r="BF2001" s="90"/>
      <c r="BG2001" s="90"/>
      <c r="BH2001" s="90"/>
      <c r="BI2001" s="90"/>
      <c r="BJ2001" s="90"/>
      <c r="BK2001" s="90"/>
      <c r="BL2001" s="90"/>
      <c r="BM2001" s="90"/>
      <c r="BN2001" s="90"/>
      <c r="BO2001" s="90"/>
      <c r="BP2001" s="90"/>
      <c r="BQ2001" s="90"/>
      <c r="BR2001" s="90"/>
      <c r="BS2001" s="90"/>
      <c r="BT2001" s="90"/>
      <c r="BU2001" s="90"/>
      <c r="BV2001" s="90"/>
      <c r="BW2001" s="90"/>
      <c r="BX2001" s="90"/>
      <c r="BY2001" s="90"/>
      <c r="BZ2001" s="90"/>
      <c r="CA2001" s="90"/>
      <c r="CB2001" s="90"/>
      <c r="CC2001" s="90"/>
      <c r="CD2001" s="90"/>
      <c r="CE2001" s="90"/>
      <c r="CF2001" s="90"/>
      <c r="CG2001" s="90"/>
      <c r="CH2001" s="90"/>
      <c r="CI2001" s="90"/>
      <c r="CJ2001" s="90"/>
      <c r="CK2001" s="90"/>
      <c r="CL2001" s="90"/>
      <c r="CM2001" s="90"/>
      <c r="CN2001" s="90"/>
      <c r="CO2001" s="90"/>
      <c r="CP2001" s="90"/>
      <c r="CQ2001" s="90"/>
      <c r="CR2001" s="90"/>
      <c r="CS2001" s="90"/>
      <c r="CT2001" s="90"/>
      <c r="CU2001" s="90"/>
      <c r="CV2001" s="90"/>
      <c r="CW2001" s="90"/>
      <c r="CX2001" s="90"/>
      <c r="CY2001" s="90"/>
      <c r="CZ2001" s="90"/>
      <c r="DA2001" s="90"/>
      <c r="DB2001" s="90"/>
      <c r="DC2001" s="90"/>
      <c r="DD2001" s="90"/>
      <c r="DE2001" s="90"/>
      <c r="DF2001" s="90"/>
      <c r="DG2001" s="90"/>
      <c r="DH2001" s="90"/>
      <c r="DI2001" s="90"/>
      <c r="DJ2001" s="90"/>
      <c r="DK2001" s="90"/>
      <c r="DL2001" s="90"/>
      <c r="DM2001" s="90"/>
      <c r="DN2001" s="90"/>
      <c r="DO2001" s="90"/>
      <c r="DP2001" s="90"/>
      <c r="DQ2001" s="90"/>
      <c r="DR2001" s="90"/>
      <c r="DS2001" s="90"/>
      <c r="DT2001" s="90"/>
      <c r="DU2001" s="90"/>
      <c r="DV2001" s="90"/>
      <c r="DW2001" s="90"/>
      <c r="DX2001" s="90"/>
      <c r="DY2001" s="90"/>
      <c r="DZ2001" s="90"/>
      <c r="EA2001" s="90"/>
      <c r="EB2001" s="90"/>
      <c r="EC2001" s="90"/>
      <c r="ED2001" s="90"/>
      <c r="EE2001" s="90"/>
      <c r="EF2001" s="90"/>
      <c r="EG2001" s="90"/>
      <c r="EH2001" s="90"/>
      <c r="EI2001" s="90"/>
      <c r="EJ2001" s="90"/>
      <c r="EK2001" s="90"/>
      <c r="EL2001" s="90"/>
      <c r="EM2001" s="90"/>
      <c r="EN2001" s="90"/>
      <c r="EO2001" s="90"/>
      <c r="EP2001" s="90"/>
      <c r="EQ2001" s="90"/>
      <c r="ER2001" s="90"/>
      <c r="ES2001" s="90"/>
      <c r="ET2001" s="90"/>
      <c r="EU2001" s="90"/>
      <c r="EV2001" s="90"/>
      <c r="EW2001" s="90"/>
      <c r="EX2001" s="90"/>
      <c r="EY2001" s="90"/>
      <c r="EZ2001" s="90"/>
      <c r="FA2001" s="90"/>
      <c r="FB2001" s="90"/>
      <c r="FC2001" s="90"/>
      <c r="FD2001" s="90"/>
      <c r="FE2001" s="90"/>
      <c r="FF2001" s="90"/>
      <c r="FG2001" s="90"/>
      <c r="FH2001" s="90"/>
      <c r="FI2001" s="90"/>
      <c r="FJ2001" s="90"/>
      <c r="FK2001" s="90"/>
      <c r="FL2001" s="90"/>
      <c r="FM2001" s="90"/>
      <c r="FN2001" s="90"/>
      <c r="FO2001" s="90"/>
      <c r="FP2001" s="90"/>
      <c r="FQ2001" s="90"/>
      <c r="FR2001" s="90"/>
      <c r="FS2001" s="90"/>
      <c r="FT2001" s="90"/>
      <c r="FU2001" s="90"/>
      <c r="FV2001" s="90"/>
      <c r="FW2001" s="90"/>
      <c r="FX2001" s="90"/>
      <c r="FY2001" s="90"/>
      <c r="FZ2001" s="90"/>
      <c r="GA2001" s="90"/>
      <c r="GB2001" s="90"/>
      <c r="GC2001" s="90"/>
      <c r="GD2001" s="90"/>
      <c r="GE2001" s="90"/>
      <c r="GF2001" s="90"/>
      <c r="GG2001" s="90"/>
      <c r="GH2001" s="90"/>
      <c r="GI2001" s="90"/>
      <c r="GJ2001" s="90"/>
      <c r="GK2001" s="90"/>
      <c r="GL2001" s="90"/>
      <c r="GM2001" s="90"/>
      <c r="GN2001" s="90"/>
      <c r="GO2001" s="90"/>
      <c r="GP2001" s="90"/>
      <c r="GQ2001" s="90"/>
      <c r="GR2001" s="90"/>
      <c r="GS2001" s="90"/>
      <c r="GT2001" s="90"/>
      <c r="GU2001" s="90"/>
      <c r="GV2001" s="90"/>
      <c r="GW2001" s="90"/>
      <c r="GX2001" s="90"/>
      <c r="GY2001" s="90"/>
      <c r="GZ2001" s="90"/>
      <c r="HA2001" s="90"/>
      <c r="HB2001" s="90"/>
      <c r="HC2001" s="90"/>
      <c r="HD2001" s="90"/>
      <c r="HE2001" s="90"/>
      <c r="HF2001" s="90"/>
      <c r="HG2001" s="90"/>
      <c r="HH2001" s="90"/>
      <c r="HI2001" s="90"/>
      <c r="HJ2001" s="90"/>
      <c r="HK2001" s="90"/>
      <c r="HL2001" s="90"/>
      <c r="HM2001" s="90"/>
      <c r="HN2001" s="90"/>
      <c r="HO2001" s="90"/>
      <c r="HP2001" s="90"/>
      <c r="HQ2001" s="90"/>
      <c r="HR2001" s="90"/>
      <c r="HS2001" s="90"/>
      <c r="HT2001" s="90"/>
      <c r="HU2001" s="90"/>
      <c r="HV2001" s="90"/>
      <c r="HW2001" s="90"/>
      <c r="HX2001" s="90"/>
      <c r="HY2001" s="90"/>
      <c r="HZ2001" s="90"/>
      <c r="IA2001" s="90"/>
      <c r="IB2001" s="90"/>
      <c r="IC2001" s="90"/>
      <c r="ID2001" s="90"/>
      <c r="IE2001" s="90"/>
      <c r="IF2001" s="90"/>
      <c r="IG2001" s="90"/>
      <c r="IH2001" s="90"/>
      <c r="II2001" s="90"/>
      <c r="IJ2001" s="90"/>
      <c r="IK2001" s="90"/>
      <c r="IL2001" s="90"/>
      <c r="IM2001" s="90"/>
    </row>
    <row r="2002" spans="1:247" ht="13.5" hidden="1">
      <c r="A2002" s="90" t="s">
        <v>2767</v>
      </c>
      <c r="B2002" s="90" t="s">
        <v>2883</v>
      </c>
      <c r="C2002" s="90" t="s">
        <v>2893</v>
      </c>
      <c r="D2002" s="91">
        <v>45694</v>
      </c>
      <c r="E2002" s="90">
        <v>193</v>
      </c>
      <c r="F2002" s="90" t="s">
        <v>2894</v>
      </c>
      <c r="G2002" s="90" t="s">
        <v>2896</v>
      </c>
      <c r="H2002" s="92">
        <f>(1977500-976250)</f>
        <v>1001250</v>
      </c>
      <c r="I2002" s="92">
        <v>501</v>
      </c>
      <c r="J2002" s="93"/>
      <c r="K2002" s="94">
        <f>H2002/I2002</f>
        <v>1998.5029940119759</v>
      </c>
      <c r="L2002" s="94">
        <f>K2002</f>
        <v>1998.5029940119759</v>
      </c>
      <c r="M2002" s="94">
        <f t="shared" si="25"/>
        <v>0</v>
      </c>
      <c r="N2002" s="90" t="s">
        <v>2891</v>
      </c>
      <c r="O2002" s="90" t="s">
        <v>2892</v>
      </c>
      <c r="P2002" s="90" t="s">
        <v>2619</v>
      </c>
      <c r="Q2002" s="90"/>
      <c r="R2002" s="90"/>
      <c r="S2002" s="90"/>
      <c r="T2002" s="90"/>
      <c r="U2002" s="90"/>
      <c r="V2002" s="90"/>
      <c r="W2002" s="90"/>
      <c r="X2002" s="90"/>
      <c r="Y2002" s="90"/>
      <c r="Z2002" s="90"/>
      <c r="AA2002" s="90"/>
      <c r="AB2002" s="90"/>
      <c r="AC2002" s="90"/>
      <c r="AD2002" s="90"/>
      <c r="AE2002" s="90"/>
      <c r="AF2002" s="90"/>
      <c r="AG2002" s="90"/>
      <c r="AH2002" s="90"/>
      <c r="AI2002" s="90"/>
      <c r="AJ2002" s="90"/>
      <c r="AK2002" s="90"/>
      <c r="AL2002" s="90"/>
      <c r="AM2002" s="90"/>
      <c r="AN2002" s="90"/>
      <c r="AO2002" s="90"/>
      <c r="AP2002" s="90"/>
      <c r="AQ2002" s="90"/>
      <c r="AR2002" s="90"/>
      <c r="AS2002" s="90"/>
      <c r="AT2002" s="90"/>
      <c r="AU2002" s="90"/>
      <c r="AV2002" s="90"/>
      <c r="AW2002" s="90"/>
      <c r="AX2002" s="90"/>
      <c r="AY2002" s="90"/>
      <c r="AZ2002" s="90"/>
      <c r="BA2002" s="90"/>
      <c r="BB2002" s="90"/>
      <c r="BC2002" s="90"/>
      <c r="BD2002" s="90"/>
      <c r="BE2002" s="90"/>
      <c r="BF2002" s="90"/>
      <c r="BG2002" s="90"/>
      <c r="BH2002" s="90"/>
      <c r="BI2002" s="90"/>
      <c r="BJ2002" s="90"/>
      <c r="BK2002" s="90"/>
      <c r="BL2002" s="90"/>
      <c r="BM2002" s="90"/>
      <c r="BN2002" s="90"/>
      <c r="BO2002" s="90"/>
      <c r="BP2002" s="90"/>
      <c r="BQ2002" s="90"/>
      <c r="BR2002" s="90"/>
      <c r="BS2002" s="90"/>
      <c r="BT2002" s="90"/>
      <c r="BU2002" s="90"/>
      <c r="BV2002" s="90"/>
      <c r="BW2002" s="90"/>
      <c r="BX2002" s="90"/>
      <c r="BY2002" s="90"/>
      <c r="BZ2002" s="90"/>
      <c r="CA2002" s="90"/>
      <c r="CB2002" s="90"/>
      <c r="CC2002" s="90"/>
      <c r="CD2002" s="90"/>
      <c r="CE2002" s="90"/>
      <c r="CF2002" s="90"/>
      <c r="CG2002" s="90"/>
      <c r="CH2002" s="90"/>
      <c r="CI2002" s="90"/>
      <c r="CJ2002" s="90"/>
      <c r="CK2002" s="90"/>
      <c r="CL2002" s="90"/>
      <c r="CM2002" s="90"/>
      <c r="CN2002" s="90"/>
      <c r="CO2002" s="90"/>
      <c r="CP2002" s="90"/>
      <c r="CQ2002" s="90"/>
      <c r="CR2002" s="90"/>
      <c r="CS2002" s="90"/>
      <c r="CT2002" s="90"/>
      <c r="CU2002" s="90"/>
      <c r="CV2002" s="90"/>
      <c r="CW2002" s="90"/>
      <c r="CX2002" s="90"/>
      <c r="CY2002" s="90"/>
      <c r="CZ2002" s="90"/>
      <c r="DA2002" s="90"/>
      <c r="DB2002" s="90"/>
      <c r="DC2002" s="90"/>
      <c r="DD2002" s="90"/>
      <c r="DE2002" s="90"/>
      <c r="DF2002" s="90"/>
      <c r="DG2002" s="90"/>
      <c r="DH2002" s="90"/>
      <c r="DI2002" s="90"/>
      <c r="DJ2002" s="90"/>
      <c r="DK2002" s="90"/>
      <c r="DL2002" s="90"/>
      <c r="DM2002" s="90"/>
      <c r="DN2002" s="90"/>
      <c r="DO2002" s="90"/>
      <c r="DP2002" s="90"/>
      <c r="DQ2002" s="90"/>
      <c r="DR2002" s="90"/>
      <c r="DS2002" s="90"/>
      <c r="DT2002" s="90"/>
      <c r="DU2002" s="90"/>
      <c r="DV2002" s="90"/>
      <c r="DW2002" s="90"/>
      <c r="DX2002" s="90"/>
      <c r="DY2002" s="90"/>
      <c r="DZ2002" s="90"/>
      <c r="EA2002" s="90"/>
      <c r="EB2002" s="90"/>
      <c r="EC2002" s="90"/>
      <c r="ED2002" s="90"/>
      <c r="EE2002" s="90"/>
      <c r="EF2002" s="90"/>
      <c r="EG2002" s="90"/>
      <c r="EH2002" s="90"/>
      <c r="EI2002" s="90"/>
      <c r="EJ2002" s="90"/>
      <c r="EK2002" s="90"/>
      <c r="EL2002" s="90"/>
      <c r="EM2002" s="90"/>
      <c r="EN2002" s="90"/>
      <c r="EO2002" s="90"/>
      <c r="EP2002" s="90"/>
      <c r="EQ2002" s="90"/>
      <c r="ER2002" s="90"/>
      <c r="ES2002" s="90"/>
      <c r="ET2002" s="90"/>
      <c r="EU2002" s="90"/>
      <c r="EV2002" s="90"/>
      <c r="EW2002" s="90"/>
      <c r="EX2002" s="90"/>
      <c r="EY2002" s="90"/>
      <c r="EZ2002" s="90"/>
      <c r="FA2002" s="90"/>
      <c r="FB2002" s="90"/>
      <c r="FC2002" s="90"/>
      <c r="FD2002" s="90"/>
      <c r="FE2002" s="90"/>
      <c r="FF2002" s="90"/>
      <c r="FG2002" s="90"/>
      <c r="FH2002" s="90"/>
      <c r="FI2002" s="90"/>
      <c r="FJ2002" s="90"/>
      <c r="FK2002" s="90"/>
      <c r="FL2002" s="90"/>
      <c r="FM2002" s="90"/>
      <c r="FN2002" s="90"/>
      <c r="FO2002" s="90"/>
      <c r="FP2002" s="90"/>
      <c r="FQ2002" s="90"/>
      <c r="FR2002" s="90"/>
      <c r="FS2002" s="90"/>
      <c r="FT2002" s="90"/>
      <c r="FU2002" s="90"/>
      <c r="FV2002" s="90"/>
      <c r="FW2002" s="90"/>
      <c r="FX2002" s="90"/>
      <c r="FY2002" s="90"/>
      <c r="FZ2002" s="90"/>
      <c r="GA2002" s="90"/>
      <c r="GB2002" s="90"/>
      <c r="GC2002" s="90"/>
      <c r="GD2002" s="90"/>
      <c r="GE2002" s="90"/>
      <c r="GF2002" s="90"/>
      <c r="GG2002" s="90"/>
      <c r="GH2002" s="90"/>
      <c r="GI2002" s="90"/>
      <c r="GJ2002" s="90"/>
      <c r="GK2002" s="90"/>
      <c r="GL2002" s="90"/>
      <c r="GM2002" s="90"/>
      <c r="GN2002" s="90"/>
      <c r="GO2002" s="90"/>
      <c r="GP2002" s="90"/>
      <c r="GQ2002" s="90"/>
      <c r="GR2002" s="90"/>
      <c r="GS2002" s="90"/>
      <c r="GT2002" s="90"/>
      <c r="GU2002" s="90"/>
      <c r="GV2002" s="90"/>
      <c r="GW2002" s="90"/>
      <c r="GX2002" s="90"/>
      <c r="GY2002" s="90"/>
      <c r="GZ2002" s="90"/>
      <c r="HA2002" s="90"/>
      <c r="HB2002" s="90"/>
      <c r="HC2002" s="90"/>
      <c r="HD2002" s="90"/>
      <c r="HE2002" s="90"/>
      <c r="HF2002" s="90"/>
      <c r="HG2002" s="90"/>
      <c r="HH2002" s="90"/>
      <c r="HI2002" s="90"/>
      <c r="HJ2002" s="90"/>
      <c r="HK2002" s="90"/>
      <c r="HL2002" s="90"/>
      <c r="HM2002" s="90"/>
      <c r="HN2002" s="90"/>
      <c r="HO2002" s="90"/>
      <c r="HP2002" s="90"/>
      <c r="HQ2002" s="90"/>
      <c r="HR2002" s="90"/>
      <c r="HS2002" s="90"/>
      <c r="HT2002" s="90"/>
      <c r="HU2002" s="90"/>
      <c r="HV2002" s="90"/>
      <c r="HW2002" s="90"/>
      <c r="HX2002" s="90"/>
      <c r="HY2002" s="90"/>
      <c r="HZ2002" s="90"/>
      <c r="IA2002" s="90"/>
      <c r="IB2002" s="90"/>
      <c r="IC2002" s="90"/>
      <c r="ID2002" s="90"/>
      <c r="IE2002" s="90"/>
      <c r="IF2002" s="90"/>
      <c r="IG2002" s="90"/>
      <c r="IH2002" s="90"/>
      <c r="II2002" s="90"/>
      <c r="IJ2002" s="90"/>
      <c r="IK2002" s="90"/>
      <c r="IL2002" s="90"/>
      <c r="IM2002" s="90"/>
    </row>
    <row r="2003" spans="1:247" ht="13.5" hidden="1">
      <c r="A2003" s="90" t="s">
        <v>2767</v>
      </c>
      <c r="B2003" s="90" t="s">
        <v>2883</v>
      </c>
      <c r="C2003" s="90" t="s">
        <v>2897</v>
      </c>
      <c r="D2003" s="91">
        <v>45906</v>
      </c>
      <c r="E2003" s="90">
        <v>26</v>
      </c>
      <c r="F2003" s="90" t="s">
        <v>2898</v>
      </c>
      <c r="G2003" s="90" t="s">
        <v>2899</v>
      </c>
      <c r="H2003" s="92">
        <v>242061.5</v>
      </c>
      <c r="I2003" s="92">
        <v>498</v>
      </c>
      <c r="J2003" s="93"/>
      <c r="K2003" s="94">
        <f>H2003/I2003</f>
        <v>486.06726907630519</v>
      </c>
      <c r="L2003" s="94">
        <f>K2003</f>
        <v>486.06726907630519</v>
      </c>
      <c r="M2003" s="94">
        <f t="shared" si="25"/>
        <v>0</v>
      </c>
      <c r="N2003" s="90" t="s">
        <v>2891</v>
      </c>
      <c r="O2003" s="90" t="s">
        <v>2892</v>
      </c>
      <c r="P2003" s="90" t="s">
        <v>2619</v>
      </c>
      <c r="Q2003" s="90"/>
      <c r="R2003" s="90"/>
      <c r="S2003" s="90"/>
      <c r="T2003" s="90"/>
      <c r="U2003" s="90"/>
      <c r="V2003" s="90"/>
      <c r="W2003" s="90"/>
      <c r="X2003" s="90"/>
      <c r="Y2003" s="90"/>
      <c r="Z2003" s="90"/>
      <c r="AA2003" s="90"/>
      <c r="AB2003" s="90"/>
      <c r="AC2003" s="90"/>
      <c r="AD2003" s="90"/>
      <c r="AE2003" s="90"/>
      <c r="AF2003" s="90"/>
      <c r="AG2003" s="90"/>
      <c r="AH2003" s="90"/>
      <c r="AI2003" s="90"/>
      <c r="AJ2003" s="90"/>
      <c r="AK2003" s="90"/>
      <c r="AL2003" s="90"/>
      <c r="AM2003" s="90"/>
      <c r="AN2003" s="90"/>
      <c r="AO2003" s="90"/>
      <c r="AP2003" s="90"/>
      <c r="AQ2003" s="90"/>
      <c r="AR2003" s="90"/>
      <c r="AS2003" s="90"/>
      <c r="AT2003" s="90"/>
      <c r="AU2003" s="90"/>
      <c r="AV2003" s="90"/>
      <c r="AW2003" s="90"/>
      <c r="AX2003" s="90"/>
      <c r="AY2003" s="90"/>
      <c r="AZ2003" s="90"/>
      <c r="BA2003" s="90"/>
      <c r="BB2003" s="90"/>
      <c r="BC2003" s="90"/>
      <c r="BD2003" s="90"/>
      <c r="BE2003" s="90"/>
      <c r="BF2003" s="90"/>
      <c r="BG2003" s="90"/>
      <c r="BH2003" s="90"/>
      <c r="BI2003" s="90"/>
      <c r="BJ2003" s="90"/>
      <c r="BK2003" s="90"/>
      <c r="BL2003" s="90"/>
      <c r="BM2003" s="90"/>
      <c r="BN2003" s="90"/>
      <c r="BO2003" s="90"/>
      <c r="BP2003" s="90"/>
      <c r="BQ2003" s="90"/>
      <c r="BR2003" s="90"/>
      <c r="BS2003" s="90"/>
      <c r="BT2003" s="90"/>
      <c r="BU2003" s="90"/>
      <c r="BV2003" s="90"/>
      <c r="BW2003" s="90"/>
      <c r="BX2003" s="90"/>
      <c r="BY2003" s="90"/>
      <c r="BZ2003" s="90"/>
      <c r="CA2003" s="90"/>
      <c r="CB2003" s="90"/>
      <c r="CC2003" s="90"/>
      <c r="CD2003" s="90"/>
      <c r="CE2003" s="90"/>
      <c r="CF2003" s="90"/>
      <c r="CG2003" s="90"/>
      <c r="CH2003" s="90"/>
      <c r="CI2003" s="90"/>
      <c r="CJ2003" s="90"/>
      <c r="CK2003" s="90"/>
      <c r="CL2003" s="90"/>
      <c r="CM2003" s="90"/>
      <c r="CN2003" s="90"/>
      <c r="CO2003" s="90"/>
      <c r="CP2003" s="90"/>
      <c r="CQ2003" s="90"/>
      <c r="CR2003" s="90"/>
      <c r="CS2003" s="90"/>
      <c r="CT2003" s="90"/>
      <c r="CU2003" s="90"/>
      <c r="CV2003" s="90"/>
      <c r="CW2003" s="90"/>
      <c r="CX2003" s="90"/>
      <c r="CY2003" s="90"/>
      <c r="CZ2003" s="90"/>
      <c r="DA2003" s="90"/>
      <c r="DB2003" s="90"/>
      <c r="DC2003" s="90"/>
      <c r="DD2003" s="90"/>
      <c r="DE2003" s="90"/>
      <c r="DF2003" s="90"/>
      <c r="DG2003" s="90"/>
      <c r="DH2003" s="90"/>
      <c r="DI2003" s="90"/>
      <c r="DJ2003" s="90"/>
      <c r="DK2003" s="90"/>
      <c r="DL2003" s="90"/>
      <c r="DM2003" s="90"/>
      <c r="DN2003" s="90"/>
      <c r="DO2003" s="90"/>
      <c r="DP2003" s="90"/>
      <c r="DQ2003" s="90"/>
      <c r="DR2003" s="90"/>
      <c r="DS2003" s="90"/>
      <c r="DT2003" s="90"/>
      <c r="DU2003" s="90"/>
      <c r="DV2003" s="90"/>
      <c r="DW2003" s="90"/>
      <c r="DX2003" s="90"/>
      <c r="DY2003" s="90"/>
      <c r="DZ2003" s="90"/>
      <c r="EA2003" s="90"/>
      <c r="EB2003" s="90"/>
      <c r="EC2003" s="90"/>
      <c r="ED2003" s="90"/>
      <c r="EE2003" s="90"/>
      <c r="EF2003" s="90"/>
      <c r="EG2003" s="90"/>
      <c r="EH2003" s="90"/>
      <c r="EI2003" s="90"/>
      <c r="EJ2003" s="90"/>
      <c r="EK2003" s="90"/>
      <c r="EL2003" s="90"/>
      <c r="EM2003" s="90"/>
      <c r="EN2003" s="90"/>
      <c r="EO2003" s="90"/>
      <c r="EP2003" s="90"/>
      <c r="EQ2003" s="90"/>
      <c r="ER2003" s="90"/>
      <c r="ES2003" s="90"/>
      <c r="ET2003" s="90"/>
      <c r="EU2003" s="90"/>
      <c r="EV2003" s="90"/>
      <c r="EW2003" s="90"/>
      <c r="EX2003" s="90"/>
      <c r="EY2003" s="90"/>
      <c r="EZ2003" s="90"/>
      <c r="FA2003" s="90"/>
      <c r="FB2003" s="90"/>
      <c r="FC2003" s="90"/>
      <c r="FD2003" s="90"/>
      <c r="FE2003" s="90"/>
      <c r="FF2003" s="90"/>
      <c r="FG2003" s="90"/>
      <c r="FH2003" s="90"/>
      <c r="FI2003" s="90"/>
      <c r="FJ2003" s="90"/>
      <c r="FK2003" s="90"/>
      <c r="FL2003" s="90"/>
      <c r="FM2003" s="90"/>
      <c r="FN2003" s="90"/>
      <c r="FO2003" s="90"/>
      <c r="FP2003" s="90"/>
      <c r="FQ2003" s="90"/>
      <c r="FR2003" s="90"/>
      <c r="FS2003" s="90"/>
      <c r="FT2003" s="90"/>
      <c r="FU2003" s="90"/>
      <c r="FV2003" s="90"/>
      <c r="FW2003" s="90"/>
      <c r="FX2003" s="90"/>
      <c r="FY2003" s="90"/>
      <c r="FZ2003" s="90"/>
      <c r="GA2003" s="90"/>
      <c r="GB2003" s="90"/>
      <c r="GC2003" s="90"/>
      <c r="GD2003" s="90"/>
      <c r="GE2003" s="90"/>
      <c r="GF2003" s="90"/>
      <c r="GG2003" s="90"/>
      <c r="GH2003" s="90"/>
      <c r="GI2003" s="90"/>
      <c r="GJ2003" s="90"/>
      <c r="GK2003" s="90"/>
      <c r="GL2003" s="90"/>
      <c r="GM2003" s="90"/>
      <c r="GN2003" s="90"/>
      <c r="GO2003" s="90"/>
      <c r="GP2003" s="90"/>
      <c r="GQ2003" s="90"/>
      <c r="GR2003" s="90"/>
      <c r="GS2003" s="90"/>
      <c r="GT2003" s="90"/>
      <c r="GU2003" s="90"/>
      <c r="GV2003" s="90"/>
      <c r="GW2003" s="90"/>
      <c r="GX2003" s="90"/>
      <c r="GY2003" s="90"/>
      <c r="GZ2003" s="90"/>
      <c r="HA2003" s="90"/>
      <c r="HB2003" s="90"/>
      <c r="HC2003" s="90"/>
      <c r="HD2003" s="90"/>
      <c r="HE2003" s="90"/>
      <c r="HF2003" s="90"/>
      <c r="HG2003" s="90"/>
      <c r="HH2003" s="90"/>
      <c r="HI2003" s="90"/>
      <c r="HJ2003" s="90"/>
      <c r="HK2003" s="90"/>
      <c r="HL2003" s="90"/>
      <c r="HM2003" s="90"/>
      <c r="HN2003" s="90"/>
      <c r="HO2003" s="90"/>
      <c r="HP2003" s="90"/>
      <c r="HQ2003" s="90"/>
      <c r="HR2003" s="90"/>
      <c r="HS2003" s="90"/>
      <c r="HT2003" s="90"/>
      <c r="HU2003" s="90"/>
      <c r="HV2003" s="90"/>
      <c r="HW2003" s="90"/>
      <c r="HX2003" s="90"/>
      <c r="HY2003" s="90"/>
      <c r="HZ2003" s="90"/>
      <c r="IA2003" s="90"/>
      <c r="IB2003" s="90"/>
      <c r="IC2003" s="90"/>
      <c r="ID2003" s="90"/>
      <c r="IE2003" s="90"/>
      <c r="IF2003" s="90"/>
      <c r="IG2003" s="90"/>
      <c r="IH2003" s="90"/>
      <c r="II2003" s="90"/>
      <c r="IJ2003" s="90"/>
      <c r="IK2003" s="90"/>
      <c r="IL2003" s="90"/>
      <c r="IM2003" s="90"/>
    </row>
    <row r="2004" spans="1:247" ht="13.5" hidden="1">
      <c r="A2004" s="90" t="s">
        <v>2767</v>
      </c>
      <c r="B2004" s="90" t="s">
        <v>2883</v>
      </c>
      <c r="C2004" s="90" t="s">
        <v>2897</v>
      </c>
      <c r="D2004" s="91">
        <v>45906</v>
      </c>
      <c r="E2004" s="90">
        <v>26</v>
      </c>
      <c r="F2004" s="90" t="s">
        <v>2898</v>
      </c>
      <c r="G2004" s="90" t="s">
        <v>2900</v>
      </c>
      <c r="H2004" s="92">
        <v>242061.5</v>
      </c>
      <c r="I2004" s="92">
        <v>491</v>
      </c>
      <c r="J2004" s="93"/>
      <c r="K2004" s="94">
        <f>H2004/I2004</f>
        <v>492.99694501018331</v>
      </c>
      <c r="L2004" s="94">
        <v>493</v>
      </c>
      <c r="M2004" s="94">
        <f t="shared" si="25"/>
        <v>-3.0549898166896128E-3</v>
      </c>
      <c r="N2004" s="90" t="s">
        <v>2891</v>
      </c>
      <c r="O2004" s="90" t="s">
        <v>2901</v>
      </c>
      <c r="P2004" s="90" t="s">
        <v>2619</v>
      </c>
      <c r="Q2004" s="90"/>
      <c r="R2004" s="90"/>
      <c r="S2004" s="90"/>
      <c r="T2004" s="90"/>
      <c r="U2004" s="90"/>
      <c r="V2004" s="90"/>
      <c r="W2004" s="90"/>
      <c r="X2004" s="90"/>
      <c r="Y2004" s="90"/>
      <c r="Z2004" s="90"/>
      <c r="AA2004" s="90"/>
      <c r="AB2004" s="90"/>
      <c r="AC2004" s="90"/>
      <c r="AD2004" s="90"/>
      <c r="AE2004" s="90"/>
      <c r="AF2004" s="90"/>
      <c r="AG2004" s="90"/>
      <c r="AH2004" s="90"/>
      <c r="AI2004" s="90"/>
      <c r="AJ2004" s="90"/>
      <c r="AK2004" s="90"/>
      <c r="AL2004" s="90"/>
      <c r="AM2004" s="90"/>
      <c r="AN2004" s="90"/>
      <c r="AO2004" s="90"/>
      <c r="AP2004" s="90"/>
      <c r="AQ2004" s="90"/>
      <c r="AR2004" s="90"/>
      <c r="AS2004" s="90"/>
      <c r="AT2004" s="90"/>
      <c r="AU2004" s="90"/>
      <c r="AV2004" s="90"/>
      <c r="AW2004" s="90"/>
      <c r="AX2004" s="90"/>
      <c r="AY2004" s="90"/>
      <c r="AZ2004" s="90"/>
      <c r="BA2004" s="90"/>
      <c r="BB2004" s="90"/>
      <c r="BC2004" s="90"/>
      <c r="BD2004" s="90"/>
      <c r="BE2004" s="90"/>
      <c r="BF2004" s="90"/>
      <c r="BG2004" s="90"/>
      <c r="BH2004" s="90"/>
      <c r="BI2004" s="90"/>
      <c r="BJ2004" s="90"/>
      <c r="BK2004" s="90"/>
      <c r="BL2004" s="90"/>
      <c r="BM2004" s="90"/>
      <c r="BN2004" s="90"/>
      <c r="BO2004" s="90"/>
      <c r="BP2004" s="90"/>
      <c r="BQ2004" s="90"/>
      <c r="BR2004" s="90"/>
      <c r="BS2004" s="90"/>
      <c r="BT2004" s="90"/>
      <c r="BU2004" s="90"/>
      <c r="BV2004" s="90"/>
      <c r="BW2004" s="90"/>
      <c r="BX2004" s="90"/>
      <c r="BY2004" s="90"/>
      <c r="BZ2004" s="90"/>
      <c r="CA2004" s="90"/>
      <c r="CB2004" s="90"/>
      <c r="CC2004" s="90"/>
      <c r="CD2004" s="90"/>
      <c r="CE2004" s="90"/>
      <c r="CF2004" s="90"/>
      <c r="CG2004" s="90"/>
      <c r="CH2004" s="90"/>
      <c r="CI2004" s="90"/>
      <c r="CJ2004" s="90"/>
      <c r="CK2004" s="90"/>
      <c r="CL2004" s="90"/>
      <c r="CM2004" s="90"/>
      <c r="CN2004" s="90"/>
      <c r="CO2004" s="90"/>
      <c r="CP2004" s="90"/>
      <c r="CQ2004" s="90"/>
      <c r="CR2004" s="90"/>
      <c r="CS2004" s="90"/>
      <c r="CT2004" s="90"/>
      <c r="CU2004" s="90"/>
      <c r="CV2004" s="90"/>
      <c r="CW2004" s="90"/>
      <c r="CX2004" s="90"/>
      <c r="CY2004" s="90"/>
      <c r="CZ2004" s="90"/>
      <c r="DA2004" s="90"/>
      <c r="DB2004" s="90"/>
      <c r="DC2004" s="90"/>
      <c r="DD2004" s="90"/>
      <c r="DE2004" s="90"/>
      <c r="DF2004" s="90"/>
      <c r="DG2004" s="90"/>
      <c r="DH2004" s="90"/>
      <c r="DI2004" s="90"/>
      <c r="DJ2004" s="90"/>
      <c r="DK2004" s="90"/>
      <c r="DL2004" s="90"/>
      <c r="DM2004" s="90"/>
      <c r="DN2004" s="90"/>
      <c r="DO2004" s="90"/>
      <c r="DP2004" s="90"/>
      <c r="DQ2004" s="90"/>
      <c r="DR2004" s="90"/>
      <c r="DS2004" s="90"/>
      <c r="DT2004" s="90"/>
      <c r="DU2004" s="90"/>
      <c r="DV2004" s="90"/>
      <c r="DW2004" s="90"/>
      <c r="DX2004" s="90"/>
      <c r="DY2004" s="90"/>
      <c r="DZ2004" s="90"/>
      <c r="EA2004" s="90"/>
      <c r="EB2004" s="90"/>
      <c r="EC2004" s="90"/>
      <c r="ED2004" s="90"/>
      <c r="EE2004" s="90"/>
      <c r="EF2004" s="90"/>
      <c r="EG2004" s="90"/>
      <c r="EH2004" s="90"/>
      <c r="EI2004" s="90"/>
      <c r="EJ2004" s="90"/>
      <c r="EK2004" s="90"/>
      <c r="EL2004" s="90"/>
      <c r="EM2004" s="90"/>
      <c r="EN2004" s="90"/>
      <c r="EO2004" s="90"/>
      <c r="EP2004" s="90"/>
      <c r="EQ2004" s="90"/>
      <c r="ER2004" s="90"/>
      <c r="ES2004" s="90"/>
      <c r="ET2004" s="90"/>
      <c r="EU2004" s="90"/>
      <c r="EV2004" s="90"/>
      <c r="EW2004" s="90"/>
      <c r="EX2004" s="90"/>
      <c r="EY2004" s="90"/>
      <c r="EZ2004" s="90"/>
      <c r="FA2004" s="90"/>
      <c r="FB2004" s="90"/>
      <c r="FC2004" s="90"/>
      <c r="FD2004" s="90"/>
      <c r="FE2004" s="90"/>
      <c r="FF2004" s="90"/>
      <c r="FG2004" s="90"/>
      <c r="FH2004" s="90"/>
      <c r="FI2004" s="90"/>
      <c r="FJ2004" s="90"/>
      <c r="FK2004" s="90"/>
      <c r="FL2004" s="90"/>
      <c r="FM2004" s="90"/>
      <c r="FN2004" s="90"/>
      <c r="FO2004" s="90"/>
      <c r="FP2004" s="90"/>
      <c r="FQ2004" s="90"/>
      <c r="FR2004" s="90"/>
      <c r="FS2004" s="90"/>
      <c r="FT2004" s="90"/>
      <c r="FU2004" s="90"/>
      <c r="FV2004" s="90"/>
      <c r="FW2004" s="90"/>
      <c r="FX2004" s="90"/>
      <c r="FY2004" s="90"/>
      <c r="FZ2004" s="90"/>
      <c r="GA2004" s="90"/>
      <c r="GB2004" s="90"/>
      <c r="GC2004" s="90"/>
      <c r="GD2004" s="90"/>
      <c r="GE2004" s="90"/>
      <c r="GF2004" s="90"/>
      <c r="GG2004" s="90"/>
      <c r="GH2004" s="90"/>
      <c r="GI2004" s="90"/>
      <c r="GJ2004" s="90"/>
      <c r="GK2004" s="90"/>
      <c r="GL2004" s="90"/>
      <c r="GM2004" s="90"/>
      <c r="GN2004" s="90"/>
      <c r="GO2004" s="90"/>
      <c r="GP2004" s="90"/>
      <c r="GQ2004" s="90"/>
      <c r="GR2004" s="90"/>
      <c r="GS2004" s="90"/>
      <c r="GT2004" s="90"/>
      <c r="GU2004" s="90"/>
      <c r="GV2004" s="90"/>
      <c r="GW2004" s="90"/>
      <c r="GX2004" s="90"/>
      <c r="GY2004" s="90"/>
      <c r="GZ2004" s="90"/>
      <c r="HA2004" s="90"/>
      <c r="HB2004" s="90"/>
      <c r="HC2004" s="90"/>
      <c r="HD2004" s="90"/>
      <c r="HE2004" s="90"/>
      <c r="HF2004" s="90"/>
      <c r="HG2004" s="90"/>
      <c r="HH2004" s="90"/>
      <c r="HI2004" s="90"/>
      <c r="HJ2004" s="90"/>
      <c r="HK2004" s="90"/>
      <c r="HL2004" s="90"/>
      <c r="HM2004" s="90"/>
      <c r="HN2004" s="90"/>
      <c r="HO2004" s="90"/>
      <c r="HP2004" s="90"/>
      <c r="HQ2004" s="90"/>
      <c r="HR2004" s="90"/>
      <c r="HS2004" s="90"/>
      <c r="HT2004" s="90"/>
      <c r="HU2004" s="90"/>
      <c r="HV2004" s="90"/>
      <c r="HW2004" s="90"/>
      <c r="HX2004" s="90"/>
      <c r="HY2004" s="90"/>
      <c r="HZ2004" s="90"/>
      <c r="IA2004" s="90"/>
      <c r="IB2004" s="90"/>
      <c r="IC2004" s="90"/>
      <c r="ID2004" s="90"/>
      <c r="IE2004" s="90"/>
      <c r="IF2004" s="90"/>
      <c r="IG2004" s="90"/>
      <c r="IH2004" s="90"/>
      <c r="II2004" s="90"/>
      <c r="IJ2004" s="90"/>
      <c r="IK2004" s="90"/>
      <c r="IL2004" s="90"/>
      <c r="IM2004" s="90"/>
    </row>
    <row r="2005" spans="1:247" ht="13.5" hidden="1">
      <c r="A2005" s="90" t="s">
        <v>2767</v>
      </c>
      <c r="B2005" s="90" t="s">
        <v>2883</v>
      </c>
      <c r="C2005" s="90" t="s">
        <v>2884</v>
      </c>
      <c r="D2005" s="98">
        <v>45663</v>
      </c>
      <c r="E2005" s="90">
        <v>1697</v>
      </c>
      <c r="F2005" s="90" t="s">
        <v>2888</v>
      </c>
      <c r="G2005" s="90" t="s">
        <v>2902</v>
      </c>
      <c r="H2005" s="92"/>
      <c r="I2005" s="90"/>
      <c r="J2005" s="93"/>
      <c r="K2005" s="94">
        <v>565</v>
      </c>
      <c r="L2005" s="94">
        <v>565</v>
      </c>
      <c r="M2005" s="94">
        <f t="shared" si="25"/>
        <v>0</v>
      </c>
      <c r="N2005" s="90" t="s">
        <v>2891</v>
      </c>
      <c r="O2005" s="90" t="s">
        <v>2903</v>
      </c>
      <c r="P2005" s="90" t="s">
        <v>2619</v>
      </c>
      <c r="Q2005" s="90"/>
      <c r="R2005" s="90"/>
      <c r="S2005" s="90"/>
      <c r="T2005" s="90"/>
      <c r="U2005" s="90"/>
      <c r="V2005" s="90"/>
      <c r="W2005" s="90"/>
      <c r="X2005" s="90"/>
      <c r="Y2005" s="90"/>
      <c r="Z2005" s="90"/>
      <c r="AA2005" s="90"/>
      <c r="AB2005" s="90"/>
      <c r="AC2005" s="90"/>
      <c r="AD2005" s="90"/>
      <c r="AE2005" s="90"/>
      <c r="AF2005" s="90"/>
      <c r="AG2005" s="90"/>
      <c r="AH2005" s="90"/>
      <c r="AI2005" s="90"/>
      <c r="AJ2005" s="90"/>
      <c r="AK2005" s="90"/>
      <c r="AL2005" s="90"/>
      <c r="AM2005" s="90"/>
      <c r="AN2005" s="90"/>
      <c r="AO2005" s="90"/>
      <c r="AP2005" s="90"/>
      <c r="AQ2005" s="90"/>
      <c r="AR2005" s="90"/>
      <c r="AS2005" s="90"/>
      <c r="AT2005" s="90"/>
      <c r="AU2005" s="90"/>
      <c r="AV2005" s="90"/>
      <c r="AW2005" s="90"/>
      <c r="AX2005" s="90"/>
      <c r="AY2005" s="90"/>
      <c r="AZ2005" s="90"/>
      <c r="BA2005" s="90"/>
      <c r="BB2005" s="90"/>
      <c r="BC2005" s="90"/>
      <c r="BD2005" s="90"/>
      <c r="BE2005" s="90"/>
      <c r="BF2005" s="90"/>
      <c r="BG2005" s="90"/>
      <c r="BH2005" s="90"/>
      <c r="BI2005" s="90"/>
      <c r="BJ2005" s="90"/>
      <c r="BK2005" s="90"/>
      <c r="BL2005" s="90"/>
      <c r="BM2005" s="90"/>
      <c r="BN2005" s="90"/>
      <c r="BO2005" s="90"/>
      <c r="BP2005" s="90"/>
      <c r="BQ2005" s="90"/>
      <c r="BR2005" s="90"/>
      <c r="BS2005" s="90"/>
      <c r="BT2005" s="90"/>
      <c r="BU2005" s="90"/>
      <c r="BV2005" s="90"/>
      <c r="BW2005" s="90"/>
      <c r="BX2005" s="90"/>
      <c r="BY2005" s="90"/>
      <c r="BZ2005" s="90"/>
      <c r="CA2005" s="90"/>
      <c r="CB2005" s="90"/>
      <c r="CC2005" s="90"/>
      <c r="CD2005" s="90"/>
      <c r="CE2005" s="90"/>
      <c r="CF2005" s="90"/>
      <c r="CG2005" s="90"/>
      <c r="CH2005" s="90"/>
      <c r="CI2005" s="90"/>
      <c r="CJ2005" s="90"/>
      <c r="CK2005" s="90"/>
      <c r="CL2005" s="90"/>
      <c r="CM2005" s="90"/>
      <c r="CN2005" s="90"/>
      <c r="CO2005" s="90"/>
      <c r="CP2005" s="90"/>
      <c r="CQ2005" s="90"/>
      <c r="CR2005" s="90"/>
      <c r="CS2005" s="90"/>
      <c r="CT2005" s="90"/>
      <c r="CU2005" s="90"/>
      <c r="CV2005" s="90"/>
      <c r="CW2005" s="90"/>
      <c r="CX2005" s="90"/>
      <c r="CY2005" s="90"/>
      <c r="CZ2005" s="90"/>
      <c r="DA2005" s="90"/>
      <c r="DB2005" s="90"/>
      <c r="DC2005" s="90"/>
      <c r="DD2005" s="90"/>
      <c r="DE2005" s="90"/>
      <c r="DF2005" s="90"/>
      <c r="DG2005" s="90"/>
      <c r="DH2005" s="90"/>
      <c r="DI2005" s="90"/>
      <c r="DJ2005" s="90"/>
      <c r="DK2005" s="90"/>
      <c r="DL2005" s="90"/>
      <c r="DM2005" s="90"/>
      <c r="DN2005" s="90"/>
      <c r="DO2005" s="90"/>
      <c r="DP2005" s="90"/>
      <c r="DQ2005" s="90"/>
      <c r="DR2005" s="90"/>
      <c r="DS2005" s="90"/>
      <c r="DT2005" s="90"/>
      <c r="DU2005" s="90"/>
      <c r="DV2005" s="90"/>
      <c r="DW2005" s="90"/>
      <c r="DX2005" s="90"/>
      <c r="DY2005" s="90"/>
      <c r="DZ2005" s="90"/>
      <c r="EA2005" s="90"/>
      <c r="EB2005" s="90"/>
      <c r="EC2005" s="90"/>
      <c r="ED2005" s="90"/>
      <c r="EE2005" s="90"/>
      <c r="EF2005" s="90"/>
      <c r="EG2005" s="90"/>
      <c r="EH2005" s="90"/>
      <c r="EI2005" s="90"/>
      <c r="EJ2005" s="90"/>
      <c r="EK2005" s="90"/>
      <c r="EL2005" s="90"/>
      <c r="EM2005" s="90"/>
      <c r="EN2005" s="90"/>
      <c r="EO2005" s="90"/>
      <c r="EP2005" s="90"/>
      <c r="EQ2005" s="90"/>
      <c r="ER2005" s="90"/>
      <c r="ES2005" s="90"/>
      <c r="ET2005" s="90"/>
      <c r="EU2005" s="90"/>
      <c r="EV2005" s="90"/>
      <c r="EW2005" s="90"/>
      <c r="EX2005" s="90"/>
      <c r="EY2005" s="90"/>
      <c r="EZ2005" s="90"/>
      <c r="FA2005" s="90"/>
      <c r="FB2005" s="90"/>
      <c r="FC2005" s="90"/>
      <c r="FD2005" s="90"/>
      <c r="FE2005" s="90"/>
      <c r="FF2005" s="90"/>
      <c r="FG2005" s="90"/>
      <c r="FH2005" s="90"/>
      <c r="FI2005" s="90"/>
      <c r="FJ2005" s="90"/>
      <c r="FK2005" s="90"/>
      <c r="FL2005" s="90"/>
      <c r="FM2005" s="90"/>
      <c r="FN2005" s="90"/>
      <c r="FO2005" s="90"/>
      <c r="FP2005" s="90"/>
      <c r="FQ2005" s="90"/>
      <c r="FR2005" s="90"/>
      <c r="FS2005" s="90"/>
      <c r="FT2005" s="90"/>
      <c r="FU2005" s="90"/>
      <c r="FV2005" s="90"/>
      <c r="FW2005" s="90"/>
      <c r="FX2005" s="90"/>
      <c r="FY2005" s="90"/>
      <c r="FZ2005" s="90"/>
      <c r="GA2005" s="90"/>
      <c r="GB2005" s="90"/>
      <c r="GC2005" s="90"/>
      <c r="GD2005" s="90"/>
      <c r="GE2005" s="90"/>
      <c r="GF2005" s="90"/>
      <c r="GG2005" s="90"/>
      <c r="GH2005" s="90"/>
      <c r="GI2005" s="90"/>
      <c r="GJ2005" s="90"/>
      <c r="GK2005" s="90"/>
      <c r="GL2005" s="90"/>
      <c r="GM2005" s="90"/>
      <c r="GN2005" s="90"/>
      <c r="GO2005" s="90"/>
      <c r="GP2005" s="90"/>
      <c r="GQ2005" s="90"/>
      <c r="GR2005" s="90"/>
      <c r="GS2005" s="90"/>
      <c r="GT2005" s="90"/>
      <c r="GU2005" s="90"/>
      <c r="GV2005" s="90"/>
      <c r="GW2005" s="90"/>
      <c r="GX2005" s="90"/>
      <c r="GY2005" s="90"/>
      <c r="GZ2005" s="90"/>
      <c r="HA2005" s="90"/>
      <c r="HB2005" s="90"/>
      <c r="HC2005" s="90"/>
      <c r="HD2005" s="90"/>
      <c r="HE2005" s="90"/>
      <c r="HF2005" s="90"/>
      <c r="HG2005" s="90"/>
      <c r="HH2005" s="90"/>
      <c r="HI2005" s="90"/>
      <c r="HJ2005" s="90"/>
      <c r="HK2005" s="90"/>
      <c r="HL2005" s="90"/>
      <c r="HM2005" s="90"/>
      <c r="HN2005" s="90"/>
      <c r="HO2005" s="90"/>
      <c r="HP2005" s="90"/>
      <c r="HQ2005" s="90"/>
      <c r="HR2005" s="90"/>
      <c r="HS2005" s="90"/>
      <c r="HT2005" s="90"/>
      <c r="HU2005" s="90"/>
      <c r="HV2005" s="90"/>
      <c r="HW2005" s="90"/>
      <c r="HX2005" s="90"/>
      <c r="HY2005" s="90"/>
      <c r="HZ2005" s="90"/>
      <c r="IA2005" s="90"/>
      <c r="IB2005" s="90"/>
      <c r="IC2005" s="90"/>
      <c r="ID2005" s="90"/>
      <c r="IE2005" s="90"/>
      <c r="IF2005" s="90"/>
      <c r="IG2005" s="90"/>
      <c r="IH2005" s="90"/>
      <c r="II2005" s="90"/>
      <c r="IJ2005" s="90"/>
      <c r="IK2005" s="90"/>
      <c r="IL2005" s="90"/>
      <c r="IM2005" s="90"/>
    </row>
    <row r="2006" spans="1:247" ht="13.5" hidden="1">
      <c r="A2006" s="90" t="s">
        <v>2767</v>
      </c>
      <c r="B2006" s="90" t="s">
        <v>2883</v>
      </c>
      <c r="C2006" s="90" t="s">
        <v>2904</v>
      </c>
      <c r="D2006" s="96">
        <v>45997</v>
      </c>
      <c r="E2006" s="90">
        <v>284</v>
      </c>
      <c r="F2006" s="90" t="s">
        <v>2905</v>
      </c>
      <c r="G2006" s="90" t="s">
        <v>2906</v>
      </c>
      <c r="H2006" s="92">
        <v>101700</v>
      </c>
      <c r="I2006" s="92">
        <v>496</v>
      </c>
      <c r="J2006" s="93"/>
      <c r="K2006" s="94">
        <f>H2006/I2006</f>
        <v>205.04032258064515</v>
      </c>
      <c r="L2006" s="94">
        <f>K2006</f>
        <v>205.04032258064515</v>
      </c>
      <c r="M2006" s="94">
        <f t="shared" si="25"/>
        <v>0</v>
      </c>
      <c r="N2006" s="90" t="s">
        <v>2891</v>
      </c>
      <c r="O2006" s="90" t="s">
        <v>2903</v>
      </c>
      <c r="P2006" s="90" t="s">
        <v>2619</v>
      </c>
      <c r="Q2006" s="90"/>
      <c r="R2006" s="90"/>
      <c r="S2006" s="90"/>
      <c r="T2006" s="90"/>
      <c r="U2006" s="90"/>
      <c r="V2006" s="90"/>
      <c r="W2006" s="90"/>
      <c r="X2006" s="90"/>
      <c r="Y2006" s="90"/>
      <c r="Z2006" s="90"/>
      <c r="AA2006" s="90"/>
      <c r="AB2006" s="90"/>
      <c r="AC2006" s="90"/>
      <c r="AD2006" s="90"/>
      <c r="AE2006" s="90"/>
      <c r="AF2006" s="90"/>
      <c r="AG2006" s="90"/>
      <c r="AH2006" s="90"/>
      <c r="AI2006" s="90"/>
      <c r="AJ2006" s="90"/>
      <c r="AK2006" s="90"/>
      <c r="AL2006" s="90"/>
      <c r="AM2006" s="90"/>
      <c r="AN2006" s="90"/>
      <c r="AO2006" s="90"/>
      <c r="AP2006" s="90"/>
      <c r="AQ2006" s="90"/>
      <c r="AR2006" s="90"/>
      <c r="AS2006" s="90"/>
      <c r="AT2006" s="90"/>
      <c r="AU2006" s="90"/>
      <c r="AV2006" s="90"/>
      <c r="AW2006" s="90"/>
      <c r="AX2006" s="90"/>
      <c r="AY2006" s="90"/>
      <c r="AZ2006" s="90"/>
      <c r="BA2006" s="90"/>
      <c r="BB2006" s="90"/>
      <c r="BC2006" s="90"/>
      <c r="BD2006" s="90"/>
      <c r="BE2006" s="90"/>
      <c r="BF2006" s="90"/>
      <c r="BG2006" s="90"/>
      <c r="BH2006" s="90"/>
      <c r="BI2006" s="90"/>
      <c r="BJ2006" s="90"/>
      <c r="BK2006" s="90"/>
      <c r="BL2006" s="90"/>
      <c r="BM2006" s="90"/>
      <c r="BN2006" s="90"/>
      <c r="BO2006" s="90"/>
      <c r="BP2006" s="90"/>
      <c r="BQ2006" s="90"/>
      <c r="BR2006" s="90"/>
      <c r="BS2006" s="90"/>
      <c r="BT2006" s="90"/>
      <c r="BU2006" s="90"/>
      <c r="BV2006" s="90"/>
      <c r="BW2006" s="90"/>
      <c r="BX2006" s="90"/>
      <c r="BY2006" s="90"/>
      <c r="BZ2006" s="90"/>
      <c r="CA2006" s="90"/>
      <c r="CB2006" s="90"/>
      <c r="CC2006" s="90"/>
      <c r="CD2006" s="90"/>
      <c r="CE2006" s="90"/>
      <c r="CF2006" s="90"/>
      <c r="CG2006" s="90"/>
      <c r="CH2006" s="90"/>
      <c r="CI2006" s="90"/>
      <c r="CJ2006" s="90"/>
      <c r="CK2006" s="90"/>
      <c r="CL2006" s="90"/>
      <c r="CM2006" s="90"/>
      <c r="CN2006" s="90"/>
      <c r="CO2006" s="90"/>
      <c r="CP2006" s="90"/>
      <c r="CQ2006" s="90"/>
      <c r="CR2006" s="90"/>
      <c r="CS2006" s="90"/>
      <c r="CT2006" s="90"/>
      <c r="CU2006" s="90"/>
      <c r="CV2006" s="90"/>
      <c r="CW2006" s="90"/>
      <c r="CX2006" s="90"/>
      <c r="CY2006" s="90"/>
      <c r="CZ2006" s="90"/>
      <c r="DA2006" s="90"/>
      <c r="DB2006" s="90"/>
      <c r="DC2006" s="90"/>
      <c r="DD2006" s="90"/>
      <c r="DE2006" s="90"/>
      <c r="DF2006" s="90"/>
      <c r="DG2006" s="90"/>
      <c r="DH2006" s="90"/>
      <c r="DI2006" s="90"/>
      <c r="DJ2006" s="90"/>
      <c r="DK2006" s="90"/>
      <c r="DL2006" s="90"/>
      <c r="DM2006" s="90"/>
      <c r="DN2006" s="90"/>
      <c r="DO2006" s="90"/>
      <c r="DP2006" s="90"/>
      <c r="DQ2006" s="90"/>
      <c r="DR2006" s="90"/>
      <c r="DS2006" s="90"/>
      <c r="DT2006" s="90"/>
      <c r="DU2006" s="90"/>
      <c r="DV2006" s="90"/>
      <c r="DW2006" s="90"/>
      <c r="DX2006" s="90"/>
      <c r="DY2006" s="90"/>
      <c r="DZ2006" s="90"/>
      <c r="EA2006" s="90"/>
      <c r="EB2006" s="90"/>
      <c r="EC2006" s="90"/>
      <c r="ED2006" s="90"/>
      <c r="EE2006" s="90"/>
      <c r="EF2006" s="90"/>
      <c r="EG2006" s="90"/>
      <c r="EH2006" s="90"/>
      <c r="EI2006" s="90"/>
      <c r="EJ2006" s="90"/>
      <c r="EK2006" s="90"/>
      <c r="EL2006" s="90"/>
      <c r="EM2006" s="90"/>
      <c r="EN2006" s="90"/>
      <c r="EO2006" s="90"/>
      <c r="EP2006" s="90"/>
      <c r="EQ2006" s="90"/>
      <c r="ER2006" s="90"/>
      <c r="ES2006" s="90"/>
      <c r="ET2006" s="90"/>
      <c r="EU2006" s="90"/>
      <c r="EV2006" s="90"/>
      <c r="EW2006" s="90"/>
      <c r="EX2006" s="90"/>
      <c r="EY2006" s="90"/>
      <c r="EZ2006" s="90"/>
      <c r="FA2006" s="90"/>
      <c r="FB2006" s="90"/>
      <c r="FC2006" s="90"/>
      <c r="FD2006" s="90"/>
      <c r="FE2006" s="90"/>
      <c r="FF2006" s="90"/>
      <c r="FG2006" s="90"/>
      <c r="FH2006" s="90"/>
      <c r="FI2006" s="90"/>
      <c r="FJ2006" s="90"/>
      <c r="FK2006" s="90"/>
      <c r="FL2006" s="90"/>
      <c r="FM2006" s="90"/>
      <c r="FN2006" s="90"/>
      <c r="FO2006" s="90"/>
      <c r="FP2006" s="90"/>
      <c r="FQ2006" s="90"/>
      <c r="FR2006" s="90"/>
      <c r="FS2006" s="90"/>
      <c r="FT2006" s="90"/>
      <c r="FU2006" s="90"/>
      <c r="FV2006" s="90"/>
      <c r="FW2006" s="90"/>
      <c r="FX2006" s="90"/>
      <c r="FY2006" s="90"/>
      <c r="FZ2006" s="90"/>
      <c r="GA2006" s="90"/>
      <c r="GB2006" s="90"/>
      <c r="GC2006" s="90"/>
      <c r="GD2006" s="90"/>
      <c r="GE2006" s="90"/>
      <c r="GF2006" s="90"/>
      <c r="GG2006" s="90"/>
      <c r="GH2006" s="90"/>
      <c r="GI2006" s="90"/>
      <c r="GJ2006" s="90"/>
      <c r="GK2006" s="90"/>
      <c r="GL2006" s="90"/>
      <c r="GM2006" s="90"/>
      <c r="GN2006" s="90"/>
      <c r="GO2006" s="90"/>
      <c r="GP2006" s="90"/>
      <c r="GQ2006" s="90"/>
      <c r="GR2006" s="90"/>
      <c r="GS2006" s="90"/>
      <c r="GT2006" s="90"/>
      <c r="GU2006" s="90"/>
      <c r="GV2006" s="90"/>
      <c r="GW2006" s="90"/>
      <c r="GX2006" s="90"/>
      <c r="GY2006" s="90"/>
      <c r="GZ2006" s="90"/>
      <c r="HA2006" s="90"/>
      <c r="HB2006" s="90"/>
      <c r="HC2006" s="90"/>
      <c r="HD2006" s="90"/>
      <c r="HE2006" s="90"/>
      <c r="HF2006" s="90"/>
      <c r="HG2006" s="90"/>
      <c r="HH2006" s="90"/>
      <c r="HI2006" s="90"/>
      <c r="HJ2006" s="90"/>
      <c r="HK2006" s="90"/>
      <c r="HL2006" s="90"/>
      <c r="HM2006" s="90"/>
      <c r="HN2006" s="90"/>
      <c r="HO2006" s="90"/>
      <c r="HP2006" s="90"/>
      <c r="HQ2006" s="90"/>
      <c r="HR2006" s="90"/>
      <c r="HS2006" s="90"/>
      <c r="HT2006" s="90"/>
      <c r="HU2006" s="90"/>
      <c r="HV2006" s="90"/>
      <c r="HW2006" s="90"/>
      <c r="HX2006" s="90"/>
      <c r="HY2006" s="90"/>
      <c r="HZ2006" s="90"/>
      <c r="IA2006" s="90"/>
      <c r="IB2006" s="90"/>
      <c r="IC2006" s="90"/>
      <c r="ID2006" s="90"/>
      <c r="IE2006" s="90"/>
      <c r="IF2006" s="90"/>
      <c r="IG2006" s="90"/>
      <c r="IH2006" s="90"/>
      <c r="II2006" s="90"/>
      <c r="IJ2006" s="90"/>
      <c r="IK2006" s="90"/>
      <c r="IL2006" s="90"/>
      <c r="IM2006" s="90"/>
    </row>
    <row r="2007" spans="1:247" ht="13.5" hidden="1">
      <c r="A2007" s="90" t="s">
        <v>2767</v>
      </c>
      <c r="B2007" s="90" t="s">
        <v>2883</v>
      </c>
      <c r="C2007" s="90" t="s">
        <v>2884</v>
      </c>
      <c r="D2007" s="98">
        <v>45664</v>
      </c>
      <c r="E2007" s="90">
        <v>1751</v>
      </c>
      <c r="F2007" s="90" t="s">
        <v>2890</v>
      </c>
      <c r="G2007" s="90" t="s">
        <v>2667</v>
      </c>
      <c r="H2007" s="92"/>
      <c r="I2007" s="92"/>
      <c r="J2007" s="93"/>
      <c r="K2007" s="94">
        <v>565</v>
      </c>
      <c r="L2007" s="94">
        <v>565</v>
      </c>
      <c r="M2007" s="94">
        <f t="shared" si="25"/>
        <v>0</v>
      </c>
      <c r="N2007" s="90" t="s">
        <v>2891</v>
      </c>
      <c r="O2007" s="90" t="s">
        <v>2903</v>
      </c>
      <c r="P2007" s="90" t="s">
        <v>2619</v>
      </c>
      <c r="Q2007" s="90"/>
      <c r="R2007" s="90"/>
      <c r="S2007" s="90"/>
      <c r="T2007" s="90"/>
      <c r="U2007" s="90"/>
      <c r="V2007" s="90"/>
      <c r="W2007" s="90"/>
      <c r="X2007" s="90"/>
      <c r="Y2007" s="90"/>
      <c r="Z2007" s="90"/>
      <c r="AA2007" s="90"/>
      <c r="AB2007" s="90"/>
      <c r="AC2007" s="90"/>
      <c r="AD2007" s="90"/>
      <c r="AE2007" s="90"/>
      <c r="AF2007" s="90"/>
      <c r="AG2007" s="90"/>
      <c r="AH2007" s="90"/>
      <c r="AI2007" s="90"/>
      <c r="AJ2007" s="90"/>
      <c r="AK2007" s="90"/>
      <c r="AL2007" s="90"/>
      <c r="AM2007" s="90"/>
      <c r="AN2007" s="90"/>
      <c r="AO2007" s="90"/>
      <c r="AP2007" s="90"/>
      <c r="AQ2007" s="90"/>
      <c r="AR2007" s="90"/>
      <c r="AS2007" s="90"/>
      <c r="AT2007" s="90"/>
      <c r="AU2007" s="90"/>
      <c r="AV2007" s="90"/>
      <c r="AW2007" s="90"/>
      <c r="AX2007" s="90"/>
      <c r="AY2007" s="90"/>
      <c r="AZ2007" s="90"/>
      <c r="BA2007" s="90"/>
      <c r="BB2007" s="90"/>
      <c r="BC2007" s="90"/>
      <c r="BD2007" s="90"/>
      <c r="BE2007" s="90"/>
      <c r="BF2007" s="90"/>
      <c r="BG2007" s="90"/>
      <c r="BH2007" s="90"/>
      <c r="BI2007" s="90"/>
      <c r="BJ2007" s="90"/>
      <c r="BK2007" s="90"/>
      <c r="BL2007" s="90"/>
      <c r="BM2007" s="90"/>
      <c r="BN2007" s="90"/>
      <c r="BO2007" s="90"/>
      <c r="BP2007" s="90"/>
      <c r="BQ2007" s="90"/>
      <c r="BR2007" s="90"/>
      <c r="BS2007" s="90"/>
      <c r="BT2007" s="90"/>
      <c r="BU2007" s="90"/>
      <c r="BV2007" s="90"/>
      <c r="BW2007" s="90"/>
      <c r="BX2007" s="90"/>
      <c r="BY2007" s="90"/>
      <c r="BZ2007" s="90"/>
      <c r="CA2007" s="90"/>
      <c r="CB2007" s="90"/>
      <c r="CC2007" s="90"/>
      <c r="CD2007" s="90"/>
      <c r="CE2007" s="90"/>
      <c r="CF2007" s="90"/>
      <c r="CG2007" s="90"/>
      <c r="CH2007" s="90"/>
      <c r="CI2007" s="90"/>
      <c r="CJ2007" s="90"/>
      <c r="CK2007" s="90"/>
      <c r="CL2007" s="90"/>
      <c r="CM2007" s="90"/>
      <c r="CN2007" s="90"/>
      <c r="CO2007" s="90"/>
      <c r="CP2007" s="90"/>
      <c r="CQ2007" s="90"/>
      <c r="CR2007" s="90"/>
      <c r="CS2007" s="90"/>
      <c r="CT2007" s="90"/>
      <c r="CU2007" s="90"/>
      <c r="CV2007" s="90"/>
      <c r="CW2007" s="90"/>
      <c r="CX2007" s="90"/>
      <c r="CY2007" s="90"/>
      <c r="CZ2007" s="90"/>
      <c r="DA2007" s="90"/>
      <c r="DB2007" s="90"/>
      <c r="DC2007" s="90"/>
      <c r="DD2007" s="90"/>
      <c r="DE2007" s="90"/>
      <c r="DF2007" s="90"/>
      <c r="DG2007" s="90"/>
      <c r="DH2007" s="90"/>
      <c r="DI2007" s="90"/>
      <c r="DJ2007" s="90"/>
      <c r="DK2007" s="90"/>
      <c r="DL2007" s="90"/>
      <c r="DM2007" s="90"/>
      <c r="DN2007" s="90"/>
      <c r="DO2007" s="90"/>
      <c r="DP2007" s="90"/>
      <c r="DQ2007" s="90"/>
      <c r="DR2007" s="90"/>
      <c r="DS2007" s="90"/>
      <c r="DT2007" s="90"/>
      <c r="DU2007" s="90"/>
      <c r="DV2007" s="90"/>
      <c r="DW2007" s="90"/>
      <c r="DX2007" s="90"/>
      <c r="DY2007" s="90"/>
      <c r="DZ2007" s="90"/>
      <c r="EA2007" s="90"/>
      <c r="EB2007" s="90"/>
      <c r="EC2007" s="90"/>
      <c r="ED2007" s="90"/>
      <c r="EE2007" s="90"/>
      <c r="EF2007" s="90"/>
      <c r="EG2007" s="90"/>
      <c r="EH2007" s="90"/>
      <c r="EI2007" s="90"/>
      <c r="EJ2007" s="90"/>
      <c r="EK2007" s="90"/>
      <c r="EL2007" s="90"/>
      <c r="EM2007" s="90"/>
      <c r="EN2007" s="90"/>
      <c r="EO2007" s="90"/>
      <c r="EP2007" s="90"/>
      <c r="EQ2007" s="90"/>
      <c r="ER2007" s="90"/>
      <c r="ES2007" s="90"/>
      <c r="ET2007" s="90"/>
      <c r="EU2007" s="90"/>
      <c r="EV2007" s="90"/>
      <c r="EW2007" s="90"/>
      <c r="EX2007" s="90"/>
      <c r="EY2007" s="90"/>
      <c r="EZ2007" s="90"/>
      <c r="FA2007" s="90"/>
      <c r="FB2007" s="90"/>
      <c r="FC2007" s="90"/>
      <c r="FD2007" s="90"/>
      <c r="FE2007" s="90"/>
      <c r="FF2007" s="90"/>
      <c r="FG2007" s="90"/>
      <c r="FH2007" s="90"/>
      <c r="FI2007" s="90"/>
      <c r="FJ2007" s="90"/>
      <c r="FK2007" s="90"/>
      <c r="FL2007" s="90"/>
      <c r="FM2007" s="90"/>
      <c r="FN2007" s="90"/>
      <c r="FO2007" s="90"/>
      <c r="FP2007" s="90"/>
      <c r="FQ2007" s="90"/>
      <c r="FR2007" s="90"/>
      <c r="FS2007" s="90"/>
      <c r="FT2007" s="90"/>
      <c r="FU2007" s="90"/>
      <c r="FV2007" s="90"/>
      <c r="FW2007" s="90"/>
      <c r="FX2007" s="90"/>
      <c r="FY2007" s="90"/>
      <c r="FZ2007" s="90"/>
      <c r="GA2007" s="90"/>
      <c r="GB2007" s="90"/>
      <c r="GC2007" s="90"/>
      <c r="GD2007" s="90"/>
      <c r="GE2007" s="90"/>
      <c r="GF2007" s="90"/>
      <c r="GG2007" s="90"/>
      <c r="GH2007" s="90"/>
      <c r="GI2007" s="90"/>
      <c r="GJ2007" s="90"/>
      <c r="GK2007" s="90"/>
      <c r="GL2007" s="90"/>
      <c r="GM2007" s="90"/>
      <c r="GN2007" s="90"/>
      <c r="GO2007" s="90"/>
      <c r="GP2007" s="90"/>
      <c r="GQ2007" s="90"/>
      <c r="GR2007" s="90"/>
      <c r="GS2007" s="90"/>
      <c r="GT2007" s="90"/>
      <c r="GU2007" s="90"/>
      <c r="GV2007" s="90"/>
      <c r="GW2007" s="90"/>
      <c r="GX2007" s="90"/>
      <c r="GY2007" s="90"/>
      <c r="GZ2007" s="90"/>
      <c r="HA2007" s="90"/>
      <c r="HB2007" s="90"/>
      <c r="HC2007" s="90"/>
      <c r="HD2007" s="90"/>
      <c r="HE2007" s="90"/>
      <c r="HF2007" s="90"/>
      <c r="HG2007" s="90"/>
      <c r="HH2007" s="90"/>
      <c r="HI2007" s="90"/>
      <c r="HJ2007" s="90"/>
      <c r="HK2007" s="90"/>
      <c r="HL2007" s="90"/>
      <c r="HM2007" s="90"/>
      <c r="HN2007" s="90"/>
      <c r="HO2007" s="90"/>
      <c r="HP2007" s="90"/>
      <c r="HQ2007" s="90"/>
      <c r="HR2007" s="90"/>
      <c r="HS2007" s="90"/>
      <c r="HT2007" s="90"/>
      <c r="HU2007" s="90"/>
      <c r="HV2007" s="90"/>
      <c r="HW2007" s="90"/>
      <c r="HX2007" s="90"/>
      <c r="HY2007" s="90"/>
      <c r="HZ2007" s="90"/>
      <c r="IA2007" s="90"/>
      <c r="IB2007" s="90"/>
      <c r="IC2007" s="90"/>
      <c r="ID2007" s="90"/>
      <c r="IE2007" s="90"/>
      <c r="IF2007" s="90"/>
      <c r="IG2007" s="90"/>
      <c r="IH2007" s="90"/>
      <c r="II2007" s="90"/>
      <c r="IJ2007" s="90"/>
      <c r="IK2007" s="90"/>
      <c r="IL2007" s="90"/>
      <c r="IM2007" s="90"/>
    </row>
    <row r="2008" spans="1:247" ht="13.5" hidden="1">
      <c r="A2008" s="90" t="s">
        <v>2767</v>
      </c>
      <c r="B2008" s="90" t="s">
        <v>2883</v>
      </c>
      <c r="C2008" s="90" t="s">
        <v>2907</v>
      </c>
      <c r="D2008" s="90" t="s">
        <v>2908</v>
      </c>
      <c r="E2008" s="90">
        <v>11</v>
      </c>
      <c r="F2008" s="90" t="s">
        <v>2909</v>
      </c>
      <c r="G2008" s="90" t="s">
        <v>2910</v>
      </c>
      <c r="H2008" s="92">
        <v>1844160</v>
      </c>
      <c r="I2008" s="90">
        <v>496</v>
      </c>
      <c r="J2008" s="93"/>
      <c r="K2008" s="94">
        <f>H2008/I2008</f>
        <v>3718.0645161290322</v>
      </c>
      <c r="L2008" s="94">
        <v>3718.0648999999999</v>
      </c>
      <c r="M2008" s="94">
        <f t="shared" si="25"/>
        <v>-3.8387096765291062E-4</v>
      </c>
      <c r="N2008" s="90"/>
      <c r="O2008" s="90"/>
      <c r="P2008" s="90"/>
      <c r="Q2008" s="90"/>
      <c r="R2008" s="90"/>
      <c r="S2008" s="90"/>
      <c r="T2008" s="90"/>
      <c r="U2008" s="90"/>
      <c r="V2008" s="90"/>
      <c r="W2008" s="90"/>
      <c r="X2008" s="90"/>
      <c r="Y2008" s="90"/>
      <c r="Z2008" s="90"/>
      <c r="AA2008" s="90"/>
      <c r="AB2008" s="90"/>
      <c r="AC2008" s="90"/>
      <c r="AD2008" s="90"/>
      <c r="AE2008" s="90"/>
      <c r="AF2008" s="90"/>
      <c r="AG2008" s="90"/>
      <c r="AH2008" s="90"/>
      <c r="AI2008" s="90"/>
      <c r="AJ2008" s="90"/>
      <c r="AK2008" s="90"/>
      <c r="AL2008" s="90"/>
      <c r="AM2008" s="90"/>
      <c r="AN2008" s="90"/>
      <c r="AO2008" s="90"/>
      <c r="AP2008" s="90"/>
      <c r="AQ2008" s="90"/>
      <c r="AR2008" s="90"/>
      <c r="AS2008" s="90"/>
      <c r="AT2008" s="90"/>
      <c r="AU2008" s="90"/>
      <c r="AV2008" s="90"/>
      <c r="AW2008" s="90"/>
      <c r="AX2008" s="90"/>
      <c r="AY2008" s="90"/>
      <c r="AZ2008" s="90"/>
      <c r="BA2008" s="90"/>
      <c r="BB2008" s="90"/>
      <c r="BC2008" s="90"/>
      <c r="BD2008" s="90"/>
      <c r="BE2008" s="90"/>
      <c r="BF2008" s="90"/>
      <c r="BG2008" s="90"/>
      <c r="BH2008" s="90"/>
      <c r="BI2008" s="90"/>
      <c r="BJ2008" s="90"/>
      <c r="BK2008" s="90"/>
      <c r="BL2008" s="90"/>
      <c r="BM2008" s="90"/>
      <c r="BN2008" s="90"/>
      <c r="BO2008" s="90"/>
      <c r="BP2008" s="90"/>
      <c r="BQ2008" s="90"/>
      <c r="BR2008" s="90"/>
      <c r="BS2008" s="90"/>
      <c r="BT2008" s="90"/>
      <c r="BU2008" s="90"/>
      <c r="BV2008" s="90"/>
      <c r="BW2008" s="90"/>
      <c r="BX2008" s="90"/>
      <c r="BY2008" s="90"/>
      <c r="BZ2008" s="90"/>
      <c r="CA2008" s="90"/>
      <c r="CB2008" s="90"/>
      <c r="CC2008" s="90"/>
      <c r="CD2008" s="90"/>
      <c r="CE2008" s="90"/>
      <c r="CF2008" s="90"/>
      <c r="CG2008" s="90"/>
      <c r="CH2008" s="90"/>
      <c r="CI2008" s="90"/>
      <c r="CJ2008" s="90"/>
      <c r="CK2008" s="90"/>
      <c r="CL2008" s="90"/>
      <c r="CM2008" s="90"/>
      <c r="CN2008" s="90"/>
      <c r="CO2008" s="90"/>
      <c r="CP2008" s="90"/>
      <c r="CQ2008" s="90"/>
      <c r="CR2008" s="90"/>
      <c r="CS2008" s="90"/>
      <c r="CT2008" s="90"/>
      <c r="CU2008" s="90"/>
      <c r="CV2008" s="90"/>
      <c r="CW2008" s="90"/>
      <c r="CX2008" s="90"/>
      <c r="CY2008" s="90"/>
      <c r="CZ2008" s="90"/>
      <c r="DA2008" s="90"/>
      <c r="DB2008" s="90"/>
      <c r="DC2008" s="90"/>
      <c r="DD2008" s="90"/>
      <c r="DE2008" s="90"/>
      <c r="DF2008" s="90"/>
      <c r="DG2008" s="90"/>
      <c r="DH2008" s="90"/>
      <c r="DI2008" s="90"/>
      <c r="DJ2008" s="90"/>
      <c r="DK2008" s="90"/>
      <c r="DL2008" s="90"/>
      <c r="DM2008" s="90"/>
      <c r="DN2008" s="90"/>
      <c r="DO2008" s="90"/>
      <c r="DP2008" s="90"/>
      <c r="DQ2008" s="90"/>
      <c r="DR2008" s="90"/>
      <c r="DS2008" s="90"/>
      <c r="DT2008" s="90"/>
      <c r="DU2008" s="90"/>
      <c r="DV2008" s="90"/>
      <c r="DW2008" s="90"/>
      <c r="DX2008" s="90"/>
      <c r="DY2008" s="90"/>
      <c r="DZ2008" s="90"/>
      <c r="EA2008" s="90"/>
      <c r="EB2008" s="90"/>
      <c r="EC2008" s="90"/>
      <c r="ED2008" s="90"/>
      <c r="EE2008" s="90"/>
      <c r="EF2008" s="90"/>
      <c r="EG2008" s="90"/>
      <c r="EH2008" s="90"/>
      <c r="EI2008" s="90"/>
      <c r="EJ2008" s="90"/>
      <c r="EK2008" s="90"/>
      <c r="EL2008" s="90"/>
      <c r="EM2008" s="90"/>
      <c r="EN2008" s="90"/>
      <c r="EO2008" s="90"/>
      <c r="EP2008" s="90"/>
      <c r="EQ2008" s="90"/>
      <c r="ER2008" s="90"/>
      <c r="ES2008" s="90"/>
      <c r="ET2008" s="90"/>
      <c r="EU2008" s="90"/>
      <c r="EV2008" s="90"/>
      <c r="EW2008" s="90"/>
      <c r="EX2008" s="90"/>
      <c r="EY2008" s="90"/>
      <c r="EZ2008" s="90"/>
      <c r="FA2008" s="90"/>
      <c r="FB2008" s="90"/>
      <c r="FC2008" s="90"/>
      <c r="FD2008" s="90"/>
      <c r="FE2008" s="90"/>
      <c r="FF2008" s="90"/>
      <c r="FG2008" s="90"/>
      <c r="FH2008" s="90"/>
      <c r="FI2008" s="90"/>
      <c r="FJ2008" s="90"/>
      <c r="FK2008" s="90"/>
      <c r="FL2008" s="90"/>
      <c r="FM2008" s="90"/>
      <c r="FN2008" s="90"/>
      <c r="FO2008" s="90"/>
      <c r="FP2008" s="90"/>
      <c r="FQ2008" s="90"/>
      <c r="FR2008" s="90"/>
      <c r="FS2008" s="90"/>
      <c r="FT2008" s="90"/>
      <c r="FU2008" s="90"/>
      <c r="FV2008" s="90"/>
      <c r="FW2008" s="90"/>
      <c r="FX2008" s="90"/>
      <c r="FY2008" s="90"/>
      <c r="FZ2008" s="90"/>
      <c r="GA2008" s="90"/>
      <c r="GB2008" s="90"/>
      <c r="GC2008" s="90"/>
      <c r="GD2008" s="90"/>
      <c r="GE2008" s="90"/>
      <c r="GF2008" s="90"/>
      <c r="GG2008" s="90"/>
      <c r="GH2008" s="90"/>
      <c r="GI2008" s="90"/>
      <c r="GJ2008" s="90"/>
      <c r="GK2008" s="90"/>
      <c r="GL2008" s="90"/>
      <c r="GM2008" s="90"/>
      <c r="GN2008" s="90"/>
      <c r="GO2008" s="90"/>
      <c r="GP2008" s="90"/>
      <c r="GQ2008" s="90"/>
      <c r="GR2008" s="90"/>
      <c r="GS2008" s="90"/>
      <c r="GT2008" s="90"/>
      <c r="GU2008" s="90"/>
      <c r="GV2008" s="90"/>
      <c r="GW2008" s="90"/>
      <c r="GX2008" s="90"/>
      <c r="GY2008" s="90"/>
      <c r="GZ2008" s="90"/>
      <c r="HA2008" s="90"/>
      <c r="HB2008" s="90"/>
      <c r="HC2008" s="90"/>
      <c r="HD2008" s="90"/>
      <c r="HE2008" s="90"/>
      <c r="HF2008" s="90"/>
      <c r="HG2008" s="90"/>
      <c r="HH2008" s="90"/>
      <c r="HI2008" s="90"/>
      <c r="HJ2008" s="90"/>
      <c r="HK2008" s="90"/>
      <c r="HL2008" s="90"/>
      <c r="HM2008" s="90"/>
      <c r="HN2008" s="90"/>
      <c r="HO2008" s="90"/>
      <c r="HP2008" s="90"/>
      <c r="HQ2008" s="90"/>
      <c r="HR2008" s="90"/>
      <c r="HS2008" s="90"/>
      <c r="HT2008" s="90"/>
      <c r="HU2008" s="90"/>
      <c r="HV2008" s="90"/>
      <c r="HW2008" s="90"/>
      <c r="HX2008" s="90"/>
      <c r="HY2008" s="90"/>
      <c r="HZ2008" s="90"/>
      <c r="IA2008" s="90"/>
      <c r="IB2008" s="90"/>
      <c r="IC2008" s="90"/>
      <c r="ID2008" s="90"/>
      <c r="IE2008" s="90"/>
      <c r="IF2008" s="90"/>
      <c r="IG2008" s="90"/>
      <c r="IH2008" s="90"/>
      <c r="II2008" s="90"/>
      <c r="IJ2008" s="90"/>
      <c r="IK2008" s="90"/>
      <c r="IL2008" s="90"/>
      <c r="IM2008" s="90"/>
    </row>
    <row r="2009" spans="1:247" ht="13.5" hidden="1">
      <c r="A2009" s="90" t="s">
        <v>2767</v>
      </c>
      <c r="B2009" s="90" t="s">
        <v>2883</v>
      </c>
      <c r="C2009" s="90" t="s">
        <v>2793</v>
      </c>
      <c r="D2009" s="90" t="s">
        <v>2911</v>
      </c>
      <c r="E2009" s="90" t="s">
        <v>2912</v>
      </c>
      <c r="F2009" s="90" t="s">
        <v>2795</v>
      </c>
      <c r="G2009" s="90" t="s">
        <v>2913</v>
      </c>
      <c r="H2009" s="92">
        <f>3325590*0.4</f>
        <v>1330236</v>
      </c>
      <c r="I2009" s="92">
        <v>495</v>
      </c>
      <c r="J2009" s="93"/>
      <c r="K2009" s="94">
        <f>H2009/I2009</f>
        <v>2687.3454545454547</v>
      </c>
      <c r="L2009" s="94">
        <f>K2009</f>
        <v>2687.3454545454547</v>
      </c>
      <c r="M2009" s="94">
        <f t="shared" si="25"/>
        <v>0</v>
      </c>
      <c r="N2009" s="91">
        <v>45965</v>
      </c>
      <c r="O2009" s="90" t="s">
        <v>2914</v>
      </c>
      <c r="P2009" s="90" t="s">
        <v>2619</v>
      </c>
      <c r="Q2009" s="90"/>
      <c r="R2009" s="90"/>
      <c r="S2009" s="90"/>
      <c r="T2009" s="90"/>
      <c r="U2009" s="90"/>
      <c r="V2009" s="90"/>
      <c r="W2009" s="90"/>
      <c r="X2009" s="90"/>
      <c r="Y2009" s="90"/>
      <c r="Z2009" s="90"/>
      <c r="AA2009" s="90"/>
      <c r="AB2009" s="90"/>
      <c r="AC2009" s="90"/>
      <c r="AD2009" s="90"/>
      <c r="AE2009" s="90"/>
      <c r="AF2009" s="90"/>
      <c r="AG2009" s="90"/>
      <c r="AH2009" s="90"/>
      <c r="AI2009" s="90"/>
      <c r="AJ2009" s="90"/>
      <c r="AK2009" s="90"/>
      <c r="AL2009" s="90"/>
      <c r="AM2009" s="90"/>
      <c r="AN2009" s="90"/>
      <c r="AO2009" s="90"/>
      <c r="AP2009" s="90"/>
      <c r="AQ2009" s="90"/>
      <c r="AR2009" s="90"/>
      <c r="AS2009" s="90"/>
      <c r="AT2009" s="90"/>
      <c r="AU2009" s="90"/>
      <c r="AV2009" s="90"/>
      <c r="AW2009" s="90"/>
      <c r="AX2009" s="90"/>
      <c r="AY2009" s="90"/>
      <c r="AZ2009" s="90"/>
      <c r="BA2009" s="90"/>
      <c r="BB2009" s="90"/>
      <c r="BC2009" s="90"/>
      <c r="BD2009" s="90"/>
      <c r="BE2009" s="90"/>
      <c r="BF2009" s="90"/>
      <c r="BG2009" s="90"/>
      <c r="BH2009" s="90"/>
      <c r="BI2009" s="90"/>
      <c r="BJ2009" s="90"/>
      <c r="BK2009" s="90"/>
      <c r="BL2009" s="90"/>
      <c r="BM2009" s="90"/>
      <c r="BN2009" s="90"/>
      <c r="BO2009" s="90"/>
      <c r="BP2009" s="90"/>
      <c r="BQ2009" s="90"/>
      <c r="BR2009" s="90"/>
      <c r="BS2009" s="90"/>
      <c r="BT2009" s="90"/>
      <c r="BU2009" s="90"/>
      <c r="BV2009" s="90"/>
      <c r="BW2009" s="90"/>
      <c r="BX2009" s="90"/>
      <c r="BY2009" s="90"/>
      <c r="BZ2009" s="90"/>
      <c r="CA2009" s="90"/>
      <c r="CB2009" s="90"/>
      <c r="CC2009" s="90"/>
      <c r="CD2009" s="90"/>
      <c r="CE2009" s="90"/>
      <c r="CF2009" s="90"/>
      <c r="CG2009" s="90"/>
      <c r="CH2009" s="90"/>
      <c r="CI2009" s="90"/>
      <c r="CJ2009" s="90"/>
      <c r="CK2009" s="90"/>
      <c r="CL2009" s="90"/>
      <c r="CM2009" s="90"/>
      <c r="CN2009" s="90"/>
      <c r="CO2009" s="90"/>
      <c r="CP2009" s="90"/>
      <c r="CQ2009" s="90"/>
      <c r="CR2009" s="90"/>
      <c r="CS2009" s="90"/>
      <c r="CT2009" s="90"/>
      <c r="CU2009" s="90"/>
      <c r="CV2009" s="90"/>
      <c r="CW2009" s="90"/>
      <c r="CX2009" s="90"/>
      <c r="CY2009" s="90"/>
      <c r="CZ2009" s="90"/>
      <c r="DA2009" s="90"/>
      <c r="DB2009" s="90"/>
      <c r="DC2009" s="90"/>
      <c r="DD2009" s="90"/>
      <c r="DE2009" s="90"/>
      <c r="DF2009" s="90"/>
      <c r="DG2009" s="90"/>
      <c r="DH2009" s="90"/>
      <c r="DI2009" s="90"/>
      <c r="DJ2009" s="90"/>
      <c r="DK2009" s="90"/>
      <c r="DL2009" s="90"/>
      <c r="DM2009" s="90"/>
      <c r="DN2009" s="90"/>
      <c r="DO2009" s="90"/>
      <c r="DP2009" s="90"/>
      <c r="DQ2009" s="90"/>
      <c r="DR2009" s="90"/>
      <c r="DS2009" s="90"/>
      <c r="DT2009" s="90"/>
      <c r="DU2009" s="90"/>
      <c r="DV2009" s="90"/>
      <c r="DW2009" s="90"/>
      <c r="DX2009" s="90"/>
      <c r="DY2009" s="90"/>
      <c r="DZ2009" s="90"/>
      <c r="EA2009" s="90"/>
      <c r="EB2009" s="90"/>
      <c r="EC2009" s="90"/>
      <c r="ED2009" s="90"/>
      <c r="EE2009" s="90"/>
      <c r="EF2009" s="90"/>
      <c r="EG2009" s="90"/>
      <c r="EH2009" s="90"/>
      <c r="EI2009" s="90"/>
      <c r="EJ2009" s="90"/>
      <c r="EK2009" s="90"/>
      <c r="EL2009" s="90"/>
      <c r="EM2009" s="90"/>
      <c r="EN2009" s="90"/>
      <c r="EO2009" s="90"/>
      <c r="EP2009" s="90"/>
      <c r="EQ2009" s="90"/>
      <c r="ER2009" s="90"/>
      <c r="ES2009" s="90"/>
      <c r="ET2009" s="90"/>
      <c r="EU2009" s="90"/>
      <c r="EV2009" s="90"/>
      <c r="EW2009" s="90"/>
      <c r="EX2009" s="90"/>
      <c r="EY2009" s="90"/>
      <c r="EZ2009" s="90"/>
      <c r="FA2009" s="90"/>
      <c r="FB2009" s="90"/>
      <c r="FC2009" s="90"/>
      <c r="FD2009" s="90"/>
      <c r="FE2009" s="90"/>
      <c r="FF2009" s="90"/>
      <c r="FG2009" s="90"/>
      <c r="FH2009" s="90"/>
      <c r="FI2009" s="90"/>
      <c r="FJ2009" s="90"/>
      <c r="FK2009" s="90"/>
      <c r="FL2009" s="90"/>
      <c r="FM2009" s="90"/>
      <c r="FN2009" s="90"/>
      <c r="FO2009" s="90"/>
      <c r="FP2009" s="90"/>
      <c r="FQ2009" s="90"/>
      <c r="FR2009" s="90"/>
      <c r="FS2009" s="90"/>
      <c r="FT2009" s="90"/>
      <c r="FU2009" s="90"/>
      <c r="FV2009" s="90"/>
      <c r="FW2009" s="90"/>
      <c r="FX2009" s="90"/>
      <c r="FY2009" s="90"/>
      <c r="FZ2009" s="90"/>
      <c r="GA2009" s="90"/>
      <c r="GB2009" s="90"/>
      <c r="GC2009" s="90"/>
      <c r="GD2009" s="90"/>
      <c r="GE2009" s="90"/>
      <c r="GF2009" s="90"/>
      <c r="GG2009" s="90"/>
      <c r="GH2009" s="90"/>
      <c r="GI2009" s="90"/>
      <c r="GJ2009" s="90"/>
      <c r="GK2009" s="90"/>
      <c r="GL2009" s="90"/>
      <c r="GM2009" s="90"/>
      <c r="GN2009" s="90"/>
      <c r="GO2009" s="90"/>
      <c r="GP2009" s="90"/>
      <c r="GQ2009" s="90"/>
      <c r="GR2009" s="90"/>
      <c r="GS2009" s="90"/>
      <c r="GT2009" s="90"/>
      <c r="GU2009" s="90"/>
      <c r="GV2009" s="90"/>
      <c r="GW2009" s="90"/>
      <c r="GX2009" s="90"/>
      <c r="GY2009" s="90"/>
      <c r="GZ2009" s="90"/>
      <c r="HA2009" s="90"/>
      <c r="HB2009" s="90"/>
      <c r="HC2009" s="90"/>
      <c r="HD2009" s="90"/>
      <c r="HE2009" s="90"/>
      <c r="HF2009" s="90"/>
      <c r="HG2009" s="90"/>
      <c r="HH2009" s="90"/>
      <c r="HI2009" s="90"/>
      <c r="HJ2009" s="90"/>
      <c r="HK2009" s="90"/>
      <c r="HL2009" s="90"/>
      <c r="HM2009" s="90"/>
      <c r="HN2009" s="90"/>
      <c r="HO2009" s="90"/>
      <c r="HP2009" s="90"/>
      <c r="HQ2009" s="90"/>
      <c r="HR2009" s="90"/>
      <c r="HS2009" s="90"/>
      <c r="HT2009" s="90"/>
      <c r="HU2009" s="90"/>
      <c r="HV2009" s="90"/>
      <c r="HW2009" s="90"/>
      <c r="HX2009" s="90"/>
      <c r="HY2009" s="90"/>
      <c r="HZ2009" s="90"/>
      <c r="IA2009" s="90"/>
      <c r="IB2009" s="90"/>
      <c r="IC2009" s="90"/>
      <c r="ID2009" s="90"/>
      <c r="IE2009" s="90"/>
      <c r="IF2009" s="90"/>
      <c r="IG2009" s="90"/>
      <c r="IH2009" s="90"/>
      <c r="II2009" s="90"/>
      <c r="IJ2009" s="90"/>
      <c r="IK2009" s="90"/>
      <c r="IL2009" s="90"/>
      <c r="IM2009" s="90"/>
    </row>
    <row r="2010" spans="1:247" ht="13.5" hidden="1">
      <c r="A2010" s="90" t="s">
        <v>2767</v>
      </c>
      <c r="B2010" s="90" t="s">
        <v>2883</v>
      </c>
      <c r="C2010" s="90" t="s">
        <v>2915</v>
      </c>
      <c r="D2010" s="98">
        <v>45907</v>
      </c>
      <c r="E2010" s="90">
        <v>295</v>
      </c>
      <c r="F2010" s="90" t="s">
        <v>2905</v>
      </c>
      <c r="G2010" s="90" t="s">
        <v>2916</v>
      </c>
      <c r="H2010" s="92">
        <v>141250</v>
      </c>
      <c r="I2010" s="90">
        <v>495</v>
      </c>
      <c r="J2010" s="90"/>
      <c r="K2010" s="94">
        <f>IFERROR(H2010/I2010,0)</f>
        <v>285.35353535353534</v>
      </c>
      <c r="L2010" s="94"/>
      <c r="M2010" s="94">
        <f t="shared" si="25"/>
        <v>285.35353535353534</v>
      </c>
      <c r="N2010" s="91">
        <v>45965</v>
      </c>
      <c r="O2010" s="90" t="s">
        <v>2914</v>
      </c>
      <c r="P2010" s="90" t="s">
        <v>2619</v>
      </c>
      <c r="Q2010" s="90"/>
      <c r="R2010" s="90"/>
      <c r="S2010" s="90"/>
      <c r="T2010" s="90"/>
      <c r="U2010" s="90"/>
      <c r="V2010" s="90"/>
      <c r="W2010" s="90"/>
      <c r="X2010" s="90"/>
      <c r="Y2010" s="90"/>
      <c r="Z2010" s="90"/>
      <c r="AA2010" s="90"/>
      <c r="AB2010" s="90"/>
      <c r="AC2010" s="90"/>
      <c r="AD2010" s="90"/>
      <c r="AE2010" s="90"/>
      <c r="AF2010" s="90"/>
      <c r="AG2010" s="90"/>
      <c r="AH2010" s="90"/>
      <c r="AI2010" s="90"/>
      <c r="AJ2010" s="90"/>
      <c r="AK2010" s="90"/>
      <c r="AL2010" s="90"/>
      <c r="AM2010" s="90"/>
      <c r="AN2010" s="90"/>
      <c r="AO2010" s="90"/>
      <c r="AP2010" s="90"/>
      <c r="AQ2010" s="90"/>
      <c r="AR2010" s="90"/>
      <c r="AS2010" s="90"/>
      <c r="AT2010" s="90"/>
      <c r="AU2010" s="90"/>
      <c r="AV2010" s="90"/>
      <c r="AW2010" s="90"/>
      <c r="AX2010" s="90"/>
      <c r="AY2010" s="90"/>
      <c r="AZ2010" s="90"/>
      <c r="BA2010" s="90"/>
      <c r="BB2010" s="90"/>
      <c r="BC2010" s="90"/>
      <c r="BD2010" s="90"/>
      <c r="BE2010" s="90"/>
      <c r="BF2010" s="90"/>
      <c r="BG2010" s="90"/>
      <c r="BH2010" s="90"/>
      <c r="BI2010" s="90"/>
      <c r="BJ2010" s="90"/>
      <c r="BK2010" s="90"/>
      <c r="BL2010" s="90"/>
      <c r="BM2010" s="90"/>
      <c r="BN2010" s="90"/>
      <c r="BO2010" s="90"/>
      <c r="BP2010" s="90"/>
      <c r="BQ2010" s="90"/>
      <c r="BR2010" s="90"/>
      <c r="BS2010" s="90"/>
      <c r="BT2010" s="90"/>
      <c r="BU2010" s="90"/>
      <c r="BV2010" s="90"/>
      <c r="BW2010" s="90"/>
      <c r="BX2010" s="90"/>
      <c r="BY2010" s="90"/>
      <c r="BZ2010" s="90"/>
      <c r="CA2010" s="90"/>
      <c r="CB2010" s="90"/>
      <c r="CC2010" s="90"/>
      <c r="CD2010" s="90"/>
      <c r="CE2010" s="90"/>
      <c r="CF2010" s="90"/>
      <c r="CG2010" s="90"/>
      <c r="CH2010" s="90"/>
      <c r="CI2010" s="90"/>
      <c r="CJ2010" s="90"/>
      <c r="CK2010" s="90"/>
      <c r="CL2010" s="90"/>
      <c r="CM2010" s="90"/>
      <c r="CN2010" s="90"/>
      <c r="CO2010" s="90"/>
      <c r="CP2010" s="90"/>
      <c r="CQ2010" s="90"/>
      <c r="CR2010" s="90"/>
      <c r="CS2010" s="90"/>
      <c r="CT2010" s="90"/>
      <c r="CU2010" s="90"/>
      <c r="CV2010" s="90"/>
      <c r="CW2010" s="90"/>
      <c r="CX2010" s="90"/>
      <c r="CY2010" s="90"/>
      <c r="CZ2010" s="90"/>
      <c r="DA2010" s="90"/>
      <c r="DB2010" s="90"/>
      <c r="DC2010" s="90"/>
      <c r="DD2010" s="90"/>
      <c r="DE2010" s="90"/>
      <c r="DF2010" s="90"/>
      <c r="DG2010" s="90"/>
      <c r="DH2010" s="90"/>
      <c r="DI2010" s="90"/>
      <c r="DJ2010" s="90"/>
      <c r="DK2010" s="90"/>
      <c r="DL2010" s="90"/>
      <c r="DM2010" s="90"/>
      <c r="DN2010" s="90"/>
      <c r="DO2010" s="90"/>
      <c r="DP2010" s="90"/>
      <c r="DQ2010" s="90"/>
      <c r="DR2010" s="90"/>
      <c r="DS2010" s="90"/>
      <c r="DT2010" s="90"/>
      <c r="DU2010" s="90"/>
      <c r="DV2010" s="90"/>
      <c r="DW2010" s="90"/>
      <c r="DX2010" s="90"/>
      <c r="DY2010" s="90"/>
      <c r="DZ2010" s="90"/>
      <c r="EA2010" s="90"/>
      <c r="EB2010" s="90"/>
      <c r="EC2010" s="90"/>
      <c r="ED2010" s="90"/>
      <c r="EE2010" s="90"/>
      <c r="EF2010" s="90"/>
      <c r="EG2010" s="90"/>
      <c r="EH2010" s="90"/>
      <c r="EI2010" s="90"/>
      <c r="EJ2010" s="90"/>
      <c r="EK2010" s="90"/>
      <c r="EL2010" s="90"/>
      <c r="EM2010" s="90"/>
      <c r="EN2010" s="90"/>
      <c r="EO2010" s="90"/>
      <c r="EP2010" s="90"/>
      <c r="EQ2010" s="90"/>
      <c r="ER2010" s="90"/>
      <c r="ES2010" s="90"/>
      <c r="ET2010" s="90"/>
      <c r="EU2010" s="90"/>
      <c r="EV2010" s="90"/>
      <c r="EW2010" s="90"/>
      <c r="EX2010" s="90"/>
      <c r="EY2010" s="90"/>
      <c r="EZ2010" s="90"/>
      <c r="FA2010" s="90"/>
      <c r="FB2010" s="90"/>
      <c r="FC2010" s="90"/>
      <c r="FD2010" s="90"/>
      <c r="FE2010" s="90"/>
      <c r="FF2010" s="90"/>
      <c r="FG2010" s="90"/>
      <c r="FH2010" s="90"/>
      <c r="FI2010" s="90"/>
      <c r="FJ2010" s="90"/>
      <c r="FK2010" s="90"/>
      <c r="FL2010" s="90"/>
      <c r="FM2010" s="90"/>
      <c r="FN2010" s="90"/>
      <c r="FO2010" s="90"/>
      <c r="FP2010" s="90"/>
      <c r="FQ2010" s="90"/>
      <c r="FR2010" s="90"/>
      <c r="FS2010" s="90"/>
      <c r="FT2010" s="90"/>
      <c r="FU2010" s="90"/>
      <c r="FV2010" s="90"/>
      <c r="FW2010" s="90"/>
      <c r="FX2010" s="90"/>
      <c r="FY2010" s="90"/>
      <c r="FZ2010" s="90"/>
      <c r="GA2010" s="90"/>
      <c r="GB2010" s="90"/>
      <c r="GC2010" s="90"/>
      <c r="GD2010" s="90"/>
      <c r="GE2010" s="90"/>
      <c r="GF2010" s="90"/>
      <c r="GG2010" s="90"/>
      <c r="GH2010" s="90"/>
      <c r="GI2010" s="90"/>
      <c r="GJ2010" s="90"/>
      <c r="GK2010" s="90"/>
      <c r="GL2010" s="90"/>
      <c r="GM2010" s="90"/>
      <c r="GN2010" s="90"/>
      <c r="GO2010" s="90"/>
      <c r="GP2010" s="90"/>
      <c r="GQ2010" s="90"/>
      <c r="GR2010" s="90"/>
      <c r="GS2010" s="90"/>
      <c r="GT2010" s="90"/>
      <c r="GU2010" s="90"/>
      <c r="GV2010" s="90"/>
      <c r="GW2010" s="90"/>
      <c r="GX2010" s="90"/>
      <c r="GY2010" s="90"/>
      <c r="GZ2010" s="90"/>
      <c r="HA2010" s="90"/>
      <c r="HB2010" s="90"/>
      <c r="HC2010" s="90"/>
      <c r="HD2010" s="90"/>
      <c r="HE2010" s="90"/>
      <c r="HF2010" s="90"/>
      <c r="HG2010" s="90"/>
      <c r="HH2010" s="90"/>
      <c r="HI2010" s="90"/>
      <c r="HJ2010" s="90"/>
      <c r="HK2010" s="90"/>
      <c r="HL2010" s="90"/>
      <c r="HM2010" s="90"/>
      <c r="HN2010" s="90"/>
      <c r="HO2010" s="90"/>
      <c r="HP2010" s="90"/>
      <c r="HQ2010" s="90"/>
      <c r="HR2010" s="90"/>
      <c r="HS2010" s="90"/>
      <c r="HT2010" s="90"/>
      <c r="HU2010" s="90"/>
      <c r="HV2010" s="90"/>
      <c r="HW2010" s="90"/>
      <c r="HX2010" s="90"/>
      <c r="HY2010" s="90"/>
      <c r="HZ2010" s="90"/>
      <c r="IA2010" s="90"/>
      <c r="IB2010" s="90"/>
      <c r="IC2010" s="90"/>
      <c r="ID2010" s="90"/>
      <c r="IE2010" s="90"/>
      <c r="IF2010" s="90"/>
      <c r="IG2010" s="90"/>
      <c r="IH2010" s="90"/>
      <c r="II2010" s="90"/>
      <c r="IJ2010" s="90"/>
      <c r="IK2010" s="90"/>
      <c r="IL2010" s="90"/>
      <c r="IM2010" s="90"/>
    </row>
    <row r="2011" spans="1:247" ht="13.5" hidden="1">
      <c r="A2011" s="90" t="s">
        <v>2767</v>
      </c>
      <c r="B2011" s="90" t="s">
        <v>2883</v>
      </c>
      <c r="C2011" s="90" t="s">
        <v>2915</v>
      </c>
      <c r="D2011" s="98">
        <v>45907</v>
      </c>
      <c r="E2011" s="90">
        <v>296</v>
      </c>
      <c r="F2011" s="90" t="s">
        <v>2905</v>
      </c>
      <c r="G2011" s="90" t="s">
        <v>2916</v>
      </c>
      <c r="H2011" s="92">
        <v>101700</v>
      </c>
      <c r="I2011" s="90">
        <v>495</v>
      </c>
      <c r="J2011" s="90"/>
      <c r="K2011" s="94">
        <f>IFERROR(H2011/I2011,0)</f>
        <v>205.45454545454547</v>
      </c>
      <c r="L2011" s="94">
        <f>K2011</f>
        <v>205.45454545454547</v>
      </c>
      <c r="M2011" s="94">
        <f t="shared" si="25"/>
        <v>0</v>
      </c>
      <c r="N2011" s="91">
        <v>45965</v>
      </c>
      <c r="O2011" s="90" t="s">
        <v>2914</v>
      </c>
      <c r="P2011" s="90" t="s">
        <v>2619</v>
      </c>
      <c r="Q2011" s="90"/>
      <c r="R2011" s="90"/>
      <c r="S2011" s="90"/>
      <c r="T2011" s="90"/>
      <c r="U2011" s="90"/>
      <c r="V2011" s="90"/>
      <c r="W2011" s="90"/>
      <c r="X2011" s="90"/>
      <c r="Y2011" s="90"/>
      <c r="Z2011" s="90"/>
      <c r="AA2011" s="90"/>
      <c r="AB2011" s="90"/>
      <c r="AC2011" s="90"/>
      <c r="AD2011" s="90"/>
      <c r="AE2011" s="90"/>
      <c r="AF2011" s="90"/>
      <c r="AG2011" s="90"/>
      <c r="AH2011" s="90"/>
      <c r="AI2011" s="90"/>
      <c r="AJ2011" s="90"/>
      <c r="AK2011" s="90"/>
      <c r="AL2011" s="90"/>
      <c r="AM2011" s="90"/>
      <c r="AN2011" s="90"/>
      <c r="AO2011" s="90"/>
      <c r="AP2011" s="90"/>
      <c r="AQ2011" s="90"/>
      <c r="AR2011" s="90"/>
      <c r="AS2011" s="90"/>
      <c r="AT2011" s="90"/>
      <c r="AU2011" s="90"/>
      <c r="AV2011" s="90"/>
      <c r="AW2011" s="90"/>
      <c r="AX2011" s="90"/>
      <c r="AY2011" s="90"/>
      <c r="AZ2011" s="90"/>
      <c r="BA2011" s="90"/>
      <c r="BB2011" s="90"/>
      <c r="BC2011" s="90"/>
      <c r="BD2011" s="90"/>
      <c r="BE2011" s="90"/>
      <c r="BF2011" s="90"/>
      <c r="BG2011" s="90"/>
      <c r="BH2011" s="90"/>
      <c r="BI2011" s="90"/>
      <c r="BJ2011" s="90"/>
      <c r="BK2011" s="90"/>
      <c r="BL2011" s="90"/>
      <c r="BM2011" s="90"/>
      <c r="BN2011" s="90"/>
      <c r="BO2011" s="90"/>
      <c r="BP2011" s="90"/>
      <c r="BQ2011" s="90"/>
      <c r="BR2011" s="90"/>
      <c r="BS2011" s="90"/>
      <c r="BT2011" s="90"/>
      <c r="BU2011" s="90"/>
      <c r="BV2011" s="90"/>
      <c r="BW2011" s="90"/>
      <c r="BX2011" s="90"/>
      <c r="BY2011" s="90"/>
      <c r="BZ2011" s="90"/>
      <c r="CA2011" s="90"/>
      <c r="CB2011" s="90"/>
      <c r="CC2011" s="90"/>
      <c r="CD2011" s="90"/>
      <c r="CE2011" s="90"/>
      <c r="CF2011" s="90"/>
      <c r="CG2011" s="90"/>
      <c r="CH2011" s="90"/>
      <c r="CI2011" s="90"/>
      <c r="CJ2011" s="90"/>
      <c r="CK2011" s="90"/>
      <c r="CL2011" s="90"/>
      <c r="CM2011" s="90"/>
      <c r="CN2011" s="90"/>
      <c r="CO2011" s="90"/>
      <c r="CP2011" s="90"/>
      <c r="CQ2011" s="90"/>
      <c r="CR2011" s="90"/>
      <c r="CS2011" s="90"/>
      <c r="CT2011" s="90"/>
      <c r="CU2011" s="90"/>
      <c r="CV2011" s="90"/>
      <c r="CW2011" s="90"/>
      <c r="CX2011" s="90"/>
      <c r="CY2011" s="90"/>
      <c r="CZ2011" s="90"/>
      <c r="DA2011" s="90"/>
      <c r="DB2011" s="90"/>
      <c r="DC2011" s="90"/>
      <c r="DD2011" s="90"/>
      <c r="DE2011" s="90"/>
      <c r="DF2011" s="90"/>
      <c r="DG2011" s="90"/>
      <c r="DH2011" s="90"/>
      <c r="DI2011" s="90"/>
      <c r="DJ2011" s="90"/>
      <c r="DK2011" s="90"/>
      <c r="DL2011" s="90"/>
      <c r="DM2011" s="90"/>
      <c r="DN2011" s="90"/>
      <c r="DO2011" s="90"/>
      <c r="DP2011" s="90"/>
      <c r="DQ2011" s="90"/>
      <c r="DR2011" s="90"/>
      <c r="DS2011" s="90"/>
      <c r="DT2011" s="90"/>
      <c r="DU2011" s="90"/>
      <c r="DV2011" s="90"/>
      <c r="DW2011" s="90"/>
      <c r="DX2011" s="90"/>
      <c r="DY2011" s="90"/>
      <c r="DZ2011" s="90"/>
      <c r="EA2011" s="90"/>
      <c r="EB2011" s="90"/>
      <c r="EC2011" s="90"/>
      <c r="ED2011" s="90"/>
      <c r="EE2011" s="90"/>
      <c r="EF2011" s="90"/>
      <c r="EG2011" s="90"/>
      <c r="EH2011" s="90"/>
      <c r="EI2011" s="90"/>
      <c r="EJ2011" s="90"/>
      <c r="EK2011" s="90"/>
      <c r="EL2011" s="90"/>
      <c r="EM2011" s="90"/>
      <c r="EN2011" s="90"/>
      <c r="EO2011" s="90"/>
      <c r="EP2011" s="90"/>
      <c r="EQ2011" s="90"/>
      <c r="ER2011" s="90"/>
      <c r="ES2011" s="90"/>
      <c r="ET2011" s="90"/>
      <c r="EU2011" s="90"/>
      <c r="EV2011" s="90"/>
      <c r="EW2011" s="90"/>
      <c r="EX2011" s="90"/>
      <c r="EY2011" s="90"/>
      <c r="EZ2011" s="90"/>
      <c r="FA2011" s="90"/>
      <c r="FB2011" s="90"/>
      <c r="FC2011" s="90"/>
      <c r="FD2011" s="90"/>
      <c r="FE2011" s="90"/>
      <c r="FF2011" s="90"/>
      <c r="FG2011" s="90"/>
      <c r="FH2011" s="90"/>
      <c r="FI2011" s="90"/>
      <c r="FJ2011" s="90"/>
      <c r="FK2011" s="90"/>
      <c r="FL2011" s="90"/>
      <c r="FM2011" s="90"/>
      <c r="FN2011" s="90"/>
      <c r="FO2011" s="90"/>
      <c r="FP2011" s="90"/>
      <c r="FQ2011" s="90"/>
      <c r="FR2011" s="90"/>
      <c r="FS2011" s="90"/>
      <c r="FT2011" s="90"/>
      <c r="FU2011" s="90"/>
      <c r="FV2011" s="90"/>
      <c r="FW2011" s="90"/>
      <c r="FX2011" s="90"/>
      <c r="FY2011" s="90"/>
      <c r="FZ2011" s="90"/>
      <c r="GA2011" s="90"/>
      <c r="GB2011" s="90"/>
      <c r="GC2011" s="90"/>
      <c r="GD2011" s="90"/>
      <c r="GE2011" s="90"/>
      <c r="GF2011" s="90"/>
      <c r="GG2011" s="90"/>
      <c r="GH2011" s="90"/>
      <c r="GI2011" s="90"/>
      <c r="GJ2011" s="90"/>
      <c r="GK2011" s="90"/>
      <c r="GL2011" s="90"/>
      <c r="GM2011" s="90"/>
      <c r="GN2011" s="90"/>
      <c r="GO2011" s="90"/>
      <c r="GP2011" s="90"/>
      <c r="GQ2011" s="90"/>
      <c r="GR2011" s="90"/>
      <c r="GS2011" s="90"/>
      <c r="GT2011" s="90"/>
      <c r="GU2011" s="90"/>
      <c r="GV2011" s="90"/>
      <c r="GW2011" s="90"/>
      <c r="GX2011" s="90"/>
      <c r="GY2011" s="90"/>
      <c r="GZ2011" s="90"/>
      <c r="HA2011" s="90"/>
      <c r="HB2011" s="90"/>
      <c r="HC2011" s="90"/>
      <c r="HD2011" s="90"/>
      <c r="HE2011" s="90"/>
      <c r="HF2011" s="90"/>
      <c r="HG2011" s="90"/>
      <c r="HH2011" s="90"/>
      <c r="HI2011" s="90"/>
      <c r="HJ2011" s="90"/>
      <c r="HK2011" s="90"/>
      <c r="HL2011" s="90"/>
      <c r="HM2011" s="90"/>
      <c r="HN2011" s="90"/>
      <c r="HO2011" s="90"/>
      <c r="HP2011" s="90"/>
      <c r="HQ2011" s="90"/>
      <c r="HR2011" s="90"/>
      <c r="HS2011" s="90"/>
      <c r="HT2011" s="90"/>
      <c r="HU2011" s="90"/>
      <c r="HV2011" s="90"/>
      <c r="HW2011" s="90"/>
      <c r="HX2011" s="90"/>
      <c r="HY2011" s="90"/>
      <c r="HZ2011" s="90"/>
      <c r="IA2011" s="90"/>
      <c r="IB2011" s="90"/>
      <c r="IC2011" s="90"/>
      <c r="ID2011" s="90"/>
      <c r="IE2011" s="90"/>
      <c r="IF2011" s="90"/>
      <c r="IG2011" s="90"/>
      <c r="IH2011" s="90"/>
      <c r="II2011" s="90"/>
      <c r="IJ2011" s="90"/>
      <c r="IK2011" s="90"/>
      <c r="IL2011" s="90"/>
      <c r="IM2011" s="90"/>
    </row>
    <row r="2012" spans="1:247" ht="13.5" hidden="1">
      <c r="A2012" s="90" t="s">
        <v>2767</v>
      </c>
      <c r="B2012" s="90" t="s">
        <v>2883</v>
      </c>
      <c r="C2012" s="90" t="s">
        <v>2915</v>
      </c>
      <c r="D2012" s="98">
        <v>45907</v>
      </c>
      <c r="E2012" s="90">
        <v>294</v>
      </c>
      <c r="F2012" s="90" t="s">
        <v>2905</v>
      </c>
      <c r="G2012" s="90" t="s">
        <v>2916</v>
      </c>
      <c r="H2012" s="92">
        <v>163850</v>
      </c>
      <c r="I2012" s="90">
        <v>500</v>
      </c>
      <c r="J2012" s="93"/>
      <c r="K2012" s="94">
        <f>IFERROR(H2012/I2012,0)</f>
        <v>327.7</v>
      </c>
      <c r="L2012" s="94">
        <v>327.7</v>
      </c>
      <c r="M2012" s="94">
        <f t="shared" si="25"/>
        <v>0</v>
      </c>
      <c r="N2012" s="91"/>
      <c r="O2012" s="90"/>
      <c r="P2012" s="90"/>
      <c r="Q2012" s="90"/>
    </row>
    <row r="2013" spans="1:247" ht="13.5" hidden="1">
      <c r="A2013" s="90" t="s">
        <v>2767</v>
      </c>
      <c r="B2013" s="90" t="s">
        <v>2883</v>
      </c>
      <c r="C2013" s="90" t="s">
        <v>2915</v>
      </c>
      <c r="D2013" s="98">
        <v>45907</v>
      </c>
      <c r="E2013" s="90" t="s">
        <v>2917</v>
      </c>
      <c r="F2013" s="90" t="s">
        <v>2905</v>
      </c>
      <c r="G2013" s="90" t="s">
        <v>2916</v>
      </c>
      <c r="H2013" s="92">
        <v>-163850</v>
      </c>
      <c r="I2013" s="90">
        <v>500</v>
      </c>
      <c r="J2013" s="93"/>
      <c r="K2013" s="94">
        <f>IFERROR(H2013/I2013,0)</f>
        <v>-327.7</v>
      </c>
      <c r="L2013" s="94">
        <v>-327.7</v>
      </c>
      <c r="M2013" s="94">
        <f t="shared" si="25"/>
        <v>0</v>
      </c>
      <c r="N2013" s="91"/>
      <c r="O2013" s="90"/>
      <c r="P2013" s="90"/>
      <c r="Q2013" s="90"/>
      <c r="R2013" s="90"/>
      <c r="S2013" s="90"/>
      <c r="T2013" s="90"/>
      <c r="U2013" s="90"/>
      <c r="V2013" s="90"/>
      <c r="W2013" s="90"/>
      <c r="X2013" s="90"/>
      <c r="Y2013" s="90"/>
      <c r="Z2013" s="90"/>
      <c r="AA2013" s="90"/>
      <c r="AB2013" s="90"/>
      <c r="AC2013" s="90"/>
      <c r="AD2013" s="90"/>
      <c r="AE2013" s="90"/>
      <c r="AF2013" s="90"/>
      <c r="AG2013" s="90"/>
      <c r="AH2013" s="90"/>
      <c r="AI2013" s="90"/>
      <c r="AJ2013" s="90"/>
      <c r="AK2013" s="90"/>
      <c r="AL2013" s="90"/>
      <c r="AM2013" s="90"/>
      <c r="AN2013" s="90"/>
      <c r="AO2013" s="90"/>
      <c r="AP2013" s="90"/>
      <c r="AQ2013" s="90"/>
      <c r="AR2013" s="90"/>
      <c r="AS2013" s="90"/>
      <c r="AT2013" s="90"/>
      <c r="AU2013" s="90"/>
      <c r="AV2013" s="90"/>
      <c r="AW2013" s="90"/>
      <c r="AX2013" s="90"/>
      <c r="AY2013" s="90"/>
      <c r="AZ2013" s="90"/>
      <c r="BA2013" s="90"/>
      <c r="BB2013" s="90"/>
      <c r="BC2013" s="90"/>
      <c r="BD2013" s="90"/>
      <c r="BE2013" s="90"/>
      <c r="BF2013" s="90"/>
      <c r="BG2013" s="90"/>
      <c r="BH2013" s="90"/>
      <c r="BI2013" s="90"/>
      <c r="BJ2013" s="90"/>
      <c r="BK2013" s="90"/>
      <c r="BL2013" s="90"/>
      <c r="BM2013" s="90"/>
      <c r="BN2013" s="90"/>
      <c r="BO2013" s="90"/>
      <c r="BP2013" s="90"/>
      <c r="BQ2013" s="90"/>
      <c r="BR2013" s="90"/>
      <c r="BS2013" s="90"/>
      <c r="BT2013" s="90"/>
      <c r="BU2013" s="90"/>
      <c r="BV2013" s="90"/>
      <c r="BW2013" s="90"/>
      <c r="BX2013" s="90"/>
      <c r="BY2013" s="90"/>
      <c r="BZ2013" s="90"/>
      <c r="CA2013" s="90"/>
      <c r="CB2013" s="90"/>
      <c r="CC2013" s="90"/>
      <c r="CD2013" s="90"/>
      <c r="CE2013" s="90"/>
      <c r="CF2013" s="90"/>
      <c r="CG2013" s="90"/>
      <c r="CH2013" s="90"/>
      <c r="CI2013" s="90"/>
      <c r="CJ2013" s="90"/>
      <c r="CK2013" s="90"/>
      <c r="CL2013" s="90"/>
      <c r="CM2013" s="90"/>
      <c r="CN2013" s="90"/>
      <c r="CO2013" s="90"/>
      <c r="CP2013" s="90"/>
      <c r="CQ2013" s="90"/>
      <c r="CR2013" s="90"/>
      <c r="CS2013" s="90"/>
      <c r="CT2013" s="90"/>
      <c r="CU2013" s="90"/>
      <c r="CV2013" s="90"/>
      <c r="CW2013" s="90"/>
      <c r="CX2013" s="90"/>
      <c r="CY2013" s="90"/>
      <c r="CZ2013" s="90"/>
      <c r="DA2013" s="90"/>
      <c r="DB2013" s="90"/>
      <c r="DC2013" s="90"/>
      <c r="DD2013" s="90"/>
      <c r="DE2013" s="90"/>
      <c r="DF2013" s="90"/>
      <c r="DG2013" s="90"/>
      <c r="DH2013" s="90"/>
      <c r="DI2013" s="90"/>
      <c r="DJ2013" s="90"/>
      <c r="DK2013" s="90"/>
      <c r="DL2013" s="90"/>
      <c r="DM2013" s="90"/>
      <c r="DN2013" s="90"/>
      <c r="DO2013" s="90"/>
      <c r="DP2013" s="90"/>
      <c r="DQ2013" s="90"/>
      <c r="DR2013" s="90"/>
      <c r="DS2013" s="90"/>
      <c r="DT2013" s="90"/>
      <c r="DU2013" s="90"/>
      <c r="DV2013" s="90"/>
      <c r="DW2013" s="90"/>
      <c r="DX2013" s="90"/>
      <c r="DY2013" s="90"/>
      <c r="DZ2013" s="90"/>
      <c r="EA2013" s="90"/>
      <c r="EB2013" s="90"/>
      <c r="EC2013" s="90"/>
      <c r="ED2013" s="90"/>
      <c r="EE2013" s="90"/>
      <c r="EF2013" s="90"/>
      <c r="EG2013" s="90"/>
      <c r="EH2013" s="90"/>
      <c r="EI2013" s="90"/>
      <c r="EJ2013" s="90"/>
      <c r="EK2013" s="90"/>
      <c r="EL2013" s="90"/>
      <c r="EM2013" s="90"/>
      <c r="EN2013" s="90"/>
      <c r="EO2013" s="90"/>
      <c r="EP2013" s="90"/>
      <c r="EQ2013" s="90"/>
      <c r="ER2013" s="90"/>
      <c r="ES2013" s="90"/>
      <c r="ET2013" s="90"/>
      <c r="EU2013" s="90"/>
      <c r="EV2013" s="90"/>
      <c r="EW2013" s="90"/>
      <c r="EX2013" s="90"/>
      <c r="EY2013" s="90"/>
      <c r="EZ2013" s="90"/>
      <c r="FA2013" s="90"/>
      <c r="FB2013" s="90"/>
      <c r="FC2013" s="90"/>
      <c r="FD2013" s="90"/>
      <c r="FE2013" s="90"/>
      <c r="FF2013" s="90"/>
      <c r="FG2013" s="90"/>
      <c r="FH2013" s="90"/>
      <c r="FI2013" s="90"/>
      <c r="FJ2013" s="90"/>
      <c r="FK2013" s="90"/>
      <c r="FL2013" s="90"/>
      <c r="FM2013" s="90"/>
      <c r="FN2013" s="90"/>
      <c r="FO2013" s="90"/>
      <c r="FP2013" s="90"/>
      <c r="FQ2013" s="90"/>
      <c r="FR2013" s="90"/>
      <c r="FS2013" s="90"/>
      <c r="FT2013" s="90"/>
      <c r="FU2013" s="90"/>
      <c r="FV2013" s="90"/>
      <c r="FW2013" s="90"/>
      <c r="FX2013" s="90"/>
      <c r="FY2013" s="90"/>
      <c r="FZ2013" s="90"/>
      <c r="GA2013" s="90"/>
      <c r="GB2013" s="90"/>
      <c r="GC2013" s="90"/>
      <c r="GD2013" s="90"/>
      <c r="GE2013" s="90"/>
      <c r="GF2013" s="90"/>
      <c r="GG2013" s="90"/>
      <c r="GH2013" s="90"/>
      <c r="GI2013" s="90"/>
      <c r="GJ2013" s="90"/>
      <c r="GK2013" s="90"/>
      <c r="GL2013" s="90"/>
      <c r="GM2013" s="90"/>
      <c r="GN2013" s="90"/>
      <c r="GO2013" s="90"/>
      <c r="GP2013" s="90"/>
      <c r="GQ2013" s="90"/>
      <c r="GR2013" s="90"/>
      <c r="GS2013" s="90"/>
      <c r="GT2013" s="90"/>
      <c r="GU2013" s="90"/>
      <c r="GV2013" s="90"/>
      <c r="GW2013" s="90"/>
      <c r="GX2013" s="90"/>
      <c r="GY2013" s="90"/>
      <c r="GZ2013" s="90"/>
      <c r="HA2013" s="90"/>
      <c r="HB2013" s="90"/>
      <c r="HC2013" s="90"/>
      <c r="HD2013" s="90"/>
      <c r="HE2013" s="90"/>
      <c r="HF2013" s="90"/>
      <c r="HG2013" s="90"/>
      <c r="HH2013" s="90"/>
      <c r="HI2013" s="90"/>
      <c r="HJ2013" s="90"/>
      <c r="HK2013" s="90"/>
      <c r="HL2013" s="90"/>
      <c r="HM2013" s="90"/>
      <c r="HN2013" s="90"/>
      <c r="HO2013" s="90"/>
      <c r="HP2013" s="90"/>
      <c r="HQ2013" s="90"/>
      <c r="HR2013" s="90"/>
      <c r="HS2013" s="90"/>
      <c r="HT2013" s="90"/>
      <c r="HU2013" s="90"/>
      <c r="HV2013" s="90"/>
      <c r="HW2013" s="90"/>
      <c r="HX2013" s="90"/>
      <c r="HY2013" s="90"/>
      <c r="HZ2013" s="90"/>
      <c r="IA2013" s="90"/>
      <c r="IB2013" s="90"/>
      <c r="IC2013" s="90"/>
      <c r="ID2013" s="90"/>
      <c r="IE2013" s="90"/>
      <c r="IF2013" s="90"/>
      <c r="IG2013" s="90"/>
      <c r="IH2013" s="90"/>
      <c r="II2013" s="90"/>
      <c r="IJ2013" s="90"/>
      <c r="IK2013" s="90"/>
      <c r="IL2013" s="90"/>
      <c r="IM2013" s="90"/>
    </row>
    <row r="2014" spans="1:247" ht="13.5" hidden="1">
      <c r="A2014" s="112" t="s">
        <v>2767</v>
      </c>
      <c r="B2014" s="112" t="s">
        <v>2883</v>
      </c>
      <c r="C2014" s="112" t="s">
        <v>2808</v>
      </c>
      <c r="D2014" s="113" t="s">
        <v>2911</v>
      </c>
      <c r="E2014" s="112" t="s">
        <v>2918</v>
      </c>
      <c r="F2014" s="112" t="s">
        <v>762</v>
      </c>
      <c r="G2014" s="112" t="s">
        <v>2919</v>
      </c>
      <c r="H2014" s="114">
        <v>240850</v>
      </c>
      <c r="I2014" s="114">
        <v>499</v>
      </c>
      <c r="J2014" s="109"/>
      <c r="K2014" s="110">
        <f>H2014/I2014</f>
        <v>482.66533066132263</v>
      </c>
      <c r="L2014" s="110">
        <f>K2014</f>
        <v>482.66533066132263</v>
      </c>
      <c r="M2014" s="110">
        <f t="shared" si="25"/>
        <v>0</v>
      </c>
      <c r="N2014" s="91">
        <v>45720</v>
      </c>
      <c r="O2014" s="90" t="s">
        <v>2920</v>
      </c>
      <c r="P2014" s="90" t="s">
        <v>2619</v>
      </c>
      <c r="Q2014" s="90"/>
      <c r="R2014" s="90"/>
      <c r="S2014" s="90"/>
      <c r="T2014" s="90"/>
      <c r="U2014" s="90"/>
      <c r="V2014" s="90"/>
      <c r="W2014" s="90"/>
      <c r="X2014" s="90"/>
      <c r="Y2014" s="90"/>
      <c r="Z2014" s="90"/>
      <c r="AA2014" s="90"/>
      <c r="AB2014" s="90"/>
      <c r="AC2014" s="90"/>
      <c r="AD2014" s="90"/>
      <c r="AE2014" s="90"/>
      <c r="AF2014" s="90"/>
      <c r="AG2014" s="90"/>
      <c r="AH2014" s="90"/>
      <c r="AI2014" s="90"/>
      <c r="AJ2014" s="90"/>
      <c r="AK2014" s="90"/>
      <c r="AL2014" s="90"/>
      <c r="AM2014" s="90"/>
      <c r="AN2014" s="90"/>
      <c r="AO2014" s="90"/>
      <c r="AP2014" s="90"/>
      <c r="AQ2014" s="90"/>
      <c r="AR2014" s="90"/>
      <c r="AS2014" s="90"/>
      <c r="AT2014" s="90"/>
      <c r="AU2014" s="90"/>
      <c r="AV2014" s="90"/>
      <c r="AW2014" s="90"/>
      <c r="AX2014" s="90"/>
      <c r="AY2014" s="90"/>
      <c r="AZ2014" s="90"/>
      <c r="BA2014" s="90"/>
      <c r="BB2014" s="90"/>
      <c r="BC2014" s="90"/>
      <c r="BD2014" s="90"/>
      <c r="BE2014" s="90"/>
      <c r="BF2014" s="90"/>
      <c r="BG2014" s="90"/>
      <c r="BH2014" s="90"/>
      <c r="BI2014" s="90"/>
      <c r="BJ2014" s="90"/>
      <c r="BK2014" s="90"/>
      <c r="BL2014" s="90"/>
      <c r="BM2014" s="90"/>
      <c r="BN2014" s="90"/>
      <c r="BO2014" s="90"/>
      <c r="BP2014" s="90"/>
      <c r="BQ2014" s="90"/>
      <c r="BR2014" s="90"/>
      <c r="BS2014" s="90"/>
      <c r="BT2014" s="90"/>
      <c r="BU2014" s="90"/>
      <c r="BV2014" s="90"/>
      <c r="BW2014" s="90"/>
      <c r="BX2014" s="90"/>
      <c r="BY2014" s="90"/>
      <c r="BZ2014" s="90"/>
      <c r="CA2014" s="90"/>
      <c r="CB2014" s="90"/>
      <c r="CC2014" s="90"/>
      <c r="CD2014" s="90"/>
      <c r="CE2014" s="90"/>
      <c r="CF2014" s="90"/>
      <c r="CG2014" s="90"/>
      <c r="CH2014" s="90"/>
      <c r="CI2014" s="90"/>
      <c r="CJ2014" s="90"/>
      <c r="CK2014" s="90"/>
      <c r="CL2014" s="90"/>
      <c r="CM2014" s="90"/>
      <c r="CN2014" s="90"/>
      <c r="CO2014" s="90"/>
      <c r="CP2014" s="90"/>
      <c r="CQ2014" s="90"/>
      <c r="CR2014" s="90"/>
      <c r="CS2014" s="90"/>
      <c r="CT2014" s="90"/>
      <c r="CU2014" s="90"/>
      <c r="CV2014" s="90"/>
      <c r="CW2014" s="90"/>
      <c r="CX2014" s="90"/>
      <c r="CY2014" s="90"/>
      <c r="CZ2014" s="90"/>
      <c r="DA2014" s="90"/>
      <c r="DB2014" s="90"/>
      <c r="DC2014" s="90"/>
      <c r="DD2014" s="90"/>
      <c r="DE2014" s="90"/>
      <c r="DF2014" s="90"/>
      <c r="DG2014" s="90"/>
      <c r="DH2014" s="90"/>
      <c r="DI2014" s="90"/>
      <c r="DJ2014" s="90"/>
      <c r="DK2014" s="90"/>
      <c r="DL2014" s="90"/>
      <c r="DM2014" s="90"/>
      <c r="DN2014" s="90"/>
      <c r="DO2014" s="90"/>
      <c r="DP2014" s="90"/>
      <c r="DQ2014" s="90"/>
      <c r="DR2014" s="90"/>
      <c r="DS2014" s="90"/>
      <c r="DT2014" s="90"/>
      <c r="DU2014" s="90"/>
      <c r="DV2014" s="90"/>
      <c r="DW2014" s="90"/>
      <c r="DX2014" s="90"/>
      <c r="DY2014" s="90"/>
      <c r="DZ2014" s="90"/>
      <c r="EA2014" s="90"/>
      <c r="EB2014" s="90"/>
      <c r="EC2014" s="90"/>
      <c r="ED2014" s="90"/>
      <c r="EE2014" s="90"/>
      <c r="EF2014" s="90"/>
      <c r="EG2014" s="90"/>
      <c r="EH2014" s="90"/>
      <c r="EI2014" s="90"/>
      <c r="EJ2014" s="90"/>
      <c r="EK2014" s="90"/>
      <c r="EL2014" s="90"/>
      <c r="EM2014" s="90"/>
      <c r="EN2014" s="90"/>
      <c r="EO2014" s="90"/>
      <c r="EP2014" s="90"/>
      <c r="EQ2014" s="90"/>
      <c r="ER2014" s="90"/>
      <c r="ES2014" s="90"/>
      <c r="ET2014" s="90"/>
      <c r="EU2014" s="90"/>
      <c r="EV2014" s="90"/>
      <c r="EW2014" s="90"/>
      <c r="EX2014" s="90"/>
      <c r="EY2014" s="90"/>
      <c r="EZ2014" s="90"/>
      <c r="FA2014" s="90"/>
      <c r="FB2014" s="90"/>
      <c r="FC2014" s="90"/>
      <c r="FD2014" s="90"/>
      <c r="FE2014" s="90"/>
      <c r="FF2014" s="90"/>
      <c r="FG2014" s="90"/>
      <c r="FH2014" s="90"/>
      <c r="FI2014" s="90"/>
      <c r="FJ2014" s="90"/>
      <c r="FK2014" s="90"/>
      <c r="FL2014" s="90"/>
      <c r="FM2014" s="90"/>
      <c r="FN2014" s="90"/>
      <c r="FO2014" s="90"/>
      <c r="FP2014" s="90"/>
      <c r="FQ2014" s="90"/>
      <c r="FR2014" s="90"/>
      <c r="FS2014" s="90"/>
      <c r="FT2014" s="90"/>
      <c r="FU2014" s="90"/>
      <c r="FV2014" s="90"/>
      <c r="FW2014" s="90"/>
      <c r="FX2014" s="90"/>
      <c r="FY2014" s="90"/>
      <c r="FZ2014" s="90"/>
      <c r="GA2014" s="90"/>
      <c r="GB2014" s="90"/>
      <c r="GC2014" s="90"/>
      <c r="GD2014" s="90"/>
      <c r="GE2014" s="90"/>
      <c r="GF2014" s="90"/>
      <c r="GG2014" s="90"/>
      <c r="GH2014" s="90"/>
      <c r="GI2014" s="90"/>
      <c r="GJ2014" s="90"/>
      <c r="GK2014" s="90"/>
      <c r="GL2014" s="90"/>
      <c r="GM2014" s="90"/>
      <c r="GN2014" s="90"/>
      <c r="GO2014" s="90"/>
      <c r="GP2014" s="90"/>
      <c r="GQ2014" s="90"/>
      <c r="GR2014" s="90"/>
      <c r="GS2014" s="90"/>
      <c r="GT2014" s="90"/>
      <c r="GU2014" s="90"/>
      <c r="GV2014" s="90"/>
      <c r="GW2014" s="90"/>
      <c r="GX2014" s="90"/>
      <c r="GY2014" s="90"/>
      <c r="GZ2014" s="90"/>
      <c r="HA2014" s="90"/>
      <c r="HB2014" s="90"/>
      <c r="HC2014" s="90"/>
      <c r="HD2014" s="90"/>
      <c r="HE2014" s="90"/>
      <c r="HF2014" s="90"/>
      <c r="HG2014" s="90"/>
      <c r="HH2014" s="90"/>
      <c r="HI2014" s="90"/>
      <c r="HJ2014" s="90"/>
      <c r="HK2014" s="90"/>
      <c r="HL2014" s="90"/>
      <c r="HM2014" s="90"/>
      <c r="HN2014" s="90"/>
      <c r="HO2014" s="90"/>
      <c r="HP2014" s="90"/>
      <c r="HQ2014" s="90"/>
      <c r="HR2014" s="90"/>
      <c r="HS2014" s="90"/>
      <c r="HT2014" s="90"/>
      <c r="HU2014" s="90"/>
      <c r="HV2014" s="90"/>
      <c r="HW2014" s="90"/>
      <c r="HX2014" s="90"/>
      <c r="HY2014" s="90"/>
      <c r="HZ2014" s="90"/>
      <c r="IA2014" s="90"/>
      <c r="IB2014" s="90"/>
      <c r="IC2014" s="90"/>
      <c r="ID2014" s="90"/>
      <c r="IE2014" s="90"/>
      <c r="IF2014" s="90"/>
      <c r="IG2014" s="90"/>
      <c r="IH2014" s="90"/>
      <c r="II2014" s="90"/>
      <c r="IJ2014" s="90"/>
      <c r="IK2014" s="90"/>
      <c r="IL2014" s="90"/>
      <c r="IM2014" s="90"/>
    </row>
    <row r="2015" spans="1:247" ht="13.5" hidden="1">
      <c r="A2015" s="112" t="s">
        <v>2767</v>
      </c>
      <c r="B2015" s="112" t="s">
        <v>2883</v>
      </c>
      <c r="C2015" s="112" t="s">
        <v>2808</v>
      </c>
      <c r="D2015" s="113" t="s">
        <v>2911</v>
      </c>
      <c r="E2015" s="112" t="s">
        <v>2921</v>
      </c>
      <c r="F2015" s="112" t="s">
        <v>2922</v>
      </c>
      <c r="G2015" s="112" t="s">
        <v>2923</v>
      </c>
      <c r="H2015" s="114">
        <v>7000</v>
      </c>
      <c r="I2015" s="114">
        <v>499</v>
      </c>
      <c r="J2015" s="109"/>
      <c r="K2015" s="110">
        <f>H2015/I2015</f>
        <v>14.02805611222445</v>
      </c>
      <c r="L2015" s="110">
        <f>K2015</f>
        <v>14.02805611222445</v>
      </c>
      <c r="M2015" s="110">
        <f t="shared" si="25"/>
        <v>0</v>
      </c>
      <c r="N2015" s="91">
        <v>45720</v>
      </c>
      <c r="O2015" s="90" t="s">
        <v>2920</v>
      </c>
      <c r="P2015" s="90" t="s">
        <v>2619</v>
      </c>
      <c r="Q2015" s="90"/>
      <c r="R2015" s="90"/>
      <c r="S2015" s="90"/>
      <c r="T2015" s="90"/>
      <c r="U2015" s="90"/>
      <c r="V2015" s="90"/>
      <c r="W2015" s="90"/>
      <c r="X2015" s="90"/>
      <c r="Y2015" s="90"/>
      <c r="Z2015" s="90"/>
      <c r="AA2015" s="90"/>
      <c r="AB2015" s="90"/>
      <c r="AC2015" s="90"/>
      <c r="AD2015" s="90"/>
      <c r="AE2015" s="90"/>
      <c r="AF2015" s="90"/>
      <c r="AG2015" s="90"/>
      <c r="AH2015" s="90"/>
      <c r="AI2015" s="90"/>
      <c r="AJ2015" s="90"/>
      <c r="AK2015" s="90"/>
      <c r="AL2015" s="90"/>
      <c r="AM2015" s="90"/>
      <c r="AN2015" s="90"/>
      <c r="AO2015" s="90"/>
      <c r="AP2015" s="90"/>
      <c r="AQ2015" s="90"/>
      <c r="AR2015" s="90"/>
      <c r="AS2015" s="90"/>
      <c r="AT2015" s="90"/>
      <c r="AU2015" s="90"/>
      <c r="AV2015" s="90"/>
      <c r="AW2015" s="90"/>
      <c r="AX2015" s="90"/>
      <c r="AY2015" s="90"/>
      <c r="AZ2015" s="90"/>
      <c r="BA2015" s="90"/>
      <c r="BB2015" s="90"/>
      <c r="BC2015" s="90"/>
      <c r="BD2015" s="90"/>
      <c r="BE2015" s="90"/>
      <c r="BF2015" s="90"/>
      <c r="BG2015" s="90"/>
      <c r="BH2015" s="90"/>
      <c r="BI2015" s="90"/>
      <c r="BJ2015" s="90"/>
      <c r="BK2015" s="90"/>
      <c r="BL2015" s="90"/>
      <c r="BM2015" s="90"/>
      <c r="BN2015" s="90"/>
      <c r="BO2015" s="90"/>
      <c r="BP2015" s="90"/>
      <c r="BQ2015" s="90"/>
      <c r="BR2015" s="90"/>
      <c r="BS2015" s="90"/>
      <c r="BT2015" s="90"/>
      <c r="BU2015" s="90"/>
      <c r="BV2015" s="90"/>
      <c r="BW2015" s="90"/>
      <c r="BX2015" s="90"/>
      <c r="BY2015" s="90"/>
      <c r="BZ2015" s="90"/>
      <c r="CA2015" s="90"/>
      <c r="CB2015" s="90"/>
      <c r="CC2015" s="90"/>
      <c r="CD2015" s="90"/>
      <c r="CE2015" s="90"/>
      <c r="CF2015" s="90"/>
      <c r="CG2015" s="90"/>
      <c r="CH2015" s="90"/>
      <c r="CI2015" s="90"/>
      <c r="CJ2015" s="90"/>
      <c r="CK2015" s="90"/>
      <c r="CL2015" s="90"/>
      <c r="CM2015" s="90"/>
      <c r="CN2015" s="90"/>
      <c r="CO2015" s="90"/>
      <c r="CP2015" s="90"/>
      <c r="CQ2015" s="90"/>
      <c r="CR2015" s="90"/>
      <c r="CS2015" s="90"/>
      <c r="CT2015" s="90"/>
      <c r="CU2015" s="90"/>
      <c r="CV2015" s="90"/>
      <c r="CW2015" s="90"/>
      <c r="CX2015" s="90"/>
      <c r="CY2015" s="90"/>
      <c r="CZ2015" s="90"/>
      <c r="DA2015" s="90"/>
      <c r="DB2015" s="90"/>
      <c r="DC2015" s="90"/>
      <c r="DD2015" s="90"/>
      <c r="DE2015" s="90"/>
      <c r="DF2015" s="90"/>
      <c r="DG2015" s="90"/>
      <c r="DH2015" s="90"/>
      <c r="DI2015" s="90"/>
      <c r="DJ2015" s="90"/>
      <c r="DK2015" s="90"/>
      <c r="DL2015" s="90"/>
      <c r="DM2015" s="90"/>
      <c r="DN2015" s="90"/>
      <c r="DO2015" s="90"/>
      <c r="DP2015" s="90"/>
      <c r="DQ2015" s="90"/>
      <c r="DR2015" s="90"/>
      <c r="DS2015" s="90"/>
      <c r="DT2015" s="90"/>
      <c r="DU2015" s="90"/>
      <c r="DV2015" s="90"/>
      <c r="DW2015" s="90"/>
      <c r="DX2015" s="90"/>
      <c r="DY2015" s="90"/>
      <c r="DZ2015" s="90"/>
      <c r="EA2015" s="90"/>
      <c r="EB2015" s="90"/>
      <c r="EC2015" s="90"/>
      <c r="ED2015" s="90"/>
      <c r="EE2015" s="90"/>
      <c r="EF2015" s="90"/>
      <c r="EG2015" s="90"/>
      <c r="EH2015" s="90"/>
      <c r="EI2015" s="90"/>
      <c r="EJ2015" s="90"/>
      <c r="EK2015" s="90"/>
      <c r="EL2015" s="90"/>
      <c r="EM2015" s="90"/>
      <c r="EN2015" s="90"/>
      <c r="EO2015" s="90"/>
      <c r="EP2015" s="90"/>
      <c r="EQ2015" s="90"/>
      <c r="ER2015" s="90"/>
      <c r="ES2015" s="90"/>
      <c r="ET2015" s="90"/>
      <c r="EU2015" s="90"/>
      <c r="EV2015" s="90"/>
      <c r="EW2015" s="90"/>
      <c r="EX2015" s="90"/>
      <c r="EY2015" s="90"/>
      <c r="EZ2015" s="90"/>
      <c r="FA2015" s="90"/>
      <c r="FB2015" s="90"/>
      <c r="FC2015" s="90"/>
      <c r="FD2015" s="90"/>
      <c r="FE2015" s="90"/>
      <c r="FF2015" s="90"/>
      <c r="FG2015" s="90"/>
      <c r="FH2015" s="90"/>
      <c r="FI2015" s="90"/>
      <c r="FJ2015" s="90"/>
      <c r="FK2015" s="90"/>
      <c r="FL2015" s="90"/>
      <c r="FM2015" s="90"/>
      <c r="FN2015" s="90"/>
      <c r="FO2015" s="90"/>
      <c r="FP2015" s="90"/>
      <c r="FQ2015" s="90"/>
      <c r="FR2015" s="90"/>
      <c r="FS2015" s="90"/>
      <c r="FT2015" s="90"/>
      <c r="FU2015" s="90"/>
      <c r="FV2015" s="90"/>
      <c r="FW2015" s="90"/>
      <c r="FX2015" s="90"/>
      <c r="FY2015" s="90"/>
      <c r="FZ2015" s="90"/>
      <c r="GA2015" s="90"/>
      <c r="GB2015" s="90"/>
      <c r="GC2015" s="90"/>
      <c r="GD2015" s="90"/>
      <c r="GE2015" s="90"/>
      <c r="GF2015" s="90"/>
      <c r="GG2015" s="90"/>
      <c r="GH2015" s="90"/>
      <c r="GI2015" s="90"/>
      <c r="GJ2015" s="90"/>
      <c r="GK2015" s="90"/>
      <c r="GL2015" s="90"/>
      <c r="GM2015" s="90"/>
      <c r="GN2015" s="90"/>
      <c r="GO2015" s="90"/>
      <c r="GP2015" s="90"/>
      <c r="GQ2015" s="90"/>
      <c r="GR2015" s="90"/>
      <c r="GS2015" s="90"/>
      <c r="GT2015" s="90"/>
      <c r="GU2015" s="90"/>
      <c r="GV2015" s="90"/>
      <c r="GW2015" s="90"/>
      <c r="GX2015" s="90"/>
      <c r="GY2015" s="90"/>
      <c r="GZ2015" s="90"/>
      <c r="HA2015" s="90"/>
      <c r="HB2015" s="90"/>
      <c r="HC2015" s="90"/>
      <c r="HD2015" s="90"/>
      <c r="HE2015" s="90"/>
      <c r="HF2015" s="90"/>
      <c r="HG2015" s="90"/>
      <c r="HH2015" s="90"/>
      <c r="HI2015" s="90"/>
      <c r="HJ2015" s="90"/>
      <c r="HK2015" s="90"/>
      <c r="HL2015" s="90"/>
      <c r="HM2015" s="90"/>
      <c r="HN2015" s="90"/>
      <c r="HO2015" s="90"/>
      <c r="HP2015" s="90"/>
      <c r="HQ2015" s="90"/>
      <c r="HR2015" s="90"/>
      <c r="HS2015" s="90"/>
      <c r="HT2015" s="90"/>
      <c r="HU2015" s="90"/>
      <c r="HV2015" s="90"/>
      <c r="HW2015" s="90"/>
      <c r="HX2015" s="90"/>
      <c r="HY2015" s="90"/>
      <c r="HZ2015" s="90"/>
      <c r="IA2015" s="90"/>
      <c r="IB2015" s="90"/>
      <c r="IC2015" s="90"/>
      <c r="ID2015" s="90"/>
      <c r="IE2015" s="90"/>
      <c r="IF2015" s="90"/>
      <c r="IG2015" s="90"/>
      <c r="IH2015" s="90"/>
      <c r="II2015" s="90"/>
      <c r="IJ2015" s="90"/>
      <c r="IK2015" s="90"/>
      <c r="IL2015" s="90"/>
      <c r="IM2015" s="90"/>
    </row>
    <row r="2016" spans="1:247" ht="13.5" hidden="1">
      <c r="A2016" s="90" t="s">
        <v>2767</v>
      </c>
      <c r="B2016" s="90" t="s">
        <v>2883</v>
      </c>
      <c r="C2016" s="90" t="s">
        <v>2924</v>
      </c>
      <c r="D2016" s="98">
        <v>45665</v>
      </c>
      <c r="E2016" s="90">
        <v>1809</v>
      </c>
      <c r="F2016" s="90" t="s">
        <v>2888</v>
      </c>
      <c r="G2016" s="90" t="s">
        <v>2925</v>
      </c>
      <c r="H2016" s="92"/>
      <c r="I2016" s="90"/>
      <c r="J2016" s="93"/>
      <c r="K2016" s="94">
        <v>565</v>
      </c>
      <c r="L2016" s="94">
        <v>565</v>
      </c>
      <c r="M2016" s="94">
        <f t="shared" si="25"/>
        <v>0</v>
      </c>
      <c r="N2016" s="90" t="s">
        <v>2926</v>
      </c>
      <c r="O2016" s="90" t="s">
        <v>2927</v>
      </c>
      <c r="P2016" s="90" t="s">
        <v>2619</v>
      </c>
      <c r="Q2016" s="90"/>
      <c r="R2016" s="90"/>
      <c r="S2016" s="90"/>
      <c r="T2016" s="90"/>
      <c r="U2016" s="90"/>
      <c r="V2016" s="90"/>
      <c r="W2016" s="90"/>
      <c r="X2016" s="90"/>
      <c r="Y2016" s="90"/>
      <c r="Z2016" s="90"/>
      <c r="AA2016" s="90"/>
      <c r="AB2016" s="90"/>
      <c r="AC2016" s="90"/>
      <c r="AD2016" s="90"/>
      <c r="AE2016" s="90"/>
      <c r="AF2016" s="90"/>
      <c r="AG2016" s="90"/>
      <c r="AH2016" s="90"/>
      <c r="AI2016" s="90"/>
      <c r="AJ2016" s="90"/>
      <c r="AK2016" s="90"/>
      <c r="AL2016" s="90"/>
      <c r="AM2016" s="90"/>
      <c r="AN2016" s="90"/>
      <c r="AO2016" s="90"/>
      <c r="AP2016" s="90"/>
      <c r="AQ2016" s="90"/>
      <c r="AR2016" s="90"/>
      <c r="AS2016" s="90"/>
      <c r="AT2016" s="90"/>
      <c r="AU2016" s="90"/>
      <c r="AV2016" s="90"/>
      <c r="AW2016" s="90"/>
      <c r="AX2016" s="90"/>
      <c r="AY2016" s="90"/>
      <c r="AZ2016" s="90"/>
      <c r="BA2016" s="90"/>
      <c r="BB2016" s="90"/>
      <c r="BC2016" s="90"/>
      <c r="BD2016" s="90"/>
      <c r="BE2016" s="90"/>
      <c r="BF2016" s="90"/>
      <c r="BG2016" s="90"/>
      <c r="BH2016" s="90"/>
      <c r="BI2016" s="90"/>
      <c r="BJ2016" s="90"/>
      <c r="BK2016" s="90"/>
      <c r="BL2016" s="90"/>
      <c r="BM2016" s="90"/>
      <c r="BN2016" s="90"/>
      <c r="BO2016" s="90"/>
      <c r="BP2016" s="90"/>
      <c r="BQ2016" s="90"/>
      <c r="BR2016" s="90"/>
      <c r="BS2016" s="90"/>
      <c r="BT2016" s="90"/>
      <c r="BU2016" s="90"/>
      <c r="BV2016" s="90"/>
      <c r="BW2016" s="90"/>
      <c r="BX2016" s="90"/>
      <c r="BY2016" s="90"/>
      <c r="BZ2016" s="90"/>
      <c r="CA2016" s="90"/>
      <c r="CB2016" s="90"/>
      <c r="CC2016" s="90"/>
      <c r="CD2016" s="90"/>
      <c r="CE2016" s="90"/>
      <c r="CF2016" s="90"/>
      <c r="CG2016" s="90"/>
      <c r="CH2016" s="90"/>
      <c r="CI2016" s="90"/>
      <c r="CJ2016" s="90"/>
      <c r="CK2016" s="90"/>
      <c r="CL2016" s="90"/>
      <c r="CM2016" s="90"/>
      <c r="CN2016" s="90"/>
      <c r="CO2016" s="90"/>
      <c r="CP2016" s="90"/>
      <c r="CQ2016" s="90"/>
      <c r="CR2016" s="90"/>
      <c r="CS2016" s="90"/>
      <c r="CT2016" s="90"/>
      <c r="CU2016" s="90"/>
      <c r="CV2016" s="90"/>
      <c r="CW2016" s="90"/>
      <c r="CX2016" s="90"/>
      <c r="CY2016" s="90"/>
      <c r="CZ2016" s="90"/>
      <c r="DA2016" s="90"/>
      <c r="DB2016" s="90"/>
      <c r="DC2016" s="90"/>
      <c r="DD2016" s="90"/>
      <c r="DE2016" s="90"/>
      <c r="DF2016" s="90"/>
      <c r="DG2016" s="90"/>
      <c r="DH2016" s="90"/>
      <c r="DI2016" s="90"/>
      <c r="DJ2016" s="90"/>
      <c r="DK2016" s="90"/>
      <c r="DL2016" s="90"/>
      <c r="DM2016" s="90"/>
      <c r="DN2016" s="90"/>
      <c r="DO2016" s="90"/>
      <c r="DP2016" s="90"/>
      <c r="DQ2016" s="90"/>
      <c r="DR2016" s="90"/>
      <c r="DS2016" s="90"/>
      <c r="DT2016" s="90"/>
      <c r="DU2016" s="90"/>
      <c r="DV2016" s="90"/>
      <c r="DW2016" s="90"/>
      <c r="DX2016" s="90"/>
      <c r="DY2016" s="90"/>
      <c r="DZ2016" s="90"/>
      <c r="EA2016" s="90"/>
      <c r="EB2016" s="90"/>
      <c r="EC2016" s="90"/>
      <c r="ED2016" s="90"/>
      <c r="EE2016" s="90"/>
      <c r="EF2016" s="90"/>
      <c r="EG2016" s="90"/>
      <c r="EH2016" s="90"/>
      <c r="EI2016" s="90"/>
      <c r="EJ2016" s="90"/>
      <c r="EK2016" s="90"/>
      <c r="EL2016" s="90"/>
      <c r="EM2016" s="90"/>
      <c r="EN2016" s="90"/>
      <c r="EO2016" s="90"/>
      <c r="EP2016" s="90"/>
      <c r="EQ2016" s="90"/>
      <c r="ER2016" s="90"/>
      <c r="ES2016" s="90"/>
      <c r="ET2016" s="90"/>
      <c r="EU2016" s="90"/>
      <c r="EV2016" s="90"/>
      <c r="EW2016" s="90"/>
      <c r="EX2016" s="90"/>
      <c r="EY2016" s="90"/>
      <c r="EZ2016" s="90"/>
      <c r="FA2016" s="90"/>
      <c r="FB2016" s="90"/>
      <c r="FC2016" s="90"/>
      <c r="FD2016" s="90"/>
      <c r="FE2016" s="90"/>
      <c r="FF2016" s="90"/>
      <c r="FG2016" s="90"/>
      <c r="FH2016" s="90"/>
      <c r="FI2016" s="90"/>
      <c r="FJ2016" s="90"/>
      <c r="FK2016" s="90"/>
      <c r="FL2016" s="90"/>
      <c r="FM2016" s="90"/>
      <c r="FN2016" s="90"/>
      <c r="FO2016" s="90"/>
      <c r="FP2016" s="90"/>
      <c r="FQ2016" s="90"/>
      <c r="FR2016" s="90"/>
      <c r="FS2016" s="90"/>
      <c r="FT2016" s="90"/>
      <c r="FU2016" s="90"/>
      <c r="FV2016" s="90"/>
      <c r="FW2016" s="90"/>
      <c r="FX2016" s="90"/>
      <c r="FY2016" s="90"/>
      <c r="FZ2016" s="90"/>
      <c r="GA2016" s="90"/>
      <c r="GB2016" s="90"/>
      <c r="GC2016" s="90"/>
      <c r="GD2016" s="90"/>
      <c r="GE2016" s="90"/>
      <c r="GF2016" s="90"/>
      <c r="GG2016" s="90"/>
      <c r="GH2016" s="90"/>
      <c r="GI2016" s="90"/>
      <c r="GJ2016" s="90"/>
      <c r="GK2016" s="90"/>
      <c r="GL2016" s="90"/>
      <c r="GM2016" s="90"/>
      <c r="GN2016" s="90"/>
      <c r="GO2016" s="90"/>
      <c r="GP2016" s="90"/>
      <c r="GQ2016" s="90"/>
      <c r="GR2016" s="90"/>
      <c r="GS2016" s="90"/>
      <c r="GT2016" s="90"/>
      <c r="GU2016" s="90"/>
      <c r="GV2016" s="90"/>
      <c r="GW2016" s="90"/>
      <c r="GX2016" s="90"/>
      <c r="GY2016" s="90"/>
      <c r="GZ2016" s="90"/>
      <c r="HA2016" s="90"/>
      <c r="HB2016" s="90"/>
      <c r="HC2016" s="90"/>
      <c r="HD2016" s="90"/>
      <c r="HE2016" s="90"/>
      <c r="HF2016" s="90"/>
      <c r="HG2016" s="90"/>
      <c r="HH2016" s="90"/>
      <c r="HI2016" s="90"/>
      <c r="HJ2016" s="90"/>
      <c r="HK2016" s="90"/>
      <c r="HL2016" s="90"/>
      <c r="HM2016" s="90"/>
      <c r="HN2016" s="90"/>
      <c r="HO2016" s="90"/>
      <c r="HP2016" s="90"/>
      <c r="HQ2016" s="90"/>
      <c r="HR2016" s="90"/>
      <c r="HS2016" s="90"/>
      <c r="HT2016" s="90"/>
      <c r="HU2016" s="90"/>
      <c r="HV2016" s="90"/>
      <c r="HW2016" s="90"/>
      <c r="HX2016" s="90"/>
      <c r="HY2016" s="90"/>
      <c r="HZ2016" s="90"/>
      <c r="IA2016" s="90"/>
      <c r="IB2016" s="90"/>
      <c r="IC2016" s="90"/>
      <c r="ID2016" s="90"/>
      <c r="IE2016" s="90"/>
      <c r="IF2016" s="90"/>
      <c r="IG2016" s="90"/>
      <c r="IH2016" s="90"/>
      <c r="II2016" s="90"/>
      <c r="IJ2016" s="90"/>
      <c r="IK2016" s="90"/>
      <c r="IL2016" s="90"/>
      <c r="IM2016" s="90"/>
    </row>
    <row r="2017" spans="1:247" ht="13.5" hidden="1">
      <c r="A2017" s="90" t="s">
        <v>2767</v>
      </c>
      <c r="B2017" s="90" t="s">
        <v>2883</v>
      </c>
      <c r="C2017" s="90" t="s">
        <v>2420</v>
      </c>
      <c r="D2017" s="98">
        <v>45665</v>
      </c>
      <c r="E2017" s="90">
        <v>530</v>
      </c>
      <c r="F2017" s="90" t="s">
        <v>436</v>
      </c>
      <c r="G2017" s="90" t="s">
        <v>2928</v>
      </c>
      <c r="H2017" s="92">
        <f>200000*1.13</f>
        <v>225999.99999999997</v>
      </c>
      <c r="I2017" s="90">
        <v>500</v>
      </c>
      <c r="J2017" s="90"/>
      <c r="K2017" s="110">
        <f t="shared" ref="K2017:K2063" si="29">H2017/I2017</f>
        <v>451.99999999999994</v>
      </c>
      <c r="L2017" s="94">
        <f>K2017</f>
        <v>451.99999999999994</v>
      </c>
      <c r="M2017" s="94">
        <f t="shared" si="25"/>
        <v>0</v>
      </c>
      <c r="N2017" s="91"/>
      <c r="O2017" s="90" t="s">
        <v>2929</v>
      </c>
      <c r="P2017" s="90"/>
      <c r="Q2017" s="90"/>
      <c r="R2017" s="90"/>
      <c r="S2017" s="90"/>
      <c r="T2017" s="90"/>
      <c r="U2017" s="90"/>
      <c r="V2017" s="90"/>
      <c r="W2017" s="90"/>
      <c r="X2017" s="90"/>
      <c r="Y2017" s="90"/>
      <c r="Z2017" s="90"/>
      <c r="AA2017" s="90"/>
      <c r="AB2017" s="90"/>
      <c r="AC2017" s="90"/>
      <c r="AD2017" s="90"/>
      <c r="AE2017" s="90"/>
      <c r="AF2017" s="90"/>
      <c r="AG2017" s="90"/>
      <c r="AH2017" s="90"/>
      <c r="AI2017" s="90"/>
      <c r="AJ2017" s="90"/>
      <c r="AK2017" s="90"/>
      <c r="AL2017" s="90"/>
      <c r="AM2017" s="90"/>
      <c r="AN2017" s="90"/>
      <c r="AO2017" s="90"/>
      <c r="AP2017" s="90"/>
      <c r="AQ2017" s="90"/>
      <c r="AR2017" s="90"/>
      <c r="AS2017" s="90"/>
      <c r="AT2017" s="90"/>
      <c r="AU2017" s="90"/>
      <c r="AV2017" s="90"/>
      <c r="AW2017" s="90"/>
      <c r="AX2017" s="90"/>
      <c r="AY2017" s="90"/>
      <c r="AZ2017" s="90"/>
      <c r="BA2017" s="90"/>
      <c r="BB2017" s="90"/>
      <c r="BC2017" s="90"/>
      <c r="BD2017" s="90"/>
      <c r="BE2017" s="90"/>
      <c r="BF2017" s="90"/>
      <c r="BG2017" s="90"/>
      <c r="BH2017" s="90"/>
      <c r="BI2017" s="90"/>
      <c r="BJ2017" s="90"/>
      <c r="BK2017" s="90"/>
      <c r="BL2017" s="90"/>
      <c r="BM2017" s="90"/>
      <c r="BN2017" s="90"/>
      <c r="BO2017" s="90"/>
      <c r="BP2017" s="90"/>
      <c r="BQ2017" s="90"/>
      <c r="BR2017" s="90"/>
      <c r="BS2017" s="90"/>
      <c r="BT2017" s="90"/>
      <c r="BU2017" s="90"/>
      <c r="BV2017" s="90"/>
      <c r="BW2017" s="90"/>
      <c r="BX2017" s="90"/>
      <c r="BY2017" s="90"/>
      <c r="BZ2017" s="90"/>
      <c r="CA2017" s="90"/>
      <c r="CB2017" s="90"/>
      <c r="CC2017" s="90"/>
      <c r="CD2017" s="90"/>
      <c r="CE2017" s="90"/>
      <c r="CF2017" s="90"/>
      <c r="CG2017" s="90"/>
      <c r="CH2017" s="90"/>
      <c r="CI2017" s="90"/>
      <c r="CJ2017" s="90"/>
      <c r="CK2017" s="90"/>
      <c r="CL2017" s="90"/>
      <c r="CM2017" s="90"/>
      <c r="CN2017" s="90"/>
      <c r="CO2017" s="90"/>
      <c r="CP2017" s="90"/>
      <c r="CQ2017" s="90"/>
      <c r="CR2017" s="90"/>
      <c r="CS2017" s="90"/>
      <c r="CT2017" s="90"/>
      <c r="CU2017" s="90"/>
      <c r="CV2017" s="90"/>
      <c r="CW2017" s="90"/>
      <c r="CX2017" s="90"/>
      <c r="CY2017" s="90"/>
      <c r="CZ2017" s="90"/>
      <c r="DA2017" s="90"/>
      <c r="DB2017" s="90"/>
      <c r="DC2017" s="90"/>
      <c r="DD2017" s="90"/>
      <c r="DE2017" s="90"/>
      <c r="DF2017" s="90"/>
      <c r="DG2017" s="90"/>
      <c r="DH2017" s="90"/>
      <c r="DI2017" s="90"/>
      <c r="DJ2017" s="90"/>
      <c r="DK2017" s="90"/>
      <c r="DL2017" s="90"/>
      <c r="DM2017" s="90"/>
      <c r="DN2017" s="90"/>
      <c r="DO2017" s="90"/>
      <c r="DP2017" s="90"/>
      <c r="DQ2017" s="90"/>
      <c r="DR2017" s="90"/>
      <c r="DS2017" s="90"/>
      <c r="DT2017" s="90"/>
      <c r="DU2017" s="90"/>
      <c r="DV2017" s="90"/>
      <c r="DW2017" s="90"/>
      <c r="DX2017" s="90"/>
      <c r="DY2017" s="90"/>
      <c r="DZ2017" s="90"/>
      <c r="EA2017" s="90"/>
      <c r="EB2017" s="90"/>
      <c r="EC2017" s="90"/>
      <c r="ED2017" s="90"/>
      <c r="EE2017" s="90"/>
      <c r="EF2017" s="90"/>
      <c r="EG2017" s="90"/>
      <c r="EH2017" s="90"/>
      <c r="EI2017" s="90"/>
      <c r="EJ2017" s="90"/>
      <c r="EK2017" s="90"/>
      <c r="EL2017" s="90"/>
      <c r="EM2017" s="90"/>
      <c r="EN2017" s="90"/>
      <c r="EO2017" s="90"/>
      <c r="EP2017" s="90"/>
      <c r="EQ2017" s="90"/>
      <c r="ER2017" s="90"/>
      <c r="ES2017" s="90"/>
      <c r="ET2017" s="90"/>
      <c r="EU2017" s="90"/>
      <c r="EV2017" s="90"/>
      <c r="EW2017" s="90"/>
      <c r="EX2017" s="90"/>
      <c r="EY2017" s="90"/>
      <c r="EZ2017" s="90"/>
      <c r="FA2017" s="90"/>
      <c r="FB2017" s="90"/>
      <c r="FC2017" s="90"/>
      <c r="FD2017" s="90"/>
      <c r="FE2017" s="90"/>
      <c r="FF2017" s="90"/>
      <c r="FG2017" s="90"/>
      <c r="FH2017" s="90"/>
      <c r="FI2017" s="90"/>
      <c r="FJ2017" s="90"/>
      <c r="FK2017" s="90"/>
      <c r="FL2017" s="90"/>
      <c r="FM2017" s="90"/>
      <c r="FN2017" s="90"/>
      <c r="FO2017" s="90"/>
      <c r="FP2017" s="90"/>
      <c r="FQ2017" s="90"/>
      <c r="FR2017" s="90"/>
      <c r="FS2017" s="90"/>
      <c r="FT2017" s="90"/>
      <c r="FU2017" s="90"/>
      <c r="FV2017" s="90"/>
      <c r="FW2017" s="90"/>
      <c r="FX2017" s="90"/>
      <c r="FY2017" s="90"/>
      <c r="FZ2017" s="90"/>
      <c r="GA2017" s="90"/>
      <c r="GB2017" s="90"/>
      <c r="GC2017" s="90"/>
      <c r="GD2017" s="90"/>
      <c r="GE2017" s="90"/>
      <c r="GF2017" s="90"/>
      <c r="GG2017" s="90"/>
      <c r="GH2017" s="90"/>
      <c r="GI2017" s="90"/>
      <c r="GJ2017" s="90"/>
      <c r="GK2017" s="90"/>
      <c r="GL2017" s="90"/>
      <c r="GM2017" s="90"/>
      <c r="GN2017" s="90"/>
      <c r="GO2017" s="90"/>
      <c r="GP2017" s="90"/>
      <c r="GQ2017" s="90"/>
      <c r="GR2017" s="90"/>
      <c r="GS2017" s="90"/>
      <c r="GT2017" s="90"/>
      <c r="GU2017" s="90"/>
      <c r="GV2017" s="90"/>
      <c r="GW2017" s="90"/>
      <c r="GX2017" s="90"/>
      <c r="GY2017" s="90"/>
      <c r="GZ2017" s="90"/>
      <c r="HA2017" s="90"/>
      <c r="HB2017" s="90"/>
      <c r="HC2017" s="90"/>
      <c r="HD2017" s="90"/>
      <c r="HE2017" s="90"/>
      <c r="HF2017" s="90"/>
      <c r="HG2017" s="90"/>
      <c r="HH2017" s="90"/>
      <c r="HI2017" s="90"/>
      <c r="HJ2017" s="90"/>
      <c r="HK2017" s="90"/>
      <c r="HL2017" s="90"/>
      <c r="HM2017" s="90"/>
      <c r="HN2017" s="90"/>
      <c r="HO2017" s="90"/>
      <c r="HP2017" s="90"/>
      <c r="HQ2017" s="90"/>
      <c r="HR2017" s="90"/>
      <c r="HS2017" s="90"/>
      <c r="HT2017" s="90"/>
      <c r="HU2017" s="90"/>
      <c r="HV2017" s="90"/>
      <c r="HW2017" s="90"/>
      <c r="HX2017" s="90"/>
      <c r="HY2017" s="90"/>
      <c r="HZ2017" s="90"/>
      <c r="IA2017" s="90"/>
      <c r="IB2017" s="90"/>
      <c r="IC2017" s="90"/>
      <c r="ID2017" s="90"/>
      <c r="IE2017" s="90"/>
      <c r="IF2017" s="90"/>
      <c r="IG2017" s="90"/>
      <c r="IH2017" s="90"/>
      <c r="II2017" s="90"/>
      <c r="IJ2017" s="90"/>
      <c r="IK2017" s="90"/>
      <c r="IL2017" s="90"/>
      <c r="IM2017" s="90"/>
    </row>
    <row r="2018" spans="1:247" ht="13.5" hidden="1">
      <c r="A2018" s="90" t="s">
        <v>2767</v>
      </c>
      <c r="B2018" s="90" t="s">
        <v>2883</v>
      </c>
      <c r="C2018" s="90" t="s">
        <v>2884</v>
      </c>
      <c r="D2018" s="90" t="s">
        <v>2930</v>
      </c>
      <c r="E2018" s="90">
        <v>84</v>
      </c>
      <c r="F2018" s="90" t="s">
        <v>2931</v>
      </c>
      <c r="G2018" s="90" t="s">
        <v>2932</v>
      </c>
      <c r="H2018" s="92"/>
      <c r="I2018" s="92">
        <v>500</v>
      </c>
      <c r="J2018" s="93"/>
      <c r="K2018" s="94">
        <f t="shared" si="29"/>
        <v>0</v>
      </c>
      <c r="L2018" s="94"/>
      <c r="M2018" s="94">
        <f t="shared" si="25"/>
        <v>0</v>
      </c>
      <c r="N2018" s="91"/>
      <c r="O2018" s="90" t="s">
        <v>2929</v>
      </c>
      <c r="P2018" s="90"/>
      <c r="Q2018" s="90"/>
      <c r="R2018" s="90"/>
      <c r="S2018" s="90"/>
      <c r="T2018" s="90"/>
      <c r="U2018" s="90"/>
      <c r="V2018" s="90"/>
      <c r="W2018" s="90"/>
      <c r="X2018" s="90"/>
      <c r="Y2018" s="90"/>
      <c r="Z2018" s="90"/>
      <c r="AA2018" s="90"/>
      <c r="AB2018" s="90"/>
      <c r="AC2018" s="90"/>
      <c r="AD2018" s="90"/>
      <c r="AE2018" s="90"/>
      <c r="AF2018" s="90"/>
      <c r="AG2018" s="90"/>
      <c r="AH2018" s="90"/>
      <c r="AI2018" s="90"/>
      <c r="AJ2018" s="90"/>
      <c r="AK2018" s="90"/>
      <c r="AL2018" s="90"/>
      <c r="AM2018" s="90"/>
      <c r="AN2018" s="90"/>
      <c r="AO2018" s="90"/>
      <c r="AP2018" s="90"/>
      <c r="AQ2018" s="90"/>
      <c r="AR2018" s="90"/>
      <c r="AS2018" s="90"/>
      <c r="AT2018" s="90"/>
      <c r="AU2018" s="90"/>
      <c r="AV2018" s="90"/>
      <c r="AW2018" s="90"/>
      <c r="AX2018" s="90"/>
      <c r="AY2018" s="90"/>
      <c r="AZ2018" s="90"/>
      <c r="BA2018" s="90"/>
      <c r="BB2018" s="90"/>
      <c r="BC2018" s="90"/>
      <c r="BD2018" s="90"/>
      <c r="BE2018" s="90"/>
      <c r="BF2018" s="90"/>
      <c r="BG2018" s="90"/>
      <c r="BH2018" s="90"/>
      <c r="BI2018" s="90"/>
      <c r="BJ2018" s="90"/>
      <c r="BK2018" s="90"/>
      <c r="BL2018" s="90"/>
      <c r="BM2018" s="90"/>
      <c r="BN2018" s="90"/>
      <c r="BO2018" s="90"/>
      <c r="BP2018" s="90"/>
      <c r="BQ2018" s="90"/>
      <c r="BR2018" s="90"/>
      <c r="BS2018" s="90"/>
      <c r="BT2018" s="90"/>
      <c r="BU2018" s="90"/>
      <c r="BV2018" s="90"/>
      <c r="BW2018" s="90"/>
      <c r="BX2018" s="90"/>
      <c r="BY2018" s="90"/>
      <c r="BZ2018" s="90"/>
      <c r="CA2018" s="90"/>
      <c r="CB2018" s="90"/>
      <c r="CC2018" s="90"/>
      <c r="CD2018" s="90"/>
      <c r="CE2018" s="90"/>
      <c r="CF2018" s="90"/>
      <c r="CG2018" s="90"/>
      <c r="CH2018" s="90"/>
      <c r="CI2018" s="90"/>
      <c r="CJ2018" s="90"/>
      <c r="CK2018" s="90"/>
      <c r="CL2018" s="90"/>
      <c r="CM2018" s="90"/>
      <c r="CN2018" s="90"/>
      <c r="CO2018" s="90"/>
      <c r="CP2018" s="90"/>
      <c r="CQ2018" s="90"/>
      <c r="CR2018" s="90"/>
      <c r="CS2018" s="90"/>
      <c r="CT2018" s="90"/>
      <c r="CU2018" s="90"/>
      <c r="CV2018" s="90"/>
      <c r="CW2018" s="90"/>
      <c r="CX2018" s="90"/>
      <c r="CY2018" s="90"/>
      <c r="CZ2018" s="90"/>
      <c r="DA2018" s="90"/>
      <c r="DB2018" s="90"/>
      <c r="DC2018" s="90"/>
      <c r="DD2018" s="90"/>
      <c r="DE2018" s="90"/>
      <c r="DF2018" s="90"/>
      <c r="DG2018" s="90"/>
      <c r="DH2018" s="90"/>
      <c r="DI2018" s="90"/>
      <c r="DJ2018" s="90"/>
      <c r="DK2018" s="90"/>
      <c r="DL2018" s="90"/>
      <c r="DM2018" s="90"/>
      <c r="DN2018" s="90"/>
      <c r="DO2018" s="90"/>
      <c r="DP2018" s="90"/>
      <c r="DQ2018" s="90"/>
      <c r="DR2018" s="90"/>
      <c r="DS2018" s="90"/>
      <c r="DT2018" s="90"/>
      <c r="DU2018" s="90"/>
      <c r="DV2018" s="90"/>
      <c r="DW2018" s="90"/>
      <c r="DX2018" s="90"/>
      <c r="DY2018" s="90"/>
      <c r="DZ2018" s="90"/>
      <c r="EA2018" s="90"/>
      <c r="EB2018" s="90"/>
      <c r="EC2018" s="90"/>
      <c r="ED2018" s="90"/>
      <c r="EE2018" s="90"/>
      <c r="EF2018" s="90"/>
      <c r="EG2018" s="90"/>
      <c r="EH2018" s="90"/>
      <c r="EI2018" s="90"/>
      <c r="EJ2018" s="90"/>
      <c r="EK2018" s="90"/>
      <c r="EL2018" s="90"/>
      <c r="EM2018" s="90"/>
      <c r="EN2018" s="90"/>
      <c r="EO2018" s="90"/>
      <c r="EP2018" s="90"/>
      <c r="EQ2018" s="90"/>
      <c r="ER2018" s="90"/>
      <c r="ES2018" s="90"/>
      <c r="ET2018" s="90"/>
      <c r="EU2018" s="90"/>
      <c r="EV2018" s="90"/>
      <c r="EW2018" s="90"/>
      <c r="EX2018" s="90"/>
      <c r="EY2018" s="90"/>
      <c r="EZ2018" s="90"/>
      <c r="FA2018" s="90"/>
      <c r="FB2018" s="90"/>
      <c r="FC2018" s="90"/>
      <c r="FD2018" s="90"/>
      <c r="FE2018" s="90"/>
      <c r="FF2018" s="90"/>
      <c r="FG2018" s="90"/>
      <c r="FH2018" s="90"/>
      <c r="FI2018" s="90"/>
      <c r="FJ2018" s="90"/>
      <c r="FK2018" s="90"/>
      <c r="FL2018" s="90"/>
      <c r="FM2018" s="90"/>
      <c r="FN2018" s="90"/>
      <c r="FO2018" s="90"/>
      <c r="FP2018" s="90"/>
      <c r="FQ2018" s="90"/>
      <c r="FR2018" s="90"/>
      <c r="FS2018" s="90"/>
      <c r="FT2018" s="90"/>
      <c r="FU2018" s="90"/>
      <c r="FV2018" s="90"/>
      <c r="FW2018" s="90"/>
      <c r="FX2018" s="90"/>
      <c r="FY2018" s="90"/>
      <c r="FZ2018" s="90"/>
      <c r="GA2018" s="90"/>
      <c r="GB2018" s="90"/>
      <c r="GC2018" s="90"/>
      <c r="GD2018" s="90"/>
      <c r="GE2018" s="90"/>
      <c r="GF2018" s="90"/>
      <c r="GG2018" s="90"/>
      <c r="GH2018" s="90"/>
      <c r="GI2018" s="90"/>
      <c r="GJ2018" s="90"/>
      <c r="GK2018" s="90"/>
      <c r="GL2018" s="90"/>
      <c r="GM2018" s="90"/>
      <c r="GN2018" s="90"/>
      <c r="GO2018" s="90"/>
      <c r="GP2018" s="90"/>
      <c r="GQ2018" s="90"/>
      <c r="GR2018" s="90"/>
      <c r="GS2018" s="90"/>
      <c r="GT2018" s="90"/>
      <c r="GU2018" s="90"/>
      <c r="GV2018" s="90"/>
      <c r="GW2018" s="90"/>
      <c r="GX2018" s="90"/>
      <c r="GY2018" s="90"/>
      <c r="GZ2018" s="90"/>
      <c r="HA2018" s="90"/>
      <c r="HB2018" s="90"/>
      <c r="HC2018" s="90"/>
      <c r="HD2018" s="90"/>
      <c r="HE2018" s="90"/>
      <c r="HF2018" s="90"/>
      <c r="HG2018" s="90"/>
      <c r="HH2018" s="90"/>
      <c r="HI2018" s="90"/>
      <c r="HJ2018" s="90"/>
      <c r="HK2018" s="90"/>
      <c r="HL2018" s="90"/>
      <c r="HM2018" s="90"/>
      <c r="HN2018" s="90"/>
      <c r="HO2018" s="90"/>
      <c r="HP2018" s="90"/>
      <c r="HQ2018" s="90"/>
      <c r="HR2018" s="90"/>
      <c r="HS2018" s="90"/>
      <c r="HT2018" s="90"/>
      <c r="HU2018" s="90"/>
      <c r="HV2018" s="90"/>
      <c r="HW2018" s="90"/>
      <c r="HX2018" s="90"/>
      <c r="HY2018" s="90"/>
      <c r="HZ2018" s="90"/>
      <c r="IA2018" s="90"/>
      <c r="IB2018" s="90"/>
      <c r="IC2018" s="90"/>
      <c r="ID2018" s="90"/>
      <c r="IE2018" s="90"/>
      <c r="IF2018" s="90"/>
      <c r="IG2018" s="90"/>
      <c r="IH2018" s="90"/>
      <c r="II2018" s="90"/>
      <c r="IJ2018" s="90"/>
      <c r="IK2018" s="90"/>
      <c r="IL2018" s="90"/>
      <c r="IM2018" s="90"/>
    </row>
    <row r="2019" spans="1:247" ht="13.5" hidden="1">
      <c r="A2019" s="90" t="s">
        <v>2767</v>
      </c>
      <c r="B2019" s="93" t="s">
        <v>2933</v>
      </c>
      <c r="C2019" s="90" t="s">
        <v>2785</v>
      </c>
      <c r="D2019" s="90" t="s">
        <v>2934</v>
      </c>
      <c r="E2019" s="90" t="s">
        <v>2935</v>
      </c>
      <c r="F2019" s="90" t="s">
        <v>2936</v>
      </c>
      <c r="G2019" s="90" t="s">
        <v>2937</v>
      </c>
      <c r="H2019" s="92">
        <v>2853250</v>
      </c>
      <c r="I2019" s="92">
        <v>495</v>
      </c>
      <c r="J2019" s="93"/>
      <c r="K2019" s="94">
        <f t="shared" si="29"/>
        <v>5764.1414141414143</v>
      </c>
      <c r="L2019" s="94">
        <f>K2019</f>
        <v>5764.1414141414143</v>
      </c>
      <c r="M2019" s="94">
        <f t="shared" si="25"/>
        <v>0</v>
      </c>
      <c r="N2019" s="90" t="s">
        <v>2938</v>
      </c>
      <c r="O2019" s="90" t="s">
        <v>2939</v>
      </c>
      <c r="P2019" s="90" t="s">
        <v>2619</v>
      </c>
      <c r="Q2019" s="90" t="s">
        <v>2940</v>
      </c>
      <c r="R2019" s="90"/>
      <c r="S2019" s="90"/>
      <c r="T2019" s="90"/>
      <c r="U2019" s="90"/>
      <c r="V2019" s="90"/>
      <c r="W2019" s="90"/>
      <c r="X2019" s="90"/>
      <c r="Y2019" s="90"/>
      <c r="Z2019" s="90"/>
      <c r="AA2019" s="90"/>
      <c r="AB2019" s="90"/>
      <c r="AC2019" s="90"/>
      <c r="AD2019" s="90"/>
      <c r="AE2019" s="90"/>
      <c r="AF2019" s="90"/>
      <c r="AG2019" s="90"/>
      <c r="AH2019" s="90"/>
      <c r="AI2019" s="90"/>
      <c r="AJ2019" s="90"/>
      <c r="AK2019" s="90"/>
      <c r="AL2019" s="90"/>
      <c r="AM2019" s="90"/>
      <c r="AN2019" s="90"/>
      <c r="AO2019" s="90"/>
      <c r="AP2019" s="90"/>
      <c r="AQ2019" s="90"/>
      <c r="AR2019" s="90"/>
      <c r="AS2019" s="90"/>
      <c r="AT2019" s="90"/>
      <c r="AU2019" s="90"/>
      <c r="AV2019" s="90"/>
      <c r="AW2019" s="90"/>
      <c r="AX2019" s="90"/>
      <c r="AY2019" s="90"/>
      <c r="AZ2019" s="90"/>
      <c r="BA2019" s="90"/>
      <c r="BB2019" s="90"/>
      <c r="BC2019" s="90"/>
      <c r="BD2019" s="90"/>
      <c r="BE2019" s="90"/>
      <c r="BF2019" s="90"/>
      <c r="BG2019" s="90"/>
      <c r="BH2019" s="90"/>
      <c r="BI2019" s="90"/>
      <c r="BJ2019" s="90"/>
      <c r="BK2019" s="90"/>
      <c r="BL2019" s="90"/>
      <c r="BM2019" s="90"/>
      <c r="BN2019" s="90"/>
      <c r="BO2019" s="90"/>
      <c r="BP2019" s="90"/>
      <c r="BQ2019" s="90"/>
      <c r="BR2019" s="90"/>
      <c r="BS2019" s="90"/>
      <c r="BT2019" s="90"/>
      <c r="BU2019" s="90"/>
      <c r="BV2019" s="90"/>
      <c r="BW2019" s="90"/>
      <c r="BX2019" s="90"/>
      <c r="BY2019" s="90"/>
      <c r="BZ2019" s="90"/>
      <c r="CA2019" s="90"/>
      <c r="CB2019" s="90"/>
      <c r="CC2019" s="90"/>
      <c r="CD2019" s="90"/>
      <c r="CE2019" s="90"/>
      <c r="CF2019" s="90"/>
      <c r="CG2019" s="90"/>
      <c r="CH2019" s="90"/>
      <c r="CI2019" s="90"/>
      <c r="CJ2019" s="90"/>
      <c r="CK2019" s="90"/>
      <c r="CL2019" s="90"/>
      <c r="CM2019" s="90"/>
      <c r="CN2019" s="90"/>
      <c r="CO2019" s="90"/>
      <c r="CP2019" s="90"/>
      <c r="CQ2019" s="90"/>
      <c r="CR2019" s="90"/>
      <c r="CS2019" s="90"/>
      <c r="CT2019" s="90"/>
      <c r="CU2019" s="90"/>
      <c r="CV2019" s="90"/>
      <c r="CW2019" s="90"/>
      <c r="CX2019" s="90"/>
      <c r="CY2019" s="90"/>
      <c r="CZ2019" s="90"/>
      <c r="DA2019" s="90"/>
      <c r="DB2019" s="90"/>
      <c r="DC2019" s="90"/>
      <c r="DD2019" s="90"/>
      <c r="DE2019" s="90"/>
      <c r="DF2019" s="90"/>
      <c r="DG2019" s="90"/>
      <c r="DH2019" s="90"/>
      <c r="DI2019" s="90"/>
      <c r="DJ2019" s="90"/>
      <c r="DK2019" s="90"/>
      <c r="DL2019" s="90"/>
      <c r="DM2019" s="90"/>
      <c r="DN2019" s="90"/>
      <c r="DO2019" s="90"/>
      <c r="DP2019" s="90"/>
      <c r="DQ2019" s="90"/>
      <c r="DR2019" s="90"/>
      <c r="DS2019" s="90"/>
      <c r="DT2019" s="90"/>
      <c r="DU2019" s="90"/>
      <c r="DV2019" s="90"/>
      <c r="DW2019" s="90"/>
      <c r="DX2019" s="90"/>
      <c r="DY2019" s="90"/>
      <c r="DZ2019" s="90"/>
      <c r="EA2019" s="90"/>
      <c r="EB2019" s="90"/>
      <c r="EC2019" s="90"/>
      <c r="ED2019" s="90"/>
      <c r="EE2019" s="90"/>
      <c r="EF2019" s="90"/>
      <c r="EG2019" s="90"/>
      <c r="EH2019" s="90"/>
      <c r="EI2019" s="90"/>
      <c r="EJ2019" s="90"/>
      <c r="EK2019" s="90"/>
      <c r="EL2019" s="90"/>
      <c r="EM2019" s="90"/>
      <c r="EN2019" s="90"/>
      <c r="EO2019" s="90"/>
      <c r="EP2019" s="90"/>
      <c r="EQ2019" s="90"/>
      <c r="ER2019" s="90"/>
      <c r="ES2019" s="90"/>
      <c r="ET2019" s="90"/>
      <c r="EU2019" s="90"/>
      <c r="EV2019" s="90"/>
      <c r="EW2019" s="90"/>
      <c r="EX2019" s="90"/>
      <c r="EY2019" s="90"/>
      <c r="EZ2019" s="90"/>
      <c r="FA2019" s="90"/>
      <c r="FB2019" s="90"/>
      <c r="FC2019" s="90"/>
      <c r="FD2019" s="90"/>
      <c r="FE2019" s="90"/>
      <c r="FF2019" s="90"/>
      <c r="FG2019" s="90"/>
      <c r="FH2019" s="90"/>
      <c r="FI2019" s="90"/>
      <c r="FJ2019" s="90"/>
      <c r="FK2019" s="90"/>
      <c r="FL2019" s="90"/>
      <c r="FM2019" s="90"/>
      <c r="FN2019" s="90"/>
      <c r="FO2019" s="90"/>
      <c r="FP2019" s="90"/>
      <c r="FQ2019" s="90"/>
      <c r="FR2019" s="90"/>
      <c r="FS2019" s="90"/>
      <c r="FT2019" s="90"/>
      <c r="FU2019" s="90"/>
      <c r="FV2019" s="90"/>
      <c r="FW2019" s="90"/>
      <c r="FX2019" s="90"/>
      <c r="FY2019" s="90"/>
      <c r="FZ2019" s="90"/>
      <c r="GA2019" s="90"/>
      <c r="GB2019" s="90"/>
      <c r="GC2019" s="90"/>
      <c r="GD2019" s="90"/>
      <c r="GE2019" s="90"/>
      <c r="GF2019" s="90"/>
      <c r="GG2019" s="90"/>
      <c r="GH2019" s="90"/>
      <c r="GI2019" s="90"/>
      <c r="GJ2019" s="90"/>
      <c r="GK2019" s="90"/>
      <c r="GL2019" s="90"/>
      <c r="GM2019" s="90"/>
      <c r="GN2019" s="90"/>
      <c r="GO2019" s="90"/>
      <c r="GP2019" s="90"/>
      <c r="GQ2019" s="90"/>
      <c r="GR2019" s="90"/>
      <c r="GS2019" s="90"/>
      <c r="GT2019" s="90"/>
      <c r="GU2019" s="90"/>
      <c r="GV2019" s="90"/>
      <c r="GW2019" s="90"/>
      <c r="GX2019" s="90"/>
      <c r="GY2019" s="90"/>
      <c r="GZ2019" s="90"/>
      <c r="HA2019" s="90"/>
      <c r="HB2019" s="90"/>
      <c r="HC2019" s="90"/>
      <c r="HD2019" s="90"/>
      <c r="HE2019" s="90"/>
      <c r="HF2019" s="90"/>
      <c r="HG2019" s="90"/>
      <c r="HH2019" s="90"/>
      <c r="HI2019" s="90"/>
      <c r="HJ2019" s="90"/>
      <c r="HK2019" s="90"/>
      <c r="HL2019" s="90"/>
      <c r="HM2019" s="90"/>
      <c r="HN2019" s="90"/>
      <c r="HO2019" s="90"/>
      <c r="HP2019" s="90"/>
      <c r="HQ2019" s="90"/>
      <c r="HR2019" s="90"/>
      <c r="HS2019" s="90"/>
      <c r="HT2019" s="90"/>
      <c r="HU2019" s="90"/>
      <c r="HV2019" s="90"/>
      <c r="HW2019" s="90"/>
      <c r="HX2019" s="90"/>
      <c r="HY2019" s="90"/>
      <c r="HZ2019" s="90"/>
      <c r="IA2019" s="90"/>
      <c r="IB2019" s="90"/>
      <c r="IC2019" s="90"/>
      <c r="ID2019" s="90"/>
      <c r="IE2019" s="90"/>
      <c r="IF2019" s="90"/>
      <c r="IG2019" s="90"/>
      <c r="IH2019" s="90"/>
      <c r="II2019" s="90"/>
      <c r="IJ2019" s="90"/>
      <c r="IK2019" s="90"/>
      <c r="IL2019" s="90"/>
      <c r="IM2019" s="90"/>
    </row>
    <row r="2020" spans="1:247" ht="13.5" hidden="1">
      <c r="A2020" s="90" t="s">
        <v>2767</v>
      </c>
      <c r="B2020" s="90" t="s">
        <v>2941</v>
      </c>
      <c r="C2020" s="90" t="s">
        <v>2942</v>
      </c>
      <c r="D2020" s="98">
        <v>45753</v>
      </c>
      <c r="E2020" s="90">
        <v>335132</v>
      </c>
      <c r="F2020" s="90" t="s">
        <v>2786</v>
      </c>
      <c r="G2020" s="90" t="s">
        <v>752</v>
      </c>
      <c r="H2020" s="92">
        <v>651907.83999999997</v>
      </c>
      <c r="I2020" s="92">
        <v>495</v>
      </c>
      <c r="J2020" s="93"/>
      <c r="K2020" s="94">
        <f t="shared" si="29"/>
        <v>1316.9855353535354</v>
      </c>
      <c r="L2020" s="94">
        <v>1316.9855353535354</v>
      </c>
      <c r="M2020" s="94">
        <f t="shared" si="25"/>
        <v>0</v>
      </c>
      <c r="N2020" s="98">
        <v>45663</v>
      </c>
      <c r="O2020" s="90" t="s">
        <v>2943</v>
      </c>
      <c r="P2020" s="90"/>
      <c r="Q2020" s="90"/>
      <c r="R2020" s="90"/>
      <c r="S2020" s="90"/>
      <c r="T2020" s="90"/>
      <c r="U2020" s="90"/>
      <c r="V2020" s="90"/>
      <c r="W2020" s="90"/>
      <c r="X2020" s="90"/>
      <c r="Y2020" s="90"/>
      <c r="Z2020" s="90"/>
      <c r="AA2020" s="90"/>
      <c r="AB2020" s="90"/>
      <c r="AC2020" s="90"/>
      <c r="AD2020" s="90"/>
      <c r="AE2020" s="90"/>
      <c r="AF2020" s="90"/>
      <c r="AG2020" s="90"/>
      <c r="AH2020" s="90"/>
      <c r="AI2020" s="90"/>
      <c r="AJ2020" s="90"/>
      <c r="AK2020" s="90"/>
      <c r="AL2020" s="90"/>
      <c r="AM2020" s="90"/>
      <c r="AN2020" s="90"/>
      <c r="AO2020" s="90"/>
      <c r="AP2020" s="90"/>
      <c r="AQ2020" s="90"/>
      <c r="AR2020" s="90"/>
      <c r="AS2020" s="90"/>
      <c r="AT2020" s="90"/>
      <c r="AU2020" s="90"/>
      <c r="AV2020" s="90"/>
      <c r="AW2020" s="90"/>
      <c r="AX2020" s="90"/>
      <c r="AY2020" s="90"/>
      <c r="AZ2020" s="90"/>
      <c r="BA2020" s="90"/>
      <c r="BB2020" s="90"/>
      <c r="BC2020" s="90"/>
      <c r="BD2020" s="90"/>
      <c r="BE2020" s="90"/>
      <c r="BF2020" s="90"/>
      <c r="BG2020" s="90"/>
      <c r="BH2020" s="90"/>
      <c r="BI2020" s="90"/>
      <c r="BJ2020" s="90"/>
      <c r="BK2020" s="90"/>
      <c r="BL2020" s="90"/>
      <c r="BM2020" s="90"/>
      <c r="BN2020" s="90"/>
      <c r="BO2020" s="90"/>
      <c r="BP2020" s="90"/>
      <c r="BQ2020" s="90"/>
      <c r="BR2020" s="90"/>
      <c r="BS2020" s="90"/>
      <c r="BT2020" s="90"/>
      <c r="BU2020" s="90"/>
      <c r="BV2020" s="90"/>
      <c r="BW2020" s="90"/>
      <c r="BX2020" s="90"/>
      <c r="BY2020" s="90"/>
      <c r="BZ2020" s="90"/>
      <c r="CA2020" s="90"/>
      <c r="CB2020" s="90"/>
      <c r="CC2020" s="90"/>
      <c r="CD2020" s="90"/>
      <c r="CE2020" s="90"/>
      <c r="CF2020" s="90"/>
      <c r="CG2020" s="90"/>
      <c r="CH2020" s="90"/>
      <c r="CI2020" s="90"/>
      <c r="CJ2020" s="90"/>
      <c r="CK2020" s="90"/>
      <c r="CL2020" s="90"/>
      <c r="CM2020" s="90"/>
      <c r="CN2020" s="90"/>
      <c r="CO2020" s="90"/>
      <c r="CP2020" s="90"/>
      <c r="CQ2020" s="90"/>
      <c r="CR2020" s="90"/>
      <c r="CS2020" s="90"/>
      <c r="CT2020" s="90"/>
      <c r="CU2020" s="90"/>
      <c r="CV2020" s="90"/>
      <c r="CW2020" s="90"/>
      <c r="CX2020" s="90"/>
      <c r="CY2020" s="90"/>
      <c r="CZ2020" s="90"/>
      <c r="DA2020" s="90"/>
      <c r="DB2020" s="90"/>
      <c r="DC2020" s="90"/>
      <c r="DD2020" s="90"/>
      <c r="DE2020" s="90"/>
      <c r="DF2020" s="90"/>
      <c r="DG2020" s="90"/>
      <c r="DH2020" s="90"/>
      <c r="DI2020" s="90"/>
      <c r="DJ2020" s="90"/>
      <c r="DK2020" s="90"/>
      <c r="DL2020" s="90"/>
      <c r="DM2020" s="90"/>
      <c r="DN2020" s="90"/>
      <c r="DO2020" s="90"/>
      <c r="DP2020" s="90"/>
      <c r="DQ2020" s="90"/>
      <c r="DR2020" s="90"/>
      <c r="DS2020" s="90"/>
      <c r="DT2020" s="90"/>
      <c r="DU2020" s="90"/>
      <c r="DV2020" s="90"/>
      <c r="DW2020" s="90"/>
      <c r="DX2020" s="90"/>
      <c r="DY2020" s="90"/>
      <c r="DZ2020" s="90"/>
      <c r="EA2020" s="90"/>
      <c r="EB2020" s="90"/>
      <c r="EC2020" s="90"/>
      <c r="ED2020" s="90"/>
      <c r="EE2020" s="90"/>
      <c r="EF2020" s="90"/>
      <c r="EG2020" s="90"/>
      <c r="EH2020" s="90"/>
      <c r="EI2020" s="90"/>
      <c r="EJ2020" s="90"/>
      <c r="EK2020" s="90"/>
      <c r="EL2020" s="90"/>
      <c r="EM2020" s="90"/>
      <c r="EN2020" s="90"/>
      <c r="EO2020" s="90"/>
      <c r="EP2020" s="90"/>
      <c r="EQ2020" s="90"/>
      <c r="ER2020" s="90"/>
      <c r="ES2020" s="90"/>
      <c r="ET2020" s="90"/>
      <c r="EU2020" s="90"/>
      <c r="EV2020" s="90"/>
      <c r="EW2020" s="90"/>
      <c r="EX2020" s="90"/>
      <c r="EY2020" s="90"/>
      <c r="EZ2020" s="90"/>
      <c r="FA2020" s="90"/>
      <c r="FB2020" s="90"/>
      <c r="FC2020" s="90"/>
      <c r="FD2020" s="90"/>
      <c r="FE2020" s="90"/>
      <c r="FF2020" s="90"/>
      <c r="FG2020" s="90"/>
      <c r="FH2020" s="90"/>
      <c r="FI2020" s="90"/>
      <c r="FJ2020" s="90"/>
      <c r="FK2020" s="90"/>
      <c r="FL2020" s="90"/>
      <c r="FM2020" s="90"/>
      <c r="FN2020" s="90"/>
      <c r="FO2020" s="90"/>
      <c r="FP2020" s="90"/>
      <c r="FQ2020" s="90"/>
      <c r="FR2020" s="90"/>
      <c r="FS2020" s="90"/>
      <c r="FT2020" s="90"/>
      <c r="FU2020" s="90"/>
      <c r="FV2020" s="90"/>
      <c r="FW2020" s="90"/>
      <c r="FX2020" s="90"/>
      <c r="FY2020" s="90"/>
      <c r="FZ2020" s="90"/>
      <c r="GA2020" s="90"/>
      <c r="GB2020" s="90"/>
      <c r="GC2020" s="90"/>
      <c r="GD2020" s="90"/>
      <c r="GE2020" s="90"/>
      <c r="GF2020" s="90"/>
      <c r="GG2020" s="90"/>
      <c r="GH2020" s="90"/>
      <c r="GI2020" s="90"/>
      <c r="GJ2020" s="90"/>
      <c r="GK2020" s="90"/>
      <c r="GL2020" s="90"/>
      <c r="GM2020" s="90"/>
      <c r="GN2020" s="90"/>
      <c r="GO2020" s="90"/>
      <c r="GP2020" s="90"/>
      <c r="GQ2020" s="90"/>
      <c r="GR2020" s="90"/>
      <c r="GS2020" s="90"/>
      <c r="GT2020" s="90"/>
      <c r="GU2020" s="90"/>
      <c r="GV2020" s="90"/>
      <c r="GW2020" s="90"/>
      <c r="GX2020" s="90"/>
      <c r="GY2020" s="90"/>
      <c r="GZ2020" s="90"/>
      <c r="HA2020" s="90"/>
      <c r="HB2020" s="90"/>
      <c r="HC2020" s="90"/>
      <c r="HD2020" s="90"/>
      <c r="HE2020" s="90"/>
      <c r="HF2020" s="90"/>
      <c r="HG2020" s="90"/>
      <c r="HH2020" s="90"/>
      <c r="HI2020" s="90"/>
      <c r="HJ2020" s="90"/>
      <c r="HK2020" s="90"/>
      <c r="HL2020" s="90"/>
      <c r="HM2020" s="90"/>
      <c r="HN2020" s="90"/>
      <c r="HO2020" s="90"/>
      <c r="HP2020" s="90"/>
      <c r="HQ2020" s="90"/>
      <c r="HR2020" s="90"/>
      <c r="HS2020" s="90"/>
      <c r="HT2020" s="90"/>
      <c r="HU2020" s="90"/>
      <c r="HV2020" s="90"/>
      <c r="HW2020" s="90"/>
      <c r="HX2020" s="90"/>
      <c r="HY2020" s="90"/>
      <c r="HZ2020" s="90"/>
      <c r="IA2020" s="90"/>
      <c r="IB2020" s="90"/>
      <c r="IC2020" s="90"/>
      <c r="ID2020" s="90"/>
      <c r="IE2020" s="90"/>
      <c r="IF2020" s="90"/>
      <c r="IG2020" s="90"/>
      <c r="IH2020" s="90"/>
      <c r="II2020" s="90"/>
      <c r="IJ2020" s="90"/>
      <c r="IK2020" s="90"/>
      <c r="IL2020" s="90"/>
      <c r="IM2020" s="90"/>
    </row>
    <row r="2021" spans="1:247" ht="13.5" hidden="1">
      <c r="A2021" s="90" t="s">
        <v>2767</v>
      </c>
      <c r="B2021" s="90" t="s">
        <v>2941</v>
      </c>
      <c r="C2021" s="90" t="s">
        <v>2942</v>
      </c>
      <c r="D2021" s="98">
        <v>45753</v>
      </c>
      <c r="E2021" s="90">
        <v>335160</v>
      </c>
      <c r="F2021" s="90" t="s">
        <v>2786</v>
      </c>
      <c r="G2021" s="90" t="s">
        <v>752</v>
      </c>
      <c r="H2021" s="92">
        <v>47131.66</v>
      </c>
      <c r="I2021" s="92">
        <v>495</v>
      </c>
      <c r="J2021" s="93"/>
      <c r="K2021" s="94">
        <f t="shared" si="29"/>
        <v>95.215474747474758</v>
      </c>
      <c r="L2021" s="94">
        <v>95.215474747474758</v>
      </c>
      <c r="M2021" s="94">
        <f t="shared" ref="M2021:M2084" si="30">K2021-L2021</f>
        <v>0</v>
      </c>
      <c r="N2021" s="90" t="s">
        <v>2944</v>
      </c>
      <c r="O2021" s="90" t="s">
        <v>2945</v>
      </c>
      <c r="P2021" s="90" t="s">
        <v>2619</v>
      </c>
      <c r="Q2021" s="90" t="s">
        <v>2946</v>
      </c>
      <c r="R2021" s="90"/>
      <c r="S2021" s="90"/>
      <c r="T2021" s="90"/>
      <c r="U2021" s="90"/>
      <c r="V2021" s="90"/>
      <c r="W2021" s="90"/>
      <c r="X2021" s="90"/>
      <c r="Y2021" s="90"/>
      <c r="Z2021" s="90"/>
      <c r="AA2021" s="90"/>
      <c r="AB2021" s="90"/>
      <c r="AC2021" s="90"/>
      <c r="AD2021" s="90"/>
      <c r="AE2021" s="90"/>
      <c r="AF2021" s="90"/>
      <c r="AG2021" s="90"/>
      <c r="AH2021" s="90"/>
      <c r="AI2021" s="90"/>
      <c r="AJ2021" s="90"/>
      <c r="AK2021" s="90"/>
      <c r="AL2021" s="90"/>
      <c r="AM2021" s="90"/>
      <c r="AN2021" s="90"/>
      <c r="AO2021" s="90"/>
      <c r="AP2021" s="90"/>
      <c r="AQ2021" s="90"/>
      <c r="AR2021" s="90"/>
      <c r="AS2021" s="90"/>
      <c r="AT2021" s="90"/>
      <c r="AU2021" s="90"/>
      <c r="AV2021" s="90"/>
      <c r="AW2021" s="90"/>
      <c r="AX2021" s="90"/>
      <c r="AY2021" s="90"/>
      <c r="AZ2021" s="90"/>
      <c r="BA2021" s="90"/>
      <c r="BB2021" s="90"/>
      <c r="BC2021" s="90"/>
      <c r="BD2021" s="90"/>
      <c r="BE2021" s="90"/>
      <c r="BF2021" s="90"/>
      <c r="BG2021" s="90"/>
      <c r="BH2021" s="90"/>
      <c r="BI2021" s="90"/>
      <c r="BJ2021" s="90"/>
      <c r="BK2021" s="90"/>
      <c r="BL2021" s="90"/>
      <c r="BM2021" s="90"/>
      <c r="BN2021" s="90"/>
      <c r="BO2021" s="90"/>
      <c r="BP2021" s="90"/>
      <c r="BQ2021" s="90"/>
      <c r="BR2021" s="90"/>
      <c r="BS2021" s="90"/>
      <c r="BT2021" s="90"/>
      <c r="BU2021" s="90"/>
      <c r="BV2021" s="90"/>
      <c r="BW2021" s="90"/>
      <c r="BX2021" s="90"/>
      <c r="BY2021" s="90"/>
      <c r="BZ2021" s="90"/>
      <c r="CA2021" s="90"/>
      <c r="CB2021" s="90"/>
      <c r="CC2021" s="90"/>
      <c r="CD2021" s="90"/>
      <c r="CE2021" s="90"/>
      <c r="CF2021" s="90"/>
      <c r="CG2021" s="90"/>
      <c r="CH2021" s="90"/>
      <c r="CI2021" s="90"/>
      <c r="CJ2021" s="90"/>
      <c r="CK2021" s="90"/>
      <c r="CL2021" s="90"/>
      <c r="CM2021" s="90"/>
      <c r="CN2021" s="90"/>
      <c r="CO2021" s="90"/>
      <c r="CP2021" s="90"/>
      <c r="CQ2021" s="90"/>
      <c r="CR2021" s="90"/>
      <c r="CS2021" s="90"/>
      <c r="CT2021" s="90"/>
      <c r="CU2021" s="90"/>
      <c r="CV2021" s="90"/>
      <c r="CW2021" s="90"/>
      <c r="CX2021" s="90"/>
      <c r="CY2021" s="90"/>
      <c r="CZ2021" s="90"/>
      <c r="DA2021" s="90"/>
      <c r="DB2021" s="90"/>
      <c r="DC2021" s="90"/>
      <c r="DD2021" s="90"/>
      <c r="DE2021" s="90"/>
      <c r="DF2021" s="90"/>
      <c r="DG2021" s="90"/>
      <c r="DH2021" s="90"/>
      <c r="DI2021" s="90"/>
      <c r="DJ2021" s="90"/>
      <c r="DK2021" s="90"/>
      <c r="DL2021" s="90"/>
      <c r="DM2021" s="90"/>
      <c r="DN2021" s="90"/>
      <c r="DO2021" s="90"/>
      <c r="DP2021" s="90"/>
      <c r="DQ2021" s="90"/>
      <c r="DR2021" s="90"/>
      <c r="DS2021" s="90"/>
      <c r="DT2021" s="90"/>
      <c r="DU2021" s="90"/>
      <c r="DV2021" s="90"/>
      <c r="DW2021" s="90"/>
      <c r="DX2021" s="90"/>
      <c r="DY2021" s="90"/>
      <c r="DZ2021" s="90"/>
      <c r="EA2021" s="90"/>
      <c r="EB2021" s="90"/>
      <c r="EC2021" s="90"/>
      <c r="ED2021" s="90"/>
      <c r="EE2021" s="90"/>
      <c r="EF2021" s="90"/>
      <c r="EG2021" s="90"/>
      <c r="EH2021" s="90"/>
      <c r="EI2021" s="90"/>
      <c r="EJ2021" s="90"/>
      <c r="EK2021" s="90"/>
      <c r="EL2021" s="90"/>
      <c r="EM2021" s="90"/>
      <c r="EN2021" s="90"/>
      <c r="EO2021" s="90"/>
      <c r="EP2021" s="90"/>
      <c r="EQ2021" s="90"/>
      <c r="ER2021" s="90"/>
      <c r="ES2021" s="90"/>
      <c r="ET2021" s="90"/>
      <c r="EU2021" s="90"/>
      <c r="EV2021" s="90"/>
      <c r="EW2021" s="90"/>
      <c r="EX2021" s="90"/>
      <c r="EY2021" s="90"/>
      <c r="EZ2021" s="90"/>
      <c r="FA2021" s="90"/>
      <c r="FB2021" s="90"/>
      <c r="FC2021" s="90"/>
      <c r="FD2021" s="90"/>
      <c r="FE2021" s="90"/>
      <c r="FF2021" s="90"/>
      <c r="FG2021" s="90"/>
      <c r="FH2021" s="90"/>
      <c r="FI2021" s="90"/>
      <c r="FJ2021" s="90"/>
      <c r="FK2021" s="90"/>
      <c r="FL2021" s="90"/>
      <c r="FM2021" s="90"/>
      <c r="FN2021" s="90"/>
      <c r="FO2021" s="90"/>
      <c r="FP2021" s="90"/>
      <c r="FQ2021" s="90"/>
      <c r="FR2021" s="90"/>
      <c r="FS2021" s="90"/>
      <c r="FT2021" s="90"/>
      <c r="FU2021" s="90"/>
      <c r="FV2021" s="90"/>
      <c r="FW2021" s="90"/>
      <c r="FX2021" s="90"/>
      <c r="FY2021" s="90"/>
      <c r="FZ2021" s="90"/>
      <c r="GA2021" s="90"/>
      <c r="GB2021" s="90"/>
      <c r="GC2021" s="90"/>
      <c r="GD2021" s="90"/>
      <c r="GE2021" s="90"/>
      <c r="GF2021" s="90"/>
      <c r="GG2021" s="90"/>
      <c r="GH2021" s="90"/>
      <c r="GI2021" s="90"/>
      <c r="GJ2021" s="90"/>
      <c r="GK2021" s="90"/>
      <c r="GL2021" s="90"/>
      <c r="GM2021" s="90"/>
      <c r="GN2021" s="90"/>
      <c r="GO2021" s="90"/>
      <c r="GP2021" s="90"/>
      <c r="GQ2021" s="90"/>
      <c r="GR2021" s="90"/>
      <c r="GS2021" s="90"/>
      <c r="GT2021" s="90"/>
      <c r="GU2021" s="90"/>
      <c r="GV2021" s="90"/>
      <c r="GW2021" s="90"/>
      <c r="GX2021" s="90"/>
      <c r="GY2021" s="90"/>
      <c r="GZ2021" s="90"/>
      <c r="HA2021" s="90"/>
      <c r="HB2021" s="90"/>
      <c r="HC2021" s="90"/>
      <c r="HD2021" s="90"/>
      <c r="HE2021" s="90"/>
      <c r="HF2021" s="90"/>
      <c r="HG2021" s="90"/>
      <c r="HH2021" s="90"/>
      <c r="HI2021" s="90"/>
      <c r="HJ2021" s="90"/>
      <c r="HK2021" s="90"/>
      <c r="HL2021" s="90"/>
      <c r="HM2021" s="90"/>
      <c r="HN2021" s="90"/>
      <c r="HO2021" s="90"/>
      <c r="HP2021" s="90"/>
      <c r="HQ2021" s="90"/>
      <c r="HR2021" s="90"/>
      <c r="HS2021" s="90"/>
      <c r="HT2021" s="90"/>
      <c r="HU2021" s="90"/>
      <c r="HV2021" s="90"/>
      <c r="HW2021" s="90"/>
      <c r="HX2021" s="90"/>
      <c r="HY2021" s="90"/>
      <c r="HZ2021" s="90"/>
      <c r="IA2021" s="90"/>
      <c r="IB2021" s="90"/>
      <c r="IC2021" s="90"/>
      <c r="ID2021" s="90"/>
      <c r="IE2021" s="90"/>
      <c r="IF2021" s="90"/>
      <c r="IG2021" s="90"/>
      <c r="IH2021" s="90"/>
      <c r="II2021" s="90"/>
      <c r="IJ2021" s="90"/>
      <c r="IK2021" s="90"/>
      <c r="IL2021" s="90"/>
      <c r="IM2021" s="90"/>
    </row>
    <row r="2022" spans="1:247" ht="13.5" hidden="1">
      <c r="A2022" s="90" t="s">
        <v>2767</v>
      </c>
      <c r="B2022" s="90" t="s">
        <v>2941</v>
      </c>
      <c r="C2022" s="90" t="s">
        <v>2942</v>
      </c>
      <c r="D2022" s="98">
        <v>45753</v>
      </c>
      <c r="E2022" s="90" t="s">
        <v>2947</v>
      </c>
      <c r="F2022" s="90" t="s">
        <v>2786</v>
      </c>
      <c r="G2022" s="90" t="s">
        <v>752</v>
      </c>
      <c r="H2022" s="92">
        <v>-1680</v>
      </c>
      <c r="I2022" s="92">
        <v>495</v>
      </c>
      <c r="J2022" s="93"/>
      <c r="K2022" s="94">
        <f t="shared" si="29"/>
        <v>-3.393939393939394</v>
      </c>
      <c r="L2022" s="94">
        <v>-3.393939393939394</v>
      </c>
      <c r="M2022" s="94">
        <f t="shared" si="30"/>
        <v>0</v>
      </c>
      <c r="N2022" s="90" t="s">
        <v>2944</v>
      </c>
      <c r="O2022" s="90" t="s">
        <v>2945</v>
      </c>
      <c r="P2022" s="90" t="s">
        <v>2619</v>
      </c>
      <c r="Q2022" s="90" t="s">
        <v>2946</v>
      </c>
      <c r="R2022" s="90"/>
      <c r="S2022" s="90"/>
      <c r="T2022" s="90"/>
      <c r="U2022" s="90"/>
      <c r="V2022" s="90"/>
      <c r="W2022" s="90"/>
      <c r="X2022" s="90"/>
      <c r="Y2022" s="90"/>
      <c r="Z2022" s="90"/>
      <c r="AA2022" s="90"/>
      <c r="AB2022" s="90"/>
      <c r="AC2022" s="90"/>
      <c r="AD2022" s="90"/>
      <c r="AE2022" s="90"/>
      <c r="AF2022" s="90"/>
      <c r="AG2022" s="90"/>
      <c r="AH2022" s="90"/>
      <c r="AI2022" s="90"/>
      <c r="AJ2022" s="90"/>
      <c r="AK2022" s="90"/>
      <c r="AL2022" s="90"/>
      <c r="AM2022" s="90"/>
      <c r="AN2022" s="90"/>
      <c r="AO2022" s="90"/>
      <c r="AP2022" s="90"/>
      <c r="AQ2022" s="90"/>
      <c r="AR2022" s="90"/>
      <c r="AS2022" s="90"/>
      <c r="AT2022" s="90"/>
      <c r="AU2022" s="90"/>
      <c r="AV2022" s="90"/>
      <c r="AW2022" s="90"/>
      <c r="AX2022" s="90"/>
      <c r="AY2022" s="90"/>
      <c r="AZ2022" s="90"/>
      <c r="BA2022" s="90"/>
      <c r="BB2022" s="90"/>
      <c r="BC2022" s="90"/>
      <c r="BD2022" s="90"/>
      <c r="BE2022" s="90"/>
      <c r="BF2022" s="90"/>
      <c r="BG2022" s="90"/>
      <c r="BH2022" s="90"/>
      <c r="BI2022" s="90"/>
      <c r="BJ2022" s="90"/>
      <c r="BK2022" s="90"/>
      <c r="BL2022" s="90"/>
      <c r="BM2022" s="90"/>
      <c r="BN2022" s="90"/>
      <c r="BO2022" s="90"/>
      <c r="BP2022" s="90"/>
      <c r="BQ2022" s="90"/>
      <c r="BR2022" s="90"/>
      <c r="BS2022" s="90"/>
      <c r="BT2022" s="90"/>
      <c r="BU2022" s="90"/>
      <c r="BV2022" s="90"/>
      <c r="BW2022" s="90"/>
      <c r="BX2022" s="90"/>
      <c r="BY2022" s="90"/>
      <c r="BZ2022" s="90"/>
      <c r="CA2022" s="90"/>
      <c r="CB2022" s="90"/>
      <c r="CC2022" s="90"/>
      <c r="CD2022" s="90"/>
      <c r="CE2022" s="90"/>
      <c r="CF2022" s="90"/>
      <c r="CG2022" s="90"/>
      <c r="CH2022" s="90"/>
      <c r="CI2022" s="90"/>
      <c r="CJ2022" s="90"/>
      <c r="CK2022" s="90"/>
      <c r="CL2022" s="90"/>
      <c r="CM2022" s="90"/>
      <c r="CN2022" s="90"/>
      <c r="CO2022" s="90"/>
      <c r="CP2022" s="90"/>
      <c r="CQ2022" s="90"/>
      <c r="CR2022" s="90"/>
      <c r="CS2022" s="90"/>
      <c r="CT2022" s="90"/>
      <c r="CU2022" s="90"/>
      <c r="CV2022" s="90"/>
      <c r="CW2022" s="90"/>
      <c r="CX2022" s="90"/>
      <c r="CY2022" s="90"/>
      <c r="CZ2022" s="90"/>
      <c r="DA2022" s="90"/>
      <c r="DB2022" s="90"/>
      <c r="DC2022" s="90"/>
      <c r="DD2022" s="90"/>
      <c r="DE2022" s="90"/>
      <c r="DF2022" s="90"/>
      <c r="DG2022" s="90"/>
      <c r="DH2022" s="90"/>
      <c r="DI2022" s="90"/>
      <c r="DJ2022" s="90"/>
      <c r="DK2022" s="90"/>
      <c r="DL2022" s="90"/>
      <c r="DM2022" s="90"/>
      <c r="DN2022" s="90"/>
      <c r="DO2022" s="90"/>
      <c r="DP2022" s="90"/>
      <c r="DQ2022" s="90"/>
      <c r="DR2022" s="90"/>
      <c r="DS2022" s="90"/>
      <c r="DT2022" s="90"/>
      <c r="DU2022" s="90"/>
      <c r="DV2022" s="90"/>
      <c r="DW2022" s="90"/>
      <c r="DX2022" s="90"/>
      <c r="DY2022" s="90"/>
      <c r="DZ2022" s="90"/>
      <c r="EA2022" s="90"/>
      <c r="EB2022" s="90"/>
      <c r="EC2022" s="90"/>
      <c r="ED2022" s="90"/>
      <c r="EE2022" s="90"/>
      <c r="EF2022" s="90"/>
      <c r="EG2022" s="90"/>
      <c r="EH2022" s="90"/>
      <c r="EI2022" s="90"/>
      <c r="EJ2022" s="90"/>
      <c r="EK2022" s="90"/>
      <c r="EL2022" s="90"/>
      <c r="EM2022" s="90"/>
      <c r="EN2022" s="90"/>
      <c r="EO2022" s="90"/>
      <c r="EP2022" s="90"/>
      <c r="EQ2022" s="90"/>
      <c r="ER2022" s="90"/>
      <c r="ES2022" s="90"/>
      <c r="ET2022" s="90"/>
      <c r="EU2022" s="90"/>
      <c r="EV2022" s="90"/>
      <c r="EW2022" s="90"/>
      <c r="EX2022" s="90"/>
      <c r="EY2022" s="90"/>
      <c r="EZ2022" s="90"/>
      <c r="FA2022" s="90"/>
      <c r="FB2022" s="90"/>
      <c r="FC2022" s="90"/>
      <c r="FD2022" s="90"/>
      <c r="FE2022" s="90"/>
      <c r="FF2022" s="90"/>
      <c r="FG2022" s="90"/>
      <c r="FH2022" s="90"/>
      <c r="FI2022" s="90"/>
      <c r="FJ2022" s="90"/>
      <c r="FK2022" s="90"/>
      <c r="FL2022" s="90"/>
      <c r="FM2022" s="90"/>
      <c r="FN2022" s="90"/>
      <c r="FO2022" s="90"/>
      <c r="FP2022" s="90"/>
      <c r="FQ2022" s="90"/>
      <c r="FR2022" s="90"/>
      <c r="FS2022" s="90"/>
      <c r="FT2022" s="90"/>
      <c r="FU2022" s="90"/>
      <c r="FV2022" s="90"/>
      <c r="FW2022" s="90"/>
      <c r="FX2022" s="90"/>
      <c r="FY2022" s="90"/>
      <c r="FZ2022" s="90"/>
      <c r="GA2022" s="90"/>
      <c r="GB2022" s="90"/>
      <c r="GC2022" s="90"/>
      <c r="GD2022" s="90"/>
      <c r="GE2022" s="90"/>
      <c r="GF2022" s="90"/>
      <c r="GG2022" s="90"/>
      <c r="GH2022" s="90"/>
      <c r="GI2022" s="90"/>
      <c r="GJ2022" s="90"/>
      <c r="GK2022" s="90"/>
      <c r="GL2022" s="90"/>
      <c r="GM2022" s="90"/>
      <c r="GN2022" s="90"/>
      <c r="GO2022" s="90"/>
      <c r="GP2022" s="90"/>
      <c r="GQ2022" s="90"/>
      <c r="GR2022" s="90"/>
      <c r="GS2022" s="90"/>
      <c r="GT2022" s="90"/>
      <c r="GU2022" s="90"/>
      <c r="GV2022" s="90"/>
      <c r="GW2022" s="90"/>
      <c r="GX2022" s="90"/>
      <c r="GY2022" s="90"/>
      <c r="GZ2022" s="90"/>
      <c r="HA2022" s="90"/>
      <c r="HB2022" s="90"/>
      <c r="HC2022" s="90"/>
      <c r="HD2022" s="90"/>
      <c r="HE2022" s="90"/>
      <c r="HF2022" s="90"/>
      <c r="HG2022" s="90"/>
      <c r="HH2022" s="90"/>
      <c r="HI2022" s="90"/>
      <c r="HJ2022" s="90"/>
      <c r="HK2022" s="90"/>
      <c r="HL2022" s="90"/>
      <c r="HM2022" s="90"/>
      <c r="HN2022" s="90"/>
      <c r="HO2022" s="90"/>
      <c r="HP2022" s="90"/>
      <c r="HQ2022" s="90"/>
      <c r="HR2022" s="90"/>
      <c r="HS2022" s="90"/>
      <c r="HT2022" s="90"/>
      <c r="HU2022" s="90"/>
      <c r="HV2022" s="90"/>
      <c r="HW2022" s="90"/>
      <c r="HX2022" s="90"/>
      <c r="HY2022" s="90"/>
      <c r="HZ2022" s="90"/>
      <c r="IA2022" s="90"/>
      <c r="IB2022" s="90"/>
      <c r="IC2022" s="90"/>
      <c r="ID2022" s="90"/>
      <c r="IE2022" s="90"/>
      <c r="IF2022" s="90"/>
      <c r="IG2022" s="90"/>
      <c r="IH2022" s="90"/>
      <c r="II2022" s="90"/>
      <c r="IJ2022" s="90"/>
      <c r="IK2022" s="90"/>
      <c r="IL2022" s="90"/>
      <c r="IM2022" s="90"/>
    </row>
    <row r="2023" spans="1:247" ht="13.5" hidden="1">
      <c r="A2023" s="90" t="s">
        <v>2767</v>
      </c>
      <c r="B2023" s="90" t="s">
        <v>2941</v>
      </c>
      <c r="C2023" s="90" t="s">
        <v>2942</v>
      </c>
      <c r="D2023" s="98">
        <v>45783</v>
      </c>
      <c r="E2023" s="90">
        <v>335361</v>
      </c>
      <c r="F2023" s="90" t="s">
        <v>2786</v>
      </c>
      <c r="G2023" s="90" t="s">
        <v>752</v>
      </c>
      <c r="H2023" s="92">
        <v>3133766.32</v>
      </c>
      <c r="I2023" s="92">
        <v>497</v>
      </c>
      <c r="J2023" s="93"/>
      <c r="K2023" s="94">
        <f t="shared" si="29"/>
        <v>6305.364828973843</v>
      </c>
      <c r="L2023" s="94">
        <f t="shared" ref="L2023:L2060" si="31">K2023</f>
        <v>6305.364828973843</v>
      </c>
      <c r="M2023" s="94">
        <f t="shared" si="30"/>
        <v>0</v>
      </c>
      <c r="N2023" s="90" t="s">
        <v>2944</v>
      </c>
      <c r="O2023" s="90" t="s">
        <v>2945</v>
      </c>
      <c r="P2023" s="90" t="s">
        <v>2619</v>
      </c>
      <c r="Q2023" s="90" t="s">
        <v>2946</v>
      </c>
      <c r="R2023" s="90"/>
      <c r="S2023" s="90"/>
      <c r="T2023" s="90"/>
      <c r="U2023" s="90"/>
      <c r="V2023" s="90"/>
      <c r="W2023" s="90"/>
      <c r="X2023" s="90"/>
      <c r="Y2023" s="90"/>
      <c r="Z2023" s="90"/>
      <c r="AA2023" s="90"/>
      <c r="AB2023" s="90"/>
      <c r="AC2023" s="90"/>
      <c r="AD2023" s="90"/>
      <c r="AE2023" s="90"/>
      <c r="AF2023" s="90"/>
      <c r="AG2023" s="90"/>
      <c r="AH2023" s="90"/>
      <c r="AI2023" s="90"/>
      <c r="AJ2023" s="90"/>
      <c r="AK2023" s="90"/>
      <c r="AL2023" s="90"/>
      <c r="AM2023" s="90"/>
      <c r="AN2023" s="90"/>
      <c r="AO2023" s="90"/>
      <c r="AP2023" s="90"/>
      <c r="AQ2023" s="90"/>
      <c r="AR2023" s="90"/>
      <c r="AS2023" s="90"/>
      <c r="AT2023" s="90"/>
      <c r="AU2023" s="90"/>
      <c r="AV2023" s="90"/>
      <c r="AW2023" s="90"/>
      <c r="AX2023" s="90"/>
      <c r="AY2023" s="90"/>
      <c r="AZ2023" s="90"/>
      <c r="BA2023" s="90"/>
      <c r="BB2023" s="90"/>
      <c r="BC2023" s="90"/>
      <c r="BD2023" s="90"/>
      <c r="BE2023" s="90"/>
      <c r="BF2023" s="90"/>
      <c r="BG2023" s="90"/>
      <c r="BH2023" s="90"/>
      <c r="BI2023" s="90"/>
      <c r="BJ2023" s="90"/>
      <c r="BK2023" s="90"/>
      <c r="BL2023" s="90"/>
      <c r="BM2023" s="90"/>
      <c r="BN2023" s="90"/>
      <c r="BO2023" s="90"/>
      <c r="BP2023" s="90"/>
      <c r="BQ2023" s="90"/>
      <c r="BR2023" s="90"/>
      <c r="BS2023" s="90"/>
      <c r="BT2023" s="90"/>
      <c r="BU2023" s="90"/>
      <c r="BV2023" s="90"/>
      <c r="BW2023" s="90"/>
      <c r="BX2023" s="90"/>
      <c r="BY2023" s="90"/>
      <c r="BZ2023" s="90"/>
      <c r="CA2023" s="90"/>
      <c r="CB2023" s="90"/>
      <c r="CC2023" s="90"/>
      <c r="CD2023" s="90"/>
      <c r="CE2023" s="90"/>
      <c r="CF2023" s="90"/>
      <c r="CG2023" s="90"/>
      <c r="CH2023" s="90"/>
      <c r="CI2023" s="90"/>
      <c r="CJ2023" s="90"/>
      <c r="CK2023" s="90"/>
      <c r="CL2023" s="90"/>
      <c r="CM2023" s="90"/>
      <c r="CN2023" s="90"/>
      <c r="CO2023" s="90"/>
      <c r="CP2023" s="90"/>
      <c r="CQ2023" s="90"/>
      <c r="CR2023" s="90"/>
      <c r="CS2023" s="90"/>
      <c r="CT2023" s="90"/>
      <c r="CU2023" s="90"/>
      <c r="CV2023" s="90"/>
      <c r="CW2023" s="90"/>
      <c r="CX2023" s="90"/>
      <c r="CY2023" s="90"/>
      <c r="CZ2023" s="90"/>
      <c r="DA2023" s="90"/>
      <c r="DB2023" s="90"/>
      <c r="DC2023" s="90"/>
      <c r="DD2023" s="90"/>
      <c r="DE2023" s="90"/>
      <c r="DF2023" s="90"/>
      <c r="DG2023" s="90"/>
      <c r="DH2023" s="90"/>
      <c r="DI2023" s="90"/>
      <c r="DJ2023" s="90"/>
      <c r="DK2023" s="90"/>
      <c r="DL2023" s="90"/>
      <c r="DM2023" s="90"/>
      <c r="DN2023" s="90"/>
      <c r="DO2023" s="90"/>
      <c r="DP2023" s="90"/>
      <c r="DQ2023" s="90"/>
      <c r="DR2023" s="90"/>
      <c r="DS2023" s="90"/>
      <c r="DT2023" s="90"/>
      <c r="DU2023" s="90"/>
      <c r="DV2023" s="90"/>
      <c r="DW2023" s="90"/>
      <c r="DX2023" s="90"/>
      <c r="DY2023" s="90"/>
      <c r="DZ2023" s="90"/>
      <c r="EA2023" s="90"/>
      <c r="EB2023" s="90"/>
      <c r="EC2023" s="90"/>
      <c r="ED2023" s="90"/>
      <c r="EE2023" s="90"/>
      <c r="EF2023" s="90"/>
      <c r="EG2023" s="90"/>
      <c r="EH2023" s="90"/>
      <c r="EI2023" s="90"/>
      <c r="EJ2023" s="90"/>
      <c r="EK2023" s="90"/>
      <c r="EL2023" s="90"/>
      <c r="EM2023" s="90"/>
      <c r="EN2023" s="90"/>
      <c r="EO2023" s="90"/>
      <c r="EP2023" s="90"/>
      <c r="EQ2023" s="90"/>
      <c r="ER2023" s="90"/>
      <c r="ES2023" s="90"/>
      <c r="ET2023" s="90"/>
      <c r="EU2023" s="90"/>
      <c r="EV2023" s="90"/>
      <c r="EW2023" s="90"/>
      <c r="EX2023" s="90"/>
      <c r="EY2023" s="90"/>
      <c r="EZ2023" s="90"/>
      <c r="FA2023" s="90"/>
      <c r="FB2023" s="90"/>
      <c r="FC2023" s="90"/>
      <c r="FD2023" s="90"/>
      <c r="FE2023" s="90"/>
      <c r="FF2023" s="90"/>
      <c r="FG2023" s="90"/>
      <c r="FH2023" s="90"/>
      <c r="FI2023" s="90"/>
      <c r="FJ2023" s="90"/>
      <c r="FK2023" s="90"/>
      <c r="FL2023" s="90"/>
      <c r="FM2023" s="90"/>
      <c r="FN2023" s="90"/>
      <c r="FO2023" s="90"/>
      <c r="FP2023" s="90"/>
      <c r="FQ2023" s="90"/>
      <c r="FR2023" s="90"/>
      <c r="FS2023" s="90"/>
      <c r="FT2023" s="90"/>
      <c r="FU2023" s="90"/>
      <c r="FV2023" s="90"/>
      <c r="FW2023" s="90"/>
      <c r="FX2023" s="90"/>
      <c r="FY2023" s="90"/>
      <c r="FZ2023" s="90"/>
      <c r="GA2023" s="90"/>
      <c r="GB2023" s="90"/>
      <c r="GC2023" s="90"/>
      <c r="GD2023" s="90"/>
      <c r="GE2023" s="90"/>
      <c r="GF2023" s="90"/>
      <c r="GG2023" s="90"/>
      <c r="GH2023" s="90"/>
      <c r="GI2023" s="90"/>
      <c r="GJ2023" s="90"/>
      <c r="GK2023" s="90"/>
      <c r="GL2023" s="90"/>
      <c r="GM2023" s="90"/>
      <c r="GN2023" s="90"/>
      <c r="GO2023" s="90"/>
      <c r="GP2023" s="90"/>
      <c r="GQ2023" s="90"/>
      <c r="GR2023" s="90"/>
      <c r="GS2023" s="90"/>
      <c r="GT2023" s="90"/>
      <c r="GU2023" s="90"/>
      <c r="GV2023" s="90"/>
      <c r="GW2023" s="90"/>
      <c r="GX2023" s="90"/>
      <c r="GY2023" s="90"/>
      <c r="GZ2023" s="90"/>
      <c r="HA2023" s="90"/>
      <c r="HB2023" s="90"/>
      <c r="HC2023" s="90"/>
      <c r="HD2023" s="90"/>
      <c r="HE2023" s="90"/>
      <c r="HF2023" s="90"/>
      <c r="HG2023" s="90"/>
      <c r="HH2023" s="90"/>
      <c r="HI2023" s="90"/>
      <c r="HJ2023" s="90"/>
      <c r="HK2023" s="90"/>
      <c r="HL2023" s="90"/>
      <c r="HM2023" s="90"/>
      <c r="HN2023" s="90"/>
      <c r="HO2023" s="90"/>
      <c r="HP2023" s="90"/>
      <c r="HQ2023" s="90"/>
      <c r="HR2023" s="90"/>
      <c r="HS2023" s="90"/>
      <c r="HT2023" s="90"/>
      <c r="HU2023" s="90"/>
      <c r="HV2023" s="90"/>
      <c r="HW2023" s="90"/>
      <c r="HX2023" s="90"/>
      <c r="HY2023" s="90"/>
      <c r="HZ2023" s="90"/>
      <c r="IA2023" s="90"/>
      <c r="IB2023" s="90"/>
      <c r="IC2023" s="90"/>
      <c r="ID2023" s="90"/>
      <c r="IE2023" s="90"/>
      <c r="IF2023" s="90"/>
      <c r="IG2023" s="90"/>
      <c r="IH2023" s="90"/>
      <c r="II2023" s="90"/>
      <c r="IJ2023" s="90"/>
      <c r="IK2023" s="90"/>
      <c r="IL2023" s="90"/>
      <c r="IM2023" s="90"/>
    </row>
    <row r="2024" spans="1:247" ht="13.5" hidden="1">
      <c r="A2024" s="90" t="s">
        <v>2767</v>
      </c>
      <c r="B2024" s="90" t="s">
        <v>2941</v>
      </c>
      <c r="C2024" s="90" t="s">
        <v>2942</v>
      </c>
      <c r="D2024" s="98">
        <v>45783</v>
      </c>
      <c r="E2024" s="90">
        <v>335371</v>
      </c>
      <c r="F2024" s="90" t="s">
        <v>2786</v>
      </c>
      <c r="G2024" s="90" t="s">
        <v>752</v>
      </c>
      <c r="H2024" s="92">
        <v>284553.07</v>
      </c>
      <c r="I2024" s="92">
        <v>497</v>
      </c>
      <c r="J2024" s="93"/>
      <c r="K2024" s="94">
        <f t="shared" si="29"/>
        <v>572.5413883299799</v>
      </c>
      <c r="L2024" s="94">
        <f t="shared" si="31"/>
        <v>572.5413883299799</v>
      </c>
      <c r="M2024" s="94">
        <f t="shared" si="30"/>
        <v>0</v>
      </c>
      <c r="N2024" s="90" t="s">
        <v>2944</v>
      </c>
      <c r="O2024" s="90" t="s">
        <v>2945</v>
      </c>
      <c r="P2024" s="90" t="s">
        <v>2619</v>
      </c>
      <c r="Q2024" s="90" t="s">
        <v>2946</v>
      </c>
      <c r="R2024" s="90"/>
      <c r="S2024" s="90"/>
      <c r="T2024" s="90"/>
      <c r="U2024" s="90"/>
      <c r="V2024" s="90"/>
      <c r="W2024" s="90"/>
      <c r="X2024" s="90"/>
      <c r="Y2024" s="90"/>
      <c r="Z2024" s="90"/>
      <c r="AA2024" s="90"/>
      <c r="AB2024" s="90"/>
      <c r="AC2024" s="90"/>
      <c r="AD2024" s="90"/>
      <c r="AE2024" s="90"/>
      <c r="AF2024" s="90"/>
      <c r="AG2024" s="90"/>
      <c r="AH2024" s="90"/>
      <c r="AI2024" s="90"/>
      <c r="AJ2024" s="90"/>
      <c r="AK2024" s="90"/>
      <c r="AL2024" s="90"/>
      <c r="AM2024" s="90"/>
      <c r="AN2024" s="90"/>
      <c r="AO2024" s="90"/>
      <c r="AP2024" s="90"/>
      <c r="AQ2024" s="90"/>
      <c r="AR2024" s="90"/>
      <c r="AS2024" s="90"/>
      <c r="AT2024" s="90"/>
      <c r="AU2024" s="90"/>
      <c r="AV2024" s="90"/>
      <c r="AW2024" s="90"/>
      <c r="AX2024" s="90"/>
      <c r="AY2024" s="90"/>
      <c r="AZ2024" s="90"/>
      <c r="BA2024" s="90"/>
      <c r="BB2024" s="90"/>
      <c r="BC2024" s="90"/>
      <c r="BD2024" s="90"/>
      <c r="BE2024" s="90"/>
      <c r="BF2024" s="90"/>
      <c r="BG2024" s="90"/>
      <c r="BH2024" s="90"/>
      <c r="BI2024" s="90"/>
      <c r="BJ2024" s="90"/>
      <c r="BK2024" s="90"/>
      <c r="BL2024" s="90"/>
      <c r="BM2024" s="90"/>
      <c r="BN2024" s="90"/>
      <c r="BO2024" s="90"/>
      <c r="BP2024" s="90"/>
      <c r="BQ2024" s="90"/>
      <c r="BR2024" s="90"/>
      <c r="BS2024" s="90"/>
      <c r="BT2024" s="90"/>
      <c r="BU2024" s="90"/>
      <c r="BV2024" s="90"/>
      <c r="BW2024" s="90"/>
      <c r="BX2024" s="90"/>
      <c r="BY2024" s="90"/>
      <c r="BZ2024" s="90"/>
      <c r="CA2024" s="90"/>
      <c r="CB2024" s="90"/>
      <c r="CC2024" s="90"/>
      <c r="CD2024" s="90"/>
      <c r="CE2024" s="90"/>
      <c r="CF2024" s="90"/>
      <c r="CG2024" s="90"/>
      <c r="CH2024" s="90"/>
      <c r="CI2024" s="90"/>
      <c r="CJ2024" s="90"/>
      <c r="CK2024" s="90"/>
      <c r="CL2024" s="90"/>
      <c r="CM2024" s="90"/>
      <c r="CN2024" s="90"/>
      <c r="CO2024" s="90"/>
      <c r="CP2024" s="90"/>
      <c r="CQ2024" s="90"/>
      <c r="CR2024" s="90"/>
      <c r="CS2024" s="90"/>
      <c r="CT2024" s="90"/>
      <c r="CU2024" s="90"/>
      <c r="CV2024" s="90"/>
      <c r="CW2024" s="90"/>
      <c r="CX2024" s="90"/>
      <c r="CY2024" s="90"/>
      <c r="CZ2024" s="90"/>
      <c r="DA2024" s="90"/>
      <c r="DB2024" s="90"/>
      <c r="DC2024" s="90"/>
      <c r="DD2024" s="90"/>
      <c r="DE2024" s="90"/>
      <c r="DF2024" s="90"/>
      <c r="DG2024" s="90"/>
      <c r="DH2024" s="90"/>
      <c r="DI2024" s="90"/>
      <c r="DJ2024" s="90"/>
      <c r="DK2024" s="90"/>
      <c r="DL2024" s="90"/>
      <c r="DM2024" s="90"/>
      <c r="DN2024" s="90"/>
      <c r="DO2024" s="90"/>
      <c r="DP2024" s="90"/>
      <c r="DQ2024" s="90"/>
      <c r="DR2024" s="90"/>
      <c r="DS2024" s="90"/>
      <c r="DT2024" s="90"/>
      <c r="DU2024" s="90"/>
      <c r="DV2024" s="90"/>
      <c r="DW2024" s="90"/>
      <c r="DX2024" s="90"/>
      <c r="DY2024" s="90"/>
      <c r="DZ2024" s="90"/>
      <c r="EA2024" s="90"/>
      <c r="EB2024" s="90"/>
      <c r="EC2024" s="90"/>
      <c r="ED2024" s="90"/>
      <c r="EE2024" s="90"/>
      <c r="EF2024" s="90"/>
      <c r="EG2024" s="90"/>
      <c r="EH2024" s="90"/>
      <c r="EI2024" s="90"/>
      <c r="EJ2024" s="90"/>
      <c r="EK2024" s="90"/>
      <c r="EL2024" s="90"/>
      <c r="EM2024" s="90"/>
      <c r="EN2024" s="90"/>
      <c r="EO2024" s="90"/>
      <c r="EP2024" s="90"/>
      <c r="EQ2024" s="90"/>
      <c r="ER2024" s="90"/>
      <c r="ES2024" s="90"/>
      <c r="ET2024" s="90"/>
      <c r="EU2024" s="90"/>
      <c r="EV2024" s="90"/>
      <c r="EW2024" s="90"/>
      <c r="EX2024" s="90"/>
      <c r="EY2024" s="90"/>
      <c r="EZ2024" s="90"/>
      <c r="FA2024" s="90"/>
      <c r="FB2024" s="90"/>
      <c r="FC2024" s="90"/>
      <c r="FD2024" s="90"/>
      <c r="FE2024" s="90"/>
      <c r="FF2024" s="90"/>
      <c r="FG2024" s="90"/>
      <c r="FH2024" s="90"/>
      <c r="FI2024" s="90"/>
      <c r="FJ2024" s="90"/>
      <c r="FK2024" s="90"/>
      <c r="FL2024" s="90"/>
      <c r="FM2024" s="90"/>
      <c r="FN2024" s="90"/>
      <c r="FO2024" s="90"/>
      <c r="FP2024" s="90"/>
      <c r="FQ2024" s="90"/>
      <c r="FR2024" s="90"/>
      <c r="FS2024" s="90"/>
      <c r="FT2024" s="90"/>
      <c r="FU2024" s="90"/>
      <c r="FV2024" s="90"/>
      <c r="FW2024" s="90"/>
      <c r="FX2024" s="90"/>
      <c r="FY2024" s="90"/>
      <c r="FZ2024" s="90"/>
      <c r="GA2024" s="90"/>
      <c r="GB2024" s="90"/>
      <c r="GC2024" s="90"/>
      <c r="GD2024" s="90"/>
      <c r="GE2024" s="90"/>
      <c r="GF2024" s="90"/>
      <c r="GG2024" s="90"/>
      <c r="GH2024" s="90"/>
      <c r="GI2024" s="90"/>
      <c r="GJ2024" s="90"/>
      <c r="GK2024" s="90"/>
      <c r="GL2024" s="90"/>
      <c r="GM2024" s="90"/>
      <c r="GN2024" s="90"/>
      <c r="GO2024" s="90"/>
      <c r="GP2024" s="90"/>
      <c r="GQ2024" s="90"/>
      <c r="GR2024" s="90"/>
      <c r="GS2024" s="90"/>
      <c r="GT2024" s="90"/>
      <c r="GU2024" s="90"/>
      <c r="GV2024" s="90"/>
      <c r="GW2024" s="90"/>
      <c r="GX2024" s="90"/>
      <c r="GY2024" s="90"/>
      <c r="GZ2024" s="90"/>
      <c r="HA2024" s="90"/>
      <c r="HB2024" s="90"/>
      <c r="HC2024" s="90"/>
      <c r="HD2024" s="90"/>
      <c r="HE2024" s="90"/>
      <c r="HF2024" s="90"/>
      <c r="HG2024" s="90"/>
      <c r="HH2024" s="90"/>
      <c r="HI2024" s="90"/>
      <c r="HJ2024" s="90"/>
      <c r="HK2024" s="90"/>
      <c r="HL2024" s="90"/>
      <c r="HM2024" s="90"/>
      <c r="HN2024" s="90"/>
      <c r="HO2024" s="90"/>
      <c r="HP2024" s="90"/>
      <c r="HQ2024" s="90"/>
      <c r="HR2024" s="90"/>
      <c r="HS2024" s="90"/>
      <c r="HT2024" s="90"/>
      <c r="HU2024" s="90"/>
      <c r="HV2024" s="90"/>
      <c r="HW2024" s="90"/>
      <c r="HX2024" s="90"/>
      <c r="HY2024" s="90"/>
      <c r="HZ2024" s="90"/>
      <c r="IA2024" s="90"/>
      <c r="IB2024" s="90"/>
      <c r="IC2024" s="90"/>
      <c r="ID2024" s="90"/>
      <c r="IE2024" s="90"/>
      <c r="IF2024" s="90"/>
      <c r="IG2024" s="90"/>
      <c r="IH2024" s="90"/>
      <c r="II2024" s="90"/>
      <c r="IJ2024" s="90"/>
      <c r="IK2024" s="90"/>
      <c r="IL2024" s="90"/>
      <c r="IM2024" s="90"/>
    </row>
    <row r="2025" spans="1:247" ht="13.5" hidden="1">
      <c r="A2025" s="90" t="s">
        <v>2767</v>
      </c>
      <c r="B2025" s="90" t="s">
        <v>2941</v>
      </c>
      <c r="C2025" s="90" t="s">
        <v>2942</v>
      </c>
      <c r="D2025" s="98">
        <v>45967</v>
      </c>
      <c r="E2025" s="90">
        <v>335882</v>
      </c>
      <c r="F2025" s="90" t="s">
        <v>2786</v>
      </c>
      <c r="G2025" s="90" t="s">
        <v>752</v>
      </c>
      <c r="H2025" s="92">
        <v>1086014.3799999999</v>
      </c>
      <c r="I2025" s="92">
        <v>497</v>
      </c>
      <c r="J2025" s="93"/>
      <c r="K2025" s="94">
        <f t="shared" si="29"/>
        <v>2185.139597585513</v>
      </c>
      <c r="L2025" s="94">
        <f t="shared" si="31"/>
        <v>2185.139597585513</v>
      </c>
      <c r="M2025" s="94">
        <f t="shared" si="30"/>
        <v>0</v>
      </c>
      <c r="N2025" s="90" t="s">
        <v>2944</v>
      </c>
      <c r="O2025" s="90" t="s">
        <v>2945</v>
      </c>
      <c r="P2025" s="90" t="s">
        <v>2619</v>
      </c>
      <c r="Q2025" s="90" t="s">
        <v>2946</v>
      </c>
      <c r="R2025" s="90"/>
      <c r="S2025" s="90"/>
      <c r="T2025" s="90"/>
      <c r="U2025" s="90"/>
      <c r="V2025" s="90"/>
      <c r="W2025" s="90"/>
      <c r="X2025" s="90"/>
      <c r="Y2025" s="90"/>
      <c r="Z2025" s="90"/>
      <c r="AA2025" s="90"/>
      <c r="AB2025" s="90"/>
      <c r="AC2025" s="90"/>
      <c r="AD2025" s="90"/>
      <c r="AE2025" s="90"/>
      <c r="AF2025" s="90"/>
      <c r="AG2025" s="90"/>
      <c r="AH2025" s="90"/>
      <c r="AI2025" s="90"/>
      <c r="AJ2025" s="90"/>
      <c r="AK2025" s="90"/>
      <c r="AL2025" s="90"/>
      <c r="AM2025" s="90"/>
      <c r="AN2025" s="90"/>
      <c r="AO2025" s="90"/>
      <c r="AP2025" s="90"/>
      <c r="AQ2025" s="90"/>
      <c r="AR2025" s="90"/>
      <c r="AS2025" s="90"/>
      <c r="AT2025" s="90"/>
      <c r="AU2025" s="90"/>
      <c r="AV2025" s="90"/>
      <c r="AW2025" s="90"/>
      <c r="AX2025" s="90"/>
      <c r="AY2025" s="90"/>
      <c r="AZ2025" s="90"/>
      <c r="BA2025" s="90"/>
      <c r="BB2025" s="90"/>
      <c r="BC2025" s="90"/>
      <c r="BD2025" s="90"/>
      <c r="BE2025" s="90"/>
      <c r="BF2025" s="90"/>
      <c r="BG2025" s="90"/>
      <c r="BH2025" s="90"/>
      <c r="BI2025" s="90"/>
      <c r="BJ2025" s="90"/>
      <c r="BK2025" s="90"/>
      <c r="BL2025" s="90"/>
      <c r="BM2025" s="90"/>
      <c r="BN2025" s="90"/>
      <c r="BO2025" s="90"/>
      <c r="BP2025" s="90"/>
      <c r="BQ2025" s="90"/>
      <c r="BR2025" s="90"/>
      <c r="BS2025" s="90"/>
      <c r="BT2025" s="90"/>
      <c r="BU2025" s="90"/>
      <c r="BV2025" s="90"/>
      <c r="BW2025" s="90"/>
      <c r="BX2025" s="90"/>
      <c r="BY2025" s="90"/>
      <c r="BZ2025" s="90"/>
      <c r="CA2025" s="90"/>
      <c r="CB2025" s="90"/>
      <c r="CC2025" s="90"/>
      <c r="CD2025" s="90"/>
      <c r="CE2025" s="90"/>
      <c r="CF2025" s="90"/>
      <c r="CG2025" s="90"/>
      <c r="CH2025" s="90"/>
      <c r="CI2025" s="90"/>
      <c r="CJ2025" s="90"/>
      <c r="CK2025" s="90"/>
      <c r="CL2025" s="90"/>
      <c r="CM2025" s="90"/>
      <c r="CN2025" s="90"/>
      <c r="CO2025" s="90"/>
      <c r="CP2025" s="90"/>
      <c r="CQ2025" s="90"/>
      <c r="CR2025" s="90"/>
      <c r="CS2025" s="90"/>
      <c r="CT2025" s="90"/>
      <c r="CU2025" s="90"/>
      <c r="CV2025" s="90"/>
      <c r="CW2025" s="90"/>
      <c r="CX2025" s="90"/>
      <c r="CY2025" s="90"/>
      <c r="CZ2025" s="90"/>
      <c r="DA2025" s="90"/>
      <c r="DB2025" s="90"/>
      <c r="DC2025" s="90"/>
      <c r="DD2025" s="90"/>
      <c r="DE2025" s="90"/>
      <c r="DF2025" s="90"/>
      <c r="DG2025" s="90"/>
      <c r="DH2025" s="90"/>
      <c r="DI2025" s="90"/>
      <c r="DJ2025" s="90"/>
      <c r="DK2025" s="90"/>
      <c r="DL2025" s="90"/>
      <c r="DM2025" s="90"/>
      <c r="DN2025" s="90"/>
      <c r="DO2025" s="90"/>
      <c r="DP2025" s="90"/>
      <c r="DQ2025" s="90"/>
      <c r="DR2025" s="90"/>
      <c r="DS2025" s="90"/>
      <c r="DT2025" s="90"/>
      <c r="DU2025" s="90"/>
      <c r="DV2025" s="90"/>
      <c r="DW2025" s="90"/>
      <c r="DX2025" s="90"/>
      <c r="DY2025" s="90"/>
      <c r="DZ2025" s="90"/>
      <c r="EA2025" s="90"/>
      <c r="EB2025" s="90"/>
      <c r="EC2025" s="90"/>
      <c r="ED2025" s="90"/>
      <c r="EE2025" s="90"/>
      <c r="EF2025" s="90"/>
      <c r="EG2025" s="90"/>
      <c r="EH2025" s="90"/>
      <c r="EI2025" s="90"/>
      <c r="EJ2025" s="90"/>
      <c r="EK2025" s="90"/>
      <c r="EL2025" s="90"/>
      <c r="EM2025" s="90"/>
      <c r="EN2025" s="90"/>
      <c r="EO2025" s="90"/>
      <c r="EP2025" s="90"/>
      <c r="EQ2025" s="90"/>
      <c r="ER2025" s="90"/>
      <c r="ES2025" s="90"/>
      <c r="ET2025" s="90"/>
      <c r="EU2025" s="90"/>
      <c r="EV2025" s="90"/>
      <c r="EW2025" s="90"/>
      <c r="EX2025" s="90"/>
      <c r="EY2025" s="90"/>
      <c r="EZ2025" s="90"/>
      <c r="FA2025" s="90"/>
      <c r="FB2025" s="90"/>
      <c r="FC2025" s="90"/>
      <c r="FD2025" s="90"/>
      <c r="FE2025" s="90"/>
      <c r="FF2025" s="90"/>
      <c r="FG2025" s="90"/>
      <c r="FH2025" s="90"/>
      <c r="FI2025" s="90"/>
      <c r="FJ2025" s="90"/>
      <c r="FK2025" s="90"/>
      <c r="FL2025" s="90"/>
      <c r="FM2025" s="90"/>
      <c r="FN2025" s="90"/>
      <c r="FO2025" s="90"/>
      <c r="FP2025" s="90"/>
      <c r="FQ2025" s="90"/>
      <c r="FR2025" s="90"/>
      <c r="FS2025" s="90"/>
      <c r="FT2025" s="90"/>
      <c r="FU2025" s="90"/>
      <c r="FV2025" s="90"/>
      <c r="FW2025" s="90"/>
      <c r="FX2025" s="90"/>
      <c r="FY2025" s="90"/>
      <c r="FZ2025" s="90"/>
      <c r="GA2025" s="90"/>
      <c r="GB2025" s="90"/>
      <c r="GC2025" s="90"/>
      <c r="GD2025" s="90"/>
      <c r="GE2025" s="90"/>
      <c r="GF2025" s="90"/>
      <c r="GG2025" s="90"/>
      <c r="GH2025" s="90"/>
      <c r="GI2025" s="90"/>
      <c r="GJ2025" s="90"/>
      <c r="GK2025" s="90"/>
      <c r="GL2025" s="90"/>
      <c r="GM2025" s="90"/>
      <c r="GN2025" s="90"/>
      <c r="GO2025" s="90"/>
      <c r="GP2025" s="90"/>
      <c r="GQ2025" s="90"/>
      <c r="GR2025" s="90"/>
      <c r="GS2025" s="90"/>
      <c r="GT2025" s="90"/>
      <c r="GU2025" s="90"/>
      <c r="GV2025" s="90"/>
      <c r="GW2025" s="90"/>
      <c r="GX2025" s="90"/>
      <c r="GY2025" s="90"/>
      <c r="GZ2025" s="90"/>
      <c r="HA2025" s="90"/>
      <c r="HB2025" s="90"/>
      <c r="HC2025" s="90"/>
      <c r="HD2025" s="90"/>
      <c r="HE2025" s="90"/>
      <c r="HF2025" s="90"/>
      <c r="HG2025" s="90"/>
      <c r="HH2025" s="90"/>
      <c r="HI2025" s="90"/>
      <c r="HJ2025" s="90"/>
      <c r="HK2025" s="90"/>
      <c r="HL2025" s="90"/>
      <c r="HM2025" s="90"/>
      <c r="HN2025" s="90"/>
      <c r="HO2025" s="90"/>
      <c r="HP2025" s="90"/>
      <c r="HQ2025" s="90"/>
      <c r="HR2025" s="90"/>
      <c r="HS2025" s="90"/>
      <c r="HT2025" s="90"/>
      <c r="HU2025" s="90"/>
      <c r="HV2025" s="90"/>
      <c r="HW2025" s="90"/>
      <c r="HX2025" s="90"/>
      <c r="HY2025" s="90"/>
      <c r="HZ2025" s="90"/>
      <c r="IA2025" s="90"/>
      <c r="IB2025" s="90"/>
      <c r="IC2025" s="90"/>
      <c r="ID2025" s="90"/>
      <c r="IE2025" s="90"/>
      <c r="IF2025" s="90"/>
      <c r="IG2025" s="90"/>
      <c r="IH2025" s="90"/>
      <c r="II2025" s="90"/>
      <c r="IJ2025" s="90"/>
      <c r="IK2025" s="90"/>
      <c r="IL2025" s="90"/>
      <c r="IM2025" s="90"/>
    </row>
    <row r="2026" spans="1:247" ht="13.5" hidden="1">
      <c r="A2026" s="90" t="s">
        <v>2767</v>
      </c>
      <c r="B2026" s="90" t="s">
        <v>2941</v>
      </c>
      <c r="C2026" s="90" t="s">
        <v>2942</v>
      </c>
      <c r="D2026" s="90" t="s">
        <v>2948</v>
      </c>
      <c r="E2026" s="90" t="s">
        <v>2949</v>
      </c>
      <c r="F2026" s="90" t="s">
        <v>2786</v>
      </c>
      <c r="G2026" s="90" t="s">
        <v>2950</v>
      </c>
      <c r="H2026" s="92">
        <v>-82240</v>
      </c>
      <c r="I2026" s="92">
        <v>497</v>
      </c>
      <c r="J2026" s="93"/>
      <c r="K2026" s="94">
        <f t="shared" si="29"/>
        <v>-165.47283702213281</v>
      </c>
      <c r="L2026" s="94">
        <f t="shared" si="31"/>
        <v>-165.47283702213281</v>
      </c>
      <c r="M2026" s="94">
        <f t="shared" si="30"/>
        <v>0</v>
      </c>
      <c r="N2026" s="90" t="s">
        <v>2951</v>
      </c>
      <c r="O2026" s="90" t="s">
        <v>2952</v>
      </c>
      <c r="P2026" s="90" t="s">
        <v>2619</v>
      </c>
      <c r="Q2026" s="90"/>
      <c r="R2026" s="90"/>
      <c r="S2026" s="90"/>
      <c r="T2026" s="90"/>
      <c r="U2026" s="90"/>
      <c r="V2026" s="90"/>
      <c r="W2026" s="90"/>
      <c r="X2026" s="90"/>
      <c r="Y2026" s="90"/>
      <c r="Z2026" s="90"/>
      <c r="AA2026" s="90"/>
      <c r="AB2026" s="90"/>
      <c r="AC2026" s="90"/>
      <c r="AD2026" s="90"/>
      <c r="AE2026" s="90"/>
      <c r="AF2026" s="90"/>
      <c r="AG2026" s="90"/>
      <c r="AH2026" s="90"/>
      <c r="AI2026" s="90"/>
      <c r="AJ2026" s="90"/>
      <c r="AK2026" s="90"/>
      <c r="AL2026" s="90"/>
      <c r="AM2026" s="90"/>
      <c r="AN2026" s="90"/>
      <c r="AO2026" s="90"/>
      <c r="AP2026" s="90"/>
      <c r="AQ2026" s="90"/>
      <c r="AR2026" s="90"/>
      <c r="AS2026" s="90"/>
      <c r="AT2026" s="90"/>
      <c r="AU2026" s="90"/>
      <c r="AV2026" s="90"/>
      <c r="AW2026" s="90"/>
      <c r="AX2026" s="90"/>
      <c r="AY2026" s="90"/>
      <c r="AZ2026" s="90"/>
      <c r="BA2026" s="90"/>
      <c r="BB2026" s="90"/>
      <c r="BC2026" s="90"/>
      <c r="BD2026" s="90"/>
      <c r="BE2026" s="90"/>
      <c r="BF2026" s="90"/>
      <c r="BG2026" s="90"/>
      <c r="BH2026" s="90"/>
      <c r="BI2026" s="90"/>
      <c r="BJ2026" s="90"/>
      <c r="BK2026" s="90"/>
      <c r="BL2026" s="90"/>
      <c r="BM2026" s="90"/>
      <c r="BN2026" s="90"/>
      <c r="BO2026" s="90"/>
      <c r="BP2026" s="90"/>
      <c r="BQ2026" s="90"/>
      <c r="BR2026" s="90"/>
      <c r="BS2026" s="90"/>
      <c r="BT2026" s="90"/>
      <c r="BU2026" s="90"/>
      <c r="BV2026" s="90"/>
      <c r="BW2026" s="90"/>
      <c r="BX2026" s="90"/>
      <c r="BY2026" s="90"/>
      <c r="BZ2026" s="90"/>
      <c r="CA2026" s="90"/>
      <c r="CB2026" s="90"/>
      <c r="CC2026" s="90"/>
      <c r="CD2026" s="90"/>
      <c r="CE2026" s="90"/>
      <c r="CF2026" s="90"/>
      <c r="CG2026" s="90"/>
      <c r="CH2026" s="90"/>
      <c r="CI2026" s="90"/>
      <c r="CJ2026" s="90"/>
      <c r="CK2026" s="90"/>
      <c r="CL2026" s="90"/>
      <c r="CM2026" s="90"/>
      <c r="CN2026" s="90"/>
      <c r="CO2026" s="90"/>
      <c r="CP2026" s="90"/>
      <c r="CQ2026" s="90"/>
      <c r="CR2026" s="90"/>
      <c r="CS2026" s="90"/>
      <c r="CT2026" s="90"/>
      <c r="CU2026" s="90"/>
      <c r="CV2026" s="90"/>
      <c r="CW2026" s="90"/>
      <c r="CX2026" s="90"/>
      <c r="CY2026" s="90"/>
      <c r="CZ2026" s="90"/>
      <c r="DA2026" s="90"/>
      <c r="DB2026" s="90"/>
      <c r="DC2026" s="90"/>
      <c r="DD2026" s="90"/>
      <c r="DE2026" s="90"/>
      <c r="DF2026" s="90"/>
      <c r="DG2026" s="90"/>
      <c r="DH2026" s="90"/>
      <c r="DI2026" s="90"/>
      <c r="DJ2026" s="90"/>
      <c r="DK2026" s="90"/>
      <c r="DL2026" s="90"/>
      <c r="DM2026" s="90"/>
      <c r="DN2026" s="90"/>
      <c r="DO2026" s="90"/>
      <c r="DP2026" s="90"/>
      <c r="DQ2026" s="90"/>
      <c r="DR2026" s="90"/>
      <c r="DS2026" s="90"/>
      <c r="DT2026" s="90"/>
      <c r="DU2026" s="90"/>
      <c r="DV2026" s="90"/>
      <c r="DW2026" s="90"/>
      <c r="DX2026" s="90"/>
      <c r="DY2026" s="90"/>
      <c r="DZ2026" s="90"/>
      <c r="EA2026" s="90"/>
      <c r="EB2026" s="90"/>
      <c r="EC2026" s="90"/>
      <c r="ED2026" s="90"/>
      <c r="EE2026" s="90"/>
      <c r="EF2026" s="90"/>
      <c r="EG2026" s="90"/>
      <c r="EH2026" s="90"/>
      <c r="EI2026" s="90"/>
      <c r="EJ2026" s="90"/>
      <c r="EK2026" s="90"/>
      <c r="EL2026" s="90"/>
      <c r="EM2026" s="90"/>
      <c r="EN2026" s="90"/>
      <c r="EO2026" s="90"/>
      <c r="EP2026" s="90"/>
      <c r="EQ2026" s="90"/>
      <c r="ER2026" s="90"/>
      <c r="ES2026" s="90"/>
      <c r="ET2026" s="90"/>
      <c r="EU2026" s="90"/>
      <c r="EV2026" s="90"/>
      <c r="EW2026" s="90"/>
      <c r="EX2026" s="90"/>
      <c r="EY2026" s="90"/>
      <c r="EZ2026" s="90"/>
      <c r="FA2026" s="90"/>
      <c r="FB2026" s="90"/>
      <c r="FC2026" s="90"/>
      <c r="FD2026" s="90"/>
      <c r="FE2026" s="90"/>
      <c r="FF2026" s="90"/>
      <c r="FG2026" s="90"/>
      <c r="FH2026" s="90"/>
      <c r="FI2026" s="90"/>
      <c r="FJ2026" s="90"/>
      <c r="FK2026" s="90"/>
      <c r="FL2026" s="90"/>
      <c r="FM2026" s="90"/>
      <c r="FN2026" s="90"/>
      <c r="FO2026" s="90"/>
      <c r="FP2026" s="90"/>
      <c r="FQ2026" s="90"/>
      <c r="FR2026" s="90"/>
      <c r="FS2026" s="90"/>
      <c r="FT2026" s="90"/>
      <c r="FU2026" s="90"/>
      <c r="FV2026" s="90"/>
      <c r="FW2026" s="90"/>
      <c r="FX2026" s="90"/>
      <c r="FY2026" s="90"/>
      <c r="FZ2026" s="90"/>
      <c r="GA2026" s="90"/>
      <c r="GB2026" s="90"/>
      <c r="GC2026" s="90"/>
      <c r="GD2026" s="90"/>
      <c r="GE2026" s="90"/>
      <c r="GF2026" s="90"/>
      <c r="GG2026" s="90"/>
      <c r="GH2026" s="90"/>
      <c r="GI2026" s="90"/>
      <c r="GJ2026" s="90"/>
      <c r="GK2026" s="90"/>
      <c r="GL2026" s="90"/>
      <c r="GM2026" s="90"/>
      <c r="GN2026" s="90"/>
      <c r="GO2026" s="90"/>
      <c r="GP2026" s="90"/>
      <c r="GQ2026" s="90"/>
      <c r="GR2026" s="90"/>
      <c r="GS2026" s="90"/>
      <c r="GT2026" s="90"/>
      <c r="GU2026" s="90"/>
      <c r="GV2026" s="90"/>
      <c r="GW2026" s="90"/>
      <c r="GX2026" s="90"/>
      <c r="GY2026" s="90"/>
      <c r="GZ2026" s="90"/>
      <c r="HA2026" s="90"/>
      <c r="HB2026" s="90"/>
      <c r="HC2026" s="90"/>
      <c r="HD2026" s="90"/>
      <c r="HE2026" s="90"/>
      <c r="HF2026" s="90"/>
      <c r="HG2026" s="90"/>
      <c r="HH2026" s="90"/>
      <c r="HI2026" s="90"/>
      <c r="HJ2026" s="90"/>
      <c r="HK2026" s="90"/>
      <c r="HL2026" s="90"/>
      <c r="HM2026" s="90"/>
      <c r="HN2026" s="90"/>
      <c r="HO2026" s="90"/>
      <c r="HP2026" s="90"/>
      <c r="HQ2026" s="90"/>
      <c r="HR2026" s="90"/>
      <c r="HS2026" s="90"/>
      <c r="HT2026" s="90"/>
      <c r="HU2026" s="90"/>
      <c r="HV2026" s="90"/>
      <c r="HW2026" s="90"/>
      <c r="HX2026" s="90"/>
      <c r="HY2026" s="90"/>
      <c r="HZ2026" s="90"/>
      <c r="IA2026" s="90"/>
      <c r="IB2026" s="90"/>
      <c r="IC2026" s="90"/>
      <c r="ID2026" s="90"/>
      <c r="IE2026" s="90"/>
      <c r="IF2026" s="90"/>
      <c r="IG2026" s="90"/>
      <c r="IH2026" s="90"/>
      <c r="II2026" s="90"/>
      <c r="IJ2026" s="90"/>
      <c r="IK2026" s="90"/>
      <c r="IL2026" s="90"/>
      <c r="IM2026" s="90"/>
    </row>
    <row r="2027" spans="1:247" ht="13.5" hidden="1">
      <c r="A2027" s="90" t="s">
        <v>2767</v>
      </c>
      <c r="B2027" s="90" t="s">
        <v>2941</v>
      </c>
      <c r="C2027" s="90" t="s">
        <v>2942</v>
      </c>
      <c r="D2027" s="90" t="s">
        <v>2953</v>
      </c>
      <c r="E2027" s="90">
        <v>336125</v>
      </c>
      <c r="F2027" s="90" t="s">
        <v>2786</v>
      </c>
      <c r="G2027" s="90" t="s">
        <v>752</v>
      </c>
      <c r="H2027" s="92">
        <v>65216.25</v>
      </c>
      <c r="I2027" s="92">
        <v>497</v>
      </c>
      <c r="J2027" s="93"/>
      <c r="K2027" s="94">
        <f t="shared" si="29"/>
        <v>131.21981891348088</v>
      </c>
      <c r="L2027" s="94">
        <f t="shared" si="31"/>
        <v>131.21981891348088</v>
      </c>
      <c r="M2027" s="94">
        <f t="shared" si="30"/>
        <v>0</v>
      </c>
      <c r="N2027" s="90" t="s">
        <v>2951</v>
      </c>
      <c r="O2027" s="90" t="s">
        <v>2954</v>
      </c>
      <c r="P2027" s="90" t="s">
        <v>2619</v>
      </c>
      <c r="Q2027" s="90"/>
      <c r="R2027" s="90"/>
      <c r="S2027" s="90"/>
      <c r="T2027" s="90"/>
      <c r="U2027" s="90"/>
      <c r="V2027" s="90"/>
      <c r="W2027" s="90"/>
      <c r="X2027" s="90"/>
      <c r="Y2027" s="90"/>
      <c r="Z2027" s="90"/>
      <c r="AA2027" s="90"/>
      <c r="AB2027" s="90"/>
      <c r="AC2027" s="90"/>
      <c r="AD2027" s="90"/>
      <c r="AE2027" s="90"/>
      <c r="AF2027" s="90"/>
      <c r="AG2027" s="90" t="s">
        <v>2955</v>
      </c>
      <c r="AH2027" s="90"/>
      <c r="AI2027" s="90"/>
      <c r="AJ2027" s="90"/>
      <c r="AK2027" s="90"/>
      <c r="AL2027" s="90"/>
      <c r="AM2027" s="90"/>
      <c r="AN2027" s="90"/>
      <c r="AO2027" s="90"/>
      <c r="AP2027" s="90"/>
      <c r="AQ2027" s="90"/>
      <c r="AR2027" s="90"/>
      <c r="AS2027" s="90"/>
      <c r="AT2027" s="90"/>
      <c r="AU2027" s="90"/>
      <c r="AV2027" s="90"/>
      <c r="AW2027" s="90"/>
      <c r="AX2027" s="90"/>
      <c r="AY2027" s="90"/>
      <c r="AZ2027" s="90"/>
      <c r="BA2027" s="90"/>
      <c r="BB2027" s="90"/>
      <c r="BC2027" s="90"/>
      <c r="BD2027" s="90"/>
      <c r="BE2027" s="90"/>
      <c r="BF2027" s="90"/>
      <c r="BG2027" s="90"/>
      <c r="BH2027" s="90"/>
      <c r="BI2027" s="90"/>
      <c r="BJ2027" s="90"/>
      <c r="BK2027" s="90"/>
      <c r="BL2027" s="90"/>
      <c r="BM2027" s="90"/>
      <c r="BN2027" s="90"/>
      <c r="BO2027" s="90"/>
      <c r="BP2027" s="90"/>
      <c r="BQ2027" s="90"/>
      <c r="BR2027" s="90"/>
      <c r="BS2027" s="90"/>
      <c r="BT2027" s="90"/>
      <c r="BU2027" s="90"/>
      <c r="BV2027" s="90"/>
      <c r="BW2027" s="90"/>
      <c r="BX2027" s="90"/>
      <c r="BY2027" s="90"/>
      <c r="BZ2027" s="90"/>
      <c r="CA2027" s="90"/>
      <c r="CB2027" s="90"/>
      <c r="CC2027" s="90"/>
      <c r="CD2027" s="90"/>
      <c r="CE2027" s="90"/>
      <c r="CF2027" s="90"/>
      <c r="CG2027" s="90"/>
      <c r="CH2027" s="90"/>
      <c r="CI2027" s="90"/>
      <c r="CJ2027" s="90"/>
      <c r="CK2027" s="90"/>
      <c r="CL2027" s="90"/>
      <c r="CM2027" s="90"/>
      <c r="CN2027" s="90"/>
      <c r="CO2027" s="90"/>
      <c r="CP2027" s="90"/>
      <c r="CQ2027" s="90"/>
      <c r="CR2027" s="90"/>
      <c r="CS2027" s="90"/>
      <c r="CT2027" s="90"/>
      <c r="CU2027" s="90"/>
      <c r="CV2027" s="90"/>
      <c r="CW2027" s="90"/>
      <c r="CX2027" s="90"/>
      <c r="CY2027" s="90"/>
      <c r="CZ2027" s="90"/>
      <c r="DA2027" s="90"/>
      <c r="DB2027" s="90"/>
      <c r="DC2027" s="90"/>
      <c r="DD2027" s="90"/>
      <c r="DE2027" s="90"/>
      <c r="DF2027" s="90"/>
      <c r="DG2027" s="90"/>
      <c r="DH2027" s="90"/>
      <c r="DI2027" s="90"/>
      <c r="DJ2027" s="90"/>
      <c r="DK2027" s="90"/>
      <c r="DL2027" s="90"/>
      <c r="DM2027" s="90"/>
      <c r="DN2027" s="90"/>
      <c r="DO2027" s="90"/>
      <c r="DP2027" s="90"/>
      <c r="DQ2027" s="90"/>
      <c r="DR2027" s="90"/>
      <c r="DS2027" s="90"/>
      <c r="DT2027" s="90"/>
      <c r="DU2027" s="90"/>
      <c r="DV2027" s="90"/>
      <c r="DW2027" s="90"/>
      <c r="DX2027" s="90"/>
      <c r="DY2027" s="90"/>
      <c r="DZ2027" s="90"/>
      <c r="EA2027" s="90"/>
      <c r="EB2027" s="90"/>
      <c r="EC2027" s="90"/>
      <c r="ED2027" s="90"/>
      <c r="EE2027" s="90"/>
      <c r="EF2027" s="90"/>
      <c r="EG2027" s="90"/>
      <c r="EH2027" s="90"/>
      <c r="EI2027" s="90"/>
      <c r="EJ2027" s="90"/>
      <c r="EK2027" s="90"/>
      <c r="EL2027" s="90"/>
      <c r="EM2027" s="90"/>
      <c r="EN2027" s="90"/>
      <c r="EO2027" s="90"/>
      <c r="EP2027" s="90"/>
      <c r="EQ2027" s="90"/>
      <c r="ER2027" s="90"/>
      <c r="ES2027" s="90"/>
      <c r="ET2027" s="90"/>
      <c r="EU2027" s="90"/>
      <c r="EV2027" s="90"/>
      <c r="EW2027" s="90"/>
      <c r="EX2027" s="90"/>
      <c r="EY2027" s="90"/>
      <c r="EZ2027" s="90"/>
      <c r="FA2027" s="90"/>
      <c r="FB2027" s="90"/>
      <c r="FC2027" s="90"/>
      <c r="FD2027" s="90"/>
      <c r="FE2027" s="90"/>
      <c r="FF2027" s="90"/>
      <c r="FG2027" s="90"/>
      <c r="FH2027" s="90"/>
      <c r="FI2027" s="90"/>
      <c r="FJ2027" s="90"/>
      <c r="FK2027" s="90"/>
      <c r="FL2027" s="90"/>
      <c r="FM2027" s="90"/>
      <c r="FN2027" s="90"/>
      <c r="FO2027" s="90"/>
      <c r="FP2027" s="90"/>
      <c r="FQ2027" s="90"/>
      <c r="FR2027" s="90"/>
      <c r="FS2027" s="90"/>
      <c r="FT2027" s="90"/>
      <c r="FU2027" s="90"/>
      <c r="FV2027" s="90"/>
      <c r="FW2027" s="90"/>
      <c r="FX2027" s="90"/>
      <c r="FY2027" s="90"/>
      <c r="FZ2027" s="90"/>
      <c r="GA2027" s="90"/>
      <c r="GB2027" s="90"/>
      <c r="GC2027" s="90"/>
      <c r="GD2027" s="90"/>
      <c r="GE2027" s="90"/>
      <c r="GF2027" s="90"/>
      <c r="GG2027" s="90"/>
      <c r="GH2027" s="90"/>
      <c r="GI2027" s="90"/>
      <c r="GJ2027" s="90"/>
      <c r="GK2027" s="90"/>
      <c r="GL2027" s="90"/>
      <c r="GM2027" s="90"/>
      <c r="GN2027" s="90"/>
      <c r="GO2027" s="90"/>
      <c r="GP2027" s="90"/>
      <c r="GQ2027" s="90"/>
      <c r="GR2027" s="90"/>
      <c r="GS2027" s="90"/>
      <c r="GT2027" s="90"/>
      <c r="GU2027" s="90"/>
      <c r="GV2027" s="90"/>
      <c r="GW2027" s="90"/>
      <c r="GX2027" s="90"/>
      <c r="GY2027" s="90"/>
      <c r="GZ2027" s="90"/>
      <c r="HA2027" s="90"/>
      <c r="HB2027" s="90"/>
      <c r="HC2027" s="90"/>
      <c r="HD2027" s="90"/>
      <c r="HE2027" s="90"/>
      <c r="HF2027" s="90"/>
      <c r="HG2027" s="90"/>
      <c r="HH2027" s="90"/>
      <c r="HI2027" s="90"/>
      <c r="HJ2027" s="90"/>
      <c r="HK2027" s="90"/>
      <c r="HL2027" s="90"/>
      <c r="HM2027" s="90"/>
      <c r="HN2027" s="90"/>
      <c r="HO2027" s="90"/>
      <c r="HP2027" s="90"/>
      <c r="HQ2027" s="90"/>
      <c r="HR2027" s="90"/>
      <c r="HS2027" s="90"/>
      <c r="HT2027" s="90"/>
      <c r="HU2027" s="90"/>
      <c r="HV2027" s="90"/>
      <c r="HW2027" s="90"/>
      <c r="HX2027" s="90"/>
      <c r="HY2027" s="90"/>
      <c r="HZ2027" s="90"/>
      <c r="IA2027" s="90"/>
      <c r="IB2027" s="90"/>
      <c r="IC2027" s="90"/>
      <c r="ID2027" s="90"/>
      <c r="IE2027" s="90"/>
      <c r="IF2027" s="90"/>
      <c r="IG2027" s="90"/>
      <c r="IH2027" s="90"/>
      <c r="II2027" s="90"/>
      <c r="IJ2027" s="90"/>
      <c r="IK2027" s="90"/>
      <c r="IL2027" s="90"/>
      <c r="IM2027" s="90"/>
    </row>
    <row r="2028" spans="1:247" ht="13.5" hidden="1">
      <c r="A2028" s="90" t="s">
        <v>2767</v>
      </c>
      <c r="B2028" s="90" t="s">
        <v>2941</v>
      </c>
      <c r="C2028" s="90" t="s">
        <v>2942</v>
      </c>
      <c r="D2028" s="90" t="s">
        <v>2953</v>
      </c>
      <c r="E2028" s="90">
        <v>336146</v>
      </c>
      <c r="F2028" s="90" t="s">
        <v>2786</v>
      </c>
      <c r="G2028" s="90" t="s">
        <v>752</v>
      </c>
      <c r="H2028" s="92">
        <v>419691.34</v>
      </c>
      <c r="I2028" s="92">
        <v>494</v>
      </c>
      <c r="J2028" s="93"/>
      <c r="K2028" s="94">
        <f t="shared" si="29"/>
        <v>849.57761133603242</v>
      </c>
      <c r="L2028" s="94">
        <f t="shared" si="31"/>
        <v>849.57761133603242</v>
      </c>
      <c r="M2028" s="94">
        <f t="shared" si="30"/>
        <v>0</v>
      </c>
      <c r="N2028" s="90" t="s">
        <v>2956</v>
      </c>
      <c r="O2028" s="90" t="s">
        <v>2957</v>
      </c>
      <c r="P2028" s="90" t="s">
        <v>2619</v>
      </c>
      <c r="Q2028" s="90"/>
      <c r="R2028" s="90"/>
      <c r="S2028" s="90"/>
      <c r="T2028" s="90"/>
      <c r="U2028" s="90"/>
      <c r="V2028" s="90"/>
      <c r="W2028" s="90"/>
      <c r="X2028" s="90"/>
      <c r="Y2028" s="90"/>
      <c r="Z2028" s="90"/>
      <c r="AA2028" s="90"/>
      <c r="AB2028" s="90"/>
      <c r="AC2028" s="90"/>
      <c r="AD2028" s="90"/>
      <c r="AE2028" s="90"/>
      <c r="AF2028" s="90"/>
      <c r="AG2028" s="90"/>
      <c r="AH2028" s="90"/>
      <c r="AI2028" s="90"/>
      <c r="AJ2028" s="90"/>
      <c r="AK2028" s="90"/>
      <c r="AL2028" s="90"/>
      <c r="AM2028" s="90"/>
      <c r="AN2028" s="90"/>
      <c r="AO2028" s="90"/>
      <c r="AP2028" s="90"/>
      <c r="AQ2028" s="90"/>
      <c r="AR2028" s="90"/>
      <c r="AS2028" s="90"/>
      <c r="AT2028" s="90"/>
      <c r="AU2028" s="90"/>
      <c r="AV2028" s="90"/>
      <c r="AW2028" s="90"/>
      <c r="AX2028" s="90"/>
      <c r="AY2028" s="90"/>
      <c r="AZ2028" s="90"/>
      <c r="BA2028" s="90"/>
      <c r="BB2028" s="90"/>
      <c r="BC2028" s="90"/>
      <c r="BD2028" s="90"/>
      <c r="BE2028" s="90"/>
      <c r="BF2028" s="90"/>
      <c r="BG2028" s="90"/>
      <c r="BH2028" s="90"/>
      <c r="BI2028" s="90"/>
      <c r="BJ2028" s="90"/>
      <c r="BK2028" s="90"/>
      <c r="BL2028" s="90"/>
      <c r="BM2028" s="90"/>
      <c r="BN2028" s="90"/>
      <c r="BO2028" s="90"/>
      <c r="BP2028" s="90"/>
      <c r="BQ2028" s="90"/>
      <c r="BR2028" s="90"/>
      <c r="BS2028" s="90"/>
      <c r="BT2028" s="90"/>
      <c r="BU2028" s="90"/>
      <c r="BV2028" s="90"/>
      <c r="BW2028" s="90"/>
      <c r="BX2028" s="90"/>
      <c r="BY2028" s="90"/>
      <c r="BZ2028" s="90"/>
      <c r="CA2028" s="90"/>
      <c r="CB2028" s="90"/>
      <c r="CC2028" s="90"/>
      <c r="CD2028" s="90"/>
      <c r="CE2028" s="90"/>
      <c r="CF2028" s="90"/>
      <c r="CG2028" s="90"/>
      <c r="CH2028" s="90"/>
      <c r="CI2028" s="90"/>
      <c r="CJ2028" s="90"/>
      <c r="CK2028" s="90"/>
      <c r="CL2028" s="90"/>
      <c r="CM2028" s="90"/>
      <c r="CN2028" s="90"/>
      <c r="CO2028" s="90"/>
      <c r="CP2028" s="90"/>
      <c r="CQ2028" s="90"/>
      <c r="CR2028" s="90"/>
      <c r="CS2028" s="90"/>
      <c r="CT2028" s="90"/>
      <c r="CU2028" s="90"/>
      <c r="CV2028" s="90"/>
      <c r="CW2028" s="90"/>
      <c r="CX2028" s="90"/>
      <c r="CY2028" s="90"/>
      <c r="CZ2028" s="90"/>
      <c r="DA2028" s="90"/>
      <c r="DB2028" s="90"/>
      <c r="DC2028" s="90"/>
      <c r="DD2028" s="90"/>
      <c r="DE2028" s="90"/>
      <c r="DF2028" s="90"/>
      <c r="DG2028" s="90"/>
      <c r="DH2028" s="90"/>
      <c r="DI2028" s="90"/>
      <c r="DJ2028" s="90"/>
      <c r="DK2028" s="90"/>
      <c r="DL2028" s="90"/>
      <c r="DM2028" s="90"/>
      <c r="DN2028" s="90"/>
      <c r="DO2028" s="90"/>
      <c r="DP2028" s="90"/>
      <c r="DQ2028" s="90"/>
      <c r="DR2028" s="90"/>
      <c r="DS2028" s="90"/>
      <c r="DT2028" s="90"/>
      <c r="DU2028" s="90"/>
      <c r="DV2028" s="90"/>
      <c r="DW2028" s="90"/>
      <c r="DX2028" s="90"/>
      <c r="DY2028" s="90"/>
      <c r="DZ2028" s="90"/>
      <c r="EA2028" s="90"/>
      <c r="EB2028" s="90"/>
      <c r="EC2028" s="90"/>
      <c r="ED2028" s="90"/>
      <c r="EE2028" s="90"/>
      <c r="EF2028" s="90"/>
      <c r="EG2028" s="90"/>
      <c r="EH2028" s="90"/>
      <c r="EI2028" s="90"/>
      <c r="EJ2028" s="90"/>
      <c r="EK2028" s="90"/>
      <c r="EL2028" s="90"/>
      <c r="EM2028" s="90"/>
      <c r="EN2028" s="90"/>
      <c r="EO2028" s="90"/>
      <c r="EP2028" s="90"/>
      <c r="EQ2028" s="90"/>
      <c r="ER2028" s="90"/>
      <c r="ES2028" s="90"/>
      <c r="ET2028" s="90"/>
      <c r="EU2028" s="90"/>
      <c r="EV2028" s="90"/>
      <c r="EW2028" s="90"/>
      <c r="EX2028" s="90"/>
      <c r="EY2028" s="90"/>
      <c r="EZ2028" s="90"/>
      <c r="FA2028" s="90"/>
      <c r="FB2028" s="90"/>
      <c r="FC2028" s="90"/>
      <c r="FD2028" s="90"/>
      <c r="FE2028" s="90"/>
      <c r="FF2028" s="90"/>
      <c r="FG2028" s="90"/>
      <c r="FH2028" s="90"/>
      <c r="FI2028" s="90"/>
      <c r="FJ2028" s="90"/>
      <c r="FK2028" s="90"/>
      <c r="FL2028" s="90"/>
      <c r="FM2028" s="90"/>
      <c r="FN2028" s="90"/>
      <c r="FO2028" s="90"/>
      <c r="FP2028" s="90"/>
      <c r="FQ2028" s="90"/>
      <c r="FR2028" s="90"/>
      <c r="FS2028" s="90"/>
      <c r="FT2028" s="90"/>
      <c r="FU2028" s="90"/>
      <c r="FV2028" s="90"/>
      <c r="FW2028" s="90"/>
      <c r="FX2028" s="90"/>
      <c r="FY2028" s="90"/>
      <c r="FZ2028" s="90"/>
      <c r="GA2028" s="90"/>
      <c r="GB2028" s="90"/>
      <c r="GC2028" s="90"/>
      <c r="GD2028" s="90"/>
      <c r="GE2028" s="90"/>
      <c r="GF2028" s="90"/>
      <c r="GG2028" s="90"/>
      <c r="GH2028" s="90"/>
      <c r="GI2028" s="90"/>
      <c r="GJ2028" s="90"/>
      <c r="GK2028" s="90"/>
      <c r="GL2028" s="90"/>
      <c r="GM2028" s="90"/>
      <c r="GN2028" s="90"/>
      <c r="GO2028" s="90"/>
      <c r="GP2028" s="90"/>
      <c r="GQ2028" s="90"/>
      <c r="GR2028" s="90"/>
      <c r="GS2028" s="90"/>
      <c r="GT2028" s="90"/>
      <c r="GU2028" s="90"/>
      <c r="GV2028" s="90"/>
      <c r="GW2028" s="90"/>
      <c r="GX2028" s="90"/>
      <c r="GY2028" s="90"/>
      <c r="GZ2028" s="90"/>
      <c r="HA2028" s="90"/>
      <c r="HB2028" s="90"/>
      <c r="HC2028" s="90"/>
      <c r="HD2028" s="90"/>
      <c r="HE2028" s="90"/>
      <c r="HF2028" s="90"/>
      <c r="HG2028" s="90"/>
      <c r="HH2028" s="90"/>
      <c r="HI2028" s="90"/>
      <c r="HJ2028" s="90"/>
      <c r="HK2028" s="90"/>
      <c r="HL2028" s="90"/>
      <c r="HM2028" s="90"/>
      <c r="HN2028" s="90"/>
      <c r="HO2028" s="90"/>
      <c r="HP2028" s="90"/>
      <c r="HQ2028" s="90"/>
      <c r="HR2028" s="90"/>
      <c r="HS2028" s="90"/>
      <c r="HT2028" s="90"/>
      <c r="HU2028" s="90"/>
      <c r="HV2028" s="90"/>
      <c r="HW2028" s="90"/>
      <c r="HX2028" s="90"/>
      <c r="HY2028" s="90"/>
      <c r="HZ2028" s="90"/>
      <c r="IA2028" s="90"/>
      <c r="IB2028" s="90"/>
      <c r="IC2028" s="90"/>
      <c r="ID2028" s="90"/>
      <c r="IE2028" s="90"/>
      <c r="IF2028" s="90"/>
      <c r="IG2028" s="90"/>
      <c r="IH2028" s="90"/>
      <c r="II2028" s="90"/>
      <c r="IJ2028" s="90"/>
      <c r="IK2028" s="90"/>
      <c r="IL2028" s="90"/>
      <c r="IM2028" s="90"/>
    </row>
    <row r="2029" spans="1:247" ht="13.5" hidden="1">
      <c r="A2029" s="90" t="s">
        <v>2767</v>
      </c>
      <c r="B2029" s="90" t="s">
        <v>2941</v>
      </c>
      <c r="C2029" s="90" t="s">
        <v>2958</v>
      </c>
      <c r="D2029" s="98">
        <v>45814</v>
      </c>
      <c r="E2029" s="90">
        <v>3472</v>
      </c>
      <c r="F2029" s="90" t="s">
        <v>1063</v>
      </c>
      <c r="G2029" s="90" t="s">
        <v>2959</v>
      </c>
      <c r="H2029" s="92">
        <v>153377</v>
      </c>
      <c r="I2029" s="92">
        <v>501</v>
      </c>
      <c r="J2029" s="93"/>
      <c r="K2029" s="94">
        <f t="shared" si="29"/>
        <v>306.14171656686625</v>
      </c>
      <c r="L2029" s="94">
        <f t="shared" si="31"/>
        <v>306.14171656686625</v>
      </c>
      <c r="M2029" s="94">
        <f t="shared" si="30"/>
        <v>0</v>
      </c>
      <c r="N2029" s="90" t="s">
        <v>2956</v>
      </c>
      <c r="O2029" s="90" t="s">
        <v>2957</v>
      </c>
      <c r="P2029" s="90" t="s">
        <v>2619</v>
      </c>
      <c r="Q2029" s="90"/>
      <c r="R2029" s="90"/>
      <c r="S2029" s="90"/>
      <c r="T2029" s="90"/>
      <c r="U2029" s="90"/>
      <c r="V2029" s="90"/>
      <c r="W2029" s="90"/>
      <c r="X2029" s="90"/>
      <c r="Y2029" s="90"/>
      <c r="Z2029" s="90"/>
      <c r="AA2029" s="90"/>
      <c r="AB2029" s="90"/>
      <c r="AC2029" s="90"/>
      <c r="AD2029" s="90"/>
      <c r="AE2029" s="90"/>
      <c r="AF2029" s="90"/>
      <c r="AG2029" s="90"/>
      <c r="AH2029" s="90"/>
      <c r="AI2029" s="90"/>
      <c r="AJ2029" s="90"/>
      <c r="AK2029" s="90"/>
      <c r="AL2029" s="90"/>
      <c r="AM2029" s="90"/>
      <c r="AN2029" s="90"/>
      <c r="AO2029" s="90"/>
      <c r="AP2029" s="90"/>
      <c r="AQ2029" s="90"/>
      <c r="AR2029" s="90"/>
      <c r="AS2029" s="90"/>
      <c r="AT2029" s="90"/>
      <c r="AU2029" s="90"/>
      <c r="AV2029" s="90"/>
      <c r="AW2029" s="90"/>
      <c r="AX2029" s="90"/>
      <c r="AY2029" s="90"/>
      <c r="AZ2029" s="90"/>
      <c r="BA2029" s="90"/>
      <c r="BB2029" s="90"/>
      <c r="BC2029" s="90"/>
      <c r="BD2029" s="90"/>
      <c r="BE2029" s="90"/>
      <c r="BF2029" s="90"/>
      <c r="BG2029" s="90"/>
      <c r="BH2029" s="90"/>
      <c r="BI2029" s="90"/>
      <c r="BJ2029" s="90"/>
      <c r="BK2029" s="90"/>
      <c r="BL2029" s="90"/>
      <c r="BM2029" s="90"/>
      <c r="BN2029" s="90"/>
      <c r="BO2029" s="90"/>
      <c r="BP2029" s="90"/>
      <c r="BQ2029" s="90"/>
      <c r="BR2029" s="90"/>
      <c r="BS2029" s="90"/>
      <c r="BT2029" s="90"/>
      <c r="BU2029" s="90"/>
      <c r="BV2029" s="90"/>
      <c r="BW2029" s="90"/>
      <c r="BX2029" s="90"/>
      <c r="BY2029" s="90"/>
      <c r="BZ2029" s="90"/>
      <c r="CA2029" s="90"/>
      <c r="CB2029" s="90"/>
      <c r="CC2029" s="90"/>
      <c r="CD2029" s="90"/>
      <c r="CE2029" s="90"/>
      <c r="CF2029" s="90"/>
      <c r="CG2029" s="90"/>
      <c r="CH2029" s="90"/>
      <c r="CI2029" s="90"/>
      <c r="CJ2029" s="90"/>
      <c r="CK2029" s="90"/>
      <c r="CL2029" s="90"/>
      <c r="CM2029" s="90"/>
      <c r="CN2029" s="90"/>
      <c r="CO2029" s="90"/>
      <c r="CP2029" s="90"/>
      <c r="CQ2029" s="90"/>
      <c r="CR2029" s="90"/>
      <c r="CS2029" s="90"/>
      <c r="CT2029" s="90"/>
      <c r="CU2029" s="90"/>
      <c r="CV2029" s="90"/>
      <c r="CW2029" s="90"/>
      <c r="CX2029" s="90"/>
      <c r="CY2029" s="90"/>
      <c r="CZ2029" s="90"/>
      <c r="DA2029" s="90"/>
      <c r="DB2029" s="90"/>
      <c r="DC2029" s="90"/>
      <c r="DD2029" s="90"/>
      <c r="DE2029" s="90"/>
      <c r="DF2029" s="90"/>
      <c r="DG2029" s="90"/>
      <c r="DH2029" s="90"/>
      <c r="DI2029" s="90"/>
      <c r="DJ2029" s="90"/>
      <c r="DK2029" s="90"/>
      <c r="DL2029" s="90"/>
      <c r="DM2029" s="90"/>
      <c r="DN2029" s="90"/>
      <c r="DO2029" s="90"/>
      <c r="DP2029" s="90"/>
      <c r="DQ2029" s="90"/>
      <c r="DR2029" s="90"/>
      <c r="DS2029" s="90"/>
      <c r="DT2029" s="90"/>
      <c r="DU2029" s="90"/>
      <c r="DV2029" s="90"/>
      <c r="DW2029" s="90"/>
      <c r="DX2029" s="90"/>
      <c r="DY2029" s="90"/>
      <c r="DZ2029" s="90"/>
      <c r="EA2029" s="90"/>
      <c r="EB2029" s="90"/>
      <c r="EC2029" s="90"/>
      <c r="ED2029" s="90"/>
      <c r="EE2029" s="90"/>
      <c r="EF2029" s="90"/>
      <c r="EG2029" s="90"/>
      <c r="EH2029" s="90"/>
      <c r="EI2029" s="90"/>
      <c r="EJ2029" s="90"/>
      <c r="EK2029" s="90"/>
      <c r="EL2029" s="90"/>
      <c r="EM2029" s="90"/>
      <c r="EN2029" s="90"/>
      <c r="EO2029" s="90"/>
      <c r="EP2029" s="90"/>
      <c r="EQ2029" s="90"/>
      <c r="ER2029" s="90"/>
      <c r="ES2029" s="90"/>
      <c r="ET2029" s="90"/>
      <c r="EU2029" s="90"/>
      <c r="EV2029" s="90"/>
      <c r="EW2029" s="90"/>
      <c r="EX2029" s="90"/>
      <c r="EY2029" s="90"/>
      <c r="EZ2029" s="90"/>
      <c r="FA2029" s="90"/>
      <c r="FB2029" s="90"/>
      <c r="FC2029" s="90"/>
      <c r="FD2029" s="90"/>
      <c r="FE2029" s="90"/>
      <c r="FF2029" s="90"/>
      <c r="FG2029" s="90"/>
      <c r="FH2029" s="90"/>
      <c r="FI2029" s="90"/>
      <c r="FJ2029" s="90"/>
      <c r="FK2029" s="90"/>
      <c r="FL2029" s="90"/>
      <c r="FM2029" s="90"/>
      <c r="FN2029" s="90"/>
      <c r="FO2029" s="90"/>
      <c r="FP2029" s="90"/>
      <c r="FQ2029" s="90"/>
      <c r="FR2029" s="90"/>
      <c r="FS2029" s="90"/>
      <c r="FT2029" s="90"/>
      <c r="FU2029" s="90"/>
      <c r="FV2029" s="90"/>
      <c r="FW2029" s="90"/>
      <c r="FX2029" s="90"/>
      <c r="FY2029" s="90"/>
      <c r="FZ2029" s="90"/>
      <c r="GA2029" s="90"/>
      <c r="GB2029" s="90"/>
      <c r="GC2029" s="90"/>
      <c r="GD2029" s="90"/>
      <c r="GE2029" s="90"/>
      <c r="GF2029" s="90"/>
      <c r="GG2029" s="90"/>
      <c r="GH2029" s="90"/>
      <c r="GI2029" s="90"/>
      <c r="GJ2029" s="90"/>
      <c r="GK2029" s="90"/>
      <c r="GL2029" s="90"/>
      <c r="GM2029" s="90"/>
      <c r="GN2029" s="90"/>
      <c r="GO2029" s="90"/>
      <c r="GP2029" s="90"/>
      <c r="GQ2029" s="90"/>
      <c r="GR2029" s="90"/>
      <c r="GS2029" s="90"/>
      <c r="GT2029" s="90"/>
      <c r="GU2029" s="90"/>
      <c r="GV2029" s="90"/>
      <c r="GW2029" s="90"/>
      <c r="GX2029" s="90"/>
      <c r="GY2029" s="90"/>
      <c r="GZ2029" s="90"/>
      <c r="HA2029" s="90"/>
      <c r="HB2029" s="90"/>
      <c r="HC2029" s="90"/>
      <c r="HD2029" s="90"/>
      <c r="HE2029" s="90"/>
      <c r="HF2029" s="90"/>
      <c r="HG2029" s="90"/>
      <c r="HH2029" s="90"/>
      <c r="HI2029" s="90"/>
      <c r="HJ2029" s="90"/>
      <c r="HK2029" s="90"/>
      <c r="HL2029" s="90"/>
      <c r="HM2029" s="90"/>
      <c r="HN2029" s="90"/>
      <c r="HO2029" s="90"/>
      <c r="HP2029" s="90"/>
      <c r="HQ2029" s="90"/>
      <c r="HR2029" s="90"/>
      <c r="HS2029" s="90"/>
      <c r="HT2029" s="90"/>
      <c r="HU2029" s="90"/>
      <c r="HV2029" s="90"/>
      <c r="HW2029" s="90"/>
      <c r="HX2029" s="90"/>
      <c r="HY2029" s="90"/>
      <c r="HZ2029" s="90"/>
      <c r="IA2029" s="90"/>
      <c r="IB2029" s="90"/>
      <c r="IC2029" s="90"/>
      <c r="ID2029" s="90"/>
      <c r="IE2029" s="90"/>
      <c r="IF2029" s="90"/>
      <c r="IG2029" s="90"/>
      <c r="IH2029" s="90"/>
      <c r="II2029" s="90"/>
      <c r="IJ2029" s="90"/>
      <c r="IK2029" s="90"/>
      <c r="IL2029" s="90"/>
      <c r="IM2029" s="90"/>
    </row>
    <row r="2030" spans="1:247" ht="13.5" hidden="1">
      <c r="A2030" s="90" t="s">
        <v>2767</v>
      </c>
      <c r="B2030" s="90" t="s">
        <v>2941</v>
      </c>
      <c r="C2030" s="90" t="s">
        <v>2958</v>
      </c>
      <c r="D2030" s="98">
        <v>45814</v>
      </c>
      <c r="E2030" s="90">
        <v>157689</v>
      </c>
      <c r="F2030" s="90" t="s">
        <v>2960</v>
      </c>
      <c r="G2030" s="90" t="s">
        <v>2961</v>
      </c>
      <c r="H2030" s="92">
        <v>14970</v>
      </c>
      <c r="I2030" s="90">
        <v>500</v>
      </c>
      <c r="J2030" s="93"/>
      <c r="K2030" s="94">
        <f t="shared" si="29"/>
        <v>29.94</v>
      </c>
      <c r="L2030" s="94">
        <f t="shared" si="31"/>
        <v>29.94</v>
      </c>
      <c r="M2030" s="94">
        <f t="shared" si="30"/>
        <v>0</v>
      </c>
      <c r="N2030" s="90" t="s">
        <v>2962</v>
      </c>
      <c r="O2030" s="90" t="s">
        <v>2963</v>
      </c>
      <c r="P2030" s="90" t="s">
        <v>2619</v>
      </c>
      <c r="Q2030" s="90" t="s">
        <v>2964</v>
      </c>
      <c r="R2030" s="90"/>
      <c r="S2030" s="90"/>
      <c r="T2030" s="90"/>
      <c r="U2030" s="90"/>
      <c r="V2030" s="90"/>
      <c r="W2030" s="90"/>
      <c r="X2030" s="90"/>
      <c r="Y2030" s="90"/>
      <c r="Z2030" s="90"/>
      <c r="AA2030" s="90"/>
      <c r="AB2030" s="90"/>
      <c r="AC2030" s="90"/>
      <c r="AD2030" s="90"/>
      <c r="AE2030" s="90"/>
      <c r="AF2030" s="90"/>
      <c r="AG2030" s="90"/>
      <c r="AH2030" s="90"/>
      <c r="AI2030" s="90"/>
      <c r="AJ2030" s="90"/>
      <c r="AK2030" s="90"/>
      <c r="AL2030" s="90"/>
      <c r="AM2030" s="90"/>
      <c r="AN2030" s="90"/>
      <c r="AO2030" s="90"/>
      <c r="AP2030" s="90"/>
      <c r="AQ2030" s="90"/>
      <c r="AR2030" s="90"/>
      <c r="AS2030" s="90"/>
      <c r="AT2030" s="90"/>
      <c r="AU2030" s="90"/>
      <c r="AV2030" s="90"/>
      <c r="AW2030" s="90"/>
      <c r="AX2030" s="90"/>
      <c r="AY2030" s="90"/>
      <c r="AZ2030" s="90"/>
      <c r="BA2030" s="90"/>
      <c r="BB2030" s="90"/>
      <c r="BC2030" s="90"/>
      <c r="BD2030" s="90"/>
      <c r="BE2030" s="90"/>
      <c r="BF2030" s="90"/>
      <c r="BG2030" s="90"/>
      <c r="BH2030" s="90"/>
      <c r="BI2030" s="90"/>
      <c r="BJ2030" s="90"/>
      <c r="BK2030" s="90"/>
      <c r="BL2030" s="90"/>
      <c r="BM2030" s="90"/>
      <c r="BN2030" s="90"/>
      <c r="BO2030" s="90"/>
      <c r="BP2030" s="90"/>
      <c r="BQ2030" s="90"/>
      <c r="BR2030" s="90"/>
      <c r="BS2030" s="90"/>
      <c r="BT2030" s="90"/>
      <c r="BU2030" s="90"/>
      <c r="BV2030" s="90"/>
      <c r="BW2030" s="90"/>
      <c r="BX2030" s="90"/>
      <c r="BY2030" s="90"/>
      <c r="BZ2030" s="90"/>
      <c r="CA2030" s="90"/>
      <c r="CB2030" s="90"/>
      <c r="CC2030" s="90"/>
      <c r="CD2030" s="90"/>
      <c r="CE2030" s="90"/>
      <c r="CF2030" s="90"/>
      <c r="CG2030" s="90"/>
      <c r="CH2030" s="90"/>
      <c r="CI2030" s="90"/>
      <c r="CJ2030" s="90"/>
      <c r="CK2030" s="90"/>
      <c r="CL2030" s="90"/>
      <c r="CM2030" s="90"/>
      <c r="CN2030" s="90"/>
      <c r="CO2030" s="90"/>
      <c r="CP2030" s="90"/>
      <c r="CQ2030" s="90"/>
      <c r="CR2030" s="90"/>
      <c r="CS2030" s="90"/>
      <c r="CT2030" s="90"/>
      <c r="CU2030" s="90"/>
      <c r="CV2030" s="90"/>
      <c r="CW2030" s="90"/>
      <c r="CX2030" s="90"/>
      <c r="CY2030" s="90"/>
      <c r="CZ2030" s="90"/>
      <c r="DA2030" s="90"/>
      <c r="DB2030" s="90"/>
      <c r="DC2030" s="90"/>
      <c r="DD2030" s="90"/>
      <c r="DE2030" s="90"/>
      <c r="DF2030" s="90"/>
      <c r="DG2030" s="90"/>
      <c r="DH2030" s="90"/>
      <c r="DI2030" s="90"/>
      <c r="DJ2030" s="90"/>
      <c r="DK2030" s="90"/>
      <c r="DL2030" s="90"/>
      <c r="DM2030" s="90"/>
      <c r="DN2030" s="90"/>
      <c r="DO2030" s="90"/>
      <c r="DP2030" s="90"/>
      <c r="DQ2030" s="90"/>
      <c r="DR2030" s="90"/>
      <c r="DS2030" s="90"/>
      <c r="DT2030" s="90"/>
      <c r="DU2030" s="90"/>
      <c r="DV2030" s="90"/>
      <c r="DW2030" s="90"/>
      <c r="DX2030" s="90"/>
      <c r="DY2030" s="90"/>
      <c r="DZ2030" s="90"/>
      <c r="EA2030" s="90"/>
      <c r="EB2030" s="90"/>
      <c r="EC2030" s="90"/>
      <c r="ED2030" s="90"/>
      <c r="EE2030" s="90"/>
      <c r="EF2030" s="90"/>
      <c r="EG2030" s="90"/>
      <c r="EH2030" s="90"/>
      <c r="EI2030" s="90"/>
      <c r="EJ2030" s="90"/>
      <c r="EK2030" s="90"/>
      <c r="EL2030" s="90"/>
      <c r="EM2030" s="90"/>
      <c r="EN2030" s="90"/>
      <c r="EO2030" s="90"/>
      <c r="EP2030" s="90"/>
      <c r="EQ2030" s="90"/>
      <c r="ER2030" s="90"/>
      <c r="ES2030" s="90"/>
      <c r="ET2030" s="90"/>
      <c r="EU2030" s="90"/>
      <c r="EV2030" s="90"/>
      <c r="EW2030" s="90"/>
      <c r="EX2030" s="90"/>
      <c r="EY2030" s="90"/>
      <c r="EZ2030" s="90"/>
      <c r="FA2030" s="90"/>
      <c r="FB2030" s="90"/>
      <c r="FC2030" s="90"/>
      <c r="FD2030" s="90"/>
      <c r="FE2030" s="90"/>
      <c r="FF2030" s="90"/>
      <c r="FG2030" s="90"/>
      <c r="FH2030" s="90"/>
      <c r="FI2030" s="90"/>
      <c r="FJ2030" s="90"/>
      <c r="FK2030" s="90"/>
      <c r="FL2030" s="90"/>
      <c r="FM2030" s="90"/>
      <c r="FN2030" s="90"/>
      <c r="FO2030" s="90"/>
      <c r="FP2030" s="90"/>
      <c r="FQ2030" s="90"/>
      <c r="FR2030" s="90"/>
      <c r="FS2030" s="90"/>
      <c r="FT2030" s="90"/>
      <c r="FU2030" s="90"/>
      <c r="FV2030" s="90"/>
      <c r="FW2030" s="90"/>
      <c r="FX2030" s="90"/>
      <c r="FY2030" s="90"/>
      <c r="FZ2030" s="90"/>
      <c r="GA2030" s="90"/>
      <c r="GB2030" s="90"/>
      <c r="GC2030" s="90"/>
      <c r="GD2030" s="90"/>
      <c r="GE2030" s="90"/>
      <c r="GF2030" s="90"/>
      <c r="GG2030" s="90"/>
      <c r="GH2030" s="90"/>
      <c r="GI2030" s="90"/>
      <c r="GJ2030" s="90"/>
      <c r="GK2030" s="90"/>
      <c r="GL2030" s="90"/>
      <c r="GM2030" s="90"/>
      <c r="GN2030" s="90"/>
      <c r="GO2030" s="90"/>
      <c r="GP2030" s="90"/>
      <c r="GQ2030" s="90"/>
      <c r="GR2030" s="90"/>
      <c r="GS2030" s="90"/>
      <c r="GT2030" s="90"/>
      <c r="GU2030" s="90"/>
      <c r="GV2030" s="90"/>
      <c r="GW2030" s="90"/>
      <c r="GX2030" s="90"/>
      <c r="GY2030" s="90"/>
      <c r="GZ2030" s="90"/>
      <c r="HA2030" s="90"/>
      <c r="HB2030" s="90"/>
      <c r="HC2030" s="90"/>
      <c r="HD2030" s="90"/>
      <c r="HE2030" s="90"/>
      <c r="HF2030" s="90"/>
      <c r="HG2030" s="90"/>
      <c r="HH2030" s="90"/>
      <c r="HI2030" s="90"/>
      <c r="HJ2030" s="90"/>
      <c r="HK2030" s="90"/>
      <c r="HL2030" s="90"/>
      <c r="HM2030" s="90"/>
      <c r="HN2030" s="90"/>
      <c r="HO2030" s="90"/>
      <c r="HP2030" s="90"/>
      <c r="HQ2030" s="90"/>
      <c r="HR2030" s="90"/>
      <c r="HS2030" s="90"/>
      <c r="HT2030" s="90"/>
      <c r="HU2030" s="90"/>
      <c r="HV2030" s="90"/>
      <c r="HW2030" s="90"/>
      <c r="HX2030" s="90"/>
      <c r="HY2030" s="90"/>
      <c r="HZ2030" s="90"/>
      <c r="IA2030" s="90"/>
      <c r="IB2030" s="90"/>
      <c r="IC2030" s="90"/>
      <c r="ID2030" s="90"/>
      <c r="IE2030" s="90"/>
      <c r="IF2030" s="90"/>
      <c r="IG2030" s="90"/>
      <c r="IH2030" s="90"/>
      <c r="II2030" s="90"/>
      <c r="IJ2030" s="90"/>
      <c r="IK2030" s="90"/>
      <c r="IL2030" s="90"/>
      <c r="IM2030" s="90"/>
    </row>
    <row r="2031" spans="1:247" ht="13.5" hidden="1">
      <c r="A2031" s="90" t="s">
        <v>2767</v>
      </c>
      <c r="B2031" s="90" t="s">
        <v>2941</v>
      </c>
      <c r="C2031" s="90" t="s">
        <v>2958</v>
      </c>
      <c r="D2031" s="98">
        <v>45844</v>
      </c>
      <c r="E2031" s="90">
        <v>140135</v>
      </c>
      <c r="F2031" s="90" t="s">
        <v>2965</v>
      </c>
      <c r="G2031" s="90" t="s">
        <v>2966</v>
      </c>
      <c r="H2031" s="92">
        <v>3801.32</v>
      </c>
      <c r="I2031" s="90">
        <v>494</v>
      </c>
      <c r="J2031" s="93"/>
      <c r="K2031" s="94">
        <f t="shared" si="29"/>
        <v>7.6949797570850205</v>
      </c>
      <c r="L2031" s="94">
        <f t="shared" si="31"/>
        <v>7.6949797570850205</v>
      </c>
      <c r="M2031" s="94">
        <f t="shared" si="30"/>
        <v>0</v>
      </c>
      <c r="N2031" s="90" t="s">
        <v>2967</v>
      </c>
      <c r="O2031" s="90" t="s">
        <v>2963</v>
      </c>
      <c r="P2031" s="90" t="s">
        <v>2619</v>
      </c>
      <c r="Q2031" s="90" t="s">
        <v>2964</v>
      </c>
      <c r="R2031" s="90"/>
      <c r="S2031" s="90"/>
      <c r="T2031" s="90"/>
      <c r="U2031" s="90"/>
      <c r="V2031" s="90"/>
      <c r="W2031" s="90"/>
      <c r="X2031" s="90"/>
      <c r="Y2031" s="90"/>
      <c r="Z2031" s="90"/>
      <c r="AA2031" s="90"/>
      <c r="AB2031" s="90"/>
      <c r="AC2031" s="90"/>
      <c r="AD2031" s="90"/>
      <c r="AE2031" s="90"/>
      <c r="AF2031" s="90"/>
      <c r="AG2031" s="90"/>
      <c r="AH2031" s="90"/>
      <c r="AI2031" s="90"/>
      <c r="AJ2031" s="90"/>
      <c r="AK2031" s="90"/>
      <c r="AL2031" s="90"/>
      <c r="AM2031" s="90"/>
      <c r="AN2031" s="90"/>
      <c r="AO2031" s="90"/>
      <c r="AP2031" s="90"/>
      <c r="AQ2031" s="90"/>
      <c r="AR2031" s="90"/>
      <c r="AS2031" s="90"/>
      <c r="AT2031" s="90"/>
      <c r="AU2031" s="90"/>
      <c r="AV2031" s="90"/>
      <c r="AW2031" s="90"/>
      <c r="AX2031" s="90"/>
      <c r="AY2031" s="90"/>
      <c r="AZ2031" s="90"/>
      <c r="BA2031" s="90"/>
      <c r="BB2031" s="90"/>
      <c r="BC2031" s="90"/>
      <c r="BD2031" s="90"/>
      <c r="BE2031" s="90"/>
      <c r="BF2031" s="90"/>
      <c r="BG2031" s="90"/>
      <c r="BH2031" s="90"/>
      <c r="BI2031" s="90"/>
      <c r="BJ2031" s="90"/>
      <c r="BK2031" s="90"/>
      <c r="BL2031" s="90"/>
      <c r="BM2031" s="90"/>
      <c r="BN2031" s="90"/>
      <c r="BO2031" s="90"/>
      <c r="BP2031" s="90"/>
      <c r="BQ2031" s="90"/>
      <c r="BR2031" s="90"/>
      <c r="BS2031" s="90"/>
      <c r="BT2031" s="90"/>
      <c r="BU2031" s="90"/>
      <c r="BV2031" s="90"/>
      <c r="BW2031" s="90"/>
      <c r="BX2031" s="90"/>
      <c r="BY2031" s="90"/>
      <c r="BZ2031" s="90"/>
      <c r="CA2031" s="90"/>
      <c r="CB2031" s="90"/>
      <c r="CC2031" s="90"/>
      <c r="CD2031" s="90"/>
      <c r="CE2031" s="90"/>
      <c r="CF2031" s="90"/>
      <c r="CG2031" s="90"/>
      <c r="CH2031" s="90"/>
      <c r="CI2031" s="90"/>
      <c r="CJ2031" s="90"/>
      <c r="CK2031" s="90"/>
      <c r="CL2031" s="90"/>
      <c r="CM2031" s="90"/>
      <c r="CN2031" s="90"/>
      <c r="CO2031" s="90"/>
      <c r="CP2031" s="90"/>
      <c r="CQ2031" s="90"/>
      <c r="CR2031" s="90"/>
      <c r="CS2031" s="90"/>
      <c r="CT2031" s="90"/>
      <c r="CU2031" s="90"/>
      <c r="CV2031" s="90"/>
      <c r="CW2031" s="90"/>
      <c r="CX2031" s="90"/>
      <c r="CY2031" s="90"/>
      <c r="CZ2031" s="90"/>
      <c r="DA2031" s="90"/>
      <c r="DB2031" s="90"/>
      <c r="DC2031" s="90"/>
      <c r="DD2031" s="90"/>
      <c r="DE2031" s="90"/>
      <c r="DF2031" s="90"/>
      <c r="DG2031" s="90"/>
      <c r="DH2031" s="90"/>
      <c r="DI2031" s="90"/>
      <c r="DJ2031" s="90"/>
      <c r="DK2031" s="90"/>
      <c r="DL2031" s="90"/>
      <c r="DM2031" s="90"/>
      <c r="DN2031" s="90"/>
      <c r="DO2031" s="90"/>
      <c r="DP2031" s="90"/>
      <c r="DQ2031" s="90"/>
      <c r="DR2031" s="90"/>
      <c r="DS2031" s="90"/>
      <c r="DT2031" s="90"/>
      <c r="DU2031" s="90"/>
      <c r="DV2031" s="90"/>
      <c r="DW2031" s="90"/>
      <c r="DX2031" s="90"/>
      <c r="DY2031" s="90"/>
      <c r="DZ2031" s="90"/>
      <c r="EA2031" s="90"/>
      <c r="EB2031" s="90"/>
      <c r="EC2031" s="90"/>
      <c r="ED2031" s="90"/>
      <c r="EE2031" s="90"/>
      <c r="EF2031" s="90"/>
      <c r="EG2031" s="90"/>
      <c r="EH2031" s="90"/>
      <c r="EI2031" s="90"/>
      <c r="EJ2031" s="90"/>
      <c r="EK2031" s="90"/>
      <c r="EL2031" s="90"/>
      <c r="EM2031" s="90"/>
      <c r="EN2031" s="90"/>
      <c r="EO2031" s="90"/>
      <c r="EP2031" s="90"/>
      <c r="EQ2031" s="90"/>
      <c r="ER2031" s="90"/>
      <c r="ES2031" s="90"/>
      <c r="ET2031" s="90"/>
      <c r="EU2031" s="90"/>
      <c r="EV2031" s="90"/>
      <c r="EW2031" s="90"/>
      <c r="EX2031" s="90"/>
      <c r="EY2031" s="90"/>
      <c r="EZ2031" s="90"/>
      <c r="FA2031" s="90"/>
      <c r="FB2031" s="90"/>
      <c r="FC2031" s="90"/>
      <c r="FD2031" s="90"/>
      <c r="FE2031" s="90"/>
      <c r="FF2031" s="90"/>
      <c r="FG2031" s="90"/>
      <c r="FH2031" s="90"/>
      <c r="FI2031" s="90"/>
      <c r="FJ2031" s="90"/>
      <c r="FK2031" s="90"/>
      <c r="FL2031" s="90"/>
      <c r="FM2031" s="90"/>
      <c r="FN2031" s="90"/>
      <c r="FO2031" s="90"/>
      <c r="FP2031" s="90"/>
      <c r="FQ2031" s="90"/>
      <c r="FR2031" s="90"/>
      <c r="FS2031" s="90"/>
      <c r="FT2031" s="90"/>
      <c r="FU2031" s="90"/>
      <c r="FV2031" s="90"/>
      <c r="FW2031" s="90"/>
      <c r="FX2031" s="90"/>
      <c r="FY2031" s="90"/>
      <c r="FZ2031" s="90"/>
      <c r="GA2031" s="90"/>
      <c r="GB2031" s="90"/>
      <c r="GC2031" s="90"/>
      <c r="GD2031" s="90"/>
      <c r="GE2031" s="90"/>
      <c r="GF2031" s="90"/>
      <c r="GG2031" s="90"/>
      <c r="GH2031" s="90"/>
      <c r="GI2031" s="90"/>
      <c r="GJ2031" s="90"/>
      <c r="GK2031" s="90"/>
      <c r="GL2031" s="90"/>
      <c r="GM2031" s="90"/>
      <c r="GN2031" s="90"/>
      <c r="GO2031" s="90"/>
      <c r="GP2031" s="90"/>
      <c r="GQ2031" s="90"/>
      <c r="GR2031" s="90"/>
      <c r="GS2031" s="90"/>
      <c r="GT2031" s="90"/>
      <c r="GU2031" s="90"/>
      <c r="GV2031" s="90"/>
      <c r="GW2031" s="90"/>
      <c r="GX2031" s="90"/>
      <c r="GY2031" s="90"/>
      <c r="GZ2031" s="90"/>
      <c r="HA2031" s="90"/>
      <c r="HB2031" s="90"/>
      <c r="HC2031" s="90"/>
      <c r="HD2031" s="90"/>
      <c r="HE2031" s="90"/>
      <c r="HF2031" s="90"/>
      <c r="HG2031" s="90"/>
      <c r="HH2031" s="90"/>
      <c r="HI2031" s="90"/>
      <c r="HJ2031" s="90"/>
      <c r="HK2031" s="90"/>
      <c r="HL2031" s="90"/>
      <c r="HM2031" s="90"/>
      <c r="HN2031" s="90"/>
      <c r="HO2031" s="90"/>
      <c r="HP2031" s="90"/>
      <c r="HQ2031" s="90"/>
      <c r="HR2031" s="90"/>
      <c r="HS2031" s="90"/>
      <c r="HT2031" s="90"/>
      <c r="HU2031" s="90"/>
      <c r="HV2031" s="90"/>
      <c r="HW2031" s="90"/>
      <c r="HX2031" s="90"/>
      <c r="HY2031" s="90"/>
      <c r="HZ2031" s="90"/>
      <c r="IA2031" s="90"/>
      <c r="IB2031" s="90"/>
      <c r="IC2031" s="90"/>
      <c r="ID2031" s="90"/>
      <c r="IE2031" s="90"/>
      <c r="IF2031" s="90"/>
      <c r="IG2031" s="90"/>
      <c r="IH2031" s="90"/>
      <c r="II2031" s="90"/>
      <c r="IJ2031" s="90"/>
      <c r="IK2031" s="90"/>
      <c r="IL2031" s="90"/>
      <c r="IM2031" s="90"/>
    </row>
    <row r="2032" spans="1:247" ht="13.5" hidden="1">
      <c r="A2032" s="90" t="s">
        <v>2767</v>
      </c>
      <c r="B2032" s="90" t="s">
        <v>2941</v>
      </c>
      <c r="C2032" s="90" t="s">
        <v>2958</v>
      </c>
      <c r="D2032" s="91">
        <v>45814</v>
      </c>
      <c r="E2032" s="90" t="s">
        <v>2968</v>
      </c>
      <c r="F2032" s="90" t="s">
        <v>2922</v>
      </c>
      <c r="G2032" s="90" t="s">
        <v>2969</v>
      </c>
      <c r="H2032" s="92">
        <v>7000</v>
      </c>
      <c r="I2032" s="92">
        <v>498</v>
      </c>
      <c r="J2032" s="93"/>
      <c r="K2032" s="94">
        <f t="shared" si="29"/>
        <v>14.056224899598394</v>
      </c>
      <c r="L2032" s="94">
        <f t="shared" si="31"/>
        <v>14.056224899598394</v>
      </c>
      <c r="M2032" s="94">
        <f t="shared" si="30"/>
        <v>0</v>
      </c>
      <c r="N2032" s="90" t="s">
        <v>2956</v>
      </c>
      <c r="O2032" s="90" t="s">
        <v>2957</v>
      </c>
      <c r="P2032" s="90" t="s">
        <v>2619</v>
      </c>
      <c r="Q2032" s="90"/>
      <c r="R2032" s="90"/>
      <c r="S2032" s="90"/>
      <c r="T2032" s="90"/>
      <c r="U2032" s="90"/>
      <c r="V2032" s="90"/>
      <c r="W2032" s="90"/>
      <c r="X2032" s="90"/>
      <c r="Y2032" s="90"/>
      <c r="Z2032" s="90"/>
      <c r="AA2032" s="90"/>
      <c r="AB2032" s="90"/>
      <c r="AC2032" s="90"/>
      <c r="AD2032" s="90"/>
      <c r="AE2032" s="90"/>
      <c r="AF2032" s="90"/>
      <c r="AG2032" s="90"/>
      <c r="AH2032" s="90"/>
      <c r="AI2032" s="90"/>
      <c r="AJ2032" s="90"/>
      <c r="AK2032" s="90"/>
      <c r="AL2032" s="90"/>
      <c r="AM2032" s="90"/>
      <c r="AN2032" s="90"/>
      <c r="AO2032" s="90"/>
      <c r="AP2032" s="90"/>
      <c r="AQ2032" s="90"/>
      <c r="AR2032" s="90"/>
      <c r="AS2032" s="90"/>
      <c r="AT2032" s="90"/>
      <c r="AU2032" s="90"/>
      <c r="AV2032" s="90"/>
      <c r="AW2032" s="90"/>
      <c r="AX2032" s="90"/>
      <c r="AY2032" s="90"/>
      <c r="AZ2032" s="90"/>
      <c r="BA2032" s="90"/>
      <c r="BB2032" s="90"/>
      <c r="BC2032" s="90"/>
      <c r="BD2032" s="90"/>
      <c r="BE2032" s="90"/>
      <c r="BF2032" s="90"/>
      <c r="BG2032" s="90"/>
      <c r="BH2032" s="90"/>
      <c r="BI2032" s="90"/>
      <c r="BJ2032" s="90"/>
      <c r="BK2032" s="90"/>
      <c r="BL2032" s="90"/>
      <c r="BM2032" s="90"/>
      <c r="BN2032" s="90"/>
      <c r="BO2032" s="90"/>
      <c r="BP2032" s="90"/>
      <c r="BQ2032" s="90"/>
      <c r="BR2032" s="90"/>
      <c r="BS2032" s="90"/>
      <c r="BT2032" s="90"/>
      <c r="BU2032" s="90"/>
      <c r="BV2032" s="90"/>
      <c r="BW2032" s="90"/>
      <c r="BX2032" s="90"/>
      <c r="BY2032" s="90"/>
      <c r="BZ2032" s="90"/>
      <c r="CA2032" s="90"/>
      <c r="CB2032" s="90"/>
      <c r="CC2032" s="90"/>
      <c r="CD2032" s="90"/>
      <c r="CE2032" s="90"/>
      <c r="CF2032" s="90"/>
      <c r="CG2032" s="90"/>
      <c r="CH2032" s="90"/>
      <c r="CI2032" s="90"/>
      <c r="CJ2032" s="90"/>
      <c r="CK2032" s="90"/>
      <c r="CL2032" s="90"/>
      <c r="CM2032" s="90"/>
      <c r="CN2032" s="90"/>
      <c r="CO2032" s="90"/>
      <c r="CP2032" s="90"/>
      <c r="CQ2032" s="90"/>
      <c r="CR2032" s="90"/>
      <c r="CS2032" s="90"/>
      <c r="CT2032" s="90"/>
      <c r="CU2032" s="90"/>
      <c r="CV2032" s="90"/>
      <c r="CW2032" s="90"/>
      <c r="CX2032" s="90"/>
      <c r="CY2032" s="90"/>
      <c r="CZ2032" s="90"/>
      <c r="DA2032" s="90"/>
      <c r="DB2032" s="90"/>
      <c r="DC2032" s="90"/>
      <c r="DD2032" s="90"/>
      <c r="DE2032" s="90"/>
      <c r="DF2032" s="90"/>
      <c r="DG2032" s="90"/>
      <c r="DH2032" s="90"/>
      <c r="DI2032" s="90"/>
      <c r="DJ2032" s="90"/>
      <c r="DK2032" s="90"/>
      <c r="DL2032" s="90"/>
      <c r="DM2032" s="90"/>
      <c r="DN2032" s="90"/>
      <c r="DO2032" s="90"/>
      <c r="DP2032" s="90"/>
      <c r="DQ2032" s="90"/>
      <c r="DR2032" s="90"/>
      <c r="DS2032" s="90"/>
      <c r="DT2032" s="90"/>
      <c r="DU2032" s="90"/>
      <c r="DV2032" s="90"/>
      <c r="DW2032" s="90"/>
      <c r="DX2032" s="90"/>
      <c r="DY2032" s="90"/>
      <c r="DZ2032" s="90"/>
      <c r="EA2032" s="90"/>
      <c r="EB2032" s="90"/>
      <c r="EC2032" s="90"/>
      <c r="ED2032" s="90"/>
      <c r="EE2032" s="90"/>
      <c r="EF2032" s="90"/>
      <c r="EG2032" s="90"/>
      <c r="EH2032" s="90"/>
      <c r="EI2032" s="90"/>
      <c r="EJ2032" s="90"/>
      <c r="EK2032" s="90"/>
      <c r="EL2032" s="90"/>
      <c r="EM2032" s="90"/>
      <c r="EN2032" s="90"/>
      <c r="EO2032" s="90"/>
      <c r="EP2032" s="90"/>
      <c r="EQ2032" s="90"/>
      <c r="ER2032" s="90"/>
      <c r="ES2032" s="90"/>
      <c r="ET2032" s="90"/>
      <c r="EU2032" s="90"/>
      <c r="EV2032" s="90"/>
      <c r="EW2032" s="90"/>
      <c r="EX2032" s="90"/>
      <c r="EY2032" s="90"/>
      <c r="EZ2032" s="90"/>
      <c r="FA2032" s="90"/>
      <c r="FB2032" s="90"/>
      <c r="FC2032" s="90"/>
      <c r="FD2032" s="90"/>
      <c r="FE2032" s="90"/>
      <c r="FF2032" s="90"/>
      <c r="FG2032" s="90"/>
      <c r="FH2032" s="90"/>
      <c r="FI2032" s="90"/>
      <c r="FJ2032" s="90"/>
      <c r="FK2032" s="90"/>
      <c r="FL2032" s="90"/>
      <c r="FM2032" s="90"/>
      <c r="FN2032" s="90"/>
      <c r="FO2032" s="90"/>
      <c r="FP2032" s="90"/>
      <c r="FQ2032" s="90"/>
      <c r="FR2032" s="90"/>
      <c r="FS2032" s="90"/>
      <c r="FT2032" s="90"/>
      <c r="FU2032" s="90"/>
      <c r="FV2032" s="90"/>
      <c r="FW2032" s="90"/>
      <c r="FX2032" s="90"/>
      <c r="FY2032" s="90"/>
      <c r="FZ2032" s="90"/>
      <c r="GA2032" s="90"/>
      <c r="GB2032" s="90"/>
      <c r="GC2032" s="90"/>
      <c r="GD2032" s="90"/>
      <c r="GE2032" s="90"/>
      <c r="GF2032" s="90"/>
      <c r="GG2032" s="90"/>
      <c r="GH2032" s="90"/>
      <c r="GI2032" s="90"/>
      <c r="GJ2032" s="90"/>
      <c r="GK2032" s="90"/>
      <c r="GL2032" s="90"/>
      <c r="GM2032" s="90"/>
      <c r="GN2032" s="90"/>
      <c r="GO2032" s="90"/>
      <c r="GP2032" s="90"/>
      <c r="GQ2032" s="90"/>
      <c r="GR2032" s="90"/>
      <c r="GS2032" s="90"/>
      <c r="GT2032" s="90"/>
      <c r="GU2032" s="90"/>
      <c r="GV2032" s="90"/>
      <c r="GW2032" s="90"/>
      <c r="GX2032" s="90"/>
      <c r="GY2032" s="90"/>
      <c r="GZ2032" s="90"/>
      <c r="HA2032" s="90"/>
      <c r="HB2032" s="90"/>
      <c r="HC2032" s="90"/>
      <c r="HD2032" s="90"/>
      <c r="HE2032" s="90"/>
      <c r="HF2032" s="90"/>
      <c r="HG2032" s="90"/>
      <c r="HH2032" s="90"/>
      <c r="HI2032" s="90"/>
      <c r="HJ2032" s="90"/>
      <c r="HK2032" s="90"/>
      <c r="HL2032" s="90"/>
      <c r="HM2032" s="90"/>
      <c r="HN2032" s="90"/>
      <c r="HO2032" s="90"/>
      <c r="HP2032" s="90"/>
      <c r="HQ2032" s="90"/>
      <c r="HR2032" s="90"/>
      <c r="HS2032" s="90"/>
      <c r="HT2032" s="90"/>
      <c r="HU2032" s="90"/>
      <c r="HV2032" s="90"/>
      <c r="HW2032" s="90"/>
      <c r="HX2032" s="90"/>
      <c r="HY2032" s="90"/>
      <c r="HZ2032" s="90"/>
      <c r="IA2032" s="90"/>
      <c r="IB2032" s="90"/>
      <c r="IC2032" s="90"/>
      <c r="ID2032" s="90"/>
      <c r="IE2032" s="90"/>
      <c r="IF2032" s="90"/>
      <c r="IG2032" s="90"/>
      <c r="IH2032" s="90"/>
      <c r="II2032" s="90"/>
      <c r="IJ2032" s="90"/>
      <c r="IK2032" s="90"/>
      <c r="IL2032" s="90"/>
      <c r="IM2032" s="90"/>
    </row>
    <row r="2033" spans="1:247" ht="13.5" hidden="1">
      <c r="A2033" s="90" t="s">
        <v>2767</v>
      </c>
      <c r="B2033" s="90" t="s">
        <v>2941</v>
      </c>
      <c r="C2033" s="90" t="s">
        <v>2958</v>
      </c>
      <c r="D2033" s="98">
        <v>45967</v>
      </c>
      <c r="E2033" s="90" t="s">
        <v>2970</v>
      </c>
      <c r="F2033" s="90" t="s">
        <v>2971</v>
      </c>
      <c r="G2033" s="90" t="s">
        <v>2972</v>
      </c>
      <c r="H2033" s="92">
        <v>100000</v>
      </c>
      <c r="I2033" s="92">
        <v>499</v>
      </c>
      <c r="J2033" s="93"/>
      <c r="K2033" s="94">
        <f t="shared" si="29"/>
        <v>200.40080160320642</v>
      </c>
      <c r="L2033" s="94">
        <f t="shared" si="31"/>
        <v>200.40080160320642</v>
      </c>
      <c r="M2033" s="94">
        <f t="shared" si="30"/>
        <v>0</v>
      </c>
      <c r="N2033" s="90" t="s">
        <v>2956</v>
      </c>
      <c r="O2033" s="90" t="s">
        <v>2957</v>
      </c>
      <c r="P2033" s="90" t="s">
        <v>2619</v>
      </c>
      <c r="Q2033" s="90"/>
      <c r="R2033" s="90"/>
      <c r="S2033" s="90"/>
      <c r="T2033" s="90"/>
      <c r="U2033" s="90"/>
      <c r="V2033" s="90"/>
      <c r="W2033" s="90"/>
      <c r="X2033" s="90"/>
      <c r="Y2033" s="90"/>
      <c r="Z2033" s="90"/>
      <c r="AA2033" s="90"/>
      <c r="AB2033" s="90"/>
      <c r="AC2033" s="90"/>
      <c r="AD2033" s="90"/>
      <c r="AE2033" s="90"/>
      <c r="AF2033" s="90"/>
      <c r="AG2033" s="90"/>
      <c r="AH2033" s="90"/>
      <c r="AI2033" s="90"/>
      <c r="AJ2033" s="90"/>
      <c r="AK2033" s="90"/>
      <c r="AL2033" s="90"/>
      <c r="AM2033" s="90"/>
      <c r="AN2033" s="90"/>
      <c r="AO2033" s="90"/>
      <c r="AP2033" s="90"/>
      <c r="AQ2033" s="90"/>
      <c r="AR2033" s="90"/>
      <c r="AS2033" s="90"/>
      <c r="AT2033" s="90"/>
      <c r="AU2033" s="90"/>
      <c r="AV2033" s="90"/>
      <c r="AW2033" s="90"/>
      <c r="AX2033" s="90"/>
      <c r="AY2033" s="90"/>
      <c r="AZ2033" s="90"/>
      <c r="BA2033" s="90"/>
      <c r="BB2033" s="90"/>
      <c r="BC2033" s="90"/>
      <c r="BD2033" s="90"/>
      <c r="BE2033" s="90"/>
      <c r="BF2033" s="90"/>
      <c r="BG2033" s="90"/>
      <c r="BH2033" s="90"/>
      <c r="BI2033" s="90"/>
      <c r="BJ2033" s="90"/>
      <c r="BK2033" s="90"/>
      <c r="BL2033" s="90"/>
      <c r="BM2033" s="90"/>
      <c r="BN2033" s="90"/>
      <c r="BO2033" s="90"/>
      <c r="BP2033" s="90"/>
      <c r="BQ2033" s="90"/>
      <c r="BR2033" s="90"/>
      <c r="BS2033" s="90"/>
      <c r="BT2033" s="90"/>
      <c r="BU2033" s="90"/>
      <c r="BV2033" s="90"/>
      <c r="BW2033" s="90"/>
      <c r="BX2033" s="90"/>
      <c r="BY2033" s="90"/>
      <c r="BZ2033" s="90"/>
      <c r="CA2033" s="90"/>
      <c r="CB2033" s="90"/>
      <c r="CC2033" s="90"/>
      <c r="CD2033" s="90"/>
      <c r="CE2033" s="90"/>
      <c r="CF2033" s="90"/>
      <c r="CG2033" s="90"/>
      <c r="CH2033" s="90"/>
      <c r="CI2033" s="90"/>
      <c r="CJ2033" s="90"/>
      <c r="CK2033" s="90"/>
      <c r="CL2033" s="90"/>
      <c r="CM2033" s="90"/>
      <c r="CN2033" s="90"/>
      <c r="CO2033" s="90"/>
      <c r="CP2033" s="90"/>
      <c r="CQ2033" s="90"/>
      <c r="CR2033" s="90"/>
      <c r="CS2033" s="90"/>
      <c r="CT2033" s="90"/>
      <c r="CU2033" s="90"/>
      <c r="CV2033" s="90"/>
      <c r="CW2033" s="90"/>
      <c r="CX2033" s="90"/>
      <c r="CY2033" s="90"/>
      <c r="CZ2033" s="90"/>
      <c r="DA2033" s="90"/>
      <c r="DB2033" s="90"/>
      <c r="DC2033" s="90"/>
      <c r="DD2033" s="90"/>
      <c r="DE2033" s="90"/>
      <c r="DF2033" s="90"/>
      <c r="DG2033" s="90"/>
      <c r="DH2033" s="90"/>
      <c r="DI2033" s="90"/>
      <c r="DJ2033" s="90"/>
      <c r="DK2033" s="90"/>
      <c r="DL2033" s="90"/>
      <c r="DM2033" s="90"/>
      <c r="DN2033" s="90"/>
      <c r="DO2033" s="90"/>
      <c r="DP2033" s="90"/>
      <c r="DQ2033" s="90"/>
      <c r="DR2033" s="90"/>
      <c r="DS2033" s="90"/>
      <c r="DT2033" s="90"/>
      <c r="DU2033" s="90"/>
      <c r="DV2033" s="90"/>
      <c r="DW2033" s="90"/>
      <c r="DX2033" s="90"/>
      <c r="DY2033" s="90"/>
      <c r="DZ2033" s="90"/>
      <c r="EA2033" s="90"/>
      <c r="EB2033" s="90"/>
      <c r="EC2033" s="90"/>
      <c r="ED2033" s="90"/>
      <c r="EE2033" s="90"/>
      <c r="EF2033" s="90"/>
      <c r="EG2033" s="90"/>
      <c r="EH2033" s="90"/>
      <c r="EI2033" s="90"/>
      <c r="EJ2033" s="90"/>
      <c r="EK2033" s="90"/>
      <c r="EL2033" s="90"/>
      <c r="EM2033" s="90"/>
      <c r="EN2033" s="90"/>
      <c r="EO2033" s="90"/>
      <c r="EP2033" s="90"/>
      <c r="EQ2033" s="90"/>
      <c r="ER2033" s="90"/>
      <c r="ES2033" s="90"/>
      <c r="ET2033" s="90"/>
      <c r="EU2033" s="90"/>
      <c r="EV2033" s="90"/>
      <c r="EW2033" s="90"/>
      <c r="EX2033" s="90"/>
      <c r="EY2033" s="90"/>
      <c r="EZ2033" s="90"/>
      <c r="FA2033" s="90"/>
      <c r="FB2033" s="90"/>
      <c r="FC2033" s="90"/>
      <c r="FD2033" s="90"/>
      <c r="FE2033" s="90"/>
      <c r="FF2033" s="90"/>
      <c r="FG2033" s="90"/>
      <c r="FH2033" s="90"/>
      <c r="FI2033" s="90"/>
      <c r="FJ2033" s="90"/>
      <c r="FK2033" s="90"/>
      <c r="FL2033" s="90"/>
      <c r="FM2033" s="90"/>
      <c r="FN2033" s="90"/>
      <c r="FO2033" s="90"/>
      <c r="FP2033" s="90"/>
      <c r="FQ2033" s="90"/>
      <c r="FR2033" s="90"/>
      <c r="FS2033" s="90"/>
      <c r="FT2033" s="90"/>
      <c r="FU2033" s="90"/>
      <c r="FV2033" s="90"/>
      <c r="FW2033" s="90"/>
      <c r="FX2033" s="90"/>
      <c r="FY2033" s="90"/>
      <c r="FZ2033" s="90"/>
      <c r="GA2033" s="90"/>
      <c r="GB2033" s="90"/>
      <c r="GC2033" s="90"/>
      <c r="GD2033" s="90"/>
      <c r="GE2033" s="90"/>
      <c r="GF2033" s="90"/>
      <c r="GG2033" s="90"/>
      <c r="GH2033" s="90"/>
      <c r="GI2033" s="90"/>
      <c r="GJ2033" s="90"/>
      <c r="GK2033" s="90"/>
      <c r="GL2033" s="90"/>
      <c r="GM2033" s="90"/>
      <c r="GN2033" s="90"/>
      <c r="GO2033" s="90"/>
      <c r="GP2033" s="90"/>
      <c r="GQ2033" s="90"/>
      <c r="GR2033" s="90"/>
      <c r="GS2033" s="90"/>
      <c r="GT2033" s="90"/>
      <c r="GU2033" s="90"/>
      <c r="GV2033" s="90"/>
      <c r="GW2033" s="90"/>
      <c r="GX2033" s="90"/>
      <c r="GY2033" s="90"/>
      <c r="GZ2033" s="90"/>
      <c r="HA2033" s="90"/>
      <c r="HB2033" s="90"/>
      <c r="HC2033" s="90"/>
      <c r="HD2033" s="90"/>
      <c r="HE2033" s="90"/>
      <c r="HF2033" s="90"/>
      <c r="HG2033" s="90"/>
      <c r="HH2033" s="90"/>
      <c r="HI2033" s="90"/>
      <c r="HJ2033" s="90"/>
      <c r="HK2033" s="90"/>
      <c r="HL2033" s="90"/>
      <c r="HM2033" s="90"/>
      <c r="HN2033" s="90"/>
      <c r="HO2033" s="90"/>
      <c r="HP2033" s="90"/>
      <c r="HQ2033" s="90"/>
      <c r="HR2033" s="90"/>
      <c r="HS2033" s="90"/>
      <c r="HT2033" s="90"/>
      <c r="HU2033" s="90"/>
      <c r="HV2033" s="90"/>
      <c r="HW2033" s="90"/>
      <c r="HX2033" s="90"/>
      <c r="HY2033" s="90"/>
      <c r="HZ2033" s="90"/>
      <c r="IA2033" s="90"/>
      <c r="IB2033" s="90"/>
      <c r="IC2033" s="90"/>
      <c r="ID2033" s="90"/>
      <c r="IE2033" s="90"/>
      <c r="IF2033" s="90"/>
      <c r="IG2033" s="90"/>
      <c r="IH2033" s="90"/>
      <c r="II2033" s="90"/>
      <c r="IJ2033" s="90"/>
      <c r="IK2033" s="90"/>
      <c r="IL2033" s="90"/>
      <c r="IM2033" s="90"/>
    </row>
    <row r="2034" spans="1:247" ht="13.5" hidden="1">
      <c r="A2034" s="90" t="s">
        <v>2767</v>
      </c>
      <c r="B2034" s="90" t="s">
        <v>2941</v>
      </c>
      <c r="C2034" s="90" t="s">
        <v>2958</v>
      </c>
      <c r="D2034" s="98">
        <v>45967</v>
      </c>
      <c r="E2034" s="90" t="s">
        <v>2973</v>
      </c>
      <c r="F2034" s="90" t="s">
        <v>2974</v>
      </c>
      <c r="G2034" s="90" t="s">
        <v>1723</v>
      </c>
      <c r="H2034" s="92">
        <v>2515</v>
      </c>
      <c r="I2034" s="92">
        <v>499</v>
      </c>
      <c r="J2034" s="93"/>
      <c r="K2034" s="94">
        <f t="shared" si="29"/>
        <v>5.0400801603206409</v>
      </c>
      <c r="L2034" s="94">
        <f t="shared" si="31"/>
        <v>5.0400801603206409</v>
      </c>
      <c r="M2034" s="94">
        <f t="shared" si="30"/>
        <v>0</v>
      </c>
      <c r="N2034" s="90" t="s">
        <v>2956</v>
      </c>
      <c r="O2034" s="90" t="s">
        <v>2957</v>
      </c>
      <c r="P2034" s="90" t="s">
        <v>2619</v>
      </c>
      <c r="Q2034" s="90"/>
      <c r="R2034" s="90"/>
      <c r="S2034" s="90"/>
      <c r="T2034" s="90"/>
      <c r="U2034" s="90"/>
      <c r="V2034" s="90"/>
      <c r="W2034" s="90"/>
      <c r="X2034" s="90"/>
      <c r="Y2034" s="90"/>
      <c r="Z2034" s="90"/>
      <c r="AA2034" s="90"/>
      <c r="AB2034" s="90"/>
      <c r="AC2034" s="90"/>
      <c r="AD2034" s="90"/>
      <c r="AE2034" s="90"/>
      <c r="AF2034" s="90"/>
      <c r="AG2034" s="90"/>
      <c r="AH2034" s="90"/>
      <c r="AI2034" s="90"/>
      <c r="AJ2034" s="90"/>
      <c r="AK2034" s="90"/>
      <c r="AL2034" s="90"/>
      <c r="AM2034" s="90"/>
      <c r="AN2034" s="90"/>
      <c r="AO2034" s="90"/>
      <c r="AP2034" s="90"/>
      <c r="AQ2034" s="90"/>
      <c r="AR2034" s="90"/>
      <c r="AS2034" s="90"/>
      <c r="AT2034" s="90"/>
      <c r="AU2034" s="90"/>
      <c r="AV2034" s="90"/>
      <c r="AW2034" s="90"/>
      <c r="AX2034" s="90"/>
      <c r="AY2034" s="90"/>
      <c r="AZ2034" s="90"/>
      <c r="BA2034" s="90"/>
      <c r="BB2034" s="90"/>
      <c r="BC2034" s="90"/>
      <c r="BD2034" s="90"/>
      <c r="BE2034" s="90"/>
      <c r="BF2034" s="90"/>
      <c r="BG2034" s="90"/>
      <c r="BH2034" s="90"/>
      <c r="BI2034" s="90"/>
      <c r="BJ2034" s="90"/>
      <c r="BK2034" s="90"/>
      <c r="BL2034" s="90"/>
      <c r="BM2034" s="90"/>
      <c r="BN2034" s="90"/>
      <c r="BO2034" s="90"/>
      <c r="BP2034" s="90"/>
      <c r="BQ2034" s="90"/>
      <c r="BR2034" s="90"/>
      <c r="BS2034" s="90"/>
      <c r="BT2034" s="90"/>
      <c r="BU2034" s="90"/>
      <c r="BV2034" s="90"/>
      <c r="BW2034" s="90"/>
      <c r="BX2034" s="90"/>
      <c r="BY2034" s="90"/>
      <c r="BZ2034" s="90"/>
      <c r="CA2034" s="90"/>
      <c r="CB2034" s="90"/>
      <c r="CC2034" s="90"/>
      <c r="CD2034" s="90"/>
      <c r="CE2034" s="90"/>
      <c r="CF2034" s="90"/>
      <c r="CG2034" s="90"/>
      <c r="CH2034" s="90"/>
      <c r="CI2034" s="90"/>
      <c r="CJ2034" s="90"/>
      <c r="CK2034" s="90"/>
      <c r="CL2034" s="90"/>
      <c r="CM2034" s="90"/>
      <c r="CN2034" s="90"/>
      <c r="CO2034" s="90"/>
      <c r="CP2034" s="90"/>
      <c r="CQ2034" s="90"/>
      <c r="CR2034" s="90"/>
      <c r="CS2034" s="90"/>
      <c r="CT2034" s="90"/>
      <c r="CU2034" s="90"/>
      <c r="CV2034" s="90"/>
      <c r="CW2034" s="90"/>
      <c r="CX2034" s="90"/>
      <c r="CY2034" s="90"/>
      <c r="CZ2034" s="90"/>
      <c r="DA2034" s="90"/>
      <c r="DB2034" s="90"/>
      <c r="DC2034" s="90"/>
      <c r="DD2034" s="90"/>
      <c r="DE2034" s="90"/>
      <c r="DF2034" s="90"/>
      <c r="DG2034" s="90"/>
      <c r="DH2034" s="90"/>
      <c r="DI2034" s="90"/>
      <c r="DJ2034" s="90"/>
      <c r="DK2034" s="90"/>
      <c r="DL2034" s="90"/>
      <c r="DM2034" s="90"/>
      <c r="DN2034" s="90"/>
      <c r="DO2034" s="90"/>
      <c r="DP2034" s="90"/>
      <c r="DQ2034" s="90"/>
      <c r="DR2034" s="90"/>
      <c r="DS2034" s="90"/>
      <c r="DT2034" s="90"/>
      <c r="DU2034" s="90"/>
      <c r="DV2034" s="90"/>
      <c r="DW2034" s="90"/>
      <c r="DX2034" s="90"/>
      <c r="DY2034" s="90"/>
      <c r="DZ2034" s="90"/>
      <c r="EA2034" s="90"/>
      <c r="EB2034" s="90"/>
      <c r="EC2034" s="90"/>
      <c r="ED2034" s="90"/>
      <c r="EE2034" s="90"/>
      <c r="EF2034" s="90"/>
      <c r="EG2034" s="90"/>
      <c r="EH2034" s="90"/>
      <c r="EI2034" s="90"/>
      <c r="EJ2034" s="90"/>
      <c r="EK2034" s="90"/>
      <c r="EL2034" s="90"/>
      <c r="EM2034" s="90"/>
      <c r="EN2034" s="90"/>
      <c r="EO2034" s="90"/>
      <c r="EP2034" s="90"/>
      <c r="EQ2034" s="90"/>
      <c r="ER2034" s="90"/>
      <c r="ES2034" s="90"/>
      <c r="ET2034" s="90"/>
      <c r="EU2034" s="90"/>
      <c r="EV2034" s="90"/>
      <c r="EW2034" s="90"/>
      <c r="EX2034" s="90"/>
      <c r="EY2034" s="90"/>
      <c r="EZ2034" s="90"/>
      <c r="FA2034" s="90"/>
      <c r="FB2034" s="90"/>
      <c r="FC2034" s="90"/>
      <c r="FD2034" s="90"/>
      <c r="FE2034" s="90"/>
      <c r="FF2034" s="90"/>
      <c r="FG2034" s="90"/>
      <c r="FH2034" s="90"/>
      <c r="FI2034" s="90"/>
      <c r="FJ2034" s="90"/>
      <c r="FK2034" s="90"/>
      <c r="FL2034" s="90"/>
      <c r="FM2034" s="90"/>
      <c r="FN2034" s="90"/>
      <c r="FO2034" s="90"/>
      <c r="FP2034" s="90"/>
      <c r="FQ2034" s="90"/>
      <c r="FR2034" s="90"/>
      <c r="FS2034" s="90"/>
      <c r="FT2034" s="90"/>
      <c r="FU2034" s="90"/>
      <c r="FV2034" s="90"/>
      <c r="FW2034" s="90"/>
      <c r="FX2034" s="90"/>
      <c r="FY2034" s="90"/>
      <c r="FZ2034" s="90"/>
      <c r="GA2034" s="90"/>
      <c r="GB2034" s="90"/>
      <c r="GC2034" s="90"/>
      <c r="GD2034" s="90"/>
      <c r="GE2034" s="90"/>
      <c r="GF2034" s="90"/>
      <c r="GG2034" s="90"/>
      <c r="GH2034" s="90"/>
      <c r="GI2034" s="90"/>
      <c r="GJ2034" s="90"/>
      <c r="GK2034" s="90"/>
      <c r="GL2034" s="90"/>
      <c r="GM2034" s="90"/>
      <c r="GN2034" s="90"/>
      <c r="GO2034" s="90"/>
      <c r="GP2034" s="90"/>
      <c r="GQ2034" s="90"/>
      <c r="GR2034" s="90"/>
      <c r="GS2034" s="90"/>
      <c r="GT2034" s="90"/>
      <c r="GU2034" s="90"/>
      <c r="GV2034" s="90"/>
      <c r="GW2034" s="90"/>
      <c r="GX2034" s="90"/>
      <c r="GY2034" s="90"/>
      <c r="GZ2034" s="90"/>
      <c r="HA2034" s="90"/>
      <c r="HB2034" s="90"/>
      <c r="HC2034" s="90"/>
      <c r="HD2034" s="90"/>
      <c r="HE2034" s="90"/>
      <c r="HF2034" s="90"/>
      <c r="HG2034" s="90"/>
      <c r="HH2034" s="90"/>
      <c r="HI2034" s="90"/>
      <c r="HJ2034" s="90"/>
      <c r="HK2034" s="90"/>
      <c r="HL2034" s="90"/>
      <c r="HM2034" s="90"/>
      <c r="HN2034" s="90"/>
      <c r="HO2034" s="90"/>
      <c r="HP2034" s="90"/>
      <c r="HQ2034" s="90"/>
      <c r="HR2034" s="90"/>
      <c r="HS2034" s="90"/>
      <c r="HT2034" s="90"/>
      <c r="HU2034" s="90"/>
      <c r="HV2034" s="90"/>
      <c r="HW2034" s="90"/>
      <c r="HX2034" s="90"/>
      <c r="HY2034" s="90"/>
      <c r="HZ2034" s="90"/>
      <c r="IA2034" s="90"/>
      <c r="IB2034" s="90"/>
      <c r="IC2034" s="90"/>
      <c r="ID2034" s="90"/>
      <c r="IE2034" s="90"/>
      <c r="IF2034" s="90"/>
      <c r="IG2034" s="90"/>
      <c r="IH2034" s="90"/>
      <c r="II2034" s="90"/>
      <c r="IJ2034" s="90"/>
      <c r="IK2034" s="90"/>
      <c r="IL2034" s="90"/>
      <c r="IM2034" s="90"/>
    </row>
    <row r="2035" spans="1:247" ht="13.5" hidden="1">
      <c r="A2035" s="90" t="s">
        <v>2767</v>
      </c>
      <c r="B2035" s="90" t="s">
        <v>2941</v>
      </c>
      <c r="C2035" s="90" t="s">
        <v>2958</v>
      </c>
      <c r="D2035" s="90" t="s">
        <v>2975</v>
      </c>
      <c r="E2035" s="90" t="s">
        <v>2976</v>
      </c>
      <c r="F2035" s="90" t="s">
        <v>2977</v>
      </c>
      <c r="G2035" s="90" t="s">
        <v>1064</v>
      </c>
      <c r="H2035" s="92">
        <v>18550</v>
      </c>
      <c r="I2035" s="92">
        <v>499</v>
      </c>
      <c r="J2035" s="93"/>
      <c r="K2035" s="94">
        <f t="shared" si="29"/>
        <v>37.174348697394791</v>
      </c>
      <c r="L2035" s="94">
        <f t="shared" si="31"/>
        <v>37.174348697394791</v>
      </c>
      <c r="M2035" s="94">
        <f t="shared" si="30"/>
        <v>0</v>
      </c>
      <c r="N2035" s="90" t="s">
        <v>2956</v>
      </c>
      <c r="O2035" s="90" t="s">
        <v>2957</v>
      </c>
      <c r="P2035" s="90" t="s">
        <v>2619</v>
      </c>
      <c r="Q2035" s="90"/>
      <c r="R2035" s="90"/>
      <c r="S2035" s="90"/>
      <c r="T2035" s="90"/>
      <c r="U2035" s="90"/>
      <c r="V2035" s="90"/>
      <c r="W2035" s="90"/>
      <c r="X2035" s="90"/>
      <c r="Y2035" s="90"/>
      <c r="Z2035" s="90"/>
      <c r="AA2035" s="90"/>
      <c r="AB2035" s="90"/>
      <c r="AC2035" s="90"/>
      <c r="AD2035" s="90"/>
      <c r="AE2035" s="90"/>
      <c r="AF2035" s="90"/>
      <c r="AG2035" s="90"/>
      <c r="AH2035" s="90"/>
      <c r="AI2035" s="90"/>
      <c r="AJ2035" s="90"/>
      <c r="AK2035" s="90"/>
      <c r="AL2035" s="90"/>
      <c r="AM2035" s="90"/>
      <c r="AN2035" s="90"/>
      <c r="AO2035" s="90"/>
      <c r="AP2035" s="90"/>
      <c r="AQ2035" s="90"/>
      <c r="AR2035" s="90"/>
      <c r="AS2035" s="90"/>
      <c r="AT2035" s="90"/>
      <c r="AU2035" s="90"/>
      <c r="AV2035" s="90"/>
      <c r="AW2035" s="90"/>
      <c r="AX2035" s="90"/>
      <c r="AY2035" s="90"/>
      <c r="AZ2035" s="90"/>
      <c r="BA2035" s="90"/>
      <c r="BB2035" s="90"/>
      <c r="BC2035" s="90"/>
      <c r="BD2035" s="90"/>
      <c r="BE2035" s="90"/>
      <c r="BF2035" s="90"/>
      <c r="BG2035" s="90"/>
      <c r="BH2035" s="90"/>
      <c r="BI2035" s="90"/>
      <c r="BJ2035" s="90"/>
      <c r="BK2035" s="90"/>
      <c r="BL2035" s="90"/>
      <c r="BM2035" s="90"/>
      <c r="BN2035" s="90"/>
      <c r="BO2035" s="90"/>
      <c r="BP2035" s="90"/>
      <c r="BQ2035" s="90"/>
      <c r="BR2035" s="90"/>
      <c r="BS2035" s="90"/>
      <c r="BT2035" s="90"/>
      <c r="BU2035" s="90"/>
      <c r="BV2035" s="90"/>
      <c r="BW2035" s="90"/>
      <c r="BX2035" s="90"/>
      <c r="BY2035" s="90"/>
      <c r="BZ2035" s="90"/>
      <c r="CA2035" s="90"/>
      <c r="CB2035" s="90"/>
      <c r="CC2035" s="90"/>
      <c r="CD2035" s="90"/>
      <c r="CE2035" s="90"/>
      <c r="CF2035" s="90"/>
      <c r="CG2035" s="90"/>
      <c r="CH2035" s="90"/>
      <c r="CI2035" s="90"/>
      <c r="CJ2035" s="90"/>
      <c r="CK2035" s="90"/>
      <c r="CL2035" s="90"/>
      <c r="CM2035" s="90"/>
      <c r="CN2035" s="90"/>
      <c r="CO2035" s="90"/>
      <c r="CP2035" s="90"/>
      <c r="CQ2035" s="90"/>
      <c r="CR2035" s="90"/>
      <c r="CS2035" s="90"/>
      <c r="CT2035" s="90"/>
      <c r="CU2035" s="90"/>
      <c r="CV2035" s="90"/>
      <c r="CW2035" s="90"/>
      <c r="CX2035" s="90"/>
      <c r="CY2035" s="90"/>
      <c r="CZ2035" s="90"/>
      <c r="DA2035" s="90"/>
      <c r="DB2035" s="90"/>
      <c r="DC2035" s="90"/>
      <c r="DD2035" s="90"/>
      <c r="DE2035" s="90"/>
      <c r="DF2035" s="90"/>
      <c r="DG2035" s="90"/>
      <c r="DH2035" s="90"/>
      <c r="DI2035" s="90"/>
      <c r="DJ2035" s="90"/>
      <c r="DK2035" s="90"/>
      <c r="DL2035" s="90"/>
      <c r="DM2035" s="90"/>
      <c r="DN2035" s="90"/>
      <c r="DO2035" s="90"/>
      <c r="DP2035" s="90"/>
      <c r="DQ2035" s="90"/>
      <c r="DR2035" s="90"/>
      <c r="DS2035" s="90"/>
      <c r="DT2035" s="90"/>
      <c r="DU2035" s="90"/>
      <c r="DV2035" s="90"/>
      <c r="DW2035" s="90"/>
      <c r="DX2035" s="90"/>
      <c r="DY2035" s="90"/>
      <c r="DZ2035" s="90"/>
      <c r="EA2035" s="90"/>
      <c r="EB2035" s="90"/>
      <c r="EC2035" s="90"/>
      <c r="ED2035" s="90"/>
      <c r="EE2035" s="90"/>
      <c r="EF2035" s="90"/>
      <c r="EG2035" s="90"/>
      <c r="EH2035" s="90"/>
      <c r="EI2035" s="90"/>
      <c r="EJ2035" s="90"/>
      <c r="EK2035" s="90"/>
      <c r="EL2035" s="90"/>
      <c r="EM2035" s="90"/>
      <c r="EN2035" s="90"/>
      <c r="EO2035" s="90"/>
      <c r="EP2035" s="90"/>
      <c r="EQ2035" s="90"/>
      <c r="ER2035" s="90"/>
      <c r="ES2035" s="90"/>
      <c r="ET2035" s="90"/>
      <c r="EU2035" s="90"/>
      <c r="EV2035" s="90"/>
      <c r="EW2035" s="90"/>
      <c r="EX2035" s="90"/>
      <c r="EY2035" s="90"/>
      <c r="EZ2035" s="90"/>
      <c r="FA2035" s="90"/>
      <c r="FB2035" s="90"/>
      <c r="FC2035" s="90"/>
      <c r="FD2035" s="90"/>
      <c r="FE2035" s="90"/>
      <c r="FF2035" s="90"/>
      <c r="FG2035" s="90"/>
      <c r="FH2035" s="90"/>
      <c r="FI2035" s="90"/>
      <c r="FJ2035" s="90"/>
      <c r="FK2035" s="90"/>
      <c r="FL2035" s="90"/>
      <c r="FM2035" s="90"/>
      <c r="FN2035" s="90"/>
      <c r="FO2035" s="90"/>
      <c r="FP2035" s="90"/>
      <c r="FQ2035" s="90"/>
      <c r="FR2035" s="90"/>
      <c r="FS2035" s="90"/>
      <c r="FT2035" s="90"/>
      <c r="FU2035" s="90"/>
      <c r="FV2035" s="90"/>
      <c r="FW2035" s="90"/>
      <c r="FX2035" s="90"/>
      <c r="FY2035" s="90"/>
      <c r="FZ2035" s="90"/>
      <c r="GA2035" s="90"/>
      <c r="GB2035" s="90"/>
      <c r="GC2035" s="90"/>
      <c r="GD2035" s="90"/>
      <c r="GE2035" s="90"/>
      <c r="GF2035" s="90"/>
      <c r="GG2035" s="90"/>
      <c r="GH2035" s="90"/>
      <c r="GI2035" s="90"/>
      <c r="GJ2035" s="90"/>
      <c r="GK2035" s="90"/>
      <c r="GL2035" s="90"/>
      <c r="GM2035" s="90"/>
      <c r="GN2035" s="90"/>
      <c r="GO2035" s="90"/>
      <c r="GP2035" s="90"/>
      <c r="GQ2035" s="90"/>
      <c r="GR2035" s="90"/>
      <c r="GS2035" s="90"/>
      <c r="GT2035" s="90"/>
      <c r="GU2035" s="90"/>
      <c r="GV2035" s="90"/>
      <c r="GW2035" s="90"/>
      <c r="GX2035" s="90"/>
      <c r="GY2035" s="90"/>
      <c r="GZ2035" s="90"/>
      <c r="HA2035" s="90"/>
      <c r="HB2035" s="90"/>
      <c r="HC2035" s="90"/>
      <c r="HD2035" s="90"/>
      <c r="HE2035" s="90"/>
      <c r="HF2035" s="90"/>
      <c r="HG2035" s="90"/>
      <c r="HH2035" s="90"/>
      <c r="HI2035" s="90"/>
      <c r="HJ2035" s="90"/>
      <c r="HK2035" s="90"/>
      <c r="HL2035" s="90"/>
      <c r="HM2035" s="90"/>
      <c r="HN2035" s="90"/>
      <c r="HO2035" s="90"/>
      <c r="HP2035" s="90"/>
      <c r="HQ2035" s="90"/>
      <c r="HR2035" s="90"/>
      <c r="HS2035" s="90"/>
      <c r="HT2035" s="90"/>
      <c r="HU2035" s="90"/>
      <c r="HV2035" s="90"/>
      <c r="HW2035" s="90"/>
      <c r="HX2035" s="90"/>
      <c r="HY2035" s="90"/>
      <c r="HZ2035" s="90"/>
      <c r="IA2035" s="90"/>
      <c r="IB2035" s="90"/>
      <c r="IC2035" s="90"/>
      <c r="ID2035" s="90"/>
      <c r="IE2035" s="90"/>
      <c r="IF2035" s="90"/>
      <c r="IG2035" s="90"/>
      <c r="IH2035" s="90"/>
      <c r="II2035" s="90"/>
      <c r="IJ2035" s="90"/>
      <c r="IK2035" s="90"/>
      <c r="IL2035" s="90"/>
      <c r="IM2035" s="90"/>
    </row>
    <row r="2036" spans="1:247" ht="13.5" hidden="1">
      <c r="A2036" s="90" t="s">
        <v>2767</v>
      </c>
      <c r="B2036" s="90" t="s">
        <v>2941</v>
      </c>
      <c r="C2036" s="90" t="s">
        <v>2958</v>
      </c>
      <c r="D2036" s="90" t="s">
        <v>2978</v>
      </c>
      <c r="E2036" s="90" t="s">
        <v>2979</v>
      </c>
      <c r="F2036" s="90" t="s">
        <v>2980</v>
      </c>
      <c r="G2036" s="90" t="s">
        <v>2981</v>
      </c>
      <c r="H2036" s="92">
        <v>9000</v>
      </c>
      <c r="I2036" s="92">
        <v>499</v>
      </c>
      <c r="J2036" s="93"/>
      <c r="K2036" s="94">
        <f t="shared" si="29"/>
        <v>18.036072144288578</v>
      </c>
      <c r="L2036" s="94">
        <f t="shared" si="31"/>
        <v>18.036072144288578</v>
      </c>
      <c r="M2036" s="94">
        <f t="shared" si="30"/>
        <v>0</v>
      </c>
      <c r="N2036" s="90" t="s">
        <v>2982</v>
      </c>
      <c r="O2036" s="90" t="s">
        <v>2983</v>
      </c>
      <c r="P2036" s="90" t="s">
        <v>2619</v>
      </c>
      <c r="Q2036" s="90"/>
      <c r="R2036" s="90"/>
      <c r="S2036" s="90"/>
      <c r="T2036" s="115"/>
      <c r="U2036" s="90"/>
      <c r="V2036" s="90"/>
      <c r="W2036" s="90"/>
      <c r="X2036" s="90"/>
      <c r="Y2036" s="90"/>
      <c r="Z2036" s="90"/>
      <c r="AA2036" s="90"/>
      <c r="AB2036" s="90"/>
      <c r="AC2036" s="90"/>
      <c r="AD2036" s="90"/>
      <c r="AE2036" s="90"/>
      <c r="AF2036" s="90"/>
      <c r="AG2036" s="90"/>
      <c r="AH2036" s="90"/>
      <c r="AI2036" s="90"/>
      <c r="AJ2036" s="90"/>
      <c r="AK2036" s="90"/>
      <c r="AL2036" s="90"/>
      <c r="AM2036" s="90"/>
      <c r="AN2036" s="90"/>
      <c r="AO2036" s="90"/>
      <c r="AP2036" s="90"/>
      <c r="AQ2036" s="90"/>
      <c r="AR2036" s="90"/>
      <c r="AS2036" s="90"/>
      <c r="AT2036" s="90"/>
      <c r="AU2036" s="90"/>
      <c r="AV2036" s="90"/>
      <c r="AW2036" s="90"/>
      <c r="AX2036" s="90"/>
      <c r="AY2036" s="90"/>
      <c r="AZ2036" s="90"/>
      <c r="BA2036" s="90"/>
      <c r="BB2036" s="90"/>
      <c r="BC2036" s="90"/>
      <c r="BD2036" s="90"/>
      <c r="BE2036" s="90"/>
      <c r="BF2036" s="90"/>
      <c r="BG2036" s="90"/>
      <c r="BH2036" s="90"/>
      <c r="BI2036" s="90"/>
      <c r="BJ2036" s="90"/>
      <c r="BK2036" s="90"/>
      <c r="BL2036" s="90"/>
      <c r="BM2036" s="90"/>
      <c r="BN2036" s="90"/>
      <c r="BO2036" s="90"/>
      <c r="BP2036" s="90"/>
      <c r="BQ2036" s="90"/>
      <c r="BR2036" s="90"/>
      <c r="BS2036" s="90"/>
      <c r="BT2036" s="90"/>
      <c r="BU2036" s="90"/>
      <c r="BV2036" s="90"/>
      <c r="BW2036" s="90"/>
      <c r="BX2036" s="90"/>
      <c r="BY2036" s="90"/>
      <c r="BZ2036" s="90"/>
      <c r="CA2036" s="90"/>
      <c r="CB2036" s="90"/>
      <c r="CC2036" s="90"/>
      <c r="CD2036" s="90"/>
      <c r="CE2036" s="90"/>
      <c r="CF2036" s="90"/>
      <c r="CG2036" s="90"/>
      <c r="CH2036" s="90"/>
      <c r="CI2036" s="90"/>
      <c r="CJ2036" s="90"/>
      <c r="CK2036" s="90"/>
      <c r="CL2036" s="90"/>
      <c r="CM2036" s="90"/>
      <c r="CN2036" s="90"/>
      <c r="CO2036" s="90"/>
      <c r="CP2036" s="90"/>
      <c r="CQ2036" s="90"/>
      <c r="CR2036" s="90"/>
      <c r="CS2036" s="90"/>
      <c r="CT2036" s="90"/>
      <c r="CU2036" s="90"/>
      <c r="CV2036" s="90"/>
      <c r="CW2036" s="90"/>
      <c r="CX2036" s="90"/>
      <c r="CY2036" s="90"/>
      <c r="CZ2036" s="90"/>
      <c r="DA2036" s="90"/>
      <c r="DB2036" s="90"/>
      <c r="DC2036" s="90"/>
      <c r="DD2036" s="90"/>
      <c r="DE2036" s="90"/>
      <c r="DF2036" s="90"/>
      <c r="DG2036" s="90"/>
      <c r="DH2036" s="90"/>
      <c r="DI2036" s="90"/>
      <c r="DJ2036" s="90"/>
      <c r="DK2036" s="90"/>
      <c r="DL2036" s="90"/>
      <c r="DM2036" s="90"/>
      <c r="DN2036" s="90"/>
      <c r="DO2036" s="90"/>
      <c r="DP2036" s="90"/>
      <c r="DQ2036" s="90"/>
      <c r="DR2036" s="90"/>
      <c r="DS2036" s="90"/>
      <c r="DT2036" s="90"/>
      <c r="DU2036" s="90"/>
      <c r="DV2036" s="90"/>
      <c r="DW2036" s="90"/>
      <c r="DX2036" s="90"/>
      <c r="DY2036" s="90"/>
      <c r="DZ2036" s="90"/>
      <c r="EA2036" s="90"/>
      <c r="EB2036" s="90"/>
      <c r="EC2036" s="90"/>
      <c r="ED2036" s="90"/>
      <c r="EE2036" s="90"/>
      <c r="EF2036" s="90"/>
      <c r="EG2036" s="90"/>
      <c r="EH2036" s="90"/>
      <c r="EI2036" s="90"/>
      <c r="EJ2036" s="90"/>
      <c r="EK2036" s="90"/>
      <c r="EL2036" s="90"/>
      <c r="EM2036" s="90"/>
      <c r="EN2036" s="90"/>
      <c r="EO2036" s="90"/>
      <c r="EP2036" s="90"/>
      <c r="EQ2036" s="90"/>
      <c r="ER2036" s="90"/>
      <c r="ES2036" s="90"/>
      <c r="ET2036" s="90"/>
      <c r="EU2036" s="90"/>
      <c r="EV2036" s="90"/>
      <c r="EW2036" s="90"/>
      <c r="EX2036" s="90"/>
      <c r="EY2036" s="90"/>
      <c r="EZ2036" s="90"/>
      <c r="FA2036" s="90"/>
      <c r="FB2036" s="90"/>
      <c r="FC2036" s="90"/>
      <c r="FD2036" s="90"/>
      <c r="FE2036" s="90"/>
      <c r="FF2036" s="90"/>
      <c r="FG2036" s="90"/>
      <c r="FH2036" s="90"/>
      <c r="FI2036" s="90"/>
      <c r="FJ2036" s="90"/>
      <c r="FK2036" s="90"/>
      <c r="FL2036" s="90"/>
      <c r="FM2036" s="90"/>
      <c r="FN2036" s="90"/>
      <c r="FO2036" s="90"/>
      <c r="FP2036" s="90"/>
      <c r="FQ2036" s="90"/>
      <c r="FR2036" s="90"/>
      <c r="FS2036" s="90"/>
      <c r="FT2036" s="90"/>
      <c r="FU2036" s="90"/>
      <c r="FV2036" s="90"/>
      <c r="FW2036" s="90"/>
      <c r="FX2036" s="90"/>
      <c r="FY2036" s="90"/>
      <c r="FZ2036" s="90"/>
      <c r="GA2036" s="90"/>
      <c r="GB2036" s="90"/>
      <c r="GC2036" s="90"/>
      <c r="GD2036" s="90"/>
      <c r="GE2036" s="90"/>
      <c r="GF2036" s="90"/>
      <c r="GG2036" s="90"/>
      <c r="GH2036" s="90"/>
      <c r="GI2036" s="90"/>
      <c r="GJ2036" s="90"/>
      <c r="GK2036" s="90"/>
      <c r="GL2036" s="90"/>
      <c r="GM2036" s="90"/>
      <c r="GN2036" s="90"/>
      <c r="GO2036" s="90"/>
      <c r="GP2036" s="90"/>
      <c r="GQ2036" s="90"/>
      <c r="GR2036" s="90"/>
      <c r="GS2036" s="90"/>
      <c r="GT2036" s="90"/>
      <c r="GU2036" s="90"/>
      <c r="GV2036" s="90"/>
      <c r="GW2036" s="90"/>
      <c r="GX2036" s="90"/>
      <c r="GY2036" s="90"/>
      <c r="GZ2036" s="90"/>
      <c r="HA2036" s="90"/>
      <c r="HB2036" s="90"/>
      <c r="HC2036" s="90"/>
      <c r="HD2036" s="90"/>
      <c r="HE2036" s="90"/>
      <c r="HF2036" s="90"/>
      <c r="HG2036" s="90"/>
      <c r="HH2036" s="90"/>
      <c r="HI2036" s="90"/>
      <c r="HJ2036" s="90"/>
      <c r="HK2036" s="90"/>
      <c r="HL2036" s="90"/>
      <c r="HM2036" s="90"/>
      <c r="HN2036" s="90"/>
      <c r="HO2036" s="90"/>
      <c r="HP2036" s="90"/>
      <c r="HQ2036" s="90"/>
      <c r="HR2036" s="90"/>
      <c r="HS2036" s="90"/>
      <c r="HT2036" s="90"/>
      <c r="HU2036" s="90"/>
      <c r="HV2036" s="90"/>
      <c r="HW2036" s="90"/>
      <c r="HX2036" s="90"/>
      <c r="HY2036" s="90"/>
      <c r="HZ2036" s="90"/>
      <c r="IA2036" s="90"/>
      <c r="IB2036" s="90"/>
      <c r="IC2036" s="90"/>
      <c r="ID2036" s="90"/>
      <c r="IE2036" s="90"/>
      <c r="IF2036" s="90"/>
      <c r="IG2036" s="90"/>
      <c r="IH2036" s="90"/>
      <c r="II2036" s="90"/>
      <c r="IJ2036" s="90"/>
      <c r="IK2036" s="90"/>
      <c r="IL2036" s="90"/>
      <c r="IM2036" s="90"/>
    </row>
    <row r="2037" spans="1:247" ht="13.5" hidden="1">
      <c r="A2037" s="90" t="s">
        <v>2767</v>
      </c>
      <c r="B2037" s="90" t="s">
        <v>2941</v>
      </c>
      <c r="C2037" s="90" t="s">
        <v>2984</v>
      </c>
      <c r="D2037" s="90" t="s">
        <v>2985</v>
      </c>
      <c r="E2037" s="90">
        <v>336806</v>
      </c>
      <c r="F2037" s="90" t="s">
        <v>2786</v>
      </c>
      <c r="G2037" s="90" t="s">
        <v>752</v>
      </c>
      <c r="H2037" s="92">
        <v>52906.25</v>
      </c>
      <c r="I2037" s="92">
        <v>497</v>
      </c>
      <c r="J2037" s="93"/>
      <c r="K2037" s="94">
        <f t="shared" si="29"/>
        <v>106.45120724346077</v>
      </c>
      <c r="L2037" s="94">
        <f t="shared" si="31"/>
        <v>106.45120724346077</v>
      </c>
      <c r="M2037" s="94">
        <f t="shared" si="30"/>
        <v>0</v>
      </c>
      <c r="N2037" s="90" t="s">
        <v>2982</v>
      </c>
      <c r="O2037" s="90" t="s">
        <v>2983</v>
      </c>
      <c r="P2037" s="90" t="s">
        <v>2619</v>
      </c>
      <c r="Q2037" s="90"/>
      <c r="R2037" s="90"/>
      <c r="S2037" s="90"/>
      <c r="T2037" s="115"/>
      <c r="U2037" s="90"/>
      <c r="V2037" s="90"/>
      <c r="W2037" s="90"/>
      <c r="X2037" s="90"/>
      <c r="Y2037" s="90"/>
      <c r="Z2037" s="90"/>
      <c r="AA2037" s="90"/>
      <c r="AB2037" s="90"/>
      <c r="AC2037" s="90"/>
      <c r="AD2037" s="90"/>
      <c r="AE2037" s="90"/>
      <c r="AF2037" s="90"/>
      <c r="AG2037" s="90"/>
      <c r="AH2037" s="90"/>
      <c r="AI2037" s="90"/>
      <c r="AJ2037" s="90"/>
      <c r="AK2037" s="90"/>
      <c r="AL2037" s="90"/>
      <c r="AM2037" s="90"/>
      <c r="AN2037" s="90"/>
      <c r="AO2037" s="90"/>
      <c r="AP2037" s="90"/>
      <c r="AQ2037" s="90"/>
      <c r="AR2037" s="90"/>
      <c r="AS2037" s="90"/>
      <c r="AT2037" s="90"/>
      <c r="AU2037" s="90"/>
      <c r="AV2037" s="90"/>
      <c r="AW2037" s="90"/>
      <c r="AX2037" s="90"/>
      <c r="AY2037" s="90"/>
      <c r="AZ2037" s="90"/>
      <c r="BA2037" s="90"/>
      <c r="BB2037" s="90"/>
      <c r="BC2037" s="90"/>
      <c r="BD2037" s="90"/>
      <c r="BE2037" s="90"/>
      <c r="BF2037" s="90"/>
      <c r="BG2037" s="90"/>
      <c r="BH2037" s="90"/>
      <c r="BI2037" s="90"/>
      <c r="BJ2037" s="90"/>
      <c r="BK2037" s="90"/>
      <c r="BL2037" s="90"/>
      <c r="BM2037" s="90"/>
      <c r="BN2037" s="90"/>
      <c r="BO2037" s="90"/>
      <c r="BP2037" s="90"/>
      <c r="BQ2037" s="90"/>
      <c r="BR2037" s="90"/>
      <c r="BS2037" s="90"/>
      <c r="BT2037" s="90"/>
      <c r="BU2037" s="90"/>
      <c r="BV2037" s="90"/>
      <c r="BW2037" s="90"/>
      <c r="BX2037" s="90"/>
      <c r="BY2037" s="90"/>
      <c r="BZ2037" s="90"/>
      <c r="CA2037" s="90"/>
      <c r="CB2037" s="90"/>
      <c r="CC2037" s="90"/>
      <c r="CD2037" s="90"/>
      <c r="CE2037" s="90"/>
      <c r="CF2037" s="90"/>
      <c r="CG2037" s="90"/>
      <c r="CH2037" s="90"/>
      <c r="CI2037" s="90"/>
      <c r="CJ2037" s="90"/>
      <c r="CK2037" s="90"/>
      <c r="CL2037" s="90"/>
      <c r="CM2037" s="90"/>
      <c r="CN2037" s="90"/>
      <c r="CO2037" s="90"/>
      <c r="CP2037" s="90"/>
      <c r="CQ2037" s="90"/>
      <c r="CR2037" s="90"/>
      <c r="CS2037" s="90"/>
      <c r="CT2037" s="90"/>
      <c r="CU2037" s="90"/>
      <c r="CV2037" s="90"/>
      <c r="CW2037" s="90"/>
      <c r="CX2037" s="90"/>
      <c r="CY2037" s="90"/>
      <c r="CZ2037" s="90"/>
      <c r="DA2037" s="90"/>
      <c r="DB2037" s="90"/>
      <c r="DC2037" s="90"/>
      <c r="DD2037" s="90"/>
      <c r="DE2037" s="90"/>
      <c r="DF2037" s="90"/>
      <c r="DG2037" s="90"/>
      <c r="DH2037" s="90"/>
      <c r="DI2037" s="90"/>
      <c r="DJ2037" s="90"/>
      <c r="DK2037" s="90"/>
      <c r="DL2037" s="90"/>
      <c r="DM2037" s="90"/>
      <c r="DN2037" s="90"/>
      <c r="DO2037" s="90"/>
      <c r="DP2037" s="90"/>
      <c r="DQ2037" s="90"/>
      <c r="DR2037" s="90"/>
      <c r="DS2037" s="90"/>
      <c r="DT2037" s="90"/>
      <c r="DU2037" s="90"/>
      <c r="DV2037" s="90"/>
      <c r="DW2037" s="90"/>
      <c r="DX2037" s="90"/>
      <c r="DY2037" s="90"/>
      <c r="DZ2037" s="90"/>
      <c r="EA2037" s="90"/>
      <c r="EB2037" s="90"/>
      <c r="EC2037" s="90"/>
      <c r="ED2037" s="90"/>
      <c r="EE2037" s="90"/>
      <c r="EF2037" s="90"/>
      <c r="EG2037" s="90"/>
      <c r="EH2037" s="90"/>
      <c r="EI2037" s="90"/>
      <c r="EJ2037" s="90"/>
      <c r="EK2037" s="90"/>
      <c r="EL2037" s="90"/>
      <c r="EM2037" s="90"/>
      <c r="EN2037" s="90"/>
      <c r="EO2037" s="90"/>
      <c r="EP2037" s="90"/>
      <c r="EQ2037" s="90"/>
      <c r="ER2037" s="90"/>
      <c r="ES2037" s="90"/>
      <c r="ET2037" s="90"/>
      <c r="EU2037" s="90"/>
      <c r="EV2037" s="90"/>
      <c r="EW2037" s="90"/>
      <c r="EX2037" s="90"/>
      <c r="EY2037" s="90"/>
      <c r="EZ2037" s="90"/>
      <c r="FA2037" s="90"/>
      <c r="FB2037" s="90"/>
      <c r="FC2037" s="90"/>
      <c r="FD2037" s="90"/>
      <c r="FE2037" s="90"/>
      <c r="FF2037" s="90"/>
      <c r="FG2037" s="90"/>
      <c r="FH2037" s="90"/>
      <c r="FI2037" s="90"/>
      <c r="FJ2037" s="90"/>
      <c r="FK2037" s="90"/>
      <c r="FL2037" s="90"/>
      <c r="FM2037" s="90"/>
      <c r="FN2037" s="90"/>
      <c r="FO2037" s="90"/>
      <c r="FP2037" s="90"/>
      <c r="FQ2037" s="90"/>
      <c r="FR2037" s="90"/>
      <c r="FS2037" s="90"/>
      <c r="FT2037" s="90"/>
      <c r="FU2037" s="90"/>
      <c r="FV2037" s="90"/>
      <c r="FW2037" s="90"/>
      <c r="FX2037" s="90"/>
      <c r="FY2037" s="90"/>
      <c r="FZ2037" s="90"/>
      <c r="GA2037" s="90"/>
      <c r="GB2037" s="90"/>
      <c r="GC2037" s="90"/>
      <c r="GD2037" s="90"/>
      <c r="GE2037" s="90"/>
      <c r="GF2037" s="90"/>
      <c r="GG2037" s="90"/>
      <c r="GH2037" s="90"/>
      <c r="GI2037" s="90"/>
      <c r="GJ2037" s="90"/>
      <c r="GK2037" s="90"/>
      <c r="GL2037" s="90"/>
      <c r="GM2037" s="90"/>
      <c r="GN2037" s="90"/>
      <c r="GO2037" s="90"/>
      <c r="GP2037" s="90"/>
      <c r="GQ2037" s="90"/>
      <c r="GR2037" s="90"/>
      <c r="GS2037" s="90"/>
      <c r="GT2037" s="90"/>
      <c r="GU2037" s="90"/>
      <c r="GV2037" s="90"/>
      <c r="GW2037" s="90"/>
      <c r="GX2037" s="90"/>
      <c r="GY2037" s="90"/>
      <c r="GZ2037" s="90"/>
      <c r="HA2037" s="90"/>
      <c r="HB2037" s="90"/>
      <c r="HC2037" s="90"/>
      <c r="HD2037" s="90"/>
      <c r="HE2037" s="90"/>
      <c r="HF2037" s="90"/>
      <c r="HG2037" s="90"/>
      <c r="HH2037" s="90"/>
      <c r="HI2037" s="90"/>
      <c r="HJ2037" s="90"/>
      <c r="HK2037" s="90"/>
      <c r="HL2037" s="90"/>
      <c r="HM2037" s="90"/>
      <c r="HN2037" s="90"/>
      <c r="HO2037" s="90"/>
      <c r="HP2037" s="90"/>
      <c r="HQ2037" s="90"/>
      <c r="HR2037" s="90"/>
      <c r="HS2037" s="90"/>
      <c r="HT2037" s="90"/>
      <c r="HU2037" s="90"/>
      <c r="HV2037" s="90"/>
      <c r="HW2037" s="90"/>
      <c r="HX2037" s="90"/>
      <c r="HY2037" s="90"/>
      <c r="HZ2037" s="90"/>
      <c r="IA2037" s="90"/>
      <c r="IB2037" s="90"/>
      <c r="IC2037" s="90"/>
      <c r="ID2037" s="90"/>
      <c r="IE2037" s="90"/>
      <c r="IF2037" s="90"/>
      <c r="IG2037" s="90"/>
      <c r="IH2037" s="90"/>
      <c r="II2037" s="90"/>
      <c r="IJ2037" s="90"/>
      <c r="IK2037" s="90"/>
      <c r="IL2037" s="90"/>
      <c r="IM2037" s="90"/>
    </row>
    <row r="2038" spans="1:247" ht="13.5" hidden="1">
      <c r="A2038" s="90" t="s">
        <v>2767</v>
      </c>
      <c r="B2038" s="90" t="s">
        <v>2941</v>
      </c>
      <c r="C2038" s="90" t="s">
        <v>2984</v>
      </c>
      <c r="D2038" s="90" t="s">
        <v>2985</v>
      </c>
      <c r="E2038" s="90">
        <v>336813</v>
      </c>
      <c r="F2038" s="90" t="s">
        <v>2786</v>
      </c>
      <c r="G2038" s="90" t="s">
        <v>752</v>
      </c>
      <c r="H2038" s="92">
        <v>540686.9</v>
      </c>
      <c r="I2038" s="92">
        <v>497</v>
      </c>
      <c r="J2038" s="93"/>
      <c r="K2038" s="94">
        <f t="shared" si="29"/>
        <v>1087.9012072434607</v>
      </c>
      <c r="L2038" s="94">
        <f t="shared" si="31"/>
        <v>1087.9012072434607</v>
      </c>
      <c r="M2038" s="94">
        <f t="shared" si="30"/>
        <v>0</v>
      </c>
      <c r="N2038" s="90" t="s">
        <v>2986</v>
      </c>
      <c r="O2038" s="90" t="s">
        <v>2987</v>
      </c>
      <c r="P2038" s="90" t="s">
        <v>2619</v>
      </c>
      <c r="Q2038" s="90"/>
      <c r="R2038" s="90"/>
      <c r="S2038" s="90"/>
      <c r="T2038" s="90"/>
      <c r="U2038" s="90"/>
      <c r="V2038" s="90"/>
      <c r="W2038" s="90"/>
      <c r="X2038" s="90"/>
      <c r="Y2038" s="90"/>
      <c r="Z2038" s="90"/>
      <c r="AA2038" s="90"/>
      <c r="AB2038" s="90"/>
      <c r="AC2038" s="90"/>
      <c r="AD2038" s="90"/>
      <c r="AE2038" s="90"/>
      <c r="AF2038" s="90"/>
      <c r="AG2038" s="90"/>
      <c r="AH2038" s="90"/>
      <c r="AI2038" s="90"/>
      <c r="AJ2038" s="90"/>
      <c r="AK2038" s="90"/>
      <c r="AL2038" s="90"/>
      <c r="AM2038" s="90"/>
      <c r="AN2038" s="90"/>
      <c r="AO2038" s="90"/>
      <c r="AP2038" s="90"/>
      <c r="AQ2038" s="90"/>
      <c r="AR2038" s="90"/>
      <c r="AS2038" s="90"/>
      <c r="AT2038" s="90"/>
      <c r="AU2038" s="90"/>
      <c r="AV2038" s="90"/>
      <c r="AW2038" s="90"/>
      <c r="AX2038" s="90"/>
      <c r="AY2038" s="90"/>
      <c r="AZ2038" s="90"/>
      <c r="BA2038" s="90"/>
      <c r="BB2038" s="90"/>
      <c r="BC2038" s="90"/>
      <c r="BD2038" s="90"/>
      <c r="BE2038" s="90"/>
      <c r="BF2038" s="90"/>
      <c r="BG2038" s="90"/>
      <c r="BH2038" s="90"/>
      <c r="BI2038" s="90"/>
      <c r="BJ2038" s="90"/>
      <c r="BK2038" s="90"/>
      <c r="BL2038" s="90"/>
      <c r="BM2038" s="90"/>
      <c r="BN2038" s="90"/>
      <c r="BO2038" s="90"/>
      <c r="BP2038" s="90"/>
      <c r="BQ2038" s="90"/>
      <c r="BR2038" s="90"/>
      <c r="BS2038" s="90"/>
      <c r="BT2038" s="90"/>
      <c r="BU2038" s="90"/>
      <c r="BV2038" s="90"/>
      <c r="BW2038" s="90"/>
      <c r="BX2038" s="90"/>
      <c r="BY2038" s="90"/>
      <c r="BZ2038" s="90"/>
      <c r="CA2038" s="90"/>
      <c r="CB2038" s="90"/>
      <c r="CC2038" s="90"/>
      <c r="CD2038" s="90"/>
      <c r="CE2038" s="90"/>
      <c r="CF2038" s="90"/>
      <c r="CG2038" s="90"/>
      <c r="CH2038" s="90"/>
      <c r="CI2038" s="90"/>
      <c r="CJ2038" s="90"/>
      <c r="CK2038" s="90"/>
      <c r="CL2038" s="90"/>
      <c r="CM2038" s="90"/>
      <c r="CN2038" s="90"/>
      <c r="CO2038" s="90"/>
      <c r="CP2038" s="90"/>
      <c r="CQ2038" s="90"/>
      <c r="CR2038" s="90"/>
      <c r="CS2038" s="90"/>
      <c r="CT2038" s="90"/>
      <c r="CU2038" s="90"/>
      <c r="CV2038" s="90"/>
      <c r="CW2038" s="90"/>
      <c r="CX2038" s="90"/>
      <c r="CY2038" s="90"/>
      <c r="CZ2038" s="90"/>
      <c r="DA2038" s="90"/>
      <c r="DB2038" s="90"/>
      <c r="DC2038" s="90"/>
      <c r="DD2038" s="90"/>
      <c r="DE2038" s="90"/>
      <c r="DF2038" s="90"/>
      <c r="DG2038" s="90"/>
      <c r="DH2038" s="90"/>
      <c r="DI2038" s="90"/>
      <c r="DJ2038" s="90"/>
      <c r="DK2038" s="90"/>
      <c r="DL2038" s="90"/>
      <c r="DM2038" s="90"/>
      <c r="DN2038" s="90"/>
      <c r="DO2038" s="90"/>
      <c r="DP2038" s="90"/>
      <c r="DQ2038" s="90"/>
      <c r="DR2038" s="90"/>
      <c r="DS2038" s="90"/>
      <c r="DT2038" s="90"/>
      <c r="DU2038" s="90"/>
      <c r="DV2038" s="90"/>
      <c r="DW2038" s="90"/>
      <c r="DX2038" s="90"/>
      <c r="DY2038" s="90"/>
      <c r="DZ2038" s="90"/>
      <c r="EA2038" s="90"/>
      <c r="EB2038" s="90"/>
      <c r="EC2038" s="90"/>
      <c r="ED2038" s="90"/>
      <c r="EE2038" s="90"/>
      <c r="EF2038" s="90"/>
      <c r="EG2038" s="90"/>
      <c r="EH2038" s="90"/>
      <c r="EI2038" s="90"/>
      <c r="EJ2038" s="90"/>
      <c r="EK2038" s="90"/>
      <c r="EL2038" s="90"/>
      <c r="EM2038" s="90"/>
      <c r="EN2038" s="90"/>
      <c r="EO2038" s="90"/>
      <c r="EP2038" s="90"/>
      <c r="EQ2038" s="90"/>
      <c r="ER2038" s="90"/>
      <c r="ES2038" s="90"/>
      <c r="ET2038" s="90"/>
      <c r="EU2038" s="90"/>
      <c r="EV2038" s="90"/>
      <c r="EW2038" s="90"/>
      <c r="EX2038" s="90"/>
      <c r="EY2038" s="90"/>
      <c r="EZ2038" s="90"/>
      <c r="FA2038" s="90"/>
      <c r="FB2038" s="90"/>
      <c r="FC2038" s="90"/>
      <c r="FD2038" s="90"/>
      <c r="FE2038" s="90"/>
      <c r="FF2038" s="90"/>
      <c r="FG2038" s="90"/>
      <c r="FH2038" s="90"/>
      <c r="FI2038" s="90"/>
      <c r="FJ2038" s="90"/>
      <c r="FK2038" s="90"/>
      <c r="FL2038" s="90"/>
      <c r="FM2038" s="90"/>
      <c r="FN2038" s="90"/>
      <c r="FO2038" s="90"/>
      <c r="FP2038" s="90"/>
      <c r="FQ2038" s="90"/>
      <c r="FR2038" s="90"/>
      <c r="FS2038" s="90"/>
      <c r="FT2038" s="90"/>
      <c r="FU2038" s="90"/>
      <c r="FV2038" s="90"/>
      <c r="FW2038" s="90"/>
      <c r="FX2038" s="90"/>
      <c r="FY2038" s="90"/>
      <c r="FZ2038" s="90"/>
      <c r="GA2038" s="90"/>
      <c r="GB2038" s="90"/>
      <c r="GC2038" s="90"/>
      <c r="GD2038" s="90"/>
      <c r="GE2038" s="90"/>
      <c r="GF2038" s="90"/>
      <c r="GG2038" s="90"/>
      <c r="GH2038" s="90"/>
      <c r="GI2038" s="90"/>
      <c r="GJ2038" s="90"/>
      <c r="GK2038" s="90"/>
      <c r="GL2038" s="90"/>
      <c r="GM2038" s="90"/>
      <c r="GN2038" s="90"/>
      <c r="GO2038" s="90"/>
      <c r="GP2038" s="90"/>
      <c r="GQ2038" s="90"/>
      <c r="GR2038" s="90"/>
      <c r="GS2038" s="90"/>
      <c r="GT2038" s="90"/>
      <c r="GU2038" s="90"/>
      <c r="GV2038" s="90"/>
      <c r="GW2038" s="90"/>
      <c r="GX2038" s="90"/>
      <c r="GY2038" s="90"/>
      <c r="GZ2038" s="90"/>
      <c r="HA2038" s="90"/>
      <c r="HB2038" s="90"/>
      <c r="HC2038" s="90"/>
      <c r="HD2038" s="90"/>
      <c r="HE2038" s="90"/>
      <c r="HF2038" s="90"/>
      <c r="HG2038" s="90"/>
      <c r="HH2038" s="90"/>
      <c r="HI2038" s="90"/>
      <c r="HJ2038" s="90"/>
      <c r="HK2038" s="90"/>
      <c r="HL2038" s="90"/>
      <c r="HM2038" s="90"/>
      <c r="HN2038" s="90"/>
      <c r="HO2038" s="90"/>
      <c r="HP2038" s="90"/>
      <c r="HQ2038" s="90"/>
      <c r="HR2038" s="90"/>
      <c r="HS2038" s="90"/>
      <c r="HT2038" s="90"/>
      <c r="HU2038" s="90"/>
      <c r="HV2038" s="90"/>
      <c r="HW2038" s="90"/>
      <c r="HX2038" s="90"/>
      <c r="HY2038" s="90"/>
      <c r="HZ2038" s="90"/>
      <c r="IA2038" s="90"/>
      <c r="IB2038" s="90"/>
      <c r="IC2038" s="90"/>
      <c r="ID2038" s="90"/>
      <c r="IE2038" s="90"/>
      <c r="IF2038" s="90"/>
      <c r="IG2038" s="90"/>
      <c r="IH2038" s="90"/>
      <c r="II2038" s="90"/>
      <c r="IJ2038" s="90"/>
      <c r="IK2038" s="90"/>
      <c r="IL2038" s="90"/>
      <c r="IM2038" s="90"/>
    </row>
    <row r="2039" spans="1:247" ht="13.5" hidden="1">
      <c r="A2039" s="90" t="s">
        <v>2767</v>
      </c>
      <c r="B2039" s="90" t="s">
        <v>2941</v>
      </c>
      <c r="C2039" s="90" t="s">
        <v>2984</v>
      </c>
      <c r="D2039" s="90" t="s">
        <v>2988</v>
      </c>
      <c r="E2039" s="90">
        <v>337397</v>
      </c>
      <c r="F2039" s="90" t="s">
        <v>2786</v>
      </c>
      <c r="G2039" s="90" t="s">
        <v>752</v>
      </c>
      <c r="H2039" s="92">
        <v>20165</v>
      </c>
      <c r="I2039" s="92">
        <v>497</v>
      </c>
      <c r="J2039" s="93"/>
      <c r="K2039" s="94">
        <f t="shared" si="29"/>
        <v>40.573440643863179</v>
      </c>
      <c r="L2039" s="94">
        <f t="shared" si="31"/>
        <v>40.573440643863179</v>
      </c>
      <c r="M2039" s="94">
        <f t="shared" si="30"/>
        <v>0</v>
      </c>
      <c r="N2039" s="90" t="s">
        <v>2986</v>
      </c>
      <c r="O2039" s="90" t="s">
        <v>2987</v>
      </c>
      <c r="P2039" s="90" t="s">
        <v>2619</v>
      </c>
      <c r="Q2039" s="90"/>
      <c r="R2039" s="90"/>
      <c r="S2039" s="90"/>
      <c r="T2039" s="90"/>
      <c r="U2039" s="90"/>
      <c r="V2039" s="90"/>
      <c r="W2039" s="90"/>
      <c r="X2039" s="90"/>
      <c r="Y2039" s="90"/>
      <c r="Z2039" s="90"/>
      <c r="AA2039" s="90"/>
      <c r="AB2039" s="90"/>
      <c r="AC2039" s="90"/>
      <c r="AD2039" s="90"/>
      <c r="AE2039" s="90"/>
      <c r="AF2039" s="90"/>
      <c r="AG2039" s="90"/>
      <c r="AH2039" s="90"/>
      <c r="AI2039" s="90"/>
      <c r="AJ2039" s="90"/>
      <c r="AK2039" s="90"/>
      <c r="AL2039" s="90"/>
      <c r="AM2039" s="90"/>
      <c r="AN2039" s="90"/>
      <c r="AO2039" s="90"/>
      <c r="AP2039" s="90"/>
      <c r="AQ2039" s="90"/>
      <c r="AR2039" s="90"/>
      <c r="AS2039" s="90"/>
      <c r="AT2039" s="90"/>
      <c r="AU2039" s="90"/>
      <c r="AV2039" s="90"/>
      <c r="AW2039" s="90"/>
      <c r="AX2039" s="90"/>
      <c r="AY2039" s="90"/>
      <c r="AZ2039" s="90"/>
      <c r="BA2039" s="90"/>
      <c r="BB2039" s="90"/>
      <c r="BC2039" s="90"/>
      <c r="BD2039" s="90"/>
      <c r="BE2039" s="90"/>
      <c r="BF2039" s="90"/>
      <c r="BG2039" s="90"/>
      <c r="BH2039" s="90"/>
      <c r="BI2039" s="90"/>
      <c r="BJ2039" s="90"/>
      <c r="BK2039" s="90"/>
      <c r="BL2039" s="90"/>
      <c r="BM2039" s="90"/>
      <c r="BN2039" s="90"/>
      <c r="BO2039" s="90"/>
      <c r="BP2039" s="90"/>
      <c r="BQ2039" s="90"/>
      <c r="BR2039" s="90"/>
      <c r="BS2039" s="90"/>
      <c r="BT2039" s="90"/>
      <c r="BU2039" s="90"/>
      <c r="BV2039" s="90"/>
      <c r="BW2039" s="90"/>
      <c r="BX2039" s="90"/>
      <c r="BY2039" s="90"/>
      <c r="BZ2039" s="90"/>
      <c r="CA2039" s="90"/>
      <c r="CB2039" s="90"/>
      <c r="CC2039" s="90"/>
      <c r="CD2039" s="90"/>
      <c r="CE2039" s="90"/>
      <c r="CF2039" s="90"/>
      <c r="CG2039" s="90"/>
      <c r="CH2039" s="90"/>
      <c r="CI2039" s="90"/>
      <c r="CJ2039" s="90"/>
      <c r="CK2039" s="90"/>
      <c r="CL2039" s="90"/>
      <c r="CM2039" s="90"/>
      <c r="CN2039" s="90"/>
      <c r="CO2039" s="90"/>
      <c r="CP2039" s="90"/>
      <c r="CQ2039" s="90"/>
      <c r="CR2039" s="90"/>
      <c r="CS2039" s="90"/>
      <c r="CT2039" s="90"/>
      <c r="CU2039" s="90"/>
      <c r="CV2039" s="90"/>
      <c r="CW2039" s="90"/>
      <c r="CX2039" s="90"/>
      <c r="CY2039" s="90"/>
      <c r="CZ2039" s="90"/>
      <c r="DA2039" s="90"/>
      <c r="DB2039" s="90"/>
      <c r="DC2039" s="90"/>
      <c r="DD2039" s="90"/>
      <c r="DE2039" s="90"/>
      <c r="DF2039" s="90"/>
      <c r="DG2039" s="90"/>
      <c r="DH2039" s="90"/>
      <c r="DI2039" s="90"/>
      <c r="DJ2039" s="90"/>
      <c r="DK2039" s="90"/>
      <c r="DL2039" s="90"/>
      <c r="DM2039" s="90"/>
      <c r="DN2039" s="90"/>
      <c r="DO2039" s="90"/>
      <c r="DP2039" s="90"/>
      <c r="DQ2039" s="90"/>
      <c r="DR2039" s="90"/>
      <c r="DS2039" s="90"/>
      <c r="DT2039" s="90"/>
      <c r="DU2039" s="90"/>
      <c r="DV2039" s="90"/>
      <c r="DW2039" s="90"/>
      <c r="DX2039" s="90"/>
      <c r="DY2039" s="90"/>
      <c r="DZ2039" s="90"/>
      <c r="EA2039" s="90"/>
      <c r="EB2039" s="90"/>
      <c r="EC2039" s="90"/>
      <c r="ED2039" s="90"/>
      <c r="EE2039" s="90"/>
      <c r="EF2039" s="90"/>
      <c r="EG2039" s="90"/>
      <c r="EH2039" s="90"/>
      <c r="EI2039" s="90"/>
      <c r="EJ2039" s="90"/>
      <c r="EK2039" s="90"/>
      <c r="EL2039" s="90"/>
      <c r="EM2039" s="90"/>
      <c r="EN2039" s="90"/>
      <c r="EO2039" s="90"/>
      <c r="EP2039" s="90"/>
      <c r="EQ2039" s="90"/>
      <c r="ER2039" s="90"/>
      <c r="ES2039" s="90"/>
      <c r="ET2039" s="90"/>
      <c r="EU2039" s="90"/>
      <c r="EV2039" s="90"/>
      <c r="EW2039" s="90"/>
      <c r="EX2039" s="90"/>
      <c r="EY2039" s="90"/>
      <c r="EZ2039" s="90"/>
      <c r="FA2039" s="90"/>
      <c r="FB2039" s="90"/>
      <c r="FC2039" s="90"/>
      <c r="FD2039" s="90"/>
      <c r="FE2039" s="90"/>
      <c r="FF2039" s="90"/>
      <c r="FG2039" s="90"/>
      <c r="FH2039" s="90"/>
      <c r="FI2039" s="90"/>
      <c r="FJ2039" s="90"/>
      <c r="FK2039" s="90"/>
      <c r="FL2039" s="90"/>
      <c r="FM2039" s="90"/>
      <c r="FN2039" s="90"/>
      <c r="FO2039" s="90"/>
      <c r="FP2039" s="90"/>
      <c r="FQ2039" s="90"/>
      <c r="FR2039" s="90"/>
      <c r="FS2039" s="90"/>
      <c r="FT2039" s="90"/>
      <c r="FU2039" s="90"/>
      <c r="FV2039" s="90"/>
      <c r="FW2039" s="90"/>
      <c r="FX2039" s="90"/>
      <c r="FY2039" s="90"/>
      <c r="FZ2039" s="90"/>
      <c r="GA2039" s="90"/>
      <c r="GB2039" s="90"/>
      <c r="GC2039" s="90"/>
      <c r="GD2039" s="90"/>
      <c r="GE2039" s="90"/>
      <c r="GF2039" s="90"/>
      <c r="GG2039" s="90"/>
      <c r="GH2039" s="90"/>
      <c r="GI2039" s="90"/>
      <c r="GJ2039" s="90"/>
      <c r="GK2039" s="90"/>
      <c r="GL2039" s="90"/>
      <c r="GM2039" s="90"/>
      <c r="GN2039" s="90"/>
      <c r="GO2039" s="90"/>
      <c r="GP2039" s="90"/>
      <c r="GQ2039" s="90"/>
      <c r="GR2039" s="90"/>
      <c r="GS2039" s="90"/>
      <c r="GT2039" s="90"/>
      <c r="GU2039" s="90"/>
      <c r="GV2039" s="90"/>
      <c r="GW2039" s="90"/>
      <c r="GX2039" s="90"/>
      <c r="GY2039" s="90"/>
      <c r="GZ2039" s="90"/>
      <c r="HA2039" s="90"/>
      <c r="HB2039" s="90"/>
      <c r="HC2039" s="90"/>
      <c r="HD2039" s="90"/>
      <c r="HE2039" s="90"/>
      <c r="HF2039" s="90"/>
      <c r="HG2039" s="90"/>
      <c r="HH2039" s="90"/>
      <c r="HI2039" s="90"/>
      <c r="HJ2039" s="90"/>
      <c r="HK2039" s="90"/>
      <c r="HL2039" s="90"/>
      <c r="HM2039" s="90"/>
      <c r="HN2039" s="90"/>
      <c r="HO2039" s="90"/>
      <c r="HP2039" s="90"/>
      <c r="HQ2039" s="90"/>
      <c r="HR2039" s="90"/>
      <c r="HS2039" s="90"/>
      <c r="HT2039" s="90"/>
      <c r="HU2039" s="90"/>
      <c r="HV2039" s="90"/>
      <c r="HW2039" s="90"/>
      <c r="HX2039" s="90"/>
      <c r="HY2039" s="90"/>
      <c r="HZ2039" s="90"/>
      <c r="IA2039" s="90"/>
      <c r="IB2039" s="90"/>
      <c r="IC2039" s="90"/>
      <c r="ID2039" s="90"/>
      <c r="IE2039" s="90"/>
      <c r="IF2039" s="90"/>
      <c r="IG2039" s="90"/>
      <c r="IH2039" s="90"/>
      <c r="II2039" s="90"/>
      <c r="IJ2039" s="90"/>
      <c r="IK2039" s="90"/>
      <c r="IL2039" s="90"/>
      <c r="IM2039" s="90"/>
    </row>
    <row r="2040" spans="1:247" ht="13.5" hidden="1">
      <c r="A2040" s="90" t="s">
        <v>2767</v>
      </c>
      <c r="B2040" s="90" t="s">
        <v>2941</v>
      </c>
      <c r="C2040" s="90" t="s">
        <v>2984</v>
      </c>
      <c r="D2040" s="90" t="s">
        <v>2770</v>
      </c>
      <c r="E2040" s="90">
        <v>337654</v>
      </c>
      <c r="F2040" s="90" t="s">
        <v>2786</v>
      </c>
      <c r="G2040" s="90" t="s">
        <v>752</v>
      </c>
      <c r="H2040" s="92">
        <v>3710907.79</v>
      </c>
      <c r="I2040" s="92">
        <v>496</v>
      </c>
      <c r="J2040" s="93"/>
      <c r="K2040" s="94">
        <f t="shared" si="29"/>
        <v>7481.6689314516134</v>
      </c>
      <c r="L2040" s="94">
        <f t="shared" si="31"/>
        <v>7481.6689314516134</v>
      </c>
      <c r="M2040" s="94">
        <f t="shared" si="30"/>
        <v>0</v>
      </c>
      <c r="N2040" s="90" t="s">
        <v>2982</v>
      </c>
      <c r="O2040" s="90" t="s">
        <v>2989</v>
      </c>
      <c r="P2040" s="90" t="s">
        <v>2619</v>
      </c>
      <c r="Q2040" s="90"/>
      <c r="R2040" s="90"/>
      <c r="S2040" s="90"/>
      <c r="T2040" s="90"/>
      <c r="U2040" s="90"/>
      <c r="V2040" s="90"/>
      <c r="W2040" s="90"/>
      <c r="X2040" s="90"/>
      <c r="Y2040" s="90"/>
      <c r="Z2040" s="90"/>
      <c r="AA2040" s="90"/>
      <c r="AB2040" s="90"/>
      <c r="AC2040" s="90"/>
      <c r="AD2040" s="90"/>
      <c r="AE2040" s="90"/>
      <c r="AF2040" s="90"/>
      <c r="AG2040" s="90"/>
      <c r="AH2040" s="90"/>
      <c r="AI2040" s="90"/>
      <c r="AJ2040" s="90"/>
      <c r="AK2040" s="90"/>
      <c r="AL2040" s="90"/>
      <c r="AM2040" s="90"/>
      <c r="AN2040" s="90"/>
      <c r="AO2040" s="90"/>
      <c r="AP2040" s="90"/>
      <c r="AQ2040" s="90"/>
      <c r="AR2040" s="90"/>
      <c r="AS2040" s="90"/>
      <c r="AT2040" s="90"/>
      <c r="AU2040" s="90"/>
      <c r="AV2040" s="90"/>
      <c r="AW2040" s="90"/>
      <c r="AX2040" s="90"/>
      <c r="AY2040" s="90"/>
      <c r="AZ2040" s="90"/>
      <c r="BA2040" s="90"/>
      <c r="BB2040" s="90"/>
      <c r="BC2040" s="90"/>
      <c r="BD2040" s="90"/>
      <c r="BE2040" s="90"/>
      <c r="BF2040" s="90"/>
      <c r="BG2040" s="90"/>
      <c r="BH2040" s="90"/>
      <c r="BI2040" s="90"/>
      <c r="BJ2040" s="90"/>
      <c r="BK2040" s="90"/>
      <c r="BL2040" s="90"/>
      <c r="BM2040" s="90"/>
      <c r="BN2040" s="90"/>
      <c r="BO2040" s="90"/>
      <c r="BP2040" s="90"/>
      <c r="BQ2040" s="90"/>
      <c r="BR2040" s="90"/>
      <c r="BS2040" s="90"/>
      <c r="BT2040" s="90"/>
      <c r="BU2040" s="90"/>
      <c r="BV2040" s="90"/>
      <c r="BW2040" s="90"/>
      <c r="BX2040" s="90"/>
      <c r="BY2040" s="90"/>
      <c r="BZ2040" s="90"/>
      <c r="CA2040" s="90"/>
      <c r="CB2040" s="90"/>
      <c r="CC2040" s="90"/>
      <c r="CD2040" s="90"/>
      <c r="CE2040" s="90"/>
      <c r="CF2040" s="90"/>
      <c r="CG2040" s="90"/>
      <c r="CH2040" s="90"/>
      <c r="CI2040" s="90"/>
      <c r="CJ2040" s="90"/>
      <c r="CK2040" s="90"/>
      <c r="CL2040" s="90"/>
      <c r="CM2040" s="90"/>
      <c r="CN2040" s="90"/>
      <c r="CO2040" s="90"/>
      <c r="CP2040" s="90"/>
      <c r="CQ2040" s="90"/>
      <c r="CR2040" s="90"/>
      <c r="CS2040" s="90"/>
      <c r="CT2040" s="90"/>
      <c r="CU2040" s="90"/>
      <c r="CV2040" s="90"/>
      <c r="CW2040" s="90"/>
      <c r="CX2040" s="90"/>
      <c r="CY2040" s="90"/>
      <c r="CZ2040" s="90"/>
      <c r="DA2040" s="90"/>
      <c r="DB2040" s="90"/>
      <c r="DC2040" s="90"/>
      <c r="DD2040" s="90"/>
      <c r="DE2040" s="90"/>
      <c r="DF2040" s="90"/>
      <c r="DG2040" s="90"/>
      <c r="DH2040" s="90"/>
      <c r="DI2040" s="90"/>
      <c r="DJ2040" s="90"/>
      <c r="DK2040" s="90"/>
      <c r="DL2040" s="90"/>
      <c r="DM2040" s="90"/>
      <c r="DN2040" s="90"/>
      <c r="DO2040" s="90"/>
      <c r="DP2040" s="90"/>
      <c r="DQ2040" s="90"/>
      <c r="DR2040" s="90"/>
      <c r="DS2040" s="90"/>
      <c r="DT2040" s="90"/>
      <c r="DU2040" s="90"/>
      <c r="DV2040" s="90"/>
      <c r="DW2040" s="90"/>
      <c r="DX2040" s="90"/>
      <c r="DY2040" s="90"/>
      <c r="DZ2040" s="90"/>
      <c r="EA2040" s="90"/>
      <c r="EB2040" s="90"/>
      <c r="EC2040" s="90"/>
      <c r="ED2040" s="90"/>
      <c r="EE2040" s="90"/>
      <c r="EF2040" s="90"/>
      <c r="EG2040" s="90"/>
      <c r="EH2040" s="90"/>
      <c r="EI2040" s="90"/>
      <c r="EJ2040" s="90"/>
      <c r="EK2040" s="90"/>
      <c r="EL2040" s="90"/>
      <c r="EM2040" s="90"/>
      <c r="EN2040" s="90"/>
      <c r="EO2040" s="90"/>
      <c r="EP2040" s="90"/>
      <c r="EQ2040" s="90"/>
      <c r="ER2040" s="90"/>
      <c r="ES2040" s="90"/>
      <c r="ET2040" s="90"/>
      <c r="EU2040" s="90"/>
      <c r="EV2040" s="90"/>
      <c r="EW2040" s="90"/>
      <c r="EX2040" s="90"/>
      <c r="EY2040" s="90"/>
      <c r="EZ2040" s="90"/>
      <c r="FA2040" s="90"/>
      <c r="FB2040" s="90"/>
      <c r="FC2040" s="90"/>
      <c r="FD2040" s="90"/>
      <c r="FE2040" s="90"/>
      <c r="FF2040" s="90"/>
      <c r="FG2040" s="90"/>
      <c r="FH2040" s="90"/>
      <c r="FI2040" s="90"/>
      <c r="FJ2040" s="90"/>
      <c r="FK2040" s="90"/>
      <c r="FL2040" s="90"/>
      <c r="FM2040" s="90"/>
      <c r="FN2040" s="90"/>
      <c r="FO2040" s="90"/>
      <c r="FP2040" s="90"/>
      <c r="FQ2040" s="90"/>
      <c r="FR2040" s="90"/>
      <c r="FS2040" s="90"/>
      <c r="FT2040" s="90"/>
      <c r="FU2040" s="90"/>
      <c r="FV2040" s="90"/>
      <c r="FW2040" s="90"/>
      <c r="FX2040" s="90"/>
      <c r="FY2040" s="90"/>
      <c r="FZ2040" s="90"/>
      <c r="GA2040" s="90"/>
      <c r="GB2040" s="90"/>
      <c r="GC2040" s="90"/>
      <c r="GD2040" s="90"/>
      <c r="GE2040" s="90"/>
      <c r="GF2040" s="90"/>
      <c r="GG2040" s="90"/>
      <c r="GH2040" s="90"/>
      <c r="GI2040" s="90"/>
      <c r="GJ2040" s="90"/>
      <c r="GK2040" s="90"/>
      <c r="GL2040" s="90"/>
      <c r="GM2040" s="90"/>
      <c r="GN2040" s="90"/>
      <c r="GO2040" s="90"/>
      <c r="GP2040" s="90"/>
      <c r="GQ2040" s="90"/>
      <c r="GR2040" s="90"/>
      <c r="GS2040" s="90"/>
      <c r="GT2040" s="90"/>
      <c r="GU2040" s="90"/>
      <c r="GV2040" s="90"/>
      <c r="GW2040" s="90"/>
      <c r="GX2040" s="90"/>
      <c r="GY2040" s="90"/>
      <c r="GZ2040" s="90"/>
      <c r="HA2040" s="90"/>
      <c r="HB2040" s="90"/>
      <c r="HC2040" s="90"/>
      <c r="HD2040" s="90"/>
      <c r="HE2040" s="90"/>
      <c r="HF2040" s="90"/>
      <c r="HG2040" s="90"/>
      <c r="HH2040" s="90"/>
      <c r="HI2040" s="90"/>
      <c r="HJ2040" s="90"/>
      <c r="HK2040" s="90"/>
      <c r="HL2040" s="90"/>
      <c r="HM2040" s="90"/>
      <c r="HN2040" s="90"/>
      <c r="HO2040" s="90"/>
      <c r="HP2040" s="90"/>
      <c r="HQ2040" s="90"/>
      <c r="HR2040" s="90"/>
      <c r="HS2040" s="90"/>
      <c r="HT2040" s="90"/>
      <c r="HU2040" s="90"/>
      <c r="HV2040" s="90"/>
      <c r="HW2040" s="90"/>
      <c r="HX2040" s="90"/>
      <c r="HY2040" s="90"/>
      <c r="HZ2040" s="90"/>
      <c r="IA2040" s="90"/>
      <c r="IB2040" s="90"/>
      <c r="IC2040" s="90"/>
      <c r="ID2040" s="90"/>
      <c r="IE2040" s="90"/>
      <c r="IF2040" s="90"/>
      <c r="IG2040" s="90"/>
      <c r="IH2040" s="90"/>
      <c r="II2040" s="90"/>
      <c r="IJ2040" s="90"/>
      <c r="IK2040" s="90"/>
      <c r="IL2040" s="90"/>
      <c r="IM2040" s="90"/>
    </row>
    <row r="2041" spans="1:247" ht="13.5" hidden="1">
      <c r="A2041" s="90" t="s">
        <v>2767</v>
      </c>
      <c r="B2041" s="90" t="s">
        <v>2941</v>
      </c>
      <c r="C2041" s="90" t="s">
        <v>2990</v>
      </c>
      <c r="D2041" s="91">
        <v>45997</v>
      </c>
      <c r="E2041" s="90" t="s">
        <v>2991</v>
      </c>
      <c r="F2041" s="90" t="s">
        <v>2795</v>
      </c>
      <c r="G2041" s="90" t="s">
        <v>2992</v>
      </c>
      <c r="H2041" s="92">
        <v>2987500</v>
      </c>
      <c r="I2041" s="92">
        <v>496</v>
      </c>
      <c r="J2041" s="93"/>
      <c r="K2041" s="94">
        <f t="shared" si="29"/>
        <v>6023.1854838709678</v>
      </c>
      <c r="L2041" s="94">
        <f t="shared" si="31"/>
        <v>6023.1854838709678</v>
      </c>
      <c r="M2041" s="94">
        <f t="shared" si="30"/>
        <v>0</v>
      </c>
      <c r="N2041" s="90" t="s">
        <v>2982</v>
      </c>
      <c r="O2041" s="90" t="s">
        <v>2989</v>
      </c>
      <c r="P2041" s="90" t="s">
        <v>2619</v>
      </c>
      <c r="Q2041" s="90"/>
      <c r="R2041" s="90"/>
      <c r="S2041" s="90"/>
      <c r="T2041" s="90"/>
      <c r="U2041" s="90"/>
      <c r="V2041" s="90"/>
      <c r="W2041" s="90"/>
      <c r="X2041" s="90"/>
      <c r="Y2041" s="90"/>
      <c r="Z2041" s="90"/>
      <c r="AA2041" s="90"/>
      <c r="AB2041" s="90"/>
      <c r="AC2041" s="90"/>
      <c r="AD2041" s="90"/>
      <c r="AE2041" s="90"/>
      <c r="AF2041" s="90"/>
      <c r="AG2041" s="90"/>
      <c r="AH2041" s="90"/>
      <c r="AI2041" s="90"/>
      <c r="AJ2041" s="90"/>
      <c r="AK2041" s="90"/>
      <c r="AL2041" s="90"/>
      <c r="AM2041" s="90"/>
      <c r="AN2041" s="90"/>
      <c r="AO2041" s="90"/>
      <c r="AP2041" s="90"/>
      <c r="AQ2041" s="90"/>
      <c r="AR2041" s="90"/>
      <c r="AS2041" s="90"/>
      <c r="AT2041" s="90"/>
      <c r="AU2041" s="90"/>
      <c r="AV2041" s="90"/>
      <c r="AW2041" s="90"/>
      <c r="AX2041" s="90"/>
      <c r="AY2041" s="90"/>
      <c r="AZ2041" s="90"/>
      <c r="BA2041" s="90"/>
      <c r="BB2041" s="90"/>
      <c r="BC2041" s="90"/>
      <c r="BD2041" s="90"/>
      <c r="BE2041" s="90"/>
      <c r="BF2041" s="90"/>
      <c r="BG2041" s="90"/>
      <c r="BH2041" s="90"/>
      <c r="BI2041" s="90"/>
      <c r="BJ2041" s="90"/>
      <c r="BK2041" s="90"/>
      <c r="BL2041" s="90"/>
      <c r="BM2041" s="90"/>
      <c r="BN2041" s="90"/>
      <c r="BO2041" s="90"/>
      <c r="BP2041" s="90"/>
      <c r="BQ2041" s="90"/>
      <c r="BR2041" s="90"/>
      <c r="BS2041" s="90"/>
      <c r="BT2041" s="90"/>
      <c r="BU2041" s="90"/>
      <c r="BV2041" s="90"/>
      <c r="BW2041" s="90"/>
      <c r="BX2041" s="90"/>
      <c r="BY2041" s="90"/>
      <c r="BZ2041" s="90"/>
      <c r="CA2041" s="90"/>
      <c r="CB2041" s="90"/>
      <c r="CC2041" s="90"/>
      <c r="CD2041" s="90"/>
      <c r="CE2041" s="90"/>
      <c r="CF2041" s="90"/>
      <c r="CG2041" s="90"/>
      <c r="CH2041" s="90"/>
      <c r="CI2041" s="90"/>
      <c r="CJ2041" s="90"/>
      <c r="CK2041" s="90"/>
      <c r="CL2041" s="90"/>
      <c r="CM2041" s="90"/>
      <c r="CN2041" s="90"/>
      <c r="CO2041" s="90"/>
      <c r="CP2041" s="90"/>
      <c r="CQ2041" s="90"/>
      <c r="CR2041" s="90"/>
      <c r="CS2041" s="90"/>
      <c r="CT2041" s="90"/>
      <c r="CU2041" s="90"/>
      <c r="CV2041" s="90"/>
      <c r="CW2041" s="90"/>
      <c r="CX2041" s="90"/>
      <c r="CY2041" s="90"/>
      <c r="CZ2041" s="90"/>
      <c r="DA2041" s="90"/>
      <c r="DB2041" s="90"/>
      <c r="DC2041" s="90"/>
      <c r="DD2041" s="90"/>
      <c r="DE2041" s="90"/>
      <c r="DF2041" s="90"/>
      <c r="DG2041" s="90"/>
      <c r="DH2041" s="90"/>
      <c r="DI2041" s="90"/>
      <c r="DJ2041" s="90"/>
      <c r="DK2041" s="90"/>
      <c r="DL2041" s="90"/>
      <c r="DM2041" s="90"/>
      <c r="DN2041" s="90"/>
      <c r="DO2041" s="90"/>
      <c r="DP2041" s="90"/>
      <c r="DQ2041" s="90"/>
      <c r="DR2041" s="90"/>
      <c r="DS2041" s="90"/>
      <c r="DT2041" s="90"/>
      <c r="DU2041" s="90"/>
      <c r="DV2041" s="90"/>
      <c r="DW2041" s="90"/>
      <c r="DX2041" s="90"/>
      <c r="DY2041" s="90"/>
      <c r="DZ2041" s="90"/>
      <c r="EA2041" s="90"/>
      <c r="EB2041" s="90"/>
      <c r="EC2041" s="90"/>
      <c r="ED2041" s="90"/>
      <c r="EE2041" s="90"/>
      <c r="EF2041" s="90"/>
      <c r="EG2041" s="90"/>
      <c r="EH2041" s="90"/>
      <c r="EI2041" s="90"/>
      <c r="EJ2041" s="90"/>
      <c r="EK2041" s="90"/>
      <c r="EL2041" s="90"/>
      <c r="EM2041" s="90"/>
      <c r="EN2041" s="90"/>
      <c r="EO2041" s="90"/>
      <c r="EP2041" s="90"/>
      <c r="EQ2041" s="90"/>
      <c r="ER2041" s="90"/>
      <c r="ES2041" s="90"/>
      <c r="ET2041" s="90"/>
      <c r="EU2041" s="90"/>
      <c r="EV2041" s="90"/>
      <c r="EW2041" s="90"/>
      <c r="EX2041" s="90"/>
      <c r="EY2041" s="90"/>
      <c r="EZ2041" s="90"/>
      <c r="FA2041" s="90"/>
      <c r="FB2041" s="90"/>
      <c r="FC2041" s="90"/>
      <c r="FD2041" s="90"/>
      <c r="FE2041" s="90"/>
      <c r="FF2041" s="90"/>
      <c r="FG2041" s="90"/>
      <c r="FH2041" s="90"/>
      <c r="FI2041" s="90"/>
      <c r="FJ2041" s="90"/>
      <c r="FK2041" s="90"/>
      <c r="FL2041" s="90"/>
      <c r="FM2041" s="90"/>
      <c r="FN2041" s="90"/>
      <c r="FO2041" s="90"/>
      <c r="FP2041" s="90"/>
      <c r="FQ2041" s="90"/>
      <c r="FR2041" s="90"/>
      <c r="FS2041" s="90"/>
      <c r="FT2041" s="90"/>
      <c r="FU2041" s="90"/>
      <c r="FV2041" s="90"/>
      <c r="FW2041" s="90"/>
      <c r="FX2041" s="90"/>
      <c r="FY2041" s="90"/>
      <c r="FZ2041" s="90"/>
      <c r="GA2041" s="90"/>
      <c r="GB2041" s="90"/>
      <c r="GC2041" s="90"/>
      <c r="GD2041" s="90"/>
      <c r="GE2041" s="90"/>
      <c r="GF2041" s="90"/>
      <c r="GG2041" s="90"/>
      <c r="GH2041" s="90"/>
      <c r="GI2041" s="90"/>
      <c r="GJ2041" s="90"/>
      <c r="GK2041" s="90"/>
      <c r="GL2041" s="90"/>
      <c r="GM2041" s="90"/>
      <c r="GN2041" s="90"/>
      <c r="GO2041" s="90"/>
      <c r="GP2041" s="90"/>
      <c r="GQ2041" s="90"/>
      <c r="GR2041" s="90"/>
      <c r="GS2041" s="90"/>
      <c r="GT2041" s="90"/>
      <c r="GU2041" s="90"/>
      <c r="GV2041" s="90"/>
      <c r="GW2041" s="90"/>
      <c r="GX2041" s="90"/>
      <c r="GY2041" s="90"/>
      <c r="GZ2041" s="90"/>
      <c r="HA2041" s="90"/>
      <c r="HB2041" s="90"/>
      <c r="HC2041" s="90"/>
      <c r="HD2041" s="90"/>
      <c r="HE2041" s="90"/>
      <c r="HF2041" s="90"/>
      <c r="HG2041" s="90"/>
      <c r="HH2041" s="90"/>
      <c r="HI2041" s="90"/>
      <c r="HJ2041" s="90"/>
      <c r="HK2041" s="90"/>
      <c r="HL2041" s="90"/>
      <c r="HM2041" s="90"/>
      <c r="HN2041" s="90"/>
      <c r="HO2041" s="90"/>
      <c r="HP2041" s="90"/>
      <c r="HQ2041" s="90"/>
      <c r="HR2041" s="90"/>
      <c r="HS2041" s="90"/>
      <c r="HT2041" s="90"/>
      <c r="HU2041" s="90"/>
      <c r="HV2041" s="90"/>
      <c r="HW2041" s="90"/>
      <c r="HX2041" s="90"/>
      <c r="HY2041" s="90"/>
      <c r="HZ2041" s="90"/>
      <c r="IA2041" s="90"/>
      <c r="IB2041" s="90"/>
      <c r="IC2041" s="90"/>
      <c r="ID2041" s="90"/>
      <c r="IE2041" s="90"/>
      <c r="IF2041" s="90"/>
      <c r="IG2041" s="90"/>
      <c r="IH2041" s="90"/>
      <c r="II2041" s="90"/>
      <c r="IJ2041" s="90"/>
      <c r="IK2041" s="90"/>
      <c r="IL2041" s="90"/>
      <c r="IM2041" s="90"/>
    </row>
    <row r="2042" spans="1:247" ht="13.5" hidden="1">
      <c r="A2042" s="90" t="s">
        <v>2767</v>
      </c>
      <c r="B2042" s="90" t="s">
        <v>2941</v>
      </c>
      <c r="C2042" s="90" t="s">
        <v>2990</v>
      </c>
      <c r="D2042" s="90" t="s">
        <v>2993</v>
      </c>
      <c r="E2042" s="90" t="s">
        <v>2991</v>
      </c>
      <c r="F2042" s="90" t="s">
        <v>2795</v>
      </c>
      <c r="G2042" s="90" t="s">
        <v>2994</v>
      </c>
      <c r="H2042" s="92">
        <v>2137800</v>
      </c>
      <c r="I2042" s="92">
        <v>496</v>
      </c>
      <c r="J2042" s="93"/>
      <c r="K2042" s="94">
        <f t="shared" si="29"/>
        <v>4310.0806451612907</v>
      </c>
      <c r="L2042" s="94">
        <f t="shared" si="31"/>
        <v>4310.0806451612907</v>
      </c>
      <c r="M2042" s="94">
        <f t="shared" si="30"/>
        <v>0</v>
      </c>
      <c r="N2042" s="90" t="s">
        <v>2982</v>
      </c>
      <c r="O2042" s="90" t="s">
        <v>2989</v>
      </c>
      <c r="P2042" s="90" t="s">
        <v>2619</v>
      </c>
      <c r="Q2042" s="90"/>
      <c r="R2042" s="90"/>
      <c r="S2042" s="90"/>
      <c r="T2042" s="90"/>
      <c r="U2042" s="90"/>
      <c r="V2042" s="90"/>
      <c r="W2042" s="90"/>
      <c r="X2042" s="90"/>
      <c r="Y2042" s="90"/>
      <c r="Z2042" s="90"/>
      <c r="AA2042" s="90"/>
      <c r="AB2042" s="90"/>
      <c r="AC2042" s="90"/>
      <c r="AD2042" s="90"/>
      <c r="AE2042" s="90"/>
      <c r="AF2042" s="90"/>
      <c r="AG2042" s="90"/>
      <c r="AH2042" s="90"/>
      <c r="AI2042" s="90"/>
      <c r="AJ2042" s="90"/>
      <c r="AK2042" s="90"/>
      <c r="AL2042" s="90"/>
      <c r="AM2042" s="90"/>
      <c r="AN2042" s="90"/>
      <c r="AO2042" s="90"/>
      <c r="AP2042" s="90"/>
      <c r="AQ2042" s="90"/>
      <c r="AR2042" s="90"/>
      <c r="AS2042" s="90"/>
      <c r="AT2042" s="90"/>
      <c r="AU2042" s="90"/>
      <c r="AV2042" s="90"/>
      <c r="AW2042" s="90"/>
      <c r="AX2042" s="90"/>
      <c r="AY2042" s="90"/>
      <c r="AZ2042" s="90"/>
      <c r="BA2042" s="90"/>
      <c r="BB2042" s="90"/>
      <c r="BC2042" s="90"/>
      <c r="BD2042" s="90"/>
      <c r="BE2042" s="90"/>
      <c r="BF2042" s="90"/>
      <c r="BG2042" s="90"/>
      <c r="BH2042" s="90"/>
      <c r="BI2042" s="90"/>
      <c r="BJ2042" s="90"/>
      <c r="BK2042" s="90"/>
      <c r="BL2042" s="90"/>
      <c r="BM2042" s="90"/>
      <c r="BN2042" s="90"/>
      <c r="BO2042" s="90"/>
      <c r="BP2042" s="90"/>
      <c r="BQ2042" s="90"/>
      <c r="BR2042" s="90"/>
      <c r="BS2042" s="90"/>
      <c r="BT2042" s="90"/>
      <c r="BU2042" s="90"/>
      <c r="BV2042" s="90"/>
      <c r="BW2042" s="90"/>
      <c r="BX2042" s="90"/>
      <c r="BY2042" s="90"/>
      <c r="BZ2042" s="90"/>
      <c r="CA2042" s="90"/>
      <c r="CB2042" s="90"/>
      <c r="CC2042" s="90"/>
      <c r="CD2042" s="90"/>
      <c r="CE2042" s="90"/>
      <c r="CF2042" s="90"/>
      <c r="CG2042" s="90"/>
      <c r="CH2042" s="90"/>
      <c r="CI2042" s="90"/>
      <c r="CJ2042" s="90"/>
      <c r="CK2042" s="90"/>
      <c r="CL2042" s="90"/>
      <c r="CM2042" s="90"/>
      <c r="CN2042" s="90"/>
      <c r="CO2042" s="90"/>
      <c r="CP2042" s="90"/>
      <c r="CQ2042" s="90"/>
      <c r="CR2042" s="90"/>
      <c r="CS2042" s="90"/>
      <c r="CT2042" s="90"/>
      <c r="CU2042" s="90"/>
      <c r="CV2042" s="90"/>
      <c r="CW2042" s="90"/>
      <c r="CX2042" s="90"/>
      <c r="CY2042" s="90"/>
      <c r="CZ2042" s="90"/>
      <c r="DA2042" s="90"/>
      <c r="DB2042" s="90"/>
      <c r="DC2042" s="90"/>
      <c r="DD2042" s="90"/>
      <c r="DE2042" s="90"/>
      <c r="DF2042" s="90"/>
      <c r="DG2042" s="90"/>
      <c r="DH2042" s="90"/>
      <c r="DI2042" s="90"/>
      <c r="DJ2042" s="90"/>
      <c r="DK2042" s="90"/>
      <c r="DL2042" s="90"/>
      <c r="DM2042" s="90"/>
      <c r="DN2042" s="90"/>
      <c r="DO2042" s="90"/>
      <c r="DP2042" s="90"/>
      <c r="DQ2042" s="90"/>
      <c r="DR2042" s="90"/>
      <c r="DS2042" s="90"/>
      <c r="DT2042" s="90"/>
      <c r="DU2042" s="90"/>
      <c r="DV2042" s="90"/>
      <c r="DW2042" s="90"/>
      <c r="DX2042" s="90"/>
      <c r="DY2042" s="90"/>
      <c r="DZ2042" s="90"/>
      <c r="EA2042" s="90"/>
      <c r="EB2042" s="90"/>
      <c r="EC2042" s="90"/>
      <c r="ED2042" s="90"/>
      <c r="EE2042" s="90"/>
      <c r="EF2042" s="90"/>
      <c r="EG2042" s="90"/>
      <c r="EH2042" s="90"/>
      <c r="EI2042" s="90"/>
      <c r="EJ2042" s="90"/>
      <c r="EK2042" s="90"/>
      <c r="EL2042" s="90"/>
      <c r="EM2042" s="90"/>
      <c r="EN2042" s="90"/>
      <c r="EO2042" s="90"/>
      <c r="EP2042" s="90"/>
      <c r="EQ2042" s="90"/>
      <c r="ER2042" s="90"/>
      <c r="ES2042" s="90"/>
      <c r="ET2042" s="90"/>
      <c r="EU2042" s="90"/>
      <c r="EV2042" s="90"/>
      <c r="EW2042" s="90"/>
      <c r="EX2042" s="90"/>
      <c r="EY2042" s="90"/>
      <c r="EZ2042" s="90"/>
      <c r="FA2042" s="90"/>
      <c r="FB2042" s="90"/>
      <c r="FC2042" s="90"/>
      <c r="FD2042" s="90"/>
      <c r="FE2042" s="90"/>
      <c r="FF2042" s="90"/>
      <c r="FG2042" s="90"/>
      <c r="FH2042" s="90"/>
      <c r="FI2042" s="90"/>
      <c r="FJ2042" s="90"/>
      <c r="FK2042" s="90"/>
      <c r="FL2042" s="90"/>
      <c r="FM2042" s="90"/>
      <c r="FN2042" s="90"/>
      <c r="FO2042" s="90"/>
      <c r="FP2042" s="90"/>
      <c r="FQ2042" s="90"/>
      <c r="FR2042" s="90"/>
      <c r="FS2042" s="90"/>
      <c r="FT2042" s="90"/>
      <c r="FU2042" s="90"/>
      <c r="FV2042" s="90"/>
      <c r="FW2042" s="90"/>
      <c r="FX2042" s="90"/>
      <c r="FY2042" s="90"/>
      <c r="FZ2042" s="90"/>
      <c r="GA2042" s="90"/>
      <c r="GB2042" s="90"/>
      <c r="GC2042" s="90"/>
      <c r="GD2042" s="90"/>
      <c r="GE2042" s="90"/>
      <c r="GF2042" s="90"/>
      <c r="GG2042" s="90"/>
      <c r="GH2042" s="90"/>
      <c r="GI2042" s="90"/>
      <c r="GJ2042" s="90"/>
      <c r="GK2042" s="90"/>
      <c r="GL2042" s="90"/>
      <c r="GM2042" s="90"/>
      <c r="GN2042" s="90"/>
      <c r="GO2042" s="90"/>
      <c r="GP2042" s="90"/>
      <c r="GQ2042" s="90"/>
      <c r="GR2042" s="90"/>
      <c r="GS2042" s="90"/>
      <c r="GT2042" s="90"/>
      <c r="GU2042" s="90"/>
      <c r="GV2042" s="90"/>
      <c r="GW2042" s="90"/>
      <c r="GX2042" s="90"/>
      <c r="GY2042" s="90"/>
      <c r="GZ2042" s="90"/>
      <c r="HA2042" s="90"/>
      <c r="HB2042" s="90"/>
      <c r="HC2042" s="90"/>
      <c r="HD2042" s="90"/>
      <c r="HE2042" s="90"/>
      <c r="HF2042" s="90"/>
      <c r="HG2042" s="90"/>
      <c r="HH2042" s="90"/>
      <c r="HI2042" s="90"/>
      <c r="HJ2042" s="90"/>
      <c r="HK2042" s="90"/>
      <c r="HL2042" s="90"/>
      <c r="HM2042" s="90"/>
      <c r="HN2042" s="90"/>
      <c r="HO2042" s="90"/>
      <c r="HP2042" s="90"/>
      <c r="HQ2042" s="90"/>
      <c r="HR2042" s="90"/>
      <c r="HS2042" s="90"/>
      <c r="HT2042" s="90"/>
      <c r="HU2042" s="90"/>
      <c r="HV2042" s="90"/>
      <c r="HW2042" s="90"/>
      <c r="HX2042" s="90"/>
      <c r="HY2042" s="90"/>
      <c r="HZ2042" s="90"/>
      <c r="IA2042" s="90"/>
      <c r="IB2042" s="90"/>
      <c r="IC2042" s="90"/>
      <c r="ID2042" s="90"/>
      <c r="IE2042" s="90"/>
      <c r="IF2042" s="90"/>
      <c r="IG2042" s="90"/>
      <c r="IH2042" s="90"/>
      <c r="II2042" s="90"/>
      <c r="IJ2042" s="90"/>
      <c r="IK2042" s="90"/>
      <c r="IL2042" s="90"/>
      <c r="IM2042" s="90"/>
    </row>
    <row r="2043" spans="1:247" ht="13.5" hidden="1">
      <c r="A2043" s="90" t="s">
        <v>2767</v>
      </c>
      <c r="B2043" s="90" t="s">
        <v>2941</v>
      </c>
      <c r="C2043" s="90" t="s">
        <v>2958</v>
      </c>
      <c r="D2043" s="90" t="s">
        <v>2985</v>
      </c>
      <c r="E2043" s="90">
        <v>4391</v>
      </c>
      <c r="F2043" s="90" t="s">
        <v>545</v>
      </c>
      <c r="G2043" s="90" t="s">
        <v>2995</v>
      </c>
      <c r="H2043" s="92">
        <v>2875</v>
      </c>
      <c r="I2043" s="92">
        <v>496</v>
      </c>
      <c r="J2043" s="93"/>
      <c r="K2043" s="94">
        <f t="shared" si="29"/>
        <v>5.7963709677419351</v>
      </c>
      <c r="L2043" s="94">
        <f t="shared" si="31"/>
        <v>5.7963709677419351</v>
      </c>
      <c r="M2043" s="94">
        <f t="shared" si="30"/>
        <v>0</v>
      </c>
      <c r="N2043" s="90" t="s">
        <v>2982</v>
      </c>
      <c r="O2043" s="90" t="s">
        <v>2989</v>
      </c>
      <c r="P2043" s="90" t="s">
        <v>2619</v>
      </c>
      <c r="Q2043" s="90"/>
      <c r="R2043" s="90"/>
      <c r="S2043" s="90"/>
      <c r="T2043" s="90"/>
      <c r="U2043" s="90"/>
      <c r="V2043" s="90"/>
      <c r="W2043" s="90"/>
      <c r="X2043" s="90"/>
      <c r="Y2043" s="90"/>
      <c r="Z2043" s="90"/>
      <c r="AA2043" s="90"/>
      <c r="AB2043" s="90"/>
      <c r="AC2043" s="90"/>
      <c r="AD2043" s="90"/>
      <c r="AE2043" s="90"/>
      <c r="AF2043" s="90"/>
      <c r="AG2043" s="90"/>
      <c r="AH2043" s="90"/>
      <c r="AI2043" s="90"/>
      <c r="AJ2043" s="90"/>
      <c r="AK2043" s="90"/>
      <c r="AL2043" s="90"/>
      <c r="AM2043" s="90"/>
      <c r="AN2043" s="90"/>
      <c r="AO2043" s="90"/>
      <c r="AP2043" s="90"/>
      <c r="AQ2043" s="90"/>
      <c r="AR2043" s="90"/>
      <c r="AS2043" s="90"/>
      <c r="AT2043" s="90"/>
      <c r="AU2043" s="90"/>
      <c r="AV2043" s="90"/>
      <c r="AW2043" s="90"/>
      <c r="AX2043" s="90"/>
      <c r="AY2043" s="90"/>
      <c r="AZ2043" s="90"/>
      <c r="BA2043" s="90"/>
      <c r="BB2043" s="90"/>
      <c r="BC2043" s="90"/>
      <c r="BD2043" s="90"/>
      <c r="BE2043" s="90"/>
      <c r="BF2043" s="90"/>
      <c r="BG2043" s="90"/>
      <c r="BH2043" s="90"/>
      <c r="BI2043" s="90"/>
      <c r="BJ2043" s="90"/>
      <c r="BK2043" s="90"/>
      <c r="BL2043" s="90"/>
      <c r="BM2043" s="90"/>
      <c r="BN2043" s="90"/>
      <c r="BO2043" s="90"/>
      <c r="BP2043" s="90"/>
      <c r="BQ2043" s="90"/>
      <c r="BR2043" s="90"/>
      <c r="BS2043" s="90"/>
      <c r="BT2043" s="90"/>
      <c r="BU2043" s="90"/>
      <c r="BV2043" s="90"/>
      <c r="BW2043" s="90"/>
      <c r="BX2043" s="90"/>
      <c r="BY2043" s="90"/>
      <c r="BZ2043" s="90"/>
      <c r="CA2043" s="90"/>
      <c r="CB2043" s="90"/>
      <c r="CC2043" s="90"/>
      <c r="CD2043" s="90"/>
      <c r="CE2043" s="90"/>
      <c r="CF2043" s="90"/>
      <c r="CG2043" s="90"/>
      <c r="CH2043" s="90"/>
      <c r="CI2043" s="90"/>
      <c r="CJ2043" s="90"/>
      <c r="CK2043" s="90"/>
      <c r="CL2043" s="90"/>
      <c r="CM2043" s="90"/>
      <c r="CN2043" s="90"/>
      <c r="CO2043" s="90"/>
      <c r="CP2043" s="90"/>
      <c r="CQ2043" s="90"/>
      <c r="CR2043" s="90"/>
      <c r="CS2043" s="90"/>
      <c r="CT2043" s="90"/>
      <c r="CU2043" s="90"/>
      <c r="CV2043" s="90"/>
      <c r="CW2043" s="90"/>
      <c r="CX2043" s="90"/>
      <c r="CY2043" s="90"/>
      <c r="CZ2043" s="90"/>
      <c r="DA2043" s="90"/>
      <c r="DB2043" s="90"/>
      <c r="DC2043" s="90"/>
      <c r="DD2043" s="90"/>
      <c r="DE2043" s="90"/>
      <c r="DF2043" s="90"/>
      <c r="DG2043" s="90"/>
      <c r="DH2043" s="90"/>
      <c r="DI2043" s="90"/>
      <c r="DJ2043" s="90"/>
      <c r="DK2043" s="90"/>
      <c r="DL2043" s="90"/>
      <c r="DM2043" s="90"/>
      <c r="DN2043" s="90"/>
      <c r="DO2043" s="90"/>
      <c r="DP2043" s="90"/>
      <c r="DQ2043" s="90"/>
      <c r="DR2043" s="90"/>
      <c r="DS2043" s="90"/>
      <c r="DT2043" s="90"/>
      <c r="DU2043" s="90"/>
      <c r="DV2043" s="90"/>
      <c r="DW2043" s="90"/>
      <c r="DX2043" s="90"/>
      <c r="DY2043" s="90"/>
      <c r="DZ2043" s="90"/>
      <c r="EA2043" s="90"/>
      <c r="EB2043" s="90"/>
      <c r="EC2043" s="90"/>
      <c r="ED2043" s="90"/>
      <c r="EE2043" s="90"/>
      <c r="EF2043" s="90"/>
      <c r="EG2043" s="90"/>
      <c r="EH2043" s="90"/>
      <c r="EI2043" s="90"/>
      <c r="EJ2043" s="90"/>
      <c r="EK2043" s="90"/>
      <c r="EL2043" s="90"/>
      <c r="EM2043" s="90"/>
      <c r="EN2043" s="90"/>
      <c r="EO2043" s="90"/>
      <c r="EP2043" s="90"/>
      <c r="EQ2043" s="90"/>
      <c r="ER2043" s="90"/>
      <c r="ES2043" s="90"/>
      <c r="ET2043" s="90"/>
      <c r="EU2043" s="90"/>
      <c r="EV2043" s="90"/>
      <c r="EW2043" s="90"/>
      <c r="EX2043" s="90"/>
      <c r="EY2043" s="90"/>
      <c r="EZ2043" s="90"/>
      <c r="FA2043" s="90"/>
      <c r="FB2043" s="90"/>
      <c r="FC2043" s="90"/>
      <c r="FD2043" s="90"/>
      <c r="FE2043" s="90"/>
      <c r="FF2043" s="90"/>
      <c r="FG2043" s="90"/>
      <c r="FH2043" s="90"/>
      <c r="FI2043" s="90"/>
      <c r="FJ2043" s="90"/>
      <c r="FK2043" s="90"/>
      <c r="FL2043" s="90"/>
      <c r="FM2043" s="90"/>
      <c r="FN2043" s="90"/>
      <c r="FO2043" s="90"/>
      <c r="FP2043" s="90"/>
      <c r="FQ2043" s="90"/>
      <c r="FR2043" s="90"/>
      <c r="FS2043" s="90"/>
      <c r="FT2043" s="90"/>
      <c r="FU2043" s="90"/>
      <c r="FV2043" s="90"/>
      <c r="FW2043" s="90"/>
      <c r="FX2043" s="90"/>
      <c r="FY2043" s="90"/>
      <c r="FZ2043" s="90"/>
      <c r="GA2043" s="90"/>
      <c r="GB2043" s="90"/>
      <c r="GC2043" s="90"/>
      <c r="GD2043" s="90"/>
      <c r="GE2043" s="90"/>
      <c r="GF2043" s="90"/>
      <c r="GG2043" s="90"/>
      <c r="GH2043" s="90"/>
      <c r="GI2043" s="90"/>
      <c r="GJ2043" s="90"/>
      <c r="GK2043" s="90"/>
      <c r="GL2043" s="90"/>
      <c r="GM2043" s="90"/>
      <c r="GN2043" s="90"/>
      <c r="GO2043" s="90"/>
      <c r="GP2043" s="90"/>
      <c r="GQ2043" s="90"/>
      <c r="GR2043" s="90"/>
      <c r="GS2043" s="90"/>
      <c r="GT2043" s="90"/>
      <c r="GU2043" s="90"/>
      <c r="GV2043" s="90"/>
      <c r="GW2043" s="90"/>
      <c r="GX2043" s="90"/>
      <c r="GY2043" s="90"/>
      <c r="GZ2043" s="90"/>
      <c r="HA2043" s="90"/>
      <c r="HB2043" s="90"/>
      <c r="HC2043" s="90"/>
      <c r="HD2043" s="90"/>
      <c r="HE2043" s="90"/>
      <c r="HF2043" s="90"/>
      <c r="HG2043" s="90"/>
      <c r="HH2043" s="90"/>
      <c r="HI2043" s="90"/>
      <c r="HJ2043" s="90"/>
      <c r="HK2043" s="90"/>
      <c r="HL2043" s="90"/>
      <c r="HM2043" s="90"/>
      <c r="HN2043" s="90"/>
      <c r="HO2043" s="90"/>
      <c r="HP2043" s="90"/>
      <c r="HQ2043" s="90"/>
      <c r="HR2043" s="90"/>
      <c r="HS2043" s="90"/>
      <c r="HT2043" s="90"/>
      <c r="HU2043" s="90"/>
      <c r="HV2043" s="90"/>
      <c r="HW2043" s="90"/>
      <c r="HX2043" s="90"/>
      <c r="HY2043" s="90"/>
      <c r="HZ2043" s="90"/>
      <c r="IA2043" s="90"/>
      <c r="IB2043" s="90"/>
      <c r="IC2043" s="90"/>
      <c r="ID2043" s="90"/>
      <c r="IE2043" s="90"/>
      <c r="IF2043" s="90"/>
      <c r="IG2043" s="90"/>
      <c r="IH2043" s="90"/>
      <c r="II2043" s="90"/>
      <c r="IJ2043" s="90"/>
      <c r="IK2043" s="90"/>
      <c r="IL2043" s="90"/>
      <c r="IM2043" s="90"/>
    </row>
    <row r="2044" spans="1:247" ht="13.5" hidden="1">
      <c r="A2044" s="90" t="s">
        <v>2767</v>
      </c>
      <c r="B2044" s="90" t="s">
        <v>2941</v>
      </c>
      <c r="C2044" s="90" t="s">
        <v>2958</v>
      </c>
      <c r="D2044" s="90" t="s">
        <v>2996</v>
      </c>
      <c r="E2044" s="90">
        <v>5880</v>
      </c>
      <c r="F2044" s="90" t="s">
        <v>762</v>
      </c>
      <c r="G2044" s="90" t="s">
        <v>2995</v>
      </c>
      <c r="H2044" s="92">
        <v>140452</v>
      </c>
      <c r="I2044" s="92">
        <v>496</v>
      </c>
      <c r="J2044" s="93"/>
      <c r="K2044" s="94">
        <f t="shared" si="29"/>
        <v>283.16935483870969</v>
      </c>
      <c r="L2044" s="94">
        <f t="shared" si="31"/>
        <v>283.16935483870969</v>
      </c>
      <c r="M2044" s="94">
        <f t="shared" si="30"/>
        <v>0</v>
      </c>
      <c r="N2044" s="90" t="s">
        <v>2982</v>
      </c>
      <c r="O2044" s="90" t="s">
        <v>2989</v>
      </c>
      <c r="P2044" s="90" t="s">
        <v>2619</v>
      </c>
      <c r="Q2044" s="90"/>
      <c r="R2044" s="90"/>
      <c r="S2044" s="90"/>
      <c r="T2044" s="90"/>
      <c r="U2044" s="90"/>
      <c r="V2044" s="90"/>
      <c r="W2044" s="90"/>
      <c r="X2044" s="90"/>
      <c r="Y2044" s="90"/>
      <c r="Z2044" s="90"/>
      <c r="AA2044" s="90"/>
      <c r="AB2044" s="90"/>
      <c r="AC2044" s="90"/>
      <c r="AD2044" s="90"/>
      <c r="AE2044" s="90"/>
      <c r="AF2044" s="90"/>
      <c r="AG2044" s="90"/>
      <c r="AH2044" s="90"/>
      <c r="AI2044" s="90"/>
      <c r="AJ2044" s="90"/>
      <c r="AK2044" s="90"/>
      <c r="AL2044" s="90"/>
      <c r="AM2044" s="90"/>
      <c r="AN2044" s="90"/>
      <c r="AO2044" s="90"/>
      <c r="AP2044" s="90"/>
      <c r="AQ2044" s="90"/>
      <c r="AR2044" s="90"/>
      <c r="AS2044" s="90"/>
      <c r="AT2044" s="90"/>
      <c r="AU2044" s="90"/>
      <c r="AV2044" s="90"/>
      <c r="AW2044" s="90"/>
      <c r="AX2044" s="90"/>
      <c r="AY2044" s="90"/>
      <c r="AZ2044" s="90"/>
      <c r="BA2044" s="90"/>
      <c r="BB2044" s="90"/>
      <c r="BC2044" s="90"/>
      <c r="BD2044" s="90"/>
      <c r="BE2044" s="90"/>
      <c r="BF2044" s="90"/>
      <c r="BG2044" s="90"/>
      <c r="BH2044" s="90"/>
      <c r="BI2044" s="90"/>
      <c r="BJ2044" s="90"/>
      <c r="BK2044" s="90"/>
      <c r="BL2044" s="90"/>
      <c r="BM2044" s="90"/>
      <c r="BN2044" s="90"/>
      <c r="BO2044" s="90"/>
      <c r="BP2044" s="90"/>
      <c r="BQ2044" s="90"/>
      <c r="BR2044" s="90"/>
      <c r="BS2044" s="90"/>
      <c r="BT2044" s="90"/>
      <c r="BU2044" s="90"/>
      <c r="BV2044" s="90"/>
      <c r="BW2044" s="90"/>
      <c r="BX2044" s="90"/>
      <c r="BY2044" s="90"/>
      <c r="BZ2044" s="90"/>
      <c r="CA2044" s="90"/>
      <c r="CB2044" s="90"/>
      <c r="CC2044" s="90"/>
      <c r="CD2044" s="90"/>
      <c r="CE2044" s="90"/>
      <c r="CF2044" s="90"/>
      <c r="CG2044" s="90"/>
      <c r="CH2044" s="90"/>
      <c r="CI2044" s="90"/>
      <c r="CJ2044" s="90"/>
      <c r="CK2044" s="90"/>
      <c r="CL2044" s="90"/>
      <c r="CM2044" s="90"/>
      <c r="CN2044" s="90"/>
      <c r="CO2044" s="90"/>
      <c r="CP2044" s="90"/>
      <c r="CQ2044" s="90"/>
      <c r="CR2044" s="90"/>
      <c r="CS2044" s="90"/>
      <c r="CT2044" s="90"/>
      <c r="CU2044" s="90"/>
      <c r="CV2044" s="90"/>
      <c r="CW2044" s="90"/>
      <c r="CX2044" s="90"/>
      <c r="CY2044" s="90"/>
      <c r="CZ2044" s="90"/>
      <c r="DA2044" s="90"/>
      <c r="DB2044" s="90"/>
      <c r="DC2044" s="90"/>
      <c r="DD2044" s="90"/>
      <c r="DE2044" s="90"/>
      <c r="DF2044" s="90"/>
      <c r="DG2044" s="90"/>
      <c r="DH2044" s="90"/>
      <c r="DI2044" s="90"/>
      <c r="DJ2044" s="90"/>
      <c r="DK2044" s="90"/>
      <c r="DL2044" s="90"/>
      <c r="DM2044" s="90"/>
      <c r="DN2044" s="90"/>
      <c r="DO2044" s="90"/>
      <c r="DP2044" s="90"/>
      <c r="DQ2044" s="90"/>
      <c r="DR2044" s="90"/>
      <c r="DS2044" s="90"/>
      <c r="DT2044" s="90"/>
      <c r="DU2044" s="90"/>
      <c r="DV2044" s="90"/>
      <c r="DW2044" s="90"/>
      <c r="DX2044" s="90"/>
      <c r="DY2044" s="90"/>
      <c r="DZ2044" s="90"/>
      <c r="EA2044" s="90"/>
      <c r="EB2044" s="90"/>
      <c r="EC2044" s="90"/>
      <c r="ED2044" s="90"/>
      <c r="EE2044" s="90"/>
      <c r="EF2044" s="90"/>
      <c r="EG2044" s="90"/>
      <c r="EH2044" s="90"/>
      <c r="EI2044" s="90"/>
      <c r="EJ2044" s="90"/>
      <c r="EK2044" s="90"/>
      <c r="EL2044" s="90"/>
      <c r="EM2044" s="90"/>
      <c r="EN2044" s="90"/>
      <c r="EO2044" s="90"/>
      <c r="EP2044" s="90"/>
      <c r="EQ2044" s="90"/>
      <c r="ER2044" s="90"/>
      <c r="ES2044" s="90"/>
      <c r="ET2044" s="90"/>
      <c r="EU2044" s="90"/>
      <c r="EV2044" s="90"/>
      <c r="EW2044" s="90"/>
      <c r="EX2044" s="90"/>
      <c r="EY2044" s="90"/>
      <c r="EZ2044" s="90"/>
      <c r="FA2044" s="90"/>
      <c r="FB2044" s="90"/>
      <c r="FC2044" s="90"/>
      <c r="FD2044" s="90"/>
      <c r="FE2044" s="90"/>
      <c r="FF2044" s="90"/>
      <c r="FG2044" s="90"/>
      <c r="FH2044" s="90"/>
      <c r="FI2044" s="90"/>
      <c r="FJ2044" s="90"/>
      <c r="FK2044" s="90"/>
      <c r="FL2044" s="90"/>
      <c r="FM2044" s="90"/>
      <c r="FN2044" s="90"/>
      <c r="FO2044" s="90"/>
      <c r="FP2044" s="90"/>
      <c r="FQ2044" s="90"/>
      <c r="FR2044" s="90"/>
      <c r="FS2044" s="90"/>
      <c r="FT2044" s="90"/>
      <c r="FU2044" s="90"/>
      <c r="FV2044" s="90"/>
      <c r="FW2044" s="90"/>
      <c r="FX2044" s="90"/>
      <c r="FY2044" s="90"/>
      <c r="FZ2044" s="90"/>
      <c r="GA2044" s="90"/>
      <c r="GB2044" s="90"/>
      <c r="GC2044" s="90"/>
      <c r="GD2044" s="90"/>
      <c r="GE2044" s="90"/>
      <c r="GF2044" s="90"/>
      <c r="GG2044" s="90"/>
      <c r="GH2044" s="90"/>
      <c r="GI2044" s="90"/>
      <c r="GJ2044" s="90"/>
      <c r="GK2044" s="90"/>
      <c r="GL2044" s="90"/>
      <c r="GM2044" s="90"/>
      <c r="GN2044" s="90"/>
      <c r="GO2044" s="90"/>
      <c r="GP2044" s="90"/>
      <c r="GQ2044" s="90"/>
      <c r="GR2044" s="90"/>
      <c r="GS2044" s="90"/>
      <c r="GT2044" s="90"/>
      <c r="GU2044" s="90"/>
      <c r="GV2044" s="90"/>
      <c r="GW2044" s="90"/>
      <c r="GX2044" s="90"/>
      <c r="GY2044" s="90"/>
      <c r="GZ2044" s="90"/>
      <c r="HA2044" s="90"/>
      <c r="HB2044" s="90"/>
      <c r="HC2044" s="90"/>
      <c r="HD2044" s="90"/>
      <c r="HE2044" s="90"/>
      <c r="HF2044" s="90"/>
      <c r="HG2044" s="90"/>
      <c r="HH2044" s="90"/>
      <c r="HI2044" s="90"/>
      <c r="HJ2044" s="90"/>
      <c r="HK2044" s="90"/>
      <c r="HL2044" s="90"/>
      <c r="HM2044" s="90"/>
      <c r="HN2044" s="90"/>
      <c r="HO2044" s="90"/>
      <c r="HP2044" s="90"/>
      <c r="HQ2044" s="90"/>
      <c r="HR2044" s="90"/>
      <c r="HS2044" s="90"/>
      <c r="HT2044" s="90"/>
      <c r="HU2044" s="90"/>
      <c r="HV2044" s="90"/>
      <c r="HW2044" s="90"/>
      <c r="HX2044" s="90"/>
      <c r="HY2044" s="90"/>
      <c r="HZ2044" s="90"/>
      <c r="IA2044" s="90"/>
      <c r="IB2044" s="90"/>
      <c r="IC2044" s="90"/>
      <c r="ID2044" s="90"/>
      <c r="IE2044" s="90"/>
      <c r="IF2044" s="90"/>
      <c r="IG2044" s="90"/>
      <c r="IH2044" s="90"/>
      <c r="II2044" s="90"/>
      <c r="IJ2044" s="90"/>
      <c r="IK2044" s="90"/>
      <c r="IL2044" s="90"/>
      <c r="IM2044" s="90"/>
    </row>
    <row r="2045" spans="1:247" ht="13.5" hidden="1">
      <c r="A2045" s="90" t="s">
        <v>2767</v>
      </c>
      <c r="B2045" s="90" t="s">
        <v>2941</v>
      </c>
      <c r="C2045" s="90" t="s">
        <v>2958</v>
      </c>
      <c r="D2045" s="113" t="s">
        <v>2997</v>
      </c>
      <c r="E2045" s="112" t="s">
        <v>2998</v>
      </c>
      <c r="F2045" s="112" t="s">
        <v>2839</v>
      </c>
      <c r="G2045" s="112" t="s">
        <v>2995</v>
      </c>
      <c r="H2045" s="114">
        <v>10000</v>
      </c>
      <c r="I2045" s="114">
        <v>496</v>
      </c>
      <c r="J2045" s="109"/>
      <c r="K2045" s="110">
        <f t="shared" si="29"/>
        <v>20.161290322580644</v>
      </c>
      <c r="L2045" s="110">
        <f t="shared" si="31"/>
        <v>20.161290322580644</v>
      </c>
      <c r="M2045" s="110">
        <f t="shared" si="30"/>
        <v>0</v>
      </c>
      <c r="N2045" s="90" t="s">
        <v>2982</v>
      </c>
      <c r="O2045" s="90" t="s">
        <v>2989</v>
      </c>
      <c r="P2045" s="90" t="s">
        <v>2619</v>
      </c>
      <c r="Q2045" s="90"/>
      <c r="R2045" s="90"/>
      <c r="S2045" s="90"/>
      <c r="T2045" s="90"/>
      <c r="U2045" s="90"/>
      <c r="V2045" s="90"/>
      <c r="W2045" s="90"/>
      <c r="X2045" s="90"/>
      <c r="Y2045" s="90"/>
      <c r="Z2045" s="90"/>
      <c r="AA2045" s="90"/>
      <c r="AB2045" s="90"/>
      <c r="AC2045" s="90"/>
      <c r="AD2045" s="90"/>
      <c r="AE2045" s="90"/>
      <c r="AF2045" s="90"/>
      <c r="AG2045" s="90"/>
      <c r="AH2045" s="90"/>
      <c r="AI2045" s="90"/>
      <c r="AJ2045" s="90"/>
      <c r="AK2045" s="90"/>
      <c r="AL2045" s="90"/>
      <c r="AM2045" s="90"/>
      <c r="AN2045" s="90"/>
      <c r="AO2045" s="90"/>
      <c r="AP2045" s="90"/>
      <c r="AQ2045" s="90"/>
      <c r="AR2045" s="90"/>
      <c r="AS2045" s="90"/>
      <c r="AT2045" s="90"/>
      <c r="AU2045" s="90"/>
      <c r="AV2045" s="90"/>
      <c r="AW2045" s="90"/>
      <c r="AX2045" s="90"/>
      <c r="AY2045" s="90"/>
      <c r="AZ2045" s="90"/>
      <c r="BA2045" s="90"/>
      <c r="BB2045" s="90"/>
      <c r="BC2045" s="90"/>
      <c r="BD2045" s="90"/>
      <c r="BE2045" s="90"/>
      <c r="BF2045" s="90"/>
      <c r="BG2045" s="90"/>
      <c r="BH2045" s="90"/>
      <c r="BI2045" s="90"/>
      <c r="BJ2045" s="90"/>
      <c r="BK2045" s="90"/>
      <c r="BL2045" s="90"/>
      <c r="BM2045" s="90"/>
      <c r="BN2045" s="90"/>
      <c r="BO2045" s="90"/>
      <c r="BP2045" s="90"/>
      <c r="BQ2045" s="90"/>
      <c r="BR2045" s="90"/>
      <c r="BS2045" s="90"/>
      <c r="BT2045" s="90"/>
      <c r="BU2045" s="90"/>
      <c r="BV2045" s="90"/>
      <c r="BW2045" s="90"/>
      <c r="BX2045" s="90"/>
      <c r="BY2045" s="90"/>
      <c r="BZ2045" s="90"/>
      <c r="CA2045" s="90"/>
      <c r="CB2045" s="90"/>
      <c r="CC2045" s="90"/>
      <c r="CD2045" s="90"/>
      <c r="CE2045" s="90"/>
      <c r="CF2045" s="90"/>
      <c r="CG2045" s="90"/>
      <c r="CH2045" s="90"/>
      <c r="CI2045" s="90"/>
      <c r="CJ2045" s="90"/>
      <c r="CK2045" s="90"/>
      <c r="CL2045" s="90"/>
      <c r="CM2045" s="90"/>
      <c r="CN2045" s="90"/>
      <c r="CO2045" s="90"/>
      <c r="CP2045" s="90"/>
      <c r="CQ2045" s="90"/>
      <c r="CR2045" s="90"/>
      <c r="CS2045" s="90"/>
      <c r="CT2045" s="90"/>
      <c r="CU2045" s="90"/>
      <c r="CV2045" s="90"/>
      <c r="CW2045" s="90"/>
      <c r="CX2045" s="90"/>
      <c r="CY2045" s="90"/>
      <c r="CZ2045" s="90"/>
      <c r="DA2045" s="90"/>
      <c r="DB2045" s="90"/>
      <c r="DC2045" s="90"/>
      <c r="DD2045" s="90"/>
      <c r="DE2045" s="90"/>
      <c r="DF2045" s="90"/>
      <c r="DG2045" s="90"/>
      <c r="DH2045" s="90"/>
      <c r="DI2045" s="90"/>
      <c r="DJ2045" s="90"/>
      <c r="DK2045" s="90"/>
      <c r="DL2045" s="90"/>
      <c r="DM2045" s="90"/>
      <c r="DN2045" s="90"/>
      <c r="DO2045" s="90"/>
      <c r="DP2045" s="90"/>
      <c r="DQ2045" s="90"/>
      <c r="DR2045" s="90"/>
      <c r="DS2045" s="90"/>
      <c r="DT2045" s="90"/>
      <c r="DU2045" s="90"/>
      <c r="DV2045" s="90"/>
      <c r="DW2045" s="90"/>
      <c r="DX2045" s="90"/>
      <c r="DY2045" s="90"/>
      <c r="DZ2045" s="90"/>
      <c r="EA2045" s="90"/>
      <c r="EB2045" s="90"/>
      <c r="EC2045" s="90"/>
      <c r="ED2045" s="90"/>
      <c r="EE2045" s="90"/>
      <c r="EF2045" s="90"/>
      <c r="EG2045" s="90"/>
      <c r="EH2045" s="90"/>
      <c r="EI2045" s="90"/>
      <c r="EJ2045" s="90"/>
      <c r="EK2045" s="90"/>
      <c r="EL2045" s="90"/>
      <c r="EM2045" s="90"/>
      <c r="EN2045" s="90"/>
      <c r="EO2045" s="90"/>
      <c r="EP2045" s="90"/>
      <c r="EQ2045" s="90"/>
      <c r="ER2045" s="90"/>
      <c r="ES2045" s="90"/>
      <c r="ET2045" s="90"/>
      <c r="EU2045" s="90"/>
      <c r="EV2045" s="90"/>
      <c r="EW2045" s="90"/>
      <c r="EX2045" s="90"/>
      <c r="EY2045" s="90"/>
      <c r="EZ2045" s="90"/>
      <c r="FA2045" s="90"/>
      <c r="FB2045" s="90"/>
      <c r="FC2045" s="90"/>
      <c r="FD2045" s="90"/>
      <c r="FE2045" s="90"/>
      <c r="FF2045" s="90"/>
      <c r="FG2045" s="90"/>
      <c r="FH2045" s="90"/>
      <c r="FI2045" s="90"/>
      <c r="FJ2045" s="90"/>
      <c r="FK2045" s="90"/>
      <c r="FL2045" s="90"/>
      <c r="FM2045" s="90"/>
      <c r="FN2045" s="90"/>
      <c r="FO2045" s="90"/>
      <c r="FP2045" s="90"/>
      <c r="FQ2045" s="90"/>
      <c r="FR2045" s="90"/>
      <c r="FS2045" s="90"/>
      <c r="FT2045" s="90"/>
      <c r="FU2045" s="90"/>
      <c r="FV2045" s="90"/>
      <c r="FW2045" s="90"/>
      <c r="FX2045" s="90"/>
      <c r="FY2045" s="90"/>
      <c r="FZ2045" s="90"/>
      <c r="GA2045" s="90"/>
      <c r="GB2045" s="90"/>
      <c r="GC2045" s="90"/>
      <c r="GD2045" s="90"/>
      <c r="GE2045" s="90"/>
      <c r="GF2045" s="90"/>
      <c r="GG2045" s="90"/>
      <c r="GH2045" s="90"/>
      <c r="GI2045" s="90"/>
      <c r="GJ2045" s="90"/>
      <c r="GK2045" s="90"/>
      <c r="GL2045" s="90"/>
      <c r="GM2045" s="90"/>
      <c r="GN2045" s="90"/>
      <c r="GO2045" s="90"/>
      <c r="GP2045" s="90"/>
      <c r="GQ2045" s="90"/>
      <c r="GR2045" s="90"/>
      <c r="GS2045" s="90"/>
      <c r="GT2045" s="90"/>
      <c r="GU2045" s="90"/>
      <c r="GV2045" s="90"/>
      <c r="GW2045" s="90"/>
      <c r="GX2045" s="90"/>
      <c r="GY2045" s="90"/>
      <c r="GZ2045" s="90"/>
      <c r="HA2045" s="90"/>
      <c r="HB2045" s="90"/>
      <c r="HC2045" s="90"/>
      <c r="HD2045" s="90"/>
      <c r="HE2045" s="90"/>
      <c r="HF2045" s="90"/>
      <c r="HG2045" s="90"/>
      <c r="HH2045" s="90"/>
      <c r="HI2045" s="90"/>
      <c r="HJ2045" s="90"/>
      <c r="HK2045" s="90"/>
      <c r="HL2045" s="90"/>
      <c r="HM2045" s="90"/>
      <c r="HN2045" s="90"/>
      <c r="HO2045" s="90"/>
      <c r="HP2045" s="90"/>
      <c r="HQ2045" s="90"/>
      <c r="HR2045" s="90"/>
      <c r="HS2045" s="90"/>
      <c r="HT2045" s="90"/>
      <c r="HU2045" s="90"/>
      <c r="HV2045" s="90"/>
      <c r="HW2045" s="90"/>
      <c r="HX2045" s="90"/>
      <c r="HY2045" s="90"/>
      <c r="HZ2045" s="90"/>
      <c r="IA2045" s="90"/>
      <c r="IB2045" s="90"/>
      <c r="IC2045" s="90"/>
      <c r="ID2045" s="90"/>
      <c r="IE2045" s="90"/>
      <c r="IF2045" s="90"/>
      <c r="IG2045" s="90"/>
      <c r="IH2045" s="90"/>
      <c r="II2045" s="90"/>
      <c r="IJ2045" s="90"/>
      <c r="IK2045" s="90"/>
      <c r="IL2045" s="90"/>
      <c r="IM2045" s="90"/>
    </row>
    <row r="2046" spans="1:247" ht="13.5" hidden="1">
      <c r="A2046" s="90" t="s">
        <v>2767</v>
      </c>
      <c r="B2046" s="90" t="s">
        <v>2941</v>
      </c>
      <c r="C2046" s="90" t="s">
        <v>2958</v>
      </c>
      <c r="D2046" s="113" t="s">
        <v>2999</v>
      </c>
      <c r="E2046" s="112" t="s">
        <v>3000</v>
      </c>
      <c r="F2046" s="112" t="s">
        <v>2922</v>
      </c>
      <c r="G2046" s="112" t="s">
        <v>3001</v>
      </c>
      <c r="H2046" s="114">
        <v>7000</v>
      </c>
      <c r="I2046" s="114">
        <v>496</v>
      </c>
      <c r="J2046" s="109"/>
      <c r="K2046" s="110">
        <f t="shared" si="29"/>
        <v>14.112903225806452</v>
      </c>
      <c r="L2046" s="110">
        <f t="shared" si="31"/>
        <v>14.112903225806452</v>
      </c>
      <c r="M2046" s="110">
        <f t="shared" si="30"/>
        <v>0</v>
      </c>
      <c r="N2046" s="90" t="s">
        <v>2982</v>
      </c>
      <c r="O2046" s="90" t="s">
        <v>2989</v>
      </c>
      <c r="P2046" s="90" t="s">
        <v>2619</v>
      </c>
      <c r="Q2046" s="90"/>
      <c r="R2046" s="90"/>
      <c r="S2046" s="90"/>
      <c r="T2046" s="90"/>
      <c r="U2046" s="90"/>
      <c r="V2046" s="90"/>
      <c r="W2046" s="90"/>
      <c r="X2046" s="90"/>
      <c r="Y2046" s="90"/>
      <c r="Z2046" s="90"/>
      <c r="AA2046" s="90"/>
      <c r="AB2046" s="90"/>
      <c r="AC2046" s="90"/>
      <c r="AD2046" s="90"/>
      <c r="AE2046" s="90"/>
      <c r="AF2046" s="90"/>
      <c r="AG2046" s="90"/>
      <c r="AH2046" s="90"/>
      <c r="AI2046" s="90"/>
      <c r="AJ2046" s="90"/>
      <c r="AK2046" s="90"/>
      <c r="AL2046" s="90"/>
      <c r="AM2046" s="90"/>
      <c r="AN2046" s="90"/>
      <c r="AO2046" s="90"/>
      <c r="AP2046" s="90"/>
      <c r="AQ2046" s="90"/>
      <c r="AR2046" s="90"/>
      <c r="AS2046" s="90"/>
      <c r="AT2046" s="90"/>
      <c r="AU2046" s="90"/>
      <c r="AV2046" s="90"/>
      <c r="AW2046" s="90"/>
      <c r="AX2046" s="90"/>
      <c r="AY2046" s="90"/>
      <c r="AZ2046" s="90"/>
      <c r="BA2046" s="90"/>
      <c r="BB2046" s="90"/>
      <c r="BC2046" s="90"/>
      <c r="BD2046" s="90"/>
      <c r="BE2046" s="90"/>
      <c r="BF2046" s="90"/>
      <c r="BG2046" s="90"/>
      <c r="BH2046" s="90"/>
      <c r="BI2046" s="90"/>
      <c r="BJ2046" s="90"/>
      <c r="BK2046" s="90"/>
      <c r="BL2046" s="90"/>
      <c r="BM2046" s="90"/>
      <c r="BN2046" s="90"/>
      <c r="BO2046" s="90"/>
      <c r="BP2046" s="90"/>
      <c r="BQ2046" s="90"/>
      <c r="BR2046" s="90"/>
      <c r="BS2046" s="90"/>
      <c r="BT2046" s="90"/>
      <c r="BU2046" s="90"/>
      <c r="BV2046" s="90"/>
      <c r="BW2046" s="90"/>
      <c r="BX2046" s="90"/>
      <c r="BY2046" s="90"/>
      <c r="BZ2046" s="90"/>
      <c r="CA2046" s="90"/>
      <c r="CB2046" s="90"/>
      <c r="CC2046" s="90"/>
      <c r="CD2046" s="90"/>
      <c r="CE2046" s="90"/>
      <c r="CF2046" s="90"/>
      <c r="CG2046" s="90"/>
      <c r="CH2046" s="90"/>
      <c r="CI2046" s="90"/>
      <c r="CJ2046" s="90"/>
      <c r="CK2046" s="90"/>
      <c r="CL2046" s="90"/>
      <c r="CM2046" s="90"/>
      <c r="CN2046" s="90"/>
      <c r="CO2046" s="90"/>
      <c r="CP2046" s="90"/>
      <c r="CQ2046" s="90"/>
      <c r="CR2046" s="90"/>
      <c r="CS2046" s="90"/>
      <c r="CT2046" s="90"/>
      <c r="CU2046" s="90"/>
      <c r="CV2046" s="90"/>
      <c r="CW2046" s="90"/>
      <c r="CX2046" s="90"/>
      <c r="CY2046" s="90"/>
      <c r="CZ2046" s="90"/>
      <c r="DA2046" s="90"/>
      <c r="DB2046" s="90"/>
      <c r="DC2046" s="90"/>
      <c r="DD2046" s="90"/>
      <c r="DE2046" s="90"/>
      <c r="DF2046" s="90"/>
      <c r="DG2046" s="90"/>
      <c r="DH2046" s="90"/>
      <c r="DI2046" s="90"/>
      <c r="DJ2046" s="90"/>
      <c r="DK2046" s="90"/>
      <c r="DL2046" s="90"/>
      <c r="DM2046" s="90"/>
      <c r="DN2046" s="90"/>
      <c r="DO2046" s="90"/>
      <c r="DP2046" s="90"/>
      <c r="DQ2046" s="90"/>
      <c r="DR2046" s="90"/>
      <c r="DS2046" s="90"/>
      <c r="DT2046" s="90"/>
      <c r="DU2046" s="90"/>
      <c r="DV2046" s="90"/>
      <c r="DW2046" s="90"/>
      <c r="DX2046" s="90"/>
      <c r="DY2046" s="90"/>
      <c r="DZ2046" s="90"/>
      <c r="EA2046" s="90"/>
      <c r="EB2046" s="90"/>
      <c r="EC2046" s="90"/>
      <c r="ED2046" s="90"/>
      <c r="EE2046" s="90"/>
      <c r="EF2046" s="90"/>
      <c r="EG2046" s="90"/>
      <c r="EH2046" s="90"/>
      <c r="EI2046" s="90"/>
      <c r="EJ2046" s="90"/>
      <c r="EK2046" s="90"/>
      <c r="EL2046" s="90"/>
      <c r="EM2046" s="90"/>
      <c r="EN2046" s="90"/>
      <c r="EO2046" s="90"/>
      <c r="EP2046" s="90"/>
      <c r="EQ2046" s="90"/>
      <c r="ER2046" s="90"/>
      <c r="ES2046" s="90"/>
      <c r="ET2046" s="90"/>
      <c r="EU2046" s="90"/>
      <c r="EV2046" s="90"/>
      <c r="EW2046" s="90"/>
      <c r="EX2046" s="90"/>
      <c r="EY2046" s="90"/>
      <c r="EZ2046" s="90"/>
      <c r="FA2046" s="90"/>
      <c r="FB2046" s="90"/>
      <c r="FC2046" s="90"/>
      <c r="FD2046" s="90"/>
      <c r="FE2046" s="90"/>
      <c r="FF2046" s="90"/>
      <c r="FG2046" s="90"/>
      <c r="FH2046" s="90"/>
      <c r="FI2046" s="90"/>
      <c r="FJ2046" s="90"/>
      <c r="FK2046" s="90"/>
      <c r="FL2046" s="90"/>
      <c r="FM2046" s="90"/>
      <c r="FN2046" s="90"/>
      <c r="FO2046" s="90"/>
      <c r="FP2046" s="90"/>
      <c r="FQ2046" s="90"/>
      <c r="FR2046" s="90"/>
      <c r="FS2046" s="90"/>
      <c r="FT2046" s="90"/>
      <c r="FU2046" s="90"/>
      <c r="FV2046" s="90"/>
      <c r="FW2046" s="90"/>
      <c r="FX2046" s="90"/>
      <c r="FY2046" s="90"/>
      <c r="FZ2046" s="90"/>
      <c r="GA2046" s="90"/>
      <c r="GB2046" s="90"/>
      <c r="GC2046" s="90"/>
      <c r="GD2046" s="90"/>
      <c r="GE2046" s="90"/>
      <c r="GF2046" s="90"/>
      <c r="GG2046" s="90"/>
      <c r="GH2046" s="90"/>
      <c r="GI2046" s="90"/>
      <c r="GJ2046" s="90"/>
      <c r="GK2046" s="90"/>
      <c r="GL2046" s="90"/>
      <c r="GM2046" s="90"/>
      <c r="GN2046" s="90"/>
      <c r="GO2046" s="90"/>
      <c r="GP2046" s="90"/>
      <c r="GQ2046" s="90"/>
      <c r="GR2046" s="90"/>
      <c r="GS2046" s="90"/>
      <c r="GT2046" s="90"/>
      <c r="GU2046" s="90"/>
      <c r="GV2046" s="90"/>
      <c r="GW2046" s="90"/>
      <c r="GX2046" s="90"/>
      <c r="GY2046" s="90"/>
      <c r="GZ2046" s="90"/>
      <c r="HA2046" s="90"/>
      <c r="HB2046" s="90"/>
      <c r="HC2046" s="90"/>
      <c r="HD2046" s="90"/>
      <c r="HE2046" s="90"/>
      <c r="HF2046" s="90"/>
      <c r="HG2046" s="90"/>
      <c r="HH2046" s="90"/>
      <c r="HI2046" s="90"/>
      <c r="HJ2046" s="90"/>
      <c r="HK2046" s="90"/>
      <c r="HL2046" s="90"/>
      <c r="HM2046" s="90"/>
      <c r="HN2046" s="90"/>
      <c r="HO2046" s="90"/>
      <c r="HP2046" s="90"/>
      <c r="HQ2046" s="90"/>
      <c r="HR2046" s="90"/>
      <c r="HS2046" s="90"/>
      <c r="HT2046" s="90"/>
      <c r="HU2046" s="90"/>
      <c r="HV2046" s="90"/>
      <c r="HW2046" s="90"/>
      <c r="HX2046" s="90"/>
      <c r="HY2046" s="90"/>
      <c r="HZ2046" s="90"/>
      <c r="IA2046" s="90"/>
      <c r="IB2046" s="90"/>
      <c r="IC2046" s="90"/>
      <c r="ID2046" s="90"/>
      <c r="IE2046" s="90"/>
      <c r="IF2046" s="90"/>
      <c r="IG2046" s="90"/>
      <c r="IH2046" s="90"/>
      <c r="II2046" s="90"/>
      <c r="IJ2046" s="90"/>
      <c r="IK2046" s="90"/>
      <c r="IL2046" s="90"/>
      <c r="IM2046" s="90"/>
    </row>
    <row r="2047" spans="1:247" ht="13.5" hidden="1">
      <c r="A2047" s="90" t="s">
        <v>2767</v>
      </c>
      <c r="B2047" s="90" t="s">
        <v>2941</v>
      </c>
      <c r="C2047" s="90" t="s">
        <v>2942</v>
      </c>
      <c r="D2047" s="98">
        <v>45876</v>
      </c>
      <c r="E2047" s="90">
        <v>338604</v>
      </c>
      <c r="F2047" s="90" t="s">
        <v>2786</v>
      </c>
      <c r="G2047" s="90" t="s">
        <v>752</v>
      </c>
      <c r="H2047" s="92">
        <v>2126230.2999999998</v>
      </c>
      <c r="I2047" s="92">
        <v>496</v>
      </c>
      <c r="J2047" s="93"/>
      <c r="K2047" s="94">
        <f t="shared" si="29"/>
        <v>4286.7546370967739</v>
      </c>
      <c r="L2047" s="94">
        <f t="shared" si="31"/>
        <v>4286.7546370967739</v>
      </c>
      <c r="M2047" s="94">
        <f t="shared" si="30"/>
        <v>0</v>
      </c>
      <c r="N2047" s="90" t="s">
        <v>2982</v>
      </c>
      <c r="O2047" s="90" t="s">
        <v>2989</v>
      </c>
      <c r="P2047" s="90" t="s">
        <v>2619</v>
      </c>
      <c r="Q2047" s="90"/>
      <c r="R2047" s="90"/>
      <c r="S2047" s="90"/>
      <c r="T2047" s="90"/>
      <c r="U2047" s="90"/>
      <c r="V2047" s="90"/>
      <c r="W2047" s="90"/>
      <c r="X2047" s="90"/>
      <c r="Y2047" s="90"/>
      <c r="Z2047" s="90"/>
      <c r="AA2047" s="90"/>
      <c r="AB2047" s="90"/>
      <c r="AC2047" s="90"/>
      <c r="AD2047" s="90"/>
      <c r="AE2047" s="90"/>
      <c r="AF2047" s="90"/>
      <c r="AG2047" s="90"/>
      <c r="AH2047" s="90"/>
      <c r="AI2047" s="90"/>
      <c r="AJ2047" s="90"/>
      <c r="AK2047" s="90"/>
      <c r="AL2047" s="90"/>
      <c r="AM2047" s="90"/>
      <c r="AN2047" s="90"/>
      <c r="AO2047" s="90"/>
      <c r="AP2047" s="90"/>
      <c r="AQ2047" s="90"/>
      <c r="AR2047" s="90"/>
      <c r="AS2047" s="90"/>
      <c r="AT2047" s="90"/>
      <c r="AU2047" s="90"/>
      <c r="AV2047" s="90"/>
      <c r="AW2047" s="90"/>
      <c r="AX2047" s="90"/>
      <c r="AY2047" s="90"/>
      <c r="AZ2047" s="90"/>
      <c r="BA2047" s="90"/>
      <c r="BB2047" s="90"/>
      <c r="BC2047" s="90"/>
      <c r="BD2047" s="90"/>
      <c r="BE2047" s="90"/>
      <c r="BF2047" s="90"/>
      <c r="BG2047" s="90"/>
      <c r="BH2047" s="90"/>
      <c r="BI2047" s="90"/>
      <c r="BJ2047" s="90"/>
      <c r="BK2047" s="90"/>
      <c r="BL2047" s="90"/>
      <c r="BM2047" s="90"/>
      <c r="BN2047" s="90"/>
      <c r="BO2047" s="90"/>
      <c r="BP2047" s="90"/>
      <c r="BQ2047" s="90"/>
      <c r="BR2047" s="90"/>
      <c r="BS2047" s="90"/>
      <c r="BT2047" s="90"/>
      <c r="BU2047" s="90"/>
      <c r="BV2047" s="90"/>
      <c r="BW2047" s="90"/>
      <c r="BX2047" s="90"/>
      <c r="BY2047" s="90"/>
      <c r="BZ2047" s="90"/>
      <c r="CA2047" s="90"/>
      <c r="CB2047" s="90"/>
      <c r="CC2047" s="90"/>
      <c r="CD2047" s="90"/>
      <c r="CE2047" s="90"/>
      <c r="CF2047" s="90"/>
      <c r="CG2047" s="90"/>
      <c r="CH2047" s="90"/>
      <c r="CI2047" s="90"/>
      <c r="CJ2047" s="90"/>
      <c r="CK2047" s="90"/>
      <c r="CL2047" s="90"/>
      <c r="CM2047" s="90"/>
      <c r="CN2047" s="90"/>
      <c r="CO2047" s="90"/>
      <c r="CP2047" s="90"/>
      <c r="CQ2047" s="90"/>
      <c r="CR2047" s="90"/>
      <c r="CS2047" s="90"/>
      <c r="CT2047" s="90"/>
      <c r="CU2047" s="90"/>
      <c r="CV2047" s="90"/>
      <c r="CW2047" s="90"/>
      <c r="CX2047" s="90"/>
      <c r="CY2047" s="90"/>
      <c r="CZ2047" s="90"/>
      <c r="DA2047" s="90"/>
      <c r="DB2047" s="90"/>
      <c r="DC2047" s="90"/>
      <c r="DD2047" s="90"/>
      <c r="DE2047" s="90"/>
      <c r="DF2047" s="90"/>
      <c r="DG2047" s="90"/>
      <c r="DH2047" s="90"/>
      <c r="DI2047" s="90"/>
      <c r="DJ2047" s="90"/>
      <c r="DK2047" s="90"/>
      <c r="DL2047" s="90"/>
      <c r="DM2047" s="90"/>
      <c r="DN2047" s="90"/>
      <c r="DO2047" s="90"/>
      <c r="DP2047" s="90"/>
      <c r="DQ2047" s="90"/>
      <c r="DR2047" s="90"/>
      <c r="DS2047" s="90"/>
      <c r="DT2047" s="90"/>
      <c r="DU2047" s="90"/>
      <c r="DV2047" s="90"/>
      <c r="DW2047" s="90"/>
      <c r="DX2047" s="90"/>
      <c r="DY2047" s="90"/>
      <c r="DZ2047" s="90"/>
      <c r="EA2047" s="90"/>
      <c r="EB2047" s="90"/>
      <c r="EC2047" s="90"/>
      <c r="ED2047" s="90"/>
      <c r="EE2047" s="90"/>
      <c r="EF2047" s="90"/>
      <c r="EG2047" s="90"/>
      <c r="EH2047" s="90"/>
      <c r="EI2047" s="90"/>
      <c r="EJ2047" s="90"/>
      <c r="EK2047" s="90"/>
      <c r="EL2047" s="90"/>
      <c r="EM2047" s="90"/>
      <c r="EN2047" s="90"/>
      <c r="EO2047" s="90"/>
      <c r="EP2047" s="90"/>
      <c r="EQ2047" s="90"/>
      <c r="ER2047" s="90"/>
      <c r="ES2047" s="90"/>
      <c r="ET2047" s="90"/>
      <c r="EU2047" s="90"/>
      <c r="EV2047" s="90"/>
      <c r="EW2047" s="90"/>
      <c r="EX2047" s="90"/>
      <c r="EY2047" s="90"/>
      <c r="EZ2047" s="90"/>
      <c r="FA2047" s="90"/>
      <c r="FB2047" s="90"/>
      <c r="FC2047" s="90"/>
      <c r="FD2047" s="90"/>
      <c r="FE2047" s="90"/>
      <c r="FF2047" s="90"/>
      <c r="FG2047" s="90"/>
      <c r="FH2047" s="90"/>
      <c r="FI2047" s="90"/>
      <c r="FJ2047" s="90"/>
      <c r="FK2047" s="90"/>
      <c r="FL2047" s="90"/>
      <c r="FM2047" s="90"/>
      <c r="FN2047" s="90"/>
      <c r="FO2047" s="90"/>
      <c r="FP2047" s="90"/>
      <c r="FQ2047" s="90"/>
      <c r="FR2047" s="90"/>
      <c r="FS2047" s="90"/>
      <c r="FT2047" s="90"/>
      <c r="FU2047" s="90"/>
      <c r="FV2047" s="90"/>
      <c r="FW2047" s="90"/>
      <c r="FX2047" s="90"/>
      <c r="FY2047" s="90"/>
      <c r="FZ2047" s="90"/>
      <c r="GA2047" s="90"/>
      <c r="GB2047" s="90"/>
      <c r="GC2047" s="90"/>
      <c r="GD2047" s="90"/>
      <c r="GE2047" s="90"/>
      <c r="GF2047" s="90"/>
      <c r="GG2047" s="90"/>
      <c r="GH2047" s="90"/>
      <c r="GI2047" s="90"/>
      <c r="GJ2047" s="90"/>
      <c r="GK2047" s="90"/>
      <c r="GL2047" s="90"/>
      <c r="GM2047" s="90"/>
      <c r="GN2047" s="90"/>
      <c r="GO2047" s="90"/>
      <c r="GP2047" s="90"/>
      <c r="GQ2047" s="90"/>
      <c r="GR2047" s="90"/>
      <c r="GS2047" s="90"/>
      <c r="GT2047" s="90"/>
      <c r="GU2047" s="90"/>
      <c r="GV2047" s="90"/>
      <c r="GW2047" s="90"/>
      <c r="GX2047" s="90"/>
      <c r="GY2047" s="90"/>
      <c r="GZ2047" s="90"/>
      <c r="HA2047" s="90"/>
      <c r="HB2047" s="90"/>
      <c r="HC2047" s="90"/>
      <c r="HD2047" s="90"/>
      <c r="HE2047" s="90"/>
      <c r="HF2047" s="90"/>
      <c r="HG2047" s="90"/>
      <c r="HH2047" s="90"/>
      <c r="HI2047" s="90"/>
      <c r="HJ2047" s="90"/>
      <c r="HK2047" s="90"/>
      <c r="HL2047" s="90"/>
      <c r="HM2047" s="90"/>
      <c r="HN2047" s="90"/>
      <c r="HO2047" s="90"/>
      <c r="HP2047" s="90"/>
      <c r="HQ2047" s="90"/>
      <c r="HR2047" s="90"/>
      <c r="HS2047" s="90"/>
      <c r="HT2047" s="90"/>
      <c r="HU2047" s="90"/>
      <c r="HV2047" s="90"/>
      <c r="HW2047" s="90"/>
      <c r="HX2047" s="90"/>
      <c r="HY2047" s="90"/>
      <c r="HZ2047" s="90"/>
      <c r="IA2047" s="90"/>
      <c r="IB2047" s="90"/>
      <c r="IC2047" s="90"/>
      <c r="ID2047" s="90"/>
      <c r="IE2047" s="90"/>
      <c r="IF2047" s="90"/>
      <c r="IG2047" s="90"/>
      <c r="IH2047" s="90"/>
      <c r="II2047" s="90"/>
      <c r="IJ2047" s="90"/>
      <c r="IK2047" s="90"/>
      <c r="IL2047" s="90"/>
      <c r="IM2047" s="90"/>
    </row>
    <row r="2048" spans="1:247" ht="13.5" hidden="1">
      <c r="A2048" s="90" t="s">
        <v>2767</v>
      </c>
      <c r="B2048" s="90" t="s">
        <v>2941</v>
      </c>
      <c r="C2048" s="90" t="s">
        <v>2793</v>
      </c>
      <c r="D2048" s="90" t="s">
        <v>2911</v>
      </c>
      <c r="E2048" s="90" t="s">
        <v>2912</v>
      </c>
      <c r="F2048" s="90" t="s">
        <v>2795</v>
      </c>
      <c r="G2048" s="90" t="s">
        <v>2913</v>
      </c>
      <c r="H2048" s="92">
        <f>3325590*0.3</f>
        <v>997677</v>
      </c>
      <c r="I2048" s="92">
        <v>495</v>
      </c>
      <c r="J2048" s="93"/>
      <c r="K2048" s="94">
        <f t="shared" si="29"/>
        <v>2015.5090909090909</v>
      </c>
      <c r="L2048" s="94">
        <f t="shared" si="31"/>
        <v>2015.5090909090909</v>
      </c>
      <c r="M2048" s="94">
        <f t="shared" si="30"/>
        <v>0</v>
      </c>
      <c r="N2048" s="90" t="s">
        <v>2982</v>
      </c>
      <c r="O2048" s="90" t="s">
        <v>2989</v>
      </c>
      <c r="P2048" s="90" t="s">
        <v>2619</v>
      </c>
      <c r="Q2048" s="90"/>
      <c r="R2048" s="90"/>
      <c r="S2048" s="90"/>
      <c r="T2048" s="90"/>
      <c r="U2048" s="90"/>
      <c r="V2048" s="90"/>
      <c r="W2048" s="90"/>
      <c r="X2048" s="90"/>
      <c r="Y2048" s="90"/>
      <c r="Z2048" s="90"/>
      <c r="AA2048" s="90"/>
      <c r="AB2048" s="90"/>
      <c r="AC2048" s="90"/>
      <c r="AD2048" s="90"/>
      <c r="AE2048" s="90"/>
      <c r="AF2048" s="90"/>
      <c r="AG2048" s="90"/>
      <c r="AH2048" s="90"/>
      <c r="AI2048" s="90"/>
      <c r="AJ2048" s="90"/>
      <c r="AK2048" s="90"/>
      <c r="AL2048" s="90"/>
      <c r="AM2048" s="90"/>
      <c r="AN2048" s="90"/>
      <c r="AO2048" s="90"/>
      <c r="AP2048" s="90"/>
      <c r="AQ2048" s="90"/>
      <c r="AR2048" s="90"/>
      <c r="AS2048" s="90"/>
      <c r="AT2048" s="90"/>
      <c r="AU2048" s="90"/>
      <c r="AV2048" s="90"/>
      <c r="AW2048" s="90"/>
      <c r="AX2048" s="90"/>
      <c r="AY2048" s="90"/>
      <c r="AZ2048" s="90"/>
      <c r="BA2048" s="90"/>
      <c r="BB2048" s="90"/>
      <c r="BC2048" s="90"/>
      <c r="BD2048" s="90"/>
      <c r="BE2048" s="90"/>
      <c r="BF2048" s="90"/>
      <c r="BG2048" s="90"/>
      <c r="BH2048" s="90"/>
      <c r="BI2048" s="90"/>
      <c r="BJ2048" s="90"/>
      <c r="BK2048" s="90"/>
      <c r="BL2048" s="90"/>
      <c r="BM2048" s="90"/>
      <c r="BN2048" s="90"/>
      <c r="BO2048" s="90"/>
      <c r="BP2048" s="90"/>
      <c r="BQ2048" s="90"/>
      <c r="BR2048" s="90"/>
      <c r="BS2048" s="90"/>
      <c r="BT2048" s="90"/>
      <c r="BU2048" s="90"/>
      <c r="BV2048" s="90"/>
      <c r="BW2048" s="90"/>
      <c r="BX2048" s="90"/>
      <c r="BY2048" s="90"/>
      <c r="BZ2048" s="90"/>
      <c r="CA2048" s="90"/>
      <c r="CB2048" s="90"/>
      <c r="CC2048" s="90"/>
      <c r="CD2048" s="90"/>
      <c r="CE2048" s="90"/>
      <c r="CF2048" s="90"/>
      <c r="CG2048" s="90"/>
      <c r="CH2048" s="90"/>
      <c r="CI2048" s="90"/>
      <c r="CJ2048" s="90"/>
      <c r="CK2048" s="90"/>
      <c r="CL2048" s="90"/>
      <c r="CM2048" s="90"/>
      <c r="CN2048" s="90"/>
      <c r="CO2048" s="90"/>
      <c r="CP2048" s="90"/>
      <c r="CQ2048" s="90"/>
      <c r="CR2048" s="90"/>
      <c r="CS2048" s="90"/>
      <c r="CT2048" s="90"/>
      <c r="CU2048" s="90"/>
      <c r="CV2048" s="90"/>
      <c r="CW2048" s="90"/>
      <c r="CX2048" s="90"/>
      <c r="CY2048" s="90"/>
      <c r="CZ2048" s="90"/>
      <c r="DA2048" s="90"/>
      <c r="DB2048" s="90"/>
      <c r="DC2048" s="90"/>
      <c r="DD2048" s="90"/>
      <c r="DE2048" s="90"/>
      <c r="DF2048" s="90"/>
      <c r="DG2048" s="90"/>
      <c r="DH2048" s="90"/>
      <c r="DI2048" s="90"/>
      <c r="DJ2048" s="90"/>
      <c r="DK2048" s="90"/>
      <c r="DL2048" s="90"/>
      <c r="DM2048" s="90"/>
      <c r="DN2048" s="90"/>
      <c r="DO2048" s="90"/>
      <c r="DP2048" s="90"/>
      <c r="DQ2048" s="90"/>
      <c r="DR2048" s="90"/>
      <c r="DS2048" s="90"/>
      <c r="DT2048" s="90"/>
      <c r="DU2048" s="90"/>
      <c r="DV2048" s="90"/>
      <c r="DW2048" s="90"/>
      <c r="DX2048" s="90"/>
      <c r="DY2048" s="90"/>
      <c r="DZ2048" s="90"/>
      <c r="EA2048" s="90"/>
      <c r="EB2048" s="90"/>
      <c r="EC2048" s="90"/>
      <c r="ED2048" s="90"/>
      <c r="EE2048" s="90"/>
      <c r="EF2048" s="90"/>
      <c r="EG2048" s="90"/>
      <c r="EH2048" s="90"/>
      <c r="EI2048" s="90"/>
      <c r="EJ2048" s="90"/>
      <c r="EK2048" s="90"/>
      <c r="EL2048" s="90"/>
      <c r="EM2048" s="90"/>
      <c r="EN2048" s="90"/>
      <c r="EO2048" s="90"/>
      <c r="EP2048" s="90"/>
      <c r="EQ2048" s="90"/>
      <c r="ER2048" s="90"/>
      <c r="ES2048" s="90"/>
      <c r="ET2048" s="90"/>
      <c r="EU2048" s="90"/>
      <c r="EV2048" s="90"/>
      <c r="EW2048" s="90"/>
      <c r="EX2048" s="90"/>
      <c r="EY2048" s="90"/>
      <c r="EZ2048" s="90"/>
      <c r="FA2048" s="90"/>
      <c r="FB2048" s="90"/>
      <c r="FC2048" s="90"/>
      <c r="FD2048" s="90"/>
      <c r="FE2048" s="90"/>
      <c r="FF2048" s="90"/>
      <c r="FG2048" s="90"/>
      <c r="FH2048" s="90"/>
      <c r="FI2048" s="90"/>
      <c r="FJ2048" s="90"/>
      <c r="FK2048" s="90"/>
      <c r="FL2048" s="90"/>
      <c r="FM2048" s="90"/>
      <c r="FN2048" s="90"/>
      <c r="FO2048" s="90"/>
      <c r="FP2048" s="90"/>
      <c r="FQ2048" s="90"/>
      <c r="FR2048" s="90"/>
      <c r="FS2048" s="90"/>
      <c r="FT2048" s="90"/>
      <c r="FU2048" s="90"/>
      <c r="FV2048" s="90"/>
      <c r="FW2048" s="90"/>
      <c r="FX2048" s="90"/>
      <c r="FY2048" s="90"/>
      <c r="FZ2048" s="90"/>
      <c r="GA2048" s="90"/>
      <c r="GB2048" s="90"/>
      <c r="GC2048" s="90"/>
      <c r="GD2048" s="90"/>
      <c r="GE2048" s="90"/>
      <c r="GF2048" s="90"/>
      <c r="GG2048" s="90"/>
      <c r="GH2048" s="90"/>
      <c r="GI2048" s="90"/>
      <c r="GJ2048" s="90"/>
      <c r="GK2048" s="90"/>
      <c r="GL2048" s="90"/>
      <c r="GM2048" s="90"/>
      <c r="GN2048" s="90"/>
      <c r="GO2048" s="90"/>
      <c r="GP2048" s="90"/>
      <c r="GQ2048" s="90"/>
      <c r="GR2048" s="90"/>
      <c r="GS2048" s="90"/>
      <c r="GT2048" s="90"/>
      <c r="GU2048" s="90"/>
      <c r="GV2048" s="90"/>
      <c r="GW2048" s="90"/>
      <c r="GX2048" s="90"/>
      <c r="GY2048" s="90"/>
      <c r="GZ2048" s="90"/>
      <c r="HA2048" s="90"/>
      <c r="HB2048" s="90"/>
      <c r="HC2048" s="90"/>
      <c r="HD2048" s="90"/>
      <c r="HE2048" s="90"/>
      <c r="HF2048" s="90"/>
      <c r="HG2048" s="90"/>
      <c r="HH2048" s="90"/>
      <c r="HI2048" s="90"/>
      <c r="HJ2048" s="90"/>
      <c r="HK2048" s="90"/>
      <c r="HL2048" s="90"/>
      <c r="HM2048" s="90"/>
      <c r="HN2048" s="90"/>
      <c r="HO2048" s="90"/>
      <c r="HP2048" s="90"/>
      <c r="HQ2048" s="90"/>
      <c r="HR2048" s="90"/>
      <c r="HS2048" s="90"/>
      <c r="HT2048" s="90"/>
      <c r="HU2048" s="90"/>
      <c r="HV2048" s="90"/>
      <c r="HW2048" s="90"/>
      <c r="HX2048" s="90"/>
      <c r="HY2048" s="90"/>
      <c r="HZ2048" s="90"/>
      <c r="IA2048" s="90"/>
      <c r="IB2048" s="90"/>
      <c r="IC2048" s="90"/>
      <c r="ID2048" s="90"/>
      <c r="IE2048" s="90"/>
      <c r="IF2048" s="90"/>
      <c r="IG2048" s="90"/>
      <c r="IH2048" s="90"/>
      <c r="II2048" s="90"/>
      <c r="IJ2048" s="90"/>
      <c r="IK2048" s="90"/>
      <c r="IL2048" s="90"/>
      <c r="IM2048" s="90"/>
    </row>
    <row r="2049" spans="1:247" ht="13.5" hidden="1">
      <c r="A2049" s="90" t="s">
        <v>2767</v>
      </c>
      <c r="B2049" s="90" t="s">
        <v>3002</v>
      </c>
      <c r="C2049" s="90" t="s">
        <v>2958</v>
      </c>
      <c r="D2049" s="90" t="s">
        <v>2978</v>
      </c>
      <c r="E2049" s="90">
        <v>3529</v>
      </c>
      <c r="F2049" s="90" t="s">
        <v>762</v>
      </c>
      <c r="G2049" s="90" t="s">
        <v>1064</v>
      </c>
      <c r="H2049" s="92">
        <v>200497</v>
      </c>
      <c r="I2049" s="92">
        <v>499</v>
      </c>
      <c r="J2049" s="93"/>
      <c r="K2049" s="94">
        <f t="shared" si="29"/>
        <v>401.79759519038078</v>
      </c>
      <c r="L2049" s="94">
        <f t="shared" si="31"/>
        <v>401.79759519038078</v>
      </c>
      <c r="M2049" s="94">
        <f t="shared" si="30"/>
        <v>0</v>
      </c>
      <c r="N2049" s="90" t="s">
        <v>2982</v>
      </c>
      <c r="O2049" s="90" t="s">
        <v>2989</v>
      </c>
      <c r="P2049" s="90" t="s">
        <v>2619</v>
      </c>
      <c r="Q2049" s="90"/>
      <c r="R2049" s="90"/>
      <c r="S2049" s="90"/>
      <c r="T2049" s="90"/>
      <c r="U2049" s="90"/>
      <c r="V2049" s="90"/>
      <c r="W2049" s="90"/>
      <c r="X2049" s="90"/>
      <c r="Y2049" s="90"/>
      <c r="Z2049" s="90"/>
      <c r="AA2049" s="90"/>
      <c r="AB2049" s="90"/>
      <c r="AC2049" s="90"/>
      <c r="AD2049" s="90"/>
      <c r="AE2049" s="90"/>
      <c r="AF2049" s="90"/>
      <c r="AG2049" s="90"/>
      <c r="AH2049" s="90"/>
      <c r="AI2049" s="90"/>
      <c r="AJ2049" s="90"/>
      <c r="AK2049" s="90"/>
      <c r="AL2049" s="90"/>
      <c r="AM2049" s="90"/>
      <c r="AN2049" s="90"/>
      <c r="AO2049" s="90"/>
      <c r="AP2049" s="90"/>
      <c r="AQ2049" s="90"/>
      <c r="AR2049" s="90"/>
      <c r="AS2049" s="90"/>
      <c r="AT2049" s="90"/>
      <c r="AU2049" s="90"/>
      <c r="AV2049" s="90"/>
      <c r="AW2049" s="90"/>
      <c r="AX2049" s="90"/>
      <c r="AY2049" s="90"/>
      <c r="AZ2049" s="90"/>
      <c r="BA2049" s="90"/>
      <c r="BB2049" s="90"/>
      <c r="BC2049" s="90"/>
      <c r="BD2049" s="90"/>
      <c r="BE2049" s="90"/>
      <c r="BF2049" s="90"/>
      <c r="BG2049" s="90"/>
      <c r="BH2049" s="90"/>
      <c r="BI2049" s="90"/>
      <c r="BJ2049" s="90"/>
      <c r="BK2049" s="90"/>
      <c r="BL2049" s="90"/>
      <c r="BM2049" s="90"/>
      <c r="BN2049" s="90"/>
      <c r="BO2049" s="90"/>
      <c r="BP2049" s="90"/>
      <c r="BQ2049" s="90"/>
      <c r="BR2049" s="90"/>
      <c r="BS2049" s="90"/>
      <c r="BT2049" s="90"/>
      <c r="BU2049" s="90"/>
      <c r="BV2049" s="90"/>
      <c r="BW2049" s="90"/>
      <c r="BX2049" s="90"/>
      <c r="BY2049" s="90"/>
      <c r="BZ2049" s="90"/>
      <c r="CA2049" s="90"/>
      <c r="CB2049" s="90"/>
      <c r="CC2049" s="90"/>
      <c r="CD2049" s="90"/>
      <c r="CE2049" s="90"/>
      <c r="CF2049" s="90"/>
      <c r="CG2049" s="90"/>
      <c r="CH2049" s="90"/>
      <c r="CI2049" s="90"/>
      <c r="CJ2049" s="90"/>
      <c r="CK2049" s="90"/>
      <c r="CL2049" s="90"/>
      <c r="CM2049" s="90"/>
      <c r="CN2049" s="90"/>
      <c r="CO2049" s="90"/>
      <c r="CP2049" s="90"/>
      <c r="CQ2049" s="90"/>
      <c r="CR2049" s="90"/>
      <c r="CS2049" s="90"/>
      <c r="CT2049" s="90"/>
      <c r="CU2049" s="90"/>
      <c r="CV2049" s="90"/>
      <c r="CW2049" s="90"/>
      <c r="CX2049" s="90"/>
      <c r="CY2049" s="90"/>
      <c r="CZ2049" s="90"/>
      <c r="DA2049" s="90"/>
      <c r="DB2049" s="90"/>
      <c r="DC2049" s="90"/>
      <c r="DD2049" s="90"/>
      <c r="DE2049" s="90"/>
      <c r="DF2049" s="90"/>
      <c r="DG2049" s="90"/>
      <c r="DH2049" s="90"/>
      <c r="DI2049" s="90"/>
      <c r="DJ2049" s="90"/>
      <c r="DK2049" s="90"/>
      <c r="DL2049" s="90"/>
      <c r="DM2049" s="90"/>
      <c r="DN2049" s="90"/>
      <c r="DO2049" s="90"/>
      <c r="DP2049" s="90"/>
      <c r="DQ2049" s="90"/>
      <c r="DR2049" s="90"/>
      <c r="DS2049" s="90"/>
      <c r="DT2049" s="90"/>
      <c r="DU2049" s="90"/>
      <c r="DV2049" s="90"/>
      <c r="DW2049" s="90"/>
      <c r="DX2049" s="90"/>
      <c r="DY2049" s="90"/>
      <c r="DZ2049" s="90"/>
      <c r="EA2049" s="90"/>
      <c r="EB2049" s="90"/>
      <c r="EC2049" s="90"/>
      <c r="ED2049" s="90"/>
      <c r="EE2049" s="90"/>
      <c r="EF2049" s="90"/>
      <c r="EG2049" s="90"/>
      <c r="EH2049" s="90"/>
      <c r="EI2049" s="90"/>
      <c r="EJ2049" s="90"/>
      <c r="EK2049" s="90"/>
      <c r="EL2049" s="90"/>
      <c r="EM2049" s="90"/>
      <c r="EN2049" s="90"/>
      <c r="EO2049" s="90"/>
      <c r="EP2049" s="90"/>
      <c r="EQ2049" s="90"/>
      <c r="ER2049" s="90"/>
      <c r="ES2049" s="90"/>
      <c r="ET2049" s="90"/>
      <c r="EU2049" s="90"/>
      <c r="EV2049" s="90"/>
      <c r="EW2049" s="90"/>
      <c r="EX2049" s="90"/>
      <c r="EY2049" s="90"/>
      <c r="EZ2049" s="90"/>
      <c r="FA2049" s="90"/>
      <c r="FB2049" s="90"/>
      <c r="FC2049" s="90"/>
      <c r="FD2049" s="90"/>
      <c r="FE2049" s="90"/>
      <c r="FF2049" s="90"/>
      <c r="FG2049" s="90"/>
      <c r="FH2049" s="90"/>
      <c r="FI2049" s="90"/>
      <c r="FJ2049" s="90"/>
      <c r="FK2049" s="90"/>
      <c r="FL2049" s="90"/>
      <c r="FM2049" s="90"/>
      <c r="FN2049" s="90"/>
      <c r="FO2049" s="90"/>
      <c r="FP2049" s="90"/>
      <c r="FQ2049" s="90"/>
      <c r="FR2049" s="90"/>
      <c r="FS2049" s="90"/>
      <c r="FT2049" s="90"/>
      <c r="FU2049" s="90"/>
      <c r="FV2049" s="90"/>
      <c r="FW2049" s="90"/>
      <c r="FX2049" s="90"/>
      <c r="FY2049" s="90"/>
      <c r="FZ2049" s="90"/>
      <c r="GA2049" s="90"/>
      <c r="GB2049" s="90"/>
      <c r="GC2049" s="90"/>
      <c r="GD2049" s="90"/>
      <c r="GE2049" s="90"/>
      <c r="GF2049" s="90"/>
      <c r="GG2049" s="90"/>
      <c r="GH2049" s="90"/>
      <c r="GI2049" s="90"/>
      <c r="GJ2049" s="90"/>
      <c r="GK2049" s="90"/>
      <c r="GL2049" s="90"/>
      <c r="GM2049" s="90"/>
      <c r="GN2049" s="90"/>
      <c r="GO2049" s="90"/>
      <c r="GP2049" s="90"/>
      <c r="GQ2049" s="90"/>
      <c r="GR2049" s="90"/>
      <c r="GS2049" s="90"/>
      <c r="GT2049" s="90"/>
      <c r="GU2049" s="90"/>
      <c r="GV2049" s="90"/>
      <c r="GW2049" s="90"/>
      <c r="GX2049" s="90"/>
      <c r="GY2049" s="90"/>
      <c r="GZ2049" s="90"/>
      <c r="HA2049" s="90"/>
      <c r="HB2049" s="90"/>
      <c r="HC2049" s="90"/>
      <c r="HD2049" s="90"/>
      <c r="HE2049" s="90"/>
      <c r="HF2049" s="90"/>
      <c r="HG2049" s="90"/>
      <c r="HH2049" s="90"/>
      <c r="HI2049" s="90"/>
      <c r="HJ2049" s="90"/>
      <c r="HK2049" s="90"/>
      <c r="HL2049" s="90"/>
      <c r="HM2049" s="90"/>
      <c r="HN2049" s="90"/>
      <c r="HO2049" s="90"/>
      <c r="HP2049" s="90"/>
      <c r="HQ2049" s="90"/>
      <c r="HR2049" s="90"/>
      <c r="HS2049" s="90"/>
      <c r="HT2049" s="90"/>
      <c r="HU2049" s="90"/>
      <c r="HV2049" s="90"/>
      <c r="HW2049" s="90"/>
      <c r="HX2049" s="90"/>
      <c r="HY2049" s="90"/>
      <c r="HZ2049" s="90"/>
      <c r="IA2049" s="90"/>
      <c r="IB2049" s="90"/>
      <c r="IC2049" s="90"/>
      <c r="ID2049" s="90"/>
      <c r="IE2049" s="90"/>
      <c r="IF2049" s="90"/>
      <c r="IG2049" s="90"/>
      <c r="IH2049" s="90"/>
      <c r="II2049" s="90"/>
      <c r="IJ2049" s="90"/>
      <c r="IK2049" s="90"/>
      <c r="IL2049" s="90"/>
      <c r="IM2049" s="90"/>
    </row>
    <row r="2050" spans="1:247" ht="13.5" hidden="1">
      <c r="A2050" s="90" t="s">
        <v>2767</v>
      </c>
      <c r="B2050" s="90" t="s">
        <v>3002</v>
      </c>
      <c r="C2050" s="90" t="s">
        <v>2984</v>
      </c>
      <c r="D2050" s="90" t="s">
        <v>3003</v>
      </c>
      <c r="E2050" s="90">
        <v>336929</v>
      </c>
      <c r="F2050" s="90" t="s">
        <v>2786</v>
      </c>
      <c r="G2050" s="90" t="s">
        <v>752</v>
      </c>
      <c r="H2050" s="92">
        <v>315571</v>
      </c>
      <c r="I2050" s="92">
        <v>497</v>
      </c>
      <c r="J2050" s="93"/>
      <c r="K2050" s="94">
        <f t="shared" si="29"/>
        <v>634.95171026156936</v>
      </c>
      <c r="L2050" s="94">
        <f t="shared" si="31"/>
        <v>634.95171026156936</v>
      </c>
      <c r="M2050" s="94">
        <f t="shared" si="30"/>
        <v>0</v>
      </c>
      <c r="N2050" s="90" t="s">
        <v>2982</v>
      </c>
      <c r="O2050" s="90" t="s">
        <v>2989</v>
      </c>
      <c r="P2050" s="90" t="s">
        <v>2619</v>
      </c>
      <c r="Q2050" s="90"/>
      <c r="R2050" s="90"/>
      <c r="S2050" s="90"/>
      <c r="T2050" s="90"/>
      <c r="U2050" s="90"/>
      <c r="V2050" s="90"/>
      <c r="W2050" s="90"/>
      <c r="X2050" s="90"/>
      <c r="Y2050" s="90"/>
      <c r="Z2050" s="90"/>
      <c r="AA2050" s="90"/>
      <c r="AB2050" s="90"/>
      <c r="AC2050" s="90"/>
      <c r="AD2050" s="90"/>
      <c r="AE2050" s="90"/>
      <c r="AF2050" s="90"/>
      <c r="AG2050" s="90"/>
      <c r="AH2050" s="90"/>
      <c r="AI2050" s="90"/>
      <c r="AJ2050" s="90"/>
      <c r="AK2050" s="90"/>
      <c r="AL2050" s="90"/>
      <c r="AM2050" s="90"/>
      <c r="AN2050" s="90"/>
      <c r="AO2050" s="90"/>
      <c r="AP2050" s="90"/>
      <c r="AQ2050" s="90"/>
      <c r="AR2050" s="90"/>
      <c r="AS2050" s="90"/>
      <c r="AT2050" s="90"/>
      <c r="AU2050" s="90"/>
      <c r="AV2050" s="90"/>
      <c r="AW2050" s="90"/>
      <c r="AX2050" s="90"/>
      <c r="AY2050" s="90"/>
      <c r="AZ2050" s="90"/>
      <c r="BA2050" s="90"/>
      <c r="BB2050" s="90"/>
      <c r="BC2050" s="90"/>
      <c r="BD2050" s="90"/>
      <c r="BE2050" s="90"/>
      <c r="BF2050" s="90"/>
      <c r="BG2050" s="90"/>
      <c r="BH2050" s="90"/>
      <c r="BI2050" s="90"/>
      <c r="BJ2050" s="90"/>
      <c r="BK2050" s="90"/>
      <c r="BL2050" s="90"/>
      <c r="BM2050" s="90"/>
      <c r="BN2050" s="90"/>
      <c r="BO2050" s="90"/>
      <c r="BP2050" s="90"/>
      <c r="BQ2050" s="90"/>
      <c r="BR2050" s="90"/>
      <c r="BS2050" s="90"/>
      <c r="BT2050" s="90"/>
      <c r="BU2050" s="90"/>
      <c r="BV2050" s="90"/>
      <c r="BW2050" s="90"/>
      <c r="BX2050" s="90"/>
      <c r="BY2050" s="90"/>
      <c r="BZ2050" s="90"/>
      <c r="CA2050" s="90"/>
      <c r="CB2050" s="90"/>
      <c r="CC2050" s="90"/>
      <c r="CD2050" s="90"/>
      <c r="CE2050" s="90"/>
      <c r="CF2050" s="90"/>
      <c r="CG2050" s="90"/>
      <c r="CH2050" s="90"/>
      <c r="CI2050" s="90"/>
      <c r="CJ2050" s="90"/>
      <c r="CK2050" s="90"/>
      <c r="CL2050" s="90"/>
      <c r="CM2050" s="90"/>
      <c r="CN2050" s="90"/>
      <c r="CO2050" s="90"/>
      <c r="CP2050" s="90"/>
      <c r="CQ2050" s="90"/>
      <c r="CR2050" s="90"/>
      <c r="CS2050" s="90"/>
      <c r="CT2050" s="90"/>
      <c r="CU2050" s="90"/>
      <c r="CV2050" s="90"/>
      <c r="CW2050" s="90"/>
      <c r="CX2050" s="90"/>
      <c r="CY2050" s="90"/>
      <c r="CZ2050" s="90"/>
      <c r="DA2050" s="90"/>
      <c r="DB2050" s="90"/>
      <c r="DC2050" s="90"/>
      <c r="DD2050" s="90"/>
      <c r="DE2050" s="90"/>
      <c r="DF2050" s="90"/>
      <c r="DG2050" s="90"/>
      <c r="DH2050" s="90"/>
      <c r="DI2050" s="90"/>
      <c r="DJ2050" s="90"/>
      <c r="DK2050" s="90"/>
      <c r="DL2050" s="90"/>
      <c r="DM2050" s="90"/>
      <c r="DN2050" s="90"/>
      <c r="DO2050" s="90"/>
      <c r="DP2050" s="90"/>
      <c r="DQ2050" s="90"/>
      <c r="DR2050" s="90"/>
      <c r="DS2050" s="90"/>
      <c r="DT2050" s="90"/>
      <c r="DU2050" s="90"/>
      <c r="DV2050" s="90"/>
      <c r="DW2050" s="90"/>
      <c r="DX2050" s="90"/>
      <c r="DY2050" s="90"/>
      <c r="DZ2050" s="90"/>
      <c r="EA2050" s="90"/>
      <c r="EB2050" s="90"/>
      <c r="EC2050" s="90"/>
      <c r="ED2050" s="90"/>
      <c r="EE2050" s="90"/>
      <c r="EF2050" s="90"/>
      <c r="EG2050" s="90"/>
      <c r="EH2050" s="90"/>
      <c r="EI2050" s="90"/>
      <c r="EJ2050" s="90"/>
      <c r="EK2050" s="90"/>
      <c r="EL2050" s="90"/>
      <c r="EM2050" s="90"/>
      <c r="EN2050" s="90"/>
      <c r="EO2050" s="90"/>
      <c r="EP2050" s="90"/>
      <c r="EQ2050" s="90"/>
      <c r="ER2050" s="90"/>
      <c r="ES2050" s="90"/>
      <c r="ET2050" s="90"/>
      <c r="EU2050" s="90"/>
      <c r="EV2050" s="90"/>
      <c r="EW2050" s="90"/>
      <c r="EX2050" s="90"/>
      <c r="EY2050" s="90"/>
      <c r="EZ2050" s="90"/>
      <c r="FA2050" s="90"/>
      <c r="FB2050" s="90"/>
      <c r="FC2050" s="90"/>
      <c r="FD2050" s="90"/>
      <c r="FE2050" s="90"/>
      <c r="FF2050" s="90"/>
      <c r="FG2050" s="90"/>
      <c r="FH2050" s="90"/>
      <c r="FI2050" s="90"/>
      <c r="FJ2050" s="90"/>
      <c r="FK2050" s="90"/>
      <c r="FL2050" s="90"/>
      <c r="FM2050" s="90"/>
      <c r="FN2050" s="90"/>
      <c r="FO2050" s="90"/>
      <c r="FP2050" s="90"/>
      <c r="FQ2050" s="90"/>
      <c r="FR2050" s="90"/>
      <c r="FS2050" s="90"/>
      <c r="FT2050" s="90"/>
      <c r="FU2050" s="90"/>
      <c r="FV2050" s="90"/>
      <c r="FW2050" s="90"/>
      <c r="FX2050" s="90"/>
      <c r="FY2050" s="90"/>
      <c r="FZ2050" s="90"/>
      <c r="GA2050" s="90"/>
      <c r="GB2050" s="90"/>
      <c r="GC2050" s="90"/>
      <c r="GD2050" s="90"/>
      <c r="GE2050" s="90"/>
      <c r="GF2050" s="90"/>
      <c r="GG2050" s="90"/>
      <c r="GH2050" s="90"/>
      <c r="GI2050" s="90"/>
      <c r="GJ2050" s="90"/>
      <c r="GK2050" s="90"/>
      <c r="GL2050" s="90"/>
      <c r="GM2050" s="90"/>
      <c r="GN2050" s="90"/>
      <c r="GO2050" s="90"/>
      <c r="GP2050" s="90"/>
      <c r="GQ2050" s="90"/>
      <c r="GR2050" s="90"/>
      <c r="GS2050" s="90"/>
      <c r="GT2050" s="90"/>
      <c r="GU2050" s="90"/>
      <c r="GV2050" s="90"/>
      <c r="GW2050" s="90"/>
      <c r="GX2050" s="90"/>
      <c r="GY2050" s="90"/>
      <c r="GZ2050" s="90"/>
      <c r="HA2050" s="90"/>
      <c r="HB2050" s="90"/>
      <c r="HC2050" s="90"/>
      <c r="HD2050" s="90"/>
      <c r="HE2050" s="90"/>
      <c r="HF2050" s="90"/>
      <c r="HG2050" s="90"/>
      <c r="HH2050" s="90"/>
      <c r="HI2050" s="90"/>
      <c r="HJ2050" s="90"/>
      <c r="HK2050" s="90"/>
      <c r="HL2050" s="90"/>
      <c r="HM2050" s="90"/>
      <c r="HN2050" s="90"/>
      <c r="HO2050" s="90"/>
      <c r="HP2050" s="90"/>
      <c r="HQ2050" s="90"/>
      <c r="HR2050" s="90"/>
      <c r="HS2050" s="90"/>
      <c r="HT2050" s="90"/>
      <c r="HU2050" s="90"/>
      <c r="HV2050" s="90"/>
      <c r="HW2050" s="90"/>
      <c r="HX2050" s="90"/>
      <c r="HY2050" s="90"/>
      <c r="HZ2050" s="90"/>
      <c r="IA2050" s="90"/>
      <c r="IB2050" s="90"/>
      <c r="IC2050" s="90"/>
      <c r="ID2050" s="90"/>
      <c r="IE2050" s="90"/>
      <c r="IF2050" s="90"/>
      <c r="IG2050" s="90"/>
      <c r="IH2050" s="90"/>
      <c r="II2050" s="90"/>
      <c r="IJ2050" s="90"/>
      <c r="IK2050" s="90"/>
      <c r="IL2050" s="90"/>
      <c r="IM2050" s="90"/>
    </row>
    <row r="2051" spans="1:247" ht="13.5" hidden="1">
      <c r="A2051" s="90" t="s">
        <v>2767</v>
      </c>
      <c r="B2051" s="90" t="s">
        <v>3002</v>
      </c>
      <c r="C2051" s="90" t="s">
        <v>2984</v>
      </c>
      <c r="D2051" s="90" t="s">
        <v>2770</v>
      </c>
      <c r="E2051" s="90">
        <v>337579</v>
      </c>
      <c r="F2051" s="90" t="s">
        <v>2786</v>
      </c>
      <c r="G2051" s="90" t="s">
        <v>752</v>
      </c>
      <c r="H2051" s="92">
        <v>103176.98</v>
      </c>
      <c r="I2051" s="92">
        <v>497</v>
      </c>
      <c r="J2051" s="93"/>
      <c r="K2051" s="94">
        <f t="shared" si="29"/>
        <v>207.59955734406438</v>
      </c>
      <c r="L2051" s="94">
        <f t="shared" si="31"/>
        <v>207.59955734406438</v>
      </c>
      <c r="M2051" s="94">
        <f t="shared" si="30"/>
        <v>0</v>
      </c>
      <c r="N2051" s="90" t="s">
        <v>2982</v>
      </c>
      <c r="O2051" s="90" t="s">
        <v>2989</v>
      </c>
      <c r="P2051" s="90" t="s">
        <v>2619</v>
      </c>
      <c r="Q2051" s="90"/>
      <c r="R2051" s="90"/>
      <c r="S2051" s="90"/>
      <c r="T2051" s="90"/>
      <c r="U2051" s="90"/>
      <c r="V2051" s="90"/>
      <c r="W2051" s="90"/>
      <c r="X2051" s="90"/>
      <c r="Y2051" s="90"/>
      <c r="Z2051" s="90"/>
      <c r="AA2051" s="90"/>
      <c r="AB2051" s="90"/>
      <c r="AC2051" s="90"/>
      <c r="AD2051" s="90"/>
      <c r="AE2051" s="90"/>
      <c r="AF2051" s="90"/>
      <c r="AG2051" s="90"/>
      <c r="AH2051" s="90"/>
      <c r="AI2051" s="90"/>
      <c r="AJ2051" s="90"/>
      <c r="AK2051" s="90"/>
      <c r="AL2051" s="90"/>
      <c r="AM2051" s="90"/>
      <c r="AN2051" s="90"/>
      <c r="AO2051" s="90"/>
      <c r="AP2051" s="90"/>
      <c r="AQ2051" s="90"/>
      <c r="AR2051" s="90"/>
      <c r="AS2051" s="90"/>
      <c r="AT2051" s="90"/>
      <c r="AU2051" s="90"/>
      <c r="AV2051" s="90"/>
      <c r="AW2051" s="90"/>
      <c r="AX2051" s="90"/>
      <c r="AY2051" s="90"/>
      <c r="AZ2051" s="90"/>
      <c r="BA2051" s="90"/>
      <c r="BB2051" s="90"/>
      <c r="BC2051" s="90"/>
      <c r="BD2051" s="90"/>
      <c r="BE2051" s="90"/>
      <c r="BF2051" s="90"/>
      <c r="BG2051" s="90"/>
      <c r="BH2051" s="90"/>
      <c r="BI2051" s="90"/>
      <c r="BJ2051" s="90"/>
      <c r="BK2051" s="90"/>
      <c r="BL2051" s="90"/>
      <c r="BM2051" s="90"/>
      <c r="BN2051" s="90"/>
      <c r="BO2051" s="90"/>
      <c r="BP2051" s="90"/>
      <c r="BQ2051" s="90"/>
      <c r="BR2051" s="90"/>
      <c r="BS2051" s="90"/>
      <c r="BT2051" s="90"/>
      <c r="BU2051" s="90"/>
      <c r="BV2051" s="90"/>
      <c r="BW2051" s="90"/>
      <c r="BX2051" s="90"/>
      <c r="BY2051" s="90"/>
      <c r="BZ2051" s="90"/>
      <c r="CA2051" s="90"/>
      <c r="CB2051" s="90"/>
      <c r="CC2051" s="90"/>
      <c r="CD2051" s="90"/>
      <c r="CE2051" s="90"/>
      <c r="CF2051" s="90"/>
      <c r="CG2051" s="90"/>
      <c r="CH2051" s="90"/>
      <c r="CI2051" s="90"/>
      <c r="CJ2051" s="90"/>
      <c r="CK2051" s="90"/>
      <c r="CL2051" s="90"/>
      <c r="CM2051" s="90"/>
      <c r="CN2051" s="90"/>
      <c r="CO2051" s="90"/>
      <c r="CP2051" s="90"/>
      <c r="CQ2051" s="90"/>
      <c r="CR2051" s="90"/>
      <c r="CS2051" s="90"/>
      <c r="CT2051" s="90"/>
      <c r="CU2051" s="90"/>
      <c r="CV2051" s="90"/>
      <c r="CW2051" s="90"/>
      <c r="CX2051" s="90"/>
      <c r="CY2051" s="90"/>
      <c r="CZ2051" s="90"/>
      <c r="DA2051" s="90"/>
      <c r="DB2051" s="90"/>
      <c r="DC2051" s="90"/>
      <c r="DD2051" s="90"/>
      <c r="DE2051" s="90"/>
      <c r="DF2051" s="90"/>
      <c r="DG2051" s="90"/>
      <c r="DH2051" s="90"/>
      <c r="DI2051" s="90"/>
      <c r="DJ2051" s="90"/>
      <c r="DK2051" s="90"/>
      <c r="DL2051" s="90"/>
      <c r="DM2051" s="90"/>
      <c r="DN2051" s="90"/>
      <c r="DO2051" s="90"/>
      <c r="DP2051" s="90"/>
      <c r="DQ2051" s="90"/>
      <c r="DR2051" s="90"/>
      <c r="DS2051" s="90"/>
      <c r="DT2051" s="90"/>
      <c r="DU2051" s="90"/>
      <c r="DV2051" s="90"/>
      <c r="DW2051" s="90"/>
      <c r="DX2051" s="90"/>
      <c r="DY2051" s="90"/>
      <c r="DZ2051" s="90"/>
      <c r="EA2051" s="90"/>
      <c r="EB2051" s="90"/>
      <c r="EC2051" s="90"/>
      <c r="ED2051" s="90"/>
      <c r="EE2051" s="90"/>
      <c r="EF2051" s="90"/>
      <c r="EG2051" s="90"/>
      <c r="EH2051" s="90"/>
      <c r="EI2051" s="90"/>
      <c r="EJ2051" s="90"/>
      <c r="EK2051" s="90"/>
      <c r="EL2051" s="90"/>
      <c r="EM2051" s="90"/>
      <c r="EN2051" s="90"/>
      <c r="EO2051" s="90"/>
      <c r="EP2051" s="90"/>
      <c r="EQ2051" s="90"/>
      <c r="ER2051" s="90"/>
      <c r="ES2051" s="90"/>
      <c r="ET2051" s="90"/>
      <c r="EU2051" s="90"/>
      <c r="EV2051" s="90"/>
      <c r="EW2051" s="90"/>
      <c r="EX2051" s="90"/>
      <c r="EY2051" s="90"/>
      <c r="EZ2051" s="90"/>
      <c r="FA2051" s="90"/>
      <c r="FB2051" s="90"/>
      <c r="FC2051" s="90"/>
      <c r="FD2051" s="90"/>
      <c r="FE2051" s="90"/>
      <c r="FF2051" s="90"/>
      <c r="FG2051" s="90"/>
      <c r="FH2051" s="90"/>
      <c r="FI2051" s="90"/>
      <c r="FJ2051" s="90"/>
      <c r="FK2051" s="90"/>
      <c r="FL2051" s="90"/>
      <c r="FM2051" s="90"/>
      <c r="FN2051" s="90"/>
      <c r="FO2051" s="90"/>
      <c r="FP2051" s="90"/>
      <c r="FQ2051" s="90"/>
      <c r="FR2051" s="90"/>
      <c r="FS2051" s="90"/>
      <c r="FT2051" s="90"/>
      <c r="FU2051" s="90"/>
      <c r="FV2051" s="90"/>
      <c r="FW2051" s="90"/>
      <c r="FX2051" s="90"/>
      <c r="FY2051" s="90"/>
      <c r="FZ2051" s="90"/>
      <c r="GA2051" s="90"/>
      <c r="GB2051" s="90"/>
      <c r="GC2051" s="90"/>
      <c r="GD2051" s="90"/>
      <c r="GE2051" s="90"/>
      <c r="GF2051" s="90"/>
      <c r="GG2051" s="90"/>
      <c r="GH2051" s="90"/>
      <c r="GI2051" s="90"/>
      <c r="GJ2051" s="90"/>
      <c r="GK2051" s="90"/>
      <c r="GL2051" s="90"/>
      <c r="GM2051" s="90"/>
      <c r="GN2051" s="90"/>
      <c r="GO2051" s="90"/>
      <c r="GP2051" s="90"/>
      <c r="GQ2051" s="90"/>
      <c r="GR2051" s="90"/>
      <c r="GS2051" s="90"/>
      <c r="GT2051" s="90"/>
      <c r="GU2051" s="90"/>
      <c r="GV2051" s="90"/>
      <c r="GW2051" s="90"/>
      <c r="GX2051" s="90"/>
      <c r="GY2051" s="90"/>
      <c r="GZ2051" s="90"/>
      <c r="HA2051" s="90"/>
      <c r="HB2051" s="90"/>
      <c r="HC2051" s="90"/>
      <c r="HD2051" s="90"/>
      <c r="HE2051" s="90"/>
      <c r="HF2051" s="90"/>
      <c r="HG2051" s="90"/>
      <c r="HH2051" s="90"/>
      <c r="HI2051" s="90"/>
      <c r="HJ2051" s="90"/>
      <c r="HK2051" s="90"/>
      <c r="HL2051" s="90"/>
      <c r="HM2051" s="90"/>
      <c r="HN2051" s="90"/>
      <c r="HO2051" s="90"/>
      <c r="HP2051" s="90"/>
      <c r="HQ2051" s="90"/>
      <c r="HR2051" s="90"/>
      <c r="HS2051" s="90"/>
      <c r="HT2051" s="90"/>
      <c r="HU2051" s="90"/>
      <c r="HV2051" s="90"/>
      <c r="HW2051" s="90"/>
      <c r="HX2051" s="90"/>
      <c r="HY2051" s="90"/>
      <c r="HZ2051" s="90"/>
      <c r="IA2051" s="90"/>
      <c r="IB2051" s="90"/>
      <c r="IC2051" s="90"/>
      <c r="ID2051" s="90"/>
      <c r="IE2051" s="90"/>
      <c r="IF2051" s="90"/>
      <c r="IG2051" s="90"/>
      <c r="IH2051" s="90"/>
      <c r="II2051" s="90"/>
      <c r="IJ2051" s="90"/>
      <c r="IK2051" s="90"/>
      <c r="IL2051" s="90"/>
      <c r="IM2051" s="90"/>
    </row>
    <row r="2052" spans="1:247" ht="13.5" hidden="1">
      <c r="A2052" s="90" t="s">
        <v>2767</v>
      </c>
      <c r="B2052" s="90" t="s">
        <v>3002</v>
      </c>
      <c r="C2052" s="90" t="s">
        <v>2984</v>
      </c>
      <c r="D2052" s="90" t="s">
        <v>3004</v>
      </c>
      <c r="E2052" s="90">
        <v>337782</v>
      </c>
      <c r="F2052" s="90" t="s">
        <v>2786</v>
      </c>
      <c r="G2052" s="90" t="s">
        <v>752</v>
      </c>
      <c r="H2052" s="92">
        <v>16021.26</v>
      </c>
      <c r="I2052" s="92">
        <v>496</v>
      </c>
      <c r="J2052" s="93"/>
      <c r="K2052" s="94">
        <f t="shared" si="29"/>
        <v>32.300927419354842</v>
      </c>
      <c r="L2052" s="94">
        <f t="shared" si="31"/>
        <v>32.300927419354842</v>
      </c>
      <c r="M2052" s="94">
        <f t="shared" si="30"/>
        <v>0</v>
      </c>
      <c r="N2052" s="90" t="s">
        <v>2982</v>
      </c>
      <c r="O2052" s="90" t="s">
        <v>2989</v>
      </c>
      <c r="P2052" s="90" t="s">
        <v>2619</v>
      </c>
      <c r="Q2052" s="90"/>
      <c r="R2052" s="90"/>
      <c r="S2052" s="90"/>
      <c r="T2052" s="90"/>
      <c r="U2052" s="90"/>
      <c r="V2052" s="90"/>
      <c r="W2052" s="90"/>
      <c r="X2052" s="90"/>
      <c r="Y2052" s="90"/>
      <c r="Z2052" s="90"/>
      <c r="AA2052" s="90"/>
      <c r="AB2052" s="90"/>
      <c r="AC2052" s="90"/>
      <c r="AD2052" s="90"/>
      <c r="AE2052" s="90"/>
      <c r="AF2052" s="90"/>
      <c r="AG2052" s="90"/>
      <c r="AH2052" s="90"/>
      <c r="AI2052" s="90"/>
      <c r="AJ2052" s="90"/>
      <c r="AK2052" s="90"/>
      <c r="AL2052" s="90"/>
      <c r="AM2052" s="90"/>
      <c r="AN2052" s="90"/>
      <c r="AO2052" s="90"/>
      <c r="AP2052" s="90"/>
      <c r="AQ2052" s="90"/>
      <c r="AR2052" s="90"/>
      <c r="AS2052" s="90"/>
      <c r="AT2052" s="90"/>
      <c r="AU2052" s="90"/>
      <c r="AV2052" s="90"/>
      <c r="AW2052" s="90"/>
      <c r="AX2052" s="90"/>
      <c r="AY2052" s="90"/>
      <c r="AZ2052" s="90"/>
      <c r="BA2052" s="90"/>
      <c r="BB2052" s="90"/>
      <c r="BC2052" s="90"/>
      <c r="BD2052" s="90"/>
      <c r="BE2052" s="90"/>
      <c r="BF2052" s="90"/>
      <c r="BG2052" s="90"/>
      <c r="BH2052" s="90"/>
      <c r="BI2052" s="90"/>
      <c r="BJ2052" s="90"/>
      <c r="BK2052" s="90"/>
      <c r="BL2052" s="90"/>
      <c r="BM2052" s="90"/>
      <c r="BN2052" s="90"/>
      <c r="BO2052" s="90"/>
      <c r="BP2052" s="90"/>
      <c r="BQ2052" s="90"/>
      <c r="BR2052" s="90"/>
      <c r="BS2052" s="90"/>
      <c r="BT2052" s="90"/>
      <c r="BU2052" s="90"/>
      <c r="BV2052" s="90"/>
      <c r="BW2052" s="90"/>
      <c r="BX2052" s="90"/>
      <c r="BY2052" s="90"/>
      <c r="BZ2052" s="90"/>
      <c r="CA2052" s="90"/>
      <c r="CB2052" s="90"/>
      <c r="CC2052" s="90"/>
      <c r="CD2052" s="90"/>
      <c r="CE2052" s="90"/>
      <c r="CF2052" s="90"/>
      <c r="CG2052" s="90"/>
      <c r="CH2052" s="90"/>
      <c r="CI2052" s="90"/>
      <c r="CJ2052" s="90"/>
      <c r="CK2052" s="90"/>
      <c r="CL2052" s="90"/>
      <c r="CM2052" s="90"/>
      <c r="CN2052" s="90"/>
      <c r="CO2052" s="90"/>
      <c r="CP2052" s="90"/>
      <c r="CQ2052" s="90"/>
      <c r="CR2052" s="90"/>
      <c r="CS2052" s="90"/>
      <c r="CT2052" s="90"/>
      <c r="CU2052" s="90"/>
      <c r="CV2052" s="90"/>
      <c r="CW2052" s="90"/>
      <c r="CX2052" s="90"/>
      <c r="CY2052" s="90"/>
      <c r="CZ2052" s="90"/>
      <c r="DA2052" s="90"/>
      <c r="DB2052" s="90"/>
      <c r="DC2052" s="90"/>
      <c r="DD2052" s="90"/>
      <c r="DE2052" s="90"/>
      <c r="DF2052" s="90"/>
      <c r="DG2052" s="90"/>
      <c r="DH2052" s="90"/>
      <c r="DI2052" s="90"/>
      <c r="DJ2052" s="90"/>
      <c r="DK2052" s="90"/>
      <c r="DL2052" s="90"/>
      <c r="DM2052" s="90"/>
      <c r="DN2052" s="90"/>
      <c r="DO2052" s="90"/>
      <c r="DP2052" s="90"/>
      <c r="DQ2052" s="90"/>
      <c r="DR2052" s="90"/>
      <c r="DS2052" s="90"/>
      <c r="DT2052" s="90"/>
      <c r="DU2052" s="90"/>
      <c r="DV2052" s="90"/>
      <c r="DW2052" s="90"/>
      <c r="DX2052" s="90"/>
      <c r="DY2052" s="90"/>
      <c r="DZ2052" s="90"/>
      <c r="EA2052" s="90"/>
      <c r="EB2052" s="90"/>
      <c r="EC2052" s="90"/>
      <c r="ED2052" s="90"/>
      <c r="EE2052" s="90"/>
      <c r="EF2052" s="90"/>
      <c r="EG2052" s="90"/>
      <c r="EH2052" s="90"/>
      <c r="EI2052" s="90"/>
      <c r="EJ2052" s="90"/>
      <c r="EK2052" s="90"/>
      <c r="EL2052" s="90"/>
      <c r="EM2052" s="90"/>
      <c r="EN2052" s="90"/>
      <c r="EO2052" s="90"/>
      <c r="EP2052" s="90"/>
      <c r="EQ2052" s="90"/>
      <c r="ER2052" s="90"/>
      <c r="ES2052" s="90"/>
      <c r="ET2052" s="90"/>
      <c r="EU2052" s="90"/>
      <c r="EV2052" s="90"/>
      <c r="EW2052" s="90"/>
      <c r="EX2052" s="90"/>
      <c r="EY2052" s="90"/>
      <c r="EZ2052" s="90"/>
      <c r="FA2052" s="90"/>
      <c r="FB2052" s="90"/>
      <c r="FC2052" s="90"/>
      <c r="FD2052" s="90"/>
      <c r="FE2052" s="90"/>
      <c r="FF2052" s="90"/>
      <c r="FG2052" s="90"/>
      <c r="FH2052" s="90"/>
      <c r="FI2052" s="90"/>
      <c r="FJ2052" s="90"/>
      <c r="FK2052" s="90"/>
      <c r="FL2052" s="90"/>
      <c r="FM2052" s="90"/>
      <c r="FN2052" s="90"/>
      <c r="FO2052" s="90"/>
      <c r="FP2052" s="90"/>
      <c r="FQ2052" s="90"/>
      <c r="FR2052" s="90"/>
      <c r="FS2052" s="90"/>
      <c r="FT2052" s="90"/>
      <c r="FU2052" s="90"/>
      <c r="FV2052" s="90"/>
      <c r="FW2052" s="90"/>
      <c r="FX2052" s="90"/>
      <c r="FY2052" s="90"/>
      <c r="FZ2052" s="90"/>
      <c r="GA2052" s="90"/>
      <c r="GB2052" s="90"/>
      <c r="GC2052" s="90"/>
      <c r="GD2052" s="90"/>
      <c r="GE2052" s="90"/>
      <c r="GF2052" s="90"/>
      <c r="GG2052" s="90"/>
      <c r="GH2052" s="90"/>
      <c r="GI2052" s="90"/>
      <c r="GJ2052" s="90"/>
      <c r="GK2052" s="90"/>
      <c r="GL2052" s="90"/>
      <c r="GM2052" s="90"/>
      <c r="GN2052" s="90"/>
      <c r="GO2052" s="90"/>
      <c r="GP2052" s="90"/>
      <c r="GQ2052" s="90"/>
      <c r="GR2052" s="90"/>
      <c r="GS2052" s="90"/>
      <c r="GT2052" s="90"/>
      <c r="GU2052" s="90"/>
      <c r="GV2052" s="90"/>
      <c r="GW2052" s="90"/>
      <c r="GX2052" s="90"/>
      <c r="GY2052" s="90"/>
      <c r="GZ2052" s="90"/>
      <c r="HA2052" s="90"/>
      <c r="HB2052" s="90"/>
      <c r="HC2052" s="90"/>
      <c r="HD2052" s="90"/>
      <c r="HE2052" s="90"/>
      <c r="HF2052" s="90"/>
      <c r="HG2052" s="90"/>
      <c r="HH2052" s="90"/>
      <c r="HI2052" s="90"/>
      <c r="HJ2052" s="90"/>
      <c r="HK2052" s="90"/>
      <c r="HL2052" s="90"/>
      <c r="HM2052" s="90"/>
      <c r="HN2052" s="90"/>
      <c r="HO2052" s="90"/>
      <c r="HP2052" s="90"/>
      <c r="HQ2052" s="90"/>
      <c r="HR2052" s="90"/>
      <c r="HS2052" s="90"/>
      <c r="HT2052" s="90"/>
      <c r="HU2052" s="90"/>
      <c r="HV2052" s="90"/>
      <c r="HW2052" s="90"/>
      <c r="HX2052" s="90"/>
      <c r="HY2052" s="90"/>
      <c r="HZ2052" s="90"/>
      <c r="IA2052" s="90"/>
      <c r="IB2052" s="90"/>
      <c r="IC2052" s="90"/>
      <c r="ID2052" s="90"/>
      <c r="IE2052" s="90"/>
      <c r="IF2052" s="90"/>
      <c r="IG2052" s="90"/>
      <c r="IH2052" s="90"/>
      <c r="II2052" s="90"/>
      <c r="IJ2052" s="90"/>
      <c r="IK2052" s="90"/>
      <c r="IL2052" s="90"/>
      <c r="IM2052" s="90"/>
    </row>
    <row r="2053" spans="1:247" ht="13.5" hidden="1">
      <c r="A2053" s="90" t="s">
        <v>2767</v>
      </c>
      <c r="B2053" s="90" t="s">
        <v>3002</v>
      </c>
      <c r="C2053" s="90" t="s">
        <v>3005</v>
      </c>
      <c r="D2053" s="90" t="s">
        <v>2993</v>
      </c>
      <c r="E2053" s="90" t="s">
        <v>2991</v>
      </c>
      <c r="F2053" s="90" t="s">
        <v>2795</v>
      </c>
      <c r="G2053" s="90" t="s">
        <v>3006</v>
      </c>
      <c r="H2053" s="92">
        <f>6290824.86*0.4</f>
        <v>2516329.9440000001</v>
      </c>
      <c r="I2053" s="92">
        <v>496</v>
      </c>
      <c r="J2053" s="93"/>
      <c r="K2053" s="94">
        <f t="shared" si="29"/>
        <v>5073.2458548387103</v>
      </c>
      <c r="L2053" s="94">
        <f t="shared" si="31"/>
        <v>5073.2458548387103</v>
      </c>
      <c r="M2053" s="94">
        <f t="shared" si="30"/>
        <v>0</v>
      </c>
      <c r="N2053" s="90" t="s">
        <v>2982</v>
      </c>
      <c r="O2053" s="90" t="s">
        <v>2989</v>
      </c>
      <c r="P2053" s="90" t="s">
        <v>2619</v>
      </c>
      <c r="Q2053" s="90"/>
      <c r="R2053" s="90"/>
      <c r="S2053" s="90"/>
      <c r="T2053" s="90"/>
      <c r="U2053" s="90"/>
      <c r="V2053" s="90"/>
      <c r="W2053" s="90"/>
      <c r="X2053" s="90"/>
      <c r="Y2053" s="90"/>
      <c r="Z2053" s="90"/>
      <c r="AA2053" s="90"/>
      <c r="AB2053" s="90"/>
      <c r="AC2053" s="90"/>
      <c r="AD2053" s="90"/>
      <c r="AE2053" s="90"/>
      <c r="AF2053" s="90"/>
      <c r="AG2053" s="90"/>
      <c r="AH2053" s="90"/>
      <c r="AI2053" s="90"/>
      <c r="AJ2053" s="90"/>
      <c r="AK2053" s="90"/>
      <c r="AL2053" s="90"/>
      <c r="AM2053" s="90"/>
      <c r="AN2053" s="90"/>
      <c r="AO2053" s="90"/>
      <c r="AP2053" s="90"/>
      <c r="AQ2053" s="90"/>
      <c r="AR2053" s="90"/>
      <c r="AS2053" s="90"/>
      <c r="AT2053" s="90"/>
      <c r="AU2053" s="90"/>
      <c r="AV2053" s="90"/>
      <c r="AW2053" s="90"/>
      <c r="AX2053" s="90"/>
      <c r="AY2053" s="90"/>
      <c r="AZ2053" s="90"/>
      <c r="BA2053" s="90"/>
      <c r="BB2053" s="90"/>
      <c r="BC2053" s="90"/>
      <c r="BD2053" s="90"/>
      <c r="BE2053" s="90"/>
      <c r="BF2053" s="90"/>
      <c r="BG2053" s="90"/>
      <c r="BH2053" s="90"/>
      <c r="BI2053" s="90"/>
      <c r="BJ2053" s="90"/>
      <c r="BK2053" s="90"/>
      <c r="BL2053" s="90"/>
      <c r="BM2053" s="90"/>
      <c r="BN2053" s="90"/>
      <c r="BO2053" s="90"/>
      <c r="BP2053" s="90"/>
      <c r="BQ2053" s="90"/>
      <c r="BR2053" s="90"/>
      <c r="BS2053" s="90"/>
      <c r="BT2053" s="90"/>
      <c r="BU2053" s="90"/>
      <c r="BV2053" s="90"/>
      <c r="BW2053" s="90"/>
      <c r="BX2053" s="90"/>
      <c r="BY2053" s="90"/>
      <c r="BZ2053" s="90"/>
      <c r="CA2053" s="90"/>
      <c r="CB2053" s="90"/>
      <c r="CC2053" s="90"/>
      <c r="CD2053" s="90"/>
      <c r="CE2053" s="90"/>
      <c r="CF2053" s="90"/>
      <c r="CG2053" s="90"/>
      <c r="CH2053" s="90"/>
      <c r="CI2053" s="90"/>
      <c r="CJ2053" s="90"/>
      <c r="CK2053" s="90"/>
      <c r="CL2053" s="90"/>
      <c r="CM2053" s="90"/>
      <c r="CN2053" s="90"/>
      <c r="CO2053" s="90"/>
      <c r="CP2053" s="90"/>
      <c r="CQ2053" s="90"/>
      <c r="CR2053" s="90"/>
      <c r="CS2053" s="90"/>
      <c r="CT2053" s="90"/>
      <c r="CU2053" s="90"/>
      <c r="CV2053" s="90"/>
      <c r="CW2053" s="90"/>
      <c r="CX2053" s="90"/>
      <c r="CY2053" s="90"/>
      <c r="CZ2053" s="90"/>
      <c r="DA2053" s="90"/>
      <c r="DB2053" s="90"/>
      <c r="DC2053" s="90"/>
      <c r="DD2053" s="90"/>
      <c r="DE2053" s="90"/>
      <c r="DF2053" s="90"/>
      <c r="DG2053" s="90"/>
      <c r="DH2053" s="90"/>
      <c r="DI2053" s="90"/>
      <c r="DJ2053" s="90"/>
      <c r="DK2053" s="90"/>
      <c r="DL2053" s="90"/>
      <c r="DM2053" s="90"/>
      <c r="DN2053" s="90"/>
      <c r="DO2053" s="90"/>
      <c r="DP2053" s="90"/>
      <c r="DQ2053" s="90"/>
      <c r="DR2053" s="90"/>
      <c r="DS2053" s="90"/>
      <c r="DT2053" s="90"/>
      <c r="DU2053" s="90"/>
      <c r="DV2053" s="90"/>
      <c r="DW2053" s="90"/>
      <c r="DX2053" s="90"/>
      <c r="DY2053" s="90"/>
      <c r="DZ2053" s="90"/>
      <c r="EA2053" s="90"/>
      <c r="EB2053" s="90"/>
      <c r="EC2053" s="90"/>
      <c r="ED2053" s="90"/>
      <c r="EE2053" s="90"/>
      <c r="EF2053" s="90"/>
      <c r="EG2053" s="90"/>
      <c r="EH2053" s="90"/>
      <c r="EI2053" s="90"/>
      <c r="EJ2053" s="90"/>
      <c r="EK2053" s="90"/>
      <c r="EL2053" s="90"/>
      <c r="EM2053" s="90"/>
      <c r="EN2053" s="90"/>
      <c r="EO2053" s="90"/>
      <c r="EP2053" s="90"/>
      <c r="EQ2053" s="90"/>
      <c r="ER2053" s="90"/>
      <c r="ES2053" s="90"/>
      <c r="ET2053" s="90"/>
      <c r="EU2053" s="90"/>
      <c r="EV2053" s="90"/>
      <c r="EW2053" s="90"/>
      <c r="EX2053" s="90"/>
      <c r="EY2053" s="90"/>
      <c r="EZ2053" s="90"/>
      <c r="FA2053" s="90"/>
      <c r="FB2053" s="90"/>
      <c r="FC2053" s="90"/>
      <c r="FD2053" s="90"/>
      <c r="FE2053" s="90"/>
      <c r="FF2053" s="90"/>
      <c r="FG2053" s="90"/>
      <c r="FH2053" s="90"/>
      <c r="FI2053" s="90"/>
      <c r="FJ2053" s="90"/>
      <c r="FK2053" s="90"/>
      <c r="FL2053" s="90"/>
      <c r="FM2053" s="90"/>
      <c r="FN2053" s="90"/>
      <c r="FO2053" s="90"/>
      <c r="FP2053" s="90"/>
      <c r="FQ2053" s="90"/>
      <c r="FR2053" s="90"/>
      <c r="FS2053" s="90"/>
      <c r="FT2053" s="90"/>
      <c r="FU2053" s="90"/>
      <c r="FV2053" s="90"/>
      <c r="FW2053" s="90"/>
      <c r="FX2053" s="90"/>
      <c r="FY2053" s="90"/>
      <c r="FZ2053" s="90"/>
      <c r="GA2053" s="90"/>
      <c r="GB2053" s="90"/>
      <c r="GC2053" s="90"/>
      <c r="GD2053" s="90"/>
      <c r="GE2053" s="90"/>
      <c r="GF2053" s="90"/>
      <c r="GG2053" s="90"/>
      <c r="GH2053" s="90"/>
      <c r="GI2053" s="90"/>
      <c r="GJ2053" s="90"/>
      <c r="GK2053" s="90"/>
      <c r="GL2053" s="90"/>
      <c r="GM2053" s="90"/>
      <c r="GN2053" s="90"/>
      <c r="GO2053" s="90"/>
      <c r="GP2053" s="90"/>
      <c r="GQ2053" s="90"/>
      <c r="GR2053" s="90"/>
      <c r="GS2053" s="90"/>
      <c r="GT2053" s="90"/>
      <c r="GU2053" s="90"/>
      <c r="GV2053" s="90"/>
      <c r="GW2053" s="90"/>
      <c r="GX2053" s="90"/>
      <c r="GY2053" s="90"/>
      <c r="GZ2053" s="90"/>
      <c r="HA2053" s="90"/>
      <c r="HB2053" s="90"/>
      <c r="HC2053" s="90"/>
      <c r="HD2053" s="90"/>
      <c r="HE2053" s="90"/>
      <c r="HF2053" s="90"/>
      <c r="HG2053" s="90"/>
      <c r="HH2053" s="90"/>
      <c r="HI2053" s="90"/>
      <c r="HJ2053" s="90"/>
      <c r="HK2053" s="90"/>
      <c r="HL2053" s="90"/>
      <c r="HM2053" s="90"/>
      <c r="HN2053" s="90"/>
      <c r="HO2053" s="90"/>
      <c r="HP2053" s="90"/>
      <c r="HQ2053" s="90"/>
      <c r="HR2053" s="90"/>
      <c r="HS2053" s="90"/>
      <c r="HT2053" s="90"/>
      <c r="HU2053" s="90"/>
      <c r="HV2053" s="90"/>
      <c r="HW2053" s="90"/>
      <c r="HX2053" s="90"/>
      <c r="HY2053" s="90"/>
      <c r="HZ2053" s="90"/>
      <c r="IA2053" s="90"/>
      <c r="IB2053" s="90"/>
      <c r="IC2053" s="90"/>
      <c r="ID2053" s="90"/>
      <c r="IE2053" s="90"/>
      <c r="IF2053" s="90"/>
      <c r="IG2053" s="90"/>
      <c r="IH2053" s="90"/>
      <c r="II2053" s="90"/>
      <c r="IJ2053" s="90"/>
      <c r="IK2053" s="90"/>
      <c r="IL2053" s="90"/>
      <c r="IM2053" s="90"/>
    </row>
    <row r="2054" spans="1:247" ht="13.5" hidden="1">
      <c r="A2054" s="90" t="s">
        <v>2767</v>
      </c>
      <c r="B2054" s="90" t="s">
        <v>3002</v>
      </c>
      <c r="C2054" s="90" t="s">
        <v>2769</v>
      </c>
      <c r="D2054" s="90" t="s">
        <v>3004</v>
      </c>
      <c r="E2054" s="90" t="s">
        <v>3007</v>
      </c>
      <c r="F2054" s="90" t="s">
        <v>3008</v>
      </c>
      <c r="G2054" s="90" t="s">
        <v>3009</v>
      </c>
      <c r="H2054" s="92">
        <v>300000</v>
      </c>
      <c r="I2054" s="92">
        <v>497</v>
      </c>
      <c r="J2054" s="93"/>
      <c r="K2054" s="94">
        <f t="shared" si="29"/>
        <v>603.62173038229378</v>
      </c>
      <c r="L2054" s="94">
        <f t="shared" si="31"/>
        <v>603.62173038229378</v>
      </c>
      <c r="M2054" s="94">
        <f t="shared" si="30"/>
        <v>0</v>
      </c>
      <c r="N2054" s="90" t="s">
        <v>2982</v>
      </c>
      <c r="O2054" s="90" t="s">
        <v>2989</v>
      </c>
      <c r="P2054" s="90" t="s">
        <v>2619</v>
      </c>
      <c r="Q2054" s="90"/>
      <c r="R2054" s="90"/>
      <c r="S2054" s="90"/>
      <c r="T2054" s="90"/>
      <c r="U2054" s="90"/>
      <c r="V2054" s="90"/>
      <c r="W2054" s="90"/>
      <c r="X2054" s="90"/>
      <c r="Y2054" s="90"/>
      <c r="Z2054" s="90"/>
      <c r="AA2054" s="90"/>
      <c r="AB2054" s="90"/>
      <c r="AC2054" s="90"/>
      <c r="AD2054" s="90"/>
      <c r="AE2054" s="90"/>
      <c r="AF2054" s="90"/>
      <c r="AG2054" s="90"/>
      <c r="AH2054" s="90"/>
      <c r="AI2054" s="90"/>
      <c r="AJ2054" s="90"/>
      <c r="AK2054" s="90"/>
      <c r="AL2054" s="90"/>
      <c r="AM2054" s="90"/>
      <c r="AN2054" s="90"/>
      <c r="AO2054" s="90"/>
      <c r="AP2054" s="90"/>
      <c r="AQ2054" s="90"/>
      <c r="AR2054" s="90"/>
      <c r="AS2054" s="90"/>
      <c r="AT2054" s="90"/>
      <c r="AU2054" s="90"/>
      <c r="AV2054" s="90"/>
      <c r="AW2054" s="90"/>
      <c r="AX2054" s="90"/>
      <c r="AY2054" s="90"/>
      <c r="AZ2054" s="90"/>
      <c r="BA2054" s="90"/>
      <c r="BB2054" s="90"/>
      <c r="BC2054" s="90"/>
      <c r="BD2054" s="90"/>
      <c r="BE2054" s="90"/>
      <c r="BF2054" s="90"/>
      <c r="BG2054" s="90"/>
      <c r="BH2054" s="90"/>
      <c r="BI2054" s="90"/>
      <c r="BJ2054" s="90"/>
      <c r="BK2054" s="90"/>
      <c r="BL2054" s="90"/>
      <c r="BM2054" s="90"/>
      <c r="BN2054" s="90"/>
      <c r="BO2054" s="90"/>
      <c r="BP2054" s="90"/>
      <c r="BQ2054" s="90"/>
      <c r="BR2054" s="90"/>
      <c r="BS2054" s="90"/>
      <c r="BT2054" s="90"/>
      <c r="BU2054" s="90"/>
      <c r="BV2054" s="90"/>
      <c r="BW2054" s="90"/>
      <c r="BX2054" s="90"/>
      <c r="BY2054" s="90"/>
      <c r="BZ2054" s="90"/>
      <c r="CA2054" s="90"/>
      <c r="CB2054" s="90"/>
      <c r="CC2054" s="90"/>
      <c r="CD2054" s="90"/>
      <c r="CE2054" s="90"/>
      <c r="CF2054" s="90"/>
      <c r="CG2054" s="90"/>
      <c r="CH2054" s="90"/>
      <c r="CI2054" s="90"/>
      <c r="CJ2054" s="90"/>
      <c r="CK2054" s="90"/>
      <c r="CL2054" s="90"/>
      <c r="CM2054" s="90"/>
      <c r="CN2054" s="90"/>
      <c r="CO2054" s="90"/>
      <c r="CP2054" s="90"/>
      <c r="CQ2054" s="90"/>
      <c r="CR2054" s="90"/>
      <c r="CS2054" s="90"/>
      <c r="CT2054" s="90"/>
      <c r="CU2054" s="90"/>
      <c r="CV2054" s="90"/>
      <c r="CW2054" s="90"/>
      <c r="CX2054" s="90"/>
      <c r="CY2054" s="90"/>
      <c r="CZ2054" s="90"/>
      <c r="DA2054" s="90"/>
      <c r="DB2054" s="90"/>
      <c r="DC2054" s="90"/>
      <c r="DD2054" s="90"/>
      <c r="DE2054" s="90"/>
      <c r="DF2054" s="90"/>
      <c r="DG2054" s="90"/>
      <c r="DH2054" s="90"/>
      <c r="DI2054" s="90"/>
      <c r="DJ2054" s="90"/>
      <c r="DK2054" s="90"/>
      <c r="DL2054" s="90"/>
      <c r="DM2054" s="90"/>
      <c r="DN2054" s="90"/>
      <c r="DO2054" s="90"/>
      <c r="DP2054" s="90"/>
      <c r="DQ2054" s="90"/>
      <c r="DR2054" s="90"/>
      <c r="DS2054" s="90"/>
      <c r="DT2054" s="90"/>
      <c r="DU2054" s="90"/>
      <c r="DV2054" s="90"/>
      <c r="DW2054" s="90"/>
      <c r="DX2054" s="90"/>
      <c r="DY2054" s="90"/>
      <c r="DZ2054" s="90"/>
      <c r="EA2054" s="90"/>
      <c r="EB2054" s="90"/>
      <c r="EC2054" s="90"/>
      <c r="ED2054" s="90"/>
      <c r="EE2054" s="90"/>
      <c r="EF2054" s="90"/>
      <c r="EG2054" s="90"/>
      <c r="EH2054" s="90"/>
      <c r="EI2054" s="90"/>
      <c r="EJ2054" s="90"/>
      <c r="EK2054" s="90"/>
      <c r="EL2054" s="90"/>
      <c r="EM2054" s="90"/>
      <c r="EN2054" s="90"/>
      <c r="EO2054" s="90"/>
      <c r="EP2054" s="90"/>
      <c r="EQ2054" s="90"/>
      <c r="ER2054" s="90"/>
      <c r="ES2054" s="90"/>
      <c r="ET2054" s="90"/>
      <c r="EU2054" s="90"/>
      <c r="EV2054" s="90"/>
      <c r="EW2054" s="90"/>
      <c r="EX2054" s="90"/>
      <c r="EY2054" s="90"/>
      <c r="EZ2054" s="90"/>
      <c r="FA2054" s="90"/>
      <c r="FB2054" s="90"/>
      <c r="FC2054" s="90"/>
      <c r="FD2054" s="90"/>
      <c r="FE2054" s="90"/>
      <c r="FF2054" s="90"/>
      <c r="FG2054" s="90"/>
      <c r="FH2054" s="90"/>
      <c r="FI2054" s="90"/>
      <c r="FJ2054" s="90"/>
      <c r="FK2054" s="90"/>
      <c r="FL2054" s="90"/>
      <c r="FM2054" s="90"/>
      <c r="FN2054" s="90"/>
      <c r="FO2054" s="90"/>
      <c r="FP2054" s="90"/>
      <c r="FQ2054" s="90"/>
      <c r="FR2054" s="90"/>
      <c r="FS2054" s="90"/>
      <c r="FT2054" s="90"/>
      <c r="FU2054" s="90"/>
      <c r="FV2054" s="90"/>
      <c r="FW2054" s="90"/>
      <c r="FX2054" s="90"/>
      <c r="FY2054" s="90"/>
      <c r="FZ2054" s="90"/>
      <c r="GA2054" s="90"/>
      <c r="GB2054" s="90"/>
      <c r="GC2054" s="90"/>
      <c r="GD2054" s="90"/>
      <c r="GE2054" s="90"/>
      <c r="GF2054" s="90"/>
      <c r="GG2054" s="90"/>
      <c r="GH2054" s="90"/>
      <c r="GI2054" s="90"/>
      <c r="GJ2054" s="90"/>
      <c r="GK2054" s="90"/>
      <c r="GL2054" s="90"/>
      <c r="GM2054" s="90"/>
      <c r="GN2054" s="90"/>
      <c r="GO2054" s="90"/>
      <c r="GP2054" s="90"/>
      <c r="GQ2054" s="90"/>
      <c r="GR2054" s="90"/>
      <c r="GS2054" s="90"/>
      <c r="GT2054" s="90"/>
      <c r="GU2054" s="90"/>
      <c r="GV2054" s="90"/>
      <c r="GW2054" s="90"/>
      <c r="GX2054" s="90"/>
      <c r="GY2054" s="90"/>
      <c r="GZ2054" s="90"/>
      <c r="HA2054" s="90"/>
      <c r="HB2054" s="90"/>
      <c r="HC2054" s="90"/>
      <c r="HD2054" s="90"/>
      <c r="HE2054" s="90"/>
      <c r="HF2054" s="90"/>
      <c r="HG2054" s="90"/>
      <c r="HH2054" s="90"/>
      <c r="HI2054" s="90"/>
      <c r="HJ2054" s="90"/>
      <c r="HK2054" s="90"/>
      <c r="HL2054" s="90"/>
      <c r="HM2054" s="90"/>
      <c r="HN2054" s="90"/>
      <c r="HO2054" s="90"/>
      <c r="HP2054" s="90"/>
      <c r="HQ2054" s="90"/>
      <c r="HR2054" s="90"/>
      <c r="HS2054" s="90"/>
      <c r="HT2054" s="90"/>
      <c r="HU2054" s="90"/>
      <c r="HV2054" s="90"/>
      <c r="HW2054" s="90"/>
      <c r="HX2054" s="90"/>
      <c r="HY2054" s="90"/>
      <c r="HZ2054" s="90"/>
      <c r="IA2054" s="90"/>
      <c r="IB2054" s="90"/>
      <c r="IC2054" s="90"/>
      <c r="ID2054" s="90"/>
      <c r="IE2054" s="90"/>
      <c r="IF2054" s="90"/>
      <c r="IG2054" s="90"/>
      <c r="IH2054" s="90"/>
      <c r="II2054" s="90"/>
      <c r="IJ2054" s="90"/>
      <c r="IK2054" s="90"/>
      <c r="IL2054" s="90"/>
      <c r="IM2054" s="90"/>
    </row>
    <row r="2055" spans="1:247" ht="13.5" hidden="1">
      <c r="A2055" s="90" t="s">
        <v>2767</v>
      </c>
      <c r="B2055" s="90" t="s">
        <v>3002</v>
      </c>
      <c r="C2055" s="90" t="s">
        <v>2769</v>
      </c>
      <c r="D2055" s="90" t="s">
        <v>3004</v>
      </c>
      <c r="E2055" s="90" t="s">
        <v>3007</v>
      </c>
      <c r="F2055" s="90" t="s">
        <v>3008</v>
      </c>
      <c r="G2055" s="90" t="s">
        <v>3009</v>
      </c>
      <c r="H2055" s="92">
        <v>1494488</v>
      </c>
      <c r="I2055" s="92">
        <v>496</v>
      </c>
      <c r="J2055" s="93"/>
      <c r="K2055" s="94">
        <f t="shared" si="29"/>
        <v>3013.0806451612902</v>
      </c>
      <c r="L2055" s="94">
        <f t="shared" si="31"/>
        <v>3013.0806451612902</v>
      </c>
      <c r="M2055" s="94">
        <f t="shared" si="30"/>
        <v>0</v>
      </c>
      <c r="N2055" s="90" t="s">
        <v>2982</v>
      </c>
      <c r="O2055" s="90" t="s">
        <v>2989</v>
      </c>
      <c r="P2055" s="90" t="s">
        <v>2619</v>
      </c>
      <c r="Q2055" s="90"/>
      <c r="R2055" s="90"/>
      <c r="S2055" s="90"/>
      <c r="T2055" s="90"/>
      <c r="U2055" s="90"/>
      <c r="V2055" s="90"/>
      <c r="W2055" s="90"/>
      <c r="X2055" s="90"/>
      <c r="Y2055" s="90"/>
      <c r="Z2055" s="90"/>
      <c r="AA2055" s="90"/>
      <c r="AB2055" s="90"/>
      <c r="AC2055" s="90"/>
      <c r="AD2055" s="90"/>
      <c r="AE2055" s="90"/>
      <c r="AF2055" s="90"/>
      <c r="AG2055" s="90"/>
      <c r="AH2055" s="90"/>
      <c r="AI2055" s="90"/>
      <c r="AJ2055" s="90"/>
      <c r="AK2055" s="90"/>
      <c r="AL2055" s="90"/>
      <c r="AM2055" s="90"/>
      <c r="AN2055" s="90"/>
      <c r="AO2055" s="90"/>
      <c r="AP2055" s="90"/>
      <c r="AQ2055" s="90"/>
      <c r="AR2055" s="90"/>
      <c r="AS2055" s="90"/>
      <c r="AT2055" s="90"/>
      <c r="AU2055" s="90"/>
      <c r="AV2055" s="90"/>
      <c r="AW2055" s="90"/>
      <c r="AX2055" s="90"/>
      <c r="AY2055" s="90"/>
      <c r="AZ2055" s="90"/>
      <c r="BA2055" s="90"/>
      <c r="BB2055" s="90"/>
      <c r="BC2055" s="90"/>
      <c r="BD2055" s="90"/>
      <c r="BE2055" s="90"/>
      <c r="BF2055" s="90"/>
      <c r="BG2055" s="90"/>
      <c r="BH2055" s="90"/>
      <c r="BI2055" s="90"/>
      <c r="BJ2055" s="90"/>
      <c r="BK2055" s="90"/>
      <c r="BL2055" s="90"/>
      <c r="BM2055" s="90"/>
      <c r="BN2055" s="90"/>
      <c r="BO2055" s="90"/>
      <c r="BP2055" s="90"/>
      <c r="BQ2055" s="90"/>
      <c r="BR2055" s="90"/>
      <c r="BS2055" s="90"/>
      <c r="BT2055" s="90"/>
      <c r="BU2055" s="90"/>
      <c r="BV2055" s="90"/>
      <c r="BW2055" s="90"/>
      <c r="BX2055" s="90"/>
      <c r="BY2055" s="90"/>
      <c r="BZ2055" s="90"/>
      <c r="CA2055" s="90"/>
      <c r="CB2055" s="90"/>
      <c r="CC2055" s="90"/>
      <c r="CD2055" s="90"/>
      <c r="CE2055" s="90"/>
      <c r="CF2055" s="90"/>
      <c r="CG2055" s="90"/>
      <c r="CH2055" s="90"/>
      <c r="CI2055" s="90"/>
      <c r="CJ2055" s="90"/>
      <c r="CK2055" s="90"/>
      <c r="CL2055" s="90"/>
      <c r="CM2055" s="90"/>
      <c r="CN2055" s="90"/>
      <c r="CO2055" s="90"/>
      <c r="CP2055" s="90"/>
      <c r="CQ2055" s="90"/>
      <c r="CR2055" s="90"/>
      <c r="CS2055" s="90"/>
      <c r="CT2055" s="90"/>
      <c r="CU2055" s="90"/>
      <c r="CV2055" s="90"/>
      <c r="CW2055" s="90"/>
      <c r="CX2055" s="90"/>
      <c r="CY2055" s="90"/>
      <c r="CZ2055" s="90"/>
      <c r="DA2055" s="90"/>
      <c r="DB2055" s="90"/>
      <c r="DC2055" s="90"/>
      <c r="DD2055" s="90"/>
      <c r="DE2055" s="90"/>
      <c r="DF2055" s="90"/>
      <c r="DG2055" s="90"/>
      <c r="DH2055" s="90"/>
      <c r="DI2055" s="90"/>
      <c r="DJ2055" s="90"/>
      <c r="DK2055" s="90"/>
      <c r="DL2055" s="90"/>
      <c r="DM2055" s="90"/>
      <c r="DN2055" s="90"/>
      <c r="DO2055" s="90"/>
      <c r="DP2055" s="90"/>
      <c r="DQ2055" s="90"/>
      <c r="DR2055" s="90"/>
      <c r="DS2055" s="90"/>
      <c r="DT2055" s="90"/>
      <c r="DU2055" s="90"/>
      <c r="DV2055" s="90"/>
      <c r="DW2055" s="90"/>
      <c r="DX2055" s="90"/>
      <c r="DY2055" s="90"/>
      <c r="DZ2055" s="90"/>
      <c r="EA2055" s="90"/>
      <c r="EB2055" s="90"/>
      <c r="EC2055" s="90"/>
      <c r="ED2055" s="90"/>
      <c r="EE2055" s="90"/>
      <c r="EF2055" s="90"/>
      <c r="EG2055" s="90"/>
      <c r="EH2055" s="90"/>
      <c r="EI2055" s="90"/>
      <c r="EJ2055" s="90"/>
      <c r="EK2055" s="90"/>
      <c r="EL2055" s="90"/>
      <c r="EM2055" s="90"/>
      <c r="EN2055" s="90"/>
      <c r="EO2055" s="90"/>
      <c r="EP2055" s="90"/>
      <c r="EQ2055" s="90"/>
      <c r="ER2055" s="90"/>
      <c r="ES2055" s="90"/>
      <c r="ET2055" s="90"/>
      <c r="EU2055" s="90"/>
      <c r="EV2055" s="90"/>
      <c r="EW2055" s="90"/>
      <c r="EX2055" s="90"/>
      <c r="EY2055" s="90"/>
      <c r="EZ2055" s="90"/>
      <c r="FA2055" s="90"/>
      <c r="FB2055" s="90"/>
      <c r="FC2055" s="90"/>
      <c r="FD2055" s="90"/>
      <c r="FE2055" s="90"/>
      <c r="FF2055" s="90"/>
      <c r="FG2055" s="90"/>
      <c r="FH2055" s="90"/>
      <c r="FI2055" s="90"/>
      <c r="FJ2055" s="90"/>
      <c r="FK2055" s="90"/>
      <c r="FL2055" s="90"/>
      <c r="FM2055" s="90"/>
      <c r="FN2055" s="90"/>
      <c r="FO2055" s="90"/>
      <c r="FP2055" s="90"/>
      <c r="FQ2055" s="90"/>
      <c r="FR2055" s="90"/>
      <c r="FS2055" s="90"/>
      <c r="FT2055" s="90"/>
      <c r="FU2055" s="90"/>
      <c r="FV2055" s="90"/>
      <c r="FW2055" s="90"/>
      <c r="FX2055" s="90"/>
      <c r="FY2055" s="90"/>
      <c r="FZ2055" s="90"/>
      <c r="GA2055" s="90"/>
      <c r="GB2055" s="90"/>
      <c r="GC2055" s="90"/>
      <c r="GD2055" s="90"/>
      <c r="GE2055" s="90"/>
      <c r="GF2055" s="90"/>
      <c r="GG2055" s="90"/>
      <c r="GH2055" s="90"/>
      <c r="GI2055" s="90"/>
      <c r="GJ2055" s="90"/>
      <c r="GK2055" s="90"/>
      <c r="GL2055" s="90"/>
      <c r="GM2055" s="90"/>
      <c r="GN2055" s="90"/>
      <c r="GO2055" s="90"/>
      <c r="GP2055" s="90"/>
      <c r="GQ2055" s="90"/>
      <c r="GR2055" s="90"/>
      <c r="GS2055" s="90"/>
      <c r="GT2055" s="90"/>
      <c r="GU2055" s="90"/>
      <c r="GV2055" s="90"/>
      <c r="GW2055" s="90"/>
      <c r="GX2055" s="90"/>
      <c r="GY2055" s="90"/>
      <c r="GZ2055" s="90"/>
      <c r="HA2055" s="90"/>
      <c r="HB2055" s="90"/>
      <c r="HC2055" s="90"/>
      <c r="HD2055" s="90"/>
      <c r="HE2055" s="90"/>
      <c r="HF2055" s="90"/>
      <c r="HG2055" s="90"/>
      <c r="HH2055" s="90"/>
      <c r="HI2055" s="90"/>
      <c r="HJ2055" s="90"/>
      <c r="HK2055" s="90"/>
      <c r="HL2055" s="90"/>
      <c r="HM2055" s="90"/>
      <c r="HN2055" s="90"/>
      <c r="HO2055" s="90"/>
      <c r="HP2055" s="90"/>
      <c r="HQ2055" s="90"/>
      <c r="HR2055" s="90"/>
      <c r="HS2055" s="90"/>
      <c r="HT2055" s="90"/>
      <c r="HU2055" s="90"/>
      <c r="HV2055" s="90"/>
      <c r="HW2055" s="90"/>
      <c r="HX2055" s="90"/>
      <c r="HY2055" s="90"/>
      <c r="HZ2055" s="90"/>
      <c r="IA2055" s="90"/>
      <c r="IB2055" s="90"/>
      <c r="IC2055" s="90"/>
      <c r="ID2055" s="90"/>
      <c r="IE2055" s="90"/>
      <c r="IF2055" s="90"/>
      <c r="IG2055" s="90"/>
      <c r="IH2055" s="90"/>
      <c r="II2055" s="90"/>
      <c r="IJ2055" s="90"/>
      <c r="IK2055" s="90"/>
      <c r="IL2055" s="90"/>
      <c r="IM2055" s="90"/>
    </row>
    <row r="2056" spans="1:247" ht="13.5" hidden="1">
      <c r="A2056" s="90" t="s">
        <v>2767</v>
      </c>
      <c r="B2056" s="90" t="s">
        <v>3002</v>
      </c>
      <c r="C2056" s="90" t="s">
        <v>2942</v>
      </c>
      <c r="D2056" s="98">
        <v>45754</v>
      </c>
      <c r="E2056" s="90">
        <v>338324</v>
      </c>
      <c r="F2056" s="90" t="s">
        <v>2786</v>
      </c>
      <c r="G2056" s="90" t="s">
        <v>752</v>
      </c>
      <c r="H2056" s="92">
        <v>97310.53</v>
      </c>
      <c r="I2056" s="92">
        <v>496</v>
      </c>
      <c r="J2056" s="93"/>
      <c r="K2056" s="94">
        <f t="shared" si="29"/>
        <v>196.19058467741937</v>
      </c>
      <c r="L2056" s="94">
        <f t="shared" si="31"/>
        <v>196.19058467741937</v>
      </c>
      <c r="M2056" s="94">
        <f t="shared" si="30"/>
        <v>0</v>
      </c>
      <c r="N2056" s="90" t="s">
        <v>2982</v>
      </c>
      <c r="O2056" s="90" t="s">
        <v>2989</v>
      </c>
      <c r="P2056" s="90" t="s">
        <v>2619</v>
      </c>
      <c r="Q2056" s="90"/>
      <c r="R2056" s="90"/>
      <c r="S2056" s="90"/>
      <c r="T2056" s="90"/>
      <c r="U2056" s="90"/>
      <c r="V2056" s="90"/>
      <c r="W2056" s="90"/>
      <c r="X2056" s="90"/>
      <c r="Y2056" s="90"/>
      <c r="Z2056" s="90"/>
      <c r="AA2056" s="90"/>
      <c r="AB2056" s="90"/>
      <c r="AC2056" s="90"/>
      <c r="AD2056" s="90"/>
      <c r="AE2056" s="90"/>
      <c r="AF2056" s="90"/>
      <c r="AG2056" s="90"/>
      <c r="AH2056" s="90"/>
      <c r="AI2056" s="90"/>
      <c r="AJ2056" s="90"/>
      <c r="AK2056" s="90"/>
      <c r="AL2056" s="90"/>
      <c r="AM2056" s="90"/>
      <c r="AN2056" s="90"/>
      <c r="AO2056" s="90"/>
      <c r="AP2056" s="90"/>
      <c r="AQ2056" s="90"/>
      <c r="AR2056" s="90"/>
      <c r="AS2056" s="90"/>
      <c r="AT2056" s="90"/>
      <c r="AU2056" s="90"/>
      <c r="AV2056" s="90"/>
      <c r="AW2056" s="90"/>
      <c r="AX2056" s="90"/>
      <c r="AY2056" s="90"/>
      <c r="AZ2056" s="90"/>
      <c r="BA2056" s="90"/>
      <c r="BB2056" s="90"/>
      <c r="BC2056" s="90"/>
      <c r="BD2056" s="90"/>
      <c r="BE2056" s="90"/>
      <c r="BF2056" s="90"/>
      <c r="BG2056" s="90"/>
      <c r="BH2056" s="90"/>
      <c r="BI2056" s="90"/>
      <c r="BJ2056" s="90"/>
      <c r="BK2056" s="90"/>
      <c r="BL2056" s="90"/>
      <c r="BM2056" s="90"/>
      <c r="BN2056" s="90"/>
      <c r="BO2056" s="90"/>
      <c r="BP2056" s="90"/>
      <c r="BQ2056" s="90"/>
      <c r="BR2056" s="90"/>
      <c r="BS2056" s="90"/>
      <c r="BT2056" s="90"/>
      <c r="BU2056" s="90"/>
      <c r="BV2056" s="90"/>
      <c r="BW2056" s="90"/>
      <c r="BX2056" s="90"/>
      <c r="BY2056" s="90"/>
      <c r="BZ2056" s="90"/>
      <c r="CA2056" s="90"/>
      <c r="CB2056" s="90"/>
      <c r="CC2056" s="90"/>
      <c r="CD2056" s="90"/>
      <c r="CE2056" s="90"/>
      <c r="CF2056" s="90"/>
      <c r="CG2056" s="90"/>
      <c r="CH2056" s="90"/>
      <c r="CI2056" s="90"/>
      <c r="CJ2056" s="90"/>
      <c r="CK2056" s="90"/>
      <c r="CL2056" s="90"/>
      <c r="CM2056" s="90"/>
      <c r="CN2056" s="90"/>
      <c r="CO2056" s="90"/>
      <c r="CP2056" s="90"/>
      <c r="CQ2056" s="90"/>
      <c r="CR2056" s="90"/>
      <c r="CS2056" s="90"/>
      <c r="CT2056" s="90"/>
      <c r="CU2056" s="90"/>
      <c r="CV2056" s="90"/>
      <c r="CW2056" s="90"/>
      <c r="CX2056" s="90"/>
      <c r="CY2056" s="90"/>
      <c r="CZ2056" s="90"/>
      <c r="DA2056" s="90"/>
      <c r="DB2056" s="90"/>
      <c r="DC2056" s="90"/>
      <c r="DD2056" s="90"/>
      <c r="DE2056" s="90"/>
      <c r="DF2056" s="90"/>
      <c r="DG2056" s="90"/>
      <c r="DH2056" s="90"/>
      <c r="DI2056" s="90"/>
      <c r="DJ2056" s="90"/>
      <c r="DK2056" s="90"/>
      <c r="DL2056" s="90"/>
      <c r="DM2056" s="90"/>
      <c r="DN2056" s="90"/>
      <c r="DO2056" s="90"/>
      <c r="DP2056" s="90"/>
      <c r="DQ2056" s="90"/>
      <c r="DR2056" s="90"/>
      <c r="DS2056" s="90"/>
      <c r="DT2056" s="90"/>
      <c r="DU2056" s="90"/>
      <c r="DV2056" s="90"/>
      <c r="DW2056" s="90"/>
      <c r="DX2056" s="90"/>
      <c r="DY2056" s="90"/>
      <c r="DZ2056" s="90"/>
      <c r="EA2056" s="90"/>
      <c r="EB2056" s="90"/>
      <c r="EC2056" s="90"/>
      <c r="ED2056" s="90"/>
      <c r="EE2056" s="90"/>
      <c r="EF2056" s="90"/>
      <c r="EG2056" s="90"/>
      <c r="EH2056" s="90"/>
      <c r="EI2056" s="90"/>
      <c r="EJ2056" s="90"/>
      <c r="EK2056" s="90"/>
      <c r="EL2056" s="90"/>
      <c r="EM2056" s="90"/>
      <c r="EN2056" s="90"/>
      <c r="EO2056" s="90"/>
      <c r="EP2056" s="90"/>
      <c r="EQ2056" s="90"/>
      <c r="ER2056" s="90"/>
      <c r="ES2056" s="90"/>
      <c r="ET2056" s="90"/>
      <c r="EU2056" s="90"/>
      <c r="EV2056" s="90"/>
      <c r="EW2056" s="90"/>
      <c r="EX2056" s="90"/>
      <c r="EY2056" s="90"/>
      <c r="EZ2056" s="90"/>
      <c r="FA2056" s="90"/>
      <c r="FB2056" s="90"/>
      <c r="FC2056" s="90"/>
      <c r="FD2056" s="90"/>
      <c r="FE2056" s="90"/>
      <c r="FF2056" s="90"/>
      <c r="FG2056" s="90"/>
      <c r="FH2056" s="90"/>
      <c r="FI2056" s="90"/>
      <c r="FJ2056" s="90"/>
      <c r="FK2056" s="90"/>
      <c r="FL2056" s="90"/>
      <c r="FM2056" s="90"/>
      <c r="FN2056" s="90"/>
      <c r="FO2056" s="90"/>
      <c r="FP2056" s="90"/>
      <c r="FQ2056" s="90"/>
      <c r="FR2056" s="90"/>
      <c r="FS2056" s="90"/>
      <c r="FT2056" s="90"/>
      <c r="FU2056" s="90"/>
      <c r="FV2056" s="90"/>
      <c r="FW2056" s="90"/>
      <c r="FX2056" s="90"/>
      <c r="FY2056" s="90"/>
      <c r="FZ2056" s="90"/>
      <c r="GA2056" s="90"/>
      <c r="GB2056" s="90"/>
      <c r="GC2056" s="90"/>
      <c r="GD2056" s="90"/>
      <c r="GE2056" s="90"/>
      <c r="GF2056" s="90"/>
      <c r="GG2056" s="90"/>
      <c r="GH2056" s="90"/>
      <c r="GI2056" s="90"/>
      <c r="GJ2056" s="90"/>
      <c r="GK2056" s="90"/>
      <c r="GL2056" s="90"/>
      <c r="GM2056" s="90"/>
      <c r="GN2056" s="90"/>
      <c r="GO2056" s="90"/>
      <c r="GP2056" s="90"/>
      <c r="GQ2056" s="90"/>
      <c r="GR2056" s="90"/>
      <c r="GS2056" s="90"/>
      <c r="GT2056" s="90"/>
      <c r="GU2056" s="90"/>
      <c r="GV2056" s="90"/>
      <c r="GW2056" s="90"/>
      <c r="GX2056" s="90"/>
      <c r="GY2056" s="90"/>
      <c r="GZ2056" s="90"/>
      <c r="HA2056" s="90"/>
      <c r="HB2056" s="90"/>
      <c r="HC2056" s="90"/>
      <c r="HD2056" s="90"/>
      <c r="HE2056" s="90"/>
      <c r="HF2056" s="90"/>
      <c r="HG2056" s="90"/>
      <c r="HH2056" s="90"/>
      <c r="HI2056" s="90"/>
      <c r="HJ2056" s="90"/>
      <c r="HK2056" s="90"/>
      <c r="HL2056" s="90"/>
      <c r="HM2056" s="90"/>
      <c r="HN2056" s="90"/>
      <c r="HO2056" s="90"/>
      <c r="HP2056" s="90"/>
      <c r="HQ2056" s="90"/>
      <c r="HR2056" s="90"/>
      <c r="HS2056" s="90"/>
      <c r="HT2056" s="90"/>
      <c r="HU2056" s="90"/>
      <c r="HV2056" s="90"/>
      <c r="HW2056" s="90"/>
      <c r="HX2056" s="90"/>
      <c r="HY2056" s="90"/>
      <c r="HZ2056" s="90"/>
      <c r="IA2056" s="90"/>
      <c r="IB2056" s="90"/>
      <c r="IC2056" s="90"/>
      <c r="ID2056" s="90"/>
      <c r="IE2056" s="90"/>
      <c r="IF2056" s="90"/>
      <c r="IG2056" s="90"/>
      <c r="IH2056" s="90"/>
      <c r="II2056" s="90"/>
      <c r="IJ2056" s="90"/>
      <c r="IK2056" s="90"/>
      <c r="IL2056" s="90"/>
      <c r="IM2056" s="90"/>
    </row>
    <row r="2057" spans="1:247" ht="13.5" hidden="1">
      <c r="A2057" s="90" t="s">
        <v>2767</v>
      </c>
      <c r="B2057" s="90" t="s">
        <v>3002</v>
      </c>
      <c r="C2057" s="90" t="s">
        <v>2942</v>
      </c>
      <c r="D2057" s="98">
        <v>45876</v>
      </c>
      <c r="E2057" s="90">
        <v>338667</v>
      </c>
      <c r="F2057" s="90" t="s">
        <v>2786</v>
      </c>
      <c r="G2057" s="90" t="s">
        <v>752</v>
      </c>
      <c r="H2057" s="92">
        <v>16901</v>
      </c>
      <c r="I2057" s="92">
        <v>496</v>
      </c>
      <c r="J2057" s="93"/>
      <c r="K2057" s="94">
        <f t="shared" si="29"/>
        <v>34.074596774193552</v>
      </c>
      <c r="L2057" s="94">
        <f t="shared" si="31"/>
        <v>34.074596774193552</v>
      </c>
      <c r="M2057" s="94">
        <f t="shared" si="30"/>
        <v>0</v>
      </c>
      <c r="N2057" s="90" t="s">
        <v>2982</v>
      </c>
      <c r="O2057" s="90" t="s">
        <v>2989</v>
      </c>
      <c r="P2057" s="90" t="s">
        <v>2619</v>
      </c>
      <c r="Q2057" s="90"/>
      <c r="R2057" s="90"/>
      <c r="S2057" s="90"/>
      <c r="T2057" s="90"/>
      <c r="U2057" s="90"/>
      <c r="V2057" s="90"/>
      <c r="W2057" s="90"/>
      <c r="X2057" s="90"/>
      <c r="Y2057" s="90"/>
      <c r="Z2057" s="90"/>
      <c r="AA2057" s="90"/>
      <c r="AB2057" s="90"/>
      <c r="AC2057" s="90"/>
      <c r="AD2057" s="90"/>
      <c r="AE2057" s="90"/>
      <c r="AF2057" s="90"/>
      <c r="AG2057" s="90"/>
      <c r="AH2057" s="90"/>
      <c r="AI2057" s="90"/>
      <c r="AJ2057" s="90"/>
      <c r="AK2057" s="90"/>
      <c r="AL2057" s="90"/>
      <c r="AM2057" s="90"/>
      <c r="AN2057" s="90"/>
      <c r="AO2057" s="90"/>
      <c r="AP2057" s="90"/>
      <c r="AQ2057" s="90"/>
      <c r="AR2057" s="90"/>
      <c r="AS2057" s="90"/>
      <c r="AT2057" s="90"/>
      <c r="AU2057" s="90"/>
      <c r="AV2057" s="90"/>
      <c r="AW2057" s="90"/>
      <c r="AX2057" s="90"/>
      <c r="AY2057" s="90"/>
      <c r="AZ2057" s="90"/>
      <c r="BA2057" s="90"/>
      <c r="BB2057" s="90"/>
      <c r="BC2057" s="90"/>
      <c r="BD2057" s="90"/>
      <c r="BE2057" s="90"/>
      <c r="BF2057" s="90"/>
      <c r="BG2057" s="90"/>
      <c r="BH2057" s="90"/>
      <c r="BI2057" s="90"/>
      <c r="BJ2057" s="90"/>
      <c r="BK2057" s="90"/>
      <c r="BL2057" s="90"/>
      <c r="BM2057" s="90"/>
      <c r="BN2057" s="90"/>
      <c r="BO2057" s="90"/>
      <c r="BP2057" s="90"/>
      <c r="BQ2057" s="90"/>
      <c r="BR2057" s="90"/>
      <c r="BS2057" s="90"/>
      <c r="BT2057" s="90"/>
      <c r="BU2057" s="90"/>
      <c r="BV2057" s="90"/>
      <c r="BW2057" s="90"/>
      <c r="BX2057" s="90"/>
      <c r="BY2057" s="90"/>
      <c r="BZ2057" s="90"/>
      <c r="CA2057" s="90"/>
      <c r="CB2057" s="90"/>
      <c r="CC2057" s="90"/>
      <c r="CD2057" s="90"/>
      <c r="CE2057" s="90"/>
      <c r="CF2057" s="90"/>
      <c r="CG2057" s="90"/>
      <c r="CH2057" s="90"/>
      <c r="CI2057" s="90"/>
      <c r="CJ2057" s="90"/>
      <c r="CK2057" s="90"/>
      <c r="CL2057" s="90"/>
      <c r="CM2057" s="90"/>
      <c r="CN2057" s="90"/>
      <c r="CO2057" s="90"/>
      <c r="CP2057" s="90"/>
      <c r="CQ2057" s="90"/>
      <c r="CR2057" s="90"/>
      <c r="CS2057" s="90"/>
      <c r="CT2057" s="90"/>
      <c r="CU2057" s="90"/>
      <c r="CV2057" s="90"/>
      <c r="CW2057" s="90"/>
      <c r="CX2057" s="90"/>
      <c r="CY2057" s="90"/>
      <c r="CZ2057" s="90"/>
      <c r="DA2057" s="90"/>
      <c r="DB2057" s="90"/>
      <c r="DC2057" s="90"/>
      <c r="DD2057" s="90"/>
      <c r="DE2057" s="90"/>
      <c r="DF2057" s="90"/>
      <c r="DG2057" s="90"/>
      <c r="DH2057" s="90"/>
      <c r="DI2057" s="90"/>
      <c r="DJ2057" s="90"/>
      <c r="DK2057" s="90"/>
      <c r="DL2057" s="90"/>
      <c r="DM2057" s="90"/>
      <c r="DN2057" s="90"/>
      <c r="DO2057" s="90"/>
      <c r="DP2057" s="90"/>
      <c r="DQ2057" s="90"/>
      <c r="DR2057" s="90"/>
      <c r="DS2057" s="90"/>
      <c r="DT2057" s="90"/>
      <c r="DU2057" s="90"/>
      <c r="DV2057" s="90"/>
      <c r="DW2057" s="90"/>
      <c r="DX2057" s="90"/>
      <c r="DY2057" s="90"/>
      <c r="DZ2057" s="90"/>
      <c r="EA2057" s="90"/>
      <c r="EB2057" s="90"/>
      <c r="EC2057" s="90"/>
      <c r="ED2057" s="90"/>
      <c r="EE2057" s="90"/>
      <c r="EF2057" s="90"/>
      <c r="EG2057" s="90"/>
      <c r="EH2057" s="90"/>
      <c r="EI2057" s="90"/>
      <c r="EJ2057" s="90"/>
      <c r="EK2057" s="90"/>
      <c r="EL2057" s="90"/>
      <c r="EM2057" s="90"/>
      <c r="EN2057" s="90"/>
      <c r="EO2057" s="90"/>
      <c r="EP2057" s="90"/>
      <c r="EQ2057" s="90"/>
      <c r="ER2057" s="90"/>
      <c r="ES2057" s="90"/>
      <c r="ET2057" s="90"/>
      <c r="EU2057" s="90"/>
      <c r="EV2057" s="90"/>
      <c r="EW2057" s="90"/>
      <c r="EX2057" s="90"/>
      <c r="EY2057" s="90"/>
      <c r="EZ2057" s="90"/>
      <c r="FA2057" s="90"/>
      <c r="FB2057" s="90"/>
      <c r="FC2057" s="90"/>
      <c r="FD2057" s="90"/>
      <c r="FE2057" s="90"/>
      <c r="FF2057" s="90"/>
      <c r="FG2057" s="90"/>
      <c r="FH2057" s="90"/>
      <c r="FI2057" s="90"/>
      <c r="FJ2057" s="90"/>
      <c r="FK2057" s="90"/>
      <c r="FL2057" s="90"/>
      <c r="FM2057" s="90"/>
      <c r="FN2057" s="90"/>
      <c r="FO2057" s="90"/>
      <c r="FP2057" s="90"/>
      <c r="FQ2057" s="90"/>
      <c r="FR2057" s="90"/>
      <c r="FS2057" s="90"/>
      <c r="FT2057" s="90"/>
      <c r="FU2057" s="90"/>
      <c r="FV2057" s="90"/>
      <c r="FW2057" s="90"/>
      <c r="FX2057" s="90"/>
      <c r="FY2057" s="90"/>
      <c r="FZ2057" s="90"/>
      <c r="GA2057" s="90"/>
      <c r="GB2057" s="90"/>
      <c r="GC2057" s="90"/>
      <c r="GD2057" s="90"/>
      <c r="GE2057" s="90"/>
      <c r="GF2057" s="90"/>
      <c r="GG2057" s="90"/>
      <c r="GH2057" s="90"/>
      <c r="GI2057" s="90"/>
      <c r="GJ2057" s="90"/>
      <c r="GK2057" s="90"/>
      <c r="GL2057" s="90"/>
      <c r="GM2057" s="90"/>
      <c r="GN2057" s="90"/>
      <c r="GO2057" s="90"/>
      <c r="GP2057" s="90"/>
      <c r="GQ2057" s="90"/>
      <c r="GR2057" s="90"/>
      <c r="GS2057" s="90"/>
      <c r="GT2057" s="90"/>
      <c r="GU2057" s="90"/>
      <c r="GV2057" s="90"/>
      <c r="GW2057" s="90"/>
      <c r="GX2057" s="90"/>
      <c r="GY2057" s="90"/>
      <c r="GZ2057" s="90"/>
      <c r="HA2057" s="90"/>
      <c r="HB2057" s="90"/>
      <c r="HC2057" s="90"/>
      <c r="HD2057" s="90"/>
      <c r="HE2057" s="90"/>
      <c r="HF2057" s="90"/>
      <c r="HG2057" s="90"/>
      <c r="HH2057" s="90"/>
      <c r="HI2057" s="90"/>
      <c r="HJ2057" s="90"/>
      <c r="HK2057" s="90"/>
      <c r="HL2057" s="90"/>
      <c r="HM2057" s="90"/>
      <c r="HN2057" s="90"/>
      <c r="HO2057" s="90"/>
      <c r="HP2057" s="90"/>
      <c r="HQ2057" s="90"/>
      <c r="HR2057" s="90"/>
      <c r="HS2057" s="90"/>
      <c r="HT2057" s="90"/>
      <c r="HU2057" s="90"/>
      <c r="HV2057" s="90"/>
      <c r="HW2057" s="90"/>
      <c r="HX2057" s="90"/>
      <c r="HY2057" s="90"/>
      <c r="HZ2057" s="90"/>
      <c r="IA2057" s="90"/>
      <c r="IB2057" s="90"/>
      <c r="IC2057" s="90"/>
      <c r="ID2057" s="90"/>
      <c r="IE2057" s="90"/>
      <c r="IF2057" s="90"/>
      <c r="IG2057" s="90"/>
      <c r="IH2057" s="90"/>
      <c r="II2057" s="90"/>
      <c r="IJ2057" s="90"/>
      <c r="IK2057" s="90"/>
      <c r="IL2057" s="90"/>
      <c r="IM2057" s="90"/>
    </row>
    <row r="2058" spans="1:247" ht="13.5" hidden="1">
      <c r="A2058" s="90" t="s">
        <v>2767</v>
      </c>
      <c r="B2058" s="90" t="s">
        <v>3002</v>
      </c>
      <c r="C2058" s="90" t="s">
        <v>2942</v>
      </c>
      <c r="D2058" s="98">
        <v>45968</v>
      </c>
      <c r="E2058" s="90">
        <v>339004</v>
      </c>
      <c r="F2058" s="90" t="s">
        <v>2786</v>
      </c>
      <c r="G2058" s="90" t="s">
        <v>752</v>
      </c>
      <c r="H2058" s="92">
        <v>174065.59</v>
      </c>
      <c r="I2058" s="92">
        <v>496</v>
      </c>
      <c r="J2058" s="93"/>
      <c r="K2058" s="94">
        <f t="shared" si="29"/>
        <v>350.93868951612905</v>
      </c>
      <c r="L2058" s="94">
        <f t="shared" si="31"/>
        <v>350.93868951612905</v>
      </c>
      <c r="M2058" s="94">
        <f t="shared" si="30"/>
        <v>0</v>
      </c>
      <c r="N2058" s="90" t="s">
        <v>2982</v>
      </c>
      <c r="O2058" s="90" t="s">
        <v>2989</v>
      </c>
      <c r="P2058" s="90" t="s">
        <v>2619</v>
      </c>
      <c r="Q2058" s="90"/>
      <c r="R2058" s="90"/>
      <c r="S2058" s="90"/>
      <c r="T2058" s="90"/>
      <c r="U2058" s="90"/>
      <c r="V2058" s="90"/>
      <c r="W2058" s="90"/>
      <c r="X2058" s="90"/>
      <c r="Y2058" s="90"/>
      <c r="Z2058" s="90"/>
      <c r="AA2058" s="90"/>
      <c r="AB2058" s="90"/>
      <c r="AC2058" s="90"/>
      <c r="AD2058" s="90"/>
      <c r="AE2058" s="90"/>
      <c r="AF2058" s="90"/>
      <c r="AG2058" s="90"/>
      <c r="AH2058" s="90"/>
      <c r="AI2058" s="90"/>
      <c r="AJ2058" s="90"/>
      <c r="AK2058" s="90"/>
      <c r="AL2058" s="90"/>
      <c r="AM2058" s="90"/>
      <c r="AN2058" s="90"/>
      <c r="AO2058" s="90"/>
      <c r="AP2058" s="90"/>
      <c r="AQ2058" s="90"/>
      <c r="AR2058" s="90"/>
      <c r="AS2058" s="90"/>
      <c r="AT2058" s="90"/>
      <c r="AU2058" s="90"/>
      <c r="AV2058" s="90"/>
      <c r="AW2058" s="90"/>
      <c r="AX2058" s="90"/>
      <c r="AY2058" s="90"/>
      <c r="AZ2058" s="90"/>
      <c r="BA2058" s="90"/>
      <c r="BB2058" s="90"/>
      <c r="BC2058" s="90"/>
      <c r="BD2058" s="90"/>
      <c r="BE2058" s="90"/>
      <c r="BF2058" s="90"/>
      <c r="BG2058" s="90"/>
      <c r="BH2058" s="90"/>
      <c r="BI2058" s="90"/>
      <c r="BJ2058" s="90"/>
      <c r="BK2058" s="90"/>
      <c r="BL2058" s="90"/>
      <c r="BM2058" s="90"/>
      <c r="BN2058" s="90"/>
      <c r="BO2058" s="90"/>
      <c r="BP2058" s="90"/>
      <c r="BQ2058" s="90"/>
      <c r="BR2058" s="90"/>
      <c r="BS2058" s="90"/>
      <c r="BT2058" s="90"/>
      <c r="BU2058" s="90"/>
      <c r="BV2058" s="90"/>
      <c r="BW2058" s="90"/>
      <c r="BX2058" s="90"/>
      <c r="BY2058" s="90"/>
      <c r="BZ2058" s="90"/>
      <c r="CA2058" s="90"/>
      <c r="CB2058" s="90"/>
      <c r="CC2058" s="90"/>
      <c r="CD2058" s="90"/>
      <c r="CE2058" s="90"/>
      <c r="CF2058" s="90"/>
      <c r="CG2058" s="90"/>
      <c r="CH2058" s="90"/>
      <c r="CI2058" s="90"/>
      <c r="CJ2058" s="90"/>
      <c r="CK2058" s="90"/>
      <c r="CL2058" s="90"/>
      <c r="CM2058" s="90"/>
      <c r="CN2058" s="90"/>
      <c r="CO2058" s="90"/>
      <c r="CP2058" s="90"/>
      <c r="CQ2058" s="90"/>
      <c r="CR2058" s="90"/>
      <c r="CS2058" s="90"/>
      <c r="CT2058" s="90"/>
      <c r="CU2058" s="90"/>
      <c r="CV2058" s="90"/>
      <c r="CW2058" s="90"/>
      <c r="CX2058" s="90"/>
      <c r="CY2058" s="90"/>
      <c r="CZ2058" s="90"/>
      <c r="DA2058" s="90"/>
      <c r="DB2058" s="90"/>
      <c r="DC2058" s="90"/>
      <c r="DD2058" s="90"/>
      <c r="DE2058" s="90"/>
      <c r="DF2058" s="90"/>
      <c r="DG2058" s="90"/>
      <c r="DH2058" s="90"/>
      <c r="DI2058" s="90"/>
      <c r="DJ2058" s="90"/>
      <c r="DK2058" s="90"/>
      <c r="DL2058" s="90"/>
      <c r="DM2058" s="90"/>
      <c r="DN2058" s="90"/>
      <c r="DO2058" s="90"/>
      <c r="DP2058" s="90"/>
      <c r="DQ2058" s="90"/>
      <c r="DR2058" s="90"/>
      <c r="DS2058" s="90"/>
      <c r="DT2058" s="90"/>
      <c r="DU2058" s="90"/>
      <c r="DV2058" s="90"/>
      <c r="DW2058" s="90"/>
      <c r="DX2058" s="90"/>
      <c r="DY2058" s="90"/>
      <c r="DZ2058" s="90"/>
      <c r="EA2058" s="90"/>
      <c r="EB2058" s="90"/>
      <c r="EC2058" s="90"/>
      <c r="ED2058" s="90"/>
      <c r="EE2058" s="90"/>
      <c r="EF2058" s="90"/>
      <c r="EG2058" s="90"/>
      <c r="EH2058" s="90"/>
      <c r="EI2058" s="90"/>
      <c r="EJ2058" s="90"/>
      <c r="EK2058" s="90"/>
      <c r="EL2058" s="90"/>
      <c r="EM2058" s="90"/>
      <c r="EN2058" s="90"/>
      <c r="EO2058" s="90"/>
      <c r="EP2058" s="90"/>
      <c r="EQ2058" s="90"/>
      <c r="ER2058" s="90"/>
      <c r="ES2058" s="90"/>
      <c r="ET2058" s="90"/>
      <c r="EU2058" s="90"/>
      <c r="EV2058" s="90"/>
      <c r="EW2058" s="90"/>
      <c r="EX2058" s="90"/>
      <c r="EY2058" s="90"/>
      <c r="EZ2058" s="90"/>
      <c r="FA2058" s="90"/>
      <c r="FB2058" s="90"/>
      <c r="FC2058" s="90"/>
      <c r="FD2058" s="90"/>
      <c r="FE2058" s="90"/>
      <c r="FF2058" s="90"/>
      <c r="FG2058" s="90"/>
      <c r="FH2058" s="90"/>
      <c r="FI2058" s="90"/>
      <c r="FJ2058" s="90"/>
      <c r="FK2058" s="90"/>
      <c r="FL2058" s="90"/>
      <c r="FM2058" s="90"/>
      <c r="FN2058" s="90"/>
      <c r="FO2058" s="90"/>
      <c r="FP2058" s="90"/>
      <c r="FQ2058" s="90"/>
      <c r="FR2058" s="90"/>
      <c r="FS2058" s="90"/>
      <c r="FT2058" s="90"/>
      <c r="FU2058" s="90"/>
      <c r="FV2058" s="90"/>
      <c r="FW2058" s="90"/>
      <c r="FX2058" s="90"/>
      <c r="FY2058" s="90"/>
      <c r="FZ2058" s="90"/>
      <c r="GA2058" s="90"/>
      <c r="GB2058" s="90"/>
      <c r="GC2058" s="90"/>
      <c r="GD2058" s="90"/>
      <c r="GE2058" s="90"/>
      <c r="GF2058" s="90"/>
      <c r="GG2058" s="90"/>
      <c r="GH2058" s="90"/>
      <c r="GI2058" s="90"/>
      <c r="GJ2058" s="90"/>
      <c r="GK2058" s="90"/>
      <c r="GL2058" s="90"/>
      <c r="GM2058" s="90"/>
      <c r="GN2058" s="90"/>
      <c r="GO2058" s="90"/>
      <c r="GP2058" s="90"/>
      <c r="GQ2058" s="90"/>
      <c r="GR2058" s="90"/>
      <c r="GS2058" s="90"/>
      <c r="GT2058" s="90"/>
      <c r="GU2058" s="90"/>
      <c r="GV2058" s="90"/>
      <c r="GW2058" s="90"/>
      <c r="GX2058" s="90"/>
      <c r="GY2058" s="90"/>
      <c r="GZ2058" s="90"/>
      <c r="HA2058" s="90"/>
      <c r="HB2058" s="90"/>
      <c r="HC2058" s="90"/>
      <c r="HD2058" s="90"/>
      <c r="HE2058" s="90"/>
      <c r="HF2058" s="90"/>
      <c r="HG2058" s="90"/>
      <c r="HH2058" s="90"/>
      <c r="HI2058" s="90"/>
      <c r="HJ2058" s="90"/>
      <c r="HK2058" s="90"/>
      <c r="HL2058" s="90"/>
      <c r="HM2058" s="90"/>
      <c r="HN2058" s="90"/>
      <c r="HO2058" s="90"/>
      <c r="HP2058" s="90"/>
      <c r="HQ2058" s="90"/>
      <c r="HR2058" s="90"/>
      <c r="HS2058" s="90"/>
      <c r="HT2058" s="90"/>
      <c r="HU2058" s="90"/>
      <c r="HV2058" s="90"/>
      <c r="HW2058" s="90"/>
      <c r="HX2058" s="90"/>
      <c r="HY2058" s="90"/>
      <c r="HZ2058" s="90"/>
      <c r="IA2058" s="90"/>
      <c r="IB2058" s="90"/>
      <c r="IC2058" s="90"/>
      <c r="ID2058" s="90"/>
      <c r="IE2058" s="90"/>
      <c r="IF2058" s="90"/>
      <c r="IG2058" s="90"/>
      <c r="IH2058" s="90"/>
      <c r="II2058" s="90"/>
      <c r="IJ2058" s="90"/>
      <c r="IK2058" s="90"/>
      <c r="IL2058" s="90"/>
      <c r="IM2058" s="90"/>
    </row>
    <row r="2059" spans="1:247" ht="13.5" hidden="1">
      <c r="A2059" s="90" t="s">
        <v>2767</v>
      </c>
      <c r="B2059" s="90" t="s">
        <v>3002</v>
      </c>
      <c r="C2059" s="90" t="s">
        <v>2942</v>
      </c>
      <c r="D2059" s="90" t="s">
        <v>3010</v>
      </c>
      <c r="E2059" s="90">
        <v>339414</v>
      </c>
      <c r="F2059" s="90" t="s">
        <v>2786</v>
      </c>
      <c r="G2059" s="90" t="s">
        <v>752</v>
      </c>
      <c r="H2059" s="92">
        <v>10144.52</v>
      </c>
      <c r="I2059" s="92">
        <v>496</v>
      </c>
      <c r="J2059" s="93"/>
      <c r="K2059" s="94">
        <f t="shared" si="29"/>
        <v>20.452661290322581</v>
      </c>
      <c r="L2059" s="94">
        <f t="shared" si="31"/>
        <v>20.452661290322581</v>
      </c>
      <c r="M2059" s="94">
        <f t="shared" si="30"/>
        <v>0</v>
      </c>
      <c r="N2059" s="90" t="s">
        <v>2982</v>
      </c>
      <c r="O2059" s="90" t="s">
        <v>2989</v>
      </c>
      <c r="P2059" s="90" t="s">
        <v>2619</v>
      </c>
      <c r="Q2059" s="90"/>
      <c r="R2059" s="90"/>
      <c r="S2059" s="90"/>
      <c r="T2059" s="90"/>
      <c r="U2059" s="90"/>
      <c r="V2059" s="90"/>
      <c r="W2059" s="90"/>
      <c r="X2059" s="90"/>
      <c r="Y2059" s="90"/>
      <c r="Z2059" s="90"/>
      <c r="AA2059" s="90"/>
      <c r="AB2059" s="90"/>
      <c r="AC2059" s="90"/>
      <c r="AD2059" s="90"/>
      <c r="AE2059" s="90"/>
      <c r="AF2059" s="90"/>
      <c r="AG2059" s="90"/>
      <c r="AH2059" s="90"/>
      <c r="AI2059" s="90"/>
      <c r="AJ2059" s="90"/>
      <c r="AK2059" s="90"/>
      <c r="AL2059" s="90"/>
      <c r="AM2059" s="90"/>
      <c r="AN2059" s="90"/>
      <c r="AO2059" s="90"/>
      <c r="AP2059" s="90"/>
      <c r="AQ2059" s="90"/>
      <c r="AR2059" s="90"/>
      <c r="AS2059" s="90"/>
      <c r="AT2059" s="90"/>
      <c r="AU2059" s="90"/>
      <c r="AV2059" s="90"/>
      <c r="AW2059" s="90"/>
      <c r="AX2059" s="90"/>
      <c r="AY2059" s="90"/>
      <c r="AZ2059" s="90"/>
      <c r="BA2059" s="90"/>
      <c r="BB2059" s="90"/>
      <c r="BC2059" s="90"/>
      <c r="BD2059" s="90"/>
      <c r="BE2059" s="90"/>
      <c r="BF2059" s="90"/>
      <c r="BG2059" s="90"/>
      <c r="BH2059" s="90"/>
      <c r="BI2059" s="90"/>
      <c r="BJ2059" s="90"/>
      <c r="BK2059" s="90"/>
      <c r="BL2059" s="90"/>
      <c r="BM2059" s="90"/>
      <c r="BN2059" s="90"/>
      <c r="BO2059" s="90"/>
      <c r="BP2059" s="90"/>
      <c r="BQ2059" s="90"/>
      <c r="BR2059" s="90"/>
      <c r="BS2059" s="90"/>
      <c r="BT2059" s="90"/>
      <c r="BU2059" s="90"/>
      <c r="BV2059" s="90"/>
      <c r="BW2059" s="90"/>
      <c r="BX2059" s="90"/>
      <c r="BY2059" s="90"/>
      <c r="BZ2059" s="90"/>
      <c r="CA2059" s="90"/>
      <c r="CB2059" s="90"/>
      <c r="CC2059" s="90"/>
      <c r="CD2059" s="90"/>
      <c r="CE2059" s="90"/>
      <c r="CF2059" s="90"/>
      <c r="CG2059" s="90"/>
      <c r="CH2059" s="90"/>
      <c r="CI2059" s="90"/>
      <c r="CJ2059" s="90"/>
      <c r="CK2059" s="90"/>
      <c r="CL2059" s="90"/>
      <c r="CM2059" s="90"/>
      <c r="CN2059" s="90"/>
      <c r="CO2059" s="90"/>
      <c r="CP2059" s="90"/>
      <c r="CQ2059" s="90"/>
      <c r="CR2059" s="90"/>
      <c r="CS2059" s="90"/>
      <c r="CT2059" s="90"/>
      <c r="CU2059" s="90"/>
      <c r="CV2059" s="90"/>
      <c r="CW2059" s="90"/>
      <c r="CX2059" s="90"/>
      <c r="CY2059" s="90"/>
      <c r="CZ2059" s="90"/>
      <c r="DA2059" s="90"/>
      <c r="DB2059" s="90"/>
      <c r="DC2059" s="90"/>
      <c r="DD2059" s="90"/>
      <c r="DE2059" s="90"/>
      <c r="DF2059" s="90"/>
      <c r="DG2059" s="90"/>
      <c r="DH2059" s="90"/>
      <c r="DI2059" s="90"/>
      <c r="DJ2059" s="90"/>
      <c r="DK2059" s="90"/>
      <c r="DL2059" s="90"/>
      <c r="DM2059" s="90"/>
      <c r="DN2059" s="90"/>
      <c r="DO2059" s="90"/>
      <c r="DP2059" s="90"/>
      <c r="DQ2059" s="90"/>
      <c r="DR2059" s="90"/>
      <c r="DS2059" s="90"/>
      <c r="DT2059" s="90"/>
      <c r="DU2059" s="90"/>
      <c r="DV2059" s="90"/>
      <c r="DW2059" s="90"/>
      <c r="DX2059" s="90"/>
      <c r="DY2059" s="90"/>
      <c r="DZ2059" s="90"/>
      <c r="EA2059" s="90"/>
      <c r="EB2059" s="90"/>
      <c r="EC2059" s="90"/>
      <c r="ED2059" s="90"/>
      <c r="EE2059" s="90"/>
      <c r="EF2059" s="90"/>
      <c r="EG2059" s="90"/>
      <c r="EH2059" s="90"/>
      <c r="EI2059" s="90"/>
      <c r="EJ2059" s="90"/>
      <c r="EK2059" s="90"/>
      <c r="EL2059" s="90"/>
      <c r="EM2059" s="90"/>
      <c r="EN2059" s="90"/>
      <c r="EO2059" s="90"/>
      <c r="EP2059" s="90"/>
      <c r="EQ2059" s="90"/>
      <c r="ER2059" s="90"/>
      <c r="ES2059" s="90"/>
      <c r="ET2059" s="90"/>
      <c r="EU2059" s="90"/>
      <c r="EV2059" s="90"/>
      <c r="EW2059" s="90"/>
      <c r="EX2059" s="90"/>
      <c r="EY2059" s="90"/>
      <c r="EZ2059" s="90"/>
      <c r="FA2059" s="90"/>
      <c r="FB2059" s="90"/>
      <c r="FC2059" s="90"/>
      <c r="FD2059" s="90"/>
      <c r="FE2059" s="90"/>
      <c r="FF2059" s="90"/>
      <c r="FG2059" s="90"/>
      <c r="FH2059" s="90"/>
      <c r="FI2059" s="90"/>
      <c r="FJ2059" s="90"/>
      <c r="FK2059" s="90"/>
      <c r="FL2059" s="90"/>
      <c r="FM2059" s="90"/>
      <c r="FN2059" s="90"/>
      <c r="FO2059" s="90"/>
      <c r="FP2059" s="90"/>
      <c r="FQ2059" s="90"/>
      <c r="FR2059" s="90"/>
      <c r="FS2059" s="90"/>
      <c r="FT2059" s="90"/>
      <c r="FU2059" s="90"/>
      <c r="FV2059" s="90"/>
      <c r="FW2059" s="90"/>
      <c r="FX2059" s="90"/>
      <c r="FY2059" s="90"/>
      <c r="FZ2059" s="90"/>
      <c r="GA2059" s="90"/>
      <c r="GB2059" s="90"/>
      <c r="GC2059" s="90"/>
      <c r="GD2059" s="90"/>
      <c r="GE2059" s="90"/>
      <c r="GF2059" s="90"/>
      <c r="GG2059" s="90"/>
      <c r="GH2059" s="90"/>
      <c r="GI2059" s="90"/>
      <c r="GJ2059" s="90"/>
      <c r="GK2059" s="90"/>
      <c r="GL2059" s="90"/>
      <c r="GM2059" s="90"/>
      <c r="GN2059" s="90"/>
      <c r="GO2059" s="90"/>
      <c r="GP2059" s="90"/>
      <c r="GQ2059" s="90"/>
      <c r="GR2059" s="90"/>
      <c r="GS2059" s="90"/>
      <c r="GT2059" s="90"/>
      <c r="GU2059" s="90"/>
      <c r="GV2059" s="90"/>
      <c r="GW2059" s="90"/>
      <c r="GX2059" s="90"/>
      <c r="GY2059" s="90"/>
      <c r="GZ2059" s="90"/>
      <c r="HA2059" s="90"/>
      <c r="HB2059" s="90"/>
      <c r="HC2059" s="90"/>
      <c r="HD2059" s="90"/>
      <c r="HE2059" s="90"/>
      <c r="HF2059" s="90"/>
      <c r="HG2059" s="90"/>
      <c r="HH2059" s="90"/>
      <c r="HI2059" s="90"/>
      <c r="HJ2059" s="90"/>
      <c r="HK2059" s="90"/>
      <c r="HL2059" s="90"/>
      <c r="HM2059" s="90"/>
      <c r="HN2059" s="90"/>
      <c r="HO2059" s="90"/>
      <c r="HP2059" s="90"/>
      <c r="HQ2059" s="90"/>
      <c r="HR2059" s="90"/>
      <c r="HS2059" s="90"/>
      <c r="HT2059" s="90"/>
      <c r="HU2059" s="90"/>
      <c r="HV2059" s="90"/>
      <c r="HW2059" s="90"/>
      <c r="HX2059" s="90"/>
      <c r="HY2059" s="90"/>
      <c r="HZ2059" s="90"/>
      <c r="IA2059" s="90"/>
      <c r="IB2059" s="90"/>
      <c r="IC2059" s="90"/>
      <c r="ID2059" s="90"/>
      <c r="IE2059" s="90"/>
      <c r="IF2059" s="90"/>
      <c r="IG2059" s="90"/>
      <c r="IH2059" s="90"/>
      <c r="II2059" s="90"/>
      <c r="IJ2059" s="90"/>
      <c r="IK2059" s="90"/>
      <c r="IL2059" s="90"/>
      <c r="IM2059" s="90"/>
    </row>
    <row r="2060" spans="1:247" ht="13.5" hidden="1">
      <c r="A2060" s="90" t="s">
        <v>2767</v>
      </c>
      <c r="B2060" s="90" t="s">
        <v>3002</v>
      </c>
      <c r="C2060" s="90" t="s">
        <v>3011</v>
      </c>
      <c r="D2060" s="91">
        <v>45723</v>
      </c>
      <c r="E2060" s="90">
        <v>27</v>
      </c>
      <c r="F2060" s="90" t="s">
        <v>2898</v>
      </c>
      <c r="G2060" s="90" t="s">
        <v>3012</v>
      </c>
      <c r="H2060" s="92">
        <v>603988</v>
      </c>
      <c r="I2060" s="92">
        <v>497</v>
      </c>
      <c r="J2060" s="93"/>
      <c r="K2060" s="94">
        <f t="shared" si="29"/>
        <v>1215.2676056338028</v>
      </c>
      <c r="L2060" s="94">
        <f t="shared" si="31"/>
        <v>1215.2676056338028</v>
      </c>
      <c r="M2060" s="94">
        <f t="shared" si="30"/>
        <v>0</v>
      </c>
      <c r="N2060" s="90" t="s">
        <v>2982</v>
      </c>
      <c r="O2060" s="90" t="s">
        <v>2989</v>
      </c>
      <c r="P2060" s="90" t="s">
        <v>2619</v>
      </c>
      <c r="Q2060" s="90"/>
      <c r="R2060" s="90"/>
      <c r="S2060" s="90"/>
      <c r="T2060" s="90"/>
      <c r="U2060" s="90"/>
      <c r="V2060" s="90"/>
      <c r="W2060" s="90"/>
      <c r="X2060" s="90"/>
      <c r="Y2060" s="90"/>
      <c r="Z2060" s="90"/>
      <c r="AA2060" s="90"/>
      <c r="AB2060" s="90"/>
      <c r="AC2060" s="90"/>
      <c r="AD2060" s="90"/>
      <c r="AE2060" s="90"/>
      <c r="AF2060" s="90"/>
      <c r="AG2060" s="90"/>
      <c r="AH2060" s="90"/>
      <c r="AI2060" s="90"/>
      <c r="AJ2060" s="90"/>
      <c r="AK2060" s="90"/>
      <c r="AL2060" s="90"/>
      <c r="AM2060" s="90"/>
      <c r="AN2060" s="90"/>
      <c r="AO2060" s="90"/>
      <c r="AP2060" s="90"/>
      <c r="AQ2060" s="90"/>
      <c r="AR2060" s="90"/>
      <c r="AS2060" s="90"/>
      <c r="AT2060" s="90"/>
      <c r="AU2060" s="90"/>
      <c r="AV2060" s="90"/>
      <c r="AW2060" s="90"/>
      <c r="AX2060" s="90"/>
      <c r="AY2060" s="90"/>
      <c r="AZ2060" s="90"/>
      <c r="BA2060" s="90"/>
      <c r="BB2060" s="90"/>
      <c r="BC2060" s="90"/>
      <c r="BD2060" s="90"/>
      <c r="BE2060" s="90"/>
      <c r="BF2060" s="90"/>
      <c r="BG2060" s="90"/>
      <c r="BH2060" s="90"/>
      <c r="BI2060" s="90"/>
      <c r="BJ2060" s="90"/>
      <c r="BK2060" s="90"/>
      <c r="BL2060" s="90"/>
      <c r="BM2060" s="90"/>
      <c r="BN2060" s="90"/>
      <c r="BO2060" s="90"/>
      <c r="BP2060" s="90"/>
      <c r="BQ2060" s="90"/>
      <c r="BR2060" s="90"/>
      <c r="BS2060" s="90"/>
      <c r="BT2060" s="90"/>
      <c r="BU2060" s="90"/>
      <c r="BV2060" s="90"/>
      <c r="BW2060" s="90"/>
      <c r="BX2060" s="90"/>
      <c r="BY2060" s="90"/>
      <c r="BZ2060" s="90"/>
      <c r="CA2060" s="90"/>
      <c r="CB2060" s="90"/>
      <c r="CC2060" s="90"/>
      <c r="CD2060" s="90"/>
      <c r="CE2060" s="90"/>
      <c r="CF2060" s="90"/>
      <c r="CG2060" s="90"/>
      <c r="CH2060" s="90"/>
      <c r="CI2060" s="90"/>
      <c r="CJ2060" s="90"/>
      <c r="CK2060" s="90"/>
      <c r="CL2060" s="90"/>
      <c r="CM2060" s="90"/>
      <c r="CN2060" s="90"/>
      <c r="CO2060" s="90"/>
      <c r="CP2060" s="90"/>
      <c r="CQ2060" s="90"/>
      <c r="CR2060" s="90"/>
      <c r="CS2060" s="90"/>
      <c r="CT2060" s="90"/>
      <c r="CU2060" s="90"/>
      <c r="CV2060" s="90"/>
      <c r="CW2060" s="90"/>
      <c r="CX2060" s="90"/>
      <c r="CY2060" s="90"/>
      <c r="CZ2060" s="90"/>
      <c r="DA2060" s="90"/>
      <c r="DB2060" s="90"/>
      <c r="DC2060" s="90"/>
      <c r="DD2060" s="90"/>
      <c r="DE2060" s="90"/>
      <c r="DF2060" s="90"/>
      <c r="DG2060" s="90"/>
      <c r="DH2060" s="90"/>
      <c r="DI2060" s="90"/>
      <c r="DJ2060" s="90"/>
      <c r="DK2060" s="90"/>
      <c r="DL2060" s="90"/>
      <c r="DM2060" s="90"/>
      <c r="DN2060" s="90"/>
      <c r="DO2060" s="90"/>
      <c r="DP2060" s="90"/>
      <c r="DQ2060" s="90"/>
      <c r="DR2060" s="90"/>
      <c r="DS2060" s="90"/>
      <c r="DT2060" s="90"/>
      <c r="DU2060" s="90"/>
      <c r="DV2060" s="90"/>
      <c r="DW2060" s="90"/>
      <c r="DX2060" s="90"/>
      <c r="DY2060" s="90"/>
      <c r="DZ2060" s="90"/>
      <c r="EA2060" s="90"/>
      <c r="EB2060" s="90"/>
      <c r="EC2060" s="90"/>
      <c r="ED2060" s="90"/>
      <c r="EE2060" s="90"/>
      <c r="EF2060" s="90"/>
      <c r="EG2060" s="90"/>
      <c r="EH2060" s="90"/>
      <c r="EI2060" s="90"/>
      <c r="EJ2060" s="90"/>
      <c r="EK2060" s="90"/>
      <c r="EL2060" s="90"/>
      <c r="EM2060" s="90"/>
      <c r="EN2060" s="90"/>
      <c r="EO2060" s="90"/>
      <c r="EP2060" s="90"/>
      <c r="EQ2060" s="90"/>
      <c r="ER2060" s="90"/>
      <c r="ES2060" s="90"/>
      <c r="ET2060" s="90"/>
      <c r="EU2060" s="90"/>
      <c r="EV2060" s="90"/>
      <c r="EW2060" s="90"/>
      <c r="EX2060" s="90"/>
      <c r="EY2060" s="90"/>
      <c r="EZ2060" s="90"/>
      <c r="FA2060" s="90"/>
      <c r="FB2060" s="90"/>
      <c r="FC2060" s="90"/>
      <c r="FD2060" s="90"/>
      <c r="FE2060" s="90"/>
      <c r="FF2060" s="90"/>
      <c r="FG2060" s="90"/>
      <c r="FH2060" s="90"/>
      <c r="FI2060" s="90"/>
      <c r="FJ2060" s="90"/>
      <c r="FK2060" s="90"/>
      <c r="FL2060" s="90"/>
      <c r="FM2060" s="90"/>
      <c r="FN2060" s="90"/>
      <c r="FO2060" s="90"/>
      <c r="FP2060" s="90"/>
      <c r="FQ2060" s="90"/>
      <c r="FR2060" s="90"/>
      <c r="FS2060" s="90"/>
      <c r="FT2060" s="90"/>
      <c r="FU2060" s="90"/>
      <c r="FV2060" s="90"/>
      <c r="FW2060" s="90"/>
      <c r="FX2060" s="90"/>
      <c r="FY2060" s="90"/>
      <c r="FZ2060" s="90"/>
      <c r="GA2060" s="90"/>
      <c r="GB2060" s="90"/>
      <c r="GC2060" s="90"/>
      <c r="GD2060" s="90"/>
      <c r="GE2060" s="90"/>
      <c r="GF2060" s="90"/>
      <c r="GG2060" s="90"/>
      <c r="GH2060" s="90"/>
      <c r="GI2060" s="90"/>
      <c r="GJ2060" s="90"/>
      <c r="GK2060" s="90"/>
      <c r="GL2060" s="90"/>
      <c r="GM2060" s="90"/>
      <c r="GN2060" s="90"/>
      <c r="GO2060" s="90"/>
      <c r="GP2060" s="90"/>
      <c r="GQ2060" s="90"/>
      <c r="GR2060" s="90"/>
      <c r="GS2060" s="90"/>
      <c r="GT2060" s="90"/>
      <c r="GU2060" s="90"/>
      <c r="GV2060" s="90"/>
      <c r="GW2060" s="90"/>
      <c r="GX2060" s="90"/>
      <c r="GY2060" s="90"/>
      <c r="GZ2060" s="90"/>
      <c r="HA2060" s="90"/>
      <c r="HB2060" s="90"/>
      <c r="HC2060" s="90"/>
      <c r="HD2060" s="90"/>
      <c r="HE2060" s="90"/>
      <c r="HF2060" s="90"/>
      <c r="HG2060" s="90"/>
      <c r="HH2060" s="90"/>
      <c r="HI2060" s="90"/>
      <c r="HJ2060" s="90"/>
      <c r="HK2060" s="90"/>
      <c r="HL2060" s="90"/>
      <c r="HM2060" s="90"/>
      <c r="HN2060" s="90"/>
      <c r="HO2060" s="90"/>
      <c r="HP2060" s="90"/>
      <c r="HQ2060" s="90"/>
      <c r="HR2060" s="90"/>
      <c r="HS2060" s="90"/>
      <c r="HT2060" s="90"/>
      <c r="HU2060" s="90"/>
      <c r="HV2060" s="90"/>
      <c r="HW2060" s="90"/>
      <c r="HX2060" s="90"/>
      <c r="HY2060" s="90"/>
      <c r="HZ2060" s="90"/>
      <c r="IA2060" s="90"/>
      <c r="IB2060" s="90"/>
      <c r="IC2060" s="90"/>
      <c r="ID2060" s="90"/>
      <c r="IE2060" s="90"/>
      <c r="IF2060" s="90"/>
      <c r="IG2060" s="90"/>
      <c r="IH2060" s="90"/>
      <c r="II2060" s="90"/>
      <c r="IJ2060" s="90"/>
      <c r="IK2060" s="90"/>
      <c r="IL2060" s="90"/>
      <c r="IM2060" s="90"/>
    </row>
    <row r="2061" spans="1:247" ht="13.5" hidden="1">
      <c r="A2061" s="90" t="s">
        <v>2767</v>
      </c>
      <c r="B2061" s="90" t="s">
        <v>3002</v>
      </c>
      <c r="C2061" s="90" t="s">
        <v>3011</v>
      </c>
      <c r="D2061" s="91">
        <v>45723</v>
      </c>
      <c r="E2061" s="90">
        <v>27</v>
      </c>
      <c r="F2061" s="90" t="s">
        <v>2898</v>
      </c>
      <c r="G2061" s="90" t="s">
        <v>3013</v>
      </c>
      <c r="H2061" s="92">
        <f>914156-603988</f>
        <v>310168</v>
      </c>
      <c r="I2061" s="92">
        <v>501.74</v>
      </c>
      <c r="J2061" s="93"/>
      <c r="K2061" s="94">
        <f t="shared" si="29"/>
        <v>618.18471718419903</v>
      </c>
      <c r="L2061" s="94">
        <v>618.18089999999995</v>
      </c>
      <c r="M2061" s="94">
        <f t="shared" si="30"/>
        <v>3.817184199078838E-3</v>
      </c>
      <c r="N2061" s="90" t="s">
        <v>2982</v>
      </c>
      <c r="O2061" s="90" t="s">
        <v>2989</v>
      </c>
      <c r="P2061" s="90" t="s">
        <v>2619</v>
      </c>
      <c r="Q2061" s="90"/>
      <c r="R2061" s="90"/>
      <c r="S2061" s="90"/>
      <c r="T2061" s="90"/>
      <c r="U2061" s="90"/>
      <c r="V2061" s="90"/>
      <c r="W2061" s="90"/>
      <c r="X2061" s="90"/>
      <c r="Y2061" s="90"/>
      <c r="Z2061" s="90"/>
      <c r="AA2061" s="90"/>
      <c r="AB2061" s="90"/>
      <c r="AC2061" s="90"/>
      <c r="AD2061" s="90"/>
      <c r="AE2061" s="90"/>
      <c r="AF2061" s="90"/>
      <c r="AG2061" s="90"/>
      <c r="AH2061" s="90"/>
      <c r="AI2061" s="90"/>
      <c r="AJ2061" s="90"/>
      <c r="AK2061" s="90"/>
      <c r="AL2061" s="90"/>
      <c r="AM2061" s="90"/>
      <c r="AN2061" s="90"/>
      <c r="AO2061" s="90"/>
      <c r="AP2061" s="90"/>
      <c r="AQ2061" s="90"/>
      <c r="AR2061" s="90"/>
      <c r="AS2061" s="90"/>
      <c r="AT2061" s="90"/>
      <c r="AU2061" s="90"/>
      <c r="AV2061" s="90"/>
      <c r="AW2061" s="90"/>
      <c r="AX2061" s="90"/>
      <c r="AY2061" s="90"/>
      <c r="AZ2061" s="90"/>
      <c r="BA2061" s="90"/>
      <c r="BB2061" s="90"/>
      <c r="BC2061" s="90"/>
      <c r="BD2061" s="90"/>
      <c r="BE2061" s="90"/>
      <c r="BF2061" s="90"/>
      <c r="BG2061" s="90"/>
      <c r="BH2061" s="90"/>
      <c r="BI2061" s="90"/>
      <c r="BJ2061" s="90"/>
      <c r="BK2061" s="90"/>
      <c r="BL2061" s="90"/>
      <c r="BM2061" s="90"/>
      <c r="BN2061" s="90"/>
      <c r="BO2061" s="90"/>
      <c r="BP2061" s="90"/>
      <c r="BQ2061" s="90"/>
      <c r="BR2061" s="90"/>
      <c r="BS2061" s="90"/>
      <c r="BT2061" s="90"/>
      <c r="BU2061" s="90"/>
      <c r="BV2061" s="90"/>
      <c r="BW2061" s="90"/>
      <c r="BX2061" s="90"/>
      <c r="BY2061" s="90"/>
      <c r="BZ2061" s="90"/>
      <c r="CA2061" s="90"/>
      <c r="CB2061" s="90"/>
      <c r="CC2061" s="90"/>
      <c r="CD2061" s="90"/>
      <c r="CE2061" s="90"/>
      <c r="CF2061" s="90"/>
      <c r="CG2061" s="90"/>
      <c r="CH2061" s="90"/>
      <c r="CI2061" s="90"/>
      <c r="CJ2061" s="90"/>
      <c r="CK2061" s="90"/>
      <c r="CL2061" s="90"/>
      <c r="CM2061" s="90"/>
      <c r="CN2061" s="90"/>
      <c r="CO2061" s="90"/>
      <c r="CP2061" s="90"/>
      <c r="CQ2061" s="90"/>
      <c r="CR2061" s="90"/>
      <c r="CS2061" s="90"/>
      <c r="CT2061" s="90"/>
      <c r="CU2061" s="90"/>
      <c r="CV2061" s="90"/>
      <c r="CW2061" s="90"/>
      <c r="CX2061" s="90"/>
      <c r="CY2061" s="90"/>
      <c r="CZ2061" s="90"/>
      <c r="DA2061" s="90"/>
      <c r="DB2061" s="90"/>
      <c r="DC2061" s="90"/>
      <c r="DD2061" s="90"/>
      <c r="DE2061" s="90"/>
      <c r="DF2061" s="90"/>
      <c r="DG2061" s="90"/>
      <c r="DH2061" s="90"/>
      <c r="DI2061" s="90"/>
      <c r="DJ2061" s="90"/>
      <c r="DK2061" s="90"/>
      <c r="DL2061" s="90"/>
      <c r="DM2061" s="90"/>
      <c r="DN2061" s="90"/>
      <c r="DO2061" s="90"/>
      <c r="DP2061" s="90"/>
      <c r="DQ2061" s="90"/>
      <c r="DR2061" s="90"/>
      <c r="DS2061" s="90"/>
      <c r="DT2061" s="90"/>
      <c r="DU2061" s="90"/>
      <c r="DV2061" s="90"/>
      <c r="DW2061" s="90"/>
      <c r="DX2061" s="90"/>
      <c r="DY2061" s="90"/>
      <c r="DZ2061" s="90"/>
      <c r="EA2061" s="90"/>
      <c r="EB2061" s="90"/>
      <c r="EC2061" s="90"/>
      <c r="ED2061" s="90"/>
      <c r="EE2061" s="90"/>
      <c r="EF2061" s="90"/>
      <c r="EG2061" s="90"/>
      <c r="EH2061" s="90"/>
      <c r="EI2061" s="90"/>
      <c r="EJ2061" s="90"/>
      <c r="EK2061" s="90"/>
      <c r="EL2061" s="90"/>
      <c r="EM2061" s="90"/>
      <c r="EN2061" s="90"/>
      <c r="EO2061" s="90"/>
      <c r="EP2061" s="90"/>
      <c r="EQ2061" s="90"/>
      <c r="ER2061" s="90"/>
      <c r="ES2061" s="90"/>
      <c r="ET2061" s="90"/>
      <c r="EU2061" s="90"/>
      <c r="EV2061" s="90"/>
      <c r="EW2061" s="90"/>
      <c r="EX2061" s="90"/>
      <c r="EY2061" s="90"/>
      <c r="EZ2061" s="90"/>
      <c r="FA2061" s="90"/>
      <c r="FB2061" s="90"/>
      <c r="FC2061" s="90"/>
      <c r="FD2061" s="90"/>
      <c r="FE2061" s="90"/>
      <c r="FF2061" s="90"/>
      <c r="FG2061" s="90"/>
      <c r="FH2061" s="90"/>
      <c r="FI2061" s="90"/>
      <c r="FJ2061" s="90"/>
      <c r="FK2061" s="90"/>
      <c r="FL2061" s="90"/>
      <c r="FM2061" s="90"/>
      <c r="FN2061" s="90"/>
      <c r="FO2061" s="90"/>
      <c r="FP2061" s="90"/>
      <c r="FQ2061" s="90"/>
      <c r="FR2061" s="90"/>
      <c r="FS2061" s="90"/>
      <c r="FT2061" s="90"/>
      <c r="FU2061" s="90"/>
      <c r="FV2061" s="90"/>
      <c r="FW2061" s="90"/>
      <c r="FX2061" s="90"/>
      <c r="FY2061" s="90"/>
      <c r="FZ2061" s="90"/>
      <c r="GA2061" s="90"/>
      <c r="GB2061" s="90"/>
      <c r="GC2061" s="90"/>
      <c r="GD2061" s="90"/>
      <c r="GE2061" s="90"/>
      <c r="GF2061" s="90"/>
      <c r="GG2061" s="90"/>
      <c r="GH2061" s="90"/>
      <c r="GI2061" s="90"/>
      <c r="GJ2061" s="90"/>
      <c r="GK2061" s="90"/>
      <c r="GL2061" s="90"/>
      <c r="GM2061" s="90"/>
      <c r="GN2061" s="90"/>
      <c r="GO2061" s="90"/>
      <c r="GP2061" s="90"/>
      <c r="GQ2061" s="90"/>
      <c r="GR2061" s="90"/>
      <c r="GS2061" s="90"/>
      <c r="GT2061" s="90"/>
      <c r="GU2061" s="90"/>
      <c r="GV2061" s="90"/>
      <c r="GW2061" s="90"/>
      <c r="GX2061" s="90"/>
      <c r="GY2061" s="90"/>
      <c r="GZ2061" s="90"/>
      <c r="HA2061" s="90"/>
      <c r="HB2061" s="90"/>
      <c r="HC2061" s="90"/>
      <c r="HD2061" s="90"/>
      <c r="HE2061" s="90"/>
      <c r="HF2061" s="90"/>
      <c r="HG2061" s="90"/>
      <c r="HH2061" s="90"/>
      <c r="HI2061" s="90"/>
      <c r="HJ2061" s="90"/>
      <c r="HK2061" s="90"/>
      <c r="HL2061" s="90"/>
      <c r="HM2061" s="90"/>
      <c r="HN2061" s="90"/>
      <c r="HO2061" s="90"/>
      <c r="HP2061" s="90"/>
      <c r="HQ2061" s="90"/>
      <c r="HR2061" s="90"/>
      <c r="HS2061" s="90"/>
      <c r="HT2061" s="90"/>
      <c r="HU2061" s="90"/>
      <c r="HV2061" s="90"/>
      <c r="HW2061" s="90"/>
      <c r="HX2061" s="90"/>
      <c r="HY2061" s="90"/>
      <c r="HZ2061" s="90"/>
      <c r="IA2061" s="90"/>
      <c r="IB2061" s="90"/>
      <c r="IC2061" s="90"/>
      <c r="ID2061" s="90"/>
      <c r="IE2061" s="90"/>
      <c r="IF2061" s="90"/>
      <c r="IG2061" s="90"/>
      <c r="IH2061" s="90"/>
      <c r="II2061" s="90"/>
      <c r="IJ2061" s="90"/>
      <c r="IK2061" s="90"/>
      <c r="IL2061" s="90"/>
      <c r="IM2061" s="90"/>
    </row>
    <row r="2062" spans="1:247" ht="13.5" hidden="1">
      <c r="A2062" s="90" t="s">
        <v>2767</v>
      </c>
      <c r="B2062" s="90" t="s">
        <v>3002</v>
      </c>
      <c r="C2062" s="90" t="s">
        <v>3011</v>
      </c>
      <c r="D2062" s="91">
        <v>45723</v>
      </c>
      <c r="E2062" s="90">
        <v>29</v>
      </c>
      <c r="F2062" s="90" t="s">
        <v>2898</v>
      </c>
      <c r="G2062" s="90" t="s">
        <v>3014</v>
      </c>
      <c r="H2062" s="92">
        <v>125000</v>
      </c>
      <c r="I2062" s="92">
        <v>497</v>
      </c>
      <c r="J2062" s="93"/>
      <c r="K2062" s="94">
        <f t="shared" si="29"/>
        <v>251.50905432595573</v>
      </c>
      <c r="L2062" s="94">
        <f>K2062</f>
        <v>251.50905432595573</v>
      </c>
      <c r="M2062" s="94">
        <f t="shared" si="30"/>
        <v>0</v>
      </c>
      <c r="N2062" s="116"/>
      <c r="O2062" s="75" t="s">
        <v>3015</v>
      </c>
      <c r="P2062" s="90"/>
      <c r="Q2062" s="90"/>
      <c r="R2062" s="90"/>
      <c r="S2062" s="90"/>
      <c r="T2062" s="115"/>
      <c r="U2062" s="90"/>
      <c r="V2062" s="90"/>
      <c r="W2062" s="90"/>
      <c r="X2062" s="90"/>
      <c r="Y2062" s="90"/>
      <c r="Z2062" s="90"/>
      <c r="AA2062" s="90"/>
      <c r="AB2062" s="90"/>
      <c r="AC2062" s="90"/>
      <c r="AD2062" s="90"/>
      <c r="AE2062" s="90"/>
      <c r="AF2062" s="90"/>
      <c r="AG2062" s="90"/>
      <c r="AH2062" s="90"/>
      <c r="AI2062" s="90"/>
      <c r="AJ2062" s="90"/>
      <c r="AK2062" s="90"/>
      <c r="AL2062" s="90"/>
      <c r="AM2062" s="90"/>
      <c r="AN2062" s="90"/>
      <c r="AO2062" s="90"/>
      <c r="AP2062" s="90"/>
      <c r="AQ2062" s="90"/>
      <c r="AR2062" s="90"/>
      <c r="AS2062" s="90"/>
      <c r="AT2062" s="90"/>
      <c r="AU2062" s="90"/>
      <c r="AV2062" s="90"/>
      <c r="AW2062" s="90"/>
      <c r="AX2062" s="90"/>
      <c r="AY2062" s="90"/>
      <c r="AZ2062" s="90"/>
      <c r="BA2062" s="90"/>
      <c r="BB2062" s="90"/>
      <c r="BC2062" s="90"/>
      <c r="BD2062" s="90"/>
      <c r="BE2062" s="90"/>
      <c r="BF2062" s="90"/>
      <c r="BG2062" s="90"/>
      <c r="BH2062" s="90"/>
      <c r="BI2062" s="90"/>
      <c r="BJ2062" s="90"/>
      <c r="BK2062" s="90"/>
      <c r="BL2062" s="90"/>
      <c r="BM2062" s="90"/>
      <c r="BN2062" s="90"/>
      <c r="BO2062" s="90"/>
      <c r="BP2062" s="90"/>
      <c r="BQ2062" s="90"/>
      <c r="BR2062" s="90"/>
      <c r="BS2062" s="90"/>
      <c r="BT2062" s="90"/>
      <c r="BU2062" s="90"/>
      <c r="BV2062" s="90"/>
      <c r="BW2062" s="90"/>
      <c r="BX2062" s="90"/>
      <c r="BY2062" s="90"/>
      <c r="BZ2062" s="90"/>
      <c r="CA2062" s="90"/>
      <c r="CB2062" s="90"/>
      <c r="CC2062" s="90"/>
      <c r="CD2062" s="90"/>
      <c r="CE2062" s="90"/>
      <c r="CF2062" s="90"/>
      <c r="CG2062" s="90"/>
      <c r="CH2062" s="90"/>
      <c r="CI2062" s="90"/>
      <c r="CJ2062" s="90"/>
      <c r="CK2062" s="90"/>
      <c r="CL2062" s="90"/>
      <c r="CM2062" s="90"/>
      <c r="CN2062" s="90"/>
      <c r="CO2062" s="90"/>
      <c r="CP2062" s="90"/>
      <c r="CQ2062" s="90"/>
      <c r="CR2062" s="90"/>
      <c r="CS2062" s="90"/>
      <c r="CT2062" s="90"/>
      <c r="CU2062" s="90"/>
      <c r="CV2062" s="90"/>
      <c r="CW2062" s="90"/>
      <c r="CX2062" s="90"/>
      <c r="CY2062" s="90"/>
      <c r="CZ2062" s="90"/>
      <c r="DA2062" s="90"/>
      <c r="DB2062" s="90"/>
      <c r="DC2062" s="90"/>
      <c r="DD2062" s="90"/>
      <c r="DE2062" s="90"/>
      <c r="DF2062" s="90"/>
      <c r="DG2062" s="90"/>
      <c r="DH2062" s="90"/>
      <c r="DI2062" s="90"/>
      <c r="DJ2062" s="90"/>
      <c r="DK2062" s="90"/>
      <c r="DL2062" s="90"/>
      <c r="DM2062" s="90"/>
      <c r="DN2062" s="90"/>
      <c r="DO2062" s="90"/>
      <c r="DP2062" s="90"/>
      <c r="DQ2062" s="90"/>
      <c r="DR2062" s="90"/>
      <c r="DS2062" s="90"/>
      <c r="DT2062" s="90"/>
      <c r="DU2062" s="90"/>
      <c r="DV2062" s="90"/>
      <c r="DW2062" s="90"/>
      <c r="DX2062" s="90"/>
      <c r="DY2062" s="90"/>
      <c r="DZ2062" s="90"/>
      <c r="EA2062" s="90"/>
      <c r="EB2062" s="90"/>
      <c r="EC2062" s="90"/>
      <c r="ED2062" s="90"/>
      <c r="EE2062" s="90"/>
      <c r="EF2062" s="90"/>
      <c r="EG2062" s="90"/>
      <c r="EH2062" s="90"/>
      <c r="EI2062" s="90"/>
      <c r="EJ2062" s="90"/>
      <c r="EK2062" s="90"/>
      <c r="EL2062" s="90"/>
      <c r="EM2062" s="90"/>
      <c r="EN2062" s="90"/>
      <c r="EO2062" s="90"/>
      <c r="EP2062" s="90"/>
      <c r="EQ2062" s="90"/>
      <c r="ER2062" s="90"/>
      <c r="ES2062" s="90"/>
      <c r="ET2062" s="90"/>
      <c r="EU2062" s="90"/>
      <c r="EV2062" s="90"/>
      <c r="EW2062" s="90"/>
      <c r="EX2062" s="90"/>
      <c r="EY2062" s="90"/>
      <c r="EZ2062" s="90"/>
      <c r="FA2062" s="90"/>
      <c r="FB2062" s="90"/>
      <c r="FC2062" s="90"/>
      <c r="FD2062" s="90"/>
      <c r="FE2062" s="90"/>
      <c r="FF2062" s="90"/>
      <c r="FG2062" s="90"/>
      <c r="FH2062" s="90"/>
      <c r="FI2062" s="90"/>
      <c r="FJ2062" s="90"/>
      <c r="FK2062" s="90"/>
      <c r="FL2062" s="90"/>
      <c r="FM2062" s="90"/>
      <c r="FN2062" s="90"/>
      <c r="FO2062" s="90"/>
      <c r="FP2062" s="90"/>
      <c r="FQ2062" s="90"/>
      <c r="FR2062" s="90"/>
      <c r="FS2062" s="90"/>
      <c r="FT2062" s="90"/>
      <c r="FU2062" s="90"/>
      <c r="FV2062" s="90"/>
      <c r="FW2062" s="90"/>
      <c r="FX2062" s="90"/>
      <c r="FY2062" s="90"/>
      <c r="FZ2062" s="90"/>
      <c r="GA2062" s="90"/>
      <c r="GB2062" s="90"/>
      <c r="GC2062" s="90"/>
      <c r="GD2062" s="90"/>
      <c r="GE2062" s="90"/>
      <c r="GF2062" s="90"/>
      <c r="GG2062" s="90"/>
      <c r="GH2062" s="90"/>
      <c r="GI2062" s="90"/>
      <c r="GJ2062" s="90"/>
      <c r="GK2062" s="90"/>
      <c r="GL2062" s="90"/>
      <c r="GM2062" s="90"/>
      <c r="GN2062" s="90"/>
      <c r="GO2062" s="90"/>
      <c r="GP2062" s="90"/>
      <c r="GQ2062" s="90"/>
      <c r="GR2062" s="90"/>
      <c r="GS2062" s="90"/>
      <c r="GT2062" s="90"/>
      <c r="GU2062" s="90"/>
      <c r="GV2062" s="90"/>
      <c r="GW2062" s="90"/>
      <c r="GX2062" s="90"/>
      <c r="GY2062" s="90"/>
      <c r="GZ2062" s="90"/>
      <c r="HA2062" s="90"/>
      <c r="HB2062" s="90"/>
      <c r="HC2062" s="90"/>
      <c r="HD2062" s="90"/>
      <c r="HE2062" s="90"/>
      <c r="HF2062" s="90"/>
      <c r="HG2062" s="90"/>
      <c r="HH2062" s="90"/>
      <c r="HI2062" s="90"/>
      <c r="HJ2062" s="90"/>
      <c r="HK2062" s="90"/>
      <c r="HL2062" s="90"/>
      <c r="HM2062" s="90"/>
      <c r="HN2062" s="90"/>
      <c r="HO2062" s="90"/>
      <c r="HP2062" s="90"/>
      <c r="HQ2062" s="90"/>
      <c r="HR2062" s="90"/>
      <c r="HS2062" s="90"/>
      <c r="HT2062" s="90"/>
      <c r="HU2062" s="90"/>
      <c r="HV2062" s="90"/>
      <c r="HW2062" s="90"/>
      <c r="HX2062" s="90"/>
      <c r="HY2062" s="90"/>
      <c r="HZ2062" s="90"/>
      <c r="IA2062" s="90"/>
      <c r="IB2062" s="90"/>
      <c r="IC2062" s="90"/>
      <c r="ID2062" s="90"/>
      <c r="IE2062" s="90"/>
      <c r="IF2062" s="90"/>
      <c r="IG2062" s="90"/>
      <c r="IH2062" s="90"/>
      <c r="II2062" s="90"/>
      <c r="IJ2062" s="90"/>
      <c r="IK2062" s="90"/>
      <c r="IL2062" s="90"/>
      <c r="IM2062" s="90"/>
    </row>
    <row r="2063" spans="1:247" ht="13.5" hidden="1">
      <c r="A2063" s="90" t="s">
        <v>2767</v>
      </c>
      <c r="B2063" s="90" t="s">
        <v>3002</v>
      </c>
      <c r="C2063" s="90" t="s">
        <v>3011</v>
      </c>
      <c r="D2063" s="90" t="s">
        <v>3016</v>
      </c>
      <c r="E2063" s="90">
        <v>28</v>
      </c>
      <c r="F2063" s="90" t="s">
        <v>2898</v>
      </c>
      <c r="G2063" s="90" t="s">
        <v>3017</v>
      </c>
      <c r="H2063" s="92">
        <v>320323</v>
      </c>
      <c r="I2063" s="90">
        <v>495</v>
      </c>
      <c r="J2063" s="93"/>
      <c r="K2063" s="94">
        <f t="shared" si="29"/>
        <v>647.11717171717169</v>
      </c>
      <c r="L2063" s="94">
        <f>K2063</f>
        <v>647.11717171717169</v>
      </c>
      <c r="M2063" s="94">
        <f t="shared" si="30"/>
        <v>0</v>
      </c>
      <c r="N2063" s="116" t="s">
        <v>2908</v>
      </c>
      <c r="O2063" s="116" t="s">
        <v>3018</v>
      </c>
      <c r="P2063" s="90" t="s">
        <v>2619</v>
      </c>
      <c r="Q2063" s="90"/>
      <c r="R2063" s="90"/>
      <c r="S2063" s="90"/>
      <c r="T2063" s="115"/>
      <c r="U2063" s="90"/>
      <c r="V2063" s="90"/>
      <c r="W2063" s="90"/>
      <c r="X2063" s="90"/>
      <c r="Y2063" s="90"/>
      <c r="Z2063" s="90"/>
      <c r="AA2063" s="90"/>
      <c r="AB2063" s="90"/>
      <c r="AC2063" s="90"/>
      <c r="AD2063" s="90"/>
      <c r="AE2063" s="90"/>
      <c r="AF2063" s="90"/>
      <c r="AG2063" s="90"/>
      <c r="AH2063" s="90"/>
      <c r="AI2063" s="90"/>
      <c r="AJ2063" s="90"/>
      <c r="AK2063" s="90"/>
      <c r="AL2063" s="90"/>
      <c r="AM2063" s="90"/>
      <c r="AN2063" s="90"/>
      <c r="AO2063" s="90"/>
      <c r="AP2063" s="90"/>
      <c r="AQ2063" s="90"/>
      <c r="AR2063" s="90"/>
      <c r="AS2063" s="90"/>
      <c r="AT2063" s="90"/>
      <c r="AU2063" s="90"/>
      <c r="AV2063" s="90"/>
      <c r="AW2063" s="90"/>
      <c r="AX2063" s="90"/>
      <c r="AY2063" s="90"/>
      <c r="AZ2063" s="90"/>
      <c r="BA2063" s="90"/>
      <c r="BB2063" s="90"/>
      <c r="BC2063" s="90"/>
      <c r="BD2063" s="90"/>
      <c r="BE2063" s="90"/>
      <c r="BF2063" s="90"/>
      <c r="BG2063" s="90"/>
      <c r="BH2063" s="90"/>
      <c r="BI2063" s="90"/>
      <c r="BJ2063" s="90"/>
      <c r="BK2063" s="90"/>
      <c r="BL2063" s="90"/>
      <c r="BM2063" s="90"/>
      <c r="BN2063" s="90"/>
      <c r="BO2063" s="90"/>
      <c r="BP2063" s="90"/>
      <c r="BQ2063" s="90"/>
      <c r="BR2063" s="90"/>
      <c r="BS2063" s="90"/>
      <c r="BT2063" s="90"/>
      <c r="BU2063" s="90"/>
      <c r="BV2063" s="90"/>
      <c r="BW2063" s="90"/>
      <c r="BX2063" s="90"/>
      <c r="BY2063" s="90"/>
      <c r="BZ2063" s="90"/>
      <c r="CA2063" s="90"/>
      <c r="CB2063" s="90"/>
      <c r="CC2063" s="90"/>
      <c r="CD2063" s="90"/>
      <c r="CE2063" s="90"/>
      <c r="CF2063" s="90"/>
      <c r="CG2063" s="90"/>
      <c r="CH2063" s="90"/>
      <c r="CI2063" s="90"/>
      <c r="CJ2063" s="90"/>
      <c r="CK2063" s="90"/>
      <c r="CL2063" s="90"/>
      <c r="CM2063" s="90"/>
      <c r="CN2063" s="90"/>
      <c r="CO2063" s="90"/>
      <c r="CP2063" s="90"/>
      <c r="CQ2063" s="90"/>
      <c r="CR2063" s="90"/>
      <c r="CS2063" s="90"/>
      <c r="CT2063" s="90"/>
      <c r="CU2063" s="90"/>
      <c r="CV2063" s="90"/>
      <c r="CW2063" s="90"/>
      <c r="CX2063" s="90"/>
      <c r="CY2063" s="90"/>
      <c r="CZ2063" s="90"/>
      <c r="DA2063" s="90"/>
      <c r="DB2063" s="90"/>
      <c r="DC2063" s="90"/>
      <c r="DD2063" s="90"/>
      <c r="DE2063" s="90"/>
      <c r="DF2063" s="90"/>
      <c r="DG2063" s="90"/>
      <c r="DH2063" s="90"/>
      <c r="DI2063" s="90"/>
      <c r="DJ2063" s="90"/>
      <c r="DK2063" s="90"/>
      <c r="DL2063" s="90"/>
      <c r="DM2063" s="90"/>
      <c r="DN2063" s="90"/>
      <c r="DO2063" s="90"/>
      <c r="DP2063" s="90"/>
      <c r="DQ2063" s="90"/>
      <c r="DR2063" s="90"/>
      <c r="DS2063" s="90"/>
      <c r="DT2063" s="90"/>
      <c r="DU2063" s="90"/>
      <c r="DV2063" s="90"/>
      <c r="DW2063" s="90"/>
      <c r="DX2063" s="90"/>
      <c r="DY2063" s="90"/>
      <c r="DZ2063" s="90"/>
      <c r="EA2063" s="90"/>
      <c r="EB2063" s="90"/>
      <c r="EC2063" s="90"/>
      <c r="ED2063" s="90"/>
      <c r="EE2063" s="90"/>
      <c r="EF2063" s="90"/>
      <c r="EG2063" s="90"/>
      <c r="EH2063" s="90"/>
      <c r="EI2063" s="90"/>
      <c r="EJ2063" s="90"/>
      <c r="EK2063" s="90"/>
      <c r="EL2063" s="90"/>
      <c r="EM2063" s="90"/>
      <c r="EN2063" s="90"/>
      <c r="EO2063" s="90"/>
      <c r="EP2063" s="90"/>
      <c r="EQ2063" s="90"/>
      <c r="ER2063" s="90"/>
      <c r="ES2063" s="90"/>
      <c r="ET2063" s="90"/>
      <c r="EU2063" s="90"/>
      <c r="EV2063" s="90"/>
      <c r="EW2063" s="90"/>
      <c r="EX2063" s="90"/>
      <c r="EY2063" s="90"/>
      <c r="EZ2063" s="90"/>
      <c r="FA2063" s="90"/>
      <c r="FB2063" s="90"/>
      <c r="FC2063" s="90"/>
      <c r="FD2063" s="90"/>
      <c r="FE2063" s="90"/>
      <c r="FF2063" s="90"/>
      <c r="FG2063" s="90"/>
      <c r="FH2063" s="90"/>
      <c r="FI2063" s="90"/>
      <c r="FJ2063" s="90"/>
      <c r="FK2063" s="90"/>
      <c r="FL2063" s="90"/>
      <c r="FM2063" s="90"/>
      <c r="FN2063" s="90"/>
      <c r="FO2063" s="90"/>
      <c r="FP2063" s="90"/>
      <c r="FQ2063" s="90"/>
      <c r="FR2063" s="90"/>
      <c r="FS2063" s="90"/>
      <c r="FT2063" s="90"/>
      <c r="FU2063" s="90"/>
      <c r="FV2063" s="90"/>
      <c r="FW2063" s="90"/>
      <c r="FX2063" s="90"/>
      <c r="FY2063" s="90"/>
      <c r="FZ2063" s="90"/>
      <c r="GA2063" s="90"/>
      <c r="GB2063" s="90"/>
      <c r="GC2063" s="90"/>
      <c r="GD2063" s="90"/>
      <c r="GE2063" s="90"/>
      <c r="GF2063" s="90"/>
      <c r="GG2063" s="90"/>
      <c r="GH2063" s="90"/>
      <c r="GI2063" s="90"/>
      <c r="GJ2063" s="90"/>
      <c r="GK2063" s="90"/>
      <c r="GL2063" s="90"/>
      <c r="GM2063" s="90"/>
      <c r="GN2063" s="90"/>
      <c r="GO2063" s="90"/>
      <c r="GP2063" s="90"/>
      <c r="GQ2063" s="90"/>
      <c r="GR2063" s="90"/>
      <c r="GS2063" s="90"/>
      <c r="GT2063" s="90"/>
      <c r="GU2063" s="90"/>
      <c r="GV2063" s="90"/>
      <c r="GW2063" s="90"/>
      <c r="GX2063" s="90"/>
      <c r="GY2063" s="90"/>
      <c r="GZ2063" s="90"/>
      <c r="HA2063" s="90"/>
      <c r="HB2063" s="90"/>
      <c r="HC2063" s="90"/>
      <c r="HD2063" s="90"/>
      <c r="HE2063" s="90"/>
      <c r="HF2063" s="90"/>
      <c r="HG2063" s="90"/>
      <c r="HH2063" s="90"/>
      <c r="HI2063" s="90"/>
      <c r="HJ2063" s="90"/>
      <c r="HK2063" s="90"/>
      <c r="HL2063" s="90"/>
      <c r="HM2063" s="90"/>
      <c r="HN2063" s="90"/>
      <c r="HO2063" s="90"/>
      <c r="HP2063" s="90"/>
      <c r="HQ2063" s="90"/>
      <c r="HR2063" s="90"/>
      <c r="HS2063" s="90"/>
      <c r="HT2063" s="90"/>
      <c r="HU2063" s="90"/>
      <c r="HV2063" s="90"/>
      <c r="HW2063" s="90"/>
      <c r="HX2063" s="90"/>
      <c r="HY2063" s="90"/>
      <c r="HZ2063" s="90"/>
      <c r="IA2063" s="90"/>
      <c r="IB2063" s="90"/>
      <c r="IC2063" s="90"/>
      <c r="ID2063" s="90"/>
      <c r="IE2063" s="90"/>
      <c r="IF2063" s="90"/>
      <c r="IG2063" s="90"/>
      <c r="IH2063" s="90"/>
      <c r="II2063" s="90"/>
      <c r="IJ2063" s="90"/>
      <c r="IK2063" s="90"/>
      <c r="IL2063" s="90"/>
      <c r="IM2063" s="90"/>
    </row>
    <row r="2064" spans="1:247" ht="13.5" hidden="1">
      <c r="A2064" s="90" t="s">
        <v>2767</v>
      </c>
      <c r="B2064" s="90" t="s">
        <v>3002</v>
      </c>
      <c r="C2064" s="90" t="s">
        <v>3019</v>
      </c>
      <c r="D2064" s="98">
        <v>45723</v>
      </c>
      <c r="E2064" s="90">
        <v>969</v>
      </c>
      <c r="F2064" s="90" t="s">
        <v>3020</v>
      </c>
      <c r="G2064" s="90" t="s">
        <v>3021</v>
      </c>
      <c r="H2064" s="92"/>
      <c r="I2064" s="90"/>
      <c r="J2064" s="93"/>
      <c r="K2064" s="94">
        <v>10000</v>
      </c>
      <c r="L2064" s="94">
        <v>10000</v>
      </c>
      <c r="M2064" s="94">
        <f t="shared" si="30"/>
        <v>0</v>
      </c>
      <c r="N2064" s="116" t="s">
        <v>2908</v>
      </c>
      <c r="O2064" s="116" t="s">
        <v>3018</v>
      </c>
      <c r="P2064" s="90" t="s">
        <v>2619</v>
      </c>
      <c r="Q2064" s="90"/>
      <c r="R2064" s="90"/>
      <c r="S2064" s="90"/>
      <c r="T2064" s="115"/>
      <c r="U2064" s="90"/>
      <c r="V2064" s="90"/>
      <c r="W2064" s="90"/>
      <c r="X2064" s="90"/>
      <c r="Y2064" s="90"/>
      <c r="Z2064" s="90"/>
      <c r="AA2064" s="90"/>
      <c r="AB2064" s="90"/>
      <c r="AC2064" s="90"/>
      <c r="AD2064" s="90"/>
      <c r="AE2064" s="90"/>
      <c r="AF2064" s="90"/>
      <c r="AG2064" s="90"/>
      <c r="AH2064" s="90"/>
      <c r="AI2064" s="90"/>
      <c r="AJ2064" s="90"/>
      <c r="AK2064" s="90"/>
      <c r="AL2064" s="90"/>
      <c r="AM2064" s="90"/>
      <c r="AN2064" s="90"/>
      <c r="AO2064" s="90"/>
      <c r="AP2064" s="90"/>
      <c r="AQ2064" s="90"/>
      <c r="AR2064" s="90"/>
      <c r="AS2064" s="90"/>
      <c r="AT2064" s="90"/>
      <c r="AU2064" s="90"/>
      <c r="AV2064" s="90"/>
      <c r="AW2064" s="90"/>
      <c r="AX2064" s="90"/>
      <c r="AY2064" s="90"/>
      <c r="AZ2064" s="90"/>
      <c r="BA2064" s="90"/>
      <c r="BB2064" s="90"/>
      <c r="BC2064" s="90"/>
      <c r="BD2064" s="90"/>
      <c r="BE2064" s="90"/>
      <c r="BF2064" s="90"/>
      <c r="BG2064" s="90"/>
      <c r="BH2064" s="90"/>
      <c r="BI2064" s="90"/>
      <c r="BJ2064" s="90"/>
      <c r="BK2064" s="90"/>
      <c r="BL2064" s="90"/>
      <c r="BM2064" s="90"/>
      <c r="BN2064" s="90"/>
      <c r="BO2064" s="90"/>
      <c r="BP2064" s="90"/>
      <c r="BQ2064" s="90"/>
      <c r="BR2064" s="90"/>
      <c r="BS2064" s="90"/>
      <c r="BT2064" s="90"/>
      <c r="BU2064" s="90"/>
      <c r="BV2064" s="90"/>
      <c r="BW2064" s="90"/>
      <c r="BX2064" s="90"/>
      <c r="BY2064" s="90"/>
      <c r="BZ2064" s="90"/>
      <c r="CA2064" s="90"/>
      <c r="CB2064" s="90"/>
      <c r="CC2064" s="90"/>
      <c r="CD2064" s="90"/>
      <c r="CE2064" s="90"/>
      <c r="CF2064" s="90"/>
      <c r="CG2064" s="90"/>
      <c r="CH2064" s="90"/>
      <c r="CI2064" s="90"/>
      <c r="CJ2064" s="90"/>
      <c r="CK2064" s="90"/>
      <c r="CL2064" s="90"/>
      <c r="CM2064" s="90"/>
      <c r="CN2064" s="90"/>
      <c r="CO2064" s="90"/>
      <c r="CP2064" s="90"/>
      <c r="CQ2064" s="90"/>
      <c r="CR2064" s="90"/>
      <c r="CS2064" s="90"/>
      <c r="CT2064" s="90"/>
      <c r="CU2064" s="90"/>
      <c r="CV2064" s="90"/>
      <c r="CW2064" s="90"/>
      <c r="CX2064" s="90"/>
      <c r="CY2064" s="90"/>
      <c r="CZ2064" s="90"/>
      <c r="DA2064" s="90"/>
      <c r="DB2064" s="90"/>
      <c r="DC2064" s="90"/>
      <c r="DD2064" s="90"/>
      <c r="DE2064" s="90"/>
      <c r="DF2064" s="90"/>
      <c r="DG2064" s="90"/>
      <c r="DH2064" s="90"/>
      <c r="DI2064" s="90"/>
      <c r="DJ2064" s="90"/>
      <c r="DK2064" s="90"/>
      <c r="DL2064" s="90"/>
      <c r="DM2064" s="90"/>
      <c r="DN2064" s="90"/>
      <c r="DO2064" s="90"/>
      <c r="DP2064" s="90"/>
      <c r="DQ2064" s="90"/>
      <c r="DR2064" s="90"/>
      <c r="DS2064" s="90"/>
      <c r="DT2064" s="90"/>
      <c r="DU2064" s="90"/>
      <c r="DV2064" s="90"/>
      <c r="DW2064" s="90"/>
      <c r="DX2064" s="90"/>
      <c r="DY2064" s="90"/>
      <c r="DZ2064" s="90"/>
      <c r="EA2064" s="90"/>
      <c r="EB2064" s="90"/>
      <c r="EC2064" s="90"/>
      <c r="ED2064" s="90"/>
      <c r="EE2064" s="90"/>
      <c r="EF2064" s="90"/>
      <c r="EG2064" s="90"/>
      <c r="EH2064" s="90"/>
      <c r="EI2064" s="90"/>
      <c r="EJ2064" s="90"/>
      <c r="EK2064" s="90"/>
      <c r="EL2064" s="90"/>
      <c r="EM2064" s="90"/>
      <c r="EN2064" s="90"/>
      <c r="EO2064" s="90"/>
      <c r="EP2064" s="90"/>
      <c r="EQ2064" s="90"/>
      <c r="ER2064" s="90"/>
      <c r="ES2064" s="90"/>
      <c r="ET2064" s="90"/>
      <c r="EU2064" s="90"/>
      <c r="EV2064" s="90"/>
      <c r="EW2064" s="90"/>
      <c r="EX2064" s="90"/>
      <c r="EY2064" s="90"/>
      <c r="EZ2064" s="90"/>
      <c r="FA2064" s="90"/>
      <c r="FB2064" s="90"/>
      <c r="FC2064" s="90"/>
      <c r="FD2064" s="90"/>
      <c r="FE2064" s="90"/>
      <c r="FF2064" s="90"/>
      <c r="FG2064" s="90"/>
      <c r="FH2064" s="90"/>
      <c r="FI2064" s="90"/>
      <c r="FJ2064" s="90"/>
      <c r="FK2064" s="90"/>
      <c r="FL2064" s="90"/>
      <c r="FM2064" s="90"/>
      <c r="FN2064" s="90"/>
      <c r="FO2064" s="90"/>
      <c r="FP2064" s="90"/>
      <c r="FQ2064" s="90"/>
      <c r="FR2064" s="90"/>
      <c r="FS2064" s="90"/>
      <c r="FT2064" s="90"/>
      <c r="FU2064" s="90"/>
      <c r="FV2064" s="90"/>
      <c r="FW2064" s="90"/>
      <c r="FX2064" s="90"/>
      <c r="FY2064" s="90"/>
      <c r="FZ2064" s="90"/>
      <c r="GA2064" s="90"/>
      <c r="GB2064" s="90"/>
      <c r="GC2064" s="90"/>
      <c r="GD2064" s="90"/>
      <c r="GE2064" s="90"/>
      <c r="GF2064" s="90"/>
      <c r="GG2064" s="90"/>
      <c r="GH2064" s="90"/>
      <c r="GI2064" s="90"/>
      <c r="GJ2064" s="90"/>
      <c r="GK2064" s="90"/>
      <c r="GL2064" s="90"/>
      <c r="GM2064" s="90"/>
      <c r="GN2064" s="90"/>
      <c r="GO2064" s="90"/>
      <c r="GP2064" s="90"/>
      <c r="GQ2064" s="90"/>
      <c r="GR2064" s="90"/>
      <c r="GS2064" s="90"/>
      <c r="GT2064" s="90"/>
      <c r="GU2064" s="90"/>
      <c r="GV2064" s="90"/>
      <c r="GW2064" s="90"/>
      <c r="GX2064" s="90"/>
      <c r="GY2064" s="90"/>
      <c r="GZ2064" s="90"/>
      <c r="HA2064" s="90"/>
      <c r="HB2064" s="90"/>
      <c r="HC2064" s="90"/>
      <c r="HD2064" s="90"/>
      <c r="HE2064" s="90"/>
      <c r="HF2064" s="90"/>
      <c r="HG2064" s="90"/>
      <c r="HH2064" s="90"/>
      <c r="HI2064" s="90"/>
      <c r="HJ2064" s="90"/>
      <c r="HK2064" s="90"/>
      <c r="HL2064" s="90"/>
      <c r="HM2064" s="90"/>
      <c r="HN2064" s="90"/>
      <c r="HO2064" s="90"/>
      <c r="HP2064" s="90"/>
      <c r="HQ2064" s="90"/>
      <c r="HR2064" s="90"/>
      <c r="HS2064" s="90"/>
      <c r="HT2064" s="90"/>
      <c r="HU2064" s="90"/>
      <c r="HV2064" s="90"/>
      <c r="HW2064" s="90"/>
      <c r="HX2064" s="90"/>
      <c r="HY2064" s="90"/>
      <c r="HZ2064" s="90"/>
      <c r="IA2064" s="90"/>
      <c r="IB2064" s="90"/>
      <c r="IC2064" s="90"/>
      <c r="ID2064" s="90"/>
      <c r="IE2064" s="90"/>
      <c r="IF2064" s="90"/>
      <c r="IG2064" s="90"/>
      <c r="IH2064" s="90"/>
      <c r="II2064" s="90"/>
      <c r="IJ2064" s="90"/>
      <c r="IK2064" s="90"/>
      <c r="IL2064" s="90"/>
      <c r="IM2064" s="90"/>
    </row>
    <row r="2065" spans="1:247" ht="13.5" hidden="1">
      <c r="A2065" s="90" t="s">
        <v>2767</v>
      </c>
      <c r="B2065" s="90" t="s">
        <v>3002</v>
      </c>
      <c r="C2065" s="90" t="s">
        <v>3011</v>
      </c>
      <c r="D2065" s="91">
        <v>45907</v>
      </c>
      <c r="E2065" s="90" t="s">
        <v>3022</v>
      </c>
      <c r="F2065" s="90" t="s">
        <v>3023</v>
      </c>
      <c r="G2065" s="90" t="s">
        <v>3024</v>
      </c>
      <c r="H2065" s="92">
        <v>581403.74</v>
      </c>
      <c r="I2065" s="92">
        <v>498</v>
      </c>
      <c r="J2065" s="93"/>
      <c r="K2065" s="94">
        <f t="shared" ref="K2065:K2070" si="32">H2065/I2065</f>
        <v>1167.477389558233</v>
      </c>
      <c r="L2065" s="94">
        <f>K2065</f>
        <v>1167.477389558233</v>
      </c>
      <c r="M2065" s="94">
        <f t="shared" si="30"/>
        <v>0</v>
      </c>
      <c r="N2065" s="116" t="s">
        <v>2908</v>
      </c>
      <c r="O2065" s="116" t="s">
        <v>3018</v>
      </c>
      <c r="P2065" s="90" t="s">
        <v>2619</v>
      </c>
      <c r="Q2065" s="90"/>
      <c r="R2065" s="90"/>
      <c r="S2065" s="90"/>
      <c r="T2065" s="115"/>
      <c r="U2065" s="90"/>
      <c r="V2065" s="90"/>
      <c r="W2065" s="90"/>
      <c r="X2065" s="90"/>
      <c r="Y2065" s="90"/>
      <c r="Z2065" s="90"/>
      <c r="AA2065" s="90"/>
      <c r="AB2065" s="90"/>
      <c r="AC2065" s="90"/>
      <c r="AD2065" s="90"/>
      <c r="AE2065" s="90"/>
      <c r="AF2065" s="90"/>
      <c r="AG2065" s="90"/>
      <c r="AH2065" s="90"/>
      <c r="AI2065" s="90"/>
      <c r="AJ2065" s="90"/>
      <c r="AK2065" s="90"/>
      <c r="AL2065" s="90"/>
      <c r="AM2065" s="90"/>
      <c r="AN2065" s="90"/>
      <c r="AO2065" s="90"/>
      <c r="AP2065" s="90"/>
      <c r="AQ2065" s="90"/>
      <c r="AR2065" s="90"/>
      <c r="AS2065" s="90"/>
      <c r="AT2065" s="90"/>
      <c r="AU2065" s="90"/>
      <c r="AV2065" s="90"/>
      <c r="AW2065" s="90"/>
      <c r="AX2065" s="90"/>
      <c r="AY2065" s="90"/>
      <c r="AZ2065" s="90"/>
      <c r="BA2065" s="90"/>
      <c r="BB2065" s="90"/>
      <c r="BC2065" s="90"/>
      <c r="BD2065" s="90"/>
      <c r="BE2065" s="90"/>
      <c r="BF2065" s="90"/>
      <c r="BG2065" s="90"/>
      <c r="BH2065" s="90"/>
      <c r="BI2065" s="90"/>
      <c r="BJ2065" s="90"/>
      <c r="BK2065" s="90"/>
      <c r="BL2065" s="90"/>
      <c r="BM2065" s="90"/>
      <c r="BN2065" s="90"/>
      <c r="BO2065" s="90"/>
      <c r="BP2065" s="90"/>
      <c r="BQ2065" s="90"/>
      <c r="BR2065" s="90"/>
      <c r="BS2065" s="90"/>
      <c r="BT2065" s="90"/>
      <c r="BU2065" s="90"/>
      <c r="BV2065" s="90"/>
      <c r="BW2065" s="90"/>
      <c r="BX2065" s="90"/>
      <c r="BY2065" s="90"/>
      <c r="BZ2065" s="90"/>
      <c r="CA2065" s="90"/>
      <c r="CB2065" s="90"/>
      <c r="CC2065" s="90"/>
      <c r="CD2065" s="90"/>
      <c r="CE2065" s="90"/>
      <c r="CF2065" s="90"/>
      <c r="CG2065" s="90"/>
      <c r="CH2065" s="90"/>
      <c r="CI2065" s="90"/>
      <c r="CJ2065" s="90"/>
      <c r="CK2065" s="90"/>
      <c r="CL2065" s="90"/>
      <c r="CM2065" s="90"/>
      <c r="CN2065" s="90"/>
      <c r="CO2065" s="90"/>
      <c r="CP2065" s="90"/>
      <c r="CQ2065" s="90"/>
      <c r="CR2065" s="90"/>
      <c r="CS2065" s="90"/>
      <c r="CT2065" s="90"/>
      <c r="CU2065" s="90"/>
      <c r="CV2065" s="90"/>
      <c r="CW2065" s="90"/>
      <c r="CX2065" s="90"/>
      <c r="CY2065" s="90"/>
      <c r="CZ2065" s="90"/>
      <c r="DA2065" s="90"/>
      <c r="DB2065" s="90"/>
      <c r="DC2065" s="90"/>
      <c r="DD2065" s="90"/>
      <c r="DE2065" s="90"/>
      <c r="DF2065" s="90"/>
      <c r="DG2065" s="90"/>
      <c r="DH2065" s="90"/>
      <c r="DI2065" s="90"/>
      <c r="DJ2065" s="90"/>
      <c r="DK2065" s="90"/>
      <c r="DL2065" s="90"/>
      <c r="DM2065" s="90"/>
      <c r="DN2065" s="90"/>
      <c r="DO2065" s="90"/>
      <c r="DP2065" s="90"/>
      <c r="DQ2065" s="90"/>
      <c r="DR2065" s="90"/>
      <c r="DS2065" s="90"/>
      <c r="DT2065" s="90"/>
      <c r="DU2065" s="90"/>
      <c r="DV2065" s="90"/>
      <c r="DW2065" s="90"/>
      <c r="DX2065" s="90"/>
      <c r="DY2065" s="90"/>
      <c r="DZ2065" s="90"/>
      <c r="EA2065" s="90"/>
      <c r="EB2065" s="90"/>
      <c r="EC2065" s="90"/>
      <c r="ED2065" s="90"/>
      <c r="EE2065" s="90"/>
      <c r="EF2065" s="90"/>
      <c r="EG2065" s="90"/>
      <c r="EH2065" s="90"/>
      <c r="EI2065" s="90"/>
      <c r="EJ2065" s="90"/>
      <c r="EK2065" s="90"/>
      <c r="EL2065" s="90"/>
      <c r="EM2065" s="90"/>
      <c r="EN2065" s="90"/>
      <c r="EO2065" s="90"/>
      <c r="EP2065" s="90"/>
      <c r="EQ2065" s="90"/>
      <c r="ER2065" s="90"/>
      <c r="ES2065" s="90"/>
      <c r="ET2065" s="90"/>
      <c r="EU2065" s="90"/>
      <c r="EV2065" s="90"/>
      <c r="EW2065" s="90"/>
      <c r="EX2065" s="90"/>
      <c r="EY2065" s="90"/>
      <c r="EZ2065" s="90"/>
      <c r="FA2065" s="90"/>
      <c r="FB2065" s="90"/>
      <c r="FC2065" s="90"/>
      <c r="FD2065" s="90"/>
      <c r="FE2065" s="90"/>
      <c r="FF2065" s="90"/>
      <c r="FG2065" s="90"/>
      <c r="FH2065" s="90"/>
      <c r="FI2065" s="90"/>
      <c r="FJ2065" s="90"/>
      <c r="FK2065" s="90"/>
      <c r="FL2065" s="90"/>
      <c r="FM2065" s="90"/>
      <c r="FN2065" s="90"/>
      <c r="FO2065" s="90"/>
      <c r="FP2065" s="90"/>
      <c r="FQ2065" s="90"/>
      <c r="FR2065" s="90"/>
      <c r="FS2065" s="90"/>
      <c r="FT2065" s="90"/>
      <c r="FU2065" s="90"/>
      <c r="FV2065" s="90"/>
      <c r="FW2065" s="90"/>
      <c r="FX2065" s="90"/>
      <c r="FY2065" s="90"/>
      <c r="FZ2065" s="90"/>
      <c r="GA2065" s="90"/>
      <c r="GB2065" s="90"/>
      <c r="GC2065" s="90"/>
      <c r="GD2065" s="90"/>
      <c r="GE2065" s="90"/>
      <c r="GF2065" s="90"/>
      <c r="GG2065" s="90"/>
      <c r="GH2065" s="90"/>
      <c r="GI2065" s="90"/>
      <c r="GJ2065" s="90"/>
      <c r="GK2065" s="90"/>
      <c r="GL2065" s="90"/>
      <c r="GM2065" s="90"/>
      <c r="GN2065" s="90"/>
      <c r="GO2065" s="90"/>
      <c r="GP2065" s="90"/>
      <c r="GQ2065" s="90"/>
      <c r="GR2065" s="90"/>
      <c r="GS2065" s="90"/>
      <c r="GT2065" s="90"/>
      <c r="GU2065" s="90"/>
      <c r="GV2065" s="90"/>
      <c r="GW2065" s="90"/>
      <c r="GX2065" s="90"/>
      <c r="GY2065" s="90"/>
      <c r="GZ2065" s="90"/>
      <c r="HA2065" s="90"/>
      <c r="HB2065" s="90"/>
      <c r="HC2065" s="90"/>
      <c r="HD2065" s="90"/>
      <c r="HE2065" s="90"/>
      <c r="HF2065" s="90"/>
      <c r="HG2065" s="90"/>
      <c r="HH2065" s="90"/>
      <c r="HI2065" s="90"/>
      <c r="HJ2065" s="90"/>
      <c r="HK2065" s="90"/>
      <c r="HL2065" s="90"/>
      <c r="HM2065" s="90"/>
      <c r="HN2065" s="90"/>
      <c r="HO2065" s="90"/>
      <c r="HP2065" s="90"/>
      <c r="HQ2065" s="90"/>
      <c r="HR2065" s="90"/>
      <c r="HS2065" s="90"/>
      <c r="HT2065" s="90"/>
      <c r="HU2065" s="90"/>
      <c r="HV2065" s="90"/>
      <c r="HW2065" s="90"/>
      <c r="HX2065" s="90"/>
      <c r="HY2065" s="90"/>
      <c r="HZ2065" s="90"/>
      <c r="IA2065" s="90"/>
      <c r="IB2065" s="90"/>
      <c r="IC2065" s="90"/>
      <c r="ID2065" s="90"/>
      <c r="IE2065" s="90"/>
      <c r="IF2065" s="90"/>
      <c r="IG2065" s="90"/>
      <c r="IH2065" s="90"/>
      <c r="II2065" s="90"/>
      <c r="IJ2065" s="90"/>
      <c r="IK2065" s="90"/>
      <c r="IL2065" s="90"/>
      <c r="IM2065" s="90"/>
    </row>
    <row r="2066" spans="1:247" ht="13.5" hidden="1">
      <c r="A2066" s="90" t="s">
        <v>2767</v>
      </c>
      <c r="B2066" s="90" t="s">
        <v>3002</v>
      </c>
      <c r="C2066" s="90" t="s">
        <v>3011</v>
      </c>
      <c r="D2066" s="91">
        <v>45968</v>
      </c>
      <c r="E2066" s="90">
        <v>4919</v>
      </c>
      <c r="F2066" s="90" t="s">
        <v>3023</v>
      </c>
      <c r="G2066" s="90" t="s">
        <v>3024</v>
      </c>
      <c r="H2066" s="92">
        <v>513018.88</v>
      </c>
      <c r="I2066" s="92">
        <v>498</v>
      </c>
      <c r="J2066" s="93"/>
      <c r="K2066" s="94">
        <f t="shared" si="32"/>
        <v>1030.1583935742972</v>
      </c>
      <c r="L2066" s="94">
        <f>K2066</f>
        <v>1030.1583935742972</v>
      </c>
      <c r="M2066" s="94">
        <f t="shared" si="30"/>
        <v>0</v>
      </c>
      <c r="N2066" s="116" t="s">
        <v>2908</v>
      </c>
      <c r="O2066" s="116" t="s">
        <v>3018</v>
      </c>
      <c r="P2066" s="90" t="s">
        <v>2619</v>
      </c>
      <c r="Q2066" s="90"/>
      <c r="R2066" s="90"/>
      <c r="S2066" s="90"/>
      <c r="T2066" s="115"/>
      <c r="U2066" s="90"/>
      <c r="V2066" s="90"/>
      <c r="W2066" s="90"/>
      <c r="X2066" s="90"/>
      <c r="Y2066" s="90"/>
      <c r="Z2066" s="90"/>
      <c r="AA2066" s="90"/>
      <c r="AB2066" s="90"/>
      <c r="AC2066" s="90"/>
      <c r="AD2066" s="90"/>
      <c r="AE2066" s="90"/>
      <c r="AF2066" s="90"/>
      <c r="AG2066" s="90"/>
      <c r="AH2066" s="90"/>
      <c r="AI2066" s="90"/>
      <c r="AJ2066" s="90"/>
      <c r="AK2066" s="90"/>
      <c r="AL2066" s="90"/>
      <c r="AM2066" s="90"/>
      <c r="AN2066" s="90"/>
      <c r="AO2066" s="90"/>
      <c r="AP2066" s="90"/>
      <c r="AQ2066" s="90"/>
      <c r="AR2066" s="90"/>
      <c r="AS2066" s="90"/>
      <c r="AT2066" s="90"/>
      <c r="AU2066" s="90"/>
      <c r="AV2066" s="90"/>
      <c r="AW2066" s="90"/>
      <c r="AX2066" s="90"/>
      <c r="AY2066" s="90"/>
      <c r="AZ2066" s="90"/>
      <c r="BA2066" s="90"/>
      <c r="BB2066" s="90"/>
      <c r="BC2066" s="90"/>
      <c r="BD2066" s="90"/>
      <c r="BE2066" s="90"/>
      <c r="BF2066" s="90"/>
      <c r="BG2066" s="90"/>
      <c r="BH2066" s="90"/>
      <c r="BI2066" s="90"/>
      <c r="BJ2066" s="90"/>
      <c r="BK2066" s="90"/>
      <c r="BL2066" s="90"/>
      <c r="BM2066" s="90"/>
      <c r="BN2066" s="90"/>
      <c r="BO2066" s="90"/>
      <c r="BP2066" s="90"/>
      <c r="BQ2066" s="90"/>
      <c r="BR2066" s="90"/>
      <c r="BS2066" s="90"/>
      <c r="BT2066" s="90"/>
      <c r="BU2066" s="90"/>
      <c r="BV2066" s="90"/>
      <c r="BW2066" s="90"/>
      <c r="BX2066" s="90"/>
      <c r="BY2066" s="90"/>
      <c r="BZ2066" s="90"/>
      <c r="CA2066" s="90"/>
      <c r="CB2066" s="90"/>
      <c r="CC2066" s="90"/>
      <c r="CD2066" s="90"/>
      <c r="CE2066" s="90"/>
      <c r="CF2066" s="90"/>
      <c r="CG2066" s="90"/>
      <c r="CH2066" s="90"/>
      <c r="CI2066" s="90"/>
      <c r="CJ2066" s="90"/>
      <c r="CK2066" s="90"/>
      <c r="CL2066" s="90"/>
      <c r="CM2066" s="90"/>
      <c r="CN2066" s="90"/>
      <c r="CO2066" s="90"/>
      <c r="CP2066" s="90"/>
      <c r="CQ2066" s="90"/>
      <c r="CR2066" s="90"/>
      <c r="CS2066" s="90"/>
      <c r="CT2066" s="90"/>
      <c r="CU2066" s="90"/>
      <c r="CV2066" s="90"/>
      <c r="CW2066" s="90"/>
      <c r="CX2066" s="90"/>
      <c r="CY2066" s="90"/>
      <c r="CZ2066" s="90"/>
      <c r="DA2066" s="90"/>
      <c r="DB2066" s="90"/>
      <c r="DC2066" s="90"/>
      <c r="DD2066" s="90"/>
      <c r="DE2066" s="90"/>
      <c r="DF2066" s="90"/>
      <c r="DG2066" s="90"/>
      <c r="DH2066" s="90"/>
      <c r="DI2066" s="90"/>
      <c r="DJ2066" s="90"/>
      <c r="DK2066" s="90"/>
      <c r="DL2066" s="90"/>
      <c r="DM2066" s="90"/>
      <c r="DN2066" s="90"/>
      <c r="DO2066" s="90"/>
      <c r="DP2066" s="90"/>
      <c r="DQ2066" s="90"/>
      <c r="DR2066" s="90"/>
      <c r="DS2066" s="90"/>
      <c r="DT2066" s="90"/>
      <c r="DU2066" s="90"/>
      <c r="DV2066" s="90"/>
      <c r="DW2066" s="90"/>
      <c r="DX2066" s="90"/>
      <c r="DY2066" s="90"/>
      <c r="DZ2066" s="90"/>
      <c r="EA2066" s="90"/>
      <c r="EB2066" s="90"/>
      <c r="EC2066" s="90"/>
      <c r="ED2066" s="90"/>
      <c r="EE2066" s="90"/>
      <c r="EF2066" s="90"/>
      <c r="EG2066" s="90"/>
      <c r="EH2066" s="90"/>
      <c r="EI2066" s="90"/>
      <c r="EJ2066" s="90"/>
      <c r="EK2066" s="90"/>
      <c r="EL2066" s="90"/>
      <c r="EM2066" s="90"/>
      <c r="EN2066" s="90"/>
      <c r="EO2066" s="90"/>
      <c r="EP2066" s="90"/>
      <c r="EQ2066" s="90"/>
      <c r="ER2066" s="90"/>
      <c r="ES2066" s="90"/>
      <c r="ET2066" s="90"/>
      <c r="EU2066" s="90"/>
      <c r="EV2066" s="90"/>
      <c r="EW2066" s="90"/>
      <c r="EX2066" s="90"/>
      <c r="EY2066" s="90"/>
      <c r="EZ2066" s="90"/>
      <c r="FA2066" s="90"/>
      <c r="FB2066" s="90"/>
      <c r="FC2066" s="90"/>
      <c r="FD2066" s="90"/>
      <c r="FE2066" s="90"/>
      <c r="FF2066" s="90"/>
      <c r="FG2066" s="90"/>
      <c r="FH2066" s="90"/>
      <c r="FI2066" s="90"/>
      <c r="FJ2066" s="90"/>
      <c r="FK2066" s="90"/>
      <c r="FL2066" s="90"/>
      <c r="FM2066" s="90"/>
      <c r="FN2066" s="90"/>
      <c r="FO2066" s="90"/>
      <c r="FP2066" s="90"/>
      <c r="FQ2066" s="90"/>
      <c r="FR2066" s="90"/>
      <c r="FS2066" s="90"/>
      <c r="FT2066" s="90"/>
      <c r="FU2066" s="90"/>
      <c r="FV2066" s="90"/>
      <c r="FW2066" s="90"/>
      <c r="FX2066" s="90"/>
      <c r="FY2066" s="90"/>
      <c r="FZ2066" s="90"/>
      <c r="GA2066" s="90"/>
      <c r="GB2066" s="90"/>
      <c r="GC2066" s="90"/>
      <c r="GD2066" s="90"/>
      <c r="GE2066" s="90"/>
      <c r="GF2066" s="90"/>
      <c r="GG2066" s="90"/>
      <c r="GH2066" s="90"/>
      <c r="GI2066" s="90"/>
      <c r="GJ2066" s="90"/>
      <c r="GK2066" s="90"/>
      <c r="GL2066" s="90"/>
      <c r="GM2066" s="90"/>
      <c r="GN2066" s="90"/>
      <c r="GO2066" s="90"/>
      <c r="GP2066" s="90"/>
      <c r="GQ2066" s="90"/>
      <c r="GR2066" s="90"/>
      <c r="GS2066" s="90"/>
      <c r="GT2066" s="90"/>
      <c r="GU2066" s="90"/>
      <c r="GV2066" s="90"/>
      <c r="GW2066" s="90"/>
      <c r="GX2066" s="90"/>
      <c r="GY2066" s="90"/>
      <c r="GZ2066" s="90"/>
      <c r="HA2066" s="90"/>
      <c r="HB2066" s="90"/>
      <c r="HC2066" s="90"/>
      <c r="HD2066" s="90"/>
      <c r="HE2066" s="90"/>
      <c r="HF2066" s="90"/>
      <c r="HG2066" s="90"/>
      <c r="HH2066" s="90"/>
      <c r="HI2066" s="90"/>
      <c r="HJ2066" s="90"/>
      <c r="HK2066" s="90"/>
      <c r="HL2066" s="90"/>
      <c r="HM2066" s="90"/>
      <c r="HN2066" s="90"/>
      <c r="HO2066" s="90"/>
      <c r="HP2066" s="90"/>
      <c r="HQ2066" s="90"/>
      <c r="HR2066" s="90"/>
      <c r="HS2066" s="90"/>
      <c r="HT2066" s="90"/>
      <c r="HU2066" s="90"/>
      <c r="HV2066" s="90"/>
      <c r="HW2066" s="90"/>
      <c r="HX2066" s="90"/>
      <c r="HY2066" s="90"/>
      <c r="HZ2066" s="90"/>
      <c r="IA2066" s="90"/>
      <c r="IB2066" s="90"/>
      <c r="IC2066" s="90"/>
      <c r="ID2066" s="90"/>
      <c r="IE2066" s="90"/>
      <c r="IF2066" s="90"/>
      <c r="IG2066" s="90"/>
      <c r="IH2066" s="90"/>
      <c r="II2066" s="90"/>
      <c r="IJ2066" s="90"/>
      <c r="IK2066" s="90"/>
      <c r="IL2066" s="90"/>
      <c r="IM2066" s="90"/>
    </row>
    <row r="2067" spans="1:247" ht="13.5" hidden="1">
      <c r="A2067" s="90" t="s">
        <v>2767</v>
      </c>
      <c r="B2067" s="90" t="s">
        <v>3002</v>
      </c>
      <c r="C2067" s="90" t="s">
        <v>2785</v>
      </c>
      <c r="D2067" s="90" t="s">
        <v>3010</v>
      </c>
      <c r="E2067" s="90">
        <v>4948</v>
      </c>
      <c r="F2067" s="90" t="s">
        <v>3025</v>
      </c>
      <c r="G2067" s="90" t="s">
        <v>1156</v>
      </c>
      <c r="H2067" s="92">
        <v>597910.87</v>
      </c>
      <c r="I2067" s="90">
        <v>500</v>
      </c>
      <c r="J2067" s="93"/>
      <c r="K2067" s="94">
        <f t="shared" si="32"/>
        <v>1195.8217400000001</v>
      </c>
      <c r="L2067" s="94">
        <v>1195.8217400000001</v>
      </c>
      <c r="M2067" s="94">
        <f t="shared" si="30"/>
        <v>0</v>
      </c>
      <c r="N2067" s="117"/>
      <c r="O2067" s="75" t="s">
        <v>3015</v>
      </c>
      <c r="P2067" s="112"/>
      <c r="Q2067" s="112"/>
      <c r="R2067" s="112"/>
      <c r="S2067" s="112"/>
      <c r="T2067" s="118"/>
      <c r="U2067" s="112"/>
      <c r="V2067" s="112"/>
      <c r="W2067" s="112"/>
      <c r="X2067" s="112"/>
      <c r="Y2067" s="112"/>
      <c r="Z2067" s="112"/>
      <c r="AA2067" s="112"/>
      <c r="AB2067" s="112"/>
      <c r="AC2067" s="112"/>
      <c r="AD2067" s="112"/>
      <c r="AE2067" s="112"/>
      <c r="AF2067" s="112"/>
      <c r="AG2067" s="112"/>
      <c r="AH2067" s="112"/>
      <c r="AI2067" s="112"/>
      <c r="AJ2067" s="112"/>
      <c r="AK2067" s="112"/>
      <c r="AL2067" s="112"/>
      <c r="AM2067" s="112"/>
      <c r="AN2067" s="112"/>
      <c r="AO2067" s="112"/>
      <c r="AP2067" s="112"/>
      <c r="AQ2067" s="112"/>
      <c r="AR2067" s="112"/>
      <c r="AS2067" s="112"/>
      <c r="AT2067" s="112"/>
      <c r="AU2067" s="112"/>
      <c r="AV2067" s="112"/>
      <c r="AW2067" s="112"/>
      <c r="AX2067" s="112"/>
      <c r="AY2067" s="112"/>
      <c r="AZ2067" s="112"/>
      <c r="BA2067" s="112"/>
      <c r="BB2067" s="112"/>
      <c r="BC2067" s="112"/>
      <c r="BD2067" s="112"/>
      <c r="BE2067" s="112"/>
      <c r="BF2067" s="112"/>
      <c r="BG2067" s="112"/>
      <c r="BH2067" s="112"/>
      <c r="BI2067" s="112"/>
      <c r="BJ2067" s="112"/>
      <c r="BK2067" s="112"/>
      <c r="BL2067" s="112"/>
      <c r="BM2067" s="112"/>
      <c r="BN2067" s="112"/>
      <c r="BO2067" s="112"/>
      <c r="BP2067" s="112"/>
      <c r="BQ2067" s="112"/>
      <c r="BR2067" s="112"/>
      <c r="BS2067" s="112"/>
      <c r="BT2067" s="112"/>
      <c r="BU2067" s="112"/>
      <c r="BV2067" s="112"/>
      <c r="BW2067" s="112"/>
      <c r="BX2067" s="112"/>
      <c r="BY2067" s="112"/>
      <c r="BZ2067" s="112"/>
      <c r="CA2067" s="112"/>
      <c r="CB2067" s="112"/>
      <c r="CC2067" s="112"/>
      <c r="CD2067" s="112"/>
      <c r="CE2067" s="112"/>
      <c r="CF2067" s="112"/>
      <c r="CG2067" s="112"/>
      <c r="CH2067" s="112"/>
      <c r="CI2067" s="112"/>
      <c r="CJ2067" s="112"/>
      <c r="CK2067" s="112"/>
      <c r="CL2067" s="112"/>
      <c r="CM2067" s="112"/>
      <c r="CN2067" s="112"/>
      <c r="CO2067" s="112"/>
      <c r="CP2067" s="112"/>
      <c r="CQ2067" s="112"/>
      <c r="CR2067" s="112"/>
      <c r="CS2067" s="112"/>
      <c r="CT2067" s="112"/>
      <c r="CU2067" s="112"/>
      <c r="CV2067" s="112"/>
      <c r="CW2067" s="112"/>
      <c r="CX2067" s="112"/>
      <c r="CY2067" s="112"/>
      <c r="CZ2067" s="112"/>
      <c r="DA2067" s="112"/>
      <c r="DB2067" s="112"/>
      <c r="DC2067" s="112"/>
      <c r="DD2067" s="112"/>
      <c r="DE2067" s="112"/>
      <c r="DF2067" s="112"/>
      <c r="DG2067" s="112"/>
      <c r="DH2067" s="112"/>
      <c r="DI2067" s="112"/>
      <c r="DJ2067" s="112"/>
      <c r="DK2067" s="112"/>
      <c r="DL2067" s="112"/>
      <c r="DM2067" s="112"/>
      <c r="DN2067" s="112"/>
      <c r="DO2067" s="112"/>
      <c r="DP2067" s="112"/>
      <c r="DQ2067" s="112"/>
      <c r="DR2067" s="112"/>
      <c r="DS2067" s="112"/>
      <c r="DT2067" s="112"/>
      <c r="DU2067" s="112"/>
      <c r="DV2067" s="112"/>
      <c r="DW2067" s="112"/>
      <c r="DX2067" s="112"/>
      <c r="DY2067" s="112"/>
      <c r="DZ2067" s="112"/>
      <c r="EA2067" s="112"/>
      <c r="EB2067" s="112"/>
      <c r="EC2067" s="112"/>
      <c r="ED2067" s="112"/>
      <c r="EE2067" s="112"/>
      <c r="EF2067" s="112"/>
      <c r="EG2067" s="112"/>
      <c r="EH2067" s="112"/>
      <c r="EI2067" s="112"/>
      <c r="EJ2067" s="112"/>
      <c r="EK2067" s="112"/>
      <c r="EL2067" s="112"/>
      <c r="EM2067" s="112"/>
      <c r="EN2067" s="112"/>
      <c r="EO2067" s="112"/>
      <c r="EP2067" s="112"/>
      <c r="EQ2067" s="112"/>
      <c r="ER2067" s="112"/>
      <c r="ES2067" s="112"/>
      <c r="ET2067" s="112"/>
      <c r="EU2067" s="112"/>
      <c r="EV2067" s="112"/>
      <c r="EW2067" s="112"/>
      <c r="EX2067" s="112"/>
      <c r="EY2067" s="112"/>
      <c r="EZ2067" s="112"/>
      <c r="FA2067" s="112"/>
      <c r="FB2067" s="112"/>
      <c r="FC2067" s="112"/>
      <c r="FD2067" s="112"/>
      <c r="FE2067" s="112"/>
      <c r="FF2067" s="112"/>
      <c r="FG2067" s="112"/>
      <c r="FH2067" s="112"/>
      <c r="FI2067" s="112"/>
      <c r="FJ2067" s="112"/>
      <c r="FK2067" s="112"/>
      <c r="FL2067" s="112"/>
      <c r="FM2067" s="112"/>
      <c r="FN2067" s="112"/>
      <c r="FO2067" s="112"/>
      <c r="FP2067" s="112"/>
      <c r="FQ2067" s="112"/>
      <c r="FR2067" s="112"/>
      <c r="FS2067" s="112"/>
      <c r="FT2067" s="112"/>
      <c r="FU2067" s="112"/>
      <c r="FV2067" s="112"/>
      <c r="FW2067" s="112"/>
      <c r="FX2067" s="112"/>
      <c r="FY2067" s="112"/>
      <c r="FZ2067" s="112"/>
      <c r="GA2067" s="112"/>
      <c r="GB2067" s="112"/>
      <c r="GC2067" s="112"/>
      <c r="GD2067" s="112"/>
      <c r="GE2067" s="112"/>
      <c r="GF2067" s="112"/>
      <c r="GG2067" s="112"/>
      <c r="GH2067" s="112"/>
      <c r="GI2067" s="112"/>
      <c r="GJ2067" s="112"/>
      <c r="GK2067" s="112"/>
      <c r="GL2067" s="112"/>
      <c r="GM2067" s="112"/>
      <c r="GN2067" s="112"/>
      <c r="GO2067" s="112"/>
      <c r="GP2067" s="112"/>
      <c r="GQ2067" s="112"/>
      <c r="GR2067" s="112"/>
      <c r="GS2067" s="112"/>
      <c r="GT2067" s="112"/>
      <c r="GU2067" s="112"/>
      <c r="GV2067" s="112"/>
      <c r="GW2067" s="112"/>
      <c r="GX2067" s="112"/>
      <c r="GY2067" s="112"/>
      <c r="GZ2067" s="112"/>
      <c r="HA2067" s="112"/>
      <c r="HB2067" s="112"/>
      <c r="HC2067" s="112"/>
      <c r="HD2067" s="112"/>
      <c r="HE2067" s="112"/>
      <c r="HF2067" s="112"/>
      <c r="HG2067" s="112"/>
      <c r="HH2067" s="112"/>
      <c r="HI2067" s="112"/>
      <c r="HJ2067" s="112"/>
      <c r="HK2067" s="112"/>
      <c r="HL2067" s="112"/>
      <c r="HM2067" s="112"/>
      <c r="HN2067" s="112"/>
      <c r="HO2067" s="112"/>
      <c r="HP2067" s="112"/>
      <c r="HQ2067" s="112"/>
      <c r="HR2067" s="112"/>
      <c r="HS2067" s="112"/>
      <c r="HT2067" s="112"/>
      <c r="HU2067" s="112"/>
      <c r="HV2067" s="112"/>
      <c r="HW2067" s="112"/>
      <c r="HX2067" s="112"/>
      <c r="HY2067" s="112"/>
      <c r="HZ2067" s="112"/>
      <c r="IA2067" s="112"/>
      <c r="IB2067" s="112"/>
      <c r="IC2067" s="112"/>
      <c r="ID2067" s="112"/>
      <c r="IE2067" s="112"/>
      <c r="IF2067" s="112"/>
      <c r="IG2067" s="112"/>
      <c r="IH2067" s="112"/>
      <c r="II2067" s="112"/>
      <c r="IJ2067" s="112"/>
      <c r="IK2067" s="112"/>
      <c r="IL2067" s="112"/>
      <c r="IM2067" s="112"/>
    </row>
    <row r="2068" spans="1:247" ht="13.5" hidden="1">
      <c r="A2068" s="90" t="s">
        <v>2767</v>
      </c>
      <c r="B2068" s="90" t="s">
        <v>3002</v>
      </c>
      <c r="C2068" s="90" t="s">
        <v>2785</v>
      </c>
      <c r="D2068" s="90" t="s">
        <v>2782</v>
      </c>
      <c r="E2068" s="90">
        <v>4959</v>
      </c>
      <c r="F2068" s="90" t="s">
        <v>1144</v>
      </c>
      <c r="G2068" s="90" t="s">
        <v>3026</v>
      </c>
      <c r="H2068" s="92">
        <v>33125.339999999997</v>
      </c>
      <c r="I2068" s="90">
        <v>500</v>
      </c>
      <c r="J2068" s="90"/>
      <c r="K2068" s="94">
        <f t="shared" si="32"/>
        <v>66.250679999999988</v>
      </c>
      <c r="L2068" s="94">
        <v>66.250679999999988</v>
      </c>
      <c r="M2068" s="94">
        <f t="shared" si="30"/>
        <v>0</v>
      </c>
      <c r="N2068" s="116" t="s">
        <v>2908</v>
      </c>
      <c r="O2068" s="116" t="s">
        <v>3018</v>
      </c>
      <c r="P2068" s="90" t="s">
        <v>2619</v>
      </c>
      <c r="Q2068" s="90"/>
      <c r="R2068" s="90"/>
      <c r="S2068" s="90"/>
      <c r="T2068" s="115"/>
      <c r="U2068" s="90"/>
      <c r="V2068" s="90"/>
      <c r="W2068" s="90"/>
      <c r="X2068" s="90"/>
      <c r="Y2068" s="90"/>
      <c r="Z2068" s="90"/>
      <c r="AA2068" s="90"/>
      <c r="AB2068" s="90"/>
      <c r="AC2068" s="90"/>
      <c r="AD2068" s="90"/>
      <c r="AE2068" s="90"/>
      <c r="AF2068" s="90"/>
      <c r="AG2068" s="90"/>
      <c r="AH2068" s="90"/>
      <c r="AI2068" s="90"/>
      <c r="AJ2068" s="90"/>
      <c r="AK2068" s="90"/>
      <c r="AL2068" s="90"/>
      <c r="AM2068" s="90"/>
      <c r="AN2068" s="90"/>
      <c r="AO2068" s="90"/>
      <c r="AP2068" s="90"/>
      <c r="AQ2068" s="90"/>
      <c r="AR2068" s="90"/>
      <c r="AS2068" s="90"/>
      <c r="AT2068" s="90"/>
      <c r="AU2068" s="90"/>
      <c r="AV2068" s="90"/>
      <c r="AW2068" s="90"/>
      <c r="AX2068" s="90"/>
      <c r="AY2068" s="90"/>
      <c r="AZ2068" s="90"/>
      <c r="BA2068" s="90"/>
      <c r="BB2068" s="90"/>
      <c r="BC2068" s="90"/>
      <c r="BD2068" s="90"/>
      <c r="BE2068" s="90"/>
      <c r="BF2068" s="90"/>
      <c r="BG2068" s="90"/>
      <c r="BH2068" s="90"/>
      <c r="BI2068" s="90"/>
      <c r="BJ2068" s="90"/>
      <c r="BK2068" s="90"/>
      <c r="BL2068" s="90"/>
      <c r="BM2068" s="90"/>
      <c r="BN2068" s="90"/>
      <c r="BO2068" s="90"/>
      <c r="BP2068" s="90"/>
      <c r="BQ2068" s="90"/>
      <c r="BR2068" s="90"/>
      <c r="BS2068" s="90"/>
      <c r="BT2068" s="90"/>
      <c r="BU2068" s="90"/>
      <c r="BV2068" s="90"/>
      <c r="BW2068" s="90"/>
      <c r="BX2068" s="90"/>
      <c r="BY2068" s="90"/>
      <c r="BZ2068" s="90"/>
      <c r="CA2068" s="90"/>
      <c r="CB2068" s="90"/>
      <c r="CC2068" s="90"/>
      <c r="CD2068" s="90"/>
      <c r="CE2068" s="90"/>
      <c r="CF2068" s="90"/>
      <c r="CG2068" s="90"/>
      <c r="CH2068" s="90"/>
      <c r="CI2068" s="90"/>
      <c r="CJ2068" s="90"/>
      <c r="CK2068" s="90"/>
      <c r="CL2068" s="90"/>
      <c r="CM2068" s="90"/>
      <c r="CN2068" s="90"/>
      <c r="CO2068" s="90"/>
      <c r="CP2068" s="90"/>
      <c r="CQ2068" s="90"/>
      <c r="CR2068" s="90"/>
      <c r="CS2068" s="90"/>
      <c r="CT2068" s="90"/>
      <c r="CU2068" s="90"/>
      <c r="CV2068" s="90"/>
      <c r="CW2068" s="90"/>
      <c r="CX2068" s="90"/>
      <c r="CY2068" s="90"/>
      <c r="CZ2068" s="90"/>
      <c r="DA2068" s="90"/>
      <c r="DB2068" s="90"/>
      <c r="DC2068" s="90"/>
      <c r="DD2068" s="90"/>
      <c r="DE2068" s="90"/>
      <c r="DF2068" s="90"/>
      <c r="DG2068" s="90"/>
      <c r="DH2068" s="90"/>
      <c r="DI2068" s="90"/>
      <c r="DJ2068" s="90"/>
      <c r="DK2068" s="90"/>
      <c r="DL2068" s="90"/>
      <c r="DM2068" s="90"/>
      <c r="DN2068" s="90"/>
      <c r="DO2068" s="90"/>
      <c r="DP2068" s="90"/>
      <c r="DQ2068" s="90"/>
      <c r="DR2068" s="90"/>
      <c r="DS2068" s="90"/>
      <c r="DT2068" s="90"/>
      <c r="DU2068" s="90"/>
      <c r="DV2068" s="90"/>
      <c r="DW2068" s="90"/>
      <c r="DX2068" s="90"/>
      <c r="DY2068" s="90"/>
      <c r="DZ2068" s="90"/>
      <c r="EA2068" s="90"/>
      <c r="EB2068" s="90"/>
      <c r="EC2068" s="90"/>
      <c r="ED2068" s="90"/>
      <c r="EE2068" s="90"/>
      <c r="EF2068" s="90"/>
      <c r="EG2068" s="90"/>
      <c r="EH2068" s="90"/>
      <c r="EI2068" s="90"/>
      <c r="EJ2068" s="90"/>
      <c r="EK2068" s="90"/>
      <c r="EL2068" s="90"/>
      <c r="EM2068" s="90"/>
      <c r="EN2068" s="90"/>
      <c r="EO2068" s="90"/>
      <c r="EP2068" s="90"/>
      <c r="EQ2068" s="90"/>
      <c r="ER2068" s="90"/>
      <c r="ES2068" s="90"/>
      <c r="ET2068" s="90"/>
      <c r="EU2068" s="90"/>
      <c r="EV2068" s="90"/>
      <c r="EW2068" s="90"/>
      <c r="EX2068" s="90"/>
      <c r="EY2068" s="90"/>
      <c r="EZ2068" s="90"/>
      <c r="FA2068" s="90"/>
      <c r="FB2068" s="90"/>
      <c r="FC2068" s="90"/>
      <c r="FD2068" s="90"/>
      <c r="FE2068" s="90"/>
      <c r="FF2068" s="90"/>
      <c r="FG2068" s="90"/>
      <c r="FH2068" s="90"/>
      <c r="FI2068" s="90"/>
      <c r="FJ2068" s="90"/>
      <c r="FK2068" s="90"/>
      <c r="FL2068" s="90"/>
      <c r="FM2068" s="90"/>
      <c r="FN2068" s="90"/>
      <c r="FO2068" s="90"/>
      <c r="FP2068" s="90"/>
      <c r="FQ2068" s="90"/>
      <c r="FR2068" s="90"/>
      <c r="FS2068" s="90"/>
      <c r="FT2068" s="90"/>
      <c r="FU2068" s="90"/>
      <c r="FV2068" s="90"/>
      <c r="FW2068" s="90"/>
      <c r="FX2068" s="90"/>
      <c r="FY2068" s="90"/>
      <c r="FZ2068" s="90"/>
      <c r="GA2068" s="90"/>
      <c r="GB2068" s="90"/>
      <c r="GC2068" s="90"/>
      <c r="GD2068" s="90"/>
      <c r="GE2068" s="90"/>
      <c r="GF2068" s="90"/>
      <c r="GG2068" s="90"/>
      <c r="GH2068" s="90"/>
      <c r="GI2068" s="90"/>
      <c r="GJ2068" s="90"/>
      <c r="GK2068" s="90"/>
      <c r="GL2068" s="90"/>
      <c r="GM2068" s="90"/>
      <c r="GN2068" s="90"/>
      <c r="GO2068" s="90"/>
      <c r="GP2068" s="90"/>
      <c r="GQ2068" s="90"/>
      <c r="GR2068" s="90"/>
      <c r="GS2068" s="90"/>
      <c r="GT2068" s="90"/>
      <c r="GU2068" s="90"/>
      <c r="GV2068" s="90"/>
      <c r="GW2068" s="90"/>
      <c r="GX2068" s="90"/>
      <c r="GY2068" s="90"/>
      <c r="GZ2068" s="90"/>
      <c r="HA2068" s="90"/>
      <c r="HB2068" s="90"/>
      <c r="HC2068" s="90"/>
      <c r="HD2068" s="90"/>
      <c r="HE2068" s="90"/>
      <c r="HF2068" s="90"/>
      <c r="HG2068" s="90"/>
      <c r="HH2068" s="90"/>
      <c r="HI2068" s="90"/>
      <c r="HJ2068" s="90"/>
      <c r="HK2068" s="90"/>
      <c r="HL2068" s="90"/>
      <c r="HM2068" s="90"/>
      <c r="HN2068" s="90"/>
      <c r="HO2068" s="90"/>
      <c r="HP2068" s="90"/>
      <c r="HQ2068" s="90"/>
      <c r="HR2068" s="90"/>
      <c r="HS2068" s="90"/>
      <c r="HT2068" s="90"/>
      <c r="HU2068" s="90"/>
      <c r="HV2068" s="90"/>
      <c r="HW2068" s="90"/>
      <c r="HX2068" s="90"/>
      <c r="HY2068" s="90"/>
      <c r="HZ2068" s="90"/>
      <c r="IA2068" s="90"/>
      <c r="IB2068" s="90"/>
      <c r="IC2068" s="90"/>
      <c r="ID2068" s="90"/>
      <c r="IE2068" s="90"/>
      <c r="IF2068" s="90"/>
      <c r="IG2068" s="90"/>
      <c r="IH2068" s="90"/>
      <c r="II2068" s="90"/>
      <c r="IJ2068" s="90"/>
      <c r="IK2068" s="90"/>
      <c r="IL2068" s="90"/>
      <c r="IM2068" s="90"/>
    </row>
    <row r="2069" spans="1:247" ht="13.5" hidden="1">
      <c r="A2069" s="90" t="s">
        <v>2767</v>
      </c>
      <c r="B2069" s="90" t="s">
        <v>3002</v>
      </c>
      <c r="C2069" s="90" t="s">
        <v>2785</v>
      </c>
      <c r="D2069" s="90" t="s">
        <v>3027</v>
      </c>
      <c r="E2069" s="90">
        <v>4982</v>
      </c>
      <c r="F2069" s="90" t="s">
        <v>1144</v>
      </c>
      <c r="G2069" s="90" t="s">
        <v>3026</v>
      </c>
      <c r="H2069" s="92">
        <v>14700.06</v>
      </c>
      <c r="I2069" s="90">
        <v>500</v>
      </c>
      <c r="J2069" s="93"/>
      <c r="K2069" s="94">
        <f t="shared" si="32"/>
        <v>29.400119999999998</v>
      </c>
      <c r="L2069" s="94">
        <v>29.400119999999998</v>
      </c>
      <c r="M2069" s="94">
        <f t="shared" si="30"/>
        <v>0</v>
      </c>
      <c r="N2069" s="116" t="s">
        <v>2908</v>
      </c>
      <c r="O2069" s="116" t="s">
        <v>3018</v>
      </c>
      <c r="P2069" s="90" t="s">
        <v>2619</v>
      </c>
      <c r="Q2069" s="90"/>
      <c r="R2069" s="90"/>
      <c r="S2069" s="90"/>
      <c r="T2069" s="115"/>
      <c r="U2069" s="90"/>
      <c r="V2069" s="90"/>
      <c r="W2069" s="90"/>
      <c r="X2069" s="90"/>
      <c r="Y2069" s="90"/>
      <c r="Z2069" s="90"/>
      <c r="AA2069" s="90"/>
      <c r="AB2069" s="90"/>
      <c r="AC2069" s="90"/>
      <c r="AD2069" s="90"/>
      <c r="AE2069" s="90"/>
      <c r="AF2069" s="90"/>
      <c r="AG2069" s="90"/>
      <c r="AH2069" s="90"/>
      <c r="AI2069" s="90"/>
      <c r="AJ2069" s="90"/>
      <c r="AK2069" s="90"/>
      <c r="AL2069" s="90"/>
      <c r="AM2069" s="90"/>
      <c r="AN2069" s="90"/>
      <c r="AO2069" s="90"/>
      <c r="AP2069" s="90"/>
      <c r="AQ2069" s="90"/>
      <c r="AR2069" s="90"/>
      <c r="AS2069" s="90"/>
      <c r="AT2069" s="90"/>
      <c r="AU2069" s="90"/>
      <c r="AV2069" s="90"/>
      <c r="AW2069" s="90"/>
      <c r="AX2069" s="90"/>
      <c r="AY2069" s="90"/>
      <c r="AZ2069" s="90"/>
      <c r="BA2069" s="90"/>
      <c r="BB2069" s="90"/>
      <c r="BC2069" s="90"/>
      <c r="BD2069" s="90"/>
      <c r="BE2069" s="90"/>
      <c r="BF2069" s="90"/>
      <c r="BG2069" s="90"/>
      <c r="BH2069" s="90"/>
      <c r="BI2069" s="90"/>
      <c r="BJ2069" s="90"/>
      <c r="BK2069" s="90"/>
      <c r="BL2069" s="90"/>
      <c r="BM2069" s="90"/>
      <c r="BN2069" s="90"/>
      <c r="BO2069" s="90"/>
      <c r="BP2069" s="90"/>
      <c r="BQ2069" s="90"/>
      <c r="BR2069" s="90"/>
      <c r="BS2069" s="90"/>
      <c r="BT2069" s="90"/>
      <c r="BU2069" s="90"/>
      <c r="BV2069" s="90"/>
      <c r="BW2069" s="90"/>
      <c r="BX2069" s="90"/>
      <c r="BY2069" s="90"/>
      <c r="BZ2069" s="90"/>
      <c r="CA2069" s="90"/>
      <c r="CB2069" s="90"/>
      <c r="CC2069" s="90"/>
      <c r="CD2069" s="90"/>
      <c r="CE2069" s="90"/>
      <c r="CF2069" s="90"/>
      <c r="CG2069" s="90"/>
      <c r="CH2069" s="90"/>
      <c r="CI2069" s="90"/>
      <c r="CJ2069" s="90"/>
      <c r="CK2069" s="90"/>
      <c r="CL2069" s="90"/>
      <c r="CM2069" s="90"/>
      <c r="CN2069" s="90"/>
      <c r="CO2069" s="90"/>
      <c r="CP2069" s="90"/>
      <c r="CQ2069" s="90"/>
      <c r="CR2069" s="90"/>
      <c r="CS2069" s="90"/>
      <c r="CT2069" s="90"/>
      <c r="CU2069" s="90"/>
      <c r="CV2069" s="90"/>
      <c r="CW2069" s="90"/>
      <c r="CX2069" s="90"/>
      <c r="CY2069" s="90"/>
      <c r="CZ2069" s="90"/>
      <c r="DA2069" s="90"/>
      <c r="DB2069" s="90"/>
      <c r="DC2069" s="90"/>
      <c r="DD2069" s="90"/>
      <c r="DE2069" s="90"/>
      <c r="DF2069" s="90"/>
      <c r="DG2069" s="90"/>
      <c r="DH2069" s="90"/>
      <c r="DI2069" s="90"/>
      <c r="DJ2069" s="90"/>
      <c r="DK2069" s="90"/>
      <c r="DL2069" s="90"/>
      <c r="DM2069" s="90"/>
      <c r="DN2069" s="90"/>
      <c r="DO2069" s="90"/>
      <c r="DP2069" s="90"/>
      <c r="DQ2069" s="90"/>
      <c r="DR2069" s="90"/>
      <c r="DS2069" s="90"/>
      <c r="DT2069" s="90"/>
      <c r="DU2069" s="90"/>
      <c r="DV2069" s="90"/>
      <c r="DW2069" s="90"/>
      <c r="DX2069" s="90"/>
      <c r="DY2069" s="90"/>
      <c r="DZ2069" s="90"/>
      <c r="EA2069" s="90"/>
      <c r="EB2069" s="90"/>
      <c r="EC2069" s="90"/>
      <c r="ED2069" s="90"/>
      <c r="EE2069" s="90"/>
      <c r="EF2069" s="90"/>
      <c r="EG2069" s="90"/>
      <c r="EH2069" s="90"/>
      <c r="EI2069" s="90"/>
      <c r="EJ2069" s="90"/>
      <c r="EK2069" s="90"/>
      <c r="EL2069" s="90"/>
      <c r="EM2069" s="90"/>
      <c r="EN2069" s="90"/>
      <c r="EO2069" s="90"/>
      <c r="EP2069" s="90"/>
      <c r="EQ2069" s="90"/>
      <c r="ER2069" s="90"/>
      <c r="ES2069" s="90"/>
      <c r="ET2069" s="90"/>
      <c r="EU2069" s="90"/>
      <c r="EV2069" s="90"/>
      <c r="EW2069" s="90"/>
      <c r="EX2069" s="90"/>
      <c r="EY2069" s="90"/>
      <c r="EZ2069" s="90"/>
      <c r="FA2069" s="90"/>
      <c r="FB2069" s="90"/>
      <c r="FC2069" s="90"/>
      <c r="FD2069" s="90"/>
      <c r="FE2069" s="90"/>
      <c r="FF2069" s="90"/>
      <c r="FG2069" s="90"/>
      <c r="FH2069" s="90"/>
      <c r="FI2069" s="90"/>
      <c r="FJ2069" s="90"/>
      <c r="FK2069" s="90"/>
      <c r="FL2069" s="90"/>
      <c r="FM2069" s="90"/>
      <c r="FN2069" s="90"/>
      <c r="FO2069" s="90"/>
      <c r="FP2069" s="90"/>
      <c r="FQ2069" s="90"/>
      <c r="FR2069" s="90"/>
      <c r="FS2069" s="90"/>
      <c r="FT2069" s="90"/>
      <c r="FU2069" s="90"/>
      <c r="FV2069" s="90"/>
      <c r="FW2069" s="90"/>
      <c r="FX2069" s="90"/>
      <c r="FY2069" s="90"/>
      <c r="FZ2069" s="90"/>
      <c r="GA2069" s="90"/>
      <c r="GB2069" s="90"/>
      <c r="GC2069" s="90"/>
      <c r="GD2069" s="90"/>
      <c r="GE2069" s="90"/>
      <c r="GF2069" s="90"/>
      <c r="GG2069" s="90"/>
      <c r="GH2069" s="90"/>
      <c r="GI2069" s="90"/>
      <c r="GJ2069" s="90"/>
      <c r="GK2069" s="90"/>
      <c r="GL2069" s="90"/>
      <c r="GM2069" s="90"/>
      <c r="GN2069" s="90"/>
      <c r="GO2069" s="90"/>
      <c r="GP2069" s="90"/>
      <c r="GQ2069" s="90"/>
      <c r="GR2069" s="90"/>
      <c r="GS2069" s="90"/>
      <c r="GT2069" s="90"/>
      <c r="GU2069" s="90"/>
      <c r="GV2069" s="90"/>
      <c r="GW2069" s="90"/>
      <c r="GX2069" s="90"/>
      <c r="GY2069" s="90"/>
      <c r="GZ2069" s="90"/>
      <c r="HA2069" s="90"/>
      <c r="HB2069" s="90"/>
      <c r="HC2069" s="90"/>
      <c r="HD2069" s="90"/>
      <c r="HE2069" s="90"/>
      <c r="HF2069" s="90"/>
      <c r="HG2069" s="90"/>
      <c r="HH2069" s="90"/>
      <c r="HI2069" s="90"/>
      <c r="HJ2069" s="90"/>
      <c r="HK2069" s="90"/>
      <c r="HL2069" s="90"/>
      <c r="HM2069" s="90"/>
      <c r="HN2069" s="90"/>
      <c r="HO2069" s="90"/>
      <c r="HP2069" s="90"/>
      <c r="HQ2069" s="90"/>
      <c r="HR2069" s="90"/>
      <c r="HS2069" s="90"/>
      <c r="HT2069" s="90"/>
      <c r="HU2069" s="90"/>
      <c r="HV2069" s="90"/>
      <c r="HW2069" s="90"/>
      <c r="HX2069" s="90"/>
      <c r="HY2069" s="90"/>
      <c r="HZ2069" s="90"/>
      <c r="IA2069" s="90"/>
      <c r="IB2069" s="90"/>
      <c r="IC2069" s="90"/>
      <c r="ID2069" s="90"/>
      <c r="IE2069" s="90"/>
      <c r="IF2069" s="90"/>
      <c r="IG2069" s="90"/>
      <c r="IH2069" s="90"/>
      <c r="II2069" s="90"/>
      <c r="IJ2069" s="90"/>
      <c r="IK2069" s="90"/>
      <c r="IL2069" s="90"/>
      <c r="IM2069" s="90"/>
    </row>
    <row r="2070" spans="1:247" ht="13.5" hidden="1">
      <c r="A2070" s="90" t="s">
        <v>2767</v>
      </c>
      <c r="B2070" s="90" t="s">
        <v>3002</v>
      </c>
      <c r="C2070" s="90" t="s">
        <v>2785</v>
      </c>
      <c r="D2070" s="90" t="s">
        <v>3028</v>
      </c>
      <c r="E2070" s="90">
        <v>5095</v>
      </c>
      <c r="F2070" s="90" t="s">
        <v>1144</v>
      </c>
      <c r="G2070" s="90" t="s">
        <v>1156</v>
      </c>
      <c r="H2070" s="92">
        <v>132209.73000000001</v>
      </c>
      <c r="I2070" s="90">
        <v>500</v>
      </c>
      <c r="J2070" s="93"/>
      <c r="K2070" s="94">
        <f t="shared" si="32"/>
        <v>264.41946000000002</v>
      </c>
      <c r="L2070" s="94">
        <v>264.41946000000002</v>
      </c>
      <c r="M2070" s="94">
        <f t="shared" si="30"/>
        <v>0</v>
      </c>
      <c r="N2070" s="116" t="s">
        <v>2908</v>
      </c>
      <c r="O2070" s="116" t="s">
        <v>3018</v>
      </c>
      <c r="P2070" s="90" t="s">
        <v>2619</v>
      </c>
      <c r="Q2070" s="90"/>
      <c r="R2070" s="90"/>
      <c r="S2070" s="90"/>
      <c r="T2070" s="115"/>
      <c r="U2070" s="90"/>
      <c r="V2070" s="90"/>
      <c r="W2070" s="90"/>
      <c r="X2070" s="90"/>
      <c r="Y2070" s="90"/>
      <c r="Z2070" s="90"/>
      <c r="AA2070" s="90"/>
      <c r="AB2070" s="90"/>
      <c r="AC2070" s="90"/>
      <c r="AD2070" s="90"/>
      <c r="AE2070" s="90"/>
      <c r="AF2070" s="90"/>
      <c r="AG2070" s="90"/>
      <c r="AH2070" s="90"/>
      <c r="AI2070" s="90"/>
      <c r="AJ2070" s="90"/>
      <c r="AK2070" s="90"/>
      <c r="AL2070" s="90"/>
      <c r="AM2070" s="90"/>
      <c r="AN2070" s="90"/>
      <c r="AO2070" s="90"/>
      <c r="AP2070" s="90"/>
      <c r="AQ2070" s="90"/>
      <c r="AR2070" s="90"/>
      <c r="AS2070" s="90"/>
      <c r="AT2070" s="90"/>
      <c r="AU2070" s="90"/>
      <c r="AV2070" s="90"/>
      <c r="AW2070" s="90"/>
      <c r="AX2070" s="90"/>
      <c r="AY2070" s="90"/>
      <c r="AZ2070" s="90"/>
      <c r="BA2070" s="90"/>
      <c r="BB2070" s="90"/>
      <c r="BC2070" s="90"/>
      <c r="BD2070" s="90"/>
      <c r="BE2070" s="90"/>
      <c r="BF2070" s="90"/>
      <c r="BG2070" s="90"/>
      <c r="BH2070" s="90"/>
      <c r="BI2070" s="90"/>
      <c r="BJ2070" s="90"/>
      <c r="BK2070" s="90"/>
      <c r="BL2070" s="90"/>
      <c r="BM2070" s="90"/>
      <c r="BN2070" s="90"/>
      <c r="BO2070" s="90"/>
      <c r="BP2070" s="90"/>
      <c r="BQ2070" s="90"/>
      <c r="BR2070" s="90"/>
      <c r="BS2070" s="90"/>
      <c r="BT2070" s="90"/>
      <c r="BU2070" s="90"/>
      <c r="BV2070" s="90"/>
      <c r="BW2070" s="90"/>
      <c r="BX2070" s="90"/>
      <c r="BY2070" s="90"/>
      <c r="BZ2070" s="90"/>
      <c r="CA2070" s="90"/>
      <c r="CB2070" s="90"/>
      <c r="CC2070" s="90"/>
      <c r="CD2070" s="90"/>
      <c r="CE2070" s="90"/>
      <c r="CF2070" s="90"/>
      <c r="CG2070" s="90"/>
      <c r="CH2070" s="90"/>
      <c r="CI2070" s="90"/>
      <c r="CJ2070" s="90"/>
      <c r="CK2070" s="90"/>
      <c r="CL2070" s="90"/>
      <c r="CM2070" s="90"/>
      <c r="CN2070" s="90"/>
      <c r="CO2070" s="90"/>
      <c r="CP2070" s="90"/>
      <c r="CQ2070" s="90"/>
      <c r="CR2070" s="90"/>
      <c r="CS2070" s="90"/>
      <c r="CT2070" s="90"/>
      <c r="CU2070" s="90"/>
      <c r="CV2070" s="90"/>
      <c r="CW2070" s="90"/>
      <c r="CX2070" s="90"/>
      <c r="CY2070" s="90"/>
      <c r="CZ2070" s="90"/>
      <c r="DA2070" s="90"/>
      <c r="DB2070" s="90"/>
      <c r="DC2070" s="90"/>
      <c r="DD2070" s="90"/>
      <c r="DE2070" s="90"/>
      <c r="DF2070" s="90"/>
      <c r="DG2070" s="90"/>
      <c r="DH2070" s="90"/>
      <c r="DI2070" s="90"/>
      <c r="DJ2070" s="90"/>
      <c r="DK2070" s="90"/>
      <c r="DL2070" s="90"/>
      <c r="DM2070" s="90"/>
      <c r="DN2070" s="90"/>
      <c r="DO2070" s="90"/>
      <c r="DP2070" s="90"/>
      <c r="DQ2070" s="90"/>
      <c r="DR2070" s="90"/>
      <c r="DS2070" s="90"/>
      <c r="DT2070" s="90"/>
      <c r="DU2070" s="90"/>
      <c r="DV2070" s="90"/>
      <c r="DW2070" s="90"/>
      <c r="DX2070" s="90"/>
      <c r="DY2070" s="90"/>
      <c r="DZ2070" s="90"/>
      <c r="EA2070" s="90"/>
      <c r="EB2070" s="90"/>
      <c r="EC2070" s="90"/>
      <c r="ED2070" s="90"/>
      <c r="EE2070" s="90"/>
      <c r="EF2070" s="90"/>
      <c r="EG2070" s="90"/>
      <c r="EH2070" s="90"/>
      <c r="EI2070" s="90"/>
      <c r="EJ2070" s="90"/>
      <c r="EK2070" s="90"/>
      <c r="EL2070" s="90"/>
      <c r="EM2070" s="90"/>
      <c r="EN2070" s="90"/>
      <c r="EO2070" s="90"/>
      <c r="EP2070" s="90"/>
      <c r="EQ2070" s="90"/>
      <c r="ER2070" s="90"/>
      <c r="ES2070" s="90"/>
      <c r="ET2070" s="90"/>
      <c r="EU2070" s="90"/>
      <c r="EV2070" s="90"/>
      <c r="EW2070" s="90"/>
      <c r="EX2070" s="90"/>
      <c r="EY2070" s="90"/>
      <c r="EZ2070" s="90"/>
      <c r="FA2070" s="90"/>
      <c r="FB2070" s="90"/>
      <c r="FC2070" s="90"/>
      <c r="FD2070" s="90"/>
      <c r="FE2070" s="90"/>
      <c r="FF2070" s="90"/>
      <c r="FG2070" s="90"/>
      <c r="FH2070" s="90"/>
      <c r="FI2070" s="90"/>
      <c r="FJ2070" s="90"/>
      <c r="FK2070" s="90"/>
      <c r="FL2070" s="90"/>
      <c r="FM2070" s="90"/>
      <c r="FN2070" s="90"/>
      <c r="FO2070" s="90"/>
      <c r="FP2070" s="90"/>
      <c r="FQ2070" s="90"/>
      <c r="FR2070" s="90"/>
      <c r="FS2070" s="90"/>
      <c r="FT2070" s="90"/>
      <c r="FU2070" s="90"/>
      <c r="FV2070" s="90"/>
      <c r="FW2070" s="90"/>
      <c r="FX2070" s="90"/>
      <c r="FY2070" s="90"/>
      <c r="FZ2070" s="90"/>
      <c r="GA2070" s="90"/>
      <c r="GB2070" s="90"/>
      <c r="GC2070" s="90"/>
      <c r="GD2070" s="90"/>
      <c r="GE2070" s="90"/>
      <c r="GF2070" s="90"/>
      <c r="GG2070" s="90"/>
      <c r="GH2070" s="90"/>
      <c r="GI2070" s="90"/>
      <c r="GJ2070" s="90"/>
      <c r="GK2070" s="90"/>
      <c r="GL2070" s="90"/>
      <c r="GM2070" s="90"/>
      <c r="GN2070" s="90"/>
      <c r="GO2070" s="90"/>
      <c r="GP2070" s="90"/>
      <c r="GQ2070" s="90"/>
      <c r="GR2070" s="90"/>
      <c r="GS2070" s="90"/>
      <c r="GT2070" s="90"/>
      <c r="GU2070" s="90"/>
      <c r="GV2070" s="90"/>
      <c r="GW2070" s="90"/>
      <c r="GX2070" s="90"/>
      <c r="GY2070" s="90"/>
      <c r="GZ2070" s="90"/>
      <c r="HA2070" s="90"/>
      <c r="HB2070" s="90"/>
      <c r="HC2070" s="90"/>
      <c r="HD2070" s="90"/>
      <c r="HE2070" s="90"/>
      <c r="HF2070" s="90"/>
      <c r="HG2070" s="90"/>
      <c r="HH2070" s="90"/>
      <c r="HI2070" s="90"/>
      <c r="HJ2070" s="90"/>
      <c r="HK2070" s="90"/>
      <c r="HL2070" s="90"/>
      <c r="HM2070" s="90"/>
      <c r="HN2070" s="90"/>
      <c r="HO2070" s="90"/>
      <c r="HP2070" s="90"/>
      <c r="HQ2070" s="90"/>
      <c r="HR2070" s="90"/>
      <c r="HS2070" s="90"/>
      <c r="HT2070" s="90"/>
      <c r="HU2070" s="90"/>
      <c r="HV2070" s="90"/>
      <c r="HW2070" s="90"/>
      <c r="HX2070" s="90"/>
      <c r="HY2070" s="90"/>
      <c r="HZ2070" s="90"/>
      <c r="IA2070" s="90"/>
      <c r="IB2070" s="90"/>
      <c r="IC2070" s="90"/>
      <c r="ID2070" s="90"/>
      <c r="IE2070" s="90"/>
      <c r="IF2070" s="90"/>
      <c r="IG2070" s="90"/>
      <c r="IH2070" s="90"/>
      <c r="II2070" s="90"/>
      <c r="IJ2070" s="90"/>
      <c r="IK2070" s="90"/>
      <c r="IL2070" s="90"/>
      <c r="IM2070" s="90"/>
    </row>
    <row r="2071" spans="1:247" ht="13.5" hidden="1">
      <c r="A2071" s="90" t="s">
        <v>2767</v>
      </c>
      <c r="B2071" s="90" t="s">
        <v>3002</v>
      </c>
      <c r="C2071" s="90"/>
      <c r="D2071" s="90" t="s">
        <v>2824</v>
      </c>
      <c r="E2071" s="90">
        <v>661</v>
      </c>
      <c r="F2071" s="90" t="s">
        <v>2795</v>
      </c>
      <c r="G2071" s="90" t="s">
        <v>2796</v>
      </c>
      <c r="H2071" s="92">
        <v>10846181.539999999</v>
      </c>
      <c r="I2071" s="92">
        <v>500</v>
      </c>
      <c r="J2071" s="93"/>
      <c r="K2071" s="94">
        <v>10846181.539999999</v>
      </c>
      <c r="L2071" s="94">
        <f>K2071</f>
        <v>10846181.539999999</v>
      </c>
      <c r="M2071" s="94">
        <f t="shared" si="30"/>
        <v>0</v>
      </c>
      <c r="N2071" s="116" t="s">
        <v>2908</v>
      </c>
      <c r="O2071" s="116" t="s">
        <v>3018</v>
      </c>
      <c r="P2071" s="90" t="s">
        <v>2619</v>
      </c>
      <c r="Q2071" s="90"/>
      <c r="R2071" s="90"/>
      <c r="S2071" s="90"/>
      <c r="T2071" s="115"/>
      <c r="U2071" s="90"/>
      <c r="V2071" s="90"/>
      <c r="W2071" s="90"/>
      <c r="X2071" s="90"/>
      <c r="Y2071" s="90"/>
      <c r="Z2071" s="90"/>
      <c r="AA2071" s="90"/>
      <c r="AB2071" s="90"/>
      <c r="AC2071" s="90"/>
      <c r="AD2071" s="90"/>
      <c r="AE2071" s="90"/>
      <c r="AF2071" s="90"/>
      <c r="AG2071" s="90"/>
      <c r="AH2071" s="90"/>
      <c r="AI2071" s="90"/>
      <c r="AJ2071" s="90"/>
      <c r="AK2071" s="90"/>
      <c r="AL2071" s="90"/>
      <c r="AM2071" s="90"/>
      <c r="AN2071" s="90"/>
      <c r="AO2071" s="90"/>
      <c r="AP2071" s="90"/>
      <c r="AQ2071" s="90"/>
      <c r="AR2071" s="90"/>
      <c r="AS2071" s="90"/>
      <c r="AT2071" s="90"/>
      <c r="AU2071" s="90"/>
      <c r="AV2071" s="90"/>
      <c r="AW2071" s="90"/>
      <c r="AX2071" s="90"/>
      <c r="AY2071" s="90"/>
      <c r="AZ2071" s="90"/>
      <c r="BA2071" s="90"/>
      <c r="BB2071" s="90"/>
      <c r="BC2071" s="90"/>
      <c r="BD2071" s="90"/>
      <c r="BE2071" s="90"/>
      <c r="BF2071" s="90"/>
      <c r="BG2071" s="90"/>
      <c r="BH2071" s="90"/>
      <c r="BI2071" s="90"/>
      <c r="BJ2071" s="90"/>
      <c r="BK2071" s="90"/>
      <c r="BL2071" s="90"/>
      <c r="BM2071" s="90"/>
      <c r="BN2071" s="90"/>
      <c r="BO2071" s="90"/>
      <c r="BP2071" s="90"/>
      <c r="BQ2071" s="90"/>
      <c r="BR2071" s="90"/>
      <c r="BS2071" s="90"/>
      <c r="BT2071" s="90"/>
      <c r="BU2071" s="90"/>
      <c r="BV2071" s="90"/>
      <c r="BW2071" s="90"/>
      <c r="BX2071" s="90"/>
      <c r="BY2071" s="90"/>
      <c r="BZ2071" s="90"/>
      <c r="CA2071" s="90"/>
      <c r="CB2071" s="90"/>
      <c r="CC2071" s="90"/>
      <c r="CD2071" s="90"/>
      <c r="CE2071" s="90"/>
      <c r="CF2071" s="90"/>
      <c r="CG2071" s="90"/>
      <c r="CH2071" s="90"/>
      <c r="CI2071" s="90"/>
      <c r="CJ2071" s="90"/>
      <c r="CK2071" s="90"/>
      <c r="CL2071" s="90"/>
      <c r="CM2071" s="90"/>
      <c r="CN2071" s="90"/>
      <c r="CO2071" s="90"/>
      <c r="CP2071" s="90"/>
      <c r="CQ2071" s="90"/>
      <c r="CR2071" s="90"/>
      <c r="CS2071" s="90"/>
      <c r="CT2071" s="90"/>
      <c r="CU2071" s="90"/>
      <c r="CV2071" s="90"/>
      <c r="CW2071" s="90"/>
      <c r="CX2071" s="90"/>
      <c r="CY2071" s="90"/>
      <c r="CZ2071" s="90"/>
      <c r="DA2071" s="90"/>
      <c r="DB2071" s="90"/>
      <c r="DC2071" s="90"/>
      <c r="DD2071" s="90"/>
      <c r="DE2071" s="90"/>
      <c r="DF2071" s="90"/>
      <c r="DG2071" s="90"/>
      <c r="DH2071" s="90"/>
      <c r="DI2071" s="90"/>
      <c r="DJ2071" s="90"/>
      <c r="DK2071" s="90"/>
      <c r="DL2071" s="90"/>
      <c r="DM2071" s="90"/>
      <c r="DN2071" s="90"/>
      <c r="DO2071" s="90"/>
      <c r="DP2071" s="90"/>
      <c r="DQ2071" s="90"/>
      <c r="DR2071" s="90"/>
      <c r="DS2071" s="90"/>
      <c r="DT2071" s="90"/>
      <c r="DU2071" s="90"/>
      <c r="DV2071" s="90"/>
      <c r="DW2071" s="90"/>
      <c r="DX2071" s="90"/>
      <c r="DY2071" s="90"/>
      <c r="DZ2071" s="90"/>
      <c r="EA2071" s="90"/>
      <c r="EB2071" s="90"/>
      <c r="EC2071" s="90"/>
      <c r="ED2071" s="90"/>
      <c r="EE2071" s="90"/>
      <c r="EF2071" s="90"/>
      <c r="EG2071" s="90"/>
      <c r="EH2071" s="90"/>
      <c r="EI2071" s="90"/>
      <c r="EJ2071" s="90"/>
      <c r="EK2071" s="90"/>
      <c r="EL2071" s="90"/>
      <c r="EM2071" s="90"/>
      <c r="EN2071" s="90"/>
      <c r="EO2071" s="90"/>
      <c r="EP2071" s="90"/>
      <c r="EQ2071" s="90"/>
      <c r="ER2071" s="90"/>
      <c r="ES2071" s="90"/>
      <c r="ET2071" s="90"/>
      <c r="EU2071" s="90"/>
      <c r="EV2071" s="90"/>
      <c r="EW2071" s="90"/>
      <c r="EX2071" s="90"/>
      <c r="EY2071" s="90"/>
      <c r="EZ2071" s="90"/>
      <c r="FA2071" s="90"/>
      <c r="FB2071" s="90"/>
      <c r="FC2071" s="90"/>
      <c r="FD2071" s="90"/>
      <c r="FE2071" s="90"/>
      <c r="FF2071" s="90"/>
      <c r="FG2071" s="90"/>
      <c r="FH2071" s="90"/>
      <c r="FI2071" s="90"/>
      <c r="FJ2071" s="90"/>
      <c r="FK2071" s="90"/>
      <c r="FL2071" s="90"/>
      <c r="FM2071" s="90"/>
      <c r="FN2071" s="90"/>
      <c r="FO2071" s="90"/>
      <c r="FP2071" s="90"/>
      <c r="FQ2071" s="90"/>
      <c r="FR2071" s="90"/>
      <c r="FS2071" s="90"/>
      <c r="FT2071" s="90"/>
      <c r="FU2071" s="90"/>
      <c r="FV2071" s="90"/>
      <c r="FW2071" s="90"/>
      <c r="FX2071" s="90"/>
      <c r="FY2071" s="90"/>
      <c r="FZ2071" s="90"/>
      <c r="GA2071" s="90"/>
      <c r="GB2071" s="90"/>
      <c r="GC2071" s="90"/>
      <c r="GD2071" s="90"/>
      <c r="GE2071" s="90"/>
      <c r="GF2071" s="90"/>
      <c r="GG2071" s="90"/>
      <c r="GH2071" s="90"/>
      <c r="GI2071" s="90"/>
      <c r="GJ2071" s="90"/>
      <c r="GK2071" s="90"/>
      <c r="GL2071" s="90"/>
      <c r="GM2071" s="90"/>
      <c r="GN2071" s="90"/>
      <c r="GO2071" s="90"/>
      <c r="GP2071" s="90"/>
      <c r="GQ2071" s="90"/>
      <c r="GR2071" s="90"/>
      <c r="GS2071" s="90"/>
      <c r="GT2071" s="90"/>
      <c r="GU2071" s="90"/>
      <c r="GV2071" s="90"/>
      <c r="GW2071" s="90"/>
      <c r="GX2071" s="90"/>
      <c r="GY2071" s="90"/>
      <c r="GZ2071" s="90"/>
      <c r="HA2071" s="90"/>
      <c r="HB2071" s="90"/>
      <c r="HC2071" s="90"/>
      <c r="HD2071" s="90"/>
      <c r="HE2071" s="90"/>
      <c r="HF2071" s="90"/>
      <c r="HG2071" s="90"/>
      <c r="HH2071" s="90"/>
      <c r="HI2071" s="90"/>
      <c r="HJ2071" s="90"/>
      <c r="HK2071" s="90"/>
      <c r="HL2071" s="90"/>
      <c r="HM2071" s="90"/>
      <c r="HN2071" s="90"/>
      <c r="HO2071" s="90"/>
      <c r="HP2071" s="90"/>
      <c r="HQ2071" s="90"/>
      <c r="HR2071" s="90"/>
      <c r="HS2071" s="90"/>
      <c r="HT2071" s="90"/>
      <c r="HU2071" s="90"/>
      <c r="HV2071" s="90"/>
      <c r="HW2071" s="90"/>
      <c r="HX2071" s="90"/>
      <c r="HY2071" s="90"/>
      <c r="HZ2071" s="90"/>
      <c r="IA2071" s="90"/>
      <c r="IB2071" s="90"/>
      <c r="IC2071" s="90"/>
      <c r="ID2071" s="90"/>
      <c r="IE2071" s="90"/>
      <c r="IF2071" s="90"/>
      <c r="IG2071" s="90"/>
      <c r="IH2071" s="90"/>
      <c r="II2071" s="90"/>
      <c r="IJ2071" s="90"/>
      <c r="IK2071" s="90"/>
      <c r="IL2071" s="90"/>
      <c r="IM2071" s="90"/>
    </row>
    <row r="2072" spans="1:247" ht="13.5" hidden="1">
      <c r="A2072" s="90" t="s">
        <v>2767</v>
      </c>
      <c r="B2072" s="90" t="s">
        <v>3002</v>
      </c>
      <c r="C2072" s="90"/>
      <c r="D2072" s="98">
        <v>45725</v>
      </c>
      <c r="E2072" s="90" t="s">
        <v>3029</v>
      </c>
      <c r="F2072" s="90" t="s">
        <v>2795</v>
      </c>
      <c r="G2072" s="90" t="s">
        <v>2796</v>
      </c>
      <c r="H2072" s="92">
        <v>-10846181.539999999</v>
      </c>
      <c r="I2072" s="92"/>
      <c r="J2072" s="93"/>
      <c r="K2072" s="94">
        <v>-10846181.539999999</v>
      </c>
      <c r="L2072" s="94">
        <f>K2072</f>
        <v>-10846181.539999999</v>
      </c>
      <c r="M2072" s="94">
        <f t="shared" si="30"/>
        <v>0</v>
      </c>
      <c r="N2072" s="90" t="s">
        <v>3030</v>
      </c>
      <c r="O2072" s="90" t="s">
        <v>3031</v>
      </c>
      <c r="P2072" s="90" t="s">
        <v>2619</v>
      </c>
      <c r="Q2072" s="90"/>
      <c r="R2072" s="90"/>
      <c r="S2072" s="90"/>
      <c r="T2072" s="115"/>
      <c r="U2072" s="90"/>
      <c r="V2072" s="90"/>
      <c r="W2072" s="90"/>
      <c r="X2072" s="90"/>
      <c r="Y2072" s="90"/>
      <c r="Z2072" s="90"/>
      <c r="AA2072" s="90"/>
      <c r="AB2072" s="90"/>
      <c r="AC2072" s="90"/>
      <c r="AD2072" s="90"/>
      <c r="AE2072" s="90"/>
      <c r="AF2072" s="90"/>
      <c r="AG2072" s="90"/>
      <c r="AH2072" s="90"/>
      <c r="AI2072" s="90"/>
      <c r="AJ2072" s="90"/>
      <c r="AK2072" s="90"/>
      <c r="AL2072" s="90"/>
      <c r="AM2072" s="90"/>
      <c r="AN2072" s="90"/>
      <c r="AO2072" s="90"/>
      <c r="AP2072" s="90"/>
      <c r="AQ2072" s="90"/>
      <c r="AR2072" s="90"/>
      <c r="AS2072" s="90"/>
      <c r="AT2072" s="90"/>
      <c r="AU2072" s="90"/>
      <c r="AV2072" s="90"/>
      <c r="AW2072" s="90"/>
      <c r="AX2072" s="90"/>
      <c r="AY2072" s="90"/>
      <c r="AZ2072" s="90"/>
      <c r="BA2072" s="90"/>
      <c r="BB2072" s="90"/>
      <c r="BC2072" s="90"/>
      <c r="BD2072" s="90"/>
      <c r="BE2072" s="90"/>
      <c r="BF2072" s="90"/>
      <c r="BG2072" s="90"/>
      <c r="BH2072" s="90"/>
      <c r="BI2072" s="90"/>
      <c r="BJ2072" s="90"/>
      <c r="BK2072" s="90"/>
      <c r="BL2072" s="90"/>
      <c r="BM2072" s="90"/>
      <c r="BN2072" s="90"/>
      <c r="BO2072" s="90"/>
      <c r="BP2072" s="90"/>
      <c r="BQ2072" s="90"/>
      <c r="BR2072" s="90"/>
      <c r="BS2072" s="90"/>
      <c r="BT2072" s="90"/>
      <c r="BU2072" s="90"/>
      <c r="BV2072" s="90"/>
      <c r="BW2072" s="90"/>
      <c r="BX2072" s="90"/>
      <c r="BY2072" s="90"/>
      <c r="BZ2072" s="90"/>
      <c r="CA2072" s="90"/>
      <c r="CB2072" s="90"/>
      <c r="CC2072" s="90"/>
      <c r="CD2072" s="90"/>
      <c r="CE2072" s="90"/>
      <c r="CF2072" s="90"/>
      <c r="CG2072" s="90"/>
      <c r="CH2072" s="90"/>
      <c r="CI2072" s="90"/>
      <c r="CJ2072" s="90"/>
      <c r="CK2072" s="90"/>
      <c r="CL2072" s="90"/>
      <c r="CM2072" s="90"/>
      <c r="CN2072" s="90"/>
      <c r="CO2072" s="90"/>
      <c r="CP2072" s="90"/>
      <c r="CQ2072" s="90"/>
      <c r="CR2072" s="90"/>
      <c r="CS2072" s="90"/>
      <c r="CT2072" s="90"/>
      <c r="CU2072" s="90"/>
      <c r="CV2072" s="90"/>
      <c r="CW2072" s="90"/>
      <c r="CX2072" s="90"/>
      <c r="CY2072" s="90"/>
      <c r="CZ2072" s="90"/>
      <c r="DA2072" s="90"/>
      <c r="DB2072" s="90"/>
      <c r="DC2072" s="90"/>
      <c r="DD2072" s="90"/>
      <c r="DE2072" s="90"/>
      <c r="DF2072" s="90"/>
      <c r="DG2072" s="90"/>
      <c r="DH2072" s="90"/>
      <c r="DI2072" s="90"/>
      <c r="DJ2072" s="90"/>
      <c r="DK2072" s="90"/>
      <c r="DL2072" s="90"/>
      <c r="DM2072" s="90"/>
      <c r="DN2072" s="90"/>
      <c r="DO2072" s="90"/>
      <c r="DP2072" s="90"/>
      <c r="DQ2072" s="90"/>
      <c r="DR2072" s="90"/>
      <c r="DS2072" s="90"/>
      <c r="DT2072" s="90"/>
      <c r="DU2072" s="90"/>
      <c r="DV2072" s="90"/>
      <c r="DW2072" s="90"/>
      <c r="DX2072" s="90"/>
      <c r="DY2072" s="90"/>
      <c r="DZ2072" s="90"/>
      <c r="EA2072" s="90"/>
      <c r="EB2072" s="90"/>
      <c r="EC2072" s="90"/>
      <c r="ED2072" s="90"/>
      <c r="EE2072" s="90"/>
      <c r="EF2072" s="90"/>
      <c r="EG2072" s="90"/>
      <c r="EH2072" s="90"/>
      <c r="EI2072" s="90"/>
      <c r="EJ2072" s="90"/>
      <c r="EK2072" s="90"/>
      <c r="EL2072" s="90"/>
      <c r="EM2072" s="90"/>
      <c r="EN2072" s="90"/>
      <c r="EO2072" s="90"/>
      <c r="EP2072" s="90"/>
      <c r="EQ2072" s="90"/>
      <c r="ER2072" s="90"/>
      <c r="ES2072" s="90"/>
      <c r="ET2072" s="90"/>
      <c r="EU2072" s="90"/>
      <c r="EV2072" s="90"/>
      <c r="EW2072" s="90"/>
      <c r="EX2072" s="90"/>
      <c r="EY2072" s="90"/>
      <c r="EZ2072" s="90"/>
      <c r="FA2072" s="90"/>
      <c r="FB2072" s="90"/>
      <c r="FC2072" s="90"/>
      <c r="FD2072" s="90"/>
      <c r="FE2072" s="90"/>
      <c r="FF2072" s="90"/>
      <c r="FG2072" s="90"/>
      <c r="FH2072" s="90"/>
      <c r="FI2072" s="90"/>
      <c r="FJ2072" s="90"/>
      <c r="FK2072" s="90"/>
      <c r="FL2072" s="90"/>
      <c r="FM2072" s="90"/>
      <c r="FN2072" s="90"/>
      <c r="FO2072" s="90"/>
      <c r="FP2072" s="90"/>
      <c r="FQ2072" s="90"/>
      <c r="FR2072" s="90"/>
      <c r="FS2072" s="90"/>
      <c r="FT2072" s="90"/>
      <c r="FU2072" s="90"/>
      <c r="FV2072" s="90"/>
      <c r="FW2072" s="90"/>
      <c r="FX2072" s="90"/>
      <c r="FY2072" s="90"/>
      <c r="FZ2072" s="90"/>
      <c r="GA2072" s="90"/>
      <c r="GB2072" s="90"/>
      <c r="GC2072" s="90"/>
      <c r="GD2072" s="90"/>
      <c r="GE2072" s="90"/>
      <c r="GF2072" s="90"/>
      <c r="GG2072" s="90"/>
      <c r="GH2072" s="90"/>
      <c r="GI2072" s="90"/>
      <c r="GJ2072" s="90"/>
      <c r="GK2072" s="90"/>
      <c r="GL2072" s="90"/>
      <c r="GM2072" s="90"/>
      <c r="GN2072" s="90"/>
      <c r="GO2072" s="90"/>
      <c r="GP2072" s="90"/>
      <c r="GQ2072" s="90"/>
      <c r="GR2072" s="90"/>
      <c r="GS2072" s="90"/>
      <c r="GT2072" s="90"/>
      <c r="GU2072" s="90"/>
      <c r="GV2072" s="90"/>
      <c r="GW2072" s="90"/>
      <c r="GX2072" s="90"/>
      <c r="GY2072" s="90"/>
      <c r="GZ2072" s="90"/>
      <c r="HA2072" s="90"/>
      <c r="HB2072" s="90"/>
      <c r="HC2072" s="90"/>
      <c r="HD2072" s="90"/>
      <c r="HE2072" s="90"/>
      <c r="HF2072" s="90"/>
      <c r="HG2072" s="90"/>
      <c r="HH2072" s="90"/>
      <c r="HI2072" s="90"/>
      <c r="HJ2072" s="90"/>
      <c r="HK2072" s="90"/>
      <c r="HL2072" s="90"/>
      <c r="HM2072" s="90"/>
      <c r="HN2072" s="90"/>
      <c r="HO2072" s="90"/>
      <c r="HP2072" s="90"/>
      <c r="HQ2072" s="90"/>
      <c r="HR2072" s="90"/>
      <c r="HS2072" s="90"/>
      <c r="HT2072" s="90"/>
      <c r="HU2072" s="90"/>
      <c r="HV2072" s="90"/>
      <c r="HW2072" s="90"/>
      <c r="HX2072" s="90"/>
      <c r="HY2072" s="90"/>
      <c r="HZ2072" s="90"/>
      <c r="IA2072" s="90"/>
      <c r="IB2072" s="90"/>
      <c r="IC2072" s="90"/>
      <c r="ID2072" s="90"/>
      <c r="IE2072" s="90"/>
      <c r="IF2072" s="90"/>
      <c r="IG2072" s="90"/>
      <c r="IH2072" s="90"/>
      <c r="II2072" s="90"/>
      <c r="IJ2072" s="90"/>
      <c r="IK2072" s="90"/>
      <c r="IL2072" s="90"/>
      <c r="IM2072" s="90"/>
    </row>
    <row r="2073" spans="1:247" ht="13.5" hidden="1">
      <c r="A2073" s="90" t="s">
        <v>2767</v>
      </c>
      <c r="B2073" s="90" t="s">
        <v>3002</v>
      </c>
      <c r="C2073" s="90" t="s">
        <v>2785</v>
      </c>
      <c r="D2073" s="90" t="s">
        <v>3032</v>
      </c>
      <c r="E2073" s="90">
        <v>29</v>
      </c>
      <c r="F2073" s="90" t="s">
        <v>2898</v>
      </c>
      <c r="G2073" s="90" t="s">
        <v>3013</v>
      </c>
      <c r="H2073" s="92">
        <v>541700</v>
      </c>
      <c r="I2073" s="92">
        <v>500</v>
      </c>
      <c r="J2073" s="93"/>
      <c r="K2073" s="94">
        <f t="shared" ref="K2073:K2101" si="33">H2073/I2073</f>
        <v>1083.4000000000001</v>
      </c>
      <c r="L2073" s="94">
        <f>K2073</f>
        <v>1083.4000000000001</v>
      </c>
      <c r="M2073" s="94">
        <f t="shared" si="30"/>
        <v>0</v>
      </c>
      <c r="N2073" s="90" t="s">
        <v>3033</v>
      </c>
      <c r="O2073" s="90" t="s">
        <v>3034</v>
      </c>
      <c r="P2073" s="90" t="s">
        <v>3035</v>
      </c>
      <c r="Q2073" s="90"/>
      <c r="R2073" s="90" t="s">
        <v>3036</v>
      </c>
      <c r="S2073" s="90"/>
      <c r="T2073" s="115"/>
      <c r="U2073" s="90"/>
      <c r="V2073" s="90"/>
      <c r="W2073" s="90"/>
      <c r="X2073" s="90"/>
      <c r="Y2073" s="90"/>
      <c r="Z2073" s="90"/>
      <c r="AA2073" s="90"/>
      <c r="AB2073" s="90"/>
      <c r="AC2073" s="90"/>
      <c r="AD2073" s="90"/>
      <c r="AE2073" s="90"/>
      <c r="AF2073" s="90"/>
      <c r="AG2073" s="90"/>
      <c r="AH2073" s="90"/>
      <c r="AI2073" s="90"/>
      <c r="AJ2073" s="90"/>
      <c r="AK2073" s="90"/>
      <c r="AL2073" s="90"/>
      <c r="AM2073" s="90"/>
      <c r="AN2073" s="90"/>
      <c r="AO2073" s="90"/>
      <c r="AP2073" s="90"/>
      <c r="AQ2073" s="90"/>
      <c r="AR2073" s="90"/>
      <c r="AS2073" s="90"/>
      <c r="AT2073" s="90"/>
      <c r="AU2073" s="90"/>
      <c r="AV2073" s="90"/>
      <c r="AW2073" s="90"/>
      <c r="AX2073" s="90"/>
      <c r="AY2073" s="90"/>
      <c r="AZ2073" s="90"/>
      <c r="BA2073" s="90"/>
      <c r="BB2073" s="90"/>
      <c r="BC2073" s="90"/>
      <c r="BD2073" s="90"/>
      <c r="BE2073" s="90"/>
      <c r="BF2073" s="90"/>
      <c r="BG2073" s="90"/>
      <c r="BH2073" s="90"/>
      <c r="BI2073" s="90"/>
      <c r="BJ2073" s="90"/>
      <c r="BK2073" s="90"/>
      <c r="BL2073" s="90"/>
      <c r="BM2073" s="90"/>
      <c r="BN2073" s="90"/>
      <c r="BO2073" s="90"/>
      <c r="BP2073" s="90"/>
      <c r="BQ2073" s="90"/>
      <c r="BR2073" s="90"/>
      <c r="BS2073" s="90"/>
      <c r="BT2073" s="90"/>
      <c r="BU2073" s="90"/>
      <c r="BV2073" s="90"/>
      <c r="BW2073" s="90"/>
      <c r="BX2073" s="90"/>
      <c r="BY2073" s="90"/>
      <c r="BZ2073" s="90"/>
      <c r="CA2073" s="90"/>
      <c r="CB2073" s="90"/>
      <c r="CC2073" s="90"/>
      <c r="CD2073" s="90"/>
      <c r="CE2073" s="90"/>
      <c r="CF2073" s="90"/>
      <c r="CG2073" s="90"/>
      <c r="CH2073" s="90"/>
      <c r="CI2073" s="90"/>
      <c r="CJ2073" s="90"/>
      <c r="CK2073" s="90"/>
      <c r="CL2073" s="90"/>
      <c r="CM2073" s="90"/>
      <c r="CN2073" s="90"/>
      <c r="CO2073" s="90"/>
      <c r="CP2073" s="90"/>
      <c r="CQ2073" s="90"/>
      <c r="CR2073" s="90"/>
      <c r="CS2073" s="90"/>
      <c r="CT2073" s="90"/>
      <c r="CU2073" s="90"/>
      <c r="CV2073" s="90"/>
      <c r="CW2073" s="90"/>
      <c r="CX2073" s="90"/>
      <c r="CY2073" s="90"/>
      <c r="CZ2073" s="90"/>
      <c r="DA2073" s="90"/>
      <c r="DB2073" s="90"/>
      <c r="DC2073" s="90"/>
      <c r="DD2073" s="90"/>
      <c r="DE2073" s="90"/>
      <c r="DF2073" s="90"/>
      <c r="DG2073" s="90"/>
      <c r="DH2073" s="90"/>
      <c r="DI2073" s="90"/>
      <c r="DJ2073" s="90"/>
      <c r="DK2073" s="90"/>
      <c r="DL2073" s="90"/>
      <c r="DM2073" s="90"/>
      <c r="DN2073" s="90"/>
      <c r="DO2073" s="90"/>
      <c r="DP2073" s="90"/>
      <c r="DQ2073" s="90"/>
      <c r="DR2073" s="90"/>
      <c r="DS2073" s="90"/>
      <c r="DT2073" s="90"/>
      <c r="DU2073" s="90"/>
      <c r="DV2073" s="90"/>
      <c r="DW2073" s="90"/>
      <c r="DX2073" s="90"/>
      <c r="DY2073" s="90"/>
      <c r="DZ2073" s="90"/>
      <c r="EA2073" s="90"/>
      <c r="EB2073" s="90"/>
      <c r="EC2073" s="90"/>
      <c r="ED2073" s="90"/>
      <c r="EE2073" s="90"/>
      <c r="EF2073" s="90"/>
      <c r="EG2073" s="90"/>
      <c r="EH2073" s="90"/>
      <c r="EI2073" s="90"/>
      <c r="EJ2073" s="90"/>
      <c r="EK2073" s="90"/>
      <c r="EL2073" s="90"/>
      <c r="EM2073" s="90"/>
      <c r="EN2073" s="90"/>
      <c r="EO2073" s="90"/>
      <c r="EP2073" s="90"/>
      <c r="EQ2073" s="90"/>
      <c r="ER2073" s="90"/>
      <c r="ES2073" s="90"/>
      <c r="ET2073" s="90"/>
      <c r="EU2073" s="90"/>
      <c r="EV2073" s="90"/>
      <c r="EW2073" s="90"/>
      <c r="EX2073" s="90"/>
      <c r="EY2073" s="90"/>
      <c r="EZ2073" s="90"/>
      <c r="FA2073" s="90"/>
      <c r="FB2073" s="90"/>
      <c r="FC2073" s="90"/>
      <c r="FD2073" s="90"/>
      <c r="FE2073" s="90"/>
      <c r="FF2073" s="90"/>
      <c r="FG2073" s="90"/>
      <c r="FH2073" s="90"/>
      <c r="FI2073" s="90"/>
      <c r="FJ2073" s="90"/>
      <c r="FK2073" s="90"/>
      <c r="FL2073" s="90"/>
      <c r="FM2073" s="90"/>
      <c r="FN2073" s="90"/>
      <c r="FO2073" s="90"/>
      <c r="FP2073" s="90"/>
      <c r="FQ2073" s="90"/>
      <c r="FR2073" s="90"/>
      <c r="FS2073" s="90"/>
      <c r="FT2073" s="90"/>
      <c r="FU2073" s="90"/>
      <c r="FV2073" s="90"/>
      <c r="FW2073" s="90"/>
      <c r="FX2073" s="90"/>
      <c r="FY2073" s="90"/>
      <c r="FZ2073" s="90"/>
      <c r="GA2073" s="90"/>
      <c r="GB2073" s="90"/>
      <c r="GC2073" s="90"/>
      <c r="GD2073" s="90"/>
      <c r="GE2073" s="90"/>
      <c r="GF2073" s="90"/>
      <c r="GG2073" s="90"/>
      <c r="GH2073" s="90"/>
      <c r="GI2073" s="90"/>
      <c r="GJ2073" s="90"/>
      <c r="GK2073" s="90"/>
      <c r="GL2073" s="90"/>
      <c r="GM2073" s="90"/>
      <c r="GN2073" s="90"/>
      <c r="GO2073" s="90"/>
      <c r="GP2073" s="90"/>
      <c r="GQ2073" s="90"/>
      <c r="GR2073" s="90"/>
      <c r="GS2073" s="90"/>
      <c r="GT2073" s="90"/>
      <c r="GU2073" s="90"/>
      <c r="GV2073" s="90"/>
      <c r="GW2073" s="90"/>
      <c r="GX2073" s="90"/>
      <c r="GY2073" s="90"/>
      <c r="GZ2073" s="90"/>
      <c r="HA2073" s="90"/>
      <c r="HB2073" s="90"/>
      <c r="HC2073" s="90"/>
      <c r="HD2073" s="90"/>
      <c r="HE2073" s="90"/>
      <c r="HF2073" s="90"/>
      <c r="HG2073" s="90"/>
      <c r="HH2073" s="90"/>
      <c r="HI2073" s="90"/>
      <c r="HJ2073" s="90"/>
      <c r="HK2073" s="90"/>
      <c r="HL2073" s="90"/>
      <c r="HM2073" s="90"/>
      <c r="HN2073" s="90"/>
      <c r="HO2073" s="90"/>
      <c r="HP2073" s="90"/>
      <c r="HQ2073" s="90"/>
      <c r="HR2073" s="90"/>
      <c r="HS2073" s="90"/>
      <c r="HT2073" s="90"/>
      <c r="HU2073" s="90"/>
      <c r="HV2073" s="90"/>
      <c r="HW2073" s="90"/>
      <c r="HX2073" s="90"/>
      <c r="HY2073" s="90"/>
      <c r="HZ2073" s="90"/>
      <c r="IA2073" s="90"/>
      <c r="IB2073" s="90"/>
      <c r="IC2073" s="90"/>
      <c r="ID2073" s="90"/>
      <c r="IE2073" s="90"/>
      <c r="IF2073" s="90"/>
      <c r="IG2073" s="90"/>
      <c r="IH2073" s="90"/>
      <c r="II2073" s="90"/>
      <c r="IJ2073" s="90"/>
      <c r="IK2073" s="90"/>
      <c r="IL2073" s="90"/>
      <c r="IM2073" s="90"/>
    </row>
    <row r="2074" spans="1:247" ht="13.5" hidden="1">
      <c r="A2074" s="90" t="s">
        <v>2767</v>
      </c>
      <c r="B2074" s="90" t="s">
        <v>3002</v>
      </c>
      <c r="C2074" s="90" t="s">
        <v>2785</v>
      </c>
      <c r="D2074" s="90" t="s">
        <v>2824</v>
      </c>
      <c r="E2074" s="90">
        <v>15937</v>
      </c>
      <c r="F2074" s="90" t="s">
        <v>2806</v>
      </c>
      <c r="G2074" s="90" t="s">
        <v>2807</v>
      </c>
      <c r="H2074" s="92">
        <v>102110.51</v>
      </c>
      <c r="I2074" s="92">
        <v>498</v>
      </c>
      <c r="J2074" s="93"/>
      <c r="K2074" s="94">
        <f t="shared" si="33"/>
        <v>205.04118473895582</v>
      </c>
      <c r="L2074" s="94">
        <v>205.04560000000001</v>
      </c>
      <c r="M2074" s="94">
        <f t="shared" si="30"/>
        <v>-4.4152610441869911E-3</v>
      </c>
      <c r="N2074" s="90" t="s">
        <v>3037</v>
      </c>
      <c r="O2074" s="90" t="s">
        <v>3038</v>
      </c>
      <c r="P2074" s="90" t="s">
        <v>2619</v>
      </c>
      <c r="Q2074" s="90"/>
      <c r="R2074" s="90"/>
      <c r="S2074" s="90"/>
      <c r="T2074" s="115"/>
      <c r="U2074" s="90"/>
      <c r="V2074" s="90"/>
      <c r="W2074" s="90"/>
      <c r="X2074" s="90"/>
      <c r="Y2074" s="90"/>
      <c r="Z2074" s="90"/>
      <c r="AA2074" s="90"/>
      <c r="AB2074" s="90"/>
      <c r="AC2074" s="90"/>
      <c r="AD2074" s="90"/>
      <c r="AE2074" s="90"/>
      <c r="AF2074" s="90"/>
      <c r="AG2074" s="90"/>
      <c r="AH2074" s="90"/>
      <c r="AI2074" s="90"/>
      <c r="AJ2074" s="90"/>
      <c r="AK2074" s="90"/>
      <c r="AL2074" s="90"/>
      <c r="AM2074" s="90"/>
      <c r="AN2074" s="90"/>
      <c r="AO2074" s="90"/>
      <c r="AP2074" s="90"/>
      <c r="AQ2074" s="90"/>
      <c r="AR2074" s="90"/>
      <c r="AS2074" s="90"/>
      <c r="AT2074" s="90"/>
      <c r="AU2074" s="90"/>
      <c r="AV2074" s="90"/>
      <c r="AW2074" s="90"/>
      <c r="AX2074" s="90"/>
      <c r="AY2074" s="90"/>
      <c r="AZ2074" s="90"/>
      <c r="BA2074" s="90"/>
      <c r="BB2074" s="90"/>
      <c r="BC2074" s="90"/>
      <c r="BD2074" s="90"/>
      <c r="BE2074" s="90"/>
      <c r="BF2074" s="90"/>
      <c r="BG2074" s="90"/>
      <c r="BH2074" s="90"/>
      <c r="BI2074" s="90"/>
      <c r="BJ2074" s="90"/>
      <c r="BK2074" s="90"/>
      <c r="BL2074" s="90"/>
      <c r="BM2074" s="90"/>
      <c r="BN2074" s="90"/>
      <c r="BO2074" s="90"/>
      <c r="BP2074" s="90"/>
      <c r="BQ2074" s="90"/>
      <c r="BR2074" s="90"/>
      <c r="BS2074" s="90"/>
      <c r="BT2074" s="90"/>
      <c r="BU2074" s="90"/>
      <c r="BV2074" s="90"/>
      <c r="BW2074" s="90"/>
      <c r="BX2074" s="90"/>
      <c r="BY2074" s="90"/>
      <c r="BZ2074" s="90"/>
      <c r="CA2074" s="90"/>
      <c r="CB2074" s="90"/>
      <c r="CC2074" s="90"/>
      <c r="CD2074" s="90"/>
      <c r="CE2074" s="90"/>
      <c r="CF2074" s="90"/>
      <c r="CG2074" s="90"/>
      <c r="CH2074" s="90"/>
      <c r="CI2074" s="90"/>
      <c r="CJ2074" s="90"/>
      <c r="CK2074" s="90"/>
      <c r="CL2074" s="90"/>
      <c r="CM2074" s="90"/>
      <c r="CN2074" s="90"/>
      <c r="CO2074" s="90"/>
      <c r="CP2074" s="90"/>
      <c r="CQ2074" s="90"/>
      <c r="CR2074" s="90"/>
      <c r="CS2074" s="90"/>
      <c r="CT2074" s="90"/>
      <c r="CU2074" s="90"/>
      <c r="CV2074" s="90"/>
      <c r="CW2074" s="90"/>
      <c r="CX2074" s="90"/>
      <c r="CY2074" s="90"/>
      <c r="CZ2074" s="90"/>
      <c r="DA2074" s="90"/>
      <c r="DB2074" s="90"/>
      <c r="DC2074" s="90"/>
      <c r="DD2074" s="90"/>
      <c r="DE2074" s="90"/>
      <c r="DF2074" s="90"/>
      <c r="DG2074" s="90"/>
      <c r="DH2074" s="90"/>
      <c r="DI2074" s="90"/>
      <c r="DJ2074" s="90"/>
      <c r="DK2074" s="90"/>
      <c r="DL2074" s="90"/>
      <c r="DM2074" s="90"/>
      <c r="DN2074" s="90"/>
      <c r="DO2074" s="90"/>
      <c r="DP2074" s="90"/>
      <c r="DQ2074" s="90"/>
      <c r="DR2074" s="90"/>
      <c r="DS2074" s="90"/>
      <c r="DT2074" s="90"/>
      <c r="DU2074" s="90"/>
      <c r="DV2074" s="90"/>
      <c r="DW2074" s="90"/>
      <c r="DX2074" s="90"/>
      <c r="DY2074" s="90"/>
      <c r="DZ2074" s="90"/>
      <c r="EA2074" s="90"/>
      <c r="EB2074" s="90"/>
      <c r="EC2074" s="90"/>
      <c r="ED2074" s="90"/>
      <c r="EE2074" s="90"/>
      <c r="EF2074" s="90"/>
      <c r="EG2074" s="90"/>
      <c r="EH2074" s="90"/>
      <c r="EI2074" s="90"/>
      <c r="EJ2074" s="90"/>
      <c r="EK2074" s="90"/>
      <c r="EL2074" s="90"/>
      <c r="EM2074" s="90"/>
      <c r="EN2074" s="90"/>
      <c r="EO2074" s="90"/>
      <c r="EP2074" s="90"/>
      <c r="EQ2074" s="90"/>
      <c r="ER2074" s="90"/>
      <c r="ES2074" s="90"/>
      <c r="ET2074" s="90"/>
      <c r="EU2074" s="90"/>
      <c r="EV2074" s="90"/>
      <c r="EW2074" s="90"/>
      <c r="EX2074" s="90"/>
      <c r="EY2074" s="90"/>
      <c r="EZ2074" s="90"/>
      <c r="FA2074" s="90"/>
      <c r="FB2074" s="90"/>
      <c r="FC2074" s="90"/>
      <c r="FD2074" s="90"/>
      <c r="FE2074" s="90"/>
      <c r="FF2074" s="90"/>
      <c r="FG2074" s="90"/>
      <c r="FH2074" s="90"/>
      <c r="FI2074" s="90"/>
      <c r="FJ2074" s="90"/>
      <c r="FK2074" s="90"/>
      <c r="FL2074" s="90"/>
      <c r="FM2074" s="90"/>
      <c r="FN2074" s="90"/>
      <c r="FO2074" s="90"/>
      <c r="FP2074" s="90"/>
      <c r="FQ2074" s="90"/>
      <c r="FR2074" s="90"/>
      <c r="FS2074" s="90"/>
      <c r="FT2074" s="90"/>
      <c r="FU2074" s="90"/>
      <c r="FV2074" s="90"/>
      <c r="FW2074" s="90"/>
      <c r="FX2074" s="90"/>
      <c r="FY2074" s="90"/>
      <c r="FZ2074" s="90"/>
      <c r="GA2074" s="90"/>
      <c r="GB2074" s="90"/>
      <c r="GC2074" s="90"/>
      <c r="GD2074" s="90"/>
      <c r="GE2074" s="90"/>
      <c r="GF2074" s="90"/>
      <c r="GG2074" s="90"/>
      <c r="GH2074" s="90"/>
      <c r="GI2074" s="90"/>
      <c r="GJ2074" s="90"/>
      <c r="GK2074" s="90"/>
      <c r="GL2074" s="90"/>
      <c r="GM2074" s="90"/>
      <c r="GN2074" s="90"/>
      <c r="GO2074" s="90"/>
      <c r="GP2074" s="90"/>
      <c r="GQ2074" s="90"/>
      <c r="GR2074" s="90"/>
      <c r="GS2074" s="90"/>
      <c r="GT2074" s="90"/>
      <c r="GU2074" s="90"/>
      <c r="GV2074" s="90"/>
      <c r="GW2074" s="90"/>
      <c r="GX2074" s="90"/>
      <c r="GY2074" s="90"/>
      <c r="GZ2074" s="90"/>
      <c r="HA2074" s="90"/>
      <c r="HB2074" s="90"/>
      <c r="HC2074" s="90"/>
      <c r="HD2074" s="90"/>
      <c r="HE2074" s="90"/>
      <c r="HF2074" s="90"/>
      <c r="HG2074" s="90"/>
      <c r="HH2074" s="90"/>
      <c r="HI2074" s="90"/>
      <c r="HJ2074" s="90"/>
      <c r="HK2074" s="90"/>
      <c r="HL2074" s="90"/>
      <c r="HM2074" s="90"/>
      <c r="HN2074" s="90"/>
      <c r="HO2074" s="90"/>
      <c r="HP2074" s="90"/>
      <c r="HQ2074" s="90"/>
      <c r="HR2074" s="90"/>
      <c r="HS2074" s="90"/>
      <c r="HT2074" s="90"/>
      <c r="HU2074" s="90"/>
      <c r="HV2074" s="90"/>
      <c r="HW2074" s="90"/>
      <c r="HX2074" s="90"/>
      <c r="HY2074" s="90"/>
      <c r="HZ2074" s="90"/>
      <c r="IA2074" s="90"/>
      <c r="IB2074" s="90"/>
      <c r="IC2074" s="90"/>
      <c r="ID2074" s="90"/>
      <c r="IE2074" s="90"/>
      <c r="IF2074" s="90"/>
      <c r="IG2074" s="90"/>
      <c r="IH2074" s="90"/>
      <c r="II2074" s="90"/>
      <c r="IJ2074" s="90"/>
      <c r="IK2074" s="90"/>
      <c r="IL2074" s="90"/>
      <c r="IM2074" s="90"/>
    </row>
    <row r="2075" spans="1:247" ht="13.5" hidden="1">
      <c r="A2075" s="90" t="s">
        <v>2767</v>
      </c>
      <c r="B2075" s="90" t="s">
        <v>3002</v>
      </c>
      <c r="C2075" s="90" t="s">
        <v>3039</v>
      </c>
      <c r="D2075" s="91">
        <v>45909</v>
      </c>
      <c r="E2075" s="90" t="s">
        <v>3040</v>
      </c>
      <c r="F2075" s="90" t="s">
        <v>3041</v>
      </c>
      <c r="G2075" s="90" t="s">
        <v>3042</v>
      </c>
      <c r="H2075" s="92">
        <v>800000</v>
      </c>
      <c r="I2075" s="92">
        <v>498</v>
      </c>
      <c r="J2075" s="93"/>
      <c r="K2075" s="94">
        <f t="shared" si="33"/>
        <v>1606.4257028112449</v>
      </c>
      <c r="L2075" s="94">
        <f>K2075</f>
        <v>1606.4257028112449</v>
      </c>
      <c r="M2075" s="94">
        <f t="shared" si="30"/>
        <v>0</v>
      </c>
      <c r="N2075" s="90" t="s">
        <v>3043</v>
      </c>
      <c r="O2075" s="90" t="s">
        <v>3038</v>
      </c>
      <c r="P2075" s="90" t="s">
        <v>2619</v>
      </c>
      <c r="Q2075" s="90"/>
      <c r="R2075" s="90"/>
      <c r="S2075" s="90"/>
      <c r="T2075" s="115"/>
      <c r="U2075" s="90"/>
      <c r="V2075" s="90"/>
      <c r="W2075" s="90"/>
      <c r="X2075" s="90"/>
      <c r="Y2075" s="90"/>
      <c r="Z2075" s="90"/>
      <c r="AA2075" s="90"/>
      <c r="AB2075" s="90"/>
      <c r="AC2075" s="90"/>
      <c r="AD2075" s="90"/>
      <c r="AE2075" s="90"/>
      <c r="AF2075" s="90"/>
      <c r="AG2075" s="90"/>
      <c r="AH2075" s="90"/>
      <c r="AI2075" s="90"/>
      <c r="AJ2075" s="90"/>
      <c r="AK2075" s="90"/>
      <c r="AL2075" s="90"/>
      <c r="AM2075" s="90"/>
      <c r="AN2075" s="90"/>
      <c r="AO2075" s="90"/>
      <c r="AP2075" s="90"/>
      <c r="AQ2075" s="90"/>
      <c r="AR2075" s="90"/>
      <c r="AS2075" s="90"/>
      <c r="AT2075" s="90"/>
      <c r="AU2075" s="90"/>
      <c r="AV2075" s="90"/>
      <c r="AW2075" s="90"/>
      <c r="AX2075" s="90"/>
      <c r="AY2075" s="90"/>
      <c r="AZ2075" s="90"/>
      <c r="BA2075" s="90"/>
      <c r="BB2075" s="90"/>
      <c r="BC2075" s="90"/>
      <c r="BD2075" s="90"/>
      <c r="BE2075" s="90"/>
      <c r="BF2075" s="90"/>
      <c r="BG2075" s="90"/>
      <c r="BH2075" s="90"/>
      <c r="BI2075" s="90"/>
      <c r="BJ2075" s="90"/>
      <c r="BK2075" s="90"/>
      <c r="BL2075" s="90"/>
      <c r="BM2075" s="90"/>
      <c r="BN2075" s="90"/>
      <c r="BO2075" s="90"/>
      <c r="BP2075" s="90"/>
      <c r="BQ2075" s="90"/>
      <c r="BR2075" s="90"/>
      <c r="BS2075" s="90"/>
      <c r="BT2075" s="90"/>
      <c r="BU2075" s="90"/>
      <c r="BV2075" s="90"/>
      <c r="BW2075" s="90"/>
      <c r="BX2075" s="90"/>
      <c r="BY2075" s="90"/>
      <c r="BZ2075" s="90"/>
      <c r="CA2075" s="90"/>
      <c r="CB2075" s="90"/>
      <c r="CC2075" s="90"/>
      <c r="CD2075" s="90"/>
      <c r="CE2075" s="90"/>
      <c r="CF2075" s="90"/>
      <c r="CG2075" s="90"/>
      <c r="CH2075" s="90"/>
      <c r="CI2075" s="90"/>
      <c r="CJ2075" s="90"/>
      <c r="CK2075" s="90"/>
      <c r="CL2075" s="90"/>
      <c r="CM2075" s="90"/>
      <c r="CN2075" s="90"/>
      <c r="CO2075" s="90"/>
      <c r="CP2075" s="90"/>
      <c r="CQ2075" s="90"/>
      <c r="CR2075" s="90"/>
      <c r="CS2075" s="90"/>
      <c r="CT2075" s="90"/>
      <c r="CU2075" s="90"/>
      <c r="CV2075" s="90"/>
      <c r="CW2075" s="90"/>
      <c r="CX2075" s="90"/>
      <c r="CY2075" s="90"/>
      <c r="CZ2075" s="90"/>
      <c r="DA2075" s="90"/>
      <c r="DB2075" s="90"/>
      <c r="DC2075" s="90"/>
      <c r="DD2075" s="90"/>
      <c r="DE2075" s="90"/>
      <c r="DF2075" s="90"/>
      <c r="DG2075" s="90"/>
      <c r="DH2075" s="90"/>
      <c r="DI2075" s="90"/>
      <c r="DJ2075" s="90"/>
      <c r="DK2075" s="90"/>
      <c r="DL2075" s="90"/>
      <c r="DM2075" s="90"/>
      <c r="DN2075" s="90"/>
      <c r="DO2075" s="90"/>
      <c r="DP2075" s="90"/>
      <c r="DQ2075" s="90"/>
      <c r="DR2075" s="90"/>
      <c r="DS2075" s="90"/>
      <c r="DT2075" s="90"/>
      <c r="DU2075" s="90"/>
      <c r="DV2075" s="90"/>
      <c r="DW2075" s="90"/>
      <c r="DX2075" s="90"/>
      <c r="DY2075" s="90"/>
      <c r="DZ2075" s="90"/>
      <c r="EA2075" s="90"/>
      <c r="EB2075" s="90"/>
      <c r="EC2075" s="90"/>
      <c r="ED2075" s="90"/>
      <c r="EE2075" s="90"/>
      <c r="EF2075" s="90"/>
      <c r="EG2075" s="90"/>
      <c r="EH2075" s="90"/>
      <c r="EI2075" s="90"/>
      <c r="EJ2075" s="90"/>
      <c r="EK2075" s="90"/>
      <c r="EL2075" s="90"/>
      <c r="EM2075" s="90"/>
      <c r="EN2075" s="90"/>
      <c r="EO2075" s="90"/>
      <c r="EP2075" s="90"/>
      <c r="EQ2075" s="90"/>
      <c r="ER2075" s="90"/>
      <c r="ES2075" s="90"/>
      <c r="ET2075" s="90"/>
      <c r="EU2075" s="90"/>
      <c r="EV2075" s="90"/>
      <c r="EW2075" s="90"/>
      <c r="EX2075" s="90"/>
      <c r="EY2075" s="90"/>
      <c r="EZ2075" s="90"/>
      <c r="FA2075" s="90"/>
      <c r="FB2075" s="90"/>
      <c r="FC2075" s="90"/>
      <c r="FD2075" s="90"/>
      <c r="FE2075" s="90"/>
      <c r="FF2075" s="90"/>
      <c r="FG2075" s="90"/>
      <c r="FH2075" s="90"/>
      <c r="FI2075" s="90"/>
      <c r="FJ2075" s="90"/>
      <c r="FK2075" s="90"/>
      <c r="FL2075" s="90"/>
      <c r="FM2075" s="90"/>
      <c r="FN2075" s="90"/>
      <c r="FO2075" s="90"/>
      <c r="FP2075" s="90"/>
      <c r="FQ2075" s="90"/>
      <c r="FR2075" s="90"/>
      <c r="FS2075" s="90"/>
      <c r="FT2075" s="90"/>
      <c r="FU2075" s="90"/>
      <c r="FV2075" s="90"/>
      <c r="FW2075" s="90"/>
      <c r="FX2075" s="90"/>
      <c r="FY2075" s="90"/>
      <c r="FZ2075" s="90"/>
      <c r="GA2075" s="90"/>
      <c r="GB2075" s="90"/>
      <c r="GC2075" s="90"/>
      <c r="GD2075" s="90"/>
      <c r="GE2075" s="90"/>
      <c r="GF2075" s="90"/>
      <c r="GG2075" s="90"/>
      <c r="GH2075" s="90"/>
      <c r="GI2075" s="90"/>
      <c r="GJ2075" s="90"/>
      <c r="GK2075" s="90"/>
      <c r="GL2075" s="90"/>
      <c r="GM2075" s="90"/>
      <c r="GN2075" s="90"/>
      <c r="GO2075" s="90"/>
      <c r="GP2075" s="90"/>
      <c r="GQ2075" s="90"/>
      <c r="GR2075" s="90"/>
      <c r="GS2075" s="90"/>
      <c r="GT2075" s="90"/>
      <c r="GU2075" s="90"/>
      <c r="GV2075" s="90"/>
      <c r="GW2075" s="90"/>
      <c r="GX2075" s="90"/>
      <c r="GY2075" s="90"/>
      <c r="GZ2075" s="90"/>
      <c r="HA2075" s="90"/>
      <c r="HB2075" s="90"/>
      <c r="HC2075" s="90"/>
      <c r="HD2075" s="90"/>
      <c r="HE2075" s="90"/>
      <c r="HF2075" s="90"/>
      <c r="HG2075" s="90"/>
      <c r="HH2075" s="90"/>
      <c r="HI2075" s="90"/>
      <c r="HJ2075" s="90"/>
      <c r="HK2075" s="90"/>
      <c r="HL2075" s="90"/>
      <c r="HM2075" s="90"/>
      <c r="HN2075" s="90"/>
      <c r="HO2075" s="90"/>
      <c r="HP2075" s="90"/>
      <c r="HQ2075" s="90"/>
      <c r="HR2075" s="90"/>
      <c r="HS2075" s="90"/>
      <c r="HT2075" s="90"/>
      <c r="HU2075" s="90"/>
      <c r="HV2075" s="90"/>
      <c r="HW2075" s="90"/>
      <c r="HX2075" s="90"/>
      <c r="HY2075" s="90"/>
      <c r="HZ2075" s="90"/>
      <c r="IA2075" s="90"/>
      <c r="IB2075" s="90"/>
      <c r="IC2075" s="90"/>
      <c r="ID2075" s="90"/>
      <c r="IE2075" s="90"/>
      <c r="IF2075" s="90"/>
      <c r="IG2075" s="90"/>
      <c r="IH2075" s="90"/>
      <c r="II2075" s="90"/>
      <c r="IJ2075" s="90"/>
      <c r="IK2075" s="90"/>
      <c r="IL2075" s="90"/>
      <c r="IM2075" s="90"/>
    </row>
    <row r="2076" spans="1:247" ht="13.5" hidden="1">
      <c r="A2076" s="90" t="s">
        <v>2767</v>
      </c>
      <c r="B2076" s="90" t="s">
        <v>3002</v>
      </c>
      <c r="C2076" s="90" t="s">
        <v>3039</v>
      </c>
      <c r="D2076" s="91">
        <v>45909</v>
      </c>
      <c r="E2076" s="90" t="s">
        <v>3040</v>
      </c>
      <c r="F2076" s="90" t="s">
        <v>3041</v>
      </c>
      <c r="G2076" s="90" t="s">
        <v>3044</v>
      </c>
      <c r="H2076" s="92">
        <v>1900700</v>
      </c>
      <c r="I2076" s="92">
        <v>498</v>
      </c>
      <c r="J2076" s="93"/>
      <c r="K2076" s="94">
        <f t="shared" si="33"/>
        <v>3816.6666666666665</v>
      </c>
      <c r="L2076" s="94">
        <f>K2076</f>
        <v>3816.6666666666665</v>
      </c>
      <c r="M2076" s="94">
        <f t="shared" si="30"/>
        <v>0</v>
      </c>
      <c r="N2076" s="90"/>
      <c r="O2076" s="90"/>
      <c r="P2076" s="90"/>
      <c r="Q2076" s="90"/>
      <c r="T2076" s="115"/>
    </row>
    <row r="2077" spans="1:247" ht="13.5" hidden="1">
      <c r="A2077" s="90" t="s">
        <v>2767</v>
      </c>
      <c r="B2077" s="90" t="s">
        <v>3002</v>
      </c>
      <c r="C2077" s="90"/>
      <c r="D2077" s="90" t="s">
        <v>3045</v>
      </c>
      <c r="E2077" s="90">
        <v>269</v>
      </c>
      <c r="F2077" s="90" t="s">
        <v>3046</v>
      </c>
      <c r="G2077" s="90" t="s">
        <v>3047</v>
      </c>
      <c r="H2077" s="92">
        <v>33900</v>
      </c>
      <c r="I2077" s="90">
        <v>498</v>
      </c>
      <c r="J2077" s="90"/>
      <c r="K2077" s="94">
        <f t="shared" si="33"/>
        <v>68.07228915662651</v>
      </c>
      <c r="L2077" s="94">
        <f>K2077</f>
        <v>68.07228915662651</v>
      </c>
      <c r="M2077" s="94">
        <f t="shared" si="30"/>
        <v>0</v>
      </c>
      <c r="N2077" s="90" t="s">
        <v>3048</v>
      </c>
      <c r="O2077" s="90" t="s">
        <v>3049</v>
      </c>
      <c r="P2077" s="90" t="s">
        <v>2619</v>
      </c>
      <c r="Q2077" s="90"/>
      <c r="R2077" s="90"/>
      <c r="S2077" s="90"/>
      <c r="T2077" s="115"/>
      <c r="U2077" s="90"/>
      <c r="V2077" s="90"/>
      <c r="W2077" s="90"/>
      <c r="X2077" s="90"/>
      <c r="Y2077" s="90"/>
      <c r="Z2077" s="90"/>
      <c r="AA2077" s="90"/>
      <c r="AB2077" s="90"/>
      <c r="AC2077" s="90"/>
      <c r="AD2077" s="90"/>
      <c r="AE2077" s="90"/>
      <c r="AF2077" s="90"/>
      <c r="AG2077" s="90"/>
      <c r="AH2077" s="90"/>
      <c r="AI2077" s="90"/>
      <c r="AJ2077" s="90"/>
      <c r="AK2077" s="90"/>
      <c r="AL2077" s="90"/>
      <c r="AM2077" s="90"/>
      <c r="AN2077" s="90"/>
      <c r="AO2077" s="90"/>
      <c r="AP2077" s="90"/>
      <c r="AQ2077" s="90"/>
      <c r="AR2077" s="90"/>
      <c r="AS2077" s="90"/>
      <c r="AT2077" s="90"/>
      <c r="AU2077" s="90"/>
      <c r="AV2077" s="90"/>
      <c r="AW2077" s="90"/>
      <c r="AX2077" s="90"/>
      <c r="AY2077" s="90"/>
      <c r="AZ2077" s="90"/>
      <c r="BA2077" s="90"/>
      <c r="BB2077" s="90"/>
      <c r="BC2077" s="90"/>
      <c r="BD2077" s="90"/>
      <c r="BE2077" s="90"/>
      <c r="BF2077" s="90"/>
      <c r="BG2077" s="90"/>
      <c r="BH2077" s="90"/>
      <c r="BI2077" s="90"/>
      <c r="BJ2077" s="90"/>
      <c r="BK2077" s="90"/>
      <c r="BL2077" s="90"/>
      <c r="BM2077" s="90"/>
      <c r="BN2077" s="90"/>
      <c r="BO2077" s="90"/>
      <c r="BP2077" s="90"/>
      <c r="BQ2077" s="90"/>
      <c r="BR2077" s="90"/>
      <c r="BS2077" s="90"/>
      <c r="BT2077" s="90"/>
      <c r="BU2077" s="90"/>
      <c r="BV2077" s="90"/>
      <c r="BW2077" s="90"/>
      <c r="BX2077" s="90"/>
      <c r="BY2077" s="90"/>
      <c r="BZ2077" s="90"/>
      <c r="CA2077" s="90"/>
      <c r="CB2077" s="90"/>
      <c r="CC2077" s="90"/>
      <c r="CD2077" s="90"/>
      <c r="CE2077" s="90"/>
      <c r="CF2077" s="90"/>
      <c r="CG2077" s="90"/>
      <c r="CH2077" s="90"/>
      <c r="CI2077" s="90"/>
      <c r="CJ2077" s="90"/>
      <c r="CK2077" s="90"/>
      <c r="CL2077" s="90"/>
      <c r="CM2077" s="90"/>
      <c r="CN2077" s="90"/>
      <c r="CO2077" s="90"/>
      <c r="CP2077" s="90"/>
      <c r="CQ2077" s="90"/>
      <c r="CR2077" s="90"/>
      <c r="CS2077" s="90"/>
      <c r="CT2077" s="90"/>
      <c r="CU2077" s="90"/>
      <c r="CV2077" s="90"/>
      <c r="CW2077" s="90"/>
      <c r="CX2077" s="90"/>
      <c r="CY2077" s="90"/>
      <c r="CZ2077" s="90"/>
      <c r="DA2077" s="90"/>
      <c r="DB2077" s="90"/>
      <c r="DC2077" s="90"/>
      <c r="DD2077" s="90"/>
      <c r="DE2077" s="90"/>
      <c r="DF2077" s="90"/>
      <c r="DG2077" s="90"/>
      <c r="DH2077" s="90"/>
      <c r="DI2077" s="90"/>
      <c r="DJ2077" s="90"/>
      <c r="DK2077" s="90"/>
      <c r="DL2077" s="90"/>
      <c r="DM2077" s="90"/>
      <c r="DN2077" s="90"/>
      <c r="DO2077" s="90"/>
      <c r="DP2077" s="90"/>
      <c r="DQ2077" s="90"/>
      <c r="DR2077" s="90"/>
      <c r="DS2077" s="90"/>
      <c r="DT2077" s="90"/>
      <c r="DU2077" s="90"/>
      <c r="DV2077" s="90"/>
      <c r="DW2077" s="90"/>
      <c r="DX2077" s="90"/>
      <c r="DY2077" s="90"/>
      <c r="DZ2077" s="90"/>
      <c r="EA2077" s="90"/>
      <c r="EB2077" s="90"/>
      <c r="EC2077" s="90"/>
      <c r="ED2077" s="90"/>
      <c r="EE2077" s="90"/>
      <c r="EF2077" s="90"/>
      <c r="EG2077" s="90"/>
      <c r="EH2077" s="90"/>
      <c r="EI2077" s="90"/>
      <c r="EJ2077" s="90"/>
      <c r="EK2077" s="90"/>
      <c r="EL2077" s="90"/>
      <c r="EM2077" s="90"/>
      <c r="EN2077" s="90"/>
      <c r="EO2077" s="90"/>
      <c r="EP2077" s="90"/>
      <c r="EQ2077" s="90"/>
      <c r="ER2077" s="90"/>
      <c r="ES2077" s="90"/>
      <c r="ET2077" s="90"/>
      <c r="EU2077" s="90"/>
      <c r="EV2077" s="90"/>
      <c r="EW2077" s="90"/>
      <c r="EX2077" s="90"/>
      <c r="EY2077" s="90"/>
      <c r="EZ2077" s="90"/>
      <c r="FA2077" s="90"/>
      <c r="FB2077" s="90"/>
      <c r="FC2077" s="90"/>
      <c r="FD2077" s="90"/>
      <c r="FE2077" s="90"/>
      <c r="FF2077" s="90"/>
      <c r="FG2077" s="90"/>
      <c r="FH2077" s="90"/>
      <c r="FI2077" s="90"/>
      <c r="FJ2077" s="90"/>
      <c r="FK2077" s="90"/>
      <c r="FL2077" s="90"/>
      <c r="FM2077" s="90"/>
      <c r="FN2077" s="90"/>
      <c r="FO2077" s="90"/>
      <c r="FP2077" s="90"/>
      <c r="FQ2077" s="90"/>
      <c r="FR2077" s="90"/>
      <c r="FS2077" s="90"/>
      <c r="FT2077" s="90"/>
      <c r="FU2077" s="90"/>
      <c r="FV2077" s="90"/>
      <c r="FW2077" s="90"/>
      <c r="FX2077" s="90"/>
      <c r="FY2077" s="90"/>
      <c r="FZ2077" s="90"/>
      <c r="GA2077" s="90"/>
      <c r="GB2077" s="90"/>
      <c r="GC2077" s="90"/>
      <c r="GD2077" s="90"/>
      <c r="GE2077" s="90"/>
      <c r="GF2077" s="90"/>
      <c r="GG2077" s="90"/>
      <c r="GH2077" s="90"/>
      <c r="GI2077" s="90"/>
      <c r="GJ2077" s="90"/>
      <c r="GK2077" s="90"/>
      <c r="GL2077" s="90"/>
      <c r="GM2077" s="90"/>
      <c r="GN2077" s="90"/>
      <c r="GO2077" s="90"/>
      <c r="GP2077" s="90"/>
      <c r="GQ2077" s="90"/>
      <c r="GR2077" s="90"/>
      <c r="GS2077" s="90"/>
      <c r="GT2077" s="90"/>
      <c r="GU2077" s="90"/>
      <c r="GV2077" s="90"/>
      <c r="GW2077" s="90"/>
      <c r="GX2077" s="90"/>
      <c r="GY2077" s="90"/>
      <c r="GZ2077" s="90"/>
      <c r="HA2077" s="90"/>
      <c r="HB2077" s="90"/>
      <c r="HC2077" s="90"/>
      <c r="HD2077" s="90"/>
      <c r="HE2077" s="90"/>
      <c r="HF2077" s="90"/>
      <c r="HG2077" s="90"/>
      <c r="HH2077" s="90"/>
      <c r="HI2077" s="90"/>
      <c r="HJ2077" s="90"/>
      <c r="HK2077" s="90"/>
      <c r="HL2077" s="90"/>
      <c r="HM2077" s="90"/>
      <c r="HN2077" s="90"/>
      <c r="HO2077" s="90"/>
      <c r="HP2077" s="90"/>
      <c r="HQ2077" s="90"/>
      <c r="HR2077" s="90"/>
      <c r="HS2077" s="90"/>
      <c r="HT2077" s="90"/>
      <c r="HU2077" s="90"/>
      <c r="HV2077" s="90"/>
      <c r="HW2077" s="90"/>
      <c r="HX2077" s="90"/>
      <c r="HY2077" s="90"/>
      <c r="HZ2077" s="90"/>
      <c r="IA2077" s="90"/>
      <c r="IB2077" s="90"/>
      <c r="IC2077" s="90"/>
      <c r="ID2077" s="90"/>
      <c r="IE2077" s="90"/>
      <c r="IF2077" s="90"/>
      <c r="IG2077" s="90"/>
      <c r="IH2077" s="90"/>
      <c r="II2077" s="90"/>
      <c r="IJ2077" s="90"/>
      <c r="IK2077" s="90"/>
      <c r="IL2077" s="90"/>
      <c r="IM2077" s="90"/>
    </row>
    <row r="2078" spans="1:247" ht="13.5" hidden="1">
      <c r="A2078" s="90" t="s">
        <v>2767</v>
      </c>
      <c r="B2078" s="90" t="s">
        <v>3050</v>
      </c>
      <c r="C2078" s="90" t="s">
        <v>3051</v>
      </c>
      <c r="D2078" s="90" t="s">
        <v>2986</v>
      </c>
      <c r="E2078" s="90">
        <v>5959</v>
      </c>
      <c r="F2078" s="90" t="s">
        <v>3052</v>
      </c>
      <c r="G2078" s="90" t="s">
        <v>3053</v>
      </c>
      <c r="H2078" s="92">
        <v>2542701.48</v>
      </c>
      <c r="I2078" s="92">
        <v>496</v>
      </c>
      <c r="J2078" s="93"/>
      <c r="K2078" s="94">
        <f t="shared" si="33"/>
        <v>5126.4142741935484</v>
      </c>
      <c r="L2078" s="94">
        <f>K2078</f>
        <v>5126.4142741935484</v>
      </c>
      <c r="M2078" s="94">
        <f t="shared" si="30"/>
        <v>0</v>
      </c>
      <c r="N2078" s="90" t="s">
        <v>3054</v>
      </c>
      <c r="O2078" s="90" t="s">
        <v>3055</v>
      </c>
      <c r="P2078" s="90" t="s">
        <v>2619</v>
      </c>
      <c r="Q2078" s="90"/>
      <c r="R2078" s="90"/>
      <c r="S2078" s="90"/>
      <c r="T2078" s="115"/>
      <c r="U2078" s="90"/>
      <c r="V2078" s="90"/>
      <c r="W2078" s="90"/>
      <c r="X2078" s="90"/>
      <c r="Y2078" s="90"/>
      <c r="Z2078" s="90"/>
      <c r="AA2078" s="90"/>
      <c r="AB2078" s="90"/>
      <c r="AC2078" s="90"/>
      <c r="AD2078" s="90"/>
      <c r="AE2078" s="90"/>
      <c r="AF2078" s="90"/>
      <c r="AG2078" s="90"/>
      <c r="AH2078" s="90"/>
      <c r="AI2078" s="90"/>
      <c r="AJ2078" s="90"/>
      <c r="AK2078" s="90"/>
      <c r="AL2078" s="90"/>
      <c r="AM2078" s="90"/>
      <c r="AN2078" s="90"/>
      <c r="AO2078" s="90"/>
      <c r="AP2078" s="90"/>
      <c r="AQ2078" s="90"/>
      <c r="AR2078" s="90"/>
      <c r="AS2078" s="90"/>
      <c r="AT2078" s="90"/>
      <c r="AU2078" s="90"/>
      <c r="AV2078" s="90"/>
      <c r="AW2078" s="90"/>
      <c r="AX2078" s="90"/>
      <c r="AY2078" s="90"/>
      <c r="AZ2078" s="90"/>
      <c r="BA2078" s="90"/>
      <c r="BB2078" s="90"/>
      <c r="BC2078" s="90"/>
      <c r="BD2078" s="90"/>
      <c r="BE2078" s="90"/>
      <c r="BF2078" s="90"/>
      <c r="BG2078" s="90"/>
      <c r="BH2078" s="90"/>
      <c r="BI2078" s="90"/>
      <c r="BJ2078" s="90"/>
      <c r="BK2078" s="90"/>
      <c r="BL2078" s="90"/>
      <c r="BM2078" s="90"/>
      <c r="BN2078" s="90"/>
      <c r="BO2078" s="90"/>
      <c r="BP2078" s="90"/>
      <c r="BQ2078" s="90"/>
      <c r="BR2078" s="90"/>
      <c r="BS2078" s="90"/>
      <c r="BT2078" s="90"/>
      <c r="BU2078" s="90"/>
      <c r="BV2078" s="90"/>
      <c r="BW2078" s="90"/>
      <c r="BX2078" s="90"/>
      <c r="BY2078" s="90"/>
      <c r="BZ2078" s="90"/>
      <c r="CA2078" s="90"/>
      <c r="CB2078" s="90"/>
      <c r="CC2078" s="90"/>
      <c r="CD2078" s="90"/>
      <c r="CE2078" s="90"/>
      <c r="CF2078" s="90"/>
      <c r="CG2078" s="90"/>
      <c r="CH2078" s="90"/>
      <c r="CI2078" s="90"/>
      <c r="CJ2078" s="90"/>
      <c r="CK2078" s="90"/>
      <c r="CL2078" s="90"/>
      <c r="CM2078" s="90"/>
      <c r="CN2078" s="90"/>
      <c r="CO2078" s="90"/>
      <c r="CP2078" s="90"/>
      <c r="CQ2078" s="90"/>
      <c r="CR2078" s="90"/>
      <c r="CS2078" s="90"/>
      <c r="CT2078" s="90"/>
      <c r="CU2078" s="90"/>
      <c r="CV2078" s="90"/>
      <c r="CW2078" s="90"/>
      <c r="CX2078" s="90"/>
      <c r="CY2078" s="90"/>
      <c r="CZ2078" s="90"/>
      <c r="DA2078" s="90"/>
      <c r="DB2078" s="90"/>
      <c r="DC2078" s="90"/>
      <c r="DD2078" s="90"/>
      <c r="DE2078" s="90"/>
      <c r="DF2078" s="90"/>
      <c r="DG2078" s="90"/>
      <c r="DH2078" s="90"/>
      <c r="DI2078" s="90"/>
      <c r="DJ2078" s="90"/>
      <c r="DK2078" s="90"/>
      <c r="DL2078" s="90"/>
      <c r="DM2078" s="90"/>
      <c r="DN2078" s="90"/>
      <c r="DO2078" s="90"/>
      <c r="DP2078" s="90"/>
      <c r="DQ2078" s="90"/>
      <c r="DR2078" s="90"/>
      <c r="DS2078" s="90"/>
      <c r="DT2078" s="90"/>
      <c r="DU2078" s="90"/>
      <c r="DV2078" s="90"/>
      <c r="DW2078" s="90"/>
      <c r="DX2078" s="90"/>
      <c r="DY2078" s="90"/>
      <c r="DZ2078" s="90"/>
      <c r="EA2078" s="90"/>
      <c r="EB2078" s="90"/>
      <c r="EC2078" s="90"/>
      <c r="ED2078" s="90"/>
      <c r="EE2078" s="90"/>
      <c r="EF2078" s="90"/>
      <c r="EG2078" s="90"/>
      <c r="EH2078" s="90"/>
      <c r="EI2078" s="90"/>
      <c r="EJ2078" s="90"/>
      <c r="EK2078" s="90"/>
      <c r="EL2078" s="90"/>
      <c r="EM2078" s="90"/>
      <c r="EN2078" s="90"/>
      <c r="EO2078" s="90"/>
      <c r="EP2078" s="90"/>
      <c r="EQ2078" s="90"/>
      <c r="ER2078" s="90"/>
      <c r="ES2078" s="90"/>
      <c r="ET2078" s="90"/>
      <c r="EU2078" s="90"/>
      <c r="EV2078" s="90"/>
      <c r="EW2078" s="90"/>
      <c r="EX2078" s="90"/>
      <c r="EY2078" s="90"/>
      <c r="EZ2078" s="90"/>
      <c r="FA2078" s="90"/>
      <c r="FB2078" s="90"/>
      <c r="FC2078" s="90"/>
      <c r="FD2078" s="90"/>
      <c r="FE2078" s="90"/>
      <c r="FF2078" s="90"/>
      <c r="FG2078" s="90"/>
      <c r="FH2078" s="90"/>
      <c r="FI2078" s="90"/>
      <c r="FJ2078" s="90"/>
      <c r="FK2078" s="90"/>
      <c r="FL2078" s="90"/>
      <c r="FM2078" s="90"/>
      <c r="FN2078" s="90"/>
      <c r="FO2078" s="90"/>
      <c r="FP2078" s="90"/>
      <c r="FQ2078" s="90"/>
      <c r="FR2078" s="90"/>
      <c r="FS2078" s="90"/>
      <c r="FT2078" s="90"/>
      <c r="FU2078" s="90"/>
      <c r="FV2078" s="90"/>
      <c r="FW2078" s="90"/>
      <c r="FX2078" s="90"/>
      <c r="FY2078" s="90"/>
      <c r="FZ2078" s="90"/>
      <c r="GA2078" s="90"/>
      <c r="GB2078" s="90"/>
      <c r="GC2078" s="90"/>
      <c r="GD2078" s="90"/>
      <c r="GE2078" s="90"/>
      <c r="GF2078" s="90"/>
      <c r="GG2078" s="90"/>
      <c r="GH2078" s="90"/>
      <c r="GI2078" s="90"/>
      <c r="GJ2078" s="90"/>
      <c r="GK2078" s="90"/>
      <c r="GL2078" s="90"/>
      <c r="GM2078" s="90"/>
      <c r="GN2078" s="90"/>
      <c r="GO2078" s="90"/>
      <c r="GP2078" s="90"/>
      <c r="GQ2078" s="90"/>
      <c r="GR2078" s="90"/>
      <c r="GS2078" s="90"/>
      <c r="GT2078" s="90"/>
      <c r="GU2078" s="90"/>
      <c r="GV2078" s="90"/>
      <c r="GW2078" s="90"/>
      <c r="GX2078" s="90"/>
      <c r="GY2078" s="90"/>
      <c r="GZ2078" s="90"/>
      <c r="HA2078" s="90"/>
      <c r="HB2078" s="90"/>
      <c r="HC2078" s="90"/>
      <c r="HD2078" s="90"/>
      <c r="HE2078" s="90"/>
      <c r="HF2078" s="90"/>
      <c r="HG2078" s="90"/>
      <c r="HH2078" s="90"/>
      <c r="HI2078" s="90"/>
      <c r="HJ2078" s="90"/>
      <c r="HK2078" s="90"/>
      <c r="HL2078" s="90"/>
      <c r="HM2078" s="90"/>
      <c r="HN2078" s="90"/>
      <c r="HO2078" s="90"/>
      <c r="HP2078" s="90"/>
      <c r="HQ2078" s="90"/>
      <c r="HR2078" s="90"/>
      <c r="HS2078" s="90"/>
      <c r="HT2078" s="90"/>
      <c r="HU2078" s="90"/>
      <c r="HV2078" s="90"/>
      <c r="HW2078" s="90"/>
      <c r="HX2078" s="90"/>
      <c r="HY2078" s="90"/>
      <c r="HZ2078" s="90"/>
      <c r="IA2078" s="90"/>
      <c r="IB2078" s="90"/>
      <c r="IC2078" s="90"/>
      <c r="ID2078" s="90"/>
      <c r="IE2078" s="90"/>
      <c r="IF2078" s="90"/>
      <c r="IG2078" s="90"/>
      <c r="IH2078" s="90"/>
      <c r="II2078" s="90"/>
      <c r="IJ2078" s="90"/>
      <c r="IK2078" s="90"/>
      <c r="IL2078" s="90"/>
      <c r="IM2078" s="90"/>
    </row>
    <row r="2079" spans="1:247" ht="13.5" hidden="1">
      <c r="A2079" s="90" t="s">
        <v>2767</v>
      </c>
      <c r="B2079" s="90" t="s">
        <v>3050</v>
      </c>
      <c r="C2079" s="90" t="s">
        <v>3051</v>
      </c>
      <c r="D2079" s="90" t="s">
        <v>3056</v>
      </c>
      <c r="E2079" s="90">
        <v>333239</v>
      </c>
      <c r="F2079" s="90" t="s">
        <v>2786</v>
      </c>
      <c r="G2079" s="90" t="s">
        <v>752</v>
      </c>
      <c r="H2079" s="92">
        <f>1355650.9-1287647.9</f>
        <v>68003</v>
      </c>
      <c r="I2079" s="92">
        <v>495</v>
      </c>
      <c r="J2079" s="93"/>
      <c r="K2079" s="94">
        <f t="shared" si="33"/>
        <v>137.37979797979798</v>
      </c>
      <c r="L2079" s="94">
        <v>137.37979797979798</v>
      </c>
      <c r="M2079" s="94">
        <f t="shared" si="30"/>
        <v>0</v>
      </c>
      <c r="N2079" s="90" t="s">
        <v>3030</v>
      </c>
      <c r="O2079" s="90" t="s">
        <v>3057</v>
      </c>
      <c r="P2079" s="90" t="s">
        <v>2619</v>
      </c>
      <c r="Q2079" s="90"/>
      <c r="R2079" s="90"/>
      <c r="S2079" s="90"/>
      <c r="T2079" s="115"/>
      <c r="U2079" s="90"/>
      <c r="V2079" s="90"/>
      <c r="W2079" s="90"/>
      <c r="X2079" s="90"/>
      <c r="Y2079" s="90"/>
      <c r="Z2079" s="90"/>
      <c r="AA2079" s="90"/>
      <c r="AB2079" s="90"/>
      <c r="AC2079" s="90"/>
      <c r="AD2079" s="90"/>
      <c r="AE2079" s="90"/>
      <c r="AF2079" s="90"/>
      <c r="AG2079" s="90"/>
      <c r="AH2079" s="90"/>
      <c r="AI2079" s="90"/>
      <c r="AJ2079" s="90"/>
      <c r="AK2079" s="90"/>
      <c r="AL2079" s="90"/>
      <c r="AM2079" s="90"/>
      <c r="AN2079" s="90"/>
      <c r="AO2079" s="90"/>
      <c r="AP2079" s="90"/>
      <c r="AQ2079" s="90"/>
      <c r="AR2079" s="90"/>
      <c r="AS2079" s="90"/>
      <c r="AT2079" s="90"/>
      <c r="AU2079" s="90"/>
      <c r="AV2079" s="90"/>
      <c r="AW2079" s="90"/>
      <c r="AX2079" s="90"/>
      <c r="AY2079" s="90"/>
      <c r="AZ2079" s="90"/>
      <c r="BA2079" s="90"/>
      <c r="BB2079" s="90"/>
      <c r="BC2079" s="90"/>
      <c r="BD2079" s="90"/>
      <c r="BE2079" s="90"/>
      <c r="BF2079" s="90"/>
      <c r="BG2079" s="90"/>
      <c r="BH2079" s="90"/>
      <c r="BI2079" s="90"/>
      <c r="BJ2079" s="90"/>
      <c r="BK2079" s="90"/>
      <c r="BL2079" s="90"/>
      <c r="BM2079" s="90"/>
      <c r="BN2079" s="90"/>
      <c r="BO2079" s="90"/>
      <c r="BP2079" s="90"/>
      <c r="BQ2079" s="90"/>
      <c r="BR2079" s="90"/>
      <c r="BS2079" s="90"/>
      <c r="BT2079" s="90"/>
      <c r="BU2079" s="90"/>
      <c r="BV2079" s="90"/>
      <c r="BW2079" s="90"/>
      <c r="BX2079" s="90"/>
      <c r="BY2079" s="90"/>
      <c r="BZ2079" s="90"/>
      <c r="CA2079" s="90"/>
      <c r="CB2079" s="90"/>
      <c r="CC2079" s="90"/>
      <c r="CD2079" s="90"/>
      <c r="CE2079" s="90"/>
      <c r="CF2079" s="90"/>
      <c r="CG2079" s="90"/>
      <c r="CH2079" s="90"/>
      <c r="CI2079" s="90"/>
      <c r="CJ2079" s="90"/>
      <c r="CK2079" s="90"/>
      <c r="CL2079" s="90"/>
      <c r="CM2079" s="90"/>
      <c r="CN2079" s="90"/>
      <c r="CO2079" s="90"/>
      <c r="CP2079" s="90"/>
      <c r="CQ2079" s="90"/>
      <c r="CR2079" s="90"/>
      <c r="CS2079" s="90"/>
      <c r="CT2079" s="90"/>
      <c r="CU2079" s="90"/>
      <c r="CV2079" s="90"/>
      <c r="CW2079" s="90"/>
      <c r="CX2079" s="90"/>
      <c r="CY2079" s="90"/>
      <c r="CZ2079" s="90"/>
      <c r="DA2079" s="90"/>
      <c r="DB2079" s="90"/>
      <c r="DC2079" s="90"/>
      <c r="DD2079" s="90"/>
      <c r="DE2079" s="90"/>
      <c r="DF2079" s="90"/>
      <c r="DG2079" s="90"/>
      <c r="DH2079" s="90"/>
      <c r="DI2079" s="90"/>
      <c r="DJ2079" s="90"/>
      <c r="DK2079" s="90"/>
      <c r="DL2079" s="90"/>
      <c r="DM2079" s="90"/>
      <c r="DN2079" s="90"/>
      <c r="DO2079" s="90"/>
      <c r="DP2079" s="90"/>
      <c r="DQ2079" s="90"/>
      <c r="DR2079" s="90"/>
      <c r="DS2079" s="90"/>
      <c r="DT2079" s="90"/>
      <c r="DU2079" s="90"/>
      <c r="DV2079" s="90"/>
      <c r="DW2079" s="90"/>
      <c r="DX2079" s="90"/>
      <c r="DY2079" s="90"/>
      <c r="DZ2079" s="90"/>
      <c r="EA2079" s="90"/>
      <c r="EB2079" s="90"/>
      <c r="EC2079" s="90"/>
      <c r="ED2079" s="90"/>
      <c r="EE2079" s="90"/>
      <c r="EF2079" s="90"/>
      <c r="EG2079" s="90"/>
      <c r="EH2079" s="90"/>
      <c r="EI2079" s="90"/>
      <c r="EJ2079" s="90"/>
      <c r="EK2079" s="90"/>
      <c r="EL2079" s="90"/>
      <c r="EM2079" s="90"/>
      <c r="EN2079" s="90"/>
      <c r="EO2079" s="90"/>
      <c r="EP2079" s="90"/>
      <c r="EQ2079" s="90"/>
      <c r="ER2079" s="90"/>
      <c r="ES2079" s="90"/>
      <c r="ET2079" s="90"/>
      <c r="EU2079" s="90"/>
      <c r="EV2079" s="90"/>
      <c r="EW2079" s="90"/>
      <c r="EX2079" s="90"/>
      <c r="EY2079" s="90"/>
      <c r="EZ2079" s="90"/>
      <c r="FA2079" s="90"/>
      <c r="FB2079" s="90"/>
      <c r="FC2079" s="90"/>
      <c r="FD2079" s="90"/>
      <c r="FE2079" s="90"/>
      <c r="FF2079" s="90"/>
      <c r="FG2079" s="90"/>
      <c r="FH2079" s="90"/>
      <c r="FI2079" s="90"/>
      <c r="FJ2079" s="90"/>
      <c r="FK2079" s="90"/>
      <c r="FL2079" s="90"/>
      <c r="FM2079" s="90"/>
      <c r="FN2079" s="90"/>
      <c r="FO2079" s="90"/>
      <c r="FP2079" s="90"/>
      <c r="FQ2079" s="90"/>
      <c r="FR2079" s="90"/>
      <c r="FS2079" s="90"/>
      <c r="FT2079" s="90"/>
      <c r="FU2079" s="90"/>
      <c r="FV2079" s="90"/>
      <c r="FW2079" s="90"/>
      <c r="FX2079" s="90"/>
      <c r="FY2079" s="90"/>
      <c r="FZ2079" s="90"/>
      <c r="GA2079" s="90"/>
      <c r="GB2079" s="90"/>
      <c r="GC2079" s="90"/>
      <c r="GD2079" s="90"/>
      <c r="GE2079" s="90"/>
      <c r="GF2079" s="90"/>
      <c r="GG2079" s="90"/>
      <c r="GH2079" s="90"/>
      <c r="GI2079" s="90"/>
      <c r="GJ2079" s="90"/>
      <c r="GK2079" s="90"/>
      <c r="GL2079" s="90"/>
      <c r="GM2079" s="90"/>
      <c r="GN2079" s="90"/>
      <c r="GO2079" s="90"/>
      <c r="GP2079" s="90"/>
      <c r="GQ2079" s="90"/>
      <c r="GR2079" s="90"/>
      <c r="GS2079" s="90"/>
      <c r="GT2079" s="90"/>
      <c r="GU2079" s="90"/>
      <c r="GV2079" s="90"/>
      <c r="GW2079" s="90"/>
      <c r="GX2079" s="90"/>
      <c r="GY2079" s="90"/>
      <c r="GZ2079" s="90"/>
      <c r="HA2079" s="90"/>
      <c r="HB2079" s="90"/>
      <c r="HC2079" s="90"/>
      <c r="HD2079" s="90"/>
      <c r="HE2079" s="90"/>
      <c r="HF2079" s="90"/>
      <c r="HG2079" s="90"/>
      <c r="HH2079" s="90"/>
      <c r="HI2079" s="90"/>
      <c r="HJ2079" s="90"/>
      <c r="HK2079" s="90"/>
      <c r="HL2079" s="90"/>
      <c r="HM2079" s="90"/>
      <c r="HN2079" s="90"/>
      <c r="HO2079" s="90"/>
      <c r="HP2079" s="90"/>
      <c r="HQ2079" s="90"/>
      <c r="HR2079" s="90"/>
      <c r="HS2079" s="90"/>
      <c r="HT2079" s="90"/>
      <c r="HU2079" s="90"/>
      <c r="HV2079" s="90"/>
      <c r="HW2079" s="90"/>
      <c r="HX2079" s="90"/>
      <c r="HY2079" s="90"/>
      <c r="HZ2079" s="90"/>
      <c r="IA2079" s="90"/>
      <c r="IB2079" s="90"/>
      <c r="IC2079" s="90"/>
      <c r="ID2079" s="90"/>
      <c r="IE2079" s="90"/>
      <c r="IF2079" s="90"/>
      <c r="IG2079" s="90"/>
      <c r="IH2079" s="90"/>
      <c r="II2079" s="90"/>
      <c r="IJ2079" s="90"/>
      <c r="IK2079" s="90"/>
      <c r="IL2079" s="90"/>
      <c r="IM2079" s="90"/>
    </row>
    <row r="2080" spans="1:247" ht="13.5" hidden="1">
      <c r="A2080" s="90" t="s">
        <v>2767</v>
      </c>
      <c r="B2080" s="90" t="s">
        <v>3050</v>
      </c>
      <c r="C2080" s="90" t="s">
        <v>3051</v>
      </c>
      <c r="D2080" s="90" t="s">
        <v>3056</v>
      </c>
      <c r="E2080" s="90">
        <v>333239</v>
      </c>
      <c r="F2080" s="90" t="s">
        <v>2786</v>
      </c>
      <c r="G2080" s="90" t="s">
        <v>752</v>
      </c>
      <c r="H2080" s="92">
        <v>1287647.8999999999</v>
      </c>
      <c r="I2080" s="92">
        <v>495</v>
      </c>
      <c r="J2080" s="93"/>
      <c r="K2080" s="94">
        <f t="shared" si="33"/>
        <v>2601.3088888888888</v>
      </c>
      <c r="L2080" s="94">
        <v>2601.3088888888888</v>
      </c>
      <c r="M2080" s="94">
        <f t="shared" si="30"/>
        <v>0</v>
      </c>
      <c r="N2080" s="90" t="s">
        <v>3058</v>
      </c>
      <c r="O2080" s="90" t="s">
        <v>3059</v>
      </c>
      <c r="P2080" s="90" t="s">
        <v>2619</v>
      </c>
      <c r="Q2080" s="90"/>
      <c r="R2080" s="90"/>
      <c r="S2080" s="90"/>
      <c r="T2080" s="115"/>
      <c r="U2080" s="90"/>
      <c r="V2080" s="90"/>
      <c r="W2080" s="90"/>
      <c r="X2080" s="90"/>
      <c r="Y2080" s="90"/>
      <c r="Z2080" s="90"/>
      <c r="AA2080" s="90"/>
      <c r="AB2080" s="90"/>
      <c r="AC2080" s="90"/>
      <c r="AD2080" s="90"/>
      <c r="AE2080" s="90"/>
      <c r="AF2080" s="90"/>
      <c r="AG2080" s="90"/>
      <c r="AH2080" s="90"/>
      <c r="AI2080" s="90"/>
      <c r="AJ2080" s="90"/>
      <c r="AK2080" s="90"/>
      <c r="AL2080" s="90"/>
      <c r="AM2080" s="90"/>
      <c r="AN2080" s="90"/>
      <c r="AO2080" s="90"/>
      <c r="AP2080" s="90"/>
      <c r="AQ2080" s="90"/>
      <c r="AR2080" s="90"/>
      <c r="AS2080" s="90"/>
      <c r="AT2080" s="90"/>
      <c r="AU2080" s="90"/>
      <c r="AV2080" s="90"/>
      <c r="AW2080" s="90"/>
      <c r="AX2080" s="90"/>
      <c r="AY2080" s="90"/>
      <c r="AZ2080" s="90"/>
      <c r="BA2080" s="90"/>
      <c r="BB2080" s="90"/>
      <c r="BC2080" s="90"/>
      <c r="BD2080" s="90"/>
      <c r="BE2080" s="90"/>
      <c r="BF2080" s="90"/>
      <c r="BG2080" s="90"/>
      <c r="BH2080" s="90"/>
      <c r="BI2080" s="90"/>
      <c r="BJ2080" s="90"/>
      <c r="BK2080" s="90"/>
      <c r="BL2080" s="90"/>
      <c r="BM2080" s="90"/>
      <c r="BN2080" s="90"/>
      <c r="BO2080" s="90"/>
      <c r="BP2080" s="90"/>
      <c r="BQ2080" s="90"/>
      <c r="BR2080" s="90"/>
      <c r="BS2080" s="90"/>
      <c r="BT2080" s="90"/>
      <c r="BU2080" s="90"/>
      <c r="BV2080" s="90"/>
      <c r="BW2080" s="90"/>
      <c r="BX2080" s="90"/>
      <c r="BY2080" s="90"/>
      <c r="BZ2080" s="90"/>
      <c r="CA2080" s="90"/>
      <c r="CB2080" s="90"/>
      <c r="CC2080" s="90"/>
      <c r="CD2080" s="90"/>
      <c r="CE2080" s="90"/>
      <c r="CF2080" s="90"/>
      <c r="CG2080" s="90"/>
      <c r="CH2080" s="90"/>
      <c r="CI2080" s="90"/>
      <c r="CJ2080" s="90"/>
      <c r="CK2080" s="90"/>
      <c r="CL2080" s="90"/>
      <c r="CM2080" s="90"/>
      <c r="CN2080" s="90"/>
      <c r="CO2080" s="90"/>
      <c r="CP2080" s="90"/>
      <c r="CQ2080" s="90"/>
      <c r="CR2080" s="90"/>
      <c r="CS2080" s="90"/>
      <c r="CT2080" s="90"/>
      <c r="CU2080" s="90"/>
      <c r="CV2080" s="90"/>
      <c r="CW2080" s="90"/>
      <c r="CX2080" s="90"/>
      <c r="CY2080" s="90"/>
      <c r="CZ2080" s="90"/>
      <c r="DA2080" s="90"/>
      <c r="DB2080" s="90"/>
      <c r="DC2080" s="90"/>
      <c r="DD2080" s="90"/>
      <c r="DE2080" s="90"/>
      <c r="DF2080" s="90"/>
      <c r="DG2080" s="90"/>
      <c r="DH2080" s="90"/>
      <c r="DI2080" s="90"/>
      <c r="DJ2080" s="90"/>
      <c r="DK2080" s="90"/>
      <c r="DL2080" s="90"/>
      <c r="DM2080" s="90"/>
      <c r="DN2080" s="90"/>
      <c r="DO2080" s="90"/>
      <c r="DP2080" s="90"/>
      <c r="DQ2080" s="90"/>
      <c r="DR2080" s="90"/>
      <c r="DS2080" s="90"/>
      <c r="DT2080" s="90"/>
      <c r="DU2080" s="90"/>
      <c r="DV2080" s="90"/>
      <c r="DW2080" s="90"/>
      <c r="DX2080" s="90"/>
      <c r="DY2080" s="90"/>
      <c r="DZ2080" s="90"/>
      <c r="EA2080" s="90"/>
      <c r="EB2080" s="90"/>
      <c r="EC2080" s="90"/>
      <c r="ED2080" s="90"/>
      <c r="EE2080" s="90"/>
      <c r="EF2080" s="90"/>
      <c r="EG2080" s="90"/>
      <c r="EH2080" s="90"/>
      <c r="EI2080" s="90"/>
      <c r="EJ2080" s="90"/>
      <c r="EK2080" s="90"/>
      <c r="EL2080" s="90"/>
      <c r="EM2080" s="90"/>
      <c r="EN2080" s="90"/>
      <c r="EO2080" s="90"/>
      <c r="EP2080" s="90"/>
      <c r="EQ2080" s="90"/>
      <c r="ER2080" s="90"/>
      <c r="ES2080" s="90"/>
      <c r="ET2080" s="90"/>
      <c r="EU2080" s="90"/>
      <c r="EV2080" s="90"/>
      <c r="EW2080" s="90"/>
      <c r="EX2080" s="90"/>
      <c r="EY2080" s="90"/>
      <c r="EZ2080" s="90"/>
      <c r="FA2080" s="90"/>
      <c r="FB2080" s="90"/>
      <c r="FC2080" s="90"/>
      <c r="FD2080" s="90"/>
      <c r="FE2080" s="90"/>
      <c r="FF2080" s="90"/>
      <c r="FG2080" s="90"/>
      <c r="FH2080" s="90"/>
      <c r="FI2080" s="90"/>
      <c r="FJ2080" s="90"/>
      <c r="FK2080" s="90"/>
      <c r="FL2080" s="90"/>
      <c r="FM2080" s="90"/>
      <c r="FN2080" s="90"/>
      <c r="FO2080" s="90"/>
      <c r="FP2080" s="90"/>
      <c r="FQ2080" s="90"/>
      <c r="FR2080" s="90"/>
      <c r="FS2080" s="90"/>
      <c r="FT2080" s="90"/>
      <c r="FU2080" s="90"/>
      <c r="FV2080" s="90"/>
      <c r="FW2080" s="90"/>
      <c r="FX2080" s="90"/>
      <c r="FY2080" s="90"/>
      <c r="FZ2080" s="90"/>
      <c r="GA2080" s="90"/>
      <c r="GB2080" s="90"/>
      <c r="GC2080" s="90"/>
      <c r="GD2080" s="90"/>
      <c r="GE2080" s="90"/>
      <c r="GF2080" s="90"/>
      <c r="GG2080" s="90"/>
      <c r="GH2080" s="90"/>
      <c r="GI2080" s="90"/>
      <c r="GJ2080" s="90"/>
      <c r="GK2080" s="90"/>
      <c r="GL2080" s="90"/>
      <c r="GM2080" s="90"/>
      <c r="GN2080" s="90"/>
      <c r="GO2080" s="90"/>
      <c r="GP2080" s="90"/>
      <c r="GQ2080" s="90"/>
      <c r="GR2080" s="90"/>
      <c r="GS2080" s="90"/>
      <c r="GT2080" s="90"/>
      <c r="GU2080" s="90"/>
      <c r="GV2080" s="90"/>
      <c r="GW2080" s="90"/>
      <c r="GX2080" s="90"/>
      <c r="GY2080" s="90"/>
      <c r="GZ2080" s="90"/>
      <c r="HA2080" s="90"/>
      <c r="HB2080" s="90"/>
      <c r="HC2080" s="90"/>
      <c r="HD2080" s="90"/>
      <c r="HE2080" s="90"/>
      <c r="HF2080" s="90"/>
      <c r="HG2080" s="90"/>
      <c r="HH2080" s="90"/>
      <c r="HI2080" s="90"/>
      <c r="HJ2080" s="90"/>
      <c r="HK2080" s="90"/>
      <c r="HL2080" s="90"/>
      <c r="HM2080" s="90"/>
      <c r="HN2080" s="90"/>
      <c r="HO2080" s="90"/>
      <c r="HP2080" s="90"/>
      <c r="HQ2080" s="90"/>
      <c r="HR2080" s="90"/>
      <c r="HS2080" s="90"/>
      <c r="HT2080" s="90"/>
      <c r="HU2080" s="90"/>
      <c r="HV2080" s="90"/>
      <c r="HW2080" s="90"/>
      <c r="HX2080" s="90"/>
      <c r="HY2080" s="90"/>
      <c r="HZ2080" s="90"/>
      <c r="IA2080" s="90"/>
      <c r="IB2080" s="90"/>
      <c r="IC2080" s="90"/>
      <c r="ID2080" s="90"/>
      <c r="IE2080" s="90"/>
      <c r="IF2080" s="90"/>
      <c r="IG2080" s="90"/>
      <c r="IH2080" s="90"/>
      <c r="II2080" s="90"/>
      <c r="IJ2080" s="90"/>
      <c r="IK2080" s="90"/>
      <c r="IL2080" s="90"/>
      <c r="IM2080" s="90"/>
    </row>
    <row r="2081" spans="1:247" ht="13.5" hidden="1">
      <c r="A2081" s="90" t="s">
        <v>2767</v>
      </c>
      <c r="B2081" s="90" t="s">
        <v>3050</v>
      </c>
      <c r="C2081" s="90" t="s">
        <v>3051</v>
      </c>
      <c r="D2081" s="90" t="s">
        <v>3060</v>
      </c>
      <c r="E2081" s="90">
        <v>333308</v>
      </c>
      <c r="F2081" s="90" t="s">
        <v>2786</v>
      </c>
      <c r="G2081" s="90" t="s">
        <v>752</v>
      </c>
      <c r="H2081" s="92">
        <v>88850</v>
      </c>
      <c r="I2081" s="92">
        <v>495</v>
      </c>
      <c r="J2081" s="93"/>
      <c r="K2081" s="94">
        <f t="shared" si="33"/>
        <v>179.49494949494951</v>
      </c>
      <c r="L2081" s="94">
        <v>179.49494949494951</v>
      </c>
      <c r="M2081" s="94">
        <f t="shared" si="30"/>
        <v>0</v>
      </c>
      <c r="N2081" s="90" t="s">
        <v>3058</v>
      </c>
      <c r="O2081" s="90" t="s">
        <v>3061</v>
      </c>
      <c r="P2081" s="90" t="s">
        <v>2619</v>
      </c>
      <c r="Q2081" s="90"/>
      <c r="R2081" s="90"/>
      <c r="S2081" s="90"/>
      <c r="T2081" s="115"/>
      <c r="U2081" s="90"/>
      <c r="V2081" s="90"/>
      <c r="W2081" s="90"/>
      <c r="X2081" s="90"/>
      <c r="Y2081" s="90"/>
      <c r="Z2081" s="90"/>
      <c r="AA2081" s="90"/>
      <c r="AB2081" s="90"/>
      <c r="AC2081" s="90"/>
      <c r="AD2081" s="90"/>
      <c r="AE2081" s="90"/>
      <c r="AF2081" s="90"/>
      <c r="AG2081" s="90"/>
      <c r="AH2081" s="90"/>
      <c r="AI2081" s="90"/>
      <c r="AJ2081" s="90"/>
      <c r="AK2081" s="90"/>
      <c r="AL2081" s="90"/>
      <c r="AM2081" s="90"/>
      <c r="AN2081" s="90"/>
      <c r="AO2081" s="90"/>
      <c r="AP2081" s="90"/>
      <c r="AQ2081" s="90"/>
      <c r="AR2081" s="90"/>
      <c r="AS2081" s="90"/>
      <c r="AT2081" s="90"/>
      <c r="AU2081" s="90"/>
      <c r="AV2081" s="90"/>
      <c r="AW2081" s="90"/>
      <c r="AX2081" s="90"/>
      <c r="AY2081" s="90"/>
      <c r="AZ2081" s="90"/>
      <c r="BA2081" s="90"/>
      <c r="BB2081" s="90"/>
      <c r="BC2081" s="90"/>
      <c r="BD2081" s="90"/>
      <c r="BE2081" s="90"/>
      <c r="BF2081" s="90"/>
      <c r="BG2081" s="90"/>
      <c r="BH2081" s="90"/>
      <c r="BI2081" s="90"/>
      <c r="BJ2081" s="90"/>
      <c r="BK2081" s="90"/>
      <c r="BL2081" s="90"/>
      <c r="BM2081" s="90"/>
      <c r="BN2081" s="90"/>
      <c r="BO2081" s="90"/>
      <c r="BP2081" s="90"/>
      <c r="BQ2081" s="90"/>
      <c r="BR2081" s="90"/>
      <c r="BS2081" s="90"/>
      <c r="BT2081" s="90"/>
      <c r="BU2081" s="90"/>
      <c r="BV2081" s="90"/>
      <c r="BW2081" s="90"/>
      <c r="BX2081" s="90"/>
      <c r="BY2081" s="90"/>
      <c r="BZ2081" s="90"/>
      <c r="CA2081" s="90"/>
      <c r="CB2081" s="90"/>
      <c r="CC2081" s="90"/>
      <c r="CD2081" s="90"/>
      <c r="CE2081" s="90"/>
      <c r="CF2081" s="90"/>
      <c r="CG2081" s="90"/>
      <c r="CH2081" s="90"/>
      <c r="CI2081" s="90"/>
      <c r="CJ2081" s="90"/>
      <c r="CK2081" s="90"/>
      <c r="CL2081" s="90"/>
      <c r="CM2081" s="90"/>
      <c r="CN2081" s="90"/>
      <c r="CO2081" s="90"/>
      <c r="CP2081" s="90"/>
      <c r="CQ2081" s="90"/>
      <c r="CR2081" s="90"/>
      <c r="CS2081" s="90"/>
      <c r="CT2081" s="90"/>
      <c r="CU2081" s="90"/>
      <c r="CV2081" s="90"/>
      <c r="CW2081" s="90"/>
      <c r="CX2081" s="90"/>
      <c r="CY2081" s="90"/>
      <c r="CZ2081" s="90"/>
      <c r="DA2081" s="90"/>
      <c r="DB2081" s="90"/>
      <c r="DC2081" s="90"/>
      <c r="DD2081" s="90"/>
      <c r="DE2081" s="90"/>
      <c r="DF2081" s="90"/>
      <c r="DG2081" s="90"/>
      <c r="DH2081" s="90"/>
      <c r="DI2081" s="90"/>
      <c r="DJ2081" s="90"/>
      <c r="DK2081" s="90"/>
      <c r="DL2081" s="90"/>
      <c r="DM2081" s="90"/>
      <c r="DN2081" s="90"/>
      <c r="DO2081" s="90"/>
      <c r="DP2081" s="90"/>
      <c r="DQ2081" s="90"/>
      <c r="DR2081" s="90"/>
      <c r="DS2081" s="90"/>
      <c r="DT2081" s="90"/>
      <c r="DU2081" s="90"/>
      <c r="DV2081" s="90"/>
      <c r="DW2081" s="90"/>
      <c r="DX2081" s="90"/>
      <c r="DY2081" s="90"/>
      <c r="DZ2081" s="90"/>
      <c r="EA2081" s="90"/>
      <c r="EB2081" s="90"/>
      <c r="EC2081" s="90"/>
      <c r="ED2081" s="90"/>
      <c r="EE2081" s="90"/>
      <c r="EF2081" s="90"/>
      <c r="EG2081" s="90"/>
      <c r="EH2081" s="90"/>
      <c r="EI2081" s="90"/>
      <c r="EJ2081" s="90"/>
      <c r="EK2081" s="90"/>
      <c r="EL2081" s="90"/>
      <c r="EM2081" s="90"/>
      <c r="EN2081" s="90"/>
      <c r="EO2081" s="90"/>
      <c r="EP2081" s="90"/>
      <c r="EQ2081" s="90"/>
      <c r="ER2081" s="90"/>
      <c r="ES2081" s="90"/>
      <c r="ET2081" s="90"/>
      <c r="EU2081" s="90"/>
      <c r="EV2081" s="90"/>
      <c r="EW2081" s="90"/>
      <c r="EX2081" s="90"/>
      <c r="EY2081" s="90"/>
      <c r="EZ2081" s="90"/>
      <c r="FA2081" s="90"/>
      <c r="FB2081" s="90"/>
      <c r="FC2081" s="90"/>
      <c r="FD2081" s="90"/>
      <c r="FE2081" s="90"/>
      <c r="FF2081" s="90"/>
      <c r="FG2081" s="90"/>
      <c r="FH2081" s="90"/>
      <c r="FI2081" s="90"/>
      <c r="FJ2081" s="90"/>
      <c r="FK2081" s="90"/>
      <c r="FL2081" s="90"/>
      <c r="FM2081" s="90"/>
      <c r="FN2081" s="90"/>
      <c r="FO2081" s="90"/>
      <c r="FP2081" s="90"/>
      <c r="FQ2081" s="90"/>
      <c r="FR2081" s="90"/>
      <c r="FS2081" s="90"/>
      <c r="FT2081" s="90"/>
      <c r="FU2081" s="90"/>
      <c r="FV2081" s="90"/>
      <c r="FW2081" s="90"/>
      <c r="FX2081" s="90"/>
      <c r="FY2081" s="90"/>
      <c r="FZ2081" s="90"/>
      <c r="GA2081" s="90"/>
      <c r="GB2081" s="90"/>
      <c r="GC2081" s="90"/>
      <c r="GD2081" s="90"/>
      <c r="GE2081" s="90"/>
      <c r="GF2081" s="90"/>
      <c r="GG2081" s="90"/>
      <c r="GH2081" s="90"/>
      <c r="GI2081" s="90"/>
      <c r="GJ2081" s="90"/>
      <c r="GK2081" s="90"/>
      <c r="GL2081" s="90"/>
      <c r="GM2081" s="90"/>
      <c r="GN2081" s="90"/>
      <c r="GO2081" s="90"/>
      <c r="GP2081" s="90"/>
      <c r="GQ2081" s="90"/>
      <c r="GR2081" s="90"/>
      <c r="GS2081" s="90"/>
      <c r="GT2081" s="90"/>
      <c r="GU2081" s="90"/>
      <c r="GV2081" s="90"/>
      <c r="GW2081" s="90"/>
      <c r="GX2081" s="90"/>
      <c r="GY2081" s="90"/>
      <c r="GZ2081" s="90"/>
      <c r="HA2081" s="90"/>
      <c r="HB2081" s="90"/>
      <c r="HC2081" s="90"/>
      <c r="HD2081" s="90"/>
      <c r="HE2081" s="90"/>
      <c r="HF2081" s="90"/>
      <c r="HG2081" s="90"/>
      <c r="HH2081" s="90"/>
      <c r="HI2081" s="90"/>
      <c r="HJ2081" s="90"/>
      <c r="HK2081" s="90"/>
      <c r="HL2081" s="90"/>
      <c r="HM2081" s="90"/>
      <c r="HN2081" s="90"/>
      <c r="HO2081" s="90"/>
      <c r="HP2081" s="90"/>
      <c r="HQ2081" s="90"/>
      <c r="HR2081" s="90"/>
      <c r="HS2081" s="90"/>
      <c r="HT2081" s="90"/>
      <c r="HU2081" s="90"/>
      <c r="HV2081" s="90"/>
      <c r="HW2081" s="90"/>
      <c r="HX2081" s="90"/>
      <c r="HY2081" s="90"/>
      <c r="HZ2081" s="90"/>
      <c r="IA2081" s="90"/>
      <c r="IB2081" s="90"/>
      <c r="IC2081" s="90"/>
      <c r="ID2081" s="90"/>
      <c r="IE2081" s="90"/>
      <c r="IF2081" s="90"/>
      <c r="IG2081" s="90"/>
      <c r="IH2081" s="90"/>
      <c r="II2081" s="90"/>
      <c r="IJ2081" s="90"/>
      <c r="IK2081" s="90"/>
      <c r="IL2081" s="90"/>
      <c r="IM2081" s="90"/>
    </row>
    <row r="2082" spans="1:247" ht="13.5" hidden="1">
      <c r="A2082" s="90" t="s">
        <v>2767</v>
      </c>
      <c r="B2082" s="90" t="s">
        <v>3050</v>
      </c>
      <c r="C2082" s="90" t="s">
        <v>3051</v>
      </c>
      <c r="D2082" s="90" t="s">
        <v>3062</v>
      </c>
      <c r="E2082" s="90">
        <v>333725</v>
      </c>
      <c r="F2082" s="90" t="s">
        <v>2786</v>
      </c>
      <c r="G2082" s="90" t="s">
        <v>752</v>
      </c>
      <c r="H2082" s="92">
        <v>339000</v>
      </c>
      <c r="I2082" s="92">
        <v>495</v>
      </c>
      <c r="J2082" s="93"/>
      <c r="K2082" s="94">
        <f t="shared" si="33"/>
        <v>684.84848484848487</v>
      </c>
      <c r="L2082" s="94">
        <v>684.84848484848487</v>
      </c>
      <c r="M2082" s="94">
        <f t="shared" si="30"/>
        <v>0</v>
      </c>
      <c r="N2082" s="90" t="s">
        <v>3058</v>
      </c>
      <c r="O2082" s="90" t="s">
        <v>3061</v>
      </c>
      <c r="P2082" s="90" t="s">
        <v>2619</v>
      </c>
      <c r="Q2082" s="90"/>
      <c r="R2082" s="90"/>
      <c r="S2082" s="90"/>
      <c r="T2082" s="115"/>
      <c r="U2082" s="90"/>
      <c r="V2082" s="90"/>
      <c r="W2082" s="90"/>
      <c r="X2082" s="90"/>
      <c r="Y2082" s="90"/>
      <c r="Z2082" s="90"/>
      <c r="AA2082" s="90"/>
      <c r="AB2082" s="90"/>
      <c r="AC2082" s="90"/>
      <c r="AD2082" s="90"/>
      <c r="AE2082" s="90"/>
      <c r="AF2082" s="90"/>
      <c r="AG2082" s="90"/>
      <c r="AH2082" s="90"/>
      <c r="AI2082" s="90"/>
      <c r="AJ2082" s="90"/>
      <c r="AK2082" s="90"/>
      <c r="AL2082" s="90"/>
      <c r="AM2082" s="90"/>
      <c r="AN2082" s="90"/>
      <c r="AO2082" s="90"/>
      <c r="AP2082" s="90"/>
      <c r="AQ2082" s="90"/>
      <c r="AR2082" s="90"/>
      <c r="AS2082" s="90"/>
      <c r="AT2082" s="90"/>
      <c r="AU2082" s="90"/>
      <c r="AV2082" s="90"/>
      <c r="AW2082" s="90"/>
      <c r="AX2082" s="90"/>
      <c r="AY2082" s="90"/>
      <c r="AZ2082" s="90"/>
      <c r="BA2082" s="90"/>
      <c r="BB2082" s="90"/>
      <c r="BC2082" s="90"/>
      <c r="BD2082" s="90"/>
      <c r="BE2082" s="90"/>
      <c r="BF2082" s="90"/>
      <c r="BG2082" s="90"/>
      <c r="BH2082" s="90"/>
      <c r="BI2082" s="90"/>
      <c r="BJ2082" s="90"/>
      <c r="BK2082" s="90"/>
      <c r="BL2082" s="90"/>
      <c r="BM2082" s="90"/>
      <c r="BN2082" s="90"/>
      <c r="BO2082" s="90"/>
      <c r="BP2082" s="90"/>
      <c r="BQ2082" s="90"/>
      <c r="BR2082" s="90"/>
      <c r="BS2082" s="90"/>
      <c r="BT2082" s="90"/>
      <c r="BU2082" s="90"/>
      <c r="BV2082" s="90"/>
      <c r="BW2082" s="90"/>
      <c r="BX2082" s="90"/>
      <c r="BY2082" s="90"/>
      <c r="BZ2082" s="90"/>
      <c r="CA2082" s="90"/>
      <c r="CB2082" s="90"/>
      <c r="CC2082" s="90"/>
      <c r="CD2082" s="90"/>
      <c r="CE2082" s="90"/>
      <c r="CF2082" s="90"/>
      <c r="CG2082" s="90"/>
      <c r="CH2082" s="90"/>
      <c r="CI2082" s="90"/>
      <c r="CJ2082" s="90"/>
      <c r="CK2082" s="90"/>
      <c r="CL2082" s="90"/>
      <c r="CM2082" s="90"/>
      <c r="CN2082" s="90"/>
      <c r="CO2082" s="90"/>
      <c r="CP2082" s="90"/>
      <c r="CQ2082" s="90"/>
      <c r="CR2082" s="90"/>
      <c r="CS2082" s="90"/>
      <c r="CT2082" s="90"/>
      <c r="CU2082" s="90"/>
      <c r="CV2082" s="90"/>
      <c r="CW2082" s="90"/>
      <c r="CX2082" s="90"/>
      <c r="CY2082" s="90"/>
      <c r="CZ2082" s="90"/>
      <c r="DA2082" s="90"/>
      <c r="DB2082" s="90"/>
      <c r="DC2082" s="90"/>
      <c r="DD2082" s="90"/>
      <c r="DE2082" s="90"/>
      <c r="DF2082" s="90"/>
      <c r="DG2082" s="90"/>
      <c r="DH2082" s="90"/>
      <c r="DI2082" s="90"/>
      <c r="DJ2082" s="90"/>
      <c r="DK2082" s="90"/>
      <c r="DL2082" s="90"/>
      <c r="DM2082" s="90"/>
      <c r="DN2082" s="90"/>
      <c r="DO2082" s="90"/>
      <c r="DP2082" s="90"/>
      <c r="DQ2082" s="90"/>
      <c r="DR2082" s="90"/>
      <c r="DS2082" s="90"/>
      <c r="DT2082" s="90"/>
      <c r="DU2082" s="90"/>
      <c r="DV2082" s="90"/>
      <c r="DW2082" s="90"/>
      <c r="DX2082" s="90"/>
      <c r="DY2082" s="90"/>
      <c r="DZ2082" s="90"/>
      <c r="EA2082" s="90"/>
      <c r="EB2082" s="90"/>
      <c r="EC2082" s="90"/>
      <c r="ED2082" s="90"/>
      <c r="EE2082" s="90"/>
      <c r="EF2082" s="90"/>
      <c r="EG2082" s="90"/>
      <c r="EH2082" s="90"/>
      <c r="EI2082" s="90"/>
      <c r="EJ2082" s="90"/>
      <c r="EK2082" s="90"/>
      <c r="EL2082" s="90"/>
      <c r="EM2082" s="90"/>
      <c r="EN2082" s="90"/>
      <c r="EO2082" s="90"/>
      <c r="EP2082" s="90"/>
      <c r="EQ2082" s="90"/>
      <c r="ER2082" s="90"/>
      <c r="ES2082" s="90"/>
      <c r="ET2082" s="90"/>
      <c r="EU2082" s="90"/>
      <c r="EV2082" s="90"/>
      <c r="EW2082" s="90"/>
      <c r="EX2082" s="90"/>
      <c r="EY2082" s="90"/>
      <c r="EZ2082" s="90"/>
      <c r="FA2082" s="90"/>
      <c r="FB2082" s="90"/>
      <c r="FC2082" s="90"/>
      <c r="FD2082" s="90"/>
      <c r="FE2082" s="90"/>
      <c r="FF2082" s="90"/>
      <c r="FG2082" s="90"/>
      <c r="FH2082" s="90"/>
      <c r="FI2082" s="90"/>
      <c r="FJ2082" s="90"/>
      <c r="FK2082" s="90"/>
      <c r="FL2082" s="90"/>
      <c r="FM2082" s="90"/>
      <c r="FN2082" s="90"/>
      <c r="FO2082" s="90"/>
      <c r="FP2082" s="90"/>
      <c r="FQ2082" s="90"/>
      <c r="FR2082" s="90"/>
      <c r="FS2082" s="90"/>
      <c r="FT2082" s="90"/>
      <c r="FU2082" s="90"/>
      <c r="FV2082" s="90"/>
      <c r="FW2082" s="90"/>
      <c r="FX2082" s="90"/>
      <c r="FY2082" s="90"/>
      <c r="FZ2082" s="90"/>
      <c r="GA2082" s="90"/>
      <c r="GB2082" s="90"/>
      <c r="GC2082" s="90"/>
      <c r="GD2082" s="90"/>
      <c r="GE2082" s="90"/>
      <c r="GF2082" s="90"/>
      <c r="GG2082" s="90"/>
      <c r="GH2082" s="90"/>
      <c r="GI2082" s="90"/>
      <c r="GJ2082" s="90"/>
      <c r="GK2082" s="90"/>
      <c r="GL2082" s="90"/>
      <c r="GM2082" s="90"/>
      <c r="GN2082" s="90"/>
      <c r="GO2082" s="90"/>
      <c r="GP2082" s="90"/>
      <c r="GQ2082" s="90"/>
      <c r="GR2082" s="90"/>
      <c r="GS2082" s="90"/>
      <c r="GT2082" s="90"/>
      <c r="GU2082" s="90"/>
      <c r="GV2082" s="90"/>
      <c r="GW2082" s="90"/>
      <c r="GX2082" s="90"/>
      <c r="GY2082" s="90"/>
      <c r="GZ2082" s="90"/>
      <c r="HA2082" s="90"/>
      <c r="HB2082" s="90"/>
      <c r="HC2082" s="90"/>
      <c r="HD2082" s="90"/>
      <c r="HE2082" s="90"/>
      <c r="HF2082" s="90"/>
      <c r="HG2082" s="90"/>
      <c r="HH2082" s="90"/>
      <c r="HI2082" s="90"/>
      <c r="HJ2082" s="90"/>
      <c r="HK2082" s="90"/>
      <c r="HL2082" s="90"/>
      <c r="HM2082" s="90"/>
      <c r="HN2082" s="90"/>
      <c r="HO2082" s="90"/>
      <c r="HP2082" s="90"/>
      <c r="HQ2082" s="90"/>
      <c r="HR2082" s="90"/>
      <c r="HS2082" s="90"/>
      <c r="HT2082" s="90"/>
      <c r="HU2082" s="90"/>
      <c r="HV2082" s="90"/>
      <c r="HW2082" s="90"/>
      <c r="HX2082" s="90"/>
      <c r="HY2082" s="90"/>
      <c r="HZ2082" s="90"/>
      <c r="IA2082" s="90"/>
      <c r="IB2082" s="90"/>
      <c r="IC2082" s="90"/>
      <c r="ID2082" s="90"/>
      <c r="IE2082" s="90"/>
      <c r="IF2082" s="90"/>
      <c r="IG2082" s="90"/>
      <c r="IH2082" s="90"/>
      <c r="II2082" s="90"/>
      <c r="IJ2082" s="90"/>
      <c r="IK2082" s="90"/>
      <c r="IL2082" s="90"/>
      <c r="IM2082" s="90"/>
    </row>
    <row r="2083" spans="1:247" ht="13.5" hidden="1">
      <c r="A2083" s="90" t="s">
        <v>2767</v>
      </c>
      <c r="B2083" s="90" t="s">
        <v>3050</v>
      </c>
      <c r="C2083" s="90" t="s">
        <v>3051</v>
      </c>
      <c r="D2083" s="90" t="s">
        <v>3063</v>
      </c>
      <c r="E2083" s="90">
        <v>334542</v>
      </c>
      <c r="F2083" s="90" t="s">
        <v>2786</v>
      </c>
      <c r="G2083" s="90" t="s">
        <v>752</v>
      </c>
      <c r="H2083" s="92">
        <v>51525</v>
      </c>
      <c r="I2083" s="92">
        <v>495</v>
      </c>
      <c r="J2083" s="93"/>
      <c r="K2083" s="94">
        <f t="shared" si="33"/>
        <v>104.09090909090909</v>
      </c>
      <c r="L2083" s="94">
        <v>104.09090909090909</v>
      </c>
      <c r="M2083" s="94">
        <f t="shared" si="30"/>
        <v>0</v>
      </c>
      <c r="N2083" s="90" t="s">
        <v>3058</v>
      </c>
      <c r="O2083" s="90" t="s">
        <v>3064</v>
      </c>
      <c r="P2083" s="90" t="s">
        <v>2619</v>
      </c>
      <c r="Q2083" s="90"/>
      <c r="R2083" s="90"/>
      <c r="S2083" s="90"/>
      <c r="T2083" s="115"/>
      <c r="U2083" s="90"/>
      <c r="V2083" s="90"/>
      <c r="W2083" s="90"/>
      <c r="X2083" s="90"/>
      <c r="Y2083" s="90"/>
      <c r="Z2083" s="90"/>
      <c r="AA2083" s="90"/>
      <c r="AB2083" s="90"/>
      <c r="AC2083" s="90"/>
      <c r="AD2083" s="90"/>
      <c r="AE2083" s="90"/>
      <c r="AF2083" s="90"/>
      <c r="AG2083" s="90"/>
      <c r="AH2083" s="90"/>
      <c r="AI2083" s="90"/>
      <c r="AJ2083" s="90"/>
      <c r="AK2083" s="90"/>
      <c r="AL2083" s="90"/>
      <c r="AM2083" s="90"/>
      <c r="AN2083" s="90"/>
      <c r="AO2083" s="90"/>
      <c r="AP2083" s="90"/>
      <c r="AQ2083" s="90"/>
      <c r="AR2083" s="90"/>
      <c r="AS2083" s="90"/>
      <c r="AT2083" s="90"/>
      <c r="AU2083" s="90"/>
      <c r="AV2083" s="90"/>
      <c r="AW2083" s="90"/>
      <c r="AX2083" s="90"/>
      <c r="AY2083" s="90"/>
      <c r="AZ2083" s="90"/>
      <c r="BA2083" s="90"/>
      <c r="BB2083" s="90"/>
      <c r="BC2083" s="90"/>
      <c r="BD2083" s="90"/>
      <c r="BE2083" s="90"/>
      <c r="BF2083" s="90"/>
      <c r="BG2083" s="90"/>
      <c r="BH2083" s="90"/>
      <c r="BI2083" s="90"/>
      <c r="BJ2083" s="90"/>
      <c r="BK2083" s="90"/>
      <c r="BL2083" s="90"/>
      <c r="BM2083" s="90"/>
      <c r="BN2083" s="90"/>
      <c r="BO2083" s="90"/>
      <c r="BP2083" s="90"/>
      <c r="BQ2083" s="90"/>
      <c r="BR2083" s="90"/>
      <c r="BS2083" s="90"/>
      <c r="BT2083" s="90"/>
      <c r="BU2083" s="90"/>
      <c r="BV2083" s="90"/>
      <c r="BW2083" s="90"/>
      <c r="BX2083" s="90"/>
      <c r="BY2083" s="90"/>
      <c r="BZ2083" s="90"/>
      <c r="CA2083" s="90"/>
      <c r="CB2083" s="90"/>
      <c r="CC2083" s="90"/>
      <c r="CD2083" s="90"/>
      <c r="CE2083" s="90"/>
      <c r="CF2083" s="90"/>
      <c r="CG2083" s="90"/>
      <c r="CH2083" s="90"/>
      <c r="CI2083" s="90"/>
      <c r="CJ2083" s="90"/>
      <c r="CK2083" s="90"/>
      <c r="CL2083" s="90"/>
      <c r="CM2083" s="90"/>
      <c r="CN2083" s="90"/>
      <c r="CO2083" s="90"/>
      <c r="CP2083" s="90"/>
      <c r="CQ2083" s="90"/>
      <c r="CR2083" s="90"/>
      <c r="CS2083" s="90"/>
      <c r="CT2083" s="90"/>
      <c r="CU2083" s="90"/>
      <c r="CV2083" s="90"/>
      <c r="CW2083" s="90"/>
      <c r="CX2083" s="90"/>
      <c r="CY2083" s="90"/>
      <c r="CZ2083" s="90"/>
      <c r="DA2083" s="90"/>
      <c r="DB2083" s="90"/>
      <c r="DC2083" s="90"/>
      <c r="DD2083" s="90"/>
      <c r="DE2083" s="90"/>
      <c r="DF2083" s="90"/>
      <c r="DG2083" s="90"/>
      <c r="DH2083" s="90"/>
      <c r="DI2083" s="90"/>
      <c r="DJ2083" s="90"/>
      <c r="DK2083" s="90"/>
      <c r="DL2083" s="90"/>
      <c r="DM2083" s="90"/>
      <c r="DN2083" s="90"/>
      <c r="DO2083" s="90"/>
      <c r="DP2083" s="90"/>
      <c r="DQ2083" s="90"/>
      <c r="DR2083" s="90"/>
      <c r="DS2083" s="90"/>
      <c r="DT2083" s="90"/>
      <c r="DU2083" s="90"/>
      <c r="DV2083" s="90"/>
      <c r="DW2083" s="90"/>
      <c r="DX2083" s="90"/>
      <c r="DY2083" s="90"/>
      <c r="DZ2083" s="90"/>
      <c r="EA2083" s="90"/>
      <c r="EB2083" s="90"/>
      <c r="EC2083" s="90"/>
      <c r="ED2083" s="90"/>
      <c r="EE2083" s="90"/>
      <c r="EF2083" s="90"/>
      <c r="EG2083" s="90"/>
      <c r="EH2083" s="90"/>
      <c r="EI2083" s="90"/>
      <c r="EJ2083" s="90"/>
      <c r="EK2083" s="90"/>
      <c r="EL2083" s="90"/>
      <c r="EM2083" s="90"/>
      <c r="EN2083" s="90"/>
      <c r="EO2083" s="90"/>
      <c r="EP2083" s="90"/>
      <c r="EQ2083" s="90"/>
      <c r="ER2083" s="90"/>
      <c r="ES2083" s="90"/>
      <c r="ET2083" s="90"/>
      <c r="EU2083" s="90"/>
      <c r="EV2083" s="90"/>
      <c r="EW2083" s="90"/>
      <c r="EX2083" s="90"/>
      <c r="EY2083" s="90"/>
      <c r="EZ2083" s="90"/>
      <c r="FA2083" s="90"/>
      <c r="FB2083" s="90"/>
      <c r="FC2083" s="90"/>
      <c r="FD2083" s="90"/>
      <c r="FE2083" s="90"/>
      <c r="FF2083" s="90"/>
      <c r="FG2083" s="90"/>
      <c r="FH2083" s="90"/>
      <c r="FI2083" s="90"/>
      <c r="FJ2083" s="90"/>
      <c r="FK2083" s="90"/>
      <c r="FL2083" s="90"/>
      <c r="FM2083" s="90"/>
      <c r="FN2083" s="90"/>
      <c r="FO2083" s="90"/>
      <c r="FP2083" s="90"/>
      <c r="FQ2083" s="90"/>
      <c r="FR2083" s="90"/>
      <c r="FS2083" s="90"/>
      <c r="FT2083" s="90"/>
      <c r="FU2083" s="90"/>
      <c r="FV2083" s="90"/>
      <c r="FW2083" s="90"/>
      <c r="FX2083" s="90"/>
      <c r="FY2083" s="90"/>
      <c r="FZ2083" s="90"/>
      <c r="GA2083" s="90"/>
      <c r="GB2083" s="90"/>
      <c r="GC2083" s="90"/>
      <c r="GD2083" s="90"/>
      <c r="GE2083" s="90"/>
      <c r="GF2083" s="90"/>
      <c r="GG2083" s="90"/>
      <c r="GH2083" s="90"/>
      <c r="GI2083" s="90"/>
      <c r="GJ2083" s="90"/>
      <c r="GK2083" s="90"/>
      <c r="GL2083" s="90"/>
      <c r="GM2083" s="90"/>
      <c r="GN2083" s="90"/>
      <c r="GO2083" s="90"/>
      <c r="GP2083" s="90"/>
      <c r="GQ2083" s="90"/>
      <c r="GR2083" s="90"/>
      <c r="GS2083" s="90"/>
      <c r="GT2083" s="90"/>
      <c r="GU2083" s="90"/>
      <c r="GV2083" s="90"/>
      <c r="GW2083" s="90"/>
      <c r="GX2083" s="90"/>
      <c r="GY2083" s="90"/>
      <c r="GZ2083" s="90"/>
      <c r="HA2083" s="90"/>
      <c r="HB2083" s="90"/>
      <c r="HC2083" s="90"/>
      <c r="HD2083" s="90"/>
      <c r="HE2083" s="90"/>
      <c r="HF2083" s="90"/>
      <c r="HG2083" s="90"/>
      <c r="HH2083" s="90"/>
      <c r="HI2083" s="90"/>
      <c r="HJ2083" s="90"/>
      <c r="HK2083" s="90"/>
      <c r="HL2083" s="90"/>
      <c r="HM2083" s="90"/>
      <c r="HN2083" s="90"/>
      <c r="HO2083" s="90"/>
      <c r="HP2083" s="90"/>
      <c r="HQ2083" s="90"/>
      <c r="HR2083" s="90"/>
      <c r="HS2083" s="90"/>
      <c r="HT2083" s="90"/>
      <c r="HU2083" s="90"/>
      <c r="HV2083" s="90"/>
      <c r="HW2083" s="90"/>
      <c r="HX2083" s="90"/>
      <c r="HY2083" s="90"/>
      <c r="HZ2083" s="90"/>
      <c r="IA2083" s="90"/>
      <c r="IB2083" s="90"/>
      <c r="IC2083" s="90"/>
      <c r="ID2083" s="90"/>
      <c r="IE2083" s="90"/>
      <c r="IF2083" s="90"/>
      <c r="IG2083" s="90"/>
      <c r="IH2083" s="90"/>
      <c r="II2083" s="90"/>
      <c r="IJ2083" s="90"/>
      <c r="IK2083" s="90"/>
      <c r="IL2083" s="90"/>
      <c r="IM2083" s="90"/>
    </row>
    <row r="2084" spans="1:247" ht="13.5" hidden="1">
      <c r="A2084" s="90" t="s">
        <v>2767</v>
      </c>
      <c r="B2084" s="112" t="s">
        <v>3050</v>
      </c>
      <c r="C2084" s="112" t="s">
        <v>3051</v>
      </c>
      <c r="D2084" s="112" t="s">
        <v>3065</v>
      </c>
      <c r="E2084" s="112">
        <v>334728</v>
      </c>
      <c r="F2084" s="112" t="s">
        <v>2786</v>
      </c>
      <c r="G2084" s="112" t="s">
        <v>752</v>
      </c>
      <c r="H2084" s="114">
        <f>2724935.1-2723255</f>
        <v>1680.1000000000931</v>
      </c>
      <c r="I2084" s="92">
        <v>495</v>
      </c>
      <c r="J2084" s="109"/>
      <c r="K2084" s="110">
        <f t="shared" si="33"/>
        <v>3.3941414141416022</v>
      </c>
      <c r="L2084" s="94">
        <v>3.3941414141416022</v>
      </c>
      <c r="M2084" s="110">
        <f t="shared" si="30"/>
        <v>0</v>
      </c>
      <c r="N2084" s="90" t="s">
        <v>3058</v>
      </c>
      <c r="O2084" s="90" t="s">
        <v>3064</v>
      </c>
      <c r="P2084" s="90" t="s">
        <v>2619</v>
      </c>
      <c r="Q2084" s="90"/>
      <c r="R2084" s="90"/>
      <c r="S2084" s="90"/>
      <c r="T2084" s="115"/>
      <c r="U2084" s="90"/>
      <c r="V2084" s="90"/>
      <c r="W2084" s="90"/>
      <c r="X2084" s="90"/>
      <c r="Y2084" s="90"/>
      <c r="Z2084" s="90"/>
      <c r="AA2084" s="90"/>
      <c r="AB2084" s="90"/>
      <c r="AC2084" s="90"/>
      <c r="AD2084" s="90"/>
      <c r="AE2084" s="90"/>
      <c r="AF2084" s="90"/>
      <c r="AG2084" s="90"/>
      <c r="AH2084" s="90"/>
      <c r="AI2084" s="90"/>
      <c r="AJ2084" s="90"/>
      <c r="AK2084" s="90"/>
      <c r="AL2084" s="90"/>
      <c r="AM2084" s="90"/>
      <c r="AN2084" s="90"/>
      <c r="AO2084" s="90"/>
      <c r="AP2084" s="90"/>
      <c r="AQ2084" s="90"/>
      <c r="AR2084" s="90"/>
      <c r="AS2084" s="90"/>
      <c r="AT2084" s="90"/>
      <c r="AU2084" s="90"/>
      <c r="AV2084" s="90"/>
      <c r="AW2084" s="90"/>
      <c r="AX2084" s="90"/>
      <c r="AY2084" s="90"/>
      <c r="AZ2084" s="90"/>
      <c r="BA2084" s="90"/>
      <c r="BB2084" s="90"/>
      <c r="BC2084" s="90"/>
      <c r="BD2084" s="90"/>
      <c r="BE2084" s="90"/>
      <c r="BF2084" s="90"/>
      <c r="BG2084" s="90"/>
      <c r="BH2084" s="90"/>
      <c r="BI2084" s="90"/>
      <c r="BJ2084" s="90"/>
      <c r="BK2084" s="90"/>
      <c r="BL2084" s="90"/>
      <c r="BM2084" s="90"/>
      <c r="BN2084" s="90"/>
      <c r="BO2084" s="90"/>
      <c r="BP2084" s="90"/>
      <c r="BQ2084" s="90"/>
      <c r="BR2084" s="90"/>
      <c r="BS2084" s="90"/>
      <c r="BT2084" s="90"/>
      <c r="BU2084" s="90"/>
      <c r="BV2084" s="90"/>
      <c r="BW2084" s="90"/>
      <c r="BX2084" s="90"/>
      <c r="BY2084" s="90"/>
      <c r="BZ2084" s="90"/>
      <c r="CA2084" s="90"/>
      <c r="CB2084" s="90"/>
      <c r="CC2084" s="90"/>
      <c r="CD2084" s="90"/>
      <c r="CE2084" s="90"/>
      <c r="CF2084" s="90"/>
      <c r="CG2084" s="90"/>
      <c r="CH2084" s="90"/>
      <c r="CI2084" s="90"/>
      <c r="CJ2084" s="90"/>
      <c r="CK2084" s="90"/>
      <c r="CL2084" s="90"/>
      <c r="CM2084" s="90"/>
      <c r="CN2084" s="90"/>
      <c r="CO2084" s="90"/>
      <c r="CP2084" s="90"/>
      <c r="CQ2084" s="90"/>
      <c r="CR2084" s="90"/>
      <c r="CS2084" s="90"/>
      <c r="CT2084" s="90"/>
      <c r="CU2084" s="90"/>
      <c r="CV2084" s="90"/>
      <c r="CW2084" s="90"/>
      <c r="CX2084" s="90"/>
      <c r="CY2084" s="90"/>
      <c r="CZ2084" s="90"/>
      <c r="DA2084" s="90"/>
      <c r="DB2084" s="90"/>
      <c r="DC2084" s="90"/>
      <c r="DD2084" s="90"/>
      <c r="DE2084" s="90"/>
      <c r="DF2084" s="90"/>
      <c r="DG2084" s="90"/>
      <c r="DH2084" s="90"/>
      <c r="DI2084" s="90"/>
      <c r="DJ2084" s="90"/>
      <c r="DK2084" s="90"/>
      <c r="DL2084" s="90"/>
      <c r="DM2084" s="90"/>
      <c r="DN2084" s="90"/>
      <c r="DO2084" s="90"/>
      <c r="DP2084" s="90"/>
      <c r="DQ2084" s="90"/>
      <c r="DR2084" s="90"/>
      <c r="DS2084" s="90"/>
      <c r="DT2084" s="90"/>
      <c r="DU2084" s="90"/>
      <c r="DV2084" s="90"/>
      <c r="DW2084" s="90"/>
      <c r="DX2084" s="90"/>
      <c r="DY2084" s="90"/>
      <c r="DZ2084" s="90"/>
      <c r="EA2084" s="90"/>
      <c r="EB2084" s="90"/>
      <c r="EC2084" s="90"/>
      <c r="ED2084" s="90"/>
      <c r="EE2084" s="90"/>
      <c r="EF2084" s="90"/>
      <c r="EG2084" s="90"/>
      <c r="EH2084" s="90"/>
      <c r="EI2084" s="90"/>
      <c r="EJ2084" s="90"/>
      <c r="EK2084" s="90"/>
      <c r="EL2084" s="90"/>
      <c r="EM2084" s="90"/>
      <c r="EN2084" s="90"/>
      <c r="EO2084" s="90"/>
      <c r="EP2084" s="90"/>
      <c r="EQ2084" s="90"/>
      <c r="ER2084" s="90"/>
      <c r="ES2084" s="90"/>
      <c r="ET2084" s="90"/>
      <c r="EU2084" s="90"/>
      <c r="EV2084" s="90"/>
      <c r="EW2084" s="90"/>
      <c r="EX2084" s="90"/>
      <c r="EY2084" s="90"/>
      <c r="EZ2084" s="90"/>
      <c r="FA2084" s="90"/>
      <c r="FB2084" s="90"/>
      <c r="FC2084" s="90"/>
      <c r="FD2084" s="90"/>
      <c r="FE2084" s="90"/>
      <c r="FF2084" s="90"/>
      <c r="FG2084" s="90"/>
      <c r="FH2084" s="90"/>
      <c r="FI2084" s="90"/>
      <c r="FJ2084" s="90"/>
      <c r="FK2084" s="90"/>
      <c r="FL2084" s="90"/>
      <c r="FM2084" s="90"/>
      <c r="FN2084" s="90"/>
      <c r="FO2084" s="90"/>
      <c r="FP2084" s="90"/>
      <c r="FQ2084" s="90"/>
      <c r="FR2084" s="90"/>
      <c r="FS2084" s="90"/>
      <c r="FT2084" s="90"/>
      <c r="FU2084" s="90"/>
      <c r="FV2084" s="90"/>
      <c r="FW2084" s="90"/>
      <c r="FX2084" s="90"/>
      <c r="FY2084" s="90"/>
      <c r="FZ2084" s="90"/>
      <c r="GA2084" s="90"/>
      <c r="GB2084" s="90"/>
      <c r="GC2084" s="90"/>
      <c r="GD2084" s="90"/>
      <c r="GE2084" s="90"/>
      <c r="GF2084" s="90"/>
      <c r="GG2084" s="90"/>
      <c r="GH2084" s="90"/>
      <c r="GI2084" s="90"/>
      <c r="GJ2084" s="90"/>
      <c r="GK2084" s="90"/>
      <c r="GL2084" s="90"/>
      <c r="GM2084" s="90"/>
      <c r="GN2084" s="90"/>
      <c r="GO2084" s="90"/>
      <c r="GP2084" s="90"/>
      <c r="GQ2084" s="90"/>
      <c r="GR2084" s="90"/>
      <c r="GS2084" s="90"/>
      <c r="GT2084" s="90"/>
      <c r="GU2084" s="90"/>
      <c r="GV2084" s="90"/>
      <c r="GW2084" s="90"/>
      <c r="GX2084" s="90"/>
      <c r="GY2084" s="90"/>
      <c r="GZ2084" s="90"/>
      <c r="HA2084" s="90"/>
      <c r="HB2084" s="90"/>
      <c r="HC2084" s="90"/>
      <c r="HD2084" s="90"/>
      <c r="HE2084" s="90"/>
      <c r="HF2084" s="90"/>
      <c r="HG2084" s="90"/>
      <c r="HH2084" s="90"/>
      <c r="HI2084" s="90"/>
      <c r="HJ2084" s="90"/>
      <c r="HK2084" s="90"/>
      <c r="HL2084" s="90"/>
      <c r="HM2084" s="90"/>
      <c r="HN2084" s="90"/>
      <c r="HO2084" s="90"/>
      <c r="HP2084" s="90"/>
      <c r="HQ2084" s="90"/>
      <c r="HR2084" s="90"/>
      <c r="HS2084" s="90"/>
      <c r="HT2084" s="90"/>
      <c r="HU2084" s="90"/>
      <c r="HV2084" s="90"/>
      <c r="HW2084" s="90"/>
      <c r="HX2084" s="90"/>
      <c r="HY2084" s="90"/>
      <c r="HZ2084" s="90"/>
      <c r="IA2084" s="90"/>
      <c r="IB2084" s="90"/>
      <c r="IC2084" s="90"/>
      <c r="ID2084" s="90"/>
      <c r="IE2084" s="90"/>
      <c r="IF2084" s="90"/>
      <c r="IG2084" s="90"/>
      <c r="IH2084" s="90"/>
      <c r="II2084" s="90"/>
      <c r="IJ2084" s="90"/>
      <c r="IK2084" s="90"/>
      <c r="IL2084" s="90"/>
      <c r="IM2084" s="90"/>
    </row>
    <row r="2085" spans="1:247" ht="13.5" hidden="1">
      <c r="A2085" s="90" t="s">
        <v>2767</v>
      </c>
      <c r="B2085" s="90" t="s">
        <v>3050</v>
      </c>
      <c r="C2085" s="90" t="s">
        <v>3051</v>
      </c>
      <c r="D2085" s="90" t="s">
        <v>3065</v>
      </c>
      <c r="E2085" s="90">
        <v>334728</v>
      </c>
      <c r="F2085" s="90" t="s">
        <v>2786</v>
      </c>
      <c r="G2085" s="90" t="s">
        <v>752</v>
      </c>
      <c r="H2085" s="92">
        <v>2723255</v>
      </c>
      <c r="I2085" s="92">
        <v>495</v>
      </c>
      <c r="J2085" s="93"/>
      <c r="K2085" s="94">
        <f t="shared" si="33"/>
        <v>5501.5252525252527</v>
      </c>
      <c r="L2085" s="94">
        <v>5501.5252525252527</v>
      </c>
      <c r="M2085" s="94">
        <f t="shared" ref="M2085:M2148" si="34">K2085-L2085</f>
        <v>0</v>
      </c>
      <c r="N2085" s="90" t="s">
        <v>3058</v>
      </c>
      <c r="O2085" s="90" t="s">
        <v>3064</v>
      </c>
      <c r="P2085" s="90" t="s">
        <v>2619</v>
      </c>
      <c r="Q2085" s="90"/>
      <c r="R2085" s="90"/>
      <c r="S2085" s="90"/>
      <c r="T2085" s="115"/>
      <c r="U2085" s="90"/>
      <c r="V2085" s="90"/>
      <c r="W2085" s="90"/>
      <c r="X2085" s="90"/>
      <c r="Y2085" s="90"/>
      <c r="Z2085" s="90"/>
      <c r="AA2085" s="90"/>
      <c r="AB2085" s="90"/>
      <c r="AC2085" s="90"/>
      <c r="AD2085" s="90"/>
      <c r="AE2085" s="90"/>
      <c r="AF2085" s="90"/>
      <c r="AG2085" s="90"/>
      <c r="AH2085" s="90"/>
      <c r="AI2085" s="90"/>
      <c r="AJ2085" s="90"/>
      <c r="AK2085" s="90"/>
      <c r="AL2085" s="90"/>
      <c r="AM2085" s="90"/>
      <c r="AN2085" s="90"/>
      <c r="AO2085" s="90"/>
      <c r="AP2085" s="90"/>
      <c r="AQ2085" s="90"/>
      <c r="AR2085" s="90"/>
      <c r="AS2085" s="90"/>
      <c r="AT2085" s="90"/>
      <c r="AU2085" s="90"/>
      <c r="AV2085" s="90"/>
      <c r="AW2085" s="90"/>
      <c r="AX2085" s="90"/>
      <c r="AY2085" s="90"/>
      <c r="AZ2085" s="90"/>
      <c r="BA2085" s="90"/>
      <c r="BB2085" s="90"/>
      <c r="BC2085" s="90"/>
      <c r="BD2085" s="90"/>
      <c r="BE2085" s="90"/>
      <c r="BF2085" s="90"/>
      <c r="BG2085" s="90"/>
      <c r="BH2085" s="90"/>
      <c r="BI2085" s="90"/>
      <c r="BJ2085" s="90"/>
      <c r="BK2085" s="90"/>
      <c r="BL2085" s="90"/>
      <c r="BM2085" s="90"/>
      <c r="BN2085" s="90"/>
      <c r="BO2085" s="90"/>
      <c r="BP2085" s="90"/>
      <c r="BQ2085" s="90"/>
      <c r="BR2085" s="90"/>
      <c r="BS2085" s="90"/>
      <c r="BT2085" s="90"/>
      <c r="BU2085" s="90"/>
      <c r="BV2085" s="90"/>
      <c r="BW2085" s="90"/>
      <c r="BX2085" s="90"/>
      <c r="BY2085" s="90"/>
      <c r="BZ2085" s="90"/>
      <c r="CA2085" s="90"/>
      <c r="CB2085" s="90"/>
      <c r="CC2085" s="90"/>
      <c r="CD2085" s="90"/>
      <c r="CE2085" s="90"/>
      <c r="CF2085" s="90"/>
      <c r="CG2085" s="90"/>
      <c r="CH2085" s="90"/>
      <c r="CI2085" s="90"/>
      <c r="CJ2085" s="90"/>
      <c r="CK2085" s="90"/>
      <c r="CL2085" s="90"/>
      <c r="CM2085" s="90"/>
      <c r="CN2085" s="90"/>
      <c r="CO2085" s="90"/>
      <c r="CP2085" s="90"/>
      <c r="CQ2085" s="90"/>
      <c r="CR2085" s="90"/>
      <c r="CS2085" s="90"/>
      <c r="CT2085" s="90"/>
      <c r="CU2085" s="90"/>
      <c r="CV2085" s="90"/>
      <c r="CW2085" s="90"/>
      <c r="CX2085" s="90"/>
      <c r="CY2085" s="90"/>
      <c r="CZ2085" s="90"/>
      <c r="DA2085" s="90"/>
      <c r="DB2085" s="90"/>
      <c r="DC2085" s="90"/>
      <c r="DD2085" s="90"/>
      <c r="DE2085" s="90"/>
      <c r="DF2085" s="90"/>
      <c r="DG2085" s="90"/>
      <c r="DH2085" s="90"/>
      <c r="DI2085" s="90"/>
      <c r="DJ2085" s="90"/>
      <c r="DK2085" s="90"/>
      <c r="DL2085" s="90"/>
      <c r="DM2085" s="90"/>
      <c r="DN2085" s="90"/>
      <c r="DO2085" s="90"/>
      <c r="DP2085" s="90"/>
      <c r="DQ2085" s="90"/>
      <c r="DR2085" s="90"/>
      <c r="DS2085" s="90"/>
      <c r="DT2085" s="90"/>
      <c r="DU2085" s="90"/>
      <c r="DV2085" s="90"/>
      <c r="DW2085" s="90"/>
      <c r="DX2085" s="90"/>
      <c r="DY2085" s="90"/>
      <c r="DZ2085" s="90"/>
      <c r="EA2085" s="90"/>
      <c r="EB2085" s="90"/>
      <c r="EC2085" s="90"/>
      <c r="ED2085" s="90"/>
      <c r="EE2085" s="90"/>
      <c r="EF2085" s="90"/>
      <c r="EG2085" s="90"/>
      <c r="EH2085" s="90"/>
      <c r="EI2085" s="90"/>
      <c r="EJ2085" s="90"/>
      <c r="EK2085" s="90"/>
      <c r="EL2085" s="90"/>
      <c r="EM2085" s="90"/>
      <c r="EN2085" s="90"/>
      <c r="EO2085" s="90"/>
      <c r="EP2085" s="90"/>
      <c r="EQ2085" s="90"/>
      <c r="ER2085" s="90"/>
      <c r="ES2085" s="90"/>
      <c r="ET2085" s="90"/>
      <c r="EU2085" s="90"/>
      <c r="EV2085" s="90"/>
      <c r="EW2085" s="90"/>
      <c r="EX2085" s="90"/>
      <c r="EY2085" s="90"/>
      <c r="EZ2085" s="90"/>
      <c r="FA2085" s="90"/>
      <c r="FB2085" s="90"/>
      <c r="FC2085" s="90"/>
      <c r="FD2085" s="90"/>
      <c r="FE2085" s="90"/>
      <c r="FF2085" s="90"/>
      <c r="FG2085" s="90"/>
      <c r="FH2085" s="90"/>
      <c r="FI2085" s="90"/>
      <c r="FJ2085" s="90"/>
      <c r="FK2085" s="90"/>
      <c r="FL2085" s="90"/>
      <c r="FM2085" s="90"/>
      <c r="FN2085" s="90"/>
      <c r="FO2085" s="90"/>
      <c r="FP2085" s="90"/>
      <c r="FQ2085" s="90"/>
      <c r="FR2085" s="90"/>
      <c r="FS2085" s="90"/>
      <c r="FT2085" s="90"/>
      <c r="FU2085" s="90"/>
      <c r="FV2085" s="90"/>
      <c r="FW2085" s="90"/>
      <c r="FX2085" s="90"/>
      <c r="FY2085" s="90"/>
      <c r="FZ2085" s="90"/>
      <c r="GA2085" s="90"/>
      <c r="GB2085" s="90"/>
      <c r="GC2085" s="90"/>
      <c r="GD2085" s="90"/>
      <c r="GE2085" s="90"/>
      <c r="GF2085" s="90"/>
      <c r="GG2085" s="90"/>
      <c r="GH2085" s="90"/>
      <c r="GI2085" s="90"/>
      <c r="GJ2085" s="90"/>
      <c r="GK2085" s="90"/>
      <c r="GL2085" s="90"/>
      <c r="GM2085" s="90"/>
      <c r="GN2085" s="90"/>
      <c r="GO2085" s="90"/>
      <c r="GP2085" s="90"/>
      <c r="GQ2085" s="90"/>
      <c r="GR2085" s="90"/>
      <c r="GS2085" s="90"/>
      <c r="GT2085" s="90"/>
      <c r="GU2085" s="90"/>
      <c r="GV2085" s="90"/>
      <c r="GW2085" s="90"/>
      <c r="GX2085" s="90"/>
      <c r="GY2085" s="90"/>
      <c r="GZ2085" s="90"/>
      <c r="HA2085" s="90"/>
      <c r="HB2085" s="90"/>
      <c r="HC2085" s="90"/>
      <c r="HD2085" s="90"/>
      <c r="HE2085" s="90"/>
      <c r="HF2085" s="90"/>
      <c r="HG2085" s="90"/>
      <c r="HH2085" s="90"/>
      <c r="HI2085" s="90"/>
      <c r="HJ2085" s="90"/>
      <c r="HK2085" s="90"/>
      <c r="HL2085" s="90"/>
      <c r="HM2085" s="90"/>
      <c r="HN2085" s="90"/>
      <c r="HO2085" s="90"/>
      <c r="HP2085" s="90"/>
      <c r="HQ2085" s="90"/>
      <c r="HR2085" s="90"/>
      <c r="HS2085" s="90"/>
      <c r="HT2085" s="90"/>
      <c r="HU2085" s="90"/>
      <c r="HV2085" s="90"/>
      <c r="HW2085" s="90"/>
      <c r="HX2085" s="90"/>
      <c r="HY2085" s="90"/>
      <c r="HZ2085" s="90"/>
      <c r="IA2085" s="90"/>
      <c r="IB2085" s="90"/>
      <c r="IC2085" s="90"/>
      <c r="ID2085" s="90"/>
      <c r="IE2085" s="90"/>
      <c r="IF2085" s="90"/>
      <c r="IG2085" s="90"/>
      <c r="IH2085" s="90"/>
      <c r="II2085" s="90"/>
      <c r="IJ2085" s="90"/>
      <c r="IK2085" s="90"/>
      <c r="IL2085" s="90"/>
      <c r="IM2085" s="90"/>
    </row>
    <row r="2086" spans="1:247" ht="13.5" hidden="1">
      <c r="A2086" s="90" t="s">
        <v>2767</v>
      </c>
      <c r="B2086" s="90" t="s">
        <v>3050</v>
      </c>
      <c r="C2086" s="90" t="s">
        <v>3051</v>
      </c>
      <c r="D2086" s="90" t="s">
        <v>3065</v>
      </c>
      <c r="E2086" s="90">
        <v>334734</v>
      </c>
      <c r="F2086" s="90" t="s">
        <v>2786</v>
      </c>
      <c r="G2086" s="90" t="s">
        <v>752</v>
      </c>
      <c r="H2086" s="92">
        <v>148368.76999999999</v>
      </c>
      <c r="I2086" s="92">
        <v>495</v>
      </c>
      <c r="J2086" s="93"/>
      <c r="K2086" s="94">
        <f t="shared" si="33"/>
        <v>299.73488888888886</v>
      </c>
      <c r="L2086" s="94">
        <v>299.73488888888886</v>
      </c>
      <c r="M2086" s="94">
        <f t="shared" si="34"/>
        <v>0</v>
      </c>
      <c r="N2086" s="90" t="s">
        <v>3066</v>
      </c>
      <c r="O2086" s="90"/>
      <c r="P2086" s="90"/>
      <c r="Q2086" s="90"/>
      <c r="T2086" s="115"/>
    </row>
    <row r="2087" spans="1:247" ht="13.5" hidden="1">
      <c r="A2087" s="90" t="s">
        <v>2767</v>
      </c>
      <c r="B2087" s="90" t="s">
        <v>3050</v>
      </c>
      <c r="C2087" s="90" t="s">
        <v>3051</v>
      </c>
      <c r="D2087" s="90" t="s">
        <v>3065</v>
      </c>
      <c r="E2087" s="90">
        <v>334744</v>
      </c>
      <c r="F2087" s="90" t="s">
        <v>2786</v>
      </c>
      <c r="G2087" s="90" t="s">
        <v>752</v>
      </c>
      <c r="H2087" s="92">
        <v>312605.89</v>
      </c>
      <c r="I2087" s="92">
        <v>495</v>
      </c>
      <c r="J2087" s="93"/>
      <c r="K2087" s="94">
        <f t="shared" si="33"/>
        <v>631.52705050505051</v>
      </c>
      <c r="L2087" s="94">
        <v>631.52705050505051</v>
      </c>
      <c r="M2087" s="94">
        <f t="shared" si="34"/>
        <v>0</v>
      </c>
      <c r="N2087" s="91">
        <v>45663</v>
      </c>
      <c r="O2087" s="90" t="s">
        <v>2943</v>
      </c>
      <c r="P2087" s="90"/>
      <c r="Q2087" s="90"/>
      <c r="R2087" s="90"/>
      <c r="S2087" s="90"/>
      <c r="T2087" s="115"/>
      <c r="U2087" s="90"/>
      <c r="V2087" s="90"/>
      <c r="W2087" s="90"/>
      <c r="X2087" s="90"/>
      <c r="Y2087" s="90"/>
      <c r="Z2087" s="90"/>
      <c r="AA2087" s="90"/>
      <c r="AB2087" s="90"/>
      <c r="AC2087" s="90"/>
      <c r="AD2087" s="90"/>
      <c r="AE2087" s="90"/>
      <c r="AF2087" s="90"/>
      <c r="AG2087" s="90"/>
      <c r="AH2087" s="90"/>
      <c r="AI2087" s="90"/>
      <c r="AJ2087" s="90"/>
      <c r="AK2087" s="90"/>
      <c r="AL2087" s="90"/>
      <c r="AM2087" s="90"/>
      <c r="AN2087" s="90"/>
      <c r="AO2087" s="90"/>
      <c r="AP2087" s="90"/>
      <c r="AQ2087" s="90"/>
      <c r="AR2087" s="90"/>
      <c r="AS2087" s="90"/>
      <c r="AT2087" s="90"/>
      <c r="AU2087" s="90"/>
      <c r="AV2087" s="90"/>
      <c r="AW2087" s="90"/>
      <c r="AX2087" s="90"/>
      <c r="AY2087" s="90"/>
      <c r="AZ2087" s="90"/>
      <c r="BA2087" s="90"/>
      <c r="BB2087" s="90"/>
      <c r="BC2087" s="90"/>
      <c r="BD2087" s="90"/>
      <c r="BE2087" s="90"/>
      <c r="BF2087" s="90"/>
      <c r="BG2087" s="90"/>
      <c r="BH2087" s="90"/>
      <c r="BI2087" s="90"/>
      <c r="BJ2087" s="90"/>
      <c r="BK2087" s="90"/>
      <c r="BL2087" s="90"/>
      <c r="BM2087" s="90"/>
      <c r="BN2087" s="90"/>
      <c r="BO2087" s="90"/>
      <c r="BP2087" s="90"/>
      <c r="BQ2087" s="90"/>
      <c r="BR2087" s="90"/>
      <c r="BS2087" s="90"/>
      <c r="BT2087" s="90"/>
      <c r="BU2087" s="90"/>
      <c r="BV2087" s="90"/>
      <c r="BW2087" s="90"/>
      <c r="BX2087" s="90"/>
      <c r="BY2087" s="90"/>
      <c r="BZ2087" s="90"/>
      <c r="CA2087" s="90"/>
      <c r="CB2087" s="90"/>
      <c r="CC2087" s="90"/>
      <c r="CD2087" s="90"/>
      <c r="CE2087" s="90"/>
      <c r="CF2087" s="90"/>
      <c r="CG2087" s="90"/>
      <c r="CH2087" s="90"/>
      <c r="CI2087" s="90"/>
      <c r="CJ2087" s="90"/>
      <c r="CK2087" s="90"/>
      <c r="CL2087" s="90"/>
      <c r="CM2087" s="90"/>
      <c r="CN2087" s="90"/>
      <c r="CO2087" s="90"/>
      <c r="CP2087" s="90"/>
      <c r="CQ2087" s="90"/>
      <c r="CR2087" s="90"/>
      <c r="CS2087" s="90"/>
      <c r="CT2087" s="90"/>
      <c r="CU2087" s="90"/>
      <c r="CV2087" s="90"/>
      <c r="CW2087" s="90"/>
      <c r="CX2087" s="90"/>
      <c r="CY2087" s="90"/>
      <c r="CZ2087" s="90"/>
      <c r="DA2087" s="90"/>
      <c r="DB2087" s="90"/>
      <c r="DC2087" s="90"/>
      <c r="DD2087" s="90"/>
      <c r="DE2087" s="90"/>
      <c r="DF2087" s="90"/>
      <c r="DG2087" s="90"/>
      <c r="DH2087" s="90"/>
      <c r="DI2087" s="90"/>
      <c r="DJ2087" s="90"/>
      <c r="DK2087" s="90"/>
      <c r="DL2087" s="90"/>
      <c r="DM2087" s="90"/>
      <c r="DN2087" s="90"/>
      <c r="DO2087" s="90"/>
      <c r="DP2087" s="90"/>
      <c r="DQ2087" s="90"/>
      <c r="DR2087" s="90"/>
      <c r="DS2087" s="90"/>
      <c r="DT2087" s="90"/>
      <c r="DU2087" s="90"/>
      <c r="DV2087" s="90"/>
      <c r="DW2087" s="90"/>
      <c r="DX2087" s="90"/>
      <c r="DY2087" s="90"/>
      <c r="DZ2087" s="90"/>
      <c r="EA2087" s="90"/>
      <c r="EB2087" s="90"/>
      <c r="EC2087" s="90"/>
      <c r="ED2087" s="90"/>
      <c r="EE2087" s="90"/>
      <c r="EF2087" s="90"/>
      <c r="EG2087" s="90"/>
      <c r="EH2087" s="90"/>
      <c r="EI2087" s="90"/>
      <c r="EJ2087" s="90"/>
      <c r="EK2087" s="90"/>
      <c r="EL2087" s="90"/>
      <c r="EM2087" s="90"/>
      <c r="EN2087" s="90"/>
      <c r="EO2087" s="90"/>
      <c r="EP2087" s="90"/>
      <c r="EQ2087" s="90"/>
      <c r="ER2087" s="90"/>
      <c r="ES2087" s="90"/>
      <c r="ET2087" s="90"/>
      <c r="EU2087" s="90"/>
      <c r="EV2087" s="90"/>
      <c r="EW2087" s="90"/>
      <c r="EX2087" s="90"/>
      <c r="EY2087" s="90"/>
      <c r="EZ2087" s="90"/>
      <c r="FA2087" s="90"/>
      <c r="FB2087" s="90"/>
      <c r="FC2087" s="90"/>
      <c r="FD2087" s="90"/>
      <c r="FE2087" s="90"/>
      <c r="FF2087" s="90"/>
      <c r="FG2087" s="90"/>
      <c r="FH2087" s="90"/>
      <c r="FI2087" s="90"/>
      <c r="FJ2087" s="90"/>
      <c r="FK2087" s="90"/>
      <c r="FL2087" s="90"/>
      <c r="FM2087" s="90"/>
      <c r="FN2087" s="90"/>
      <c r="FO2087" s="90"/>
      <c r="FP2087" s="90"/>
      <c r="FQ2087" s="90"/>
      <c r="FR2087" s="90"/>
      <c r="FS2087" s="90"/>
      <c r="FT2087" s="90"/>
      <c r="FU2087" s="90"/>
      <c r="FV2087" s="90"/>
      <c r="FW2087" s="90"/>
      <c r="FX2087" s="90"/>
      <c r="FY2087" s="90"/>
      <c r="FZ2087" s="90"/>
      <c r="GA2087" s="90"/>
      <c r="GB2087" s="90"/>
      <c r="GC2087" s="90"/>
      <c r="GD2087" s="90"/>
      <c r="GE2087" s="90"/>
      <c r="GF2087" s="90"/>
      <c r="GG2087" s="90"/>
      <c r="GH2087" s="90"/>
      <c r="GI2087" s="90"/>
      <c r="GJ2087" s="90"/>
      <c r="GK2087" s="90"/>
      <c r="GL2087" s="90"/>
      <c r="GM2087" s="90"/>
      <c r="GN2087" s="90"/>
      <c r="GO2087" s="90"/>
      <c r="GP2087" s="90"/>
      <c r="GQ2087" s="90"/>
      <c r="GR2087" s="90"/>
      <c r="GS2087" s="90"/>
      <c r="GT2087" s="90"/>
      <c r="GU2087" s="90"/>
      <c r="GV2087" s="90"/>
      <c r="GW2087" s="90"/>
      <c r="GX2087" s="90"/>
      <c r="GY2087" s="90"/>
      <c r="GZ2087" s="90"/>
      <c r="HA2087" s="90"/>
      <c r="HB2087" s="90"/>
      <c r="HC2087" s="90"/>
      <c r="HD2087" s="90"/>
      <c r="HE2087" s="90"/>
      <c r="HF2087" s="90"/>
      <c r="HG2087" s="90"/>
      <c r="HH2087" s="90"/>
      <c r="HI2087" s="90"/>
      <c r="HJ2087" s="90"/>
      <c r="HK2087" s="90"/>
      <c r="HL2087" s="90"/>
      <c r="HM2087" s="90"/>
      <c r="HN2087" s="90"/>
      <c r="HO2087" s="90"/>
      <c r="HP2087" s="90"/>
      <c r="HQ2087" s="90"/>
      <c r="HR2087" s="90"/>
      <c r="HS2087" s="90"/>
      <c r="HT2087" s="90"/>
      <c r="HU2087" s="90"/>
      <c r="HV2087" s="90"/>
      <c r="HW2087" s="90"/>
      <c r="HX2087" s="90"/>
      <c r="HY2087" s="90"/>
      <c r="HZ2087" s="90"/>
      <c r="IA2087" s="90"/>
      <c r="IB2087" s="90"/>
      <c r="IC2087" s="90"/>
      <c r="ID2087" s="90"/>
      <c r="IE2087" s="90"/>
      <c r="IF2087" s="90"/>
      <c r="IG2087" s="90"/>
      <c r="IH2087" s="90"/>
      <c r="II2087" s="90"/>
      <c r="IJ2087" s="90"/>
      <c r="IK2087" s="90"/>
      <c r="IL2087" s="90"/>
      <c r="IM2087" s="90"/>
    </row>
    <row r="2088" spans="1:247" ht="13.5" hidden="1">
      <c r="A2088" s="90" t="s">
        <v>2767</v>
      </c>
      <c r="B2088" s="90" t="s">
        <v>3050</v>
      </c>
      <c r="C2088" s="90" t="s">
        <v>3051</v>
      </c>
      <c r="D2088" s="90" t="s">
        <v>3067</v>
      </c>
      <c r="E2088" s="90">
        <v>334771</v>
      </c>
      <c r="F2088" s="90" t="s">
        <v>2786</v>
      </c>
      <c r="G2088" s="90" t="s">
        <v>752</v>
      </c>
      <c r="H2088" s="92">
        <v>245506.34</v>
      </c>
      <c r="I2088" s="92">
        <v>495</v>
      </c>
      <c r="J2088" s="93"/>
      <c r="K2088" s="94">
        <f t="shared" si="33"/>
        <v>495.97240404040406</v>
      </c>
      <c r="L2088" s="94">
        <v>495.97240404040406</v>
      </c>
      <c r="M2088" s="94">
        <f t="shared" si="34"/>
        <v>0</v>
      </c>
      <c r="N2088" s="90" t="s">
        <v>2956</v>
      </c>
      <c r="O2088" s="90" t="s">
        <v>3068</v>
      </c>
      <c r="P2088" s="90" t="s">
        <v>2619</v>
      </c>
      <c r="Q2088" s="90"/>
      <c r="R2088" s="90" t="s">
        <v>3069</v>
      </c>
      <c r="S2088" s="90"/>
      <c r="T2088" s="115"/>
      <c r="U2088" s="90"/>
      <c r="V2088" s="90"/>
      <c r="W2088" s="90"/>
      <c r="X2088" s="90"/>
      <c r="Y2088" s="90"/>
      <c r="Z2088" s="90"/>
      <c r="AA2088" s="90"/>
      <c r="AB2088" s="90"/>
      <c r="AC2088" s="90"/>
      <c r="AD2088" s="90"/>
      <c r="AE2088" s="90"/>
      <c r="AF2088" s="90"/>
      <c r="AG2088" s="90"/>
      <c r="AH2088" s="90"/>
      <c r="AI2088" s="90"/>
      <c r="AJ2088" s="90"/>
      <c r="AK2088" s="90"/>
      <c r="AL2088" s="90"/>
      <c r="AM2088" s="90"/>
      <c r="AN2088" s="90"/>
      <c r="AO2088" s="90"/>
      <c r="AP2088" s="90"/>
      <c r="AQ2088" s="90"/>
      <c r="AR2088" s="90"/>
      <c r="AS2088" s="90"/>
      <c r="AT2088" s="90"/>
      <c r="AU2088" s="90"/>
      <c r="AV2088" s="90"/>
      <c r="AW2088" s="90"/>
      <c r="AX2088" s="90"/>
      <c r="AY2088" s="90"/>
      <c r="AZ2088" s="90"/>
      <c r="BA2088" s="90"/>
      <c r="BB2088" s="90"/>
      <c r="BC2088" s="90"/>
      <c r="BD2088" s="90"/>
      <c r="BE2088" s="90"/>
      <c r="BF2088" s="90"/>
      <c r="BG2088" s="90"/>
      <c r="BH2088" s="90"/>
      <c r="BI2088" s="90"/>
      <c r="BJ2088" s="90"/>
      <c r="BK2088" s="90"/>
      <c r="BL2088" s="90"/>
      <c r="BM2088" s="90"/>
      <c r="BN2088" s="90"/>
      <c r="BO2088" s="90"/>
      <c r="BP2088" s="90"/>
      <c r="BQ2088" s="90"/>
      <c r="BR2088" s="90"/>
      <c r="BS2088" s="90"/>
      <c r="BT2088" s="90"/>
      <c r="BU2088" s="90"/>
      <c r="BV2088" s="90"/>
      <c r="BW2088" s="90"/>
      <c r="BX2088" s="90"/>
      <c r="BY2088" s="90"/>
      <c r="BZ2088" s="90"/>
      <c r="CA2088" s="90"/>
      <c r="CB2088" s="90"/>
      <c r="CC2088" s="90"/>
      <c r="CD2088" s="90"/>
      <c r="CE2088" s="90"/>
      <c r="CF2088" s="90"/>
      <c r="CG2088" s="90"/>
      <c r="CH2088" s="90"/>
      <c r="CI2088" s="90"/>
      <c r="CJ2088" s="90"/>
      <c r="CK2088" s="90"/>
      <c r="CL2088" s="90"/>
      <c r="CM2088" s="90"/>
      <c r="CN2088" s="90"/>
      <c r="CO2088" s="90"/>
      <c r="CP2088" s="90"/>
      <c r="CQ2088" s="90"/>
      <c r="CR2088" s="90"/>
      <c r="CS2088" s="90"/>
      <c r="CT2088" s="90"/>
      <c r="CU2088" s="90"/>
      <c r="CV2088" s="90"/>
      <c r="CW2088" s="90"/>
      <c r="CX2088" s="90"/>
      <c r="CY2088" s="90"/>
      <c r="CZ2088" s="90"/>
      <c r="DA2088" s="90"/>
      <c r="DB2088" s="90"/>
      <c r="DC2088" s="90"/>
      <c r="DD2088" s="90"/>
      <c r="DE2088" s="90"/>
      <c r="DF2088" s="90"/>
      <c r="DG2088" s="90"/>
      <c r="DH2088" s="90"/>
      <c r="DI2088" s="90"/>
      <c r="DJ2088" s="90"/>
      <c r="DK2088" s="90"/>
      <c r="DL2088" s="90"/>
      <c r="DM2088" s="90"/>
      <c r="DN2088" s="90"/>
      <c r="DO2088" s="90"/>
      <c r="DP2088" s="90"/>
      <c r="DQ2088" s="90"/>
      <c r="DR2088" s="90"/>
      <c r="DS2088" s="90"/>
      <c r="DT2088" s="90"/>
      <c r="DU2088" s="90"/>
      <c r="DV2088" s="90"/>
      <c r="DW2088" s="90"/>
      <c r="DX2088" s="90"/>
      <c r="DY2088" s="90"/>
      <c r="DZ2088" s="90"/>
      <c r="EA2088" s="90"/>
      <c r="EB2088" s="90"/>
      <c r="EC2088" s="90"/>
      <c r="ED2088" s="90"/>
      <c r="EE2088" s="90"/>
      <c r="EF2088" s="90"/>
      <c r="EG2088" s="90"/>
      <c r="EH2088" s="90"/>
      <c r="EI2088" s="90"/>
      <c r="EJ2088" s="90"/>
      <c r="EK2088" s="90"/>
      <c r="EL2088" s="90"/>
      <c r="EM2088" s="90"/>
      <c r="EN2088" s="90"/>
      <c r="EO2088" s="90"/>
      <c r="EP2088" s="90"/>
      <c r="EQ2088" s="90"/>
      <c r="ER2088" s="90"/>
      <c r="ES2088" s="90"/>
      <c r="ET2088" s="90"/>
      <c r="EU2088" s="90"/>
      <c r="EV2088" s="90"/>
      <c r="EW2088" s="90"/>
      <c r="EX2088" s="90"/>
      <c r="EY2088" s="90"/>
      <c r="EZ2088" s="90"/>
      <c r="FA2088" s="90"/>
      <c r="FB2088" s="90"/>
      <c r="FC2088" s="90"/>
      <c r="FD2088" s="90"/>
      <c r="FE2088" s="90"/>
      <c r="FF2088" s="90"/>
      <c r="FG2088" s="90"/>
      <c r="FH2088" s="90"/>
      <c r="FI2088" s="90"/>
      <c r="FJ2088" s="90"/>
      <c r="FK2088" s="90"/>
      <c r="FL2088" s="90"/>
      <c r="FM2088" s="90"/>
      <c r="FN2088" s="90"/>
      <c r="FO2088" s="90"/>
      <c r="FP2088" s="90"/>
      <c r="FQ2088" s="90"/>
      <c r="FR2088" s="90"/>
      <c r="FS2088" s="90"/>
      <c r="FT2088" s="90"/>
      <c r="FU2088" s="90"/>
      <c r="FV2088" s="90"/>
      <c r="FW2088" s="90"/>
      <c r="FX2088" s="90"/>
      <c r="FY2088" s="90"/>
      <c r="FZ2088" s="90"/>
      <c r="GA2088" s="90"/>
      <c r="GB2088" s="90"/>
      <c r="GC2088" s="90"/>
      <c r="GD2088" s="90"/>
      <c r="GE2088" s="90"/>
      <c r="GF2088" s="90"/>
      <c r="GG2088" s="90"/>
      <c r="GH2088" s="90"/>
      <c r="GI2088" s="90"/>
      <c r="GJ2088" s="90"/>
      <c r="GK2088" s="90"/>
      <c r="GL2088" s="90"/>
      <c r="GM2088" s="90"/>
      <c r="GN2088" s="90"/>
      <c r="GO2088" s="90"/>
      <c r="GP2088" s="90"/>
      <c r="GQ2088" s="90"/>
      <c r="GR2088" s="90"/>
      <c r="GS2088" s="90"/>
      <c r="GT2088" s="90"/>
      <c r="GU2088" s="90"/>
      <c r="GV2088" s="90"/>
      <c r="GW2088" s="90"/>
      <c r="GX2088" s="90"/>
      <c r="GY2088" s="90"/>
      <c r="GZ2088" s="90"/>
      <c r="HA2088" s="90"/>
      <c r="HB2088" s="90"/>
      <c r="HC2088" s="90"/>
      <c r="HD2088" s="90"/>
      <c r="HE2088" s="90"/>
      <c r="HF2088" s="90"/>
      <c r="HG2088" s="90"/>
      <c r="HH2088" s="90"/>
      <c r="HI2088" s="90"/>
      <c r="HJ2088" s="90"/>
      <c r="HK2088" s="90"/>
      <c r="HL2088" s="90"/>
      <c r="HM2088" s="90"/>
      <c r="HN2088" s="90"/>
      <c r="HO2088" s="90"/>
      <c r="HP2088" s="90"/>
      <c r="HQ2088" s="90"/>
      <c r="HR2088" s="90"/>
      <c r="HS2088" s="90"/>
      <c r="HT2088" s="90"/>
      <c r="HU2088" s="90"/>
      <c r="HV2088" s="90"/>
      <c r="HW2088" s="90"/>
      <c r="HX2088" s="90"/>
      <c r="HY2088" s="90"/>
      <c r="HZ2088" s="90"/>
      <c r="IA2088" s="90"/>
      <c r="IB2088" s="90"/>
      <c r="IC2088" s="90"/>
      <c r="ID2088" s="90"/>
      <c r="IE2088" s="90"/>
      <c r="IF2088" s="90"/>
      <c r="IG2088" s="90"/>
      <c r="IH2088" s="90"/>
      <c r="II2088" s="90"/>
      <c r="IJ2088" s="90"/>
      <c r="IK2088" s="90"/>
      <c r="IL2088" s="90"/>
      <c r="IM2088" s="90"/>
    </row>
    <row r="2089" spans="1:247" ht="13.5" hidden="1">
      <c r="A2089" s="90" t="s">
        <v>2767</v>
      </c>
      <c r="B2089" s="90" t="s">
        <v>3050</v>
      </c>
      <c r="C2089" s="90" t="s">
        <v>3070</v>
      </c>
      <c r="D2089" s="90" t="s">
        <v>3062</v>
      </c>
      <c r="E2089" s="90" t="s">
        <v>3071</v>
      </c>
      <c r="F2089" s="90" t="s">
        <v>3072</v>
      </c>
      <c r="G2089" s="90" t="s">
        <v>3073</v>
      </c>
      <c r="H2089" s="92">
        <v>564435</v>
      </c>
      <c r="I2089" s="90">
        <v>494</v>
      </c>
      <c r="J2089" s="93"/>
      <c r="K2089" s="94">
        <f t="shared" si="33"/>
        <v>1142.580971659919</v>
      </c>
      <c r="L2089" s="94">
        <f t="shared" ref="L2089:L2095" si="35">K2089</f>
        <v>1142.580971659919</v>
      </c>
      <c r="M2089" s="94">
        <f t="shared" si="34"/>
        <v>0</v>
      </c>
      <c r="N2089" s="90" t="s">
        <v>2956</v>
      </c>
      <c r="O2089" s="90" t="s">
        <v>3068</v>
      </c>
      <c r="P2089" s="90" t="s">
        <v>2619</v>
      </c>
      <c r="Q2089" s="90"/>
      <c r="R2089" s="90" t="s">
        <v>3069</v>
      </c>
      <c r="S2089" s="90"/>
      <c r="T2089" s="115"/>
      <c r="U2089" s="90"/>
      <c r="V2089" s="90"/>
      <c r="W2089" s="90"/>
      <c r="X2089" s="90"/>
      <c r="Y2089" s="90"/>
      <c r="Z2089" s="90"/>
      <c r="AA2089" s="90"/>
      <c r="AB2089" s="90"/>
      <c r="AC2089" s="90"/>
      <c r="AD2089" s="90"/>
      <c r="AE2089" s="90"/>
      <c r="AF2089" s="90"/>
      <c r="AG2089" s="90"/>
      <c r="AH2089" s="90"/>
      <c r="AI2089" s="90"/>
      <c r="AJ2089" s="90"/>
      <c r="AK2089" s="90"/>
      <c r="AL2089" s="90"/>
      <c r="AM2089" s="90"/>
      <c r="AN2089" s="90"/>
      <c r="AO2089" s="90"/>
      <c r="AP2089" s="90"/>
      <c r="AQ2089" s="90"/>
      <c r="AR2089" s="90"/>
      <c r="AS2089" s="90"/>
      <c r="AT2089" s="90"/>
      <c r="AU2089" s="90"/>
      <c r="AV2089" s="90"/>
      <c r="AW2089" s="90"/>
      <c r="AX2089" s="90"/>
      <c r="AY2089" s="90"/>
      <c r="AZ2089" s="90"/>
      <c r="BA2089" s="90"/>
      <c r="BB2089" s="90"/>
      <c r="BC2089" s="90"/>
      <c r="BD2089" s="90"/>
      <c r="BE2089" s="90"/>
      <c r="BF2089" s="90"/>
      <c r="BG2089" s="90"/>
      <c r="BH2089" s="90"/>
      <c r="BI2089" s="90"/>
      <c r="BJ2089" s="90"/>
      <c r="BK2089" s="90"/>
      <c r="BL2089" s="90"/>
      <c r="BM2089" s="90"/>
      <c r="BN2089" s="90"/>
      <c r="BO2089" s="90"/>
      <c r="BP2089" s="90"/>
      <c r="BQ2089" s="90"/>
      <c r="BR2089" s="90"/>
      <c r="BS2089" s="90"/>
      <c r="BT2089" s="90"/>
      <c r="BU2089" s="90"/>
      <c r="BV2089" s="90"/>
      <c r="BW2089" s="90"/>
      <c r="BX2089" s="90"/>
      <c r="BY2089" s="90"/>
      <c r="BZ2089" s="90"/>
      <c r="CA2089" s="90"/>
      <c r="CB2089" s="90"/>
      <c r="CC2089" s="90"/>
      <c r="CD2089" s="90"/>
      <c r="CE2089" s="90"/>
      <c r="CF2089" s="90"/>
      <c r="CG2089" s="90"/>
      <c r="CH2089" s="90"/>
      <c r="CI2089" s="90"/>
      <c r="CJ2089" s="90"/>
      <c r="CK2089" s="90"/>
      <c r="CL2089" s="90"/>
      <c r="CM2089" s="90"/>
      <c r="CN2089" s="90"/>
      <c r="CO2089" s="90"/>
      <c r="CP2089" s="90"/>
      <c r="CQ2089" s="90"/>
      <c r="CR2089" s="90"/>
      <c r="CS2089" s="90"/>
      <c r="CT2089" s="90"/>
      <c r="CU2089" s="90"/>
      <c r="CV2089" s="90"/>
      <c r="CW2089" s="90"/>
      <c r="CX2089" s="90"/>
      <c r="CY2089" s="90"/>
      <c r="CZ2089" s="90"/>
      <c r="DA2089" s="90"/>
      <c r="DB2089" s="90"/>
      <c r="DC2089" s="90"/>
      <c r="DD2089" s="90"/>
      <c r="DE2089" s="90"/>
      <c r="DF2089" s="90"/>
      <c r="DG2089" s="90"/>
      <c r="DH2089" s="90"/>
      <c r="DI2089" s="90"/>
      <c r="DJ2089" s="90"/>
      <c r="DK2089" s="90"/>
      <c r="DL2089" s="90"/>
      <c r="DM2089" s="90"/>
      <c r="DN2089" s="90"/>
      <c r="DO2089" s="90"/>
      <c r="DP2089" s="90"/>
      <c r="DQ2089" s="90"/>
      <c r="DR2089" s="90"/>
      <c r="DS2089" s="90"/>
      <c r="DT2089" s="90"/>
      <c r="DU2089" s="90"/>
      <c r="DV2089" s="90"/>
      <c r="DW2089" s="90"/>
      <c r="DX2089" s="90"/>
      <c r="DY2089" s="90"/>
      <c r="DZ2089" s="90"/>
      <c r="EA2089" s="90"/>
      <c r="EB2089" s="90"/>
      <c r="EC2089" s="90"/>
      <c r="ED2089" s="90"/>
      <c r="EE2089" s="90"/>
      <c r="EF2089" s="90"/>
      <c r="EG2089" s="90"/>
      <c r="EH2089" s="90"/>
      <c r="EI2089" s="90"/>
      <c r="EJ2089" s="90"/>
      <c r="EK2089" s="90"/>
      <c r="EL2089" s="90"/>
      <c r="EM2089" s="90"/>
      <c r="EN2089" s="90"/>
      <c r="EO2089" s="90"/>
      <c r="EP2089" s="90"/>
      <c r="EQ2089" s="90"/>
      <c r="ER2089" s="90"/>
      <c r="ES2089" s="90"/>
      <c r="ET2089" s="90"/>
      <c r="EU2089" s="90"/>
      <c r="EV2089" s="90"/>
      <c r="EW2089" s="90"/>
      <c r="EX2089" s="90"/>
      <c r="EY2089" s="90"/>
      <c r="EZ2089" s="90"/>
      <c r="FA2089" s="90"/>
      <c r="FB2089" s="90"/>
      <c r="FC2089" s="90"/>
      <c r="FD2089" s="90"/>
      <c r="FE2089" s="90"/>
      <c r="FF2089" s="90"/>
      <c r="FG2089" s="90"/>
      <c r="FH2089" s="90"/>
      <c r="FI2089" s="90"/>
      <c r="FJ2089" s="90"/>
      <c r="FK2089" s="90"/>
      <c r="FL2089" s="90"/>
      <c r="FM2089" s="90"/>
      <c r="FN2089" s="90"/>
      <c r="FO2089" s="90"/>
      <c r="FP2089" s="90"/>
      <c r="FQ2089" s="90"/>
      <c r="FR2089" s="90"/>
      <c r="FS2089" s="90"/>
      <c r="FT2089" s="90"/>
      <c r="FU2089" s="90"/>
      <c r="FV2089" s="90"/>
      <c r="FW2089" s="90"/>
      <c r="FX2089" s="90"/>
      <c r="FY2089" s="90"/>
      <c r="FZ2089" s="90"/>
      <c r="GA2089" s="90"/>
      <c r="GB2089" s="90"/>
      <c r="GC2089" s="90"/>
      <c r="GD2089" s="90"/>
      <c r="GE2089" s="90"/>
      <c r="GF2089" s="90"/>
      <c r="GG2089" s="90"/>
      <c r="GH2089" s="90"/>
      <c r="GI2089" s="90"/>
      <c r="GJ2089" s="90"/>
      <c r="GK2089" s="90"/>
      <c r="GL2089" s="90"/>
      <c r="GM2089" s="90"/>
      <c r="GN2089" s="90"/>
      <c r="GO2089" s="90"/>
      <c r="GP2089" s="90"/>
      <c r="GQ2089" s="90"/>
      <c r="GR2089" s="90"/>
      <c r="GS2089" s="90"/>
      <c r="GT2089" s="90"/>
      <c r="GU2089" s="90"/>
      <c r="GV2089" s="90"/>
      <c r="GW2089" s="90"/>
      <c r="GX2089" s="90"/>
      <c r="GY2089" s="90"/>
      <c r="GZ2089" s="90"/>
      <c r="HA2089" s="90"/>
      <c r="HB2089" s="90"/>
      <c r="HC2089" s="90"/>
      <c r="HD2089" s="90"/>
      <c r="HE2089" s="90"/>
      <c r="HF2089" s="90"/>
      <c r="HG2089" s="90"/>
      <c r="HH2089" s="90"/>
      <c r="HI2089" s="90"/>
      <c r="HJ2089" s="90"/>
      <c r="HK2089" s="90"/>
      <c r="HL2089" s="90"/>
      <c r="HM2089" s="90"/>
      <c r="HN2089" s="90"/>
      <c r="HO2089" s="90"/>
      <c r="HP2089" s="90"/>
      <c r="HQ2089" s="90"/>
      <c r="HR2089" s="90"/>
      <c r="HS2089" s="90"/>
      <c r="HT2089" s="90"/>
      <c r="HU2089" s="90"/>
      <c r="HV2089" s="90"/>
      <c r="HW2089" s="90"/>
      <c r="HX2089" s="90"/>
      <c r="HY2089" s="90"/>
      <c r="HZ2089" s="90"/>
      <c r="IA2089" s="90"/>
      <c r="IB2089" s="90"/>
      <c r="IC2089" s="90"/>
      <c r="ID2089" s="90"/>
      <c r="IE2089" s="90"/>
      <c r="IF2089" s="90"/>
      <c r="IG2089" s="90"/>
      <c r="IH2089" s="90"/>
      <c r="II2089" s="90"/>
      <c r="IJ2089" s="90"/>
      <c r="IK2089" s="90"/>
      <c r="IL2089" s="90"/>
      <c r="IM2089" s="90"/>
    </row>
    <row r="2090" spans="1:247" ht="13.5" hidden="1">
      <c r="A2090" s="90" t="s">
        <v>2767</v>
      </c>
      <c r="B2090" s="90" t="s">
        <v>3050</v>
      </c>
      <c r="C2090" s="90" t="s">
        <v>3074</v>
      </c>
      <c r="D2090" s="90" t="s">
        <v>3062</v>
      </c>
      <c r="E2090" s="90" t="s">
        <v>3075</v>
      </c>
      <c r="F2090" s="90" t="s">
        <v>1822</v>
      </c>
      <c r="G2090" s="90" t="s">
        <v>3076</v>
      </c>
      <c r="H2090" s="92">
        <v>101700</v>
      </c>
      <c r="I2090" s="90">
        <v>494</v>
      </c>
      <c r="J2090" s="93"/>
      <c r="K2090" s="94">
        <f t="shared" si="33"/>
        <v>205.87044534412956</v>
      </c>
      <c r="L2090" s="94">
        <f t="shared" si="35"/>
        <v>205.87044534412956</v>
      </c>
      <c r="M2090" s="94">
        <f t="shared" si="34"/>
        <v>0</v>
      </c>
      <c r="N2090" s="90" t="s">
        <v>2956</v>
      </c>
      <c r="O2090" s="90" t="s">
        <v>3077</v>
      </c>
      <c r="P2090" s="90" t="s">
        <v>2619</v>
      </c>
      <c r="Q2090" s="90"/>
      <c r="R2090" s="90" t="s">
        <v>3069</v>
      </c>
      <c r="S2090" s="90"/>
      <c r="T2090" s="115"/>
      <c r="U2090" s="90"/>
      <c r="V2090" s="90"/>
      <c r="W2090" s="90"/>
      <c r="X2090" s="90"/>
      <c r="Y2090" s="90"/>
      <c r="Z2090" s="90"/>
      <c r="AA2090" s="90"/>
      <c r="AB2090" s="90"/>
      <c r="AC2090" s="90"/>
      <c r="AD2090" s="90"/>
      <c r="AE2090" s="90"/>
      <c r="AF2090" s="90"/>
      <c r="AG2090" s="90"/>
      <c r="AH2090" s="90"/>
      <c r="AI2090" s="90"/>
      <c r="AJ2090" s="90"/>
      <c r="AK2090" s="90"/>
      <c r="AL2090" s="90"/>
      <c r="AM2090" s="90"/>
      <c r="AN2090" s="90"/>
      <c r="AO2090" s="90"/>
      <c r="AP2090" s="90"/>
      <c r="AQ2090" s="90"/>
      <c r="AR2090" s="90"/>
      <c r="AS2090" s="90"/>
      <c r="AT2090" s="90"/>
      <c r="AU2090" s="90"/>
      <c r="AV2090" s="90"/>
      <c r="AW2090" s="90"/>
      <c r="AX2090" s="90"/>
      <c r="AY2090" s="90"/>
      <c r="AZ2090" s="90"/>
      <c r="BA2090" s="90"/>
      <c r="BB2090" s="90"/>
      <c r="BC2090" s="90"/>
      <c r="BD2090" s="90"/>
      <c r="BE2090" s="90"/>
      <c r="BF2090" s="90"/>
      <c r="BG2090" s="90"/>
      <c r="BH2090" s="90"/>
      <c r="BI2090" s="90"/>
      <c r="BJ2090" s="90"/>
      <c r="BK2090" s="90"/>
      <c r="BL2090" s="90"/>
      <c r="BM2090" s="90"/>
      <c r="BN2090" s="90"/>
      <c r="BO2090" s="90"/>
      <c r="BP2090" s="90"/>
      <c r="BQ2090" s="90"/>
      <c r="BR2090" s="90"/>
      <c r="BS2090" s="90"/>
      <c r="BT2090" s="90"/>
      <c r="BU2090" s="90"/>
      <c r="BV2090" s="90"/>
      <c r="BW2090" s="90"/>
      <c r="BX2090" s="90"/>
      <c r="BY2090" s="90"/>
      <c r="BZ2090" s="90"/>
      <c r="CA2090" s="90"/>
      <c r="CB2090" s="90"/>
      <c r="CC2090" s="90"/>
      <c r="CD2090" s="90"/>
      <c r="CE2090" s="90"/>
      <c r="CF2090" s="90"/>
      <c r="CG2090" s="90"/>
      <c r="CH2090" s="90"/>
      <c r="CI2090" s="90"/>
      <c r="CJ2090" s="90"/>
      <c r="CK2090" s="90"/>
      <c r="CL2090" s="90"/>
      <c r="CM2090" s="90"/>
      <c r="CN2090" s="90"/>
      <c r="CO2090" s="90"/>
      <c r="CP2090" s="90"/>
      <c r="CQ2090" s="90"/>
      <c r="CR2090" s="90"/>
      <c r="CS2090" s="90"/>
      <c r="CT2090" s="90"/>
      <c r="CU2090" s="90"/>
      <c r="CV2090" s="90"/>
      <c r="CW2090" s="90"/>
      <c r="CX2090" s="90"/>
      <c r="CY2090" s="90"/>
      <c r="CZ2090" s="90"/>
      <c r="DA2090" s="90"/>
      <c r="DB2090" s="90"/>
      <c r="DC2090" s="90"/>
      <c r="DD2090" s="90"/>
      <c r="DE2090" s="90"/>
      <c r="DF2090" s="90"/>
      <c r="DG2090" s="90"/>
      <c r="DH2090" s="90"/>
      <c r="DI2090" s="90"/>
      <c r="DJ2090" s="90"/>
      <c r="DK2090" s="90"/>
      <c r="DL2090" s="90"/>
      <c r="DM2090" s="90"/>
      <c r="DN2090" s="90"/>
      <c r="DO2090" s="90"/>
      <c r="DP2090" s="90"/>
      <c r="DQ2090" s="90"/>
      <c r="DR2090" s="90"/>
      <c r="DS2090" s="90"/>
      <c r="DT2090" s="90"/>
      <c r="DU2090" s="90"/>
      <c r="DV2090" s="90"/>
      <c r="DW2090" s="90"/>
      <c r="DX2090" s="90"/>
      <c r="DY2090" s="90"/>
      <c r="DZ2090" s="90"/>
      <c r="EA2090" s="90"/>
      <c r="EB2090" s="90"/>
      <c r="EC2090" s="90"/>
      <c r="ED2090" s="90"/>
      <c r="EE2090" s="90"/>
      <c r="EF2090" s="90"/>
      <c r="EG2090" s="90"/>
      <c r="EH2090" s="90"/>
      <c r="EI2090" s="90"/>
      <c r="EJ2090" s="90"/>
      <c r="EK2090" s="90"/>
      <c r="EL2090" s="90"/>
      <c r="EM2090" s="90"/>
      <c r="EN2090" s="90"/>
      <c r="EO2090" s="90"/>
      <c r="EP2090" s="90"/>
      <c r="EQ2090" s="90"/>
      <c r="ER2090" s="90"/>
      <c r="ES2090" s="90"/>
      <c r="ET2090" s="90"/>
      <c r="EU2090" s="90"/>
      <c r="EV2090" s="90"/>
      <c r="EW2090" s="90"/>
      <c r="EX2090" s="90"/>
      <c r="EY2090" s="90"/>
      <c r="EZ2090" s="90"/>
      <c r="FA2090" s="90"/>
      <c r="FB2090" s="90"/>
      <c r="FC2090" s="90"/>
      <c r="FD2090" s="90"/>
      <c r="FE2090" s="90"/>
      <c r="FF2090" s="90"/>
      <c r="FG2090" s="90"/>
      <c r="FH2090" s="90"/>
      <c r="FI2090" s="90"/>
      <c r="FJ2090" s="90"/>
      <c r="FK2090" s="90"/>
      <c r="FL2090" s="90"/>
      <c r="FM2090" s="90"/>
      <c r="FN2090" s="90"/>
      <c r="FO2090" s="90"/>
      <c r="FP2090" s="90"/>
      <c r="FQ2090" s="90"/>
      <c r="FR2090" s="90"/>
      <c r="FS2090" s="90"/>
      <c r="FT2090" s="90"/>
      <c r="FU2090" s="90"/>
      <c r="FV2090" s="90"/>
      <c r="FW2090" s="90"/>
      <c r="FX2090" s="90"/>
      <c r="FY2090" s="90"/>
      <c r="FZ2090" s="90"/>
      <c r="GA2090" s="90"/>
      <c r="GB2090" s="90"/>
      <c r="GC2090" s="90"/>
      <c r="GD2090" s="90"/>
      <c r="GE2090" s="90"/>
      <c r="GF2090" s="90"/>
      <c r="GG2090" s="90"/>
      <c r="GH2090" s="90"/>
      <c r="GI2090" s="90"/>
      <c r="GJ2090" s="90"/>
      <c r="GK2090" s="90"/>
      <c r="GL2090" s="90"/>
      <c r="GM2090" s="90"/>
      <c r="GN2090" s="90"/>
      <c r="GO2090" s="90"/>
      <c r="GP2090" s="90"/>
      <c r="GQ2090" s="90"/>
      <c r="GR2090" s="90"/>
      <c r="GS2090" s="90"/>
      <c r="GT2090" s="90"/>
      <c r="GU2090" s="90"/>
      <c r="GV2090" s="90"/>
      <c r="GW2090" s="90"/>
      <c r="GX2090" s="90"/>
      <c r="GY2090" s="90"/>
      <c r="GZ2090" s="90"/>
      <c r="HA2090" s="90"/>
      <c r="HB2090" s="90"/>
      <c r="HC2090" s="90"/>
      <c r="HD2090" s="90"/>
      <c r="HE2090" s="90"/>
      <c r="HF2090" s="90"/>
      <c r="HG2090" s="90"/>
      <c r="HH2090" s="90"/>
      <c r="HI2090" s="90"/>
      <c r="HJ2090" s="90"/>
      <c r="HK2090" s="90"/>
      <c r="HL2090" s="90"/>
      <c r="HM2090" s="90"/>
      <c r="HN2090" s="90"/>
      <c r="HO2090" s="90"/>
      <c r="HP2090" s="90"/>
      <c r="HQ2090" s="90"/>
      <c r="HR2090" s="90"/>
      <c r="HS2090" s="90"/>
      <c r="HT2090" s="90"/>
      <c r="HU2090" s="90"/>
      <c r="HV2090" s="90"/>
      <c r="HW2090" s="90"/>
      <c r="HX2090" s="90"/>
      <c r="HY2090" s="90"/>
      <c r="HZ2090" s="90"/>
      <c r="IA2090" s="90"/>
      <c r="IB2090" s="90"/>
      <c r="IC2090" s="90"/>
      <c r="ID2090" s="90"/>
      <c r="IE2090" s="90"/>
      <c r="IF2090" s="90"/>
      <c r="IG2090" s="90"/>
      <c r="IH2090" s="90"/>
      <c r="II2090" s="90"/>
      <c r="IJ2090" s="90"/>
      <c r="IK2090" s="90"/>
      <c r="IL2090" s="90"/>
      <c r="IM2090" s="90"/>
    </row>
    <row r="2091" spans="1:247" ht="13.5" hidden="1">
      <c r="A2091" s="90" t="s">
        <v>2767</v>
      </c>
      <c r="B2091" s="90" t="s">
        <v>3050</v>
      </c>
      <c r="C2091" s="90" t="s">
        <v>3078</v>
      </c>
      <c r="D2091" s="90" t="s">
        <v>2869</v>
      </c>
      <c r="E2091" s="90">
        <v>3387</v>
      </c>
      <c r="F2091" s="90" t="s">
        <v>1063</v>
      </c>
      <c r="G2091" s="90" t="s">
        <v>1064</v>
      </c>
      <c r="H2091" s="92">
        <v>209012</v>
      </c>
      <c r="I2091" s="92">
        <v>496</v>
      </c>
      <c r="J2091" s="93"/>
      <c r="K2091" s="94">
        <f t="shared" si="33"/>
        <v>421.39516129032256</v>
      </c>
      <c r="L2091" s="94">
        <f t="shared" si="35"/>
        <v>421.39516129032256</v>
      </c>
      <c r="M2091" s="94">
        <f t="shared" si="34"/>
        <v>0</v>
      </c>
      <c r="N2091" s="90" t="s">
        <v>2956</v>
      </c>
      <c r="O2091" s="90" t="s">
        <v>3079</v>
      </c>
      <c r="P2091" s="90" t="s">
        <v>2619</v>
      </c>
      <c r="Q2091" s="90"/>
      <c r="R2091" s="90"/>
      <c r="S2091" s="90"/>
      <c r="T2091" s="115"/>
      <c r="U2091" s="90"/>
      <c r="V2091" s="90"/>
      <c r="W2091" s="90"/>
      <c r="X2091" s="90"/>
      <c r="Y2091" s="90"/>
      <c r="Z2091" s="90"/>
      <c r="AA2091" s="90"/>
      <c r="AB2091" s="90"/>
      <c r="AC2091" s="90"/>
      <c r="AD2091" s="90"/>
      <c r="AE2091" s="90"/>
      <c r="AF2091" s="90"/>
      <c r="AG2091" s="90"/>
      <c r="AH2091" s="90"/>
      <c r="AI2091" s="90"/>
      <c r="AJ2091" s="90"/>
      <c r="AK2091" s="90"/>
      <c r="AL2091" s="90"/>
      <c r="AM2091" s="90"/>
      <c r="AN2091" s="90"/>
      <c r="AO2091" s="90"/>
      <c r="AP2091" s="90"/>
      <c r="AQ2091" s="90"/>
      <c r="AR2091" s="90"/>
      <c r="AS2091" s="90"/>
      <c r="AT2091" s="90"/>
      <c r="AU2091" s="90"/>
      <c r="AV2091" s="90"/>
      <c r="AW2091" s="90"/>
      <c r="AX2091" s="90"/>
      <c r="AY2091" s="90"/>
      <c r="AZ2091" s="90"/>
      <c r="BA2091" s="90"/>
      <c r="BB2091" s="90"/>
      <c r="BC2091" s="90"/>
      <c r="BD2091" s="90"/>
      <c r="BE2091" s="90"/>
      <c r="BF2091" s="90"/>
      <c r="BG2091" s="90"/>
      <c r="BH2091" s="90"/>
      <c r="BI2091" s="90"/>
      <c r="BJ2091" s="90"/>
      <c r="BK2091" s="90"/>
      <c r="BL2091" s="90"/>
      <c r="BM2091" s="90"/>
      <c r="BN2091" s="90"/>
      <c r="BO2091" s="90"/>
      <c r="BP2091" s="90"/>
      <c r="BQ2091" s="90"/>
      <c r="BR2091" s="90"/>
      <c r="BS2091" s="90"/>
      <c r="BT2091" s="90"/>
      <c r="BU2091" s="90"/>
      <c r="BV2091" s="90"/>
      <c r="BW2091" s="90"/>
      <c r="BX2091" s="90"/>
      <c r="BY2091" s="90"/>
      <c r="BZ2091" s="90"/>
      <c r="CA2091" s="90"/>
      <c r="CB2091" s="90"/>
      <c r="CC2091" s="90"/>
      <c r="CD2091" s="90"/>
      <c r="CE2091" s="90"/>
      <c r="CF2091" s="90"/>
      <c r="CG2091" s="90"/>
      <c r="CH2091" s="90"/>
      <c r="CI2091" s="90"/>
      <c r="CJ2091" s="90"/>
      <c r="CK2091" s="90"/>
      <c r="CL2091" s="90"/>
      <c r="CM2091" s="90"/>
      <c r="CN2091" s="90"/>
      <c r="CO2091" s="90"/>
      <c r="CP2091" s="90"/>
      <c r="CQ2091" s="90"/>
      <c r="CR2091" s="90"/>
      <c r="CS2091" s="90"/>
      <c r="CT2091" s="90"/>
      <c r="CU2091" s="90"/>
      <c r="CV2091" s="90"/>
      <c r="CW2091" s="90"/>
      <c r="CX2091" s="90"/>
      <c r="CY2091" s="90"/>
      <c r="CZ2091" s="90"/>
      <c r="DA2091" s="90"/>
      <c r="DB2091" s="90"/>
      <c r="DC2091" s="90"/>
      <c r="DD2091" s="90"/>
      <c r="DE2091" s="90"/>
      <c r="DF2091" s="90"/>
      <c r="DG2091" s="90"/>
      <c r="DH2091" s="90"/>
      <c r="DI2091" s="90"/>
      <c r="DJ2091" s="90"/>
      <c r="DK2091" s="90"/>
      <c r="DL2091" s="90"/>
      <c r="DM2091" s="90"/>
      <c r="DN2091" s="90"/>
      <c r="DO2091" s="90"/>
      <c r="DP2091" s="90"/>
      <c r="DQ2091" s="90"/>
      <c r="DR2091" s="90"/>
      <c r="DS2091" s="90"/>
      <c r="DT2091" s="90"/>
      <c r="DU2091" s="90"/>
      <c r="DV2091" s="90"/>
      <c r="DW2091" s="90"/>
      <c r="DX2091" s="90"/>
      <c r="DY2091" s="90"/>
      <c r="DZ2091" s="90"/>
      <c r="EA2091" s="90"/>
      <c r="EB2091" s="90"/>
      <c r="EC2091" s="90"/>
      <c r="ED2091" s="90"/>
      <c r="EE2091" s="90"/>
      <c r="EF2091" s="90"/>
      <c r="EG2091" s="90"/>
      <c r="EH2091" s="90"/>
      <c r="EI2091" s="90"/>
      <c r="EJ2091" s="90"/>
      <c r="EK2091" s="90"/>
      <c r="EL2091" s="90"/>
      <c r="EM2091" s="90"/>
      <c r="EN2091" s="90"/>
      <c r="EO2091" s="90"/>
      <c r="EP2091" s="90"/>
      <c r="EQ2091" s="90"/>
      <c r="ER2091" s="90"/>
      <c r="ES2091" s="90"/>
      <c r="ET2091" s="90"/>
      <c r="EU2091" s="90"/>
      <c r="EV2091" s="90"/>
      <c r="EW2091" s="90"/>
      <c r="EX2091" s="90"/>
      <c r="EY2091" s="90"/>
      <c r="EZ2091" s="90"/>
      <c r="FA2091" s="90"/>
      <c r="FB2091" s="90"/>
      <c r="FC2091" s="90"/>
      <c r="FD2091" s="90"/>
      <c r="FE2091" s="90"/>
      <c r="FF2091" s="90"/>
      <c r="FG2091" s="90"/>
      <c r="FH2091" s="90"/>
      <c r="FI2091" s="90"/>
      <c r="FJ2091" s="90"/>
      <c r="FK2091" s="90"/>
      <c r="FL2091" s="90"/>
      <c r="FM2091" s="90"/>
      <c r="FN2091" s="90"/>
      <c r="FO2091" s="90"/>
      <c r="FP2091" s="90"/>
      <c r="FQ2091" s="90"/>
      <c r="FR2091" s="90"/>
      <c r="FS2091" s="90"/>
      <c r="FT2091" s="90"/>
      <c r="FU2091" s="90"/>
      <c r="FV2091" s="90"/>
      <c r="FW2091" s="90"/>
      <c r="FX2091" s="90"/>
      <c r="FY2091" s="90"/>
      <c r="FZ2091" s="90"/>
      <c r="GA2091" s="90"/>
      <c r="GB2091" s="90"/>
      <c r="GC2091" s="90"/>
      <c r="GD2091" s="90"/>
      <c r="GE2091" s="90"/>
      <c r="GF2091" s="90"/>
      <c r="GG2091" s="90"/>
      <c r="GH2091" s="90"/>
      <c r="GI2091" s="90"/>
      <c r="GJ2091" s="90"/>
      <c r="GK2091" s="90"/>
      <c r="GL2091" s="90"/>
      <c r="GM2091" s="90"/>
      <c r="GN2091" s="90"/>
      <c r="GO2091" s="90"/>
      <c r="GP2091" s="90"/>
      <c r="GQ2091" s="90"/>
      <c r="GR2091" s="90"/>
      <c r="GS2091" s="90"/>
      <c r="GT2091" s="90"/>
      <c r="GU2091" s="90"/>
      <c r="GV2091" s="90"/>
      <c r="GW2091" s="90"/>
      <c r="GX2091" s="90"/>
      <c r="GY2091" s="90"/>
      <c r="GZ2091" s="90"/>
      <c r="HA2091" s="90"/>
      <c r="HB2091" s="90"/>
      <c r="HC2091" s="90"/>
      <c r="HD2091" s="90"/>
      <c r="HE2091" s="90"/>
      <c r="HF2091" s="90"/>
      <c r="HG2091" s="90"/>
      <c r="HH2091" s="90"/>
      <c r="HI2091" s="90"/>
      <c r="HJ2091" s="90"/>
      <c r="HK2091" s="90"/>
      <c r="HL2091" s="90"/>
      <c r="HM2091" s="90"/>
      <c r="HN2091" s="90"/>
      <c r="HO2091" s="90"/>
      <c r="HP2091" s="90"/>
      <c r="HQ2091" s="90"/>
      <c r="HR2091" s="90"/>
      <c r="HS2091" s="90"/>
      <c r="HT2091" s="90"/>
      <c r="HU2091" s="90"/>
      <c r="HV2091" s="90"/>
      <c r="HW2091" s="90"/>
      <c r="HX2091" s="90"/>
      <c r="HY2091" s="90"/>
      <c r="HZ2091" s="90"/>
      <c r="IA2091" s="90"/>
      <c r="IB2091" s="90"/>
      <c r="IC2091" s="90"/>
      <c r="ID2091" s="90"/>
      <c r="IE2091" s="90"/>
      <c r="IF2091" s="90"/>
      <c r="IG2091" s="90"/>
      <c r="IH2091" s="90"/>
      <c r="II2091" s="90"/>
      <c r="IJ2091" s="90"/>
      <c r="IK2091" s="90"/>
      <c r="IL2091" s="90"/>
      <c r="IM2091" s="90"/>
    </row>
    <row r="2092" spans="1:247" ht="13.5" hidden="1">
      <c r="A2092" s="90" t="s">
        <v>2767</v>
      </c>
      <c r="B2092" s="90" t="s">
        <v>3050</v>
      </c>
      <c r="C2092" s="90" t="s">
        <v>3078</v>
      </c>
      <c r="D2092" s="90" t="s">
        <v>3080</v>
      </c>
      <c r="E2092" s="90">
        <v>154678</v>
      </c>
      <c r="F2092" s="90" t="s">
        <v>2977</v>
      </c>
      <c r="G2092" s="90" t="s">
        <v>1064</v>
      </c>
      <c r="H2092" s="92">
        <v>13300</v>
      </c>
      <c r="I2092" s="92">
        <v>496</v>
      </c>
      <c r="J2092" s="93"/>
      <c r="K2092" s="94">
        <f t="shared" si="33"/>
        <v>26.81451612903226</v>
      </c>
      <c r="L2092" s="94">
        <f t="shared" si="35"/>
        <v>26.81451612903226</v>
      </c>
      <c r="M2092" s="94">
        <f t="shared" si="34"/>
        <v>0</v>
      </c>
      <c r="N2092" s="90" t="s">
        <v>2956</v>
      </c>
      <c r="O2092" s="90" t="s">
        <v>3079</v>
      </c>
      <c r="P2092" s="90" t="s">
        <v>2619</v>
      </c>
      <c r="Q2092" s="90"/>
      <c r="R2092" s="90"/>
      <c r="S2092" s="90"/>
      <c r="T2092" s="115"/>
      <c r="U2092" s="90"/>
      <c r="V2092" s="90"/>
      <c r="W2092" s="90"/>
      <c r="X2092" s="90"/>
      <c r="Y2092" s="90"/>
      <c r="Z2092" s="90"/>
      <c r="AA2092" s="90"/>
      <c r="AB2092" s="90"/>
      <c r="AC2092" s="90"/>
      <c r="AD2092" s="90"/>
      <c r="AE2092" s="90"/>
      <c r="AF2092" s="90"/>
      <c r="AG2092" s="90"/>
      <c r="AH2092" s="90"/>
      <c r="AI2092" s="90"/>
      <c r="AJ2092" s="90"/>
      <c r="AK2092" s="90"/>
      <c r="AL2092" s="90"/>
      <c r="AM2092" s="90"/>
      <c r="AN2092" s="90"/>
      <c r="AO2092" s="90"/>
      <c r="AP2092" s="90"/>
      <c r="AQ2092" s="90"/>
      <c r="AR2092" s="90"/>
      <c r="AS2092" s="90"/>
      <c r="AT2092" s="90"/>
      <c r="AU2092" s="90"/>
      <c r="AV2092" s="90"/>
      <c r="AW2092" s="90"/>
      <c r="AX2092" s="90"/>
      <c r="AY2092" s="90"/>
      <c r="AZ2092" s="90"/>
      <c r="BA2092" s="90"/>
      <c r="BB2092" s="90"/>
      <c r="BC2092" s="90"/>
      <c r="BD2092" s="90"/>
      <c r="BE2092" s="90"/>
      <c r="BF2092" s="90"/>
      <c r="BG2092" s="90"/>
      <c r="BH2092" s="90"/>
      <c r="BI2092" s="90"/>
      <c r="BJ2092" s="90"/>
      <c r="BK2092" s="90"/>
      <c r="BL2092" s="90"/>
      <c r="BM2092" s="90"/>
      <c r="BN2092" s="90"/>
      <c r="BO2092" s="90"/>
      <c r="BP2092" s="90"/>
      <c r="BQ2092" s="90"/>
      <c r="BR2092" s="90"/>
      <c r="BS2092" s="90"/>
      <c r="BT2092" s="90"/>
      <c r="BU2092" s="90"/>
      <c r="BV2092" s="90"/>
      <c r="BW2092" s="90"/>
      <c r="BX2092" s="90"/>
      <c r="BY2092" s="90"/>
      <c r="BZ2092" s="90"/>
      <c r="CA2092" s="90"/>
      <c r="CB2092" s="90"/>
      <c r="CC2092" s="90"/>
      <c r="CD2092" s="90"/>
      <c r="CE2092" s="90"/>
      <c r="CF2092" s="90"/>
      <c r="CG2092" s="90"/>
      <c r="CH2092" s="90"/>
      <c r="CI2092" s="90"/>
      <c r="CJ2092" s="90"/>
      <c r="CK2092" s="90"/>
      <c r="CL2092" s="90"/>
      <c r="CM2092" s="90"/>
      <c r="CN2092" s="90"/>
      <c r="CO2092" s="90"/>
      <c r="CP2092" s="90"/>
      <c r="CQ2092" s="90"/>
      <c r="CR2092" s="90"/>
      <c r="CS2092" s="90"/>
      <c r="CT2092" s="90"/>
      <c r="CU2092" s="90"/>
      <c r="CV2092" s="90"/>
      <c r="CW2092" s="90"/>
      <c r="CX2092" s="90"/>
      <c r="CY2092" s="90"/>
      <c r="CZ2092" s="90"/>
      <c r="DA2092" s="90"/>
      <c r="DB2092" s="90"/>
      <c r="DC2092" s="90"/>
      <c r="DD2092" s="90"/>
      <c r="DE2092" s="90"/>
      <c r="DF2092" s="90"/>
      <c r="DG2092" s="90"/>
      <c r="DH2092" s="90"/>
      <c r="DI2092" s="90"/>
      <c r="DJ2092" s="90"/>
      <c r="DK2092" s="90"/>
      <c r="DL2092" s="90"/>
      <c r="DM2092" s="90"/>
      <c r="DN2092" s="90"/>
      <c r="DO2092" s="90"/>
      <c r="DP2092" s="90"/>
      <c r="DQ2092" s="90"/>
      <c r="DR2092" s="90"/>
      <c r="DS2092" s="90"/>
      <c r="DT2092" s="90"/>
      <c r="DU2092" s="90"/>
      <c r="DV2092" s="90"/>
      <c r="DW2092" s="90"/>
      <c r="DX2092" s="90"/>
      <c r="DY2092" s="90"/>
      <c r="DZ2092" s="90"/>
      <c r="EA2092" s="90"/>
      <c r="EB2092" s="90"/>
      <c r="EC2092" s="90"/>
      <c r="ED2092" s="90"/>
      <c r="EE2092" s="90"/>
      <c r="EF2092" s="90"/>
      <c r="EG2092" s="90"/>
      <c r="EH2092" s="90"/>
      <c r="EI2092" s="90"/>
      <c r="EJ2092" s="90"/>
      <c r="EK2092" s="90"/>
      <c r="EL2092" s="90"/>
      <c r="EM2092" s="90"/>
      <c r="EN2092" s="90"/>
      <c r="EO2092" s="90"/>
      <c r="EP2092" s="90"/>
      <c r="EQ2092" s="90"/>
      <c r="ER2092" s="90"/>
      <c r="ES2092" s="90"/>
      <c r="ET2092" s="90"/>
      <c r="EU2092" s="90"/>
      <c r="EV2092" s="90"/>
      <c r="EW2092" s="90"/>
      <c r="EX2092" s="90"/>
      <c r="EY2092" s="90"/>
      <c r="EZ2092" s="90"/>
      <c r="FA2092" s="90"/>
      <c r="FB2092" s="90"/>
      <c r="FC2092" s="90"/>
      <c r="FD2092" s="90"/>
      <c r="FE2092" s="90"/>
      <c r="FF2092" s="90"/>
      <c r="FG2092" s="90"/>
      <c r="FH2092" s="90"/>
      <c r="FI2092" s="90"/>
      <c r="FJ2092" s="90"/>
      <c r="FK2092" s="90"/>
      <c r="FL2092" s="90"/>
      <c r="FM2092" s="90"/>
      <c r="FN2092" s="90"/>
      <c r="FO2092" s="90"/>
      <c r="FP2092" s="90"/>
      <c r="FQ2092" s="90"/>
      <c r="FR2092" s="90"/>
      <c r="FS2092" s="90"/>
      <c r="FT2092" s="90"/>
      <c r="FU2092" s="90"/>
      <c r="FV2092" s="90"/>
      <c r="FW2092" s="90"/>
      <c r="FX2092" s="90"/>
      <c r="FY2092" s="90"/>
      <c r="FZ2092" s="90"/>
      <c r="GA2092" s="90"/>
      <c r="GB2092" s="90"/>
      <c r="GC2092" s="90"/>
      <c r="GD2092" s="90"/>
      <c r="GE2092" s="90"/>
      <c r="GF2092" s="90"/>
      <c r="GG2092" s="90"/>
      <c r="GH2092" s="90"/>
      <c r="GI2092" s="90"/>
      <c r="GJ2092" s="90"/>
      <c r="GK2092" s="90"/>
      <c r="GL2092" s="90"/>
      <c r="GM2092" s="90"/>
      <c r="GN2092" s="90"/>
      <c r="GO2092" s="90"/>
      <c r="GP2092" s="90"/>
      <c r="GQ2092" s="90"/>
      <c r="GR2092" s="90"/>
      <c r="GS2092" s="90"/>
      <c r="GT2092" s="90"/>
      <c r="GU2092" s="90"/>
      <c r="GV2092" s="90"/>
      <c r="GW2092" s="90"/>
      <c r="GX2092" s="90"/>
      <c r="GY2092" s="90"/>
      <c r="GZ2092" s="90"/>
      <c r="HA2092" s="90"/>
      <c r="HB2092" s="90"/>
      <c r="HC2092" s="90"/>
      <c r="HD2092" s="90"/>
      <c r="HE2092" s="90"/>
      <c r="HF2092" s="90"/>
      <c r="HG2092" s="90"/>
      <c r="HH2092" s="90"/>
      <c r="HI2092" s="90"/>
      <c r="HJ2092" s="90"/>
      <c r="HK2092" s="90"/>
      <c r="HL2092" s="90"/>
      <c r="HM2092" s="90"/>
      <c r="HN2092" s="90"/>
      <c r="HO2092" s="90"/>
      <c r="HP2092" s="90"/>
      <c r="HQ2092" s="90"/>
      <c r="HR2092" s="90"/>
      <c r="HS2092" s="90"/>
      <c r="HT2092" s="90"/>
      <c r="HU2092" s="90"/>
      <c r="HV2092" s="90"/>
      <c r="HW2092" s="90"/>
      <c r="HX2092" s="90"/>
      <c r="HY2092" s="90"/>
      <c r="HZ2092" s="90"/>
      <c r="IA2092" s="90"/>
      <c r="IB2092" s="90"/>
      <c r="IC2092" s="90"/>
      <c r="ID2092" s="90"/>
      <c r="IE2092" s="90"/>
      <c r="IF2092" s="90"/>
      <c r="IG2092" s="90"/>
      <c r="IH2092" s="90"/>
      <c r="II2092" s="90"/>
      <c r="IJ2092" s="90"/>
      <c r="IK2092" s="90"/>
      <c r="IL2092" s="90"/>
      <c r="IM2092" s="90"/>
    </row>
    <row r="2093" spans="1:247" ht="13.5" hidden="1">
      <c r="A2093" s="90" t="s">
        <v>2767</v>
      </c>
      <c r="B2093" s="90" t="s">
        <v>3050</v>
      </c>
      <c r="C2093" s="90" t="s">
        <v>3078</v>
      </c>
      <c r="D2093" s="90" t="s">
        <v>3080</v>
      </c>
      <c r="E2093" s="90" t="s">
        <v>3081</v>
      </c>
      <c r="F2093" s="90" t="s">
        <v>3082</v>
      </c>
      <c r="G2093" s="90" t="s">
        <v>2972</v>
      </c>
      <c r="H2093" s="92">
        <v>100000</v>
      </c>
      <c r="I2093" s="92">
        <v>496</v>
      </c>
      <c r="J2093" s="93"/>
      <c r="K2093" s="94">
        <f t="shared" si="33"/>
        <v>201.61290322580646</v>
      </c>
      <c r="L2093" s="94">
        <f t="shared" si="35"/>
        <v>201.61290322580646</v>
      </c>
      <c r="M2093" s="94">
        <f t="shared" si="34"/>
        <v>0</v>
      </c>
      <c r="N2093" s="90" t="s">
        <v>2956</v>
      </c>
      <c r="O2093" s="90" t="s">
        <v>3079</v>
      </c>
      <c r="P2093" s="90" t="s">
        <v>2619</v>
      </c>
      <c r="Q2093" s="90"/>
      <c r="R2093" s="90"/>
      <c r="S2093" s="90"/>
      <c r="T2093" s="115"/>
      <c r="U2093" s="90"/>
      <c r="V2093" s="90"/>
      <c r="W2093" s="90"/>
      <c r="X2093" s="90"/>
      <c r="Y2093" s="90"/>
      <c r="Z2093" s="90"/>
      <c r="AA2093" s="90"/>
      <c r="AB2093" s="90"/>
      <c r="AC2093" s="90"/>
      <c r="AD2093" s="90"/>
      <c r="AE2093" s="90"/>
      <c r="AF2093" s="90"/>
      <c r="AG2093" s="90"/>
      <c r="AH2093" s="90"/>
      <c r="AI2093" s="90"/>
      <c r="AJ2093" s="90"/>
      <c r="AK2093" s="90"/>
      <c r="AL2093" s="90"/>
      <c r="AM2093" s="90"/>
      <c r="AN2093" s="90"/>
      <c r="AO2093" s="90"/>
      <c r="AP2093" s="90"/>
      <c r="AQ2093" s="90"/>
      <c r="AR2093" s="90"/>
      <c r="AS2093" s="90"/>
      <c r="AT2093" s="90"/>
      <c r="AU2093" s="90"/>
      <c r="AV2093" s="90"/>
      <c r="AW2093" s="90"/>
      <c r="AX2093" s="90"/>
      <c r="AY2093" s="90"/>
      <c r="AZ2093" s="90"/>
      <c r="BA2093" s="90"/>
      <c r="BB2093" s="90"/>
      <c r="BC2093" s="90"/>
      <c r="BD2093" s="90"/>
      <c r="BE2093" s="90"/>
      <c r="BF2093" s="90"/>
      <c r="BG2093" s="90"/>
      <c r="BH2093" s="90"/>
      <c r="BI2093" s="90"/>
      <c r="BJ2093" s="90"/>
      <c r="BK2093" s="90"/>
      <c r="BL2093" s="90"/>
      <c r="BM2093" s="90"/>
      <c r="BN2093" s="90"/>
      <c r="BO2093" s="90"/>
      <c r="BP2093" s="90"/>
      <c r="BQ2093" s="90"/>
      <c r="BR2093" s="90"/>
      <c r="BS2093" s="90"/>
      <c r="BT2093" s="90"/>
      <c r="BU2093" s="90"/>
      <c r="BV2093" s="90"/>
      <c r="BW2093" s="90"/>
      <c r="BX2093" s="90"/>
      <c r="BY2093" s="90"/>
      <c r="BZ2093" s="90"/>
      <c r="CA2093" s="90"/>
      <c r="CB2093" s="90"/>
      <c r="CC2093" s="90"/>
      <c r="CD2093" s="90"/>
      <c r="CE2093" s="90"/>
      <c r="CF2093" s="90"/>
      <c r="CG2093" s="90"/>
      <c r="CH2093" s="90"/>
      <c r="CI2093" s="90"/>
      <c r="CJ2093" s="90"/>
      <c r="CK2093" s="90"/>
      <c r="CL2093" s="90"/>
      <c r="CM2093" s="90"/>
      <c r="CN2093" s="90"/>
      <c r="CO2093" s="90"/>
      <c r="CP2093" s="90"/>
      <c r="CQ2093" s="90"/>
      <c r="CR2093" s="90"/>
      <c r="CS2093" s="90"/>
      <c r="CT2093" s="90"/>
      <c r="CU2093" s="90"/>
      <c r="CV2093" s="90"/>
      <c r="CW2093" s="90"/>
      <c r="CX2093" s="90"/>
      <c r="CY2093" s="90"/>
      <c r="CZ2093" s="90"/>
      <c r="DA2093" s="90"/>
      <c r="DB2093" s="90"/>
      <c r="DC2093" s="90"/>
      <c r="DD2093" s="90"/>
      <c r="DE2093" s="90"/>
      <c r="DF2093" s="90"/>
      <c r="DG2093" s="90"/>
      <c r="DH2093" s="90"/>
      <c r="DI2093" s="90"/>
      <c r="DJ2093" s="90"/>
      <c r="DK2093" s="90"/>
      <c r="DL2093" s="90"/>
      <c r="DM2093" s="90"/>
      <c r="DN2093" s="90"/>
      <c r="DO2093" s="90"/>
      <c r="DP2093" s="90"/>
      <c r="DQ2093" s="90"/>
      <c r="DR2093" s="90"/>
      <c r="DS2093" s="90"/>
      <c r="DT2093" s="90"/>
      <c r="DU2093" s="90"/>
      <c r="DV2093" s="90"/>
      <c r="DW2093" s="90"/>
      <c r="DX2093" s="90"/>
      <c r="DY2093" s="90"/>
      <c r="DZ2093" s="90"/>
      <c r="EA2093" s="90"/>
      <c r="EB2093" s="90"/>
      <c r="EC2093" s="90"/>
      <c r="ED2093" s="90"/>
      <c r="EE2093" s="90"/>
      <c r="EF2093" s="90"/>
      <c r="EG2093" s="90"/>
      <c r="EH2093" s="90"/>
      <c r="EI2093" s="90"/>
      <c r="EJ2093" s="90"/>
      <c r="EK2093" s="90"/>
      <c r="EL2093" s="90"/>
      <c r="EM2093" s="90"/>
      <c r="EN2093" s="90"/>
      <c r="EO2093" s="90"/>
      <c r="EP2093" s="90"/>
      <c r="EQ2093" s="90"/>
      <c r="ER2093" s="90"/>
      <c r="ES2093" s="90"/>
      <c r="ET2093" s="90"/>
      <c r="EU2093" s="90"/>
      <c r="EV2093" s="90"/>
      <c r="EW2093" s="90"/>
      <c r="EX2093" s="90"/>
      <c r="EY2093" s="90"/>
      <c r="EZ2093" s="90"/>
      <c r="FA2093" s="90"/>
      <c r="FB2093" s="90"/>
      <c r="FC2093" s="90"/>
      <c r="FD2093" s="90"/>
      <c r="FE2093" s="90"/>
      <c r="FF2093" s="90"/>
      <c r="FG2093" s="90"/>
      <c r="FH2093" s="90"/>
      <c r="FI2093" s="90"/>
      <c r="FJ2093" s="90"/>
      <c r="FK2093" s="90"/>
      <c r="FL2093" s="90"/>
      <c r="FM2093" s="90"/>
      <c r="FN2093" s="90"/>
      <c r="FO2093" s="90"/>
      <c r="FP2093" s="90"/>
      <c r="FQ2093" s="90"/>
      <c r="FR2093" s="90"/>
      <c r="FS2093" s="90"/>
      <c r="FT2093" s="90"/>
      <c r="FU2093" s="90"/>
      <c r="FV2093" s="90"/>
      <c r="FW2093" s="90"/>
      <c r="FX2093" s="90"/>
      <c r="FY2093" s="90"/>
      <c r="FZ2093" s="90"/>
      <c r="GA2093" s="90"/>
      <c r="GB2093" s="90"/>
      <c r="GC2093" s="90"/>
      <c r="GD2093" s="90"/>
      <c r="GE2093" s="90"/>
      <c r="GF2093" s="90"/>
      <c r="GG2093" s="90"/>
      <c r="GH2093" s="90"/>
      <c r="GI2093" s="90"/>
      <c r="GJ2093" s="90"/>
      <c r="GK2093" s="90"/>
      <c r="GL2093" s="90"/>
      <c r="GM2093" s="90"/>
      <c r="GN2093" s="90"/>
      <c r="GO2093" s="90"/>
      <c r="GP2093" s="90"/>
      <c r="GQ2093" s="90"/>
      <c r="GR2093" s="90"/>
      <c r="GS2093" s="90"/>
      <c r="GT2093" s="90"/>
      <c r="GU2093" s="90"/>
      <c r="GV2093" s="90"/>
      <c r="GW2093" s="90"/>
      <c r="GX2093" s="90"/>
      <c r="GY2093" s="90"/>
      <c r="GZ2093" s="90"/>
      <c r="HA2093" s="90"/>
      <c r="HB2093" s="90"/>
      <c r="HC2093" s="90"/>
      <c r="HD2093" s="90"/>
      <c r="HE2093" s="90"/>
      <c r="HF2093" s="90"/>
      <c r="HG2093" s="90"/>
      <c r="HH2093" s="90"/>
      <c r="HI2093" s="90"/>
      <c r="HJ2093" s="90"/>
      <c r="HK2093" s="90"/>
      <c r="HL2093" s="90"/>
      <c r="HM2093" s="90"/>
      <c r="HN2093" s="90"/>
      <c r="HO2093" s="90"/>
      <c r="HP2093" s="90"/>
      <c r="HQ2093" s="90"/>
      <c r="HR2093" s="90"/>
      <c r="HS2093" s="90"/>
      <c r="HT2093" s="90"/>
      <c r="HU2093" s="90"/>
      <c r="HV2093" s="90"/>
      <c r="HW2093" s="90"/>
      <c r="HX2093" s="90"/>
      <c r="HY2093" s="90"/>
      <c r="HZ2093" s="90"/>
      <c r="IA2093" s="90"/>
      <c r="IB2093" s="90"/>
      <c r="IC2093" s="90"/>
      <c r="ID2093" s="90"/>
      <c r="IE2093" s="90"/>
      <c r="IF2093" s="90"/>
      <c r="IG2093" s="90"/>
      <c r="IH2093" s="90"/>
      <c r="II2093" s="90"/>
      <c r="IJ2093" s="90"/>
      <c r="IK2093" s="90"/>
      <c r="IL2093" s="90"/>
      <c r="IM2093" s="90"/>
    </row>
    <row r="2094" spans="1:247" ht="13.5" hidden="1">
      <c r="A2094" s="90" t="s">
        <v>2767</v>
      </c>
      <c r="B2094" s="90" t="s">
        <v>3050</v>
      </c>
      <c r="C2094" s="90" t="s">
        <v>3078</v>
      </c>
      <c r="D2094" s="90" t="s">
        <v>3080</v>
      </c>
      <c r="E2094" s="90">
        <v>154678</v>
      </c>
      <c r="F2094" s="90" t="s">
        <v>3083</v>
      </c>
      <c r="G2094" s="90" t="s">
        <v>3084</v>
      </c>
      <c r="H2094" s="92">
        <v>1024</v>
      </c>
      <c r="I2094" s="92">
        <v>496</v>
      </c>
      <c r="J2094" s="93"/>
      <c r="K2094" s="94">
        <f t="shared" si="33"/>
        <v>2.064516129032258</v>
      </c>
      <c r="L2094" s="94">
        <f t="shared" si="35"/>
        <v>2.064516129032258</v>
      </c>
      <c r="M2094" s="94">
        <f t="shared" si="34"/>
        <v>0</v>
      </c>
      <c r="N2094" s="90" t="s">
        <v>2956</v>
      </c>
      <c r="O2094" s="90" t="s">
        <v>3085</v>
      </c>
      <c r="P2094" s="90" t="s">
        <v>2619</v>
      </c>
      <c r="Q2094" s="90"/>
      <c r="R2094" s="90"/>
      <c r="S2094" s="90"/>
      <c r="T2094" s="115"/>
      <c r="U2094" s="90"/>
      <c r="V2094" s="90"/>
      <c r="W2094" s="90"/>
      <c r="X2094" s="90"/>
      <c r="Y2094" s="90"/>
      <c r="Z2094" s="90"/>
      <c r="AA2094" s="90"/>
      <c r="AB2094" s="90"/>
      <c r="AC2094" s="90"/>
      <c r="AD2094" s="90"/>
      <c r="AE2094" s="90"/>
      <c r="AF2094" s="90"/>
      <c r="AG2094" s="90"/>
      <c r="AH2094" s="90"/>
      <c r="AI2094" s="90"/>
      <c r="AJ2094" s="90"/>
      <c r="AK2094" s="90"/>
      <c r="AL2094" s="90"/>
      <c r="AM2094" s="90"/>
      <c r="AN2094" s="90"/>
      <c r="AO2094" s="90"/>
      <c r="AP2094" s="90"/>
      <c r="AQ2094" s="90"/>
      <c r="AR2094" s="90"/>
      <c r="AS2094" s="90"/>
      <c r="AT2094" s="90"/>
      <c r="AU2094" s="90"/>
      <c r="AV2094" s="90"/>
      <c r="AW2094" s="90"/>
      <c r="AX2094" s="90"/>
      <c r="AY2094" s="90"/>
      <c r="AZ2094" s="90"/>
      <c r="BA2094" s="90"/>
      <c r="BB2094" s="90"/>
      <c r="BC2094" s="90"/>
      <c r="BD2094" s="90"/>
      <c r="BE2094" s="90"/>
      <c r="BF2094" s="90"/>
      <c r="BG2094" s="90"/>
      <c r="BH2094" s="90"/>
      <c r="BI2094" s="90"/>
      <c r="BJ2094" s="90"/>
      <c r="BK2094" s="90"/>
      <c r="BL2094" s="90"/>
      <c r="BM2094" s="90"/>
      <c r="BN2094" s="90"/>
      <c r="BO2094" s="90"/>
      <c r="BP2094" s="90"/>
      <c r="BQ2094" s="90"/>
      <c r="BR2094" s="90"/>
      <c r="BS2094" s="90"/>
      <c r="BT2094" s="90"/>
      <c r="BU2094" s="90"/>
      <c r="BV2094" s="90"/>
      <c r="BW2094" s="90"/>
      <c r="BX2094" s="90"/>
      <c r="BY2094" s="90"/>
      <c r="BZ2094" s="90"/>
      <c r="CA2094" s="90"/>
      <c r="CB2094" s="90"/>
      <c r="CC2094" s="90"/>
      <c r="CD2094" s="90"/>
      <c r="CE2094" s="90"/>
      <c r="CF2094" s="90"/>
      <c r="CG2094" s="90"/>
      <c r="CH2094" s="90"/>
      <c r="CI2094" s="90"/>
      <c r="CJ2094" s="90"/>
      <c r="CK2094" s="90"/>
      <c r="CL2094" s="90"/>
      <c r="CM2094" s="90"/>
      <c r="CN2094" s="90"/>
      <c r="CO2094" s="90"/>
      <c r="CP2094" s="90"/>
      <c r="CQ2094" s="90"/>
      <c r="CR2094" s="90"/>
      <c r="CS2094" s="90"/>
      <c r="CT2094" s="90"/>
      <c r="CU2094" s="90"/>
      <c r="CV2094" s="90"/>
      <c r="CW2094" s="90"/>
      <c r="CX2094" s="90"/>
      <c r="CY2094" s="90"/>
      <c r="CZ2094" s="90"/>
      <c r="DA2094" s="90"/>
      <c r="DB2094" s="90"/>
      <c r="DC2094" s="90"/>
      <c r="DD2094" s="90"/>
      <c r="DE2094" s="90"/>
      <c r="DF2094" s="90"/>
      <c r="DG2094" s="90"/>
      <c r="DH2094" s="90"/>
      <c r="DI2094" s="90"/>
      <c r="DJ2094" s="90"/>
      <c r="DK2094" s="90"/>
      <c r="DL2094" s="90"/>
      <c r="DM2094" s="90"/>
      <c r="DN2094" s="90"/>
      <c r="DO2094" s="90"/>
      <c r="DP2094" s="90"/>
      <c r="DQ2094" s="90"/>
      <c r="DR2094" s="90"/>
      <c r="DS2094" s="90"/>
      <c r="DT2094" s="90"/>
      <c r="DU2094" s="90"/>
      <c r="DV2094" s="90"/>
      <c r="DW2094" s="90"/>
      <c r="DX2094" s="90"/>
      <c r="DY2094" s="90"/>
      <c r="DZ2094" s="90"/>
      <c r="EA2094" s="90"/>
      <c r="EB2094" s="90"/>
      <c r="EC2094" s="90"/>
      <c r="ED2094" s="90"/>
      <c r="EE2094" s="90"/>
      <c r="EF2094" s="90"/>
      <c r="EG2094" s="90"/>
      <c r="EH2094" s="90"/>
      <c r="EI2094" s="90"/>
      <c r="EJ2094" s="90"/>
      <c r="EK2094" s="90"/>
      <c r="EL2094" s="90"/>
      <c r="EM2094" s="90"/>
      <c r="EN2094" s="90"/>
      <c r="EO2094" s="90"/>
      <c r="EP2094" s="90"/>
      <c r="EQ2094" s="90"/>
      <c r="ER2094" s="90"/>
      <c r="ES2094" s="90"/>
      <c r="ET2094" s="90"/>
      <c r="EU2094" s="90"/>
      <c r="EV2094" s="90"/>
      <c r="EW2094" s="90"/>
      <c r="EX2094" s="90"/>
      <c r="EY2094" s="90"/>
      <c r="EZ2094" s="90"/>
      <c r="FA2094" s="90"/>
      <c r="FB2094" s="90"/>
      <c r="FC2094" s="90"/>
      <c r="FD2094" s="90"/>
      <c r="FE2094" s="90"/>
      <c r="FF2094" s="90"/>
      <c r="FG2094" s="90"/>
      <c r="FH2094" s="90"/>
      <c r="FI2094" s="90"/>
      <c r="FJ2094" s="90"/>
      <c r="FK2094" s="90"/>
      <c r="FL2094" s="90"/>
      <c r="FM2094" s="90"/>
      <c r="FN2094" s="90"/>
      <c r="FO2094" s="90"/>
      <c r="FP2094" s="90"/>
      <c r="FQ2094" s="90"/>
      <c r="FR2094" s="90"/>
      <c r="FS2094" s="90"/>
      <c r="FT2094" s="90"/>
      <c r="FU2094" s="90"/>
      <c r="FV2094" s="90"/>
      <c r="FW2094" s="90"/>
      <c r="FX2094" s="90"/>
      <c r="FY2094" s="90"/>
      <c r="FZ2094" s="90"/>
      <c r="GA2094" s="90"/>
      <c r="GB2094" s="90"/>
      <c r="GC2094" s="90"/>
      <c r="GD2094" s="90"/>
      <c r="GE2094" s="90"/>
      <c r="GF2094" s="90"/>
      <c r="GG2094" s="90"/>
      <c r="GH2094" s="90"/>
      <c r="GI2094" s="90"/>
      <c r="GJ2094" s="90"/>
      <c r="GK2094" s="90"/>
      <c r="GL2094" s="90"/>
      <c r="GM2094" s="90"/>
      <c r="GN2094" s="90"/>
      <c r="GO2094" s="90"/>
      <c r="GP2094" s="90"/>
      <c r="GQ2094" s="90"/>
      <c r="GR2094" s="90"/>
      <c r="GS2094" s="90"/>
      <c r="GT2094" s="90"/>
      <c r="GU2094" s="90"/>
      <c r="GV2094" s="90"/>
      <c r="GW2094" s="90"/>
      <c r="GX2094" s="90"/>
      <c r="GY2094" s="90"/>
      <c r="GZ2094" s="90"/>
      <c r="HA2094" s="90"/>
      <c r="HB2094" s="90"/>
      <c r="HC2094" s="90"/>
      <c r="HD2094" s="90"/>
      <c r="HE2094" s="90"/>
      <c r="HF2094" s="90"/>
      <c r="HG2094" s="90"/>
      <c r="HH2094" s="90"/>
      <c r="HI2094" s="90"/>
      <c r="HJ2094" s="90"/>
      <c r="HK2094" s="90"/>
      <c r="HL2094" s="90"/>
      <c r="HM2094" s="90"/>
      <c r="HN2094" s="90"/>
      <c r="HO2094" s="90"/>
      <c r="HP2094" s="90"/>
      <c r="HQ2094" s="90"/>
      <c r="HR2094" s="90"/>
      <c r="HS2094" s="90"/>
      <c r="HT2094" s="90"/>
      <c r="HU2094" s="90"/>
      <c r="HV2094" s="90"/>
      <c r="HW2094" s="90"/>
      <c r="HX2094" s="90"/>
      <c r="HY2094" s="90"/>
      <c r="HZ2094" s="90"/>
      <c r="IA2094" s="90"/>
      <c r="IB2094" s="90"/>
      <c r="IC2094" s="90"/>
      <c r="ID2094" s="90"/>
      <c r="IE2094" s="90"/>
      <c r="IF2094" s="90"/>
      <c r="IG2094" s="90"/>
      <c r="IH2094" s="90"/>
      <c r="II2094" s="90"/>
      <c r="IJ2094" s="90"/>
      <c r="IK2094" s="90"/>
      <c r="IL2094" s="90"/>
      <c r="IM2094" s="90"/>
    </row>
    <row r="2095" spans="1:247" ht="13.5" hidden="1">
      <c r="A2095" s="90" t="s">
        <v>2767</v>
      </c>
      <c r="B2095" s="90" t="s">
        <v>3050</v>
      </c>
      <c r="C2095" s="90" t="s">
        <v>3078</v>
      </c>
      <c r="D2095" s="90" t="s">
        <v>3080</v>
      </c>
      <c r="E2095" s="90" t="s">
        <v>3086</v>
      </c>
      <c r="F2095" s="90" t="s">
        <v>2974</v>
      </c>
      <c r="G2095" s="90" t="s">
        <v>1723</v>
      </c>
      <c r="H2095" s="92">
        <v>1580</v>
      </c>
      <c r="I2095" s="92">
        <v>496</v>
      </c>
      <c r="J2095" s="93"/>
      <c r="K2095" s="94">
        <f t="shared" si="33"/>
        <v>3.185483870967742</v>
      </c>
      <c r="L2095" s="94">
        <f t="shared" si="35"/>
        <v>3.185483870967742</v>
      </c>
      <c r="M2095" s="94">
        <f t="shared" si="34"/>
        <v>0</v>
      </c>
      <c r="N2095" s="90" t="s">
        <v>2956</v>
      </c>
      <c r="O2095" s="90" t="s">
        <v>3087</v>
      </c>
      <c r="P2095" s="90" t="s">
        <v>2619</v>
      </c>
      <c r="Q2095" s="90"/>
      <c r="R2095" s="90"/>
      <c r="S2095" s="90"/>
      <c r="T2095" s="115"/>
      <c r="U2095" s="90"/>
      <c r="V2095" s="90"/>
      <c r="W2095" s="90"/>
      <c r="X2095" s="90"/>
      <c r="Y2095" s="90"/>
      <c r="Z2095" s="90"/>
      <c r="AA2095" s="90"/>
      <c r="AB2095" s="90"/>
      <c r="AC2095" s="90"/>
      <c r="AD2095" s="90"/>
      <c r="AE2095" s="90"/>
      <c r="AF2095" s="90"/>
      <c r="AG2095" s="90"/>
      <c r="AH2095" s="90"/>
      <c r="AI2095" s="90"/>
      <c r="AJ2095" s="90"/>
      <c r="AK2095" s="90"/>
      <c r="AL2095" s="90"/>
      <c r="AM2095" s="90"/>
      <c r="AN2095" s="90"/>
      <c r="AO2095" s="90"/>
      <c r="AP2095" s="90"/>
      <c r="AQ2095" s="90"/>
      <c r="AR2095" s="90"/>
      <c r="AS2095" s="90"/>
      <c r="AT2095" s="90"/>
      <c r="AU2095" s="90"/>
      <c r="AV2095" s="90"/>
      <c r="AW2095" s="90"/>
      <c r="AX2095" s="90"/>
      <c r="AY2095" s="90"/>
      <c r="AZ2095" s="90"/>
      <c r="BA2095" s="90"/>
      <c r="BB2095" s="90"/>
      <c r="BC2095" s="90"/>
      <c r="BD2095" s="90"/>
      <c r="BE2095" s="90"/>
      <c r="BF2095" s="90"/>
      <c r="BG2095" s="90"/>
      <c r="BH2095" s="90"/>
      <c r="BI2095" s="90"/>
      <c r="BJ2095" s="90"/>
      <c r="BK2095" s="90"/>
      <c r="BL2095" s="90"/>
      <c r="BM2095" s="90"/>
      <c r="BN2095" s="90"/>
      <c r="BO2095" s="90"/>
      <c r="BP2095" s="90"/>
      <c r="BQ2095" s="90"/>
      <c r="BR2095" s="90"/>
      <c r="BS2095" s="90"/>
      <c r="BT2095" s="90"/>
      <c r="BU2095" s="90"/>
      <c r="BV2095" s="90"/>
      <c r="BW2095" s="90"/>
      <c r="BX2095" s="90"/>
      <c r="BY2095" s="90"/>
      <c r="BZ2095" s="90"/>
      <c r="CA2095" s="90"/>
      <c r="CB2095" s="90"/>
      <c r="CC2095" s="90"/>
      <c r="CD2095" s="90"/>
      <c r="CE2095" s="90"/>
      <c r="CF2095" s="90"/>
      <c r="CG2095" s="90"/>
      <c r="CH2095" s="90"/>
      <c r="CI2095" s="90"/>
      <c r="CJ2095" s="90"/>
      <c r="CK2095" s="90"/>
      <c r="CL2095" s="90"/>
      <c r="CM2095" s="90"/>
      <c r="CN2095" s="90"/>
      <c r="CO2095" s="90"/>
      <c r="CP2095" s="90"/>
      <c r="CQ2095" s="90"/>
      <c r="CR2095" s="90"/>
      <c r="CS2095" s="90"/>
      <c r="CT2095" s="90"/>
      <c r="CU2095" s="90"/>
      <c r="CV2095" s="90"/>
      <c r="CW2095" s="90"/>
      <c r="CX2095" s="90"/>
      <c r="CY2095" s="90"/>
      <c r="CZ2095" s="90"/>
      <c r="DA2095" s="90"/>
      <c r="DB2095" s="90"/>
      <c r="DC2095" s="90"/>
      <c r="DD2095" s="90"/>
      <c r="DE2095" s="90"/>
      <c r="DF2095" s="90"/>
      <c r="DG2095" s="90"/>
      <c r="DH2095" s="90"/>
      <c r="DI2095" s="90"/>
      <c r="DJ2095" s="90"/>
      <c r="DK2095" s="90"/>
      <c r="DL2095" s="90"/>
      <c r="DM2095" s="90"/>
      <c r="DN2095" s="90"/>
      <c r="DO2095" s="90"/>
      <c r="DP2095" s="90"/>
      <c r="DQ2095" s="90"/>
      <c r="DR2095" s="90"/>
      <c r="DS2095" s="90"/>
      <c r="DT2095" s="90"/>
      <c r="DU2095" s="90"/>
      <c r="DV2095" s="90"/>
      <c r="DW2095" s="90"/>
      <c r="DX2095" s="90"/>
      <c r="DY2095" s="90"/>
      <c r="DZ2095" s="90"/>
      <c r="EA2095" s="90"/>
      <c r="EB2095" s="90"/>
      <c r="EC2095" s="90"/>
      <c r="ED2095" s="90"/>
      <c r="EE2095" s="90"/>
      <c r="EF2095" s="90"/>
      <c r="EG2095" s="90"/>
      <c r="EH2095" s="90"/>
      <c r="EI2095" s="90"/>
      <c r="EJ2095" s="90"/>
      <c r="EK2095" s="90"/>
      <c r="EL2095" s="90"/>
      <c r="EM2095" s="90"/>
      <c r="EN2095" s="90"/>
      <c r="EO2095" s="90"/>
      <c r="EP2095" s="90"/>
      <c r="EQ2095" s="90"/>
      <c r="ER2095" s="90"/>
      <c r="ES2095" s="90"/>
      <c r="ET2095" s="90"/>
      <c r="EU2095" s="90"/>
      <c r="EV2095" s="90"/>
      <c r="EW2095" s="90"/>
      <c r="EX2095" s="90"/>
      <c r="EY2095" s="90"/>
      <c r="EZ2095" s="90"/>
      <c r="FA2095" s="90"/>
      <c r="FB2095" s="90"/>
      <c r="FC2095" s="90"/>
      <c r="FD2095" s="90"/>
      <c r="FE2095" s="90"/>
      <c r="FF2095" s="90"/>
      <c r="FG2095" s="90"/>
      <c r="FH2095" s="90"/>
      <c r="FI2095" s="90"/>
      <c r="FJ2095" s="90"/>
      <c r="FK2095" s="90"/>
      <c r="FL2095" s="90"/>
      <c r="FM2095" s="90"/>
      <c r="FN2095" s="90"/>
      <c r="FO2095" s="90"/>
      <c r="FP2095" s="90"/>
      <c r="FQ2095" s="90"/>
      <c r="FR2095" s="90"/>
      <c r="FS2095" s="90"/>
      <c r="FT2095" s="90"/>
      <c r="FU2095" s="90"/>
      <c r="FV2095" s="90"/>
      <c r="FW2095" s="90"/>
      <c r="FX2095" s="90"/>
      <c r="FY2095" s="90"/>
      <c r="FZ2095" s="90"/>
      <c r="GA2095" s="90"/>
      <c r="GB2095" s="90"/>
      <c r="GC2095" s="90"/>
      <c r="GD2095" s="90"/>
      <c r="GE2095" s="90"/>
      <c r="GF2095" s="90"/>
      <c r="GG2095" s="90"/>
      <c r="GH2095" s="90"/>
      <c r="GI2095" s="90"/>
      <c r="GJ2095" s="90"/>
      <c r="GK2095" s="90"/>
      <c r="GL2095" s="90"/>
      <c r="GM2095" s="90"/>
      <c r="GN2095" s="90"/>
      <c r="GO2095" s="90"/>
      <c r="GP2095" s="90"/>
      <c r="GQ2095" s="90"/>
      <c r="GR2095" s="90"/>
      <c r="GS2095" s="90"/>
      <c r="GT2095" s="90"/>
      <c r="GU2095" s="90"/>
      <c r="GV2095" s="90"/>
      <c r="GW2095" s="90"/>
      <c r="GX2095" s="90"/>
      <c r="GY2095" s="90"/>
      <c r="GZ2095" s="90"/>
      <c r="HA2095" s="90"/>
      <c r="HB2095" s="90"/>
      <c r="HC2095" s="90"/>
      <c r="HD2095" s="90"/>
      <c r="HE2095" s="90"/>
      <c r="HF2095" s="90"/>
      <c r="HG2095" s="90"/>
      <c r="HH2095" s="90"/>
      <c r="HI2095" s="90"/>
      <c r="HJ2095" s="90"/>
      <c r="HK2095" s="90"/>
      <c r="HL2095" s="90"/>
      <c r="HM2095" s="90"/>
      <c r="HN2095" s="90"/>
      <c r="HO2095" s="90"/>
      <c r="HP2095" s="90"/>
      <c r="HQ2095" s="90"/>
      <c r="HR2095" s="90"/>
      <c r="HS2095" s="90"/>
      <c r="HT2095" s="90"/>
      <c r="HU2095" s="90"/>
      <c r="HV2095" s="90"/>
      <c r="HW2095" s="90"/>
      <c r="HX2095" s="90"/>
      <c r="HY2095" s="90"/>
      <c r="HZ2095" s="90"/>
      <c r="IA2095" s="90"/>
      <c r="IB2095" s="90"/>
      <c r="IC2095" s="90"/>
      <c r="ID2095" s="90"/>
      <c r="IE2095" s="90"/>
      <c r="IF2095" s="90"/>
      <c r="IG2095" s="90"/>
      <c r="IH2095" s="90"/>
      <c r="II2095" s="90"/>
      <c r="IJ2095" s="90"/>
      <c r="IK2095" s="90"/>
      <c r="IL2095" s="90"/>
      <c r="IM2095" s="90"/>
    </row>
    <row r="2096" spans="1:247" ht="13.5" hidden="1">
      <c r="A2096" s="90" t="s">
        <v>2767</v>
      </c>
      <c r="B2096" s="90" t="s">
        <v>3050</v>
      </c>
      <c r="C2096" s="90" t="s">
        <v>3078</v>
      </c>
      <c r="D2096" s="98">
        <v>45874</v>
      </c>
      <c r="E2096" s="90">
        <v>225387</v>
      </c>
      <c r="F2096" s="90" t="s">
        <v>2965</v>
      </c>
      <c r="G2096" s="90" t="s">
        <v>3088</v>
      </c>
      <c r="H2096" s="92">
        <v>18999</v>
      </c>
      <c r="I2096" s="92">
        <v>496</v>
      </c>
      <c r="J2096" s="93"/>
      <c r="K2096" s="94">
        <f t="shared" si="33"/>
        <v>38.304435483870968</v>
      </c>
      <c r="L2096" s="94"/>
      <c r="M2096" s="94">
        <f t="shared" si="34"/>
        <v>38.304435483870968</v>
      </c>
      <c r="N2096" s="90" t="s">
        <v>3089</v>
      </c>
      <c r="O2096" s="90" t="s">
        <v>3090</v>
      </c>
      <c r="P2096" s="90" t="s">
        <v>2619</v>
      </c>
      <c r="Q2096" s="90"/>
      <c r="R2096" s="119">
        <v>5000</v>
      </c>
      <c r="S2096" s="90"/>
      <c r="T2096" s="115"/>
      <c r="U2096" s="90"/>
      <c r="V2096" s="90"/>
      <c r="W2096" s="90"/>
      <c r="X2096" s="90"/>
      <c r="Y2096" s="90"/>
      <c r="Z2096" s="90"/>
      <c r="AA2096" s="90"/>
      <c r="AB2096" s="90"/>
      <c r="AC2096" s="90"/>
      <c r="AD2096" s="90"/>
      <c r="AE2096" s="90"/>
      <c r="AF2096" s="90"/>
      <c r="AG2096" s="90"/>
      <c r="AH2096" s="90"/>
      <c r="AI2096" s="90"/>
      <c r="AJ2096" s="90"/>
      <c r="AK2096" s="90"/>
      <c r="AL2096" s="90"/>
      <c r="AM2096" s="90"/>
      <c r="AN2096" s="90"/>
      <c r="AO2096" s="90"/>
      <c r="AP2096" s="90"/>
      <c r="AQ2096" s="90"/>
      <c r="AR2096" s="90"/>
      <c r="AS2096" s="90"/>
      <c r="AT2096" s="90"/>
      <c r="AU2096" s="90"/>
      <c r="AV2096" s="90"/>
      <c r="AW2096" s="90"/>
      <c r="AX2096" s="90"/>
      <c r="AY2096" s="90"/>
      <c r="AZ2096" s="90"/>
      <c r="BA2096" s="90"/>
      <c r="BB2096" s="90"/>
      <c r="BC2096" s="90"/>
      <c r="BD2096" s="90"/>
      <c r="BE2096" s="90"/>
      <c r="BF2096" s="90"/>
      <c r="BG2096" s="90"/>
      <c r="BH2096" s="90"/>
      <c r="BI2096" s="90"/>
      <c r="BJ2096" s="90"/>
      <c r="BK2096" s="90"/>
      <c r="BL2096" s="90"/>
      <c r="BM2096" s="90"/>
      <c r="BN2096" s="90"/>
      <c r="BO2096" s="90"/>
      <c r="BP2096" s="90"/>
      <c r="BQ2096" s="90"/>
      <c r="BR2096" s="90"/>
      <c r="BS2096" s="90"/>
      <c r="BT2096" s="90"/>
      <c r="BU2096" s="90"/>
      <c r="BV2096" s="90"/>
      <c r="BW2096" s="90"/>
      <c r="BX2096" s="90"/>
      <c r="BY2096" s="90"/>
      <c r="BZ2096" s="90"/>
      <c r="CA2096" s="90"/>
      <c r="CB2096" s="90"/>
      <c r="CC2096" s="90"/>
      <c r="CD2096" s="90"/>
      <c r="CE2096" s="90"/>
      <c r="CF2096" s="90"/>
      <c r="CG2096" s="90"/>
      <c r="CH2096" s="90"/>
      <c r="CI2096" s="90"/>
      <c r="CJ2096" s="90"/>
      <c r="CK2096" s="90"/>
      <c r="CL2096" s="90"/>
      <c r="CM2096" s="90"/>
      <c r="CN2096" s="90"/>
      <c r="CO2096" s="90"/>
      <c r="CP2096" s="90"/>
      <c r="CQ2096" s="90"/>
      <c r="CR2096" s="90"/>
      <c r="CS2096" s="90"/>
      <c r="CT2096" s="90"/>
      <c r="CU2096" s="90"/>
      <c r="CV2096" s="90"/>
      <c r="CW2096" s="90"/>
      <c r="CX2096" s="90"/>
      <c r="CY2096" s="90"/>
      <c r="CZ2096" s="90"/>
      <c r="DA2096" s="90"/>
      <c r="DB2096" s="90"/>
      <c r="DC2096" s="90"/>
      <c r="DD2096" s="90"/>
      <c r="DE2096" s="90"/>
      <c r="DF2096" s="90"/>
      <c r="DG2096" s="90"/>
      <c r="DH2096" s="90"/>
      <c r="DI2096" s="90"/>
      <c r="DJ2096" s="90"/>
      <c r="DK2096" s="90"/>
      <c r="DL2096" s="90"/>
      <c r="DM2096" s="90"/>
      <c r="DN2096" s="90"/>
      <c r="DO2096" s="90"/>
      <c r="DP2096" s="90"/>
      <c r="DQ2096" s="90"/>
      <c r="DR2096" s="90"/>
      <c r="DS2096" s="90"/>
      <c r="DT2096" s="90"/>
      <c r="DU2096" s="90"/>
      <c r="DV2096" s="90"/>
      <c r="DW2096" s="90"/>
      <c r="DX2096" s="90"/>
      <c r="DY2096" s="90"/>
      <c r="DZ2096" s="90"/>
      <c r="EA2096" s="90"/>
      <c r="EB2096" s="90"/>
      <c r="EC2096" s="90"/>
      <c r="ED2096" s="90"/>
      <c r="EE2096" s="90"/>
      <c r="EF2096" s="90"/>
      <c r="EG2096" s="90"/>
      <c r="EH2096" s="90"/>
      <c r="EI2096" s="90"/>
      <c r="EJ2096" s="90"/>
      <c r="EK2096" s="90"/>
      <c r="EL2096" s="90"/>
      <c r="EM2096" s="90"/>
      <c r="EN2096" s="90"/>
      <c r="EO2096" s="90"/>
      <c r="EP2096" s="90"/>
      <c r="EQ2096" s="90"/>
      <c r="ER2096" s="90"/>
      <c r="ES2096" s="90"/>
      <c r="ET2096" s="90"/>
      <c r="EU2096" s="90"/>
      <c r="EV2096" s="90"/>
      <c r="EW2096" s="90"/>
      <c r="EX2096" s="90"/>
      <c r="EY2096" s="90"/>
      <c r="EZ2096" s="90"/>
      <c r="FA2096" s="90"/>
      <c r="FB2096" s="90"/>
      <c r="FC2096" s="90"/>
      <c r="FD2096" s="90"/>
      <c r="FE2096" s="90"/>
      <c r="FF2096" s="90"/>
      <c r="FG2096" s="90"/>
      <c r="FH2096" s="90"/>
      <c r="FI2096" s="90"/>
      <c r="FJ2096" s="90"/>
      <c r="FK2096" s="90"/>
      <c r="FL2096" s="90"/>
      <c r="FM2096" s="90"/>
      <c r="FN2096" s="90"/>
      <c r="FO2096" s="90"/>
      <c r="FP2096" s="90"/>
      <c r="FQ2096" s="90"/>
      <c r="FR2096" s="90"/>
      <c r="FS2096" s="90"/>
      <c r="FT2096" s="90"/>
      <c r="FU2096" s="90"/>
      <c r="FV2096" s="90"/>
      <c r="FW2096" s="90"/>
      <c r="FX2096" s="90"/>
      <c r="FY2096" s="90"/>
      <c r="FZ2096" s="90"/>
      <c r="GA2096" s="90"/>
      <c r="GB2096" s="90"/>
      <c r="GC2096" s="90"/>
      <c r="GD2096" s="90"/>
      <c r="GE2096" s="90"/>
      <c r="GF2096" s="90"/>
      <c r="GG2096" s="90"/>
      <c r="GH2096" s="90"/>
      <c r="GI2096" s="90"/>
      <c r="GJ2096" s="90"/>
      <c r="GK2096" s="90"/>
      <c r="GL2096" s="90"/>
      <c r="GM2096" s="90"/>
      <c r="GN2096" s="90"/>
      <c r="GO2096" s="90"/>
      <c r="GP2096" s="90"/>
      <c r="GQ2096" s="90"/>
      <c r="GR2096" s="90"/>
      <c r="GS2096" s="90"/>
      <c r="GT2096" s="90"/>
      <c r="GU2096" s="90"/>
      <c r="GV2096" s="90"/>
      <c r="GW2096" s="90"/>
      <c r="GX2096" s="90"/>
      <c r="GY2096" s="90"/>
      <c r="GZ2096" s="90"/>
      <c r="HA2096" s="90"/>
      <c r="HB2096" s="90"/>
      <c r="HC2096" s="90"/>
      <c r="HD2096" s="90"/>
      <c r="HE2096" s="90"/>
      <c r="HF2096" s="90"/>
      <c r="HG2096" s="90"/>
      <c r="HH2096" s="90"/>
      <c r="HI2096" s="90"/>
      <c r="HJ2096" s="90"/>
      <c r="HK2096" s="90"/>
      <c r="HL2096" s="90"/>
      <c r="HM2096" s="90"/>
      <c r="HN2096" s="90"/>
      <c r="HO2096" s="90"/>
      <c r="HP2096" s="90"/>
      <c r="HQ2096" s="90"/>
      <c r="HR2096" s="90"/>
      <c r="HS2096" s="90"/>
      <c r="HT2096" s="90"/>
      <c r="HU2096" s="90"/>
      <c r="HV2096" s="90"/>
      <c r="HW2096" s="90"/>
      <c r="HX2096" s="90"/>
      <c r="HY2096" s="90"/>
      <c r="HZ2096" s="90"/>
      <c r="IA2096" s="90"/>
      <c r="IB2096" s="90"/>
      <c r="IC2096" s="90"/>
      <c r="ID2096" s="90"/>
      <c r="IE2096" s="90"/>
      <c r="IF2096" s="90"/>
      <c r="IG2096" s="90"/>
      <c r="IH2096" s="90"/>
      <c r="II2096" s="90"/>
      <c r="IJ2096" s="90"/>
      <c r="IK2096" s="90"/>
      <c r="IL2096" s="90"/>
      <c r="IM2096" s="90"/>
    </row>
    <row r="2097" spans="1:247" ht="13.5" hidden="1">
      <c r="A2097" s="90" t="s">
        <v>2767</v>
      </c>
      <c r="B2097" s="90" t="s">
        <v>3050</v>
      </c>
      <c r="C2097" s="90" t="s">
        <v>3091</v>
      </c>
      <c r="D2097" s="90" t="s">
        <v>2962</v>
      </c>
      <c r="E2097" s="90" t="s">
        <v>3092</v>
      </c>
      <c r="F2097" s="90" t="s">
        <v>3093</v>
      </c>
      <c r="G2097" s="90" t="s">
        <v>3094</v>
      </c>
      <c r="H2097" s="92">
        <v>1230312</v>
      </c>
      <c r="I2097" s="92">
        <v>495</v>
      </c>
      <c r="J2097" s="93"/>
      <c r="K2097" s="94">
        <f t="shared" si="33"/>
        <v>2485.4787878787879</v>
      </c>
      <c r="L2097" s="94">
        <f>K2097</f>
        <v>2485.4787878787879</v>
      </c>
      <c r="M2097" s="94">
        <f t="shared" si="34"/>
        <v>0</v>
      </c>
      <c r="N2097" s="90" t="s">
        <v>3089</v>
      </c>
      <c r="O2097" s="90" t="s">
        <v>3090</v>
      </c>
      <c r="P2097" s="90" t="s">
        <v>2619</v>
      </c>
      <c r="Q2097" s="90"/>
      <c r="R2097" s="119">
        <v>5000</v>
      </c>
      <c r="S2097" s="90"/>
      <c r="T2097" s="115"/>
      <c r="U2097" s="90"/>
      <c r="V2097" s="90"/>
      <c r="W2097" s="90"/>
      <c r="X2097" s="90"/>
      <c r="Y2097" s="90"/>
      <c r="Z2097" s="90"/>
      <c r="AA2097" s="90"/>
      <c r="AB2097" s="90"/>
      <c r="AC2097" s="90"/>
      <c r="AD2097" s="90"/>
      <c r="AE2097" s="90"/>
      <c r="AF2097" s="90"/>
      <c r="AG2097" s="90"/>
      <c r="AH2097" s="90"/>
      <c r="AI2097" s="90"/>
      <c r="AJ2097" s="90"/>
      <c r="AK2097" s="90"/>
      <c r="AL2097" s="90"/>
      <c r="AM2097" s="90"/>
      <c r="AN2097" s="90"/>
      <c r="AO2097" s="90"/>
      <c r="AP2097" s="90"/>
      <c r="AQ2097" s="90"/>
      <c r="AR2097" s="90"/>
      <c r="AS2097" s="90"/>
      <c r="AT2097" s="90"/>
      <c r="AU2097" s="90"/>
      <c r="AV2097" s="90"/>
      <c r="AW2097" s="90"/>
      <c r="AX2097" s="90"/>
      <c r="AY2097" s="90"/>
      <c r="AZ2097" s="90"/>
      <c r="BA2097" s="90"/>
      <c r="BB2097" s="90"/>
      <c r="BC2097" s="90"/>
      <c r="BD2097" s="90"/>
      <c r="BE2097" s="90"/>
      <c r="BF2097" s="90"/>
      <c r="BG2097" s="90"/>
      <c r="BH2097" s="90"/>
      <c r="BI2097" s="90"/>
      <c r="BJ2097" s="90"/>
      <c r="BK2097" s="90"/>
      <c r="BL2097" s="90"/>
      <c r="BM2097" s="90"/>
      <c r="BN2097" s="90"/>
      <c r="BO2097" s="90"/>
      <c r="BP2097" s="90"/>
      <c r="BQ2097" s="90"/>
      <c r="BR2097" s="90"/>
      <c r="BS2097" s="90"/>
      <c r="BT2097" s="90"/>
      <c r="BU2097" s="90"/>
      <c r="BV2097" s="90"/>
      <c r="BW2097" s="90"/>
      <c r="BX2097" s="90"/>
      <c r="BY2097" s="90"/>
      <c r="BZ2097" s="90"/>
      <c r="CA2097" s="90"/>
      <c r="CB2097" s="90"/>
      <c r="CC2097" s="90"/>
      <c r="CD2097" s="90"/>
      <c r="CE2097" s="90"/>
      <c r="CF2097" s="90"/>
      <c r="CG2097" s="90"/>
      <c r="CH2097" s="90"/>
      <c r="CI2097" s="90"/>
      <c r="CJ2097" s="90"/>
      <c r="CK2097" s="90"/>
      <c r="CL2097" s="90"/>
      <c r="CM2097" s="90"/>
      <c r="CN2097" s="90"/>
      <c r="CO2097" s="90"/>
      <c r="CP2097" s="90"/>
      <c r="CQ2097" s="90"/>
      <c r="CR2097" s="90"/>
      <c r="CS2097" s="90"/>
      <c r="CT2097" s="90"/>
      <c r="CU2097" s="90"/>
      <c r="CV2097" s="90"/>
      <c r="CW2097" s="90"/>
      <c r="CX2097" s="90"/>
      <c r="CY2097" s="90"/>
      <c r="CZ2097" s="90"/>
      <c r="DA2097" s="90"/>
      <c r="DB2097" s="90"/>
      <c r="DC2097" s="90"/>
      <c r="DD2097" s="90"/>
      <c r="DE2097" s="90"/>
      <c r="DF2097" s="90"/>
      <c r="DG2097" s="90"/>
      <c r="DH2097" s="90"/>
      <c r="DI2097" s="90"/>
      <c r="DJ2097" s="90"/>
      <c r="DK2097" s="90"/>
      <c r="DL2097" s="90"/>
      <c r="DM2097" s="90"/>
      <c r="DN2097" s="90"/>
      <c r="DO2097" s="90"/>
      <c r="DP2097" s="90"/>
      <c r="DQ2097" s="90"/>
      <c r="DR2097" s="90"/>
      <c r="DS2097" s="90"/>
      <c r="DT2097" s="90"/>
      <c r="DU2097" s="90"/>
      <c r="DV2097" s="90"/>
      <c r="DW2097" s="90"/>
      <c r="DX2097" s="90"/>
      <c r="DY2097" s="90"/>
      <c r="DZ2097" s="90"/>
      <c r="EA2097" s="90"/>
      <c r="EB2097" s="90"/>
      <c r="EC2097" s="90"/>
      <c r="ED2097" s="90"/>
      <c r="EE2097" s="90"/>
      <c r="EF2097" s="90"/>
      <c r="EG2097" s="90"/>
      <c r="EH2097" s="90"/>
      <c r="EI2097" s="90"/>
      <c r="EJ2097" s="90"/>
      <c r="EK2097" s="90"/>
      <c r="EL2097" s="90"/>
      <c r="EM2097" s="90"/>
      <c r="EN2097" s="90"/>
      <c r="EO2097" s="90"/>
      <c r="EP2097" s="90"/>
      <c r="EQ2097" s="90"/>
      <c r="ER2097" s="90"/>
      <c r="ES2097" s="90"/>
      <c r="ET2097" s="90"/>
      <c r="EU2097" s="90"/>
      <c r="EV2097" s="90"/>
      <c r="EW2097" s="90"/>
      <c r="EX2097" s="90"/>
      <c r="EY2097" s="90"/>
      <c r="EZ2097" s="90"/>
      <c r="FA2097" s="90"/>
      <c r="FB2097" s="90"/>
      <c r="FC2097" s="90"/>
      <c r="FD2097" s="90"/>
      <c r="FE2097" s="90"/>
      <c r="FF2097" s="90"/>
      <c r="FG2097" s="90"/>
      <c r="FH2097" s="90"/>
      <c r="FI2097" s="90"/>
      <c r="FJ2097" s="90"/>
      <c r="FK2097" s="90"/>
      <c r="FL2097" s="90"/>
      <c r="FM2097" s="90"/>
      <c r="FN2097" s="90"/>
      <c r="FO2097" s="90"/>
      <c r="FP2097" s="90"/>
      <c r="FQ2097" s="90"/>
      <c r="FR2097" s="90"/>
      <c r="FS2097" s="90"/>
      <c r="FT2097" s="90"/>
      <c r="FU2097" s="90"/>
      <c r="FV2097" s="90"/>
      <c r="FW2097" s="90"/>
      <c r="FX2097" s="90"/>
      <c r="FY2097" s="90"/>
      <c r="FZ2097" s="90"/>
      <c r="GA2097" s="90"/>
      <c r="GB2097" s="90"/>
      <c r="GC2097" s="90"/>
      <c r="GD2097" s="90"/>
      <c r="GE2097" s="90"/>
      <c r="GF2097" s="90"/>
      <c r="GG2097" s="90"/>
      <c r="GH2097" s="90"/>
      <c r="GI2097" s="90"/>
      <c r="GJ2097" s="90"/>
      <c r="GK2097" s="90"/>
      <c r="GL2097" s="90"/>
      <c r="GM2097" s="90"/>
      <c r="GN2097" s="90"/>
      <c r="GO2097" s="90"/>
      <c r="GP2097" s="90"/>
      <c r="GQ2097" s="90"/>
      <c r="GR2097" s="90"/>
      <c r="GS2097" s="90"/>
      <c r="GT2097" s="90"/>
      <c r="GU2097" s="90"/>
      <c r="GV2097" s="90"/>
      <c r="GW2097" s="90"/>
      <c r="GX2097" s="90"/>
      <c r="GY2097" s="90"/>
      <c r="GZ2097" s="90"/>
      <c r="HA2097" s="90"/>
      <c r="HB2097" s="90"/>
      <c r="HC2097" s="90"/>
      <c r="HD2097" s="90"/>
      <c r="HE2097" s="90"/>
      <c r="HF2097" s="90"/>
      <c r="HG2097" s="90"/>
      <c r="HH2097" s="90"/>
      <c r="HI2097" s="90"/>
      <c r="HJ2097" s="90"/>
      <c r="HK2097" s="90"/>
      <c r="HL2097" s="90"/>
      <c r="HM2097" s="90"/>
      <c r="HN2097" s="90"/>
      <c r="HO2097" s="90"/>
      <c r="HP2097" s="90"/>
      <c r="HQ2097" s="90"/>
      <c r="HR2097" s="90"/>
      <c r="HS2097" s="90"/>
      <c r="HT2097" s="90"/>
      <c r="HU2097" s="90"/>
      <c r="HV2097" s="90"/>
      <c r="HW2097" s="90"/>
      <c r="HX2097" s="90"/>
      <c r="HY2097" s="90"/>
      <c r="HZ2097" s="90"/>
      <c r="IA2097" s="90"/>
      <c r="IB2097" s="90"/>
      <c r="IC2097" s="90"/>
      <c r="ID2097" s="90"/>
      <c r="IE2097" s="90"/>
      <c r="IF2097" s="90"/>
      <c r="IG2097" s="90"/>
      <c r="IH2097" s="90"/>
      <c r="II2097" s="90"/>
      <c r="IJ2097" s="90"/>
      <c r="IK2097" s="90"/>
      <c r="IL2097" s="90"/>
      <c r="IM2097" s="90"/>
    </row>
    <row r="2098" spans="1:247" ht="13.5" hidden="1">
      <c r="A2098" s="90" t="s">
        <v>2767</v>
      </c>
      <c r="B2098" s="90" t="s">
        <v>3050</v>
      </c>
      <c r="C2098" s="90" t="s">
        <v>3091</v>
      </c>
      <c r="D2098" s="90" t="s">
        <v>2962</v>
      </c>
      <c r="E2098" s="90" t="s">
        <v>3092</v>
      </c>
      <c r="F2098" s="90" t="s">
        <v>3093</v>
      </c>
      <c r="G2098" s="90" t="s">
        <v>3094</v>
      </c>
      <c r="H2098" s="92">
        <v>719800</v>
      </c>
      <c r="I2098" s="92">
        <v>495</v>
      </c>
      <c r="J2098" s="93"/>
      <c r="K2098" s="94">
        <f t="shared" si="33"/>
        <v>1454.1414141414141</v>
      </c>
      <c r="L2098" s="94">
        <f>K2098</f>
        <v>1454.1414141414141</v>
      </c>
      <c r="M2098" s="94">
        <f t="shared" si="34"/>
        <v>0</v>
      </c>
      <c r="N2098" s="90" t="s">
        <v>2956</v>
      </c>
      <c r="O2098" s="90" t="s">
        <v>3095</v>
      </c>
      <c r="P2098" s="90" t="s">
        <v>2619</v>
      </c>
      <c r="Q2098" s="90"/>
      <c r="R2098" s="90"/>
      <c r="S2098" s="90"/>
      <c r="T2098" s="115"/>
      <c r="U2098" s="90"/>
      <c r="V2098" s="90"/>
      <c r="W2098" s="90"/>
      <c r="X2098" s="90"/>
      <c r="Y2098" s="90"/>
      <c r="Z2098" s="90"/>
      <c r="AA2098" s="90"/>
      <c r="AB2098" s="90"/>
      <c r="AC2098" s="90"/>
      <c r="AD2098" s="90"/>
      <c r="AE2098" s="90"/>
      <c r="AF2098" s="90"/>
      <c r="AG2098" s="90"/>
      <c r="AH2098" s="90"/>
      <c r="AI2098" s="90"/>
      <c r="AJ2098" s="90"/>
      <c r="AK2098" s="90"/>
      <c r="AL2098" s="90"/>
      <c r="AM2098" s="90"/>
      <c r="AN2098" s="90"/>
      <c r="AO2098" s="90"/>
      <c r="AP2098" s="90"/>
      <c r="AQ2098" s="90"/>
      <c r="AR2098" s="90"/>
      <c r="AS2098" s="90"/>
      <c r="AT2098" s="90"/>
      <c r="AU2098" s="90"/>
      <c r="AV2098" s="90"/>
      <c r="AW2098" s="90"/>
      <c r="AX2098" s="90"/>
      <c r="AY2098" s="90"/>
      <c r="AZ2098" s="90"/>
      <c r="BA2098" s="90"/>
      <c r="BB2098" s="90"/>
      <c r="BC2098" s="90"/>
      <c r="BD2098" s="90"/>
      <c r="BE2098" s="90"/>
      <c r="BF2098" s="90"/>
      <c r="BG2098" s="90"/>
      <c r="BH2098" s="90"/>
      <c r="BI2098" s="90"/>
      <c r="BJ2098" s="90"/>
      <c r="BK2098" s="90"/>
      <c r="BL2098" s="90"/>
      <c r="BM2098" s="90"/>
      <c r="BN2098" s="90"/>
      <c r="BO2098" s="90"/>
      <c r="BP2098" s="90"/>
      <c r="BQ2098" s="90"/>
      <c r="BR2098" s="90"/>
      <c r="BS2098" s="90"/>
      <c r="BT2098" s="90"/>
      <c r="BU2098" s="90"/>
      <c r="BV2098" s="90"/>
      <c r="BW2098" s="90"/>
      <c r="BX2098" s="90"/>
      <c r="BY2098" s="90"/>
      <c r="BZ2098" s="90"/>
      <c r="CA2098" s="90"/>
      <c r="CB2098" s="90"/>
      <c r="CC2098" s="90"/>
      <c r="CD2098" s="90"/>
      <c r="CE2098" s="90"/>
      <c r="CF2098" s="90"/>
      <c r="CG2098" s="90"/>
      <c r="CH2098" s="90"/>
      <c r="CI2098" s="90"/>
      <c r="CJ2098" s="90"/>
      <c r="CK2098" s="90"/>
      <c r="CL2098" s="90"/>
      <c r="CM2098" s="90"/>
      <c r="CN2098" s="90"/>
      <c r="CO2098" s="90"/>
      <c r="CP2098" s="90"/>
      <c r="CQ2098" s="90"/>
      <c r="CR2098" s="90"/>
      <c r="CS2098" s="90"/>
      <c r="CT2098" s="90"/>
      <c r="CU2098" s="90"/>
      <c r="CV2098" s="90"/>
      <c r="CW2098" s="90"/>
      <c r="CX2098" s="90"/>
      <c r="CY2098" s="90"/>
      <c r="CZ2098" s="90"/>
      <c r="DA2098" s="90"/>
      <c r="DB2098" s="90"/>
      <c r="DC2098" s="90"/>
      <c r="DD2098" s="90"/>
      <c r="DE2098" s="90"/>
      <c r="DF2098" s="90"/>
      <c r="DG2098" s="90"/>
      <c r="DH2098" s="90"/>
      <c r="DI2098" s="90"/>
      <c r="DJ2098" s="90"/>
      <c r="DK2098" s="90"/>
      <c r="DL2098" s="90"/>
      <c r="DM2098" s="90"/>
      <c r="DN2098" s="90"/>
      <c r="DO2098" s="90"/>
      <c r="DP2098" s="90"/>
      <c r="DQ2098" s="90"/>
      <c r="DR2098" s="90"/>
      <c r="DS2098" s="90"/>
      <c r="DT2098" s="90"/>
      <c r="DU2098" s="90"/>
      <c r="DV2098" s="90"/>
      <c r="DW2098" s="90"/>
      <c r="DX2098" s="90"/>
      <c r="DY2098" s="90"/>
      <c r="DZ2098" s="90"/>
      <c r="EA2098" s="90"/>
      <c r="EB2098" s="90"/>
      <c r="EC2098" s="90"/>
      <c r="ED2098" s="90"/>
      <c r="EE2098" s="90"/>
      <c r="EF2098" s="90"/>
      <c r="EG2098" s="90"/>
      <c r="EH2098" s="90"/>
      <c r="EI2098" s="90"/>
      <c r="EJ2098" s="90"/>
      <c r="EK2098" s="90"/>
      <c r="EL2098" s="90"/>
      <c r="EM2098" s="90"/>
      <c r="EN2098" s="90"/>
      <c r="EO2098" s="90"/>
      <c r="EP2098" s="90"/>
      <c r="EQ2098" s="90"/>
      <c r="ER2098" s="90"/>
      <c r="ES2098" s="90"/>
      <c r="ET2098" s="90"/>
      <c r="EU2098" s="90"/>
      <c r="EV2098" s="90"/>
      <c r="EW2098" s="90"/>
      <c r="EX2098" s="90"/>
      <c r="EY2098" s="90"/>
      <c r="EZ2098" s="90"/>
      <c r="FA2098" s="90"/>
      <c r="FB2098" s="90"/>
      <c r="FC2098" s="90"/>
      <c r="FD2098" s="90"/>
      <c r="FE2098" s="90"/>
      <c r="FF2098" s="90"/>
      <c r="FG2098" s="90"/>
      <c r="FH2098" s="90"/>
      <c r="FI2098" s="90"/>
      <c r="FJ2098" s="90"/>
      <c r="FK2098" s="90"/>
      <c r="FL2098" s="90"/>
      <c r="FM2098" s="90"/>
      <c r="FN2098" s="90"/>
      <c r="FO2098" s="90"/>
      <c r="FP2098" s="90"/>
      <c r="FQ2098" s="90"/>
      <c r="FR2098" s="90"/>
      <c r="FS2098" s="90"/>
      <c r="FT2098" s="90"/>
      <c r="FU2098" s="90"/>
      <c r="FV2098" s="90"/>
      <c r="FW2098" s="90"/>
      <c r="FX2098" s="90"/>
      <c r="FY2098" s="90"/>
      <c r="FZ2098" s="90"/>
      <c r="GA2098" s="90"/>
      <c r="GB2098" s="90"/>
      <c r="GC2098" s="90"/>
      <c r="GD2098" s="90"/>
      <c r="GE2098" s="90"/>
      <c r="GF2098" s="90"/>
      <c r="GG2098" s="90"/>
      <c r="GH2098" s="90"/>
      <c r="GI2098" s="90"/>
      <c r="GJ2098" s="90"/>
      <c r="GK2098" s="90"/>
      <c r="GL2098" s="90"/>
      <c r="GM2098" s="90"/>
      <c r="GN2098" s="90"/>
      <c r="GO2098" s="90"/>
      <c r="GP2098" s="90"/>
      <c r="GQ2098" s="90"/>
      <c r="GR2098" s="90"/>
      <c r="GS2098" s="90"/>
      <c r="GT2098" s="90"/>
      <c r="GU2098" s="90"/>
      <c r="GV2098" s="90"/>
      <c r="GW2098" s="90"/>
      <c r="GX2098" s="90"/>
      <c r="GY2098" s="90"/>
      <c r="GZ2098" s="90"/>
      <c r="HA2098" s="90"/>
      <c r="HB2098" s="90"/>
      <c r="HC2098" s="90"/>
      <c r="HD2098" s="90"/>
      <c r="HE2098" s="90"/>
      <c r="HF2098" s="90"/>
      <c r="HG2098" s="90"/>
      <c r="HH2098" s="90"/>
      <c r="HI2098" s="90"/>
      <c r="HJ2098" s="90"/>
      <c r="HK2098" s="90"/>
      <c r="HL2098" s="90"/>
      <c r="HM2098" s="90"/>
      <c r="HN2098" s="90"/>
      <c r="HO2098" s="90"/>
      <c r="HP2098" s="90"/>
      <c r="HQ2098" s="90"/>
      <c r="HR2098" s="90"/>
      <c r="HS2098" s="90"/>
      <c r="HT2098" s="90"/>
      <c r="HU2098" s="90"/>
      <c r="HV2098" s="90"/>
      <c r="HW2098" s="90"/>
      <c r="HX2098" s="90"/>
      <c r="HY2098" s="90"/>
      <c r="HZ2098" s="90"/>
      <c r="IA2098" s="90"/>
      <c r="IB2098" s="90"/>
      <c r="IC2098" s="90"/>
      <c r="ID2098" s="90"/>
      <c r="IE2098" s="90"/>
      <c r="IF2098" s="90"/>
      <c r="IG2098" s="90"/>
      <c r="IH2098" s="90"/>
      <c r="II2098" s="90"/>
      <c r="IJ2098" s="90"/>
      <c r="IK2098" s="90"/>
      <c r="IL2098" s="90"/>
      <c r="IM2098" s="90"/>
    </row>
    <row r="2099" spans="1:247" ht="13.5" hidden="1">
      <c r="A2099" s="90" t="s">
        <v>2767</v>
      </c>
      <c r="B2099" s="90" t="s">
        <v>3050</v>
      </c>
      <c r="C2099" s="90" t="s">
        <v>3091</v>
      </c>
      <c r="D2099" s="90" t="s">
        <v>2962</v>
      </c>
      <c r="E2099" s="90" t="s">
        <v>3092</v>
      </c>
      <c r="F2099" s="90" t="s">
        <v>3093</v>
      </c>
      <c r="G2099" s="90" t="s">
        <v>3094</v>
      </c>
      <c r="H2099" s="92">
        <f>2475000-1950112</f>
        <v>524888</v>
      </c>
      <c r="I2099" s="92">
        <v>495</v>
      </c>
      <c r="J2099" s="93"/>
      <c r="K2099" s="94">
        <f t="shared" si="33"/>
        <v>1060.379797979798</v>
      </c>
      <c r="L2099" s="94">
        <f>K2099</f>
        <v>1060.379797979798</v>
      </c>
      <c r="M2099" s="94">
        <f t="shared" si="34"/>
        <v>0</v>
      </c>
      <c r="N2099" s="116" t="s">
        <v>2908</v>
      </c>
      <c r="O2099" s="116" t="s">
        <v>3018</v>
      </c>
      <c r="P2099" s="90" t="s">
        <v>2619</v>
      </c>
      <c r="Q2099" s="90"/>
      <c r="R2099" s="90"/>
      <c r="S2099" s="90"/>
      <c r="T2099" s="115"/>
      <c r="U2099" s="90"/>
      <c r="V2099" s="90"/>
      <c r="W2099" s="90"/>
      <c r="X2099" s="90"/>
      <c r="Y2099" s="90"/>
      <c r="Z2099" s="90"/>
      <c r="AA2099" s="90"/>
      <c r="AB2099" s="90"/>
      <c r="AC2099" s="90"/>
      <c r="AD2099" s="90"/>
      <c r="AE2099" s="90"/>
      <c r="AF2099" s="90"/>
      <c r="AG2099" s="90"/>
      <c r="AH2099" s="90"/>
      <c r="AI2099" s="90"/>
      <c r="AJ2099" s="90"/>
      <c r="AK2099" s="90"/>
      <c r="AL2099" s="90"/>
      <c r="AM2099" s="90"/>
      <c r="AN2099" s="90"/>
      <c r="AO2099" s="90"/>
      <c r="AP2099" s="90"/>
      <c r="AQ2099" s="90"/>
      <c r="AR2099" s="90"/>
      <c r="AS2099" s="90"/>
      <c r="AT2099" s="90"/>
      <c r="AU2099" s="90"/>
      <c r="AV2099" s="90"/>
      <c r="AW2099" s="90"/>
      <c r="AX2099" s="90"/>
      <c r="AY2099" s="90"/>
      <c r="AZ2099" s="90"/>
      <c r="BA2099" s="90"/>
      <c r="BB2099" s="90"/>
      <c r="BC2099" s="90"/>
      <c r="BD2099" s="90"/>
      <c r="BE2099" s="90"/>
      <c r="BF2099" s="90"/>
      <c r="BG2099" s="90"/>
      <c r="BH2099" s="90"/>
      <c r="BI2099" s="90"/>
      <c r="BJ2099" s="90"/>
      <c r="BK2099" s="90"/>
      <c r="BL2099" s="90"/>
      <c r="BM2099" s="90"/>
      <c r="BN2099" s="90"/>
      <c r="BO2099" s="90"/>
      <c r="BP2099" s="90"/>
      <c r="BQ2099" s="90"/>
      <c r="BR2099" s="90"/>
      <c r="BS2099" s="90"/>
      <c r="BT2099" s="90"/>
      <c r="BU2099" s="90"/>
      <c r="BV2099" s="90"/>
      <c r="BW2099" s="90"/>
      <c r="BX2099" s="90"/>
      <c r="BY2099" s="90"/>
      <c r="BZ2099" s="90"/>
      <c r="CA2099" s="90"/>
      <c r="CB2099" s="90"/>
      <c r="CC2099" s="90"/>
      <c r="CD2099" s="90"/>
      <c r="CE2099" s="90"/>
      <c r="CF2099" s="90"/>
      <c r="CG2099" s="90"/>
      <c r="CH2099" s="90"/>
      <c r="CI2099" s="90"/>
      <c r="CJ2099" s="90"/>
      <c r="CK2099" s="90"/>
      <c r="CL2099" s="90"/>
      <c r="CM2099" s="90"/>
      <c r="CN2099" s="90"/>
      <c r="CO2099" s="90"/>
      <c r="CP2099" s="90"/>
      <c r="CQ2099" s="90"/>
      <c r="CR2099" s="90"/>
      <c r="CS2099" s="90"/>
      <c r="CT2099" s="90"/>
      <c r="CU2099" s="90"/>
      <c r="CV2099" s="90"/>
      <c r="CW2099" s="90"/>
      <c r="CX2099" s="90"/>
      <c r="CY2099" s="90"/>
      <c r="CZ2099" s="90"/>
      <c r="DA2099" s="90"/>
      <c r="DB2099" s="90"/>
      <c r="DC2099" s="90"/>
      <c r="DD2099" s="90"/>
      <c r="DE2099" s="90"/>
      <c r="DF2099" s="90"/>
      <c r="DG2099" s="90"/>
      <c r="DH2099" s="90"/>
      <c r="DI2099" s="90"/>
      <c r="DJ2099" s="90"/>
      <c r="DK2099" s="90"/>
      <c r="DL2099" s="90"/>
      <c r="DM2099" s="90"/>
      <c r="DN2099" s="90"/>
      <c r="DO2099" s="90"/>
      <c r="DP2099" s="90"/>
      <c r="DQ2099" s="90"/>
      <c r="DR2099" s="90"/>
      <c r="DS2099" s="90"/>
      <c r="DT2099" s="90"/>
      <c r="DU2099" s="90"/>
      <c r="DV2099" s="90"/>
      <c r="DW2099" s="90"/>
      <c r="DX2099" s="90"/>
      <c r="DY2099" s="90"/>
      <c r="DZ2099" s="90"/>
      <c r="EA2099" s="90"/>
      <c r="EB2099" s="90"/>
      <c r="EC2099" s="90"/>
      <c r="ED2099" s="90"/>
      <c r="EE2099" s="90"/>
      <c r="EF2099" s="90"/>
      <c r="EG2099" s="90"/>
      <c r="EH2099" s="90"/>
      <c r="EI2099" s="90"/>
      <c r="EJ2099" s="90"/>
      <c r="EK2099" s="90"/>
      <c r="EL2099" s="90"/>
      <c r="EM2099" s="90"/>
      <c r="EN2099" s="90"/>
      <c r="EO2099" s="90"/>
      <c r="EP2099" s="90"/>
      <c r="EQ2099" s="90"/>
      <c r="ER2099" s="90"/>
      <c r="ES2099" s="90"/>
      <c r="ET2099" s="90"/>
      <c r="EU2099" s="90"/>
      <c r="EV2099" s="90"/>
      <c r="EW2099" s="90"/>
      <c r="EX2099" s="90"/>
      <c r="EY2099" s="90"/>
      <c r="EZ2099" s="90"/>
      <c r="FA2099" s="90"/>
      <c r="FB2099" s="90"/>
      <c r="FC2099" s="90"/>
      <c r="FD2099" s="90"/>
      <c r="FE2099" s="90"/>
      <c r="FF2099" s="90"/>
      <c r="FG2099" s="90"/>
      <c r="FH2099" s="90"/>
      <c r="FI2099" s="90"/>
      <c r="FJ2099" s="90"/>
      <c r="FK2099" s="90"/>
      <c r="FL2099" s="90"/>
      <c r="FM2099" s="90"/>
      <c r="FN2099" s="90"/>
      <c r="FO2099" s="90"/>
      <c r="FP2099" s="90"/>
      <c r="FQ2099" s="90"/>
      <c r="FR2099" s="90"/>
      <c r="FS2099" s="90"/>
      <c r="FT2099" s="90"/>
      <c r="FU2099" s="90"/>
      <c r="FV2099" s="90"/>
      <c r="FW2099" s="90"/>
      <c r="FX2099" s="90"/>
      <c r="FY2099" s="90"/>
      <c r="FZ2099" s="90"/>
      <c r="GA2099" s="90"/>
      <c r="GB2099" s="90"/>
      <c r="GC2099" s="90"/>
      <c r="GD2099" s="90"/>
      <c r="GE2099" s="90"/>
      <c r="GF2099" s="90"/>
      <c r="GG2099" s="90"/>
      <c r="GH2099" s="90"/>
      <c r="GI2099" s="90"/>
      <c r="GJ2099" s="90"/>
      <c r="GK2099" s="90"/>
      <c r="GL2099" s="90"/>
      <c r="GM2099" s="90"/>
      <c r="GN2099" s="90"/>
      <c r="GO2099" s="90"/>
      <c r="GP2099" s="90"/>
      <c r="GQ2099" s="90"/>
      <c r="GR2099" s="90"/>
      <c r="GS2099" s="90"/>
      <c r="GT2099" s="90"/>
      <c r="GU2099" s="90"/>
      <c r="GV2099" s="90"/>
      <c r="GW2099" s="90"/>
      <c r="GX2099" s="90"/>
      <c r="GY2099" s="90"/>
      <c r="GZ2099" s="90"/>
      <c r="HA2099" s="90"/>
      <c r="HB2099" s="90"/>
      <c r="HC2099" s="90"/>
      <c r="HD2099" s="90"/>
      <c r="HE2099" s="90"/>
      <c r="HF2099" s="90"/>
      <c r="HG2099" s="90"/>
      <c r="HH2099" s="90"/>
      <c r="HI2099" s="90"/>
      <c r="HJ2099" s="90"/>
      <c r="HK2099" s="90"/>
      <c r="HL2099" s="90"/>
      <c r="HM2099" s="90"/>
      <c r="HN2099" s="90"/>
      <c r="HO2099" s="90"/>
      <c r="HP2099" s="90"/>
      <c r="HQ2099" s="90"/>
      <c r="HR2099" s="90"/>
      <c r="HS2099" s="90"/>
      <c r="HT2099" s="90"/>
      <c r="HU2099" s="90"/>
      <c r="HV2099" s="90"/>
      <c r="HW2099" s="90"/>
      <c r="HX2099" s="90"/>
      <c r="HY2099" s="90"/>
      <c r="HZ2099" s="90"/>
      <c r="IA2099" s="90"/>
      <c r="IB2099" s="90"/>
      <c r="IC2099" s="90"/>
      <c r="ID2099" s="90"/>
      <c r="IE2099" s="90"/>
      <c r="IF2099" s="90"/>
      <c r="IG2099" s="90"/>
      <c r="IH2099" s="90"/>
      <c r="II2099" s="90"/>
      <c r="IJ2099" s="90"/>
      <c r="IK2099" s="90"/>
      <c r="IL2099" s="90"/>
      <c r="IM2099" s="90"/>
    </row>
    <row r="2100" spans="1:247" ht="20.25" hidden="1" customHeight="1">
      <c r="A2100" s="90" t="s">
        <v>2767</v>
      </c>
      <c r="B2100" s="90" t="s">
        <v>3050</v>
      </c>
      <c r="C2100" s="90" t="s">
        <v>3091</v>
      </c>
      <c r="D2100" s="90" t="s">
        <v>2956</v>
      </c>
      <c r="E2100" s="90" t="s">
        <v>3092</v>
      </c>
      <c r="F2100" s="90" t="s">
        <v>3093</v>
      </c>
      <c r="G2100" s="90" t="s">
        <v>3096</v>
      </c>
      <c r="H2100" s="92">
        <v>2358800</v>
      </c>
      <c r="I2100" s="92">
        <v>500</v>
      </c>
      <c r="J2100" s="93"/>
      <c r="K2100" s="94">
        <f t="shared" si="33"/>
        <v>4717.6000000000004</v>
      </c>
      <c r="L2100" s="94">
        <f>K2100</f>
        <v>4717.6000000000004</v>
      </c>
      <c r="M2100" s="94">
        <f t="shared" si="34"/>
        <v>0</v>
      </c>
      <c r="N2100" s="116" t="s">
        <v>2908</v>
      </c>
      <c r="O2100" s="116" t="s">
        <v>3018</v>
      </c>
      <c r="P2100" s="90" t="s">
        <v>2619</v>
      </c>
      <c r="Q2100" s="90"/>
      <c r="R2100" s="90"/>
      <c r="S2100" s="90"/>
      <c r="T2100" s="115"/>
      <c r="U2100" s="90"/>
      <c r="V2100" s="90"/>
      <c r="W2100" s="90"/>
      <c r="X2100" s="90"/>
      <c r="Y2100" s="90"/>
      <c r="Z2100" s="90"/>
      <c r="AA2100" s="90"/>
      <c r="AB2100" s="90"/>
      <c r="AC2100" s="90"/>
      <c r="AD2100" s="90"/>
      <c r="AE2100" s="90"/>
      <c r="AF2100" s="90"/>
      <c r="AG2100" s="90"/>
      <c r="AH2100" s="90"/>
      <c r="AI2100" s="90"/>
      <c r="AJ2100" s="90"/>
      <c r="AK2100" s="90"/>
      <c r="AL2100" s="90"/>
      <c r="AM2100" s="90"/>
      <c r="AN2100" s="90"/>
      <c r="AO2100" s="90"/>
      <c r="AP2100" s="90"/>
      <c r="AQ2100" s="90"/>
      <c r="AR2100" s="90"/>
      <c r="AS2100" s="90"/>
      <c r="AT2100" s="90"/>
      <c r="AU2100" s="90"/>
      <c r="AV2100" s="90"/>
      <c r="AW2100" s="90"/>
      <c r="AX2100" s="90"/>
      <c r="AY2100" s="90"/>
      <c r="AZ2100" s="90"/>
      <c r="BA2100" s="90"/>
      <c r="BB2100" s="90"/>
      <c r="BC2100" s="90"/>
      <c r="BD2100" s="90"/>
      <c r="BE2100" s="90"/>
      <c r="BF2100" s="90"/>
      <c r="BG2100" s="90"/>
      <c r="BH2100" s="90"/>
      <c r="BI2100" s="90"/>
      <c r="BJ2100" s="90"/>
      <c r="BK2100" s="90"/>
      <c r="BL2100" s="90"/>
      <c r="BM2100" s="90"/>
      <c r="BN2100" s="90"/>
      <c r="BO2100" s="90"/>
      <c r="BP2100" s="90"/>
      <c r="BQ2100" s="90"/>
      <c r="BR2100" s="90"/>
      <c r="BS2100" s="90"/>
      <c r="BT2100" s="90"/>
      <c r="BU2100" s="90"/>
      <c r="BV2100" s="90"/>
      <c r="BW2100" s="90"/>
      <c r="BX2100" s="90"/>
      <c r="BY2100" s="90"/>
      <c r="BZ2100" s="90"/>
      <c r="CA2100" s="90"/>
      <c r="CB2100" s="90"/>
      <c r="CC2100" s="90"/>
      <c r="CD2100" s="90"/>
      <c r="CE2100" s="90"/>
      <c r="CF2100" s="90"/>
      <c r="CG2100" s="90"/>
      <c r="CH2100" s="90"/>
      <c r="CI2100" s="90"/>
      <c r="CJ2100" s="90"/>
      <c r="CK2100" s="90"/>
      <c r="CL2100" s="90"/>
      <c r="CM2100" s="90"/>
      <c r="CN2100" s="90"/>
      <c r="CO2100" s="90"/>
      <c r="CP2100" s="90"/>
      <c r="CQ2100" s="90"/>
      <c r="CR2100" s="90"/>
      <c r="CS2100" s="90"/>
      <c r="CT2100" s="90"/>
      <c r="CU2100" s="90"/>
      <c r="CV2100" s="90"/>
      <c r="CW2100" s="90"/>
      <c r="CX2100" s="90"/>
      <c r="CY2100" s="90"/>
      <c r="CZ2100" s="90"/>
      <c r="DA2100" s="90"/>
      <c r="DB2100" s="90"/>
      <c r="DC2100" s="90"/>
      <c r="DD2100" s="90"/>
      <c r="DE2100" s="90"/>
      <c r="DF2100" s="90"/>
      <c r="DG2100" s="90"/>
      <c r="DH2100" s="90"/>
      <c r="DI2100" s="90"/>
      <c r="DJ2100" s="90"/>
      <c r="DK2100" s="90"/>
      <c r="DL2100" s="90"/>
      <c r="DM2100" s="90"/>
      <c r="DN2100" s="90"/>
      <c r="DO2100" s="90"/>
      <c r="DP2100" s="90"/>
      <c r="DQ2100" s="90"/>
      <c r="DR2100" s="90"/>
      <c r="DS2100" s="90"/>
      <c r="DT2100" s="90"/>
      <c r="DU2100" s="90"/>
      <c r="DV2100" s="90"/>
      <c r="DW2100" s="90"/>
      <c r="DX2100" s="90"/>
      <c r="DY2100" s="90"/>
      <c r="DZ2100" s="90"/>
      <c r="EA2100" s="90"/>
      <c r="EB2100" s="90"/>
      <c r="EC2100" s="90"/>
      <c r="ED2100" s="90"/>
      <c r="EE2100" s="90"/>
      <c r="EF2100" s="90"/>
      <c r="EG2100" s="90"/>
      <c r="EH2100" s="90"/>
      <c r="EI2100" s="90"/>
      <c r="EJ2100" s="90"/>
      <c r="EK2100" s="90"/>
      <c r="EL2100" s="90"/>
      <c r="EM2100" s="90"/>
      <c r="EN2100" s="90"/>
      <c r="EO2100" s="90"/>
      <c r="EP2100" s="90"/>
      <c r="EQ2100" s="90"/>
      <c r="ER2100" s="90"/>
      <c r="ES2100" s="90"/>
      <c r="ET2100" s="90"/>
      <c r="EU2100" s="90"/>
      <c r="EV2100" s="90"/>
      <c r="EW2100" s="90"/>
      <c r="EX2100" s="90"/>
      <c r="EY2100" s="90"/>
      <c r="EZ2100" s="90"/>
      <c r="FA2100" s="90"/>
      <c r="FB2100" s="90"/>
      <c r="FC2100" s="90"/>
      <c r="FD2100" s="90"/>
      <c r="FE2100" s="90"/>
      <c r="FF2100" s="90"/>
      <c r="FG2100" s="90"/>
      <c r="FH2100" s="90"/>
      <c r="FI2100" s="90"/>
      <c r="FJ2100" s="90"/>
      <c r="FK2100" s="90"/>
      <c r="FL2100" s="90"/>
      <c r="FM2100" s="90"/>
      <c r="FN2100" s="90"/>
      <c r="FO2100" s="90"/>
      <c r="FP2100" s="90"/>
      <c r="FQ2100" s="90"/>
      <c r="FR2100" s="90"/>
      <c r="FS2100" s="90"/>
      <c r="FT2100" s="90"/>
      <c r="FU2100" s="90"/>
      <c r="FV2100" s="90"/>
      <c r="FW2100" s="90"/>
      <c r="FX2100" s="90"/>
      <c r="FY2100" s="90"/>
      <c r="FZ2100" s="90"/>
      <c r="GA2100" s="90"/>
      <c r="GB2100" s="90"/>
      <c r="GC2100" s="90"/>
      <c r="GD2100" s="90"/>
      <c r="GE2100" s="90"/>
      <c r="GF2100" s="90"/>
      <c r="GG2100" s="90"/>
      <c r="GH2100" s="90"/>
      <c r="GI2100" s="90"/>
      <c r="GJ2100" s="90"/>
      <c r="GK2100" s="90"/>
      <c r="GL2100" s="90"/>
      <c r="GM2100" s="90"/>
      <c r="GN2100" s="90"/>
      <c r="GO2100" s="90"/>
      <c r="GP2100" s="90"/>
      <c r="GQ2100" s="90"/>
      <c r="GR2100" s="90"/>
      <c r="GS2100" s="90"/>
      <c r="GT2100" s="90"/>
      <c r="GU2100" s="90"/>
      <c r="GV2100" s="90"/>
      <c r="GW2100" s="90"/>
      <c r="GX2100" s="90"/>
      <c r="GY2100" s="90"/>
      <c r="GZ2100" s="90"/>
      <c r="HA2100" s="90"/>
      <c r="HB2100" s="90"/>
      <c r="HC2100" s="90"/>
      <c r="HD2100" s="90"/>
      <c r="HE2100" s="90"/>
      <c r="HF2100" s="90"/>
      <c r="HG2100" s="90"/>
      <c r="HH2100" s="90"/>
      <c r="HI2100" s="90"/>
      <c r="HJ2100" s="90"/>
      <c r="HK2100" s="90"/>
      <c r="HL2100" s="90"/>
      <c r="HM2100" s="90"/>
      <c r="HN2100" s="90"/>
      <c r="HO2100" s="90"/>
      <c r="HP2100" s="90"/>
      <c r="HQ2100" s="90"/>
      <c r="HR2100" s="90"/>
      <c r="HS2100" s="90"/>
      <c r="HT2100" s="90"/>
      <c r="HU2100" s="90"/>
      <c r="HV2100" s="90"/>
      <c r="HW2100" s="90"/>
      <c r="HX2100" s="90"/>
      <c r="HY2100" s="90"/>
      <c r="HZ2100" s="90"/>
      <c r="IA2100" s="90"/>
      <c r="IB2100" s="90"/>
      <c r="IC2100" s="90"/>
      <c r="ID2100" s="90"/>
      <c r="IE2100" s="90"/>
      <c r="IF2100" s="90"/>
      <c r="IG2100" s="90"/>
      <c r="IH2100" s="90"/>
      <c r="II2100" s="90"/>
      <c r="IJ2100" s="90"/>
      <c r="IK2100" s="90"/>
      <c r="IL2100" s="90"/>
      <c r="IM2100" s="90"/>
    </row>
    <row r="2101" spans="1:247" ht="13.5" hidden="1">
      <c r="A2101" s="90" t="s">
        <v>2767</v>
      </c>
      <c r="B2101" s="90" t="s">
        <v>3050</v>
      </c>
      <c r="C2101" s="90" t="s">
        <v>3091</v>
      </c>
      <c r="D2101" s="90" t="s">
        <v>2956</v>
      </c>
      <c r="E2101" s="90" t="s">
        <v>3092</v>
      </c>
      <c r="F2101" s="90" t="s">
        <v>3093</v>
      </c>
      <c r="G2101" s="90" t="s">
        <v>3096</v>
      </c>
      <c r="H2101" s="92">
        <v>3067458.82</v>
      </c>
      <c r="I2101" s="92">
        <v>500</v>
      </c>
      <c r="J2101" s="93"/>
      <c r="K2101" s="94">
        <f t="shared" si="33"/>
        <v>6134.9176399999997</v>
      </c>
      <c r="L2101" s="94">
        <f>K2101</f>
        <v>6134.9176399999997</v>
      </c>
      <c r="M2101" s="94">
        <f t="shared" si="34"/>
        <v>0</v>
      </c>
      <c r="N2101" s="91"/>
      <c r="O2101" s="90" t="s">
        <v>1739</v>
      </c>
      <c r="P2101" s="90"/>
      <c r="Q2101" s="90"/>
      <c r="R2101" s="90"/>
      <c r="S2101" s="90"/>
      <c r="T2101" s="115"/>
      <c r="U2101" s="90"/>
      <c r="V2101" s="90"/>
      <c r="W2101" s="90"/>
      <c r="X2101" s="90"/>
      <c r="Y2101" s="90"/>
      <c r="Z2101" s="90"/>
      <c r="AA2101" s="90"/>
      <c r="AB2101" s="90"/>
      <c r="AC2101" s="90"/>
      <c r="AD2101" s="90"/>
      <c r="AE2101" s="90"/>
      <c r="AF2101" s="90"/>
      <c r="AG2101" s="90"/>
      <c r="AH2101" s="90"/>
      <c r="AI2101" s="90"/>
      <c r="AJ2101" s="90"/>
      <c r="AK2101" s="90"/>
      <c r="AL2101" s="90"/>
      <c r="AM2101" s="90"/>
      <c r="AN2101" s="90"/>
      <c r="AO2101" s="90"/>
      <c r="AP2101" s="90"/>
      <c r="AQ2101" s="90"/>
      <c r="AR2101" s="90"/>
      <c r="AS2101" s="90"/>
      <c r="AT2101" s="90"/>
      <c r="AU2101" s="90"/>
      <c r="AV2101" s="90"/>
      <c r="AW2101" s="90"/>
      <c r="AX2101" s="90"/>
      <c r="AY2101" s="90"/>
      <c r="AZ2101" s="90"/>
      <c r="BA2101" s="90"/>
      <c r="BB2101" s="90"/>
      <c r="BC2101" s="90"/>
      <c r="BD2101" s="90"/>
      <c r="BE2101" s="90"/>
      <c r="BF2101" s="90"/>
      <c r="BG2101" s="90"/>
      <c r="BH2101" s="90"/>
      <c r="BI2101" s="90"/>
      <c r="BJ2101" s="90"/>
      <c r="BK2101" s="90"/>
      <c r="BL2101" s="90"/>
      <c r="BM2101" s="90"/>
      <c r="BN2101" s="90"/>
      <c r="BO2101" s="90"/>
      <c r="BP2101" s="90"/>
      <c r="BQ2101" s="90"/>
      <c r="BR2101" s="90"/>
      <c r="BS2101" s="90"/>
      <c r="BT2101" s="90"/>
      <c r="BU2101" s="90"/>
      <c r="BV2101" s="90"/>
      <c r="BW2101" s="90"/>
      <c r="BX2101" s="90"/>
      <c r="BY2101" s="90"/>
      <c r="BZ2101" s="90"/>
      <c r="CA2101" s="90"/>
      <c r="CB2101" s="90"/>
      <c r="CC2101" s="90"/>
      <c r="CD2101" s="90"/>
      <c r="CE2101" s="90"/>
      <c r="CF2101" s="90"/>
      <c r="CG2101" s="90"/>
      <c r="CH2101" s="90"/>
      <c r="CI2101" s="90"/>
      <c r="CJ2101" s="90"/>
      <c r="CK2101" s="90"/>
      <c r="CL2101" s="90"/>
      <c r="CM2101" s="90"/>
      <c r="CN2101" s="90"/>
      <c r="CO2101" s="90"/>
      <c r="CP2101" s="90"/>
      <c r="CQ2101" s="90"/>
      <c r="CR2101" s="90"/>
      <c r="CS2101" s="90"/>
      <c r="CT2101" s="90"/>
      <c r="CU2101" s="90"/>
      <c r="CV2101" s="90"/>
      <c r="CW2101" s="90"/>
      <c r="CX2101" s="90"/>
      <c r="CY2101" s="90"/>
      <c r="CZ2101" s="90"/>
      <c r="DA2101" s="90"/>
      <c r="DB2101" s="90"/>
      <c r="DC2101" s="90"/>
      <c r="DD2101" s="90"/>
      <c r="DE2101" s="90"/>
      <c r="DF2101" s="90"/>
      <c r="DG2101" s="90"/>
      <c r="DH2101" s="90"/>
      <c r="DI2101" s="90"/>
      <c r="DJ2101" s="90"/>
      <c r="DK2101" s="90"/>
      <c r="DL2101" s="90"/>
      <c r="DM2101" s="90"/>
      <c r="DN2101" s="90"/>
      <c r="DO2101" s="90"/>
      <c r="DP2101" s="90"/>
      <c r="DQ2101" s="90"/>
      <c r="DR2101" s="90"/>
      <c r="DS2101" s="90"/>
      <c r="DT2101" s="90"/>
      <c r="DU2101" s="90"/>
      <c r="DV2101" s="90"/>
      <c r="DW2101" s="90"/>
      <c r="DX2101" s="90"/>
      <c r="DY2101" s="90"/>
      <c r="DZ2101" s="90"/>
      <c r="EA2101" s="90"/>
      <c r="EB2101" s="90"/>
      <c r="EC2101" s="90"/>
      <c r="ED2101" s="90"/>
      <c r="EE2101" s="90"/>
      <c r="EF2101" s="90"/>
      <c r="EG2101" s="90"/>
      <c r="EH2101" s="90"/>
      <c r="EI2101" s="90"/>
      <c r="EJ2101" s="90"/>
      <c r="EK2101" s="90"/>
      <c r="EL2101" s="90"/>
      <c r="EM2101" s="90"/>
      <c r="EN2101" s="90"/>
      <c r="EO2101" s="90"/>
      <c r="EP2101" s="90"/>
      <c r="EQ2101" s="90"/>
      <c r="ER2101" s="90"/>
      <c r="ES2101" s="90"/>
      <c r="ET2101" s="90"/>
      <c r="EU2101" s="90"/>
      <c r="EV2101" s="90"/>
      <c r="EW2101" s="90"/>
      <c r="EX2101" s="90"/>
      <c r="EY2101" s="90"/>
      <c r="EZ2101" s="90"/>
      <c r="FA2101" s="90"/>
      <c r="FB2101" s="90"/>
      <c r="FC2101" s="90"/>
      <c r="FD2101" s="90"/>
      <c r="FE2101" s="90"/>
      <c r="FF2101" s="90"/>
      <c r="FG2101" s="90"/>
      <c r="FH2101" s="90"/>
      <c r="FI2101" s="90"/>
      <c r="FJ2101" s="90"/>
      <c r="FK2101" s="90"/>
      <c r="FL2101" s="90"/>
      <c r="FM2101" s="90"/>
      <c r="FN2101" s="90"/>
      <c r="FO2101" s="90"/>
      <c r="FP2101" s="90"/>
      <c r="FQ2101" s="90"/>
      <c r="FR2101" s="90"/>
      <c r="FS2101" s="90"/>
      <c r="FT2101" s="90"/>
      <c r="FU2101" s="90"/>
      <c r="FV2101" s="90"/>
      <c r="FW2101" s="90"/>
      <c r="FX2101" s="90"/>
      <c r="FY2101" s="90"/>
      <c r="FZ2101" s="90"/>
      <c r="GA2101" s="90"/>
      <c r="GB2101" s="90"/>
      <c r="GC2101" s="90"/>
      <c r="GD2101" s="90"/>
      <c r="GE2101" s="90"/>
      <c r="GF2101" s="90"/>
      <c r="GG2101" s="90"/>
      <c r="GH2101" s="90"/>
      <c r="GI2101" s="90"/>
      <c r="GJ2101" s="90"/>
      <c r="GK2101" s="90"/>
      <c r="GL2101" s="90"/>
      <c r="GM2101" s="90"/>
      <c r="GN2101" s="90"/>
      <c r="GO2101" s="90"/>
      <c r="GP2101" s="90"/>
      <c r="GQ2101" s="90"/>
      <c r="GR2101" s="90"/>
      <c r="GS2101" s="90"/>
      <c r="GT2101" s="90"/>
      <c r="GU2101" s="90"/>
      <c r="GV2101" s="90"/>
      <c r="GW2101" s="90"/>
      <c r="GX2101" s="90"/>
      <c r="GY2101" s="90"/>
      <c r="GZ2101" s="90"/>
      <c r="HA2101" s="90"/>
      <c r="HB2101" s="90"/>
      <c r="HC2101" s="90"/>
      <c r="HD2101" s="90"/>
      <c r="HE2101" s="90"/>
      <c r="HF2101" s="90"/>
      <c r="HG2101" s="90"/>
      <c r="HH2101" s="90"/>
      <c r="HI2101" s="90"/>
      <c r="HJ2101" s="90"/>
      <c r="HK2101" s="90"/>
      <c r="HL2101" s="90"/>
      <c r="HM2101" s="90"/>
      <c r="HN2101" s="90"/>
      <c r="HO2101" s="90"/>
      <c r="HP2101" s="90"/>
      <c r="HQ2101" s="90"/>
      <c r="HR2101" s="90"/>
      <c r="HS2101" s="90"/>
      <c r="HT2101" s="90"/>
      <c r="HU2101" s="90"/>
      <c r="HV2101" s="90"/>
      <c r="HW2101" s="90"/>
      <c r="HX2101" s="90"/>
      <c r="HY2101" s="90"/>
      <c r="HZ2101" s="90"/>
      <c r="IA2101" s="90"/>
      <c r="IB2101" s="90"/>
      <c r="IC2101" s="90"/>
      <c r="ID2101" s="90"/>
      <c r="IE2101" s="90"/>
      <c r="IF2101" s="90"/>
      <c r="IG2101" s="90"/>
      <c r="IH2101" s="90"/>
      <c r="II2101" s="90"/>
      <c r="IJ2101" s="90"/>
      <c r="IK2101" s="90"/>
      <c r="IL2101" s="90"/>
      <c r="IM2101" s="90"/>
    </row>
    <row r="2102" spans="1:247" ht="13.5" hidden="1">
      <c r="A2102" s="90" t="s">
        <v>2767</v>
      </c>
      <c r="B2102" s="90" t="s">
        <v>3050</v>
      </c>
      <c r="C2102" s="90" t="s">
        <v>3097</v>
      </c>
      <c r="D2102" s="90" t="s">
        <v>3098</v>
      </c>
      <c r="E2102" s="90" t="s">
        <v>3099</v>
      </c>
      <c r="F2102" s="90" t="s">
        <v>1945</v>
      </c>
      <c r="G2102" s="90" t="s">
        <v>3100</v>
      </c>
      <c r="H2102" s="92"/>
      <c r="I2102" s="90"/>
      <c r="J2102" s="93"/>
      <c r="K2102" s="94">
        <v>113</v>
      </c>
      <c r="L2102" s="94">
        <v>113</v>
      </c>
      <c r="M2102" s="94">
        <f t="shared" si="34"/>
        <v>0</v>
      </c>
      <c r="N2102" s="90" t="s">
        <v>3101</v>
      </c>
      <c r="O2102" s="90" t="s">
        <v>3102</v>
      </c>
      <c r="P2102" s="90" t="s">
        <v>2619</v>
      </c>
      <c r="Q2102" s="90"/>
      <c r="R2102" s="90"/>
      <c r="S2102" s="90"/>
      <c r="T2102" s="115"/>
      <c r="U2102" s="90"/>
      <c r="V2102" s="90"/>
      <c r="W2102" s="90"/>
      <c r="X2102" s="90"/>
      <c r="Y2102" s="90"/>
      <c r="Z2102" s="90"/>
      <c r="AA2102" s="90"/>
      <c r="AB2102" s="90"/>
      <c r="AC2102" s="90"/>
      <c r="AD2102" s="90"/>
      <c r="AE2102" s="90"/>
      <c r="AF2102" s="90"/>
      <c r="AG2102" s="90"/>
      <c r="AH2102" s="90"/>
      <c r="AI2102" s="90"/>
      <c r="AJ2102" s="90"/>
      <c r="AK2102" s="90"/>
      <c r="AL2102" s="90"/>
      <c r="AM2102" s="90"/>
      <c r="AN2102" s="90"/>
      <c r="AO2102" s="90"/>
      <c r="AP2102" s="90"/>
      <c r="AQ2102" s="90"/>
      <c r="AR2102" s="90"/>
      <c r="AS2102" s="90"/>
      <c r="AT2102" s="90"/>
      <c r="AU2102" s="90"/>
      <c r="AV2102" s="90"/>
      <c r="AW2102" s="90"/>
      <c r="AX2102" s="90"/>
      <c r="AY2102" s="90"/>
      <c r="AZ2102" s="90"/>
      <c r="BA2102" s="90"/>
      <c r="BB2102" s="90"/>
      <c r="BC2102" s="90"/>
      <c r="BD2102" s="90"/>
      <c r="BE2102" s="90"/>
      <c r="BF2102" s="90"/>
      <c r="BG2102" s="90"/>
      <c r="BH2102" s="90"/>
      <c r="BI2102" s="90"/>
      <c r="BJ2102" s="90"/>
      <c r="BK2102" s="90"/>
      <c r="BL2102" s="90"/>
      <c r="BM2102" s="90"/>
      <c r="BN2102" s="90"/>
      <c r="BO2102" s="90"/>
      <c r="BP2102" s="90"/>
      <c r="BQ2102" s="90"/>
      <c r="BR2102" s="90"/>
      <c r="BS2102" s="90"/>
      <c r="BT2102" s="90"/>
      <c r="BU2102" s="90"/>
      <c r="BV2102" s="90"/>
      <c r="BW2102" s="90"/>
      <c r="BX2102" s="90"/>
      <c r="BY2102" s="90"/>
      <c r="BZ2102" s="90"/>
      <c r="CA2102" s="90"/>
      <c r="CB2102" s="90"/>
      <c r="CC2102" s="90"/>
      <c r="CD2102" s="90"/>
      <c r="CE2102" s="90"/>
      <c r="CF2102" s="90"/>
      <c r="CG2102" s="90"/>
      <c r="CH2102" s="90"/>
      <c r="CI2102" s="90"/>
      <c r="CJ2102" s="90"/>
      <c r="CK2102" s="90"/>
      <c r="CL2102" s="90"/>
      <c r="CM2102" s="90"/>
      <c r="CN2102" s="90"/>
      <c r="CO2102" s="90"/>
      <c r="CP2102" s="90"/>
      <c r="CQ2102" s="90"/>
      <c r="CR2102" s="90"/>
      <c r="CS2102" s="90"/>
      <c r="CT2102" s="90"/>
      <c r="CU2102" s="90"/>
      <c r="CV2102" s="90"/>
      <c r="CW2102" s="90"/>
      <c r="CX2102" s="90"/>
      <c r="CY2102" s="90"/>
      <c r="CZ2102" s="90"/>
      <c r="DA2102" s="90"/>
      <c r="DB2102" s="90"/>
      <c r="DC2102" s="90"/>
      <c r="DD2102" s="90"/>
      <c r="DE2102" s="90"/>
      <c r="DF2102" s="90"/>
      <c r="DG2102" s="90"/>
      <c r="DH2102" s="90"/>
      <c r="DI2102" s="90"/>
      <c r="DJ2102" s="90"/>
      <c r="DK2102" s="90"/>
      <c r="DL2102" s="90"/>
      <c r="DM2102" s="90"/>
      <c r="DN2102" s="90"/>
      <c r="DO2102" s="90"/>
      <c r="DP2102" s="90"/>
      <c r="DQ2102" s="90"/>
      <c r="DR2102" s="90"/>
      <c r="DS2102" s="90"/>
      <c r="DT2102" s="90"/>
      <c r="DU2102" s="90"/>
      <c r="DV2102" s="90"/>
      <c r="DW2102" s="90"/>
      <c r="DX2102" s="90"/>
      <c r="DY2102" s="90"/>
      <c r="DZ2102" s="90"/>
      <c r="EA2102" s="90"/>
      <c r="EB2102" s="90"/>
      <c r="EC2102" s="90"/>
      <c r="ED2102" s="90"/>
      <c r="EE2102" s="90"/>
      <c r="EF2102" s="90"/>
      <c r="EG2102" s="90"/>
      <c r="EH2102" s="90"/>
      <c r="EI2102" s="90"/>
      <c r="EJ2102" s="90"/>
      <c r="EK2102" s="90"/>
      <c r="EL2102" s="90"/>
      <c r="EM2102" s="90"/>
      <c r="EN2102" s="90"/>
      <c r="EO2102" s="90"/>
      <c r="EP2102" s="90"/>
      <c r="EQ2102" s="90"/>
      <c r="ER2102" s="90"/>
      <c r="ES2102" s="90"/>
      <c r="ET2102" s="90"/>
      <c r="EU2102" s="90"/>
      <c r="EV2102" s="90"/>
      <c r="EW2102" s="90"/>
      <c r="EX2102" s="90"/>
      <c r="EY2102" s="90"/>
      <c r="EZ2102" s="90"/>
      <c r="FA2102" s="90"/>
      <c r="FB2102" s="90"/>
      <c r="FC2102" s="90"/>
      <c r="FD2102" s="90"/>
      <c r="FE2102" s="90"/>
      <c r="FF2102" s="90"/>
      <c r="FG2102" s="90"/>
      <c r="FH2102" s="90"/>
      <c r="FI2102" s="90"/>
      <c r="FJ2102" s="90"/>
      <c r="FK2102" s="90"/>
      <c r="FL2102" s="90"/>
      <c r="FM2102" s="90"/>
      <c r="FN2102" s="90"/>
      <c r="FO2102" s="90"/>
      <c r="FP2102" s="90"/>
      <c r="FQ2102" s="90"/>
      <c r="FR2102" s="90"/>
      <c r="FS2102" s="90"/>
      <c r="FT2102" s="90"/>
      <c r="FU2102" s="90"/>
      <c r="FV2102" s="90"/>
      <c r="FW2102" s="90"/>
      <c r="FX2102" s="90"/>
      <c r="FY2102" s="90"/>
      <c r="FZ2102" s="90"/>
      <c r="GA2102" s="90"/>
      <c r="GB2102" s="90"/>
      <c r="GC2102" s="90"/>
      <c r="GD2102" s="90"/>
      <c r="GE2102" s="90"/>
      <c r="GF2102" s="90"/>
      <c r="GG2102" s="90"/>
      <c r="GH2102" s="90"/>
      <c r="GI2102" s="90"/>
      <c r="GJ2102" s="90"/>
      <c r="GK2102" s="90"/>
      <c r="GL2102" s="90"/>
      <c r="GM2102" s="90"/>
      <c r="GN2102" s="90"/>
      <c r="GO2102" s="90"/>
      <c r="GP2102" s="90"/>
      <c r="GQ2102" s="90"/>
      <c r="GR2102" s="90"/>
      <c r="GS2102" s="90"/>
      <c r="GT2102" s="90"/>
      <c r="GU2102" s="90"/>
      <c r="GV2102" s="90"/>
      <c r="GW2102" s="90"/>
      <c r="GX2102" s="90"/>
      <c r="GY2102" s="90"/>
      <c r="GZ2102" s="90"/>
      <c r="HA2102" s="90"/>
      <c r="HB2102" s="90"/>
      <c r="HC2102" s="90"/>
      <c r="HD2102" s="90"/>
      <c r="HE2102" s="90"/>
      <c r="HF2102" s="90"/>
      <c r="HG2102" s="90"/>
      <c r="HH2102" s="90"/>
      <c r="HI2102" s="90"/>
      <c r="HJ2102" s="90"/>
      <c r="HK2102" s="90"/>
      <c r="HL2102" s="90"/>
      <c r="HM2102" s="90"/>
      <c r="HN2102" s="90"/>
      <c r="HO2102" s="90"/>
      <c r="HP2102" s="90"/>
      <c r="HQ2102" s="90"/>
      <c r="HR2102" s="90"/>
      <c r="HS2102" s="90"/>
      <c r="HT2102" s="90"/>
      <c r="HU2102" s="90"/>
      <c r="HV2102" s="90"/>
      <c r="HW2102" s="90"/>
      <c r="HX2102" s="90"/>
      <c r="HY2102" s="90"/>
      <c r="HZ2102" s="90"/>
      <c r="IA2102" s="90"/>
      <c r="IB2102" s="90"/>
      <c r="IC2102" s="90"/>
      <c r="ID2102" s="90"/>
      <c r="IE2102" s="90"/>
      <c r="IF2102" s="90"/>
      <c r="IG2102" s="90"/>
      <c r="IH2102" s="90"/>
      <c r="II2102" s="90"/>
      <c r="IJ2102" s="90"/>
      <c r="IK2102" s="90"/>
      <c r="IL2102" s="90"/>
      <c r="IM2102" s="90"/>
    </row>
    <row r="2103" spans="1:247" ht="13.5" hidden="1">
      <c r="A2103" s="90" t="s">
        <v>2767</v>
      </c>
      <c r="B2103" s="90" t="s">
        <v>3050</v>
      </c>
      <c r="C2103" s="90" t="s">
        <v>3097</v>
      </c>
      <c r="D2103" s="90" t="s">
        <v>2854</v>
      </c>
      <c r="E2103" s="90" t="s">
        <v>3099</v>
      </c>
      <c r="F2103" s="90" t="s">
        <v>1945</v>
      </c>
      <c r="G2103" s="90" t="s">
        <v>3100</v>
      </c>
      <c r="H2103" s="92"/>
      <c r="I2103" s="92"/>
      <c r="J2103" s="93"/>
      <c r="K2103" s="94">
        <v>113</v>
      </c>
      <c r="L2103" s="94">
        <f>K2103</f>
        <v>113</v>
      </c>
      <c r="M2103" s="94">
        <f t="shared" si="34"/>
        <v>0</v>
      </c>
      <c r="N2103" s="90" t="s">
        <v>3101</v>
      </c>
      <c r="O2103" s="90" t="s">
        <v>3102</v>
      </c>
      <c r="P2103" s="90" t="s">
        <v>2619</v>
      </c>
      <c r="Q2103" s="90"/>
      <c r="R2103" s="90"/>
      <c r="S2103" s="90"/>
      <c r="T2103" s="115"/>
      <c r="U2103" s="90"/>
      <c r="V2103" s="90"/>
      <c r="W2103" s="90"/>
      <c r="X2103" s="90"/>
      <c r="Y2103" s="90"/>
      <c r="Z2103" s="90"/>
      <c r="AA2103" s="90"/>
      <c r="AB2103" s="90"/>
      <c r="AC2103" s="90"/>
      <c r="AD2103" s="90"/>
      <c r="AE2103" s="90"/>
      <c r="AF2103" s="90"/>
      <c r="AG2103" s="90"/>
      <c r="AH2103" s="90"/>
      <c r="AI2103" s="90"/>
      <c r="AJ2103" s="90"/>
      <c r="AK2103" s="90"/>
      <c r="AL2103" s="90"/>
      <c r="AM2103" s="90"/>
      <c r="AN2103" s="90"/>
      <c r="AO2103" s="90"/>
      <c r="AP2103" s="90"/>
      <c r="AQ2103" s="90"/>
      <c r="AR2103" s="90"/>
      <c r="AS2103" s="90"/>
      <c r="AT2103" s="90"/>
      <c r="AU2103" s="90"/>
      <c r="AV2103" s="90"/>
      <c r="AW2103" s="90"/>
      <c r="AX2103" s="90"/>
      <c r="AY2103" s="90"/>
      <c r="AZ2103" s="90"/>
      <c r="BA2103" s="90"/>
      <c r="BB2103" s="90"/>
      <c r="BC2103" s="90"/>
      <c r="BD2103" s="90"/>
      <c r="BE2103" s="90"/>
      <c r="BF2103" s="90"/>
      <c r="BG2103" s="90"/>
      <c r="BH2103" s="90"/>
      <c r="BI2103" s="90"/>
      <c r="BJ2103" s="90"/>
      <c r="BK2103" s="90"/>
      <c r="BL2103" s="90"/>
      <c r="BM2103" s="90"/>
      <c r="BN2103" s="90"/>
      <c r="BO2103" s="90"/>
      <c r="BP2103" s="90"/>
      <c r="BQ2103" s="90"/>
      <c r="BR2103" s="90"/>
      <c r="BS2103" s="90"/>
      <c r="BT2103" s="90"/>
      <c r="BU2103" s="90"/>
      <c r="BV2103" s="90"/>
      <c r="BW2103" s="90"/>
      <c r="BX2103" s="90"/>
      <c r="BY2103" s="90"/>
      <c r="BZ2103" s="90"/>
      <c r="CA2103" s="90"/>
      <c r="CB2103" s="90"/>
      <c r="CC2103" s="90"/>
      <c r="CD2103" s="90"/>
      <c r="CE2103" s="90"/>
      <c r="CF2103" s="90"/>
      <c r="CG2103" s="90"/>
      <c r="CH2103" s="90"/>
      <c r="CI2103" s="90"/>
      <c r="CJ2103" s="90"/>
      <c r="CK2103" s="90"/>
      <c r="CL2103" s="90"/>
      <c r="CM2103" s="90"/>
      <c r="CN2103" s="90"/>
      <c r="CO2103" s="90"/>
      <c r="CP2103" s="90"/>
      <c r="CQ2103" s="90"/>
      <c r="CR2103" s="90"/>
      <c r="CS2103" s="90"/>
      <c r="CT2103" s="90"/>
      <c r="CU2103" s="90"/>
      <c r="CV2103" s="90"/>
      <c r="CW2103" s="90"/>
      <c r="CX2103" s="90"/>
      <c r="CY2103" s="90"/>
      <c r="CZ2103" s="90"/>
      <c r="DA2103" s="90"/>
      <c r="DB2103" s="90"/>
      <c r="DC2103" s="90"/>
      <c r="DD2103" s="90"/>
      <c r="DE2103" s="90"/>
      <c r="DF2103" s="90"/>
      <c r="DG2103" s="90"/>
      <c r="DH2103" s="90"/>
      <c r="DI2103" s="90"/>
      <c r="DJ2103" s="90"/>
      <c r="DK2103" s="90"/>
      <c r="DL2103" s="90"/>
      <c r="DM2103" s="90"/>
      <c r="DN2103" s="90"/>
      <c r="DO2103" s="90"/>
      <c r="DP2103" s="90"/>
      <c r="DQ2103" s="90"/>
      <c r="DR2103" s="90"/>
      <c r="DS2103" s="90"/>
      <c r="DT2103" s="90"/>
      <c r="DU2103" s="90"/>
      <c r="DV2103" s="90"/>
      <c r="DW2103" s="90"/>
      <c r="DX2103" s="90"/>
      <c r="DY2103" s="90"/>
      <c r="DZ2103" s="90"/>
      <c r="EA2103" s="90"/>
      <c r="EB2103" s="90"/>
      <c r="EC2103" s="90"/>
      <c r="ED2103" s="90"/>
      <c r="EE2103" s="90"/>
      <c r="EF2103" s="90"/>
      <c r="EG2103" s="90"/>
      <c r="EH2103" s="90"/>
      <c r="EI2103" s="90"/>
      <c r="EJ2103" s="90"/>
      <c r="EK2103" s="90"/>
      <c r="EL2103" s="90"/>
      <c r="EM2103" s="90"/>
      <c r="EN2103" s="90"/>
      <c r="EO2103" s="90"/>
      <c r="EP2103" s="90"/>
      <c r="EQ2103" s="90"/>
      <c r="ER2103" s="90"/>
      <c r="ES2103" s="90"/>
      <c r="ET2103" s="90"/>
      <c r="EU2103" s="90"/>
      <c r="EV2103" s="90"/>
      <c r="EW2103" s="90"/>
      <c r="EX2103" s="90"/>
      <c r="EY2103" s="90"/>
      <c r="EZ2103" s="90"/>
      <c r="FA2103" s="90"/>
      <c r="FB2103" s="90"/>
      <c r="FC2103" s="90"/>
      <c r="FD2103" s="90"/>
      <c r="FE2103" s="90"/>
      <c r="FF2103" s="90"/>
      <c r="FG2103" s="90"/>
      <c r="FH2103" s="90"/>
      <c r="FI2103" s="90"/>
      <c r="FJ2103" s="90"/>
      <c r="FK2103" s="90"/>
      <c r="FL2103" s="90"/>
      <c r="FM2103" s="90"/>
      <c r="FN2103" s="90"/>
      <c r="FO2103" s="90"/>
      <c r="FP2103" s="90"/>
      <c r="FQ2103" s="90"/>
      <c r="FR2103" s="90"/>
      <c r="FS2103" s="90"/>
      <c r="FT2103" s="90"/>
      <c r="FU2103" s="90"/>
      <c r="FV2103" s="90"/>
      <c r="FW2103" s="90"/>
      <c r="FX2103" s="90"/>
      <c r="FY2103" s="90"/>
      <c r="FZ2103" s="90"/>
      <c r="GA2103" s="90"/>
      <c r="GB2103" s="90"/>
      <c r="GC2103" s="90"/>
      <c r="GD2103" s="90"/>
      <c r="GE2103" s="90"/>
      <c r="GF2103" s="90"/>
      <c r="GG2103" s="90"/>
      <c r="GH2103" s="90"/>
      <c r="GI2103" s="90"/>
      <c r="GJ2103" s="90"/>
      <c r="GK2103" s="90"/>
      <c r="GL2103" s="90"/>
      <c r="GM2103" s="90"/>
      <c r="GN2103" s="90"/>
      <c r="GO2103" s="90"/>
      <c r="GP2103" s="90"/>
      <c r="GQ2103" s="90"/>
      <c r="GR2103" s="90"/>
      <c r="GS2103" s="90"/>
      <c r="GT2103" s="90"/>
      <c r="GU2103" s="90"/>
      <c r="GV2103" s="90"/>
      <c r="GW2103" s="90"/>
      <c r="GX2103" s="90"/>
      <c r="GY2103" s="90"/>
      <c r="GZ2103" s="90"/>
      <c r="HA2103" s="90"/>
      <c r="HB2103" s="90"/>
      <c r="HC2103" s="90"/>
      <c r="HD2103" s="90"/>
      <c r="HE2103" s="90"/>
      <c r="HF2103" s="90"/>
      <c r="HG2103" s="90"/>
      <c r="HH2103" s="90"/>
      <c r="HI2103" s="90"/>
      <c r="HJ2103" s="90"/>
      <c r="HK2103" s="90"/>
      <c r="HL2103" s="90"/>
      <c r="HM2103" s="90"/>
      <c r="HN2103" s="90"/>
      <c r="HO2103" s="90"/>
      <c r="HP2103" s="90"/>
      <c r="HQ2103" s="90"/>
      <c r="HR2103" s="90"/>
      <c r="HS2103" s="90"/>
      <c r="HT2103" s="90"/>
      <c r="HU2103" s="90"/>
      <c r="HV2103" s="90"/>
      <c r="HW2103" s="90"/>
      <c r="HX2103" s="90"/>
      <c r="HY2103" s="90"/>
      <c r="HZ2103" s="90"/>
      <c r="IA2103" s="90"/>
      <c r="IB2103" s="90"/>
      <c r="IC2103" s="90"/>
      <c r="ID2103" s="90"/>
      <c r="IE2103" s="90"/>
      <c r="IF2103" s="90"/>
      <c r="IG2103" s="90"/>
      <c r="IH2103" s="90"/>
      <c r="II2103" s="90"/>
      <c r="IJ2103" s="90"/>
      <c r="IK2103" s="90"/>
      <c r="IL2103" s="90"/>
      <c r="IM2103" s="90"/>
    </row>
    <row r="2104" spans="1:247" ht="13.5" hidden="1">
      <c r="A2104" s="90" t="s">
        <v>2767</v>
      </c>
      <c r="B2104" s="93" t="s">
        <v>3103</v>
      </c>
      <c r="C2104" s="90" t="s">
        <v>3104</v>
      </c>
      <c r="D2104" s="98">
        <v>45659</v>
      </c>
      <c r="E2104" s="90">
        <v>322784</v>
      </c>
      <c r="F2104" s="90" t="s">
        <v>3105</v>
      </c>
      <c r="G2104" s="90" t="s">
        <v>3106</v>
      </c>
      <c r="H2104" s="92">
        <v>1639153.07</v>
      </c>
      <c r="I2104" s="90">
        <v>497</v>
      </c>
      <c r="J2104" s="93"/>
      <c r="K2104" s="94">
        <f t="shared" ref="K2104:K2118" si="36">H2104/I2104</f>
        <v>3298.0947082494972</v>
      </c>
      <c r="L2104" s="94">
        <v>3298.0947082494972</v>
      </c>
      <c r="M2104" s="94">
        <f t="shared" si="34"/>
        <v>0</v>
      </c>
      <c r="N2104" s="90" t="s">
        <v>3101</v>
      </c>
      <c r="O2104" s="90" t="s">
        <v>3102</v>
      </c>
      <c r="P2104" s="90" t="s">
        <v>2619</v>
      </c>
      <c r="Q2104" s="90"/>
      <c r="R2104" s="90"/>
      <c r="S2104" s="90"/>
      <c r="T2104" s="115"/>
      <c r="U2104" s="90"/>
      <c r="V2104" s="90"/>
      <c r="W2104" s="90"/>
      <c r="X2104" s="90"/>
      <c r="Y2104" s="90"/>
      <c r="Z2104" s="90"/>
      <c r="AA2104" s="90"/>
      <c r="AB2104" s="90"/>
      <c r="AC2104" s="90"/>
      <c r="AD2104" s="90"/>
      <c r="AE2104" s="90"/>
      <c r="AF2104" s="90"/>
      <c r="AG2104" s="90"/>
      <c r="AH2104" s="90"/>
      <c r="AI2104" s="90"/>
      <c r="AJ2104" s="90"/>
      <c r="AK2104" s="90"/>
      <c r="AL2104" s="90"/>
      <c r="AM2104" s="90"/>
      <c r="AN2104" s="90"/>
      <c r="AO2104" s="90"/>
      <c r="AP2104" s="90"/>
      <c r="AQ2104" s="90"/>
      <c r="AR2104" s="90"/>
      <c r="AS2104" s="90"/>
      <c r="AT2104" s="90"/>
      <c r="AU2104" s="90"/>
      <c r="AV2104" s="90"/>
      <c r="AW2104" s="90"/>
      <c r="AX2104" s="90"/>
      <c r="AY2104" s="90"/>
      <c r="AZ2104" s="90"/>
      <c r="BA2104" s="90"/>
      <c r="BB2104" s="90"/>
      <c r="BC2104" s="90"/>
      <c r="BD2104" s="90"/>
      <c r="BE2104" s="90"/>
      <c r="BF2104" s="90"/>
      <c r="BG2104" s="90"/>
      <c r="BH2104" s="90"/>
      <c r="BI2104" s="90"/>
      <c r="BJ2104" s="90"/>
      <c r="BK2104" s="90"/>
      <c r="BL2104" s="90"/>
      <c r="BM2104" s="90"/>
      <c r="BN2104" s="90"/>
      <c r="BO2104" s="90"/>
      <c r="BP2104" s="90"/>
      <c r="BQ2104" s="90"/>
      <c r="BR2104" s="90"/>
      <c r="BS2104" s="90"/>
      <c r="BT2104" s="90"/>
      <c r="BU2104" s="90"/>
      <c r="BV2104" s="90"/>
      <c r="BW2104" s="90"/>
      <c r="BX2104" s="90"/>
      <c r="BY2104" s="90"/>
      <c r="BZ2104" s="90"/>
      <c r="CA2104" s="90"/>
      <c r="CB2104" s="90"/>
      <c r="CC2104" s="90"/>
      <c r="CD2104" s="90"/>
      <c r="CE2104" s="90"/>
      <c r="CF2104" s="90"/>
      <c r="CG2104" s="90"/>
      <c r="CH2104" s="90"/>
      <c r="CI2104" s="90"/>
      <c r="CJ2104" s="90"/>
      <c r="CK2104" s="90"/>
      <c r="CL2104" s="90"/>
      <c r="CM2104" s="90"/>
      <c r="CN2104" s="90"/>
      <c r="CO2104" s="90"/>
      <c r="CP2104" s="90"/>
      <c r="CQ2104" s="90"/>
      <c r="CR2104" s="90"/>
      <c r="CS2104" s="90"/>
      <c r="CT2104" s="90"/>
      <c r="CU2104" s="90"/>
      <c r="CV2104" s="90"/>
      <c r="CW2104" s="90"/>
      <c r="CX2104" s="90"/>
      <c r="CY2104" s="90"/>
      <c r="CZ2104" s="90"/>
      <c r="DA2104" s="90"/>
      <c r="DB2104" s="90"/>
      <c r="DC2104" s="90"/>
      <c r="DD2104" s="90"/>
      <c r="DE2104" s="90"/>
      <c r="DF2104" s="90"/>
      <c r="DG2104" s="90"/>
      <c r="DH2104" s="90"/>
      <c r="DI2104" s="90"/>
      <c r="DJ2104" s="90"/>
      <c r="DK2104" s="90"/>
      <c r="DL2104" s="90"/>
      <c r="DM2104" s="90"/>
      <c r="DN2104" s="90"/>
      <c r="DO2104" s="90"/>
      <c r="DP2104" s="90"/>
      <c r="DQ2104" s="90"/>
      <c r="DR2104" s="90"/>
      <c r="DS2104" s="90"/>
      <c r="DT2104" s="90"/>
      <c r="DU2104" s="90"/>
      <c r="DV2104" s="90"/>
      <c r="DW2104" s="90"/>
      <c r="DX2104" s="90"/>
      <c r="DY2104" s="90"/>
      <c r="DZ2104" s="90"/>
      <c r="EA2104" s="90"/>
      <c r="EB2104" s="90"/>
      <c r="EC2104" s="90"/>
      <c r="ED2104" s="90"/>
      <c r="EE2104" s="90"/>
      <c r="EF2104" s="90"/>
      <c r="EG2104" s="90"/>
      <c r="EH2104" s="90"/>
      <c r="EI2104" s="90"/>
      <c r="EJ2104" s="90"/>
      <c r="EK2104" s="90"/>
      <c r="EL2104" s="90"/>
      <c r="EM2104" s="90"/>
      <c r="EN2104" s="90"/>
      <c r="EO2104" s="90"/>
      <c r="EP2104" s="90"/>
      <c r="EQ2104" s="90"/>
      <c r="ER2104" s="90"/>
      <c r="ES2104" s="90"/>
      <c r="ET2104" s="90"/>
      <c r="EU2104" s="90"/>
      <c r="EV2104" s="90"/>
      <c r="EW2104" s="90"/>
      <c r="EX2104" s="90"/>
      <c r="EY2104" s="90"/>
      <c r="EZ2104" s="90"/>
      <c r="FA2104" s="90"/>
      <c r="FB2104" s="90"/>
      <c r="FC2104" s="90"/>
      <c r="FD2104" s="90"/>
      <c r="FE2104" s="90"/>
      <c r="FF2104" s="90"/>
      <c r="FG2104" s="90"/>
      <c r="FH2104" s="90"/>
      <c r="FI2104" s="90"/>
      <c r="FJ2104" s="90"/>
      <c r="FK2104" s="90"/>
      <c r="FL2104" s="90"/>
      <c r="FM2104" s="90"/>
      <c r="FN2104" s="90"/>
      <c r="FO2104" s="90"/>
      <c r="FP2104" s="90"/>
      <c r="FQ2104" s="90"/>
      <c r="FR2104" s="90"/>
      <c r="FS2104" s="90"/>
      <c r="FT2104" s="90"/>
      <c r="FU2104" s="90"/>
      <c r="FV2104" s="90"/>
      <c r="FW2104" s="90"/>
      <c r="FX2104" s="90"/>
      <c r="FY2104" s="90"/>
      <c r="FZ2104" s="90"/>
      <c r="GA2104" s="90"/>
      <c r="GB2104" s="90"/>
      <c r="GC2104" s="90"/>
      <c r="GD2104" s="90"/>
      <c r="GE2104" s="90"/>
      <c r="GF2104" s="90"/>
      <c r="GG2104" s="90"/>
      <c r="GH2104" s="90"/>
      <c r="GI2104" s="90"/>
      <c r="GJ2104" s="90"/>
      <c r="GK2104" s="90"/>
      <c r="GL2104" s="90"/>
      <c r="GM2104" s="90"/>
      <c r="GN2104" s="90"/>
      <c r="GO2104" s="90"/>
      <c r="GP2104" s="90"/>
      <c r="GQ2104" s="90"/>
      <c r="GR2104" s="90"/>
      <c r="GS2104" s="90"/>
      <c r="GT2104" s="90"/>
      <c r="GU2104" s="90"/>
      <c r="GV2104" s="90"/>
      <c r="GW2104" s="90"/>
      <c r="GX2104" s="90"/>
      <c r="GY2104" s="90"/>
      <c r="GZ2104" s="90"/>
      <c r="HA2104" s="90"/>
      <c r="HB2104" s="90"/>
      <c r="HC2104" s="90"/>
      <c r="HD2104" s="90"/>
      <c r="HE2104" s="90"/>
      <c r="HF2104" s="90"/>
      <c r="HG2104" s="90"/>
      <c r="HH2104" s="90"/>
      <c r="HI2104" s="90"/>
      <c r="HJ2104" s="90"/>
      <c r="HK2104" s="90"/>
      <c r="HL2104" s="90"/>
      <c r="HM2104" s="90"/>
      <c r="HN2104" s="90"/>
      <c r="HO2104" s="90"/>
      <c r="HP2104" s="90"/>
      <c r="HQ2104" s="90"/>
      <c r="HR2104" s="90"/>
      <c r="HS2104" s="90"/>
      <c r="HT2104" s="90"/>
      <c r="HU2104" s="90"/>
      <c r="HV2104" s="90"/>
      <c r="HW2104" s="90"/>
      <c r="HX2104" s="90"/>
      <c r="HY2104" s="90"/>
      <c r="HZ2104" s="90"/>
      <c r="IA2104" s="90"/>
      <c r="IB2104" s="90"/>
      <c r="IC2104" s="90"/>
      <c r="ID2104" s="90"/>
      <c r="IE2104" s="90"/>
      <c r="IF2104" s="90"/>
      <c r="IG2104" s="90"/>
      <c r="IH2104" s="90"/>
      <c r="II2104" s="90"/>
      <c r="IJ2104" s="90"/>
      <c r="IK2104" s="90"/>
      <c r="IL2104" s="90"/>
      <c r="IM2104" s="90"/>
    </row>
    <row r="2105" spans="1:247" ht="13.5" hidden="1">
      <c r="A2105" s="90" t="s">
        <v>2767</v>
      </c>
      <c r="B2105" s="93" t="s">
        <v>3103</v>
      </c>
      <c r="C2105" s="90" t="s">
        <v>3104</v>
      </c>
      <c r="D2105" s="98">
        <v>45718</v>
      </c>
      <c r="E2105" s="90">
        <v>32296</v>
      </c>
      <c r="F2105" s="90" t="s">
        <v>3105</v>
      </c>
      <c r="G2105" s="90" t="s">
        <v>3106</v>
      </c>
      <c r="H2105" s="92">
        <v>526474.51</v>
      </c>
      <c r="I2105" s="90">
        <v>497</v>
      </c>
      <c r="J2105" s="93"/>
      <c r="K2105" s="94">
        <f t="shared" si="36"/>
        <v>1059.3048490945673</v>
      </c>
      <c r="L2105" s="94">
        <v>1059.3048490945673</v>
      </c>
      <c r="M2105" s="94">
        <f t="shared" si="34"/>
        <v>0</v>
      </c>
      <c r="N2105" s="90" t="s">
        <v>3101</v>
      </c>
      <c r="O2105" s="90" t="s">
        <v>3102</v>
      </c>
      <c r="P2105" s="90" t="s">
        <v>2619</v>
      </c>
      <c r="Q2105" s="90"/>
      <c r="R2105" s="90"/>
      <c r="S2105" s="90"/>
      <c r="T2105" s="115"/>
      <c r="U2105" s="90"/>
      <c r="V2105" s="90"/>
      <c r="W2105" s="90"/>
      <c r="X2105" s="90"/>
      <c r="Y2105" s="90"/>
      <c r="Z2105" s="90"/>
      <c r="AA2105" s="90"/>
      <c r="AB2105" s="90"/>
      <c r="AC2105" s="90"/>
      <c r="AD2105" s="90"/>
      <c r="AE2105" s="90"/>
      <c r="AF2105" s="90"/>
      <c r="AG2105" s="90"/>
      <c r="AH2105" s="90"/>
      <c r="AI2105" s="90"/>
      <c r="AJ2105" s="90"/>
      <c r="AK2105" s="90"/>
      <c r="AL2105" s="90"/>
      <c r="AM2105" s="90"/>
      <c r="AN2105" s="90"/>
      <c r="AO2105" s="90"/>
      <c r="AP2105" s="90"/>
      <c r="AQ2105" s="90"/>
      <c r="AR2105" s="90"/>
      <c r="AS2105" s="90"/>
      <c r="AT2105" s="90"/>
      <c r="AU2105" s="90"/>
      <c r="AV2105" s="90"/>
      <c r="AW2105" s="90"/>
      <c r="AX2105" s="90"/>
      <c r="AY2105" s="90"/>
      <c r="AZ2105" s="90"/>
      <c r="BA2105" s="90"/>
      <c r="BB2105" s="90"/>
      <c r="BC2105" s="90"/>
      <c r="BD2105" s="90"/>
      <c r="BE2105" s="90"/>
      <c r="BF2105" s="90"/>
      <c r="BG2105" s="90"/>
      <c r="BH2105" s="90"/>
      <c r="BI2105" s="90"/>
      <c r="BJ2105" s="90"/>
      <c r="BK2105" s="90"/>
      <c r="BL2105" s="90"/>
      <c r="BM2105" s="90"/>
      <c r="BN2105" s="90"/>
      <c r="BO2105" s="90"/>
      <c r="BP2105" s="90"/>
      <c r="BQ2105" s="90"/>
      <c r="BR2105" s="90"/>
      <c r="BS2105" s="90"/>
      <c r="BT2105" s="90"/>
      <c r="BU2105" s="90"/>
      <c r="BV2105" s="90"/>
      <c r="BW2105" s="90"/>
      <c r="BX2105" s="90"/>
      <c r="BY2105" s="90"/>
      <c r="BZ2105" s="90"/>
      <c r="CA2105" s="90"/>
      <c r="CB2105" s="90"/>
      <c r="CC2105" s="90"/>
      <c r="CD2105" s="90"/>
      <c r="CE2105" s="90"/>
      <c r="CF2105" s="90"/>
      <c r="CG2105" s="90"/>
      <c r="CH2105" s="90"/>
      <c r="CI2105" s="90"/>
      <c r="CJ2105" s="90"/>
      <c r="CK2105" s="90"/>
      <c r="CL2105" s="90"/>
      <c r="CM2105" s="90"/>
      <c r="CN2105" s="90"/>
      <c r="CO2105" s="90"/>
      <c r="CP2105" s="90"/>
      <c r="CQ2105" s="90"/>
      <c r="CR2105" s="90"/>
      <c r="CS2105" s="90"/>
      <c r="CT2105" s="90"/>
      <c r="CU2105" s="90"/>
      <c r="CV2105" s="90"/>
      <c r="CW2105" s="90"/>
      <c r="CX2105" s="90"/>
      <c r="CY2105" s="90"/>
      <c r="CZ2105" s="90"/>
      <c r="DA2105" s="90"/>
      <c r="DB2105" s="90"/>
      <c r="DC2105" s="90"/>
      <c r="DD2105" s="90"/>
      <c r="DE2105" s="90"/>
      <c r="DF2105" s="90"/>
      <c r="DG2105" s="90"/>
      <c r="DH2105" s="90"/>
      <c r="DI2105" s="90"/>
      <c r="DJ2105" s="90"/>
      <c r="DK2105" s="90"/>
      <c r="DL2105" s="90"/>
      <c r="DM2105" s="90"/>
      <c r="DN2105" s="90"/>
      <c r="DO2105" s="90"/>
      <c r="DP2105" s="90"/>
      <c r="DQ2105" s="90"/>
      <c r="DR2105" s="90"/>
      <c r="DS2105" s="90"/>
      <c r="DT2105" s="90"/>
      <c r="DU2105" s="90"/>
      <c r="DV2105" s="90"/>
      <c r="DW2105" s="90"/>
      <c r="DX2105" s="90"/>
      <c r="DY2105" s="90"/>
      <c r="DZ2105" s="90"/>
      <c r="EA2105" s="90"/>
      <c r="EB2105" s="90"/>
      <c r="EC2105" s="90"/>
      <c r="ED2105" s="90"/>
      <c r="EE2105" s="90"/>
      <c r="EF2105" s="90"/>
      <c r="EG2105" s="90"/>
      <c r="EH2105" s="90"/>
      <c r="EI2105" s="90"/>
      <c r="EJ2105" s="90"/>
      <c r="EK2105" s="90"/>
      <c r="EL2105" s="90"/>
      <c r="EM2105" s="90"/>
      <c r="EN2105" s="90"/>
      <c r="EO2105" s="90"/>
      <c r="EP2105" s="90"/>
      <c r="EQ2105" s="90"/>
      <c r="ER2105" s="90"/>
      <c r="ES2105" s="90"/>
      <c r="ET2105" s="90"/>
      <c r="EU2105" s="90"/>
      <c r="EV2105" s="90"/>
      <c r="EW2105" s="90"/>
      <c r="EX2105" s="90"/>
      <c r="EY2105" s="90"/>
      <c r="EZ2105" s="90"/>
      <c r="FA2105" s="90"/>
      <c r="FB2105" s="90"/>
      <c r="FC2105" s="90"/>
      <c r="FD2105" s="90"/>
      <c r="FE2105" s="90"/>
      <c r="FF2105" s="90"/>
      <c r="FG2105" s="90"/>
      <c r="FH2105" s="90"/>
      <c r="FI2105" s="90"/>
      <c r="FJ2105" s="90"/>
      <c r="FK2105" s="90"/>
      <c r="FL2105" s="90"/>
      <c r="FM2105" s="90"/>
      <c r="FN2105" s="90"/>
      <c r="FO2105" s="90"/>
      <c r="FP2105" s="90"/>
      <c r="FQ2105" s="90"/>
      <c r="FR2105" s="90"/>
      <c r="FS2105" s="90"/>
      <c r="FT2105" s="90"/>
      <c r="FU2105" s="90"/>
      <c r="FV2105" s="90"/>
      <c r="FW2105" s="90"/>
      <c r="FX2105" s="90"/>
      <c r="FY2105" s="90"/>
      <c r="FZ2105" s="90"/>
      <c r="GA2105" s="90"/>
      <c r="GB2105" s="90"/>
      <c r="GC2105" s="90"/>
      <c r="GD2105" s="90"/>
      <c r="GE2105" s="90"/>
      <c r="GF2105" s="90"/>
      <c r="GG2105" s="90"/>
      <c r="GH2105" s="90"/>
      <c r="GI2105" s="90"/>
      <c r="GJ2105" s="90"/>
      <c r="GK2105" s="90"/>
      <c r="GL2105" s="90"/>
      <c r="GM2105" s="90"/>
      <c r="GN2105" s="90"/>
      <c r="GO2105" s="90"/>
      <c r="GP2105" s="90"/>
      <c r="GQ2105" s="90"/>
      <c r="GR2105" s="90"/>
      <c r="GS2105" s="90"/>
      <c r="GT2105" s="90"/>
      <c r="GU2105" s="90"/>
      <c r="GV2105" s="90"/>
      <c r="GW2105" s="90"/>
      <c r="GX2105" s="90"/>
      <c r="GY2105" s="90"/>
      <c r="GZ2105" s="90"/>
      <c r="HA2105" s="90"/>
      <c r="HB2105" s="90"/>
      <c r="HC2105" s="90"/>
      <c r="HD2105" s="90"/>
      <c r="HE2105" s="90"/>
      <c r="HF2105" s="90"/>
      <c r="HG2105" s="90"/>
      <c r="HH2105" s="90"/>
      <c r="HI2105" s="90"/>
      <c r="HJ2105" s="90"/>
      <c r="HK2105" s="90"/>
      <c r="HL2105" s="90"/>
      <c r="HM2105" s="90"/>
      <c r="HN2105" s="90"/>
      <c r="HO2105" s="90"/>
      <c r="HP2105" s="90"/>
      <c r="HQ2105" s="90"/>
      <c r="HR2105" s="90"/>
      <c r="HS2105" s="90"/>
      <c r="HT2105" s="90"/>
      <c r="HU2105" s="90"/>
      <c r="HV2105" s="90"/>
      <c r="HW2105" s="90"/>
      <c r="HX2105" s="90"/>
      <c r="HY2105" s="90"/>
      <c r="HZ2105" s="90"/>
      <c r="IA2105" s="90"/>
      <c r="IB2105" s="90"/>
      <c r="IC2105" s="90"/>
      <c r="ID2105" s="90"/>
      <c r="IE2105" s="90"/>
      <c r="IF2105" s="90"/>
      <c r="IG2105" s="90"/>
      <c r="IH2105" s="90"/>
      <c r="II2105" s="90"/>
      <c r="IJ2105" s="90"/>
      <c r="IK2105" s="90"/>
      <c r="IL2105" s="90"/>
      <c r="IM2105" s="90"/>
    </row>
    <row r="2106" spans="1:247" ht="13.5" hidden="1">
      <c r="A2106" s="90" t="s">
        <v>2767</v>
      </c>
      <c r="B2106" s="93" t="s">
        <v>3103</v>
      </c>
      <c r="C2106" s="90" t="s">
        <v>3104</v>
      </c>
      <c r="D2106" s="98">
        <v>45779</v>
      </c>
      <c r="E2106" s="90">
        <v>323199</v>
      </c>
      <c r="F2106" s="90" t="s">
        <v>3105</v>
      </c>
      <c r="G2106" s="90" t="s">
        <v>3106</v>
      </c>
      <c r="H2106" s="92">
        <v>76864.19</v>
      </c>
      <c r="I2106" s="90">
        <v>492</v>
      </c>
      <c r="J2106" s="93"/>
      <c r="K2106" s="94">
        <f t="shared" si="36"/>
        <v>156.22802845528454</v>
      </c>
      <c r="L2106" s="94">
        <v>156.22802845528454</v>
      </c>
      <c r="M2106" s="94">
        <f t="shared" si="34"/>
        <v>0</v>
      </c>
      <c r="N2106" s="90" t="s">
        <v>3101</v>
      </c>
      <c r="O2106" s="90" t="s">
        <v>3102</v>
      </c>
      <c r="P2106" s="90" t="s">
        <v>2619</v>
      </c>
      <c r="Q2106" s="90"/>
      <c r="R2106" s="90"/>
      <c r="S2106" s="90"/>
      <c r="T2106" s="115"/>
      <c r="U2106" s="90"/>
      <c r="V2106" s="90"/>
      <c r="W2106" s="90"/>
      <c r="X2106" s="90"/>
      <c r="Y2106" s="90"/>
      <c r="Z2106" s="90"/>
      <c r="AA2106" s="90"/>
      <c r="AB2106" s="90"/>
      <c r="AC2106" s="90"/>
      <c r="AD2106" s="90"/>
      <c r="AE2106" s="90"/>
      <c r="AF2106" s="90"/>
      <c r="AG2106" s="90"/>
      <c r="AH2106" s="90"/>
      <c r="AI2106" s="90"/>
      <c r="AJ2106" s="90"/>
      <c r="AK2106" s="90"/>
      <c r="AL2106" s="90"/>
      <c r="AM2106" s="90"/>
      <c r="AN2106" s="90"/>
      <c r="AO2106" s="90"/>
      <c r="AP2106" s="90"/>
      <c r="AQ2106" s="90"/>
      <c r="AR2106" s="90"/>
      <c r="AS2106" s="90"/>
      <c r="AT2106" s="90"/>
      <c r="AU2106" s="90"/>
      <c r="AV2106" s="90"/>
      <c r="AW2106" s="90"/>
      <c r="AX2106" s="90"/>
      <c r="AY2106" s="90"/>
      <c r="AZ2106" s="90"/>
      <c r="BA2106" s="90"/>
      <c r="BB2106" s="90"/>
      <c r="BC2106" s="90"/>
      <c r="BD2106" s="90"/>
      <c r="BE2106" s="90"/>
      <c r="BF2106" s="90"/>
      <c r="BG2106" s="90"/>
      <c r="BH2106" s="90"/>
      <c r="BI2106" s="90"/>
      <c r="BJ2106" s="90"/>
      <c r="BK2106" s="90"/>
      <c r="BL2106" s="90"/>
      <c r="BM2106" s="90"/>
      <c r="BN2106" s="90"/>
      <c r="BO2106" s="90"/>
      <c r="BP2106" s="90"/>
      <c r="BQ2106" s="90"/>
      <c r="BR2106" s="90"/>
      <c r="BS2106" s="90"/>
      <c r="BT2106" s="90"/>
      <c r="BU2106" s="90"/>
      <c r="BV2106" s="90"/>
      <c r="BW2106" s="90"/>
      <c r="BX2106" s="90"/>
      <c r="BY2106" s="90"/>
      <c r="BZ2106" s="90"/>
      <c r="CA2106" s="90"/>
      <c r="CB2106" s="90"/>
      <c r="CC2106" s="90"/>
      <c r="CD2106" s="90"/>
      <c r="CE2106" s="90"/>
      <c r="CF2106" s="90"/>
      <c r="CG2106" s="90"/>
      <c r="CH2106" s="90"/>
      <c r="CI2106" s="90"/>
      <c r="CJ2106" s="90"/>
      <c r="CK2106" s="90"/>
      <c r="CL2106" s="90"/>
      <c r="CM2106" s="90"/>
      <c r="CN2106" s="90"/>
      <c r="CO2106" s="90"/>
      <c r="CP2106" s="90"/>
      <c r="CQ2106" s="90"/>
      <c r="CR2106" s="90"/>
      <c r="CS2106" s="90"/>
      <c r="CT2106" s="90"/>
      <c r="CU2106" s="90"/>
      <c r="CV2106" s="90"/>
      <c r="CW2106" s="90"/>
      <c r="CX2106" s="90"/>
      <c r="CY2106" s="90"/>
      <c r="CZ2106" s="90"/>
      <c r="DA2106" s="90"/>
      <c r="DB2106" s="90"/>
      <c r="DC2106" s="90"/>
      <c r="DD2106" s="90"/>
      <c r="DE2106" s="90"/>
      <c r="DF2106" s="90"/>
      <c r="DG2106" s="90"/>
      <c r="DH2106" s="90"/>
      <c r="DI2106" s="90"/>
      <c r="DJ2106" s="90"/>
      <c r="DK2106" s="90"/>
      <c r="DL2106" s="90"/>
      <c r="DM2106" s="90"/>
      <c r="DN2106" s="90"/>
      <c r="DO2106" s="90"/>
      <c r="DP2106" s="90"/>
      <c r="DQ2106" s="90"/>
      <c r="DR2106" s="90"/>
      <c r="DS2106" s="90"/>
      <c r="DT2106" s="90"/>
      <c r="DU2106" s="90"/>
      <c r="DV2106" s="90"/>
      <c r="DW2106" s="90"/>
      <c r="DX2106" s="90"/>
      <c r="DY2106" s="90"/>
      <c r="DZ2106" s="90"/>
      <c r="EA2106" s="90"/>
      <c r="EB2106" s="90"/>
      <c r="EC2106" s="90"/>
      <c r="ED2106" s="90"/>
      <c r="EE2106" s="90"/>
      <c r="EF2106" s="90"/>
      <c r="EG2106" s="90"/>
      <c r="EH2106" s="90"/>
      <c r="EI2106" s="90"/>
      <c r="EJ2106" s="90"/>
      <c r="EK2106" s="90"/>
      <c r="EL2106" s="90"/>
      <c r="EM2106" s="90"/>
      <c r="EN2106" s="90"/>
      <c r="EO2106" s="90"/>
      <c r="EP2106" s="90"/>
      <c r="EQ2106" s="90"/>
      <c r="ER2106" s="90"/>
      <c r="ES2106" s="90"/>
      <c r="ET2106" s="90"/>
      <c r="EU2106" s="90"/>
      <c r="EV2106" s="90"/>
      <c r="EW2106" s="90"/>
      <c r="EX2106" s="90"/>
      <c r="EY2106" s="90"/>
      <c r="EZ2106" s="90"/>
      <c r="FA2106" s="90"/>
      <c r="FB2106" s="90"/>
      <c r="FC2106" s="90"/>
      <c r="FD2106" s="90"/>
      <c r="FE2106" s="90"/>
      <c r="FF2106" s="90"/>
      <c r="FG2106" s="90"/>
      <c r="FH2106" s="90"/>
      <c r="FI2106" s="90"/>
      <c r="FJ2106" s="90"/>
      <c r="FK2106" s="90"/>
      <c r="FL2106" s="90"/>
      <c r="FM2106" s="90"/>
      <c r="FN2106" s="90"/>
      <c r="FO2106" s="90"/>
      <c r="FP2106" s="90"/>
      <c r="FQ2106" s="90"/>
      <c r="FR2106" s="90"/>
      <c r="FS2106" s="90"/>
      <c r="FT2106" s="90"/>
      <c r="FU2106" s="90"/>
      <c r="FV2106" s="90"/>
      <c r="FW2106" s="90"/>
      <c r="FX2106" s="90"/>
      <c r="FY2106" s="90"/>
      <c r="FZ2106" s="90"/>
      <c r="GA2106" s="90"/>
      <c r="GB2106" s="90"/>
      <c r="GC2106" s="90"/>
      <c r="GD2106" s="90"/>
      <c r="GE2106" s="90"/>
      <c r="GF2106" s="90"/>
      <c r="GG2106" s="90"/>
      <c r="GH2106" s="90"/>
      <c r="GI2106" s="90"/>
      <c r="GJ2106" s="90"/>
      <c r="GK2106" s="90"/>
      <c r="GL2106" s="90"/>
      <c r="GM2106" s="90"/>
      <c r="GN2106" s="90"/>
      <c r="GO2106" s="90"/>
      <c r="GP2106" s="90"/>
      <c r="GQ2106" s="90"/>
      <c r="GR2106" s="90"/>
      <c r="GS2106" s="90"/>
      <c r="GT2106" s="90"/>
      <c r="GU2106" s="90"/>
      <c r="GV2106" s="90"/>
      <c r="GW2106" s="90"/>
      <c r="GX2106" s="90"/>
      <c r="GY2106" s="90"/>
      <c r="GZ2106" s="90"/>
      <c r="HA2106" s="90"/>
      <c r="HB2106" s="90"/>
      <c r="HC2106" s="90"/>
      <c r="HD2106" s="90"/>
      <c r="HE2106" s="90"/>
      <c r="HF2106" s="90"/>
      <c r="HG2106" s="90"/>
      <c r="HH2106" s="90"/>
      <c r="HI2106" s="90"/>
      <c r="HJ2106" s="90"/>
      <c r="HK2106" s="90"/>
      <c r="HL2106" s="90"/>
      <c r="HM2106" s="90"/>
      <c r="HN2106" s="90"/>
      <c r="HO2106" s="90"/>
      <c r="HP2106" s="90"/>
      <c r="HQ2106" s="90"/>
      <c r="HR2106" s="90"/>
      <c r="HS2106" s="90"/>
      <c r="HT2106" s="90"/>
      <c r="HU2106" s="90"/>
      <c r="HV2106" s="90"/>
      <c r="HW2106" s="90"/>
      <c r="HX2106" s="90"/>
      <c r="HY2106" s="90"/>
      <c r="HZ2106" s="90"/>
      <c r="IA2106" s="90"/>
      <c r="IB2106" s="90"/>
      <c r="IC2106" s="90"/>
      <c r="ID2106" s="90"/>
      <c r="IE2106" s="90"/>
      <c r="IF2106" s="90"/>
      <c r="IG2106" s="90"/>
      <c r="IH2106" s="90"/>
      <c r="II2106" s="90"/>
      <c r="IJ2106" s="90"/>
      <c r="IK2106" s="90"/>
      <c r="IL2106" s="90"/>
      <c r="IM2106" s="90"/>
    </row>
    <row r="2107" spans="1:247" ht="13.5" hidden="1">
      <c r="A2107" s="90" t="s">
        <v>2767</v>
      </c>
      <c r="B2107" s="93" t="s">
        <v>3103</v>
      </c>
      <c r="C2107" s="90" t="s">
        <v>3104</v>
      </c>
      <c r="D2107" s="98">
        <v>45810</v>
      </c>
      <c r="E2107" s="90">
        <v>323357</v>
      </c>
      <c r="F2107" s="90" t="s">
        <v>3105</v>
      </c>
      <c r="G2107" s="90" t="s">
        <v>3106</v>
      </c>
      <c r="H2107" s="92">
        <v>285937.5</v>
      </c>
      <c r="I2107" s="90">
        <v>492</v>
      </c>
      <c r="J2107" s="93"/>
      <c r="K2107" s="94">
        <f t="shared" si="36"/>
        <v>581.17378048780483</v>
      </c>
      <c r="L2107" s="94">
        <v>581.17378048780483</v>
      </c>
      <c r="M2107" s="94">
        <f t="shared" si="34"/>
        <v>0</v>
      </c>
      <c r="N2107" s="90" t="s">
        <v>3101</v>
      </c>
      <c r="O2107" s="90" t="s">
        <v>3102</v>
      </c>
      <c r="P2107" s="90" t="s">
        <v>2619</v>
      </c>
      <c r="Q2107" s="90"/>
      <c r="R2107" s="90"/>
      <c r="S2107" s="90"/>
      <c r="T2107" s="115"/>
      <c r="U2107" s="90"/>
      <c r="V2107" s="90"/>
      <c r="W2107" s="90"/>
      <c r="X2107" s="90"/>
      <c r="Y2107" s="90"/>
      <c r="Z2107" s="90"/>
      <c r="AA2107" s="90"/>
      <c r="AB2107" s="90"/>
      <c r="AC2107" s="90"/>
      <c r="AD2107" s="90"/>
      <c r="AE2107" s="90"/>
      <c r="AF2107" s="90"/>
      <c r="AG2107" s="90"/>
      <c r="AH2107" s="90"/>
      <c r="AI2107" s="90"/>
      <c r="AJ2107" s="90"/>
      <c r="AK2107" s="90"/>
      <c r="AL2107" s="90"/>
      <c r="AM2107" s="90"/>
      <c r="AN2107" s="90"/>
      <c r="AO2107" s="90"/>
      <c r="AP2107" s="90"/>
      <c r="AQ2107" s="90"/>
      <c r="AR2107" s="90"/>
      <c r="AS2107" s="90"/>
      <c r="AT2107" s="90"/>
      <c r="AU2107" s="90"/>
      <c r="AV2107" s="90"/>
      <c r="AW2107" s="90"/>
      <c r="AX2107" s="90"/>
      <c r="AY2107" s="90"/>
      <c r="AZ2107" s="90"/>
      <c r="BA2107" s="90"/>
      <c r="BB2107" s="90"/>
      <c r="BC2107" s="90"/>
      <c r="BD2107" s="90"/>
      <c r="BE2107" s="90"/>
      <c r="BF2107" s="90"/>
      <c r="BG2107" s="90"/>
      <c r="BH2107" s="90"/>
      <c r="BI2107" s="90"/>
      <c r="BJ2107" s="90"/>
      <c r="BK2107" s="90"/>
      <c r="BL2107" s="90"/>
      <c r="BM2107" s="90"/>
      <c r="BN2107" s="90"/>
      <c r="BO2107" s="90"/>
      <c r="BP2107" s="90"/>
      <c r="BQ2107" s="90"/>
      <c r="BR2107" s="90"/>
      <c r="BS2107" s="90"/>
      <c r="BT2107" s="90"/>
      <c r="BU2107" s="90"/>
      <c r="BV2107" s="90"/>
      <c r="BW2107" s="90"/>
      <c r="BX2107" s="90"/>
      <c r="BY2107" s="90"/>
      <c r="BZ2107" s="90"/>
      <c r="CA2107" s="90"/>
      <c r="CB2107" s="90"/>
      <c r="CC2107" s="90"/>
      <c r="CD2107" s="90"/>
      <c r="CE2107" s="90"/>
      <c r="CF2107" s="90"/>
      <c r="CG2107" s="90"/>
      <c r="CH2107" s="90"/>
      <c r="CI2107" s="90"/>
      <c r="CJ2107" s="90"/>
      <c r="CK2107" s="90"/>
      <c r="CL2107" s="90"/>
      <c r="CM2107" s="90"/>
      <c r="CN2107" s="90"/>
      <c r="CO2107" s="90"/>
      <c r="CP2107" s="90"/>
      <c r="CQ2107" s="90"/>
      <c r="CR2107" s="90"/>
      <c r="CS2107" s="90"/>
      <c r="CT2107" s="90"/>
      <c r="CU2107" s="90"/>
      <c r="CV2107" s="90"/>
      <c r="CW2107" s="90"/>
      <c r="CX2107" s="90"/>
      <c r="CY2107" s="90"/>
      <c r="CZ2107" s="90"/>
      <c r="DA2107" s="90"/>
      <c r="DB2107" s="90"/>
      <c r="DC2107" s="90"/>
      <c r="DD2107" s="90"/>
      <c r="DE2107" s="90"/>
      <c r="DF2107" s="90"/>
      <c r="DG2107" s="90"/>
      <c r="DH2107" s="90"/>
      <c r="DI2107" s="90"/>
      <c r="DJ2107" s="90"/>
      <c r="DK2107" s="90"/>
      <c r="DL2107" s="90"/>
      <c r="DM2107" s="90"/>
      <c r="DN2107" s="90"/>
      <c r="DO2107" s="90"/>
      <c r="DP2107" s="90"/>
      <c r="DQ2107" s="90"/>
      <c r="DR2107" s="90"/>
      <c r="DS2107" s="90"/>
      <c r="DT2107" s="90"/>
      <c r="DU2107" s="90"/>
      <c r="DV2107" s="90"/>
      <c r="DW2107" s="90"/>
      <c r="DX2107" s="90"/>
      <c r="DY2107" s="90"/>
      <c r="DZ2107" s="90"/>
      <c r="EA2107" s="90"/>
      <c r="EB2107" s="90"/>
      <c r="EC2107" s="90"/>
      <c r="ED2107" s="90"/>
      <c r="EE2107" s="90"/>
      <c r="EF2107" s="90"/>
      <c r="EG2107" s="90"/>
      <c r="EH2107" s="90"/>
      <c r="EI2107" s="90"/>
      <c r="EJ2107" s="90"/>
      <c r="EK2107" s="90"/>
      <c r="EL2107" s="90"/>
      <c r="EM2107" s="90"/>
      <c r="EN2107" s="90"/>
      <c r="EO2107" s="90"/>
      <c r="EP2107" s="90"/>
      <c r="EQ2107" s="90"/>
      <c r="ER2107" s="90"/>
      <c r="ES2107" s="90"/>
      <c r="ET2107" s="90"/>
      <c r="EU2107" s="90"/>
      <c r="EV2107" s="90"/>
      <c r="EW2107" s="90"/>
      <c r="EX2107" s="90"/>
      <c r="EY2107" s="90"/>
      <c r="EZ2107" s="90"/>
      <c r="FA2107" s="90"/>
      <c r="FB2107" s="90"/>
      <c r="FC2107" s="90"/>
      <c r="FD2107" s="90"/>
      <c r="FE2107" s="90"/>
      <c r="FF2107" s="90"/>
      <c r="FG2107" s="90"/>
      <c r="FH2107" s="90"/>
      <c r="FI2107" s="90"/>
      <c r="FJ2107" s="90"/>
      <c r="FK2107" s="90"/>
      <c r="FL2107" s="90"/>
      <c r="FM2107" s="90"/>
      <c r="FN2107" s="90"/>
      <c r="FO2107" s="90"/>
      <c r="FP2107" s="90"/>
      <c r="FQ2107" s="90"/>
      <c r="FR2107" s="90"/>
      <c r="FS2107" s="90"/>
      <c r="FT2107" s="90"/>
      <c r="FU2107" s="90"/>
      <c r="FV2107" s="90"/>
      <c r="FW2107" s="90"/>
      <c r="FX2107" s="90"/>
      <c r="FY2107" s="90"/>
      <c r="FZ2107" s="90"/>
      <c r="GA2107" s="90"/>
      <c r="GB2107" s="90"/>
      <c r="GC2107" s="90"/>
      <c r="GD2107" s="90"/>
      <c r="GE2107" s="90"/>
      <c r="GF2107" s="90"/>
      <c r="GG2107" s="90"/>
      <c r="GH2107" s="90"/>
      <c r="GI2107" s="90"/>
      <c r="GJ2107" s="90"/>
      <c r="GK2107" s="90"/>
      <c r="GL2107" s="90"/>
      <c r="GM2107" s="90"/>
      <c r="GN2107" s="90"/>
      <c r="GO2107" s="90"/>
      <c r="GP2107" s="90"/>
      <c r="GQ2107" s="90"/>
      <c r="GR2107" s="90"/>
      <c r="GS2107" s="90"/>
      <c r="GT2107" s="90"/>
      <c r="GU2107" s="90"/>
      <c r="GV2107" s="90"/>
      <c r="GW2107" s="90"/>
      <c r="GX2107" s="90"/>
      <c r="GY2107" s="90"/>
      <c r="GZ2107" s="90"/>
      <c r="HA2107" s="90"/>
      <c r="HB2107" s="90"/>
      <c r="HC2107" s="90"/>
      <c r="HD2107" s="90"/>
      <c r="HE2107" s="90"/>
      <c r="HF2107" s="90"/>
      <c r="HG2107" s="90"/>
      <c r="HH2107" s="90"/>
      <c r="HI2107" s="90"/>
      <c r="HJ2107" s="90"/>
      <c r="HK2107" s="90"/>
      <c r="HL2107" s="90"/>
      <c r="HM2107" s="90"/>
      <c r="HN2107" s="90"/>
      <c r="HO2107" s="90"/>
      <c r="HP2107" s="90"/>
      <c r="HQ2107" s="90"/>
      <c r="HR2107" s="90"/>
      <c r="HS2107" s="90"/>
      <c r="HT2107" s="90"/>
      <c r="HU2107" s="90"/>
      <c r="HV2107" s="90"/>
      <c r="HW2107" s="90"/>
      <c r="HX2107" s="90"/>
      <c r="HY2107" s="90"/>
      <c r="HZ2107" s="90"/>
      <c r="IA2107" s="90"/>
      <c r="IB2107" s="90"/>
      <c r="IC2107" s="90"/>
      <c r="ID2107" s="90"/>
      <c r="IE2107" s="90"/>
      <c r="IF2107" s="90"/>
      <c r="IG2107" s="90"/>
      <c r="IH2107" s="90"/>
      <c r="II2107" s="90"/>
      <c r="IJ2107" s="90"/>
      <c r="IK2107" s="90"/>
      <c r="IL2107" s="90"/>
      <c r="IM2107" s="90"/>
    </row>
    <row r="2108" spans="1:247" ht="13.5" hidden="1">
      <c r="A2108" s="90" t="s">
        <v>2767</v>
      </c>
      <c r="B2108" s="93" t="s">
        <v>3103</v>
      </c>
      <c r="C2108" s="90" t="s">
        <v>3104</v>
      </c>
      <c r="D2108" s="98">
        <v>45932</v>
      </c>
      <c r="E2108" s="90">
        <v>323701</v>
      </c>
      <c r="F2108" s="90" t="s">
        <v>3105</v>
      </c>
      <c r="G2108" s="90" t="s">
        <v>3106</v>
      </c>
      <c r="H2108" s="92">
        <v>229012.25</v>
      </c>
      <c r="I2108" s="90">
        <v>492</v>
      </c>
      <c r="J2108" s="93"/>
      <c r="K2108" s="94">
        <f t="shared" si="36"/>
        <v>465.47205284552848</v>
      </c>
      <c r="L2108" s="94">
        <v>465.47205284552848</v>
      </c>
      <c r="M2108" s="94">
        <f t="shared" si="34"/>
        <v>0</v>
      </c>
      <c r="N2108" s="91">
        <v>45753</v>
      </c>
      <c r="O2108" s="90" t="s">
        <v>3107</v>
      </c>
      <c r="P2108" s="90" t="s">
        <v>2619</v>
      </c>
      <c r="Q2108" s="90"/>
      <c r="R2108" s="90"/>
      <c r="S2108" s="90"/>
      <c r="T2108" s="115"/>
      <c r="U2108" s="90"/>
      <c r="V2108" s="90"/>
      <c r="W2108" s="90"/>
      <c r="X2108" s="90"/>
      <c r="Y2108" s="90"/>
      <c r="Z2108" s="90"/>
      <c r="AA2108" s="90"/>
      <c r="AB2108" s="90"/>
      <c r="AC2108" s="90"/>
      <c r="AD2108" s="90"/>
      <c r="AE2108" s="90"/>
      <c r="AF2108" s="90"/>
      <c r="AG2108" s="90"/>
      <c r="AH2108" s="90"/>
      <c r="AI2108" s="90"/>
      <c r="AJ2108" s="90"/>
      <c r="AK2108" s="90"/>
      <c r="AL2108" s="90"/>
      <c r="AM2108" s="90"/>
      <c r="AN2108" s="90"/>
      <c r="AO2108" s="90"/>
      <c r="AP2108" s="90"/>
      <c r="AQ2108" s="90"/>
      <c r="AR2108" s="90"/>
      <c r="AS2108" s="90"/>
      <c r="AT2108" s="90"/>
      <c r="AU2108" s="90"/>
      <c r="AV2108" s="90"/>
      <c r="AW2108" s="90"/>
      <c r="AX2108" s="90"/>
      <c r="AY2108" s="90"/>
      <c r="AZ2108" s="90"/>
      <c r="BA2108" s="90"/>
      <c r="BB2108" s="90"/>
      <c r="BC2108" s="90"/>
      <c r="BD2108" s="90"/>
      <c r="BE2108" s="90"/>
      <c r="BF2108" s="90"/>
      <c r="BG2108" s="90"/>
      <c r="BH2108" s="90"/>
      <c r="BI2108" s="90"/>
      <c r="BJ2108" s="90"/>
      <c r="BK2108" s="90"/>
      <c r="BL2108" s="90"/>
      <c r="BM2108" s="90"/>
      <c r="BN2108" s="90"/>
      <c r="BO2108" s="90"/>
      <c r="BP2108" s="90"/>
      <c r="BQ2108" s="90"/>
      <c r="BR2108" s="90"/>
      <c r="BS2108" s="90"/>
      <c r="BT2108" s="90"/>
      <c r="BU2108" s="90"/>
      <c r="BV2108" s="90"/>
      <c r="BW2108" s="90"/>
      <c r="BX2108" s="90"/>
      <c r="BY2108" s="90"/>
      <c r="BZ2108" s="90"/>
      <c r="CA2108" s="90"/>
      <c r="CB2108" s="90"/>
      <c r="CC2108" s="90"/>
      <c r="CD2108" s="90"/>
      <c r="CE2108" s="90"/>
      <c r="CF2108" s="90"/>
      <c r="CG2108" s="90"/>
      <c r="CH2108" s="90"/>
      <c r="CI2108" s="90"/>
      <c r="CJ2108" s="90"/>
      <c r="CK2108" s="90"/>
      <c r="CL2108" s="90"/>
      <c r="CM2108" s="90"/>
      <c r="CN2108" s="90"/>
      <c r="CO2108" s="90"/>
      <c r="CP2108" s="90"/>
      <c r="CQ2108" s="90"/>
      <c r="CR2108" s="90"/>
      <c r="CS2108" s="90"/>
      <c r="CT2108" s="90"/>
      <c r="CU2108" s="90"/>
      <c r="CV2108" s="90"/>
      <c r="CW2108" s="90"/>
      <c r="CX2108" s="90"/>
      <c r="CY2108" s="90"/>
      <c r="CZ2108" s="90"/>
      <c r="DA2108" s="90"/>
      <c r="DB2108" s="90"/>
      <c r="DC2108" s="90"/>
      <c r="DD2108" s="90"/>
      <c r="DE2108" s="90"/>
      <c r="DF2108" s="90"/>
      <c r="DG2108" s="90"/>
      <c r="DH2108" s="90"/>
      <c r="DI2108" s="90"/>
      <c r="DJ2108" s="90"/>
      <c r="DK2108" s="90"/>
      <c r="DL2108" s="90"/>
      <c r="DM2108" s="90"/>
      <c r="DN2108" s="90"/>
      <c r="DO2108" s="90"/>
      <c r="DP2108" s="90"/>
      <c r="DQ2108" s="90"/>
      <c r="DR2108" s="90"/>
      <c r="DS2108" s="90"/>
      <c r="DT2108" s="90"/>
      <c r="DU2108" s="90"/>
      <c r="DV2108" s="90"/>
      <c r="DW2108" s="90"/>
      <c r="DX2108" s="90"/>
      <c r="DY2108" s="90"/>
      <c r="DZ2108" s="90"/>
      <c r="EA2108" s="90"/>
      <c r="EB2108" s="90"/>
      <c r="EC2108" s="90"/>
      <c r="ED2108" s="90"/>
      <c r="EE2108" s="90"/>
      <c r="EF2108" s="90"/>
      <c r="EG2108" s="90"/>
      <c r="EH2108" s="90"/>
      <c r="EI2108" s="90"/>
      <c r="EJ2108" s="90"/>
      <c r="EK2108" s="90"/>
      <c r="EL2108" s="90"/>
      <c r="EM2108" s="90"/>
      <c r="EN2108" s="90"/>
      <c r="EO2108" s="90"/>
      <c r="EP2108" s="90"/>
      <c r="EQ2108" s="90"/>
      <c r="ER2108" s="90"/>
      <c r="ES2108" s="90"/>
      <c r="ET2108" s="90"/>
      <c r="EU2108" s="90"/>
      <c r="EV2108" s="90"/>
      <c r="EW2108" s="90"/>
      <c r="EX2108" s="90"/>
      <c r="EY2108" s="90"/>
      <c r="EZ2108" s="90"/>
      <c r="FA2108" s="90"/>
      <c r="FB2108" s="90"/>
      <c r="FC2108" s="90"/>
      <c r="FD2108" s="90"/>
      <c r="FE2108" s="90"/>
      <c r="FF2108" s="90"/>
      <c r="FG2108" s="90"/>
      <c r="FH2108" s="90"/>
      <c r="FI2108" s="90"/>
      <c r="FJ2108" s="90"/>
      <c r="FK2108" s="90"/>
      <c r="FL2108" s="90"/>
      <c r="FM2108" s="90"/>
      <c r="FN2108" s="90"/>
      <c r="FO2108" s="90"/>
      <c r="FP2108" s="90"/>
      <c r="FQ2108" s="90"/>
      <c r="FR2108" s="90"/>
      <c r="FS2108" s="90"/>
      <c r="FT2108" s="90"/>
      <c r="FU2108" s="90"/>
      <c r="FV2108" s="90"/>
      <c r="FW2108" s="90"/>
      <c r="FX2108" s="90"/>
      <c r="FY2108" s="90"/>
      <c r="FZ2108" s="90"/>
      <c r="GA2108" s="90"/>
      <c r="GB2108" s="90"/>
      <c r="GC2108" s="90"/>
      <c r="GD2108" s="90"/>
      <c r="GE2108" s="90"/>
      <c r="GF2108" s="90"/>
      <c r="GG2108" s="90"/>
      <c r="GH2108" s="90"/>
      <c r="GI2108" s="90"/>
      <c r="GJ2108" s="90"/>
      <c r="GK2108" s="90"/>
      <c r="GL2108" s="90"/>
      <c r="GM2108" s="90"/>
      <c r="GN2108" s="90"/>
      <c r="GO2108" s="90"/>
      <c r="GP2108" s="90"/>
      <c r="GQ2108" s="90"/>
      <c r="GR2108" s="90"/>
      <c r="GS2108" s="90"/>
      <c r="GT2108" s="90"/>
      <c r="GU2108" s="90"/>
      <c r="GV2108" s="90"/>
      <c r="GW2108" s="90"/>
      <c r="GX2108" s="90"/>
      <c r="GY2108" s="90"/>
      <c r="GZ2108" s="90"/>
      <c r="HA2108" s="90"/>
      <c r="HB2108" s="90"/>
      <c r="HC2108" s="90"/>
      <c r="HD2108" s="90"/>
      <c r="HE2108" s="90"/>
      <c r="HF2108" s="90"/>
      <c r="HG2108" s="90"/>
      <c r="HH2108" s="90"/>
      <c r="HI2108" s="90"/>
      <c r="HJ2108" s="90"/>
      <c r="HK2108" s="90"/>
      <c r="HL2108" s="90"/>
      <c r="HM2108" s="90"/>
      <c r="HN2108" s="90"/>
      <c r="HO2108" s="90"/>
      <c r="HP2108" s="90"/>
      <c r="HQ2108" s="90"/>
      <c r="HR2108" s="90"/>
      <c r="HS2108" s="90"/>
      <c r="HT2108" s="90"/>
      <c r="HU2108" s="90"/>
      <c r="HV2108" s="90"/>
      <c r="HW2108" s="90"/>
      <c r="HX2108" s="90"/>
      <c r="HY2108" s="90"/>
      <c r="HZ2108" s="90"/>
      <c r="IA2108" s="90"/>
      <c r="IB2108" s="90"/>
      <c r="IC2108" s="90"/>
      <c r="ID2108" s="90"/>
      <c r="IE2108" s="90"/>
      <c r="IF2108" s="90"/>
      <c r="IG2108" s="90"/>
      <c r="IH2108" s="90"/>
      <c r="II2108" s="90"/>
      <c r="IJ2108" s="90"/>
      <c r="IK2108" s="90"/>
      <c r="IL2108" s="90"/>
      <c r="IM2108" s="90"/>
    </row>
    <row r="2109" spans="1:247" ht="13.5" hidden="1">
      <c r="A2109" s="90" t="s">
        <v>2767</v>
      </c>
      <c r="B2109" s="93" t="s">
        <v>3103</v>
      </c>
      <c r="C2109" s="90" t="s">
        <v>3104</v>
      </c>
      <c r="D2109" s="98">
        <v>45993</v>
      </c>
      <c r="E2109" s="90">
        <v>323913</v>
      </c>
      <c r="F2109" s="90" t="s">
        <v>3105</v>
      </c>
      <c r="G2109" s="90" t="s">
        <v>3106</v>
      </c>
      <c r="H2109" s="92">
        <v>17408.75</v>
      </c>
      <c r="I2109" s="90">
        <v>492</v>
      </c>
      <c r="J2109" s="93"/>
      <c r="K2109" s="94">
        <f t="shared" si="36"/>
        <v>35.383638211382113</v>
      </c>
      <c r="L2109" s="94">
        <v>35.383638211382113</v>
      </c>
      <c r="M2109" s="94">
        <f t="shared" si="34"/>
        <v>0</v>
      </c>
      <c r="N2109" s="90" t="s">
        <v>2875</v>
      </c>
      <c r="O2109" s="90" t="s">
        <v>3108</v>
      </c>
      <c r="P2109" s="90" t="s">
        <v>2619</v>
      </c>
      <c r="Q2109" s="90"/>
      <c r="R2109" s="90"/>
      <c r="S2109" s="90"/>
      <c r="T2109" s="115"/>
      <c r="U2109" s="90"/>
      <c r="V2109" s="90"/>
      <c r="W2109" s="90"/>
      <c r="X2109" s="90"/>
      <c r="Y2109" s="90"/>
      <c r="Z2109" s="90"/>
      <c r="AA2109" s="90"/>
      <c r="AB2109" s="90"/>
      <c r="AC2109" s="90"/>
      <c r="AD2109" s="90"/>
      <c r="AE2109" s="90"/>
      <c r="AF2109" s="90"/>
      <c r="AG2109" s="90"/>
      <c r="AH2109" s="90"/>
      <c r="AI2109" s="90"/>
      <c r="AJ2109" s="90"/>
      <c r="AK2109" s="90"/>
      <c r="AL2109" s="90"/>
      <c r="AM2109" s="90"/>
      <c r="AN2109" s="90"/>
      <c r="AO2109" s="90"/>
      <c r="AP2109" s="90"/>
      <c r="AQ2109" s="90"/>
      <c r="AR2109" s="90"/>
      <c r="AS2109" s="90"/>
      <c r="AT2109" s="90"/>
      <c r="AU2109" s="90"/>
      <c r="AV2109" s="90"/>
      <c r="AW2109" s="90"/>
      <c r="AX2109" s="90"/>
      <c r="AY2109" s="90"/>
      <c r="AZ2109" s="90"/>
      <c r="BA2109" s="90"/>
      <c r="BB2109" s="90"/>
      <c r="BC2109" s="90"/>
      <c r="BD2109" s="90"/>
      <c r="BE2109" s="90"/>
      <c r="BF2109" s="90"/>
      <c r="BG2109" s="90"/>
      <c r="BH2109" s="90"/>
      <c r="BI2109" s="90"/>
      <c r="BJ2109" s="90"/>
      <c r="BK2109" s="90"/>
      <c r="BL2109" s="90"/>
      <c r="BM2109" s="90"/>
      <c r="BN2109" s="90"/>
      <c r="BO2109" s="90"/>
      <c r="BP2109" s="90"/>
      <c r="BQ2109" s="90"/>
      <c r="BR2109" s="90"/>
      <c r="BS2109" s="90"/>
      <c r="BT2109" s="90"/>
      <c r="BU2109" s="90"/>
      <c r="BV2109" s="90"/>
      <c r="BW2109" s="90"/>
      <c r="BX2109" s="90"/>
      <c r="BY2109" s="90"/>
      <c r="BZ2109" s="90"/>
      <c r="CA2109" s="90"/>
      <c r="CB2109" s="90"/>
      <c r="CC2109" s="90"/>
      <c r="CD2109" s="90"/>
      <c r="CE2109" s="90"/>
      <c r="CF2109" s="90"/>
      <c r="CG2109" s="90"/>
      <c r="CH2109" s="90"/>
      <c r="CI2109" s="90"/>
      <c r="CJ2109" s="90"/>
      <c r="CK2109" s="90"/>
      <c r="CL2109" s="90"/>
      <c r="CM2109" s="90"/>
      <c r="CN2109" s="90"/>
      <c r="CO2109" s="90"/>
      <c r="CP2109" s="90"/>
      <c r="CQ2109" s="90"/>
      <c r="CR2109" s="90"/>
      <c r="CS2109" s="90"/>
      <c r="CT2109" s="90"/>
      <c r="CU2109" s="90"/>
      <c r="CV2109" s="90"/>
      <c r="CW2109" s="90"/>
      <c r="CX2109" s="90"/>
      <c r="CY2109" s="90"/>
      <c r="CZ2109" s="90"/>
      <c r="DA2109" s="90"/>
      <c r="DB2109" s="90"/>
      <c r="DC2109" s="90"/>
      <c r="DD2109" s="90"/>
      <c r="DE2109" s="90"/>
      <c r="DF2109" s="90"/>
      <c r="DG2109" s="90"/>
      <c r="DH2109" s="90"/>
      <c r="DI2109" s="90"/>
      <c r="DJ2109" s="90"/>
      <c r="DK2109" s="90"/>
      <c r="DL2109" s="90"/>
      <c r="DM2109" s="90"/>
      <c r="DN2109" s="90"/>
      <c r="DO2109" s="90"/>
      <c r="DP2109" s="90"/>
      <c r="DQ2109" s="90"/>
      <c r="DR2109" s="90"/>
      <c r="DS2109" s="90"/>
      <c r="DT2109" s="90"/>
      <c r="DU2109" s="90"/>
      <c r="DV2109" s="90"/>
      <c r="DW2109" s="90"/>
      <c r="DX2109" s="90"/>
      <c r="DY2109" s="90"/>
      <c r="DZ2109" s="90"/>
      <c r="EA2109" s="90"/>
      <c r="EB2109" s="90"/>
      <c r="EC2109" s="90"/>
      <c r="ED2109" s="90"/>
      <c r="EE2109" s="90"/>
      <c r="EF2109" s="90"/>
      <c r="EG2109" s="90"/>
      <c r="EH2109" s="90"/>
      <c r="EI2109" s="90"/>
      <c r="EJ2109" s="90"/>
      <c r="EK2109" s="90"/>
      <c r="EL2109" s="90"/>
      <c r="EM2109" s="90"/>
      <c r="EN2109" s="90"/>
      <c r="EO2109" s="90"/>
      <c r="EP2109" s="90"/>
      <c r="EQ2109" s="90"/>
      <c r="ER2109" s="90"/>
      <c r="ES2109" s="90"/>
      <c r="ET2109" s="90"/>
      <c r="EU2109" s="90"/>
      <c r="EV2109" s="90"/>
      <c r="EW2109" s="90"/>
      <c r="EX2109" s="90"/>
      <c r="EY2109" s="90"/>
      <c r="EZ2109" s="90"/>
      <c r="FA2109" s="90"/>
      <c r="FB2109" s="90"/>
      <c r="FC2109" s="90"/>
      <c r="FD2109" s="90"/>
      <c r="FE2109" s="90"/>
      <c r="FF2109" s="90"/>
      <c r="FG2109" s="90"/>
      <c r="FH2109" s="90"/>
      <c r="FI2109" s="90"/>
      <c r="FJ2109" s="90"/>
      <c r="FK2109" s="90"/>
      <c r="FL2109" s="90"/>
      <c r="FM2109" s="90"/>
      <c r="FN2109" s="90"/>
      <c r="FO2109" s="90"/>
      <c r="FP2109" s="90"/>
      <c r="FQ2109" s="90"/>
      <c r="FR2109" s="90"/>
      <c r="FS2109" s="90"/>
      <c r="FT2109" s="90"/>
      <c r="FU2109" s="90"/>
      <c r="FV2109" s="90"/>
      <c r="FW2109" s="90"/>
      <c r="FX2109" s="90"/>
      <c r="FY2109" s="90"/>
      <c r="FZ2109" s="90"/>
      <c r="GA2109" s="90"/>
      <c r="GB2109" s="90"/>
      <c r="GC2109" s="90"/>
      <c r="GD2109" s="90"/>
      <c r="GE2109" s="90"/>
      <c r="GF2109" s="90"/>
      <c r="GG2109" s="90"/>
      <c r="GH2109" s="90"/>
      <c r="GI2109" s="90"/>
      <c r="GJ2109" s="90"/>
      <c r="GK2109" s="90"/>
      <c r="GL2109" s="90"/>
      <c r="GM2109" s="90"/>
      <c r="GN2109" s="90"/>
      <c r="GO2109" s="90"/>
      <c r="GP2109" s="90"/>
      <c r="GQ2109" s="90"/>
      <c r="GR2109" s="90"/>
      <c r="GS2109" s="90"/>
      <c r="GT2109" s="90"/>
      <c r="GU2109" s="90"/>
      <c r="GV2109" s="90"/>
      <c r="GW2109" s="90"/>
      <c r="GX2109" s="90"/>
      <c r="GY2109" s="90"/>
      <c r="GZ2109" s="90"/>
      <c r="HA2109" s="90"/>
      <c r="HB2109" s="90"/>
      <c r="HC2109" s="90"/>
      <c r="HD2109" s="90"/>
      <c r="HE2109" s="90"/>
      <c r="HF2109" s="90"/>
      <c r="HG2109" s="90"/>
      <c r="HH2109" s="90"/>
      <c r="HI2109" s="90"/>
      <c r="HJ2109" s="90"/>
      <c r="HK2109" s="90"/>
      <c r="HL2109" s="90"/>
      <c r="HM2109" s="90"/>
      <c r="HN2109" s="90"/>
      <c r="HO2109" s="90"/>
      <c r="HP2109" s="90"/>
      <c r="HQ2109" s="90"/>
      <c r="HR2109" s="90"/>
      <c r="HS2109" s="90"/>
      <c r="HT2109" s="90"/>
      <c r="HU2109" s="90"/>
      <c r="HV2109" s="90"/>
      <c r="HW2109" s="90"/>
      <c r="HX2109" s="90"/>
      <c r="HY2109" s="90"/>
      <c r="HZ2109" s="90"/>
      <c r="IA2109" s="90"/>
      <c r="IB2109" s="90"/>
      <c r="IC2109" s="90"/>
      <c r="ID2109" s="90"/>
      <c r="IE2109" s="90"/>
      <c r="IF2109" s="90"/>
      <c r="IG2109" s="90"/>
      <c r="IH2109" s="90"/>
      <c r="II2109" s="90"/>
      <c r="IJ2109" s="90"/>
      <c r="IK2109" s="90"/>
      <c r="IL2109" s="90"/>
      <c r="IM2109" s="90"/>
    </row>
    <row r="2110" spans="1:247" ht="13.5" hidden="1">
      <c r="A2110" s="90" t="s">
        <v>2767</v>
      </c>
      <c r="B2110" s="93" t="s">
        <v>3103</v>
      </c>
      <c r="C2110" s="90" t="s">
        <v>3109</v>
      </c>
      <c r="D2110" s="91">
        <v>45993</v>
      </c>
      <c r="E2110" s="90" t="s">
        <v>3110</v>
      </c>
      <c r="F2110" s="90" t="s">
        <v>3111</v>
      </c>
      <c r="G2110" s="90" t="s">
        <v>3112</v>
      </c>
      <c r="H2110" s="92">
        <v>18000</v>
      </c>
      <c r="I2110" s="92">
        <v>496</v>
      </c>
      <c r="J2110" s="93"/>
      <c r="K2110" s="94">
        <f t="shared" si="36"/>
        <v>36.29032258064516</v>
      </c>
      <c r="L2110" s="94">
        <f>K2110</f>
        <v>36.29032258064516</v>
      </c>
      <c r="M2110" s="94">
        <f t="shared" si="34"/>
        <v>0</v>
      </c>
      <c r="N2110" s="91">
        <v>45906</v>
      </c>
      <c r="O2110" s="90" t="s">
        <v>3113</v>
      </c>
      <c r="P2110" s="90" t="s">
        <v>2619</v>
      </c>
      <c r="Q2110" s="90"/>
      <c r="R2110" s="90"/>
      <c r="S2110" s="90"/>
      <c r="T2110" s="115"/>
      <c r="U2110" s="90"/>
      <c r="V2110" s="90"/>
      <c r="W2110" s="90"/>
      <c r="X2110" s="90"/>
      <c r="Y2110" s="90"/>
      <c r="Z2110" s="90"/>
      <c r="AA2110" s="90"/>
      <c r="AB2110" s="90"/>
      <c r="AC2110" s="90"/>
      <c r="AD2110" s="90"/>
      <c r="AE2110" s="90"/>
      <c r="AF2110" s="90"/>
      <c r="AG2110" s="90"/>
      <c r="AH2110" s="90"/>
      <c r="AI2110" s="90"/>
      <c r="AJ2110" s="90"/>
      <c r="AK2110" s="90"/>
      <c r="AL2110" s="90"/>
      <c r="AM2110" s="90"/>
      <c r="AN2110" s="90"/>
      <c r="AO2110" s="90"/>
      <c r="AP2110" s="90"/>
      <c r="AQ2110" s="90"/>
      <c r="AR2110" s="90"/>
      <c r="AS2110" s="90"/>
      <c r="AT2110" s="90"/>
      <c r="AU2110" s="90"/>
      <c r="AV2110" s="90"/>
      <c r="AW2110" s="90"/>
      <c r="AX2110" s="90"/>
      <c r="AY2110" s="90"/>
      <c r="AZ2110" s="90"/>
      <c r="BA2110" s="90"/>
      <c r="BB2110" s="90"/>
      <c r="BC2110" s="90"/>
      <c r="BD2110" s="90"/>
      <c r="BE2110" s="90"/>
      <c r="BF2110" s="90"/>
      <c r="BG2110" s="90"/>
      <c r="BH2110" s="90"/>
      <c r="BI2110" s="90"/>
      <c r="BJ2110" s="90"/>
      <c r="BK2110" s="90"/>
      <c r="BL2110" s="90"/>
      <c r="BM2110" s="90"/>
      <c r="BN2110" s="90"/>
      <c r="BO2110" s="90"/>
      <c r="BP2110" s="90"/>
      <c r="BQ2110" s="90"/>
      <c r="BR2110" s="90"/>
      <c r="BS2110" s="90"/>
      <c r="BT2110" s="90"/>
      <c r="BU2110" s="90"/>
      <c r="BV2110" s="90"/>
      <c r="BW2110" s="90"/>
      <c r="BX2110" s="90"/>
      <c r="BY2110" s="90"/>
      <c r="BZ2110" s="90"/>
      <c r="CA2110" s="90"/>
      <c r="CB2110" s="90"/>
      <c r="CC2110" s="90"/>
      <c r="CD2110" s="90"/>
      <c r="CE2110" s="90"/>
      <c r="CF2110" s="90"/>
      <c r="CG2110" s="90"/>
      <c r="CH2110" s="90"/>
      <c r="CI2110" s="90"/>
      <c r="CJ2110" s="90"/>
      <c r="CK2110" s="90"/>
      <c r="CL2110" s="90"/>
      <c r="CM2110" s="90"/>
      <c r="CN2110" s="90"/>
      <c r="CO2110" s="90"/>
      <c r="CP2110" s="90"/>
      <c r="CQ2110" s="90"/>
      <c r="CR2110" s="90"/>
      <c r="CS2110" s="90"/>
      <c r="CT2110" s="90"/>
      <c r="CU2110" s="90"/>
      <c r="CV2110" s="90"/>
      <c r="CW2110" s="90"/>
      <c r="CX2110" s="90"/>
      <c r="CY2110" s="90"/>
      <c r="CZ2110" s="90"/>
      <c r="DA2110" s="90"/>
      <c r="DB2110" s="90"/>
      <c r="DC2110" s="90"/>
      <c r="DD2110" s="90"/>
      <c r="DE2110" s="90"/>
      <c r="DF2110" s="90"/>
      <c r="DG2110" s="90"/>
      <c r="DH2110" s="90"/>
      <c r="DI2110" s="90"/>
      <c r="DJ2110" s="90"/>
      <c r="DK2110" s="90"/>
      <c r="DL2110" s="90"/>
      <c r="DM2110" s="90"/>
      <c r="DN2110" s="90"/>
      <c r="DO2110" s="90"/>
      <c r="DP2110" s="90"/>
      <c r="DQ2110" s="90"/>
      <c r="DR2110" s="90"/>
      <c r="DS2110" s="90"/>
      <c r="DT2110" s="90"/>
      <c r="DU2110" s="90"/>
      <c r="DV2110" s="90"/>
      <c r="DW2110" s="90"/>
      <c r="DX2110" s="90"/>
      <c r="DY2110" s="90"/>
      <c r="DZ2110" s="90"/>
      <c r="EA2110" s="90"/>
      <c r="EB2110" s="90"/>
      <c r="EC2110" s="90"/>
      <c r="ED2110" s="90"/>
      <c r="EE2110" s="90"/>
      <c r="EF2110" s="90"/>
      <c r="EG2110" s="90"/>
      <c r="EH2110" s="90"/>
      <c r="EI2110" s="90"/>
      <c r="EJ2110" s="90"/>
      <c r="EK2110" s="90"/>
      <c r="EL2110" s="90"/>
      <c r="EM2110" s="90"/>
      <c r="EN2110" s="90"/>
      <c r="EO2110" s="90"/>
      <c r="EP2110" s="90"/>
      <c r="EQ2110" s="90"/>
      <c r="ER2110" s="90"/>
      <c r="ES2110" s="90"/>
      <c r="ET2110" s="90"/>
      <c r="EU2110" s="90"/>
      <c r="EV2110" s="90"/>
      <c r="EW2110" s="90"/>
      <c r="EX2110" s="90"/>
      <c r="EY2110" s="90"/>
      <c r="EZ2110" s="90"/>
      <c r="FA2110" s="90"/>
      <c r="FB2110" s="90"/>
      <c r="FC2110" s="90"/>
      <c r="FD2110" s="90"/>
      <c r="FE2110" s="90"/>
      <c r="FF2110" s="90"/>
      <c r="FG2110" s="90"/>
      <c r="FH2110" s="90"/>
      <c r="FI2110" s="90"/>
      <c r="FJ2110" s="90"/>
      <c r="FK2110" s="90"/>
      <c r="FL2110" s="90"/>
      <c r="FM2110" s="90"/>
      <c r="FN2110" s="90"/>
      <c r="FO2110" s="90"/>
      <c r="FP2110" s="90"/>
      <c r="FQ2110" s="90"/>
      <c r="FR2110" s="90"/>
      <c r="FS2110" s="90"/>
      <c r="FT2110" s="90"/>
      <c r="FU2110" s="90"/>
      <c r="FV2110" s="90"/>
      <c r="FW2110" s="90"/>
      <c r="FX2110" s="90"/>
      <c r="FY2110" s="90"/>
      <c r="FZ2110" s="90"/>
      <c r="GA2110" s="90"/>
      <c r="GB2110" s="90"/>
      <c r="GC2110" s="90"/>
      <c r="GD2110" s="90"/>
      <c r="GE2110" s="90"/>
      <c r="GF2110" s="90"/>
      <c r="GG2110" s="90"/>
      <c r="GH2110" s="90"/>
      <c r="GI2110" s="90"/>
      <c r="GJ2110" s="90"/>
      <c r="GK2110" s="90"/>
      <c r="GL2110" s="90"/>
      <c r="GM2110" s="90"/>
      <c r="GN2110" s="90"/>
      <c r="GO2110" s="90"/>
      <c r="GP2110" s="90"/>
      <c r="GQ2110" s="90"/>
      <c r="GR2110" s="90"/>
      <c r="GS2110" s="90"/>
      <c r="GT2110" s="90"/>
      <c r="GU2110" s="90"/>
      <c r="GV2110" s="90"/>
      <c r="GW2110" s="90"/>
      <c r="GX2110" s="90"/>
      <c r="GY2110" s="90"/>
      <c r="GZ2110" s="90"/>
      <c r="HA2110" s="90"/>
      <c r="HB2110" s="90"/>
      <c r="HC2110" s="90"/>
      <c r="HD2110" s="90"/>
      <c r="HE2110" s="90"/>
      <c r="HF2110" s="90"/>
      <c r="HG2110" s="90"/>
      <c r="HH2110" s="90"/>
      <c r="HI2110" s="90"/>
      <c r="HJ2110" s="90"/>
      <c r="HK2110" s="90"/>
      <c r="HL2110" s="90"/>
      <c r="HM2110" s="90"/>
      <c r="HN2110" s="90"/>
      <c r="HO2110" s="90"/>
      <c r="HP2110" s="90"/>
      <c r="HQ2110" s="90"/>
      <c r="HR2110" s="90"/>
      <c r="HS2110" s="90"/>
      <c r="HT2110" s="90"/>
      <c r="HU2110" s="90"/>
      <c r="HV2110" s="90"/>
      <c r="HW2110" s="90"/>
      <c r="HX2110" s="90"/>
      <c r="HY2110" s="90"/>
      <c r="HZ2110" s="90"/>
      <c r="IA2110" s="90"/>
      <c r="IB2110" s="90"/>
      <c r="IC2110" s="90"/>
      <c r="ID2110" s="90"/>
      <c r="IE2110" s="90"/>
      <c r="IF2110" s="90"/>
      <c r="IG2110" s="90"/>
      <c r="IH2110" s="90"/>
      <c r="II2110" s="90"/>
      <c r="IJ2110" s="90"/>
      <c r="IK2110" s="90"/>
      <c r="IL2110" s="90"/>
      <c r="IM2110" s="90"/>
    </row>
    <row r="2111" spans="1:247" ht="13.5" hidden="1">
      <c r="A2111" s="90" t="s">
        <v>2767</v>
      </c>
      <c r="B2111" s="93" t="s">
        <v>3103</v>
      </c>
      <c r="C2111" s="90" t="s">
        <v>3109</v>
      </c>
      <c r="D2111" s="91">
        <v>45932</v>
      </c>
      <c r="E2111" s="90" t="s">
        <v>3114</v>
      </c>
      <c r="F2111" s="90" t="s">
        <v>3111</v>
      </c>
      <c r="G2111" s="90" t="s">
        <v>3115</v>
      </c>
      <c r="H2111" s="92">
        <v>100000</v>
      </c>
      <c r="I2111" s="92">
        <v>496</v>
      </c>
      <c r="J2111" s="93"/>
      <c r="K2111" s="94">
        <f t="shared" si="36"/>
        <v>201.61290322580646</v>
      </c>
      <c r="L2111" s="94">
        <f>K2111</f>
        <v>201.61290322580646</v>
      </c>
      <c r="M2111" s="94">
        <f t="shared" si="34"/>
        <v>0</v>
      </c>
      <c r="N2111" s="90" t="s">
        <v>3116</v>
      </c>
      <c r="O2111" s="90" t="s">
        <v>3117</v>
      </c>
      <c r="P2111" s="90" t="s">
        <v>2619</v>
      </c>
      <c r="Q2111" s="90"/>
      <c r="R2111" s="90"/>
      <c r="S2111" s="90"/>
      <c r="T2111" s="115"/>
      <c r="U2111" s="90"/>
      <c r="V2111" s="90"/>
      <c r="W2111" s="90"/>
      <c r="X2111" s="90"/>
      <c r="Y2111" s="90"/>
      <c r="Z2111" s="90"/>
      <c r="AA2111" s="90"/>
      <c r="AB2111" s="90"/>
      <c r="AC2111" s="90"/>
      <c r="AD2111" s="90"/>
      <c r="AE2111" s="90"/>
      <c r="AF2111" s="90"/>
      <c r="AG2111" s="90"/>
      <c r="AH2111" s="90"/>
      <c r="AI2111" s="90"/>
      <c r="AJ2111" s="90"/>
      <c r="AK2111" s="90"/>
      <c r="AL2111" s="90"/>
      <c r="AM2111" s="90"/>
      <c r="AN2111" s="90"/>
      <c r="AO2111" s="90"/>
      <c r="AP2111" s="90"/>
      <c r="AQ2111" s="90"/>
      <c r="AR2111" s="90"/>
      <c r="AS2111" s="90"/>
      <c r="AT2111" s="90"/>
      <c r="AU2111" s="90"/>
      <c r="AV2111" s="90"/>
      <c r="AW2111" s="90"/>
      <c r="AX2111" s="90"/>
      <c r="AY2111" s="90"/>
      <c r="AZ2111" s="90"/>
      <c r="BA2111" s="90"/>
      <c r="BB2111" s="90"/>
      <c r="BC2111" s="90"/>
      <c r="BD2111" s="90"/>
      <c r="BE2111" s="90"/>
      <c r="BF2111" s="90"/>
      <c r="BG2111" s="90"/>
      <c r="BH2111" s="90"/>
      <c r="BI2111" s="90"/>
      <c r="BJ2111" s="90"/>
      <c r="BK2111" s="90"/>
      <c r="BL2111" s="90"/>
      <c r="BM2111" s="90"/>
      <c r="BN2111" s="90"/>
      <c r="BO2111" s="90"/>
      <c r="BP2111" s="90"/>
      <c r="BQ2111" s="90"/>
      <c r="BR2111" s="90"/>
      <c r="BS2111" s="90"/>
      <c r="BT2111" s="90"/>
      <c r="BU2111" s="90"/>
      <c r="BV2111" s="90"/>
      <c r="BW2111" s="90"/>
      <c r="BX2111" s="90"/>
      <c r="BY2111" s="90"/>
      <c r="BZ2111" s="90"/>
      <c r="CA2111" s="90"/>
      <c r="CB2111" s="90"/>
      <c r="CC2111" s="90"/>
      <c r="CD2111" s="90"/>
      <c r="CE2111" s="90"/>
      <c r="CF2111" s="90"/>
      <c r="CG2111" s="90"/>
      <c r="CH2111" s="90"/>
      <c r="CI2111" s="90"/>
      <c r="CJ2111" s="90"/>
      <c r="CK2111" s="90"/>
      <c r="CL2111" s="90"/>
      <c r="CM2111" s="90"/>
      <c r="CN2111" s="90"/>
      <c r="CO2111" s="90"/>
      <c r="CP2111" s="90"/>
      <c r="CQ2111" s="90"/>
      <c r="CR2111" s="90"/>
      <c r="CS2111" s="90"/>
      <c r="CT2111" s="90"/>
      <c r="CU2111" s="90"/>
      <c r="CV2111" s="90"/>
      <c r="CW2111" s="90"/>
      <c r="CX2111" s="90"/>
      <c r="CY2111" s="90"/>
      <c r="CZ2111" s="90"/>
      <c r="DA2111" s="90"/>
      <c r="DB2111" s="90"/>
      <c r="DC2111" s="90"/>
      <c r="DD2111" s="90"/>
      <c r="DE2111" s="90"/>
      <c r="DF2111" s="90"/>
      <c r="DG2111" s="90"/>
      <c r="DH2111" s="90"/>
      <c r="DI2111" s="90"/>
      <c r="DJ2111" s="90"/>
      <c r="DK2111" s="90"/>
      <c r="DL2111" s="90"/>
      <c r="DM2111" s="90"/>
      <c r="DN2111" s="90"/>
      <c r="DO2111" s="90"/>
      <c r="DP2111" s="90"/>
      <c r="DQ2111" s="90"/>
      <c r="DR2111" s="90"/>
      <c r="DS2111" s="90"/>
      <c r="DT2111" s="90"/>
      <c r="DU2111" s="90"/>
      <c r="DV2111" s="90"/>
      <c r="DW2111" s="90"/>
      <c r="DX2111" s="90"/>
      <c r="DY2111" s="90"/>
      <c r="DZ2111" s="90"/>
      <c r="EA2111" s="90"/>
      <c r="EB2111" s="90"/>
      <c r="EC2111" s="90"/>
      <c r="ED2111" s="90"/>
      <c r="EE2111" s="90"/>
      <c r="EF2111" s="90"/>
      <c r="EG2111" s="90"/>
      <c r="EH2111" s="90"/>
      <c r="EI2111" s="90"/>
      <c r="EJ2111" s="90"/>
      <c r="EK2111" s="90"/>
      <c r="EL2111" s="90"/>
      <c r="EM2111" s="90"/>
      <c r="EN2111" s="90"/>
      <c r="EO2111" s="90"/>
      <c r="EP2111" s="90"/>
      <c r="EQ2111" s="90"/>
      <c r="ER2111" s="90"/>
      <c r="ES2111" s="90"/>
      <c r="ET2111" s="90"/>
      <c r="EU2111" s="90"/>
      <c r="EV2111" s="90"/>
      <c r="EW2111" s="90"/>
      <c r="EX2111" s="90"/>
      <c r="EY2111" s="90"/>
      <c r="EZ2111" s="90"/>
      <c r="FA2111" s="90"/>
      <c r="FB2111" s="90"/>
      <c r="FC2111" s="90"/>
      <c r="FD2111" s="90"/>
      <c r="FE2111" s="90"/>
      <c r="FF2111" s="90"/>
      <c r="FG2111" s="90"/>
      <c r="FH2111" s="90"/>
      <c r="FI2111" s="90"/>
      <c r="FJ2111" s="90"/>
      <c r="FK2111" s="90"/>
      <c r="FL2111" s="90"/>
      <c r="FM2111" s="90"/>
      <c r="FN2111" s="90"/>
      <c r="FO2111" s="90"/>
      <c r="FP2111" s="90"/>
      <c r="FQ2111" s="90"/>
      <c r="FR2111" s="90"/>
      <c r="FS2111" s="90"/>
      <c r="FT2111" s="90"/>
      <c r="FU2111" s="90"/>
      <c r="FV2111" s="90"/>
      <c r="FW2111" s="90"/>
      <c r="FX2111" s="90"/>
      <c r="FY2111" s="90"/>
      <c r="FZ2111" s="90"/>
      <c r="GA2111" s="90"/>
      <c r="GB2111" s="90"/>
      <c r="GC2111" s="90"/>
      <c r="GD2111" s="90"/>
      <c r="GE2111" s="90"/>
      <c r="GF2111" s="90"/>
      <c r="GG2111" s="90"/>
      <c r="GH2111" s="90"/>
      <c r="GI2111" s="90"/>
      <c r="GJ2111" s="90"/>
      <c r="GK2111" s="90"/>
      <c r="GL2111" s="90"/>
      <c r="GM2111" s="90"/>
      <c r="GN2111" s="90"/>
      <c r="GO2111" s="90"/>
      <c r="GP2111" s="90"/>
      <c r="GQ2111" s="90"/>
      <c r="GR2111" s="90"/>
      <c r="GS2111" s="90"/>
      <c r="GT2111" s="90"/>
      <c r="GU2111" s="90"/>
      <c r="GV2111" s="90"/>
      <c r="GW2111" s="90"/>
      <c r="GX2111" s="90"/>
      <c r="GY2111" s="90"/>
      <c r="GZ2111" s="90"/>
      <c r="HA2111" s="90"/>
      <c r="HB2111" s="90"/>
      <c r="HC2111" s="90"/>
      <c r="HD2111" s="90"/>
      <c r="HE2111" s="90"/>
      <c r="HF2111" s="90"/>
      <c r="HG2111" s="90"/>
      <c r="HH2111" s="90"/>
      <c r="HI2111" s="90"/>
      <c r="HJ2111" s="90"/>
      <c r="HK2111" s="90"/>
      <c r="HL2111" s="90"/>
      <c r="HM2111" s="90"/>
      <c r="HN2111" s="90"/>
      <c r="HO2111" s="90"/>
      <c r="HP2111" s="90"/>
      <c r="HQ2111" s="90"/>
      <c r="HR2111" s="90"/>
      <c r="HS2111" s="90"/>
      <c r="HT2111" s="90"/>
      <c r="HU2111" s="90"/>
      <c r="HV2111" s="90"/>
      <c r="HW2111" s="90"/>
      <c r="HX2111" s="90"/>
      <c r="HY2111" s="90"/>
      <c r="HZ2111" s="90"/>
      <c r="IA2111" s="90"/>
      <c r="IB2111" s="90"/>
      <c r="IC2111" s="90"/>
      <c r="ID2111" s="90"/>
      <c r="IE2111" s="90"/>
      <c r="IF2111" s="90"/>
      <c r="IG2111" s="90"/>
      <c r="IH2111" s="90"/>
      <c r="II2111" s="90"/>
      <c r="IJ2111" s="90"/>
      <c r="IK2111" s="90"/>
      <c r="IL2111" s="90"/>
      <c r="IM2111" s="90"/>
    </row>
    <row r="2112" spans="1:247" ht="13.5" hidden="1">
      <c r="A2112" s="90" t="s">
        <v>2767</v>
      </c>
      <c r="B2112" s="93" t="s">
        <v>3103</v>
      </c>
      <c r="C2112" s="90" t="s">
        <v>3109</v>
      </c>
      <c r="D2112" s="91">
        <v>45840</v>
      </c>
      <c r="E2112" s="90" t="s">
        <v>3118</v>
      </c>
      <c r="F2112" s="90" t="s">
        <v>3119</v>
      </c>
      <c r="G2112" s="90" t="s">
        <v>3120</v>
      </c>
      <c r="H2112" s="92">
        <v>11485</v>
      </c>
      <c r="I2112" s="92">
        <v>496</v>
      </c>
      <c r="J2112" s="93"/>
      <c r="K2112" s="94">
        <f t="shared" si="36"/>
        <v>23.155241935483872</v>
      </c>
      <c r="L2112" s="94">
        <f>K2112</f>
        <v>23.155241935483872</v>
      </c>
      <c r="M2112" s="94">
        <f t="shared" si="34"/>
        <v>0</v>
      </c>
      <c r="N2112" s="91">
        <v>45906</v>
      </c>
      <c r="O2112" s="90" t="s">
        <v>3121</v>
      </c>
      <c r="P2112" s="90" t="s">
        <v>2619</v>
      </c>
      <c r="Q2112" s="90"/>
      <c r="R2112" s="90"/>
      <c r="S2112" s="90"/>
      <c r="T2112" s="115"/>
      <c r="U2112" s="90"/>
      <c r="V2112" s="90"/>
      <c r="W2112" s="90"/>
      <c r="X2112" s="90"/>
      <c r="Y2112" s="90"/>
      <c r="Z2112" s="90"/>
      <c r="AA2112" s="90"/>
      <c r="AB2112" s="90"/>
      <c r="AC2112" s="90"/>
      <c r="AD2112" s="90"/>
      <c r="AE2112" s="90"/>
      <c r="AF2112" s="90"/>
      <c r="AG2112" s="90"/>
      <c r="AH2112" s="90"/>
      <c r="AI2112" s="90"/>
      <c r="AJ2112" s="90"/>
      <c r="AK2112" s="90"/>
      <c r="AL2112" s="90"/>
      <c r="AM2112" s="90"/>
      <c r="AN2112" s="90"/>
      <c r="AO2112" s="90"/>
      <c r="AP2112" s="90"/>
      <c r="AQ2112" s="90"/>
      <c r="AR2112" s="90"/>
      <c r="AS2112" s="90"/>
      <c r="AT2112" s="90"/>
      <c r="AU2112" s="90"/>
      <c r="AV2112" s="90"/>
      <c r="AW2112" s="90"/>
      <c r="AX2112" s="90"/>
      <c r="AY2112" s="90"/>
      <c r="AZ2112" s="90"/>
      <c r="BA2112" s="90"/>
      <c r="BB2112" s="90"/>
      <c r="BC2112" s="90"/>
      <c r="BD2112" s="90"/>
      <c r="BE2112" s="90"/>
      <c r="BF2112" s="90"/>
      <c r="BG2112" s="90"/>
      <c r="BH2112" s="90"/>
      <c r="BI2112" s="90"/>
      <c r="BJ2112" s="90"/>
      <c r="BK2112" s="90"/>
      <c r="BL2112" s="90"/>
      <c r="BM2112" s="90"/>
      <c r="BN2112" s="90"/>
      <c r="BO2112" s="90"/>
      <c r="BP2112" s="90"/>
      <c r="BQ2112" s="90"/>
      <c r="BR2112" s="90"/>
      <c r="BS2112" s="90"/>
      <c r="BT2112" s="90"/>
      <c r="BU2112" s="90"/>
      <c r="BV2112" s="90"/>
      <c r="BW2112" s="90"/>
      <c r="BX2112" s="90"/>
      <c r="BY2112" s="90"/>
      <c r="BZ2112" s="90"/>
      <c r="CA2112" s="90"/>
      <c r="CB2112" s="90"/>
      <c r="CC2112" s="90"/>
      <c r="CD2112" s="90"/>
      <c r="CE2112" s="90"/>
      <c r="CF2112" s="90"/>
      <c r="CG2112" s="90"/>
      <c r="CH2112" s="90"/>
      <c r="CI2112" s="90"/>
      <c r="CJ2112" s="90"/>
      <c r="CK2112" s="90"/>
      <c r="CL2112" s="90"/>
      <c r="CM2112" s="90"/>
      <c r="CN2112" s="90"/>
      <c r="CO2112" s="90"/>
      <c r="CP2112" s="90"/>
      <c r="CQ2112" s="90"/>
      <c r="CR2112" s="90"/>
      <c r="CS2112" s="90"/>
      <c r="CT2112" s="90"/>
      <c r="CU2112" s="90"/>
      <c r="CV2112" s="90"/>
      <c r="CW2112" s="90"/>
      <c r="CX2112" s="90"/>
      <c r="CY2112" s="90"/>
      <c r="CZ2112" s="90"/>
      <c r="DA2112" s="90"/>
      <c r="DB2112" s="90"/>
      <c r="DC2112" s="90"/>
      <c r="DD2112" s="90"/>
      <c r="DE2112" s="90"/>
      <c r="DF2112" s="90"/>
      <c r="DG2112" s="90"/>
      <c r="DH2112" s="90"/>
      <c r="DI2112" s="90"/>
      <c r="DJ2112" s="90"/>
      <c r="DK2112" s="90"/>
      <c r="DL2112" s="90"/>
      <c r="DM2112" s="90"/>
      <c r="DN2112" s="90"/>
      <c r="DO2112" s="90"/>
      <c r="DP2112" s="90"/>
      <c r="DQ2112" s="90"/>
      <c r="DR2112" s="90"/>
      <c r="DS2112" s="90"/>
      <c r="DT2112" s="90"/>
      <c r="DU2112" s="90"/>
      <c r="DV2112" s="90"/>
      <c r="DW2112" s="90"/>
      <c r="DX2112" s="90"/>
      <c r="DY2112" s="90"/>
      <c r="DZ2112" s="90"/>
      <c r="EA2112" s="90"/>
      <c r="EB2112" s="90"/>
      <c r="EC2112" s="90"/>
      <c r="ED2112" s="90"/>
      <c r="EE2112" s="90"/>
      <c r="EF2112" s="90"/>
      <c r="EG2112" s="90"/>
      <c r="EH2112" s="90"/>
      <c r="EI2112" s="90"/>
      <c r="EJ2112" s="90"/>
      <c r="EK2112" s="90"/>
      <c r="EL2112" s="90"/>
      <c r="EM2112" s="90"/>
      <c r="EN2112" s="90"/>
      <c r="EO2112" s="90"/>
      <c r="EP2112" s="90"/>
      <c r="EQ2112" s="90"/>
      <c r="ER2112" s="90"/>
      <c r="ES2112" s="90"/>
      <c r="ET2112" s="90"/>
      <c r="EU2112" s="90"/>
      <c r="EV2112" s="90"/>
      <c r="EW2112" s="90"/>
      <c r="EX2112" s="90"/>
      <c r="EY2112" s="90"/>
      <c r="EZ2112" s="90"/>
      <c r="FA2112" s="90"/>
      <c r="FB2112" s="90"/>
      <c r="FC2112" s="90"/>
      <c r="FD2112" s="90"/>
      <c r="FE2112" s="90"/>
      <c r="FF2112" s="90"/>
      <c r="FG2112" s="90"/>
      <c r="FH2112" s="90"/>
      <c r="FI2112" s="90"/>
      <c r="FJ2112" s="90"/>
      <c r="FK2112" s="90"/>
      <c r="FL2112" s="90"/>
      <c r="FM2112" s="90"/>
      <c r="FN2112" s="90"/>
      <c r="FO2112" s="90"/>
      <c r="FP2112" s="90"/>
      <c r="FQ2112" s="90"/>
      <c r="FR2112" s="90"/>
      <c r="FS2112" s="90"/>
      <c r="FT2112" s="90"/>
      <c r="FU2112" s="90"/>
      <c r="FV2112" s="90"/>
      <c r="FW2112" s="90"/>
      <c r="FX2112" s="90"/>
      <c r="FY2112" s="90"/>
      <c r="FZ2112" s="90"/>
      <c r="GA2112" s="90"/>
      <c r="GB2112" s="90"/>
      <c r="GC2112" s="90"/>
      <c r="GD2112" s="90"/>
      <c r="GE2112" s="90"/>
      <c r="GF2112" s="90"/>
      <c r="GG2112" s="90"/>
      <c r="GH2112" s="90"/>
      <c r="GI2112" s="90"/>
      <c r="GJ2112" s="90"/>
      <c r="GK2112" s="90"/>
      <c r="GL2112" s="90"/>
      <c r="GM2112" s="90"/>
      <c r="GN2112" s="90"/>
      <c r="GO2112" s="90"/>
      <c r="GP2112" s="90"/>
      <c r="GQ2112" s="90"/>
      <c r="GR2112" s="90"/>
      <c r="GS2112" s="90"/>
      <c r="GT2112" s="90"/>
      <c r="GU2112" s="90"/>
      <c r="GV2112" s="90"/>
      <c r="GW2112" s="90"/>
      <c r="GX2112" s="90"/>
      <c r="GY2112" s="90"/>
      <c r="GZ2112" s="90"/>
      <c r="HA2112" s="90"/>
      <c r="HB2112" s="90"/>
      <c r="HC2112" s="90"/>
      <c r="HD2112" s="90"/>
      <c r="HE2112" s="90"/>
      <c r="HF2112" s="90"/>
      <c r="HG2112" s="90"/>
      <c r="HH2112" s="90"/>
      <c r="HI2112" s="90"/>
      <c r="HJ2112" s="90"/>
      <c r="HK2112" s="90"/>
      <c r="HL2112" s="90"/>
      <c r="HM2112" s="90"/>
      <c r="HN2112" s="90"/>
      <c r="HO2112" s="90"/>
      <c r="HP2112" s="90"/>
      <c r="HQ2112" s="90"/>
      <c r="HR2112" s="90"/>
      <c r="HS2112" s="90"/>
      <c r="HT2112" s="90"/>
      <c r="HU2112" s="90"/>
      <c r="HV2112" s="90"/>
      <c r="HW2112" s="90"/>
      <c r="HX2112" s="90"/>
      <c r="HY2112" s="90"/>
      <c r="HZ2112" s="90"/>
      <c r="IA2112" s="90"/>
      <c r="IB2112" s="90"/>
      <c r="IC2112" s="90"/>
      <c r="ID2112" s="90"/>
      <c r="IE2112" s="90"/>
      <c r="IF2112" s="90"/>
      <c r="IG2112" s="90"/>
      <c r="IH2112" s="90"/>
      <c r="II2112" s="90"/>
      <c r="IJ2112" s="90"/>
      <c r="IK2112" s="90"/>
      <c r="IL2112" s="90"/>
      <c r="IM2112" s="90"/>
    </row>
    <row r="2113" spans="1:247" ht="13.5" hidden="1">
      <c r="A2113" s="90" t="s">
        <v>2767</v>
      </c>
      <c r="B2113" s="93" t="s">
        <v>3103</v>
      </c>
      <c r="C2113" s="90" t="s">
        <v>3109</v>
      </c>
      <c r="D2113" s="90" t="s">
        <v>2826</v>
      </c>
      <c r="E2113" s="90" t="s">
        <v>3122</v>
      </c>
      <c r="F2113" s="90" t="s">
        <v>3123</v>
      </c>
      <c r="G2113" s="90" t="s">
        <v>3124</v>
      </c>
      <c r="H2113" s="92">
        <v>200000</v>
      </c>
      <c r="I2113" s="90">
        <v>496</v>
      </c>
      <c r="J2113" s="93"/>
      <c r="K2113" s="94">
        <f t="shared" si="36"/>
        <v>403.22580645161293</v>
      </c>
      <c r="L2113" s="94">
        <f>K2113</f>
        <v>403.22580645161293</v>
      </c>
      <c r="M2113" s="94">
        <f t="shared" si="34"/>
        <v>0</v>
      </c>
      <c r="N2113" s="91">
        <v>45906</v>
      </c>
      <c r="O2113" s="90" t="s">
        <v>3121</v>
      </c>
      <c r="P2113" s="90" t="s">
        <v>2619</v>
      </c>
      <c r="Q2113" s="90"/>
      <c r="R2113" s="90"/>
      <c r="S2113" s="90"/>
      <c r="T2113" s="115"/>
      <c r="U2113" s="90"/>
      <c r="V2113" s="90"/>
      <c r="W2113" s="90"/>
      <c r="X2113" s="90"/>
      <c r="Y2113" s="90"/>
      <c r="Z2113" s="90"/>
      <c r="AA2113" s="90"/>
      <c r="AB2113" s="90"/>
      <c r="AC2113" s="90"/>
      <c r="AD2113" s="90"/>
      <c r="AE2113" s="90"/>
      <c r="AF2113" s="90"/>
      <c r="AG2113" s="90"/>
      <c r="AH2113" s="90"/>
      <c r="AI2113" s="90"/>
      <c r="AJ2113" s="90"/>
      <c r="AK2113" s="90"/>
      <c r="AL2113" s="90"/>
      <c r="AM2113" s="90"/>
      <c r="AN2113" s="90"/>
      <c r="AO2113" s="90"/>
      <c r="AP2113" s="90"/>
      <c r="AQ2113" s="90"/>
      <c r="AR2113" s="90"/>
      <c r="AS2113" s="90"/>
      <c r="AT2113" s="90"/>
      <c r="AU2113" s="90"/>
      <c r="AV2113" s="90"/>
      <c r="AW2113" s="90"/>
      <c r="AX2113" s="90"/>
      <c r="AY2113" s="90"/>
      <c r="AZ2113" s="90"/>
      <c r="BA2113" s="90"/>
      <c r="BB2113" s="90"/>
      <c r="BC2113" s="90"/>
      <c r="BD2113" s="90"/>
      <c r="BE2113" s="90"/>
      <c r="BF2113" s="90"/>
      <c r="BG2113" s="90"/>
      <c r="BH2113" s="90"/>
      <c r="BI2113" s="90"/>
      <c r="BJ2113" s="90"/>
      <c r="BK2113" s="90"/>
      <c r="BL2113" s="90"/>
      <c r="BM2113" s="90"/>
      <c r="BN2113" s="90"/>
      <c r="BO2113" s="90"/>
      <c r="BP2113" s="90"/>
      <c r="BQ2113" s="90"/>
      <c r="BR2113" s="90"/>
      <c r="BS2113" s="90"/>
      <c r="BT2113" s="90"/>
      <c r="BU2113" s="90"/>
      <c r="BV2113" s="90"/>
      <c r="BW2113" s="90"/>
      <c r="BX2113" s="90"/>
      <c r="BY2113" s="90"/>
      <c r="BZ2113" s="90"/>
      <c r="CA2113" s="90"/>
      <c r="CB2113" s="90"/>
      <c r="CC2113" s="90"/>
      <c r="CD2113" s="90"/>
      <c r="CE2113" s="90"/>
      <c r="CF2113" s="90"/>
      <c r="CG2113" s="90"/>
      <c r="CH2113" s="90"/>
      <c r="CI2113" s="90"/>
      <c r="CJ2113" s="90"/>
      <c r="CK2113" s="90"/>
      <c r="CL2113" s="90"/>
      <c r="CM2113" s="90"/>
      <c r="CN2113" s="90"/>
      <c r="CO2113" s="90"/>
      <c r="CP2113" s="90"/>
      <c r="CQ2113" s="90"/>
      <c r="CR2113" s="90"/>
      <c r="CS2113" s="90"/>
      <c r="CT2113" s="90"/>
      <c r="CU2113" s="90"/>
      <c r="CV2113" s="90"/>
      <c r="CW2113" s="90"/>
      <c r="CX2113" s="90"/>
      <c r="CY2113" s="90"/>
      <c r="CZ2113" s="90"/>
      <c r="DA2113" s="90"/>
      <c r="DB2113" s="90"/>
      <c r="DC2113" s="90"/>
      <c r="DD2113" s="90"/>
      <c r="DE2113" s="90"/>
      <c r="DF2113" s="90"/>
      <c r="DG2113" s="90"/>
      <c r="DH2113" s="90"/>
      <c r="DI2113" s="90"/>
      <c r="DJ2113" s="90"/>
      <c r="DK2113" s="90"/>
      <c r="DL2113" s="90"/>
      <c r="DM2113" s="90"/>
      <c r="DN2113" s="90"/>
      <c r="DO2113" s="90"/>
      <c r="DP2113" s="90"/>
      <c r="DQ2113" s="90"/>
      <c r="DR2113" s="90"/>
      <c r="DS2113" s="90"/>
      <c r="DT2113" s="90"/>
      <c r="DU2113" s="90"/>
      <c r="DV2113" s="90"/>
      <c r="DW2113" s="90"/>
      <c r="DX2113" s="90"/>
      <c r="DY2113" s="90"/>
      <c r="DZ2113" s="90"/>
      <c r="EA2113" s="90"/>
      <c r="EB2113" s="90"/>
      <c r="EC2113" s="90"/>
      <c r="ED2113" s="90"/>
      <c r="EE2113" s="90"/>
      <c r="EF2113" s="90"/>
      <c r="EG2113" s="90"/>
      <c r="EH2113" s="90"/>
      <c r="EI2113" s="90"/>
      <c r="EJ2113" s="90"/>
      <c r="EK2113" s="90"/>
      <c r="EL2113" s="90"/>
      <c r="EM2113" s="90"/>
      <c r="EN2113" s="90"/>
      <c r="EO2113" s="90"/>
      <c r="EP2113" s="90"/>
      <c r="EQ2113" s="90"/>
      <c r="ER2113" s="90"/>
      <c r="ES2113" s="90"/>
      <c r="ET2113" s="90"/>
      <c r="EU2113" s="90"/>
      <c r="EV2113" s="90"/>
      <c r="EW2113" s="90"/>
      <c r="EX2113" s="90"/>
      <c r="EY2113" s="90"/>
      <c r="EZ2113" s="90"/>
      <c r="FA2113" s="90"/>
      <c r="FB2113" s="90"/>
      <c r="FC2113" s="90"/>
      <c r="FD2113" s="90"/>
      <c r="FE2113" s="90"/>
      <c r="FF2113" s="90"/>
      <c r="FG2113" s="90"/>
      <c r="FH2113" s="90"/>
      <c r="FI2113" s="90"/>
      <c r="FJ2113" s="90"/>
      <c r="FK2113" s="90"/>
      <c r="FL2113" s="90"/>
      <c r="FM2113" s="90"/>
      <c r="FN2113" s="90"/>
      <c r="FO2113" s="90"/>
      <c r="FP2113" s="90"/>
      <c r="FQ2113" s="90"/>
      <c r="FR2113" s="90"/>
      <c r="FS2113" s="90"/>
      <c r="FT2113" s="90"/>
      <c r="FU2113" s="90"/>
      <c r="FV2113" s="90"/>
      <c r="FW2113" s="90"/>
      <c r="FX2113" s="90"/>
      <c r="FY2113" s="90"/>
      <c r="FZ2113" s="90"/>
      <c r="GA2113" s="90"/>
      <c r="GB2113" s="90"/>
      <c r="GC2113" s="90"/>
      <c r="GD2113" s="90"/>
      <c r="GE2113" s="90"/>
      <c r="GF2113" s="90"/>
      <c r="GG2113" s="90"/>
      <c r="GH2113" s="90"/>
      <c r="GI2113" s="90"/>
      <c r="GJ2113" s="90"/>
      <c r="GK2113" s="90"/>
      <c r="GL2113" s="90"/>
      <c r="GM2113" s="90"/>
      <c r="GN2113" s="90"/>
      <c r="GO2113" s="90"/>
      <c r="GP2113" s="90"/>
      <c r="GQ2113" s="90"/>
      <c r="GR2113" s="90"/>
      <c r="GS2113" s="90"/>
      <c r="GT2113" s="90"/>
      <c r="GU2113" s="90"/>
      <c r="GV2113" s="90"/>
      <c r="GW2113" s="90"/>
      <c r="GX2113" s="90"/>
      <c r="GY2113" s="90"/>
      <c r="GZ2113" s="90"/>
      <c r="HA2113" s="90"/>
      <c r="HB2113" s="90"/>
      <c r="HC2113" s="90"/>
      <c r="HD2113" s="90"/>
      <c r="HE2113" s="90"/>
      <c r="HF2113" s="90"/>
      <c r="HG2113" s="90"/>
      <c r="HH2113" s="90"/>
      <c r="HI2113" s="90"/>
      <c r="HJ2113" s="90"/>
      <c r="HK2113" s="90"/>
      <c r="HL2113" s="90"/>
      <c r="HM2113" s="90"/>
      <c r="HN2113" s="90"/>
      <c r="HO2113" s="90"/>
      <c r="HP2113" s="90"/>
      <c r="HQ2113" s="90"/>
      <c r="HR2113" s="90"/>
      <c r="HS2113" s="90"/>
      <c r="HT2113" s="90"/>
      <c r="HU2113" s="90"/>
      <c r="HV2113" s="90"/>
      <c r="HW2113" s="90"/>
      <c r="HX2113" s="90"/>
      <c r="HY2113" s="90"/>
      <c r="HZ2113" s="90"/>
      <c r="IA2113" s="90"/>
      <c r="IB2113" s="90"/>
      <c r="IC2113" s="90"/>
      <c r="ID2113" s="90"/>
      <c r="IE2113" s="90"/>
      <c r="IF2113" s="90"/>
      <c r="IG2113" s="90"/>
      <c r="IH2113" s="90"/>
      <c r="II2113" s="90"/>
      <c r="IJ2113" s="90"/>
      <c r="IK2113" s="90"/>
      <c r="IL2113" s="90"/>
      <c r="IM2113" s="90"/>
    </row>
    <row r="2114" spans="1:247" ht="13.5" hidden="1">
      <c r="A2114" s="90" t="s">
        <v>2767</v>
      </c>
      <c r="B2114" s="93" t="s">
        <v>3103</v>
      </c>
      <c r="C2114" s="90" t="s">
        <v>3125</v>
      </c>
      <c r="D2114" s="90" t="s">
        <v>3126</v>
      </c>
      <c r="E2114" s="90">
        <v>503</v>
      </c>
      <c r="F2114" s="90" t="s">
        <v>436</v>
      </c>
      <c r="G2114" s="90" t="s">
        <v>3127</v>
      </c>
      <c r="H2114" s="92">
        <v>395500</v>
      </c>
      <c r="I2114" s="92">
        <v>497</v>
      </c>
      <c r="J2114" s="93"/>
      <c r="K2114" s="94">
        <f t="shared" si="36"/>
        <v>795.77464788732391</v>
      </c>
      <c r="L2114" s="94">
        <f>K2114</f>
        <v>795.77464788732391</v>
      </c>
      <c r="M2114" s="94">
        <f t="shared" si="34"/>
        <v>0</v>
      </c>
      <c r="N2114" s="91">
        <v>45906</v>
      </c>
      <c r="O2114" s="90" t="s">
        <v>3121</v>
      </c>
      <c r="P2114" s="90" t="s">
        <v>2619</v>
      </c>
      <c r="Q2114" s="90"/>
      <c r="R2114" s="90"/>
      <c r="S2114" s="90"/>
      <c r="T2114" s="115"/>
      <c r="U2114" s="90"/>
      <c r="V2114" s="90"/>
      <c r="W2114" s="90"/>
      <c r="X2114" s="90"/>
      <c r="Y2114" s="90"/>
      <c r="Z2114" s="90"/>
      <c r="AA2114" s="90"/>
      <c r="AB2114" s="90"/>
      <c r="AC2114" s="90"/>
      <c r="AD2114" s="90"/>
      <c r="AE2114" s="90"/>
      <c r="AF2114" s="90"/>
      <c r="AG2114" s="90"/>
      <c r="AH2114" s="90"/>
      <c r="AI2114" s="90"/>
      <c r="AJ2114" s="90"/>
      <c r="AK2114" s="90"/>
      <c r="AL2114" s="90"/>
      <c r="AM2114" s="90"/>
      <c r="AN2114" s="90"/>
      <c r="AO2114" s="90"/>
      <c r="AP2114" s="90"/>
      <c r="AQ2114" s="90"/>
      <c r="AR2114" s="90"/>
      <c r="AS2114" s="90"/>
      <c r="AT2114" s="90"/>
      <c r="AU2114" s="90"/>
      <c r="AV2114" s="90"/>
      <c r="AW2114" s="90"/>
      <c r="AX2114" s="90"/>
      <c r="AY2114" s="90"/>
      <c r="AZ2114" s="90"/>
      <c r="BA2114" s="90"/>
      <c r="BB2114" s="90"/>
      <c r="BC2114" s="90"/>
      <c r="BD2114" s="90"/>
      <c r="BE2114" s="90"/>
      <c r="BF2114" s="90"/>
      <c r="BG2114" s="90"/>
      <c r="BH2114" s="90"/>
      <c r="BI2114" s="90"/>
      <c r="BJ2114" s="90"/>
      <c r="BK2114" s="90"/>
      <c r="BL2114" s="90"/>
      <c r="BM2114" s="90"/>
      <c r="BN2114" s="90"/>
      <c r="BO2114" s="90"/>
      <c r="BP2114" s="90"/>
      <c r="BQ2114" s="90"/>
      <c r="BR2114" s="90"/>
      <c r="BS2114" s="90"/>
      <c r="BT2114" s="90"/>
      <c r="BU2114" s="90"/>
      <c r="BV2114" s="90"/>
      <c r="BW2114" s="90"/>
      <c r="BX2114" s="90"/>
      <c r="BY2114" s="90"/>
      <c r="BZ2114" s="90"/>
      <c r="CA2114" s="90"/>
      <c r="CB2114" s="90"/>
      <c r="CC2114" s="90"/>
      <c r="CD2114" s="90"/>
      <c r="CE2114" s="90"/>
      <c r="CF2114" s="90"/>
      <c r="CG2114" s="90"/>
      <c r="CH2114" s="90"/>
      <c r="CI2114" s="90"/>
      <c r="CJ2114" s="90"/>
      <c r="CK2114" s="90"/>
      <c r="CL2114" s="90"/>
      <c r="CM2114" s="90"/>
      <c r="CN2114" s="90"/>
      <c r="CO2114" s="90"/>
      <c r="CP2114" s="90"/>
      <c r="CQ2114" s="90"/>
      <c r="CR2114" s="90"/>
      <c r="CS2114" s="90"/>
      <c r="CT2114" s="90"/>
      <c r="CU2114" s="90"/>
      <c r="CV2114" s="90"/>
      <c r="CW2114" s="90"/>
      <c r="CX2114" s="90"/>
      <c r="CY2114" s="90"/>
      <c r="CZ2114" s="90"/>
      <c r="DA2114" s="90"/>
      <c r="DB2114" s="90"/>
      <c r="DC2114" s="90"/>
      <c r="DD2114" s="90"/>
      <c r="DE2114" s="90"/>
      <c r="DF2114" s="90"/>
      <c r="DG2114" s="90"/>
      <c r="DH2114" s="90"/>
      <c r="DI2114" s="90"/>
      <c r="DJ2114" s="90"/>
      <c r="DK2114" s="90"/>
      <c r="DL2114" s="90"/>
      <c r="DM2114" s="90"/>
      <c r="DN2114" s="90"/>
      <c r="DO2114" s="90"/>
      <c r="DP2114" s="90"/>
      <c r="DQ2114" s="90"/>
      <c r="DR2114" s="90"/>
      <c r="DS2114" s="90"/>
      <c r="DT2114" s="90"/>
      <c r="DU2114" s="90"/>
      <c r="DV2114" s="90"/>
      <c r="DW2114" s="90"/>
      <c r="DX2114" s="90"/>
      <c r="DY2114" s="90"/>
      <c r="DZ2114" s="90"/>
      <c r="EA2114" s="90"/>
      <c r="EB2114" s="90"/>
      <c r="EC2114" s="90"/>
      <c r="ED2114" s="90"/>
      <c r="EE2114" s="90"/>
      <c r="EF2114" s="90"/>
      <c r="EG2114" s="90"/>
      <c r="EH2114" s="90"/>
      <c r="EI2114" s="90"/>
      <c r="EJ2114" s="90"/>
      <c r="EK2114" s="90"/>
      <c r="EL2114" s="90"/>
      <c r="EM2114" s="90"/>
      <c r="EN2114" s="90"/>
      <c r="EO2114" s="90"/>
      <c r="EP2114" s="90"/>
      <c r="EQ2114" s="90"/>
      <c r="ER2114" s="90"/>
      <c r="ES2114" s="90"/>
      <c r="ET2114" s="90"/>
      <c r="EU2114" s="90"/>
      <c r="EV2114" s="90"/>
      <c r="EW2114" s="90"/>
      <c r="EX2114" s="90"/>
      <c r="EY2114" s="90"/>
      <c r="EZ2114" s="90"/>
      <c r="FA2114" s="90"/>
      <c r="FB2114" s="90"/>
      <c r="FC2114" s="90"/>
      <c r="FD2114" s="90"/>
      <c r="FE2114" s="90"/>
      <c r="FF2114" s="90"/>
      <c r="FG2114" s="90"/>
      <c r="FH2114" s="90"/>
      <c r="FI2114" s="90"/>
      <c r="FJ2114" s="90"/>
      <c r="FK2114" s="90"/>
      <c r="FL2114" s="90"/>
      <c r="FM2114" s="90"/>
      <c r="FN2114" s="90"/>
      <c r="FO2114" s="90"/>
      <c r="FP2114" s="90"/>
      <c r="FQ2114" s="90"/>
      <c r="FR2114" s="90"/>
      <c r="FS2114" s="90"/>
      <c r="FT2114" s="90"/>
      <c r="FU2114" s="90"/>
      <c r="FV2114" s="90"/>
      <c r="FW2114" s="90"/>
      <c r="FX2114" s="90"/>
      <c r="FY2114" s="90"/>
      <c r="FZ2114" s="90"/>
      <c r="GA2114" s="90"/>
      <c r="GB2114" s="90"/>
      <c r="GC2114" s="90"/>
      <c r="GD2114" s="90"/>
      <c r="GE2114" s="90"/>
      <c r="GF2114" s="90"/>
      <c r="GG2114" s="90"/>
      <c r="GH2114" s="90"/>
      <c r="GI2114" s="90"/>
      <c r="GJ2114" s="90"/>
      <c r="GK2114" s="90"/>
      <c r="GL2114" s="90"/>
      <c r="GM2114" s="90"/>
      <c r="GN2114" s="90"/>
      <c r="GO2114" s="90"/>
      <c r="GP2114" s="90"/>
      <c r="GQ2114" s="90"/>
      <c r="GR2114" s="90"/>
      <c r="GS2114" s="90"/>
      <c r="GT2114" s="90"/>
      <c r="GU2114" s="90"/>
      <c r="GV2114" s="90"/>
      <c r="GW2114" s="90"/>
      <c r="GX2114" s="90"/>
      <c r="GY2114" s="90"/>
      <c r="GZ2114" s="90"/>
      <c r="HA2114" s="90"/>
      <c r="HB2114" s="90"/>
      <c r="HC2114" s="90"/>
      <c r="HD2114" s="90"/>
      <c r="HE2114" s="90"/>
      <c r="HF2114" s="90"/>
      <c r="HG2114" s="90"/>
      <c r="HH2114" s="90"/>
      <c r="HI2114" s="90"/>
      <c r="HJ2114" s="90"/>
      <c r="HK2114" s="90"/>
      <c r="HL2114" s="90"/>
      <c r="HM2114" s="90"/>
      <c r="HN2114" s="90"/>
      <c r="HO2114" s="90"/>
      <c r="HP2114" s="90"/>
      <c r="HQ2114" s="90"/>
      <c r="HR2114" s="90"/>
      <c r="HS2114" s="90"/>
      <c r="HT2114" s="90"/>
      <c r="HU2114" s="90"/>
      <c r="HV2114" s="90"/>
      <c r="HW2114" s="90"/>
      <c r="HX2114" s="90"/>
      <c r="HY2114" s="90"/>
      <c r="HZ2114" s="90"/>
      <c r="IA2114" s="90"/>
      <c r="IB2114" s="90"/>
      <c r="IC2114" s="90"/>
      <c r="ID2114" s="90"/>
      <c r="IE2114" s="90"/>
      <c r="IF2114" s="90"/>
      <c r="IG2114" s="90"/>
      <c r="IH2114" s="90"/>
      <c r="II2114" s="90"/>
      <c r="IJ2114" s="90"/>
      <c r="IK2114" s="90"/>
      <c r="IL2114" s="90"/>
      <c r="IM2114" s="90"/>
    </row>
    <row r="2115" spans="1:247" ht="13.5" hidden="1">
      <c r="A2115" s="90" t="s">
        <v>2767</v>
      </c>
      <c r="B2115" s="93" t="s">
        <v>3103</v>
      </c>
      <c r="C2115" s="90" t="s">
        <v>3104</v>
      </c>
      <c r="D2115" s="90" t="s">
        <v>3128</v>
      </c>
      <c r="E2115" s="90">
        <v>325121</v>
      </c>
      <c r="F2115" s="90" t="s">
        <v>3105</v>
      </c>
      <c r="G2115" s="90" t="s">
        <v>3106</v>
      </c>
      <c r="H2115" s="92">
        <v>1207205.8</v>
      </c>
      <c r="I2115" s="90">
        <v>492</v>
      </c>
      <c r="J2115" s="93"/>
      <c r="K2115" s="94">
        <f t="shared" si="36"/>
        <v>2453.6703252032521</v>
      </c>
      <c r="L2115" s="94">
        <v>2453.6703252032521</v>
      </c>
      <c r="M2115" s="94">
        <f t="shared" si="34"/>
        <v>0</v>
      </c>
      <c r="N2115" s="91">
        <v>45906</v>
      </c>
      <c r="O2115" s="90" t="s">
        <v>3121</v>
      </c>
      <c r="P2115" s="90" t="s">
        <v>2619</v>
      </c>
      <c r="Q2115" s="90"/>
      <c r="R2115" s="90"/>
      <c r="S2115" s="90"/>
      <c r="T2115" s="115"/>
      <c r="U2115" s="90"/>
      <c r="V2115" s="90"/>
      <c r="W2115" s="90"/>
      <c r="X2115" s="90"/>
      <c r="Y2115" s="90"/>
      <c r="Z2115" s="90"/>
      <c r="AA2115" s="90"/>
      <c r="AB2115" s="90"/>
      <c r="AC2115" s="90"/>
      <c r="AD2115" s="90"/>
      <c r="AE2115" s="90"/>
      <c r="AF2115" s="90"/>
      <c r="AG2115" s="90"/>
      <c r="AH2115" s="90"/>
      <c r="AI2115" s="90"/>
      <c r="AJ2115" s="90"/>
      <c r="AK2115" s="90"/>
      <c r="AL2115" s="90"/>
      <c r="AM2115" s="90"/>
      <c r="AN2115" s="90"/>
      <c r="AO2115" s="90"/>
      <c r="AP2115" s="90"/>
      <c r="AQ2115" s="90"/>
      <c r="AR2115" s="90"/>
      <c r="AS2115" s="90"/>
      <c r="AT2115" s="90"/>
      <c r="AU2115" s="90"/>
      <c r="AV2115" s="90"/>
      <c r="AW2115" s="90"/>
      <c r="AX2115" s="90"/>
      <c r="AY2115" s="90"/>
      <c r="AZ2115" s="90"/>
      <c r="BA2115" s="90"/>
      <c r="BB2115" s="90"/>
      <c r="BC2115" s="90"/>
      <c r="BD2115" s="90"/>
      <c r="BE2115" s="90"/>
      <c r="BF2115" s="90"/>
      <c r="BG2115" s="90"/>
      <c r="BH2115" s="90"/>
      <c r="BI2115" s="90"/>
      <c r="BJ2115" s="90"/>
      <c r="BK2115" s="90"/>
      <c r="BL2115" s="90"/>
      <c r="BM2115" s="90"/>
      <c r="BN2115" s="90"/>
      <c r="BO2115" s="90"/>
      <c r="BP2115" s="90"/>
      <c r="BQ2115" s="90"/>
      <c r="BR2115" s="90"/>
      <c r="BS2115" s="90"/>
      <c r="BT2115" s="90"/>
      <c r="BU2115" s="90"/>
      <c r="BV2115" s="90"/>
      <c r="BW2115" s="90"/>
      <c r="BX2115" s="90"/>
      <c r="BY2115" s="90"/>
      <c r="BZ2115" s="90"/>
      <c r="CA2115" s="90"/>
      <c r="CB2115" s="90"/>
      <c r="CC2115" s="90"/>
      <c r="CD2115" s="90"/>
      <c r="CE2115" s="90"/>
      <c r="CF2115" s="90"/>
      <c r="CG2115" s="90"/>
      <c r="CH2115" s="90"/>
      <c r="CI2115" s="90"/>
      <c r="CJ2115" s="90"/>
      <c r="CK2115" s="90"/>
      <c r="CL2115" s="90"/>
      <c r="CM2115" s="90"/>
      <c r="CN2115" s="90"/>
      <c r="CO2115" s="90"/>
      <c r="CP2115" s="90"/>
      <c r="CQ2115" s="90"/>
      <c r="CR2115" s="90"/>
      <c r="CS2115" s="90"/>
      <c r="CT2115" s="90"/>
      <c r="CU2115" s="90"/>
      <c r="CV2115" s="90"/>
      <c r="CW2115" s="90"/>
      <c r="CX2115" s="90"/>
      <c r="CY2115" s="90"/>
      <c r="CZ2115" s="90"/>
      <c r="DA2115" s="90"/>
      <c r="DB2115" s="90"/>
      <c r="DC2115" s="90"/>
      <c r="DD2115" s="90"/>
      <c r="DE2115" s="90"/>
      <c r="DF2115" s="90"/>
      <c r="DG2115" s="90"/>
      <c r="DH2115" s="90"/>
      <c r="DI2115" s="90"/>
      <c r="DJ2115" s="90"/>
      <c r="DK2115" s="90"/>
      <c r="DL2115" s="90"/>
      <c r="DM2115" s="90"/>
      <c r="DN2115" s="90"/>
      <c r="DO2115" s="90"/>
      <c r="DP2115" s="90"/>
      <c r="DQ2115" s="90"/>
      <c r="DR2115" s="90"/>
      <c r="DS2115" s="90"/>
      <c r="DT2115" s="90"/>
      <c r="DU2115" s="90"/>
      <c r="DV2115" s="90"/>
      <c r="DW2115" s="90"/>
      <c r="DX2115" s="90"/>
      <c r="DY2115" s="90"/>
      <c r="DZ2115" s="90"/>
      <c r="EA2115" s="90"/>
      <c r="EB2115" s="90"/>
      <c r="EC2115" s="90"/>
      <c r="ED2115" s="90"/>
      <c r="EE2115" s="90"/>
      <c r="EF2115" s="90"/>
      <c r="EG2115" s="90"/>
      <c r="EH2115" s="90"/>
      <c r="EI2115" s="90"/>
      <c r="EJ2115" s="90"/>
      <c r="EK2115" s="90"/>
      <c r="EL2115" s="90"/>
      <c r="EM2115" s="90"/>
      <c r="EN2115" s="90"/>
      <c r="EO2115" s="90"/>
      <c r="EP2115" s="90"/>
      <c r="EQ2115" s="90"/>
      <c r="ER2115" s="90"/>
      <c r="ES2115" s="90"/>
      <c r="ET2115" s="90"/>
      <c r="EU2115" s="90"/>
      <c r="EV2115" s="90"/>
      <c r="EW2115" s="90"/>
      <c r="EX2115" s="90"/>
      <c r="EY2115" s="90"/>
      <c r="EZ2115" s="90"/>
      <c r="FA2115" s="90"/>
      <c r="FB2115" s="90"/>
      <c r="FC2115" s="90"/>
      <c r="FD2115" s="90"/>
      <c r="FE2115" s="90"/>
      <c r="FF2115" s="90"/>
      <c r="FG2115" s="90"/>
      <c r="FH2115" s="90"/>
      <c r="FI2115" s="90"/>
      <c r="FJ2115" s="90"/>
      <c r="FK2115" s="90"/>
      <c r="FL2115" s="90"/>
      <c r="FM2115" s="90"/>
      <c r="FN2115" s="90"/>
      <c r="FO2115" s="90"/>
      <c r="FP2115" s="90"/>
      <c r="FQ2115" s="90"/>
      <c r="FR2115" s="90"/>
      <c r="FS2115" s="90"/>
      <c r="FT2115" s="90"/>
      <c r="FU2115" s="90"/>
      <c r="FV2115" s="90"/>
      <c r="FW2115" s="90"/>
      <c r="FX2115" s="90"/>
      <c r="FY2115" s="90"/>
      <c r="FZ2115" s="90"/>
      <c r="GA2115" s="90"/>
      <c r="GB2115" s="90"/>
      <c r="GC2115" s="90"/>
      <c r="GD2115" s="90"/>
      <c r="GE2115" s="90"/>
      <c r="GF2115" s="90"/>
      <c r="GG2115" s="90"/>
      <c r="GH2115" s="90"/>
      <c r="GI2115" s="90"/>
      <c r="GJ2115" s="90"/>
      <c r="GK2115" s="90"/>
      <c r="GL2115" s="90"/>
      <c r="GM2115" s="90"/>
      <c r="GN2115" s="90"/>
      <c r="GO2115" s="90"/>
      <c r="GP2115" s="90"/>
      <c r="GQ2115" s="90"/>
      <c r="GR2115" s="90"/>
      <c r="GS2115" s="90"/>
      <c r="GT2115" s="90"/>
      <c r="GU2115" s="90"/>
      <c r="GV2115" s="90"/>
      <c r="GW2115" s="90"/>
      <c r="GX2115" s="90"/>
      <c r="GY2115" s="90"/>
      <c r="GZ2115" s="90"/>
      <c r="HA2115" s="90"/>
      <c r="HB2115" s="90"/>
      <c r="HC2115" s="90"/>
      <c r="HD2115" s="90"/>
      <c r="HE2115" s="90"/>
      <c r="HF2115" s="90"/>
      <c r="HG2115" s="90"/>
      <c r="HH2115" s="90"/>
      <c r="HI2115" s="90"/>
      <c r="HJ2115" s="90"/>
      <c r="HK2115" s="90"/>
      <c r="HL2115" s="90"/>
      <c r="HM2115" s="90"/>
      <c r="HN2115" s="90"/>
      <c r="HO2115" s="90"/>
      <c r="HP2115" s="90"/>
      <c r="HQ2115" s="90"/>
      <c r="HR2115" s="90"/>
      <c r="HS2115" s="90"/>
      <c r="HT2115" s="90"/>
      <c r="HU2115" s="90"/>
      <c r="HV2115" s="90"/>
      <c r="HW2115" s="90"/>
      <c r="HX2115" s="90"/>
      <c r="HY2115" s="90"/>
      <c r="HZ2115" s="90"/>
      <c r="IA2115" s="90"/>
      <c r="IB2115" s="90"/>
      <c r="IC2115" s="90"/>
      <c r="ID2115" s="90"/>
      <c r="IE2115" s="90"/>
      <c r="IF2115" s="90"/>
      <c r="IG2115" s="90"/>
      <c r="IH2115" s="90"/>
      <c r="II2115" s="90"/>
      <c r="IJ2115" s="90"/>
      <c r="IK2115" s="90"/>
      <c r="IL2115" s="90"/>
      <c r="IM2115" s="90"/>
    </row>
    <row r="2116" spans="1:247" ht="13.5" hidden="1">
      <c r="A2116" s="90" t="s">
        <v>2767</v>
      </c>
      <c r="B2116" s="93" t="s">
        <v>3103</v>
      </c>
      <c r="C2116" s="90" t="s">
        <v>3104</v>
      </c>
      <c r="D2116" s="90" t="s">
        <v>3128</v>
      </c>
      <c r="E2116" s="90">
        <v>325122</v>
      </c>
      <c r="F2116" s="90" t="s">
        <v>3105</v>
      </c>
      <c r="G2116" s="90" t="s">
        <v>3106</v>
      </c>
      <c r="H2116" s="92">
        <v>58861.38</v>
      </c>
      <c r="I2116" s="90">
        <v>492</v>
      </c>
      <c r="J2116" s="93"/>
      <c r="K2116" s="94">
        <f t="shared" si="36"/>
        <v>119.63695121951218</v>
      </c>
      <c r="L2116" s="94">
        <v>119.63695121951218</v>
      </c>
      <c r="M2116" s="94">
        <f t="shared" si="34"/>
        <v>0</v>
      </c>
      <c r="N2116" s="91">
        <v>45967</v>
      </c>
      <c r="O2116" s="90" t="s">
        <v>3129</v>
      </c>
      <c r="P2116" s="90" t="s">
        <v>2619</v>
      </c>
      <c r="Q2116" s="90"/>
      <c r="R2116" s="90"/>
      <c r="S2116" s="90"/>
      <c r="T2116" s="115"/>
      <c r="U2116" s="90"/>
      <c r="V2116" s="90"/>
      <c r="W2116" s="90"/>
      <c r="X2116" s="90"/>
      <c r="Y2116" s="90"/>
      <c r="Z2116" s="90"/>
      <c r="AA2116" s="90"/>
      <c r="AB2116" s="90"/>
      <c r="AC2116" s="90"/>
      <c r="AD2116" s="90"/>
      <c r="AE2116" s="90"/>
      <c r="AF2116" s="90"/>
      <c r="AG2116" s="90"/>
      <c r="AH2116" s="90"/>
      <c r="AI2116" s="90"/>
      <c r="AJ2116" s="90"/>
      <c r="AK2116" s="90"/>
      <c r="AL2116" s="90"/>
      <c r="AM2116" s="90"/>
      <c r="AN2116" s="90"/>
      <c r="AO2116" s="90"/>
      <c r="AP2116" s="90"/>
      <c r="AQ2116" s="90"/>
      <c r="AR2116" s="90"/>
      <c r="AS2116" s="90"/>
      <c r="AT2116" s="90"/>
      <c r="AU2116" s="90"/>
      <c r="AV2116" s="90"/>
      <c r="AW2116" s="90"/>
      <c r="AX2116" s="90"/>
      <c r="AY2116" s="90"/>
      <c r="AZ2116" s="90"/>
      <c r="BA2116" s="90"/>
      <c r="BB2116" s="90"/>
      <c r="BC2116" s="90"/>
      <c r="BD2116" s="90"/>
      <c r="BE2116" s="90"/>
      <c r="BF2116" s="90"/>
      <c r="BG2116" s="90"/>
      <c r="BH2116" s="90"/>
      <c r="BI2116" s="90"/>
      <c r="BJ2116" s="90"/>
      <c r="BK2116" s="90"/>
      <c r="BL2116" s="90"/>
      <c r="BM2116" s="90"/>
      <c r="BN2116" s="90"/>
      <c r="BO2116" s="90"/>
      <c r="BP2116" s="90"/>
      <c r="BQ2116" s="90"/>
      <c r="BR2116" s="90"/>
      <c r="BS2116" s="90"/>
      <c r="BT2116" s="90"/>
      <c r="BU2116" s="90"/>
      <c r="BV2116" s="90"/>
      <c r="BW2116" s="90"/>
      <c r="BX2116" s="90"/>
      <c r="BY2116" s="90"/>
      <c r="BZ2116" s="90"/>
      <c r="CA2116" s="90"/>
      <c r="CB2116" s="90"/>
      <c r="CC2116" s="90"/>
      <c r="CD2116" s="90"/>
      <c r="CE2116" s="90"/>
      <c r="CF2116" s="90"/>
      <c r="CG2116" s="90"/>
      <c r="CH2116" s="90"/>
      <c r="CI2116" s="90"/>
      <c r="CJ2116" s="90"/>
      <c r="CK2116" s="90"/>
      <c r="CL2116" s="90"/>
      <c r="CM2116" s="90"/>
      <c r="CN2116" s="90"/>
      <c r="CO2116" s="90"/>
      <c r="CP2116" s="90"/>
      <c r="CQ2116" s="90"/>
      <c r="CR2116" s="90"/>
      <c r="CS2116" s="90"/>
      <c r="CT2116" s="90"/>
      <c r="CU2116" s="90"/>
      <c r="CV2116" s="90"/>
      <c r="CW2116" s="90"/>
      <c r="CX2116" s="90"/>
      <c r="CY2116" s="90"/>
      <c r="CZ2116" s="90"/>
      <c r="DA2116" s="90"/>
      <c r="DB2116" s="90"/>
      <c r="DC2116" s="90"/>
      <c r="DD2116" s="90"/>
      <c r="DE2116" s="90"/>
      <c r="DF2116" s="90"/>
      <c r="DG2116" s="90"/>
      <c r="DH2116" s="90"/>
      <c r="DI2116" s="90"/>
      <c r="DJ2116" s="90"/>
      <c r="DK2116" s="90"/>
      <c r="DL2116" s="90"/>
      <c r="DM2116" s="90"/>
      <c r="DN2116" s="90"/>
      <c r="DO2116" s="90"/>
      <c r="DP2116" s="90"/>
      <c r="DQ2116" s="90"/>
      <c r="DR2116" s="90"/>
      <c r="DS2116" s="90"/>
      <c r="DT2116" s="90"/>
      <c r="DU2116" s="90"/>
      <c r="DV2116" s="90"/>
      <c r="DW2116" s="90"/>
      <c r="DX2116" s="90"/>
      <c r="DY2116" s="90"/>
      <c r="DZ2116" s="90"/>
      <c r="EA2116" s="90"/>
      <c r="EB2116" s="90"/>
      <c r="EC2116" s="90"/>
      <c r="ED2116" s="90"/>
      <c r="EE2116" s="90"/>
      <c r="EF2116" s="90"/>
      <c r="EG2116" s="90"/>
      <c r="EH2116" s="90"/>
      <c r="EI2116" s="90"/>
      <c r="EJ2116" s="90"/>
      <c r="EK2116" s="90"/>
      <c r="EL2116" s="90"/>
      <c r="EM2116" s="90"/>
      <c r="EN2116" s="90"/>
      <c r="EO2116" s="90"/>
      <c r="EP2116" s="90"/>
      <c r="EQ2116" s="90"/>
      <c r="ER2116" s="90"/>
      <c r="ES2116" s="90"/>
      <c r="ET2116" s="90"/>
      <c r="EU2116" s="90"/>
      <c r="EV2116" s="90"/>
      <c r="EW2116" s="90"/>
      <c r="EX2116" s="90"/>
      <c r="EY2116" s="90"/>
      <c r="EZ2116" s="90"/>
      <c r="FA2116" s="90"/>
      <c r="FB2116" s="90"/>
      <c r="FC2116" s="90"/>
      <c r="FD2116" s="90"/>
      <c r="FE2116" s="90"/>
      <c r="FF2116" s="90"/>
      <c r="FG2116" s="90"/>
      <c r="FH2116" s="90"/>
      <c r="FI2116" s="90"/>
      <c r="FJ2116" s="90"/>
      <c r="FK2116" s="90"/>
      <c r="FL2116" s="90"/>
      <c r="FM2116" s="90"/>
      <c r="FN2116" s="90"/>
      <c r="FO2116" s="90"/>
      <c r="FP2116" s="90"/>
      <c r="FQ2116" s="90"/>
      <c r="FR2116" s="90"/>
      <c r="FS2116" s="90"/>
      <c r="FT2116" s="90"/>
      <c r="FU2116" s="90"/>
      <c r="FV2116" s="90"/>
      <c r="FW2116" s="90"/>
      <c r="FX2116" s="90"/>
      <c r="FY2116" s="90"/>
      <c r="FZ2116" s="90"/>
      <c r="GA2116" s="90"/>
      <c r="GB2116" s="90"/>
      <c r="GC2116" s="90"/>
      <c r="GD2116" s="90"/>
      <c r="GE2116" s="90"/>
      <c r="GF2116" s="90"/>
      <c r="GG2116" s="90"/>
      <c r="GH2116" s="90"/>
      <c r="GI2116" s="90"/>
      <c r="GJ2116" s="90"/>
      <c r="GK2116" s="90"/>
      <c r="GL2116" s="90"/>
      <c r="GM2116" s="90"/>
      <c r="GN2116" s="90"/>
      <c r="GO2116" s="90"/>
      <c r="GP2116" s="90"/>
      <c r="GQ2116" s="90"/>
      <c r="GR2116" s="90"/>
      <c r="GS2116" s="90"/>
      <c r="GT2116" s="90"/>
      <c r="GU2116" s="90"/>
      <c r="GV2116" s="90"/>
      <c r="GW2116" s="90"/>
      <c r="GX2116" s="90"/>
      <c r="GY2116" s="90"/>
      <c r="GZ2116" s="90"/>
      <c r="HA2116" s="90"/>
      <c r="HB2116" s="90"/>
      <c r="HC2116" s="90"/>
      <c r="HD2116" s="90"/>
      <c r="HE2116" s="90"/>
      <c r="HF2116" s="90"/>
      <c r="HG2116" s="90"/>
      <c r="HH2116" s="90"/>
      <c r="HI2116" s="90"/>
      <c r="HJ2116" s="90"/>
      <c r="HK2116" s="90"/>
      <c r="HL2116" s="90"/>
      <c r="HM2116" s="90"/>
      <c r="HN2116" s="90"/>
      <c r="HO2116" s="90"/>
      <c r="HP2116" s="90"/>
      <c r="HQ2116" s="90"/>
      <c r="HR2116" s="90"/>
      <c r="HS2116" s="90"/>
      <c r="HT2116" s="90"/>
      <c r="HU2116" s="90"/>
      <c r="HV2116" s="90"/>
      <c r="HW2116" s="90"/>
      <c r="HX2116" s="90"/>
      <c r="HY2116" s="90"/>
      <c r="HZ2116" s="90"/>
      <c r="IA2116" s="90"/>
      <c r="IB2116" s="90"/>
      <c r="IC2116" s="90"/>
      <c r="ID2116" s="90"/>
      <c r="IE2116" s="90"/>
      <c r="IF2116" s="90"/>
      <c r="IG2116" s="90"/>
      <c r="IH2116" s="90"/>
      <c r="II2116" s="90"/>
      <c r="IJ2116" s="90"/>
      <c r="IK2116" s="90"/>
      <c r="IL2116" s="90"/>
      <c r="IM2116" s="90"/>
    </row>
    <row r="2117" spans="1:247" ht="13.5" hidden="1">
      <c r="A2117" s="90" t="s">
        <v>2767</v>
      </c>
      <c r="B2117" s="93" t="s">
        <v>3103</v>
      </c>
      <c r="C2117" s="90" t="s">
        <v>3104</v>
      </c>
      <c r="D2117" s="90" t="s">
        <v>3128</v>
      </c>
      <c r="E2117" s="90">
        <v>325144</v>
      </c>
      <c r="F2117" s="90" t="s">
        <v>3105</v>
      </c>
      <c r="G2117" s="90" t="s">
        <v>3106</v>
      </c>
      <c r="H2117" s="92">
        <v>96150</v>
      </c>
      <c r="I2117" s="90">
        <v>492</v>
      </c>
      <c r="J2117" s="93"/>
      <c r="K2117" s="94">
        <f t="shared" si="36"/>
        <v>195.42682926829269</v>
      </c>
      <c r="L2117" s="94">
        <v>195.42682926829269</v>
      </c>
      <c r="M2117" s="94">
        <f t="shared" si="34"/>
        <v>0</v>
      </c>
      <c r="N2117" s="91">
        <v>45783</v>
      </c>
      <c r="O2117" s="90" t="s">
        <v>3130</v>
      </c>
      <c r="P2117" s="90" t="s">
        <v>2801</v>
      </c>
      <c r="Q2117" s="90"/>
      <c r="R2117" s="90" t="s">
        <v>3131</v>
      </c>
      <c r="S2117" s="90"/>
      <c r="T2117" s="115"/>
      <c r="U2117" s="90"/>
      <c r="V2117" s="90"/>
      <c r="W2117" s="90"/>
      <c r="X2117" s="90"/>
      <c r="Y2117" s="90"/>
      <c r="Z2117" s="90"/>
      <c r="AA2117" s="90"/>
      <c r="AB2117" s="90"/>
      <c r="AC2117" s="90"/>
      <c r="AD2117" s="90"/>
      <c r="AE2117" s="90"/>
      <c r="AF2117" s="90"/>
      <c r="AG2117" s="90"/>
      <c r="AH2117" s="90"/>
      <c r="AI2117" s="90"/>
      <c r="AJ2117" s="90"/>
      <c r="AK2117" s="90"/>
      <c r="AL2117" s="90"/>
      <c r="AM2117" s="90"/>
      <c r="AN2117" s="90"/>
      <c r="AO2117" s="90"/>
      <c r="AP2117" s="90"/>
      <c r="AQ2117" s="90"/>
      <c r="AR2117" s="90"/>
      <c r="AS2117" s="90"/>
      <c r="AT2117" s="90"/>
      <c r="AU2117" s="90"/>
      <c r="AV2117" s="90"/>
      <c r="AW2117" s="90"/>
      <c r="AX2117" s="90"/>
      <c r="AY2117" s="90"/>
      <c r="AZ2117" s="90"/>
      <c r="BA2117" s="90"/>
      <c r="BB2117" s="90"/>
      <c r="BC2117" s="90"/>
      <c r="BD2117" s="90"/>
      <c r="BE2117" s="90"/>
      <c r="BF2117" s="90"/>
      <c r="BG2117" s="90"/>
      <c r="BH2117" s="90"/>
      <c r="BI2117" s="90"/>
      <c r="BJ2117" s="90"/>
      <c r="BK2117" s="90"/>
      <c r="BL2117" s="90"/>
      <c r="BM2117" s="90"/>
      <c r="BN2117" s="90"/>
      <c r="BO2117" s="90"/>
      <c r="BP2117" s="90"/>
      <c r="BQ2117" s="90"/>
      <c r="BR2117" s="90"/>
      <c r="BS2117" s="90"/>
      <c r="BT2117" s="90"/>
      <c r="BU2117" s="90"/>
      <c r="BV2117" s="90"/>
      <c r="BW2117" s="90"/>
      <c r="BX2117" s="90"/>
      <c r="BY2117" s="90"/>
      <c r="BZ2117" s="90"/>
      <c r="CA2117" s="90"/>
      <c r="CB2117" s="90"/>
      <c r="CC2117" s="90"/>
      <c r="CD2117" s="90"/>
      <c r="CE2117" s="90"/>
      <c r="CF2117" s="90"/>
      <c r="CG2117" s="90"/>
      <c r="CH2117" s="90"/>
      <c r="CI2117" s="90"/>
      <c r="CJ2117" s="90"/>
      <c r="CK2117" s="90"/>
      <c r="CL2117" s="90"/>
      <c r="CM2117" s="90"/>
      <c r="CN2117" s="90"/>
      <c r="CO2117" s="90"/>
      <c r="CP2117" s="90"/>
      <c r="CQ2117" s="90"/>
      <c r="CR2117" s="90"/>
      <c r="CS2117" s="90"/>
      <c r="CT2117" s="90"/>
      <c r="CU2117" s="90"/>
      <c r="CV2117" s="90"/>
      <c r="CW2117" s="90"/>
      <c r="CX2117" s="90"/>
      <c r="CY2117" s="90"/>
      <c r="CZ2117" s="90"/>
      <c r="DA2117" s="90"/>
      <c r="DB2117" s="90"/>
      <c r="DC2117" s="90"/>
      <c r="DD2117" s="90"/>
      <c r="DE2117" s="90"/>
      <c r="DF2117" s="90"/>
      <c r="DG2117" s="90"/>
      <c r="DH2117" s="90"/>
      <c r="DI2117" s="90"/>
      <c r="DJ2117" s="90"/>
      <c r="DK2117" s="90"/>
      <c r="DL2117" s="90"/>
      <c r="DM2117" s="90"/>
      <c r="DN2117" s="90"/>
      <c r="DO2117" s="90"/>
      <c r="DP2117" s="90"/>
      <c r="DQ2117" s="90"/>
      <c r="DR2117" s="90"/>
      <c r="DS2117" s="90"/>
      <c r="DT2117" s="90"/>
      <c r="DU2117" s="90"/>
      <c r="DV2117" s="90"/>
      <c r="DW2117" s="90"/>
      <c r="DX2117" s="90"/>
      <c r="DY2117" s="90"/>
      <c r="DZ2117" s="90"/>
      <c r="EA2117" s="90"/>
      <c r="EB2117" s="90"/>
      <c r="EC2117" s="90"/>
      <c r="ED2117" s="90"/>
      <c r="EE2117" s="90"/>
      <c r="EF2117" s="90"/>
      <c r="EG2117" s="90"/>
      <c r="EH2117" s="90"/>
      <c r="EI2117" s="90"/>
      <c r="EJ2117" s="90"/>
      <c r="EK2117" s="90"/>
      <c r="EL2117" s="90"/>
      <c r="EM2117" s="90"/>
      <c r="EN2117" s="90"/>
      <c r="EO2117" s="90"/>
      <c r="EP2117" s="90"/>
      <c r="EQ2117" s="90"/>
      <c r="ER2117" s="90"/>
      <c r="ES2117" s="90"/>
      <c r="ET2117" s="90"/>
      <c r="EU2117" s="90"/>
      <c r="EV2117" s="90"/>
      <c r="EW2117" s="90"/>
      <c r="EX2117" s="90"/>
      <c r="EY2117" s="90"/>
      <c r="EZ2117" s="90"/>
      <c r="FA2117" s="90"/>
      <c r="FB2117" s="90"/>
      <c r="FC2117" s="90"/>
      <c r="FD2117" s="90"/>
      <c r="FE2117" s="90"/>
      <c r="FF2117" s="90"/>
      <c r="FG2117" s="90"/>
      <c r="FH2117" s="90"/>
      <c r="FI2117" s="90"/>
      <c r="FJ2117" s="90"/>
      <c r="FK2117" s="90"/>
      <c r="FL2117" s="90"/>
      <c r="FM2117" s="90"/>
      <c r="FN2117" s="90"/>
      <c r="FO2117" s="90"/>
      <c r="FP2117" s="90"/>
      <c r="FQ2117" s="90"/>
      <c r="FR2117" s="90"/>
      <c r="FS2117" s="90"/>
      <c r="FT2117" s="90"/>
      <c r="FU2117" s="90"/>
      <c r="FV2117" s="90"/>
      <c r="FW2117" s="90"/>
      <c r="FX2117" s="90"/>
      <c r="FY2117" s="90"/>
      <c r="FZ2117" s="90"/>
      <c r="GA2117" s="90"/>
      <c r="GB2117" s="90"/>
      <c r="GC2117" s="90"/>
      <c r="GD2117" s="90"/>
      <c r="GE2117" s="90"/>
      <c r="GF2117" s="90"/>
      <c r="GG2117" s="90"/>
      <c r="GH2117" s="90"/>
      <c r="GI2117" s="90"/>
      <c r="GJ2117" s="90"/>
      <c r="GK2117" s="90"/>
      <c r="GL2117" s="90"/>
      <c r="GM2117" s="90"/>
      <c r="GN2117" s="90"/>
      <c r="GO2117" s="90"/>
      <c r="GP2117" s="90"/>
      <c r="GQ2117" s="90"/>
      <c r="GR2117" s="90"/>
      <c r="GS2117" s="90"/>
      <c r="GT2117" s="90"/>
      <c r="GU2117" s="90"/>
      <c r="GV2117" s="90"/>
      <c r="GW2117" s="90"/>
      <c r="GX2117" s="90"/>
      <c r="GY2117" s="90"/>
      <c r="GZ2117" s="90"/>
      <c r="HA2117" s="90"/>
      <c r="HB2117" s="90"/>
      <c r="HC2117" s="90"/>
      <c r="HD2117" s="90"/>
      <c r="HE2117" s="90"/>
      <c r="HF2117" s="90"/>
      <c r="HG2117" s="90"/>
      <c r="HH2117" s="90"/>
      <c r="HI2117" s="90"/>
      <c r="HJ2117" s="90"/>
      <c r="HK2117" s="90"/>
      <c r="HL2117" s="90"/>
      <c r="HM2117" s="90"/>
      <c r="HN2117" s="90"/>
      <c r="HO2117" s="90"/>
      <c r="HP2117" s="90"/>
      <c r="HQ2117" s="90"/>
      <c r="HR2117" s="90"/>
      <c r="HS2117" s="90"/>
      <c r="HT2117" s="90"/>
      <c r="HU2117" s="90"/>
      <c r="HV2117" s="90"/>
      <c r="HW2117" s="90"/>
      <c r="HX2117" s="90"/>
      <c r="HY2117" s="90"/>
      <c r="HZ2117" s="90"/>
      <c r="IA2117" s="90"/>
      <c r="IB2117" s="90"/>
      <c r="IC2117" s="90"/>
      <c r="ID2117" s="90"/>
      <c r="IE2117" s="90"/>
      <c r="IF2117" s="90"/>
      <c r="IG2117" s="90"/>
      <c r="IH2117" s="90"/>
      <c r="II2117" s="90"/>
      <c r="IJ2117" s="90"/>
      <c r="IK2117" s="90"/>
      <c r="IL2117" s="90"/>
      <c r="IM2117" s="90"/>
    </row>
    <row r="2118" spans="1:247" ht="13.5" hidden="1">
      <c r="A2118" s="90" t="s">
        <v>2767</v>
      </c>
      <c r="B2118" s="93" t="s">
        <v>3103</v>
      </c>
      <c r="C2118" s="90" t="s">
        <v>3104</v>
      </c>
      <c r="D2118" s="90" t="s">
        <v>3126</v>
      </c>
      <c r="E2118" s="90">
        <v>325386</v>
      </c>
      <c r="F2118" s="90" t="s">
        <v>3105</v>
      </c>
      <c r="G2118" s="90" t="s">
        <v>3106</v>
      </c>
      <c r="H2118" s="92">
        <v>57973.75</v>
      </c>
      <c r="I2118" s="90">
        <v>492</v>
      </c>
      <c r="J2118" s="93"/>
      <c r="K2118" s="94">
        <f t="shared" si="36"/>
        <v>117.83282520325203</v>
      </c>
      <c r="L2118" s="94">
        <v>117.83282520325203</v>
      </c>
      <c r="M2118" s="94">
        <f t="shared" si="34"/>
        <v>0</v>
      </c>
      <c r="N2118" s="91">
        <v>45997</v>
      </c>
      <c r="O2118" s="90" t="s">
        <v>3132</v>
      </c>
      <c r="P2118" s="90" t="s">
        <v>2619</v>
      </c>
      <c r="Q2118" s="90"/>
      <c r="R2118" s="90" t="s">
        <v>3131</v>
      </c>
      <c r="S2118" s="90"/>
      <c r="T2118" s="90"/>
      <c r="U2118" s="90"/>
      <c r="V2118" s="90"/>
      <c r="W2118" s="90"/>
      <c r="X2118" s="90"/>
      <c r="Y2118" s="90"/>
      <c r="Z2118" s="90"/>
      <c r="AA2118" s="90"/>
      <c r="AB2118" s="90"/>
      <c r="AC2118" s="90"/>
      <c r="AD2118" s="90"/>
      <c r="AE2118" s="90"/>
      <c r="AF2118" s="90"/>
      <c r="AG2118" s="90"/>
      <c r="AH2118" s="90"/>
      <c r="AI2118" s="90"/>
      <c r="AJ2118" s="90"/>
      <c r="AK2118" s="90"/>
      <c r="AL2118" s="90"/>
      <c r="AM2118" s="90"/>
      <c r="AN2118" s="90"/>
      <c r="AO2118" s="90"/>
      <c r="AP2118" s="90"/>
      <c r="AQ2118" s="90"/>
      <c r="AR2118" s="90"/>
      <c r="AS2118" s="90"/>
      <c r="AT2118" s="90"/>
      <c r="AU2118" s="90"/>
      <c r="AV2118" s="90"/>
      <c r="AW2118" s="90"/>
      <c r="AX2118" s="90"/>
      <c r="AY2118" s="90"/>
      <c r="AZ2118" s="90"/>
      <c r="BA2118" s="90"/>
      <c r="BB2118" s="90"/>
      <c r="BC2118" s="90"/>
      <c r="BD2118" s="90"/>
      <c r="BE2118" s="90"/>
      <c r="BF2118" s="90"/>
      <c r="BG2118" s="90"/>
      <c r="BH2118" s="90"/>
      <c r="BI2118" s="90"/>
      <c r="BJ2118" s="90"/>
      <c r="BK2118" s="90"/>
      <c r="BL2118" s="90"/>
      <c r="BM2118" s="90"/>
      <c r="BN2118" s="90"/>
      <c r="BO2118" s="90"/>
      <c r="BP2118" s="90"/>
      <c r="BQ2118" s="90"/>
      <c r="BR2118" s="90"/>
      <c r="BS2118" s="90"/>
      <c r="BT2118" s="90"/>
      <c r="BU2118" s="90"/>
      <c r="BV2118" s="90"/>
      <c r="BW2118" s="90"/>
      <c r="BX2118" s="90"/>
      <c r="BY2118" s="90"/>
      <c r="BZ2118" s="90"/>
      <c r="CA2118" s="90"/>
      <c r="CB2118" s="90"/>
      <c r="CC2118" s="90"/>
      <c r="CD2118" s="90"/>
      <c r="CE2118" s="90"/>
      <c r="CF2118" s="90"/>
      <c r="CG2118" s="90"/>
      <c r="CH2118" s="90"/>
      <c r="CI2118" s="90"/>
      <c r="CJ2118" s="90"/>
      <c r="CK2118" s="90"/>
      <c r="CL2118" s="90"/>
      <c r="CM2118" s="90"/>
      <c r="CN2118" s="90"/>
      <c r="CO2118" s="90"/>
      <c r="CP2118" s="90"/>
      <c r="CQ2118" s="90"/>
      <c r="CR2118" s="90"/>
      <c r="CS2118" s="90"/>
      <c r="CT2118" s="90"/>
      <c r="CU2118" s="90"/>
      <c r="CV2118" s="90"/>
      <c r="CW2118" s="90"/>
      <c r="CX2118" s="90"/>
      <c r="CY2118" s="90"/>
      <c r="CZ2118" s="90"/>
      <c r="DA2118" s="90"/>
      <c r="DB2118" s="90"/>
      <c r="DC2118" s="90"/>
      <c r="DD2118" s="90"/>
      <c r="DE2118" s="90"/>
      <c r="DF2118" s="90"/>
      <c r="DG2118" s="90"/>
      <c r="DH2118" s="90"/>
      <c r="DI2118" s="90"/>
      <c r="DJ2118" s="90"/>
      <c r="DK2118" s="90"/>
      <c r="DL2118" s="90"/>
      <c r="DM2118" s="90"/>
      <c r="DN2118" s="90"/>
      <c r="DO2118" s="90"/>
      <c r="DP2118" s="90"/>
      <c r="DQ2118" s="90"/>
      <c r="DR2118" s="90"/>
      <c r="DS2118" s="90"/>
      <c r="DT2118" s="90"/>
      <c r="DU2118" s="90"/>
      <c r="DV2118" s="90"/>
      <c r="DW2118" s="90"/>
      <c r="DX2118" s="90"/>
      <c r="DY2118" s="90"/>
      <c r="DZ2118" s="90"/>
      <c r="EA2118" s="90"/>
      <c r="EB2118" s="90"/>
      <c r="EC2118" s="90"/>
      <c r="ED2118" s="90"/>
      <c r="EE2118" s="90"/>
      <c r="EF2118" s="90"/>
      <c r="EG2118" s="90"/>
      <c r="EH2118" s="90"/>
      <c r="EI2118" s="90"/>
      <c r="EJ2118" s="90"/>
      <c r="EK2118" s="90"/>
      <c r="EL2118" s="90"/>
      <c r="EM2118" s="90"/>
      <c r="EN2118" s="90"/>
      <c r="EO2118" s="90"/>
      <c r="EP2118" s="90"/>
      <c r="EQ2118" s="90"/>
      <c r="ER2118" s="90"/>
      <c r="ES2118" s="90"/>
      <c r="ET2118" s="90"/>
      <c r="EU2118" s="90"/>
      <c r="EV2118" s="90"/>
      <c r="EW2118" s="90"/>
      <c r="EX2118" s="90"/>
      <c r="EY2118" s="90"/>
      <c r="EZ2118" s="90"/>
      <c r="FA2118" s="90"/>
      <c r="FB2118" s="90"/>
      <c r="FC2118" s="90"/>
      <c r="FD2118" s="90"/>
      <c r="FE2118" s="90"/>
      <c r="FF2118" s="90"/>
      <c r="FG2118" s="90"/>
      <c r="FH2118" s="90"/>
      <c r="FI2118" s="90"/>
      <c r="FJ2118" s="90"/>
      <c r="FK2118" s="90"/>
      <c r="FL2118" s="90"/>
      <c r="FM2118" s="90"/>
      <c r="FN2118" s="90"/>
      <c r="FO2118" s="90"/>
      <c r="FP2118" s="90"/>
      <c r="FQ2118" s="90"/>
      <c r="FR2118" s="90"/>
      <c r="FS2118" s="90"/>
      <c r="FT2118" s="90"/>
      <c r="FU2118" s="90"/>
      <c r="FV2118" s="90"/>
      <c r="FW2118" s="90"/>
      <c r="FX2118" s="90"/>
      <c r="FY2118" s="90"/>
      <c r="FZ2118" s="90"/>
      <c r="GA2118" s="90"/>
      <c r="GB2118" s="90"/>
      <c r="GC2118" s="90"/>
      <c r="GD2118" s="90"/>
      <c r="GE2118" s="90"/>
      <c r="GF2118" s="90"/>
      <c r="GG2118" s="90"/>
      <c r="GH2118" s="90"/>
      <c r="GI2118" s="90"/>
      <c r="GJ2118" s="90"/>
      <c r="GK2118" s="90"/>
      <c r="GL2118" s="90"/>
      <c r="GM2118" s="90"/>
      <c r="GN2118" s="90"/>
      <c r="GO2118" s="90"/>
      <c r="GP2118" s="90"/>
      <c r="GQ2118" s="90"/>
      <c r="GR2118" s="90"/>
      <c r="GS2118" s="90"/>
      <c r="GT2118" s="90"/>
      <c r="GU2118" s="90"/>
      <c r="GV2118" s="90"/>
      <c r="GW2118" s="90"/>
      <c r="GX2118" s="90"/>
      <c r="GY2118" s="90"/>
      <c r="GZ2118" s="90"/>
      <c r="HA2118" s="90"/>
      <c r="HB2118" s="90"/>
      <c r="HC2118" s="90"/>
      <c r="HD2118" s="90"/>
      <c r="HE2118" s="90"/>
      <c r="HF2118" s="90"/>
      <c r="HG2118" s="90"/>
      <c r="HH2118" s="90"/>
      <c r="HI2118" s="90"/>
      <c r="HJ2118" s="90"/>
      <c r="HK2118" s="90"/>
      <c r="HL2118" s="90"/>
      <c r="HM2118" s="90"/>
      <c r="HN2118" s="90"/>
      <c r="HO2118" s="90"/>
      <c r="HP2118" s="90"/>
      <c r="HQ2118" s="90"/>
      <c r="HR2118" s="90"/>
      <c r="HS2118" s="90"/>
      <c r="HT2118" s="90"/>
      <c r="HU2118" s="90"/>
      <c r="HV2118" s="90"/>
      <c r="HW2118" s="90"/>
      <c r="HX2118" s="90"/>
      <c r="HY2118" s="90"/>
      <c r="HZ2118" s="90"/>
      <c r="IA2118" s="90"/>
      <c r="IB2118" s="90"/>
      <c r="IC2118" s="90"/>
      <c r="ID2118" s="90"/>
      <c r="IE2118" s="90"/>
      <c r="IF2118" s="90"/>
      <c r="IG2118" s="90"/>
      <c r="IH2118" s="90"/>
      <c r="II2118" s="90"/>
      <c r="IJ2118" s="90"/>
      <c r="IK2118" s="90"/>
      <c r="IL2118" s="90"/>
      <c r="IM2118" s="90"/>
    </row>
    <row r="2119" spans="1:247" ht="13.5" hidden="1">
      <c r="A2119" s="90" t="s">
        <v>2767</v>
      </c>
      <c r="B2119" s="93" t="s">
        <v>3103</v>
      </c>
      <c r="C2119" s="90" t="s">
        <v>3125</v>
      </c>
      <c r="D2119" s="90" t="s">
        <v>3133</v>
      </c>
      <c r="E2119" s="90">
        <v>1311</v>
      </c>
      <c r="F2119" s="90" t="s">
        <v>1945</v>
      </c>
      <c r="G2119" s="90" t="s">
        <v>3127</v>
      </c>
      <c r="H2119" s="92"/>
      <c r="I2119" s="90"/>
      <c r="J2119" s="93"/>
      <c r="K2119" s="94">
        <v>113</v>
      </c>
      <c r="L2119" s="94">
        <v>113</v>
      </c>
      <c r="M2119" s="94">
        <f t="shared" si="34"/>
        <v>0</v>
      </c>
      <c r="N2119" s="91">
        <v>45997</v>
      </c>
      <c r="O2119" s="90" t="s">
        <v>3134</v>
      </c>
      <c r="P2119" s="90" t="s">
        <v>2619</v>
      </c>
      <c r="Q2119" s="90"/>
      <c r="R2119" s="90"/>
      <c r="S2119" s="90"/>
      <c r="T2119" s="90"/>
      <c r="U2119" s="90"/>
      <c r="V2119" s="90"/>
      <c r="W2119" s="90"/>
      <c r="X2119" s="90"/>
      <c r="Y2119" s="90"/>
      <c r="Z2119" s="90"/>
      <c r="AA2119" s="90"/>
      <c r="AB2119" s="90"/>
      <c r="AC2119" s="90"/>
      <c r="AD2119" s="90"/>
      <c r="AE2119" s="90"/>
      <c r="AF2119" s="90"/>
      <c r="AG2119" s="90"/>
      <c r="AH2119" s="90"/>
      <c r="AI2119" s="90"/>
      <c r="AJ2119" s="90"/>
      <c r="AK2119" s="90"/>
      <c r="AL2119" s="90"/>
      <c r="AM2119" s="90"/>
      <c r="AN2119" s="90"/>
      <c r="AO2119" s="90"/>
      <c r="AP2119" s="90"/>
      <c r="AQ2119" s="90"/>
      <c r="AR2119" s="90"/>
      <c r="AS2119" s="90"/>
      <c r="AT2119" s="90"/>
      <c r="AU2119" s="90"/>
      <c r="AV2119" s="90"/>
      <c r="AW2119" s="90"/>
      <c r="AX2119" s="90"/>
      <c r="AY2119" s="90"/>
      <c r="AZ2119" s="90"/>
      <c r="BA2119" s="90"/>
      <c r="BB2119" s="90"/>
      <c r="BC2119" s="90"/>
      <c r="BD2119" s="90"/>
      <c r="BE2119" s="90"/>
      <c r="BF2119" s="90"/>
      <c r="BG2119" s="90"/>
      <c r="BH2119" s="90"/>
      <c r="BI2119" s="90"/>
      <c r="BJ2119" s="90"/>
      <c r="BK2119" s="90"/>
      <c r="BL2119" s="90"/>
      <c r="BM2119" s="90"/>
      <c r="BN2119" s="90"/>
      <c r="BO2119" s="90"/>
      <c r="BP2119" s="90"/>
      <c r="BQ2119" s="90"/>
      <c r="BR2119" s="90"/>
      <c r="BS2119" s="90"/>
      <c r="BT2119" s="90"/>
      <c r="BU2119" s="90"/>
      <c r="BV2119" s="90"/>
      <c r="BW2119" s="90"/>
      <c r="BX2119" s="90"/>
      <c r="BY2119" s="90"/>
      <c r="BZ2119" s="90"/>
      <c r="CA2119" s="90"/>
      <c r="CB2119" s="90"/>
      <c r="CC2119" s="90"/>
      <c r="CD2119" s="90"/>
      <c r="CE2119" s="90"/>
      <c r="CF2119" s="90"/>
      <c r="CG2119" s="90"/>
      <c r="CH2119" s="90"/>
      <c r="CI2119" s="90"/>
      <c r="CJ2119" s="90"/>
      <c r="CK2119" s="90"/>
      <c r="CL2119" s="90"/>
      <c r="CM2119" s="90"/>
      <c r="CN2119" s="90"/>
      <c r="CO2119" s="90"/>
      <c r="CP2119" s="90"/>
      <c r="CQ2119" s="90"/>
      <c r="CR2119" s="90"/>
      <c r="CS2119" s="90"/>
      <c r="CT2119" s="90"/>
      <c r="CU2119" s="90"/>
      <c r="CV2119" s="90"/>
      <c r="CW2119" s="90"/>
      <c r="CX2119" s="90"/>
      <c r="CY2119" s="90"/>
      <c r="CZ2119" s="90"/>
      <c r="DA2119" s="90"/>
      <c r="DB2119" s="90"/>
      <c r="DC2119" s="90"/>
      <c r="DD2119" s="90"/>
      <c r="DE2119" s="90"/>
      <c r="DF2119" s="90"/>
      <c r="DG2119" s="90"/>
      <c r="DH2119" s="90"/>
      <c r="DI2119" s="90"/>
      <c r="DJ2119" s="90"/>
      <c r="DK2119" s="90"/>
      <c r="DL2119" s="90"/>
      <c r="DM2119" s="90"/>
      <c r="DN2119" s="90"/>
      <c r="DO2119" s="90"/>
      <c r="DP2119" s="90"/>
      <c r="DQ2119" s="90"/>
      <c r="DR2119" s="90"/>
      <c r="DS2119" s="90"/>
      <c r="DT2119" s="90"/>
      <c r="DU2119" s="90"/>
      <c r="DV2119" s="90"/>
      <c r="DW2119" s="90"/>
      <c r="DX2119" s="90"/>
      <c r="DY2119" s="90"/>
      <c r="DZ2119" s="90"/>
      <c r="EA2119" s="90"/>
      <c r="EB2119" s="90"/>
      <c r="EC2119" s="90"/>
      <c r="ED2119" s="90"/>
      <c r="EE2119" s="90"/>
      <c r="EF2119" s="90"/>
      <c r="EG2119" s="90"/>
      <c r="EH2119" s="90"/>
      <c r="EI2119" s="90"/>
      <c r="EJ2119" s="90"/>
      <c r="EK2119" s="90"/>
      <c r="EL2119" s="90"/>
      <c r="EM2119" s="90"/>
      <c r="EN2119" s="90"/>
      <c r="EO2119" s="90"/>
      <c r="EP2119" s="90"/>
      <c r="EQ2119" s="90"/>
      <c r="ER2119" s="90"/>
      <c r="ES2119" s="90"/>
      <c r="ET2119" s="90"/>
      <c r="EU2119" s="90"/>
      <c r="EV2119" s="90"/>
      <c r="EW2119" s="90"/>
      <c r="EX2119" s="90"/>
      <c r="EY2119" s="90"/>
      <c r="EZ2119" s="90"/>
      <c r="FA2119" s="90"/>
      <c r="FB2119" s="90"/>
      <c r="FC2119" s="90"/>
      <c r="FD2119" s="90"/>
      <c r="FE2119" s="90"/>
      <c r="FF2119" s="90"/>
      <c r="FG2119" s="90"/>
      <c r="FH2119" s="90"/>
      <c r="FI2119" s="90"/>
      <c r="FJ2119" s="90"/>
      <c r="FK2119" s="90"/>
      <c r="FL2119" s="90"/>
      <c r="FM2119" s="90"/>
      <c r="FN2119" s="90"/>
      <c r="FO2119" s="90"/>
      <c r="FP2119" s="90"/>
      <c r="FQ2119" s="90"/>
      <c r="FR2119" s="90"/>
      <c r="FS2119" s="90"/>
      <c r="FT2119" s="90"/>
      <c r="FU2119" s="90"/>
      <c r="FV2119" s="90"/>
      <c r="FW2119" s="90"/>
      <c r="FX2119" s="90"/>
      <c r="FY2119" s="90"/>
      <c r="FZ2119" s="90"/>
      <c r="GA2119" s="90"/>
      <c r="GB2119" s="90"/>
      <c r="GC2119" s="90"/>
      <c r="GD2119" s="90"/>
      <c r="GE2119" s="90"/>
      <c r="GF2119" s="90"/>
      <c r="GG2119" s="90"/>
      <c r="GH2119" s="90"/>
      <c r="GI2119" s="90"/>
      <c r="GJ2119" s="90"/>
      <c r="GK2119" s="90"/>
      <c r="GL2119" s="90"/>
      <c r="GM2119" s="90"/>
      <c r="GN2119" s="90"/>
      <c r="GO2119" s="90"/>
      <c r="GP2119" s="90"/>
      <c r="GQ2119" s="90"/>
      <c r="GR2119" s="90"/>
      <c r="GS2119" s="90"/>
      <c r="GT2119" s="90"/>
      <c r="GU2119" s="90"/>
      <c r="GV2119" s="90"/>
      <c r="GW2119" s="90"/>
      <c r="GX2119" s="90"/>
      <c r="GY2119" s="90"/>
      <c r="GZ2119" s="90"/>
      <c r="HA2119" s="90"/>
      <c r="HB2119" s="90"/>
      <c r="HC2119" s="90"/>
      <c r="HD2119" s="90"/>
      <c r="HE2119" s="90"/>
      <c r="HF2119" s="90"/>
      <c r="HG2119" s="90"/>
      <c r="HH2119" s="90"/>
      <c r="HI2119" s="90"/>
      <c r="HJ2119" s="90"/>
      <c r="HK2119" s="90"/>
      <c r="HL2119" s="90"/>
      <c r="HM2119" s="90"/>
      <c r="HN2119" s="90"/>
      <c r="HO2119" s="90"/>
      <c r="HP2119" s="90"/>
      <c r="HQ2119" s="90"/>
      <c r="HR2119" s="90"/>
      <c r="HS2119" s="90"/>
      <c r="HT2119" s="90"/>
      <c r="HU2119" s="90"/>
      <c r="HV2119" s="90"/>
      <c r="HW2119" s="90"/>
      <c r="HX2119" s="90"/>
      <c r="HY2119" s="90"/>
      <c r="HZ2119" s="90"/>
      <c r="IA2119" s="90"/>
      <c r="IB2119" s="90"/>
      <c r="IC2119" s="90"/>
      <c r="ID2119" s="90"/>
      <c r="IE2119" s="90"/>
      <c r="IF2119" s="90"/>
      <c r="IG2119" s="90"/>
      <c r="IH2119" s="90"/>
      <c r="II2119" s="90"/>
      <c r="IJ2119" s="90"/>
      <c r="IK2119" s="90"/>
      <c r="IL2119" s="90"/>
      <c r="IM2119" s="90"/>
    </row>
    <row r="2120" spans="1:247" ht="13.5" hidden="1">
      <c r="A2120" s="90" t="s">
        <v>2767</v>
      </c>
      <c r="B2120" s="93" t="s">
        <v>3103</v>
      </c>
      <c r="C2120" s="90" t="s">
        <v>3109</v>
      </c>
      <c r="D2120" s="90" t="s">
        <v>3128</v>
      </c>
      <c r="E2120" s="90">
        <v>5308</v>
      </c>
      <c r="F2120" s="90" t="s">
        <v>1063</v>
      </c>
      <c r="G2120" s="90" t="s">
        <v>2457</v>
      </c>
      <c r="H2120" s="92">
        <v>176775</v>
      </c>
      <c r="I2120" s="90">
        <v>497</v>
      </c>
      <c r="J2120" s="93"/>
      <c r="K2120" s="94">
        <f>IFERROR(H2120/I2120,0)</f>
        <v>355.6841046277666</v>
      </c>
      <c r="L2120" s="94">
        <f>K2120</f>
        <v>355.6841046277666</v>
      </c>
      <c r="M2120" s="94">
        <f t="shared" si="34"/>
        <v>0</v>
      </c>
      <c r="N2120" s="90" t="s">
        <v>3135</v>
      </c>
      <c r="O2120" s="90" t="s">
        <v>3136</v>
      </c>
      <c r="P2120" s="90" t="s">
        <v>2619</v>
      </c>
      <c r="Q2120" s="90"/>
      <c r="R2120" s="90"/>
      <c r="S2120" s="90"/>
      <c r="T2120" s="90"/>
      <c r="U2120" s="90"/>
      <c r="V2120" s="90"/>
      <c r="W2120" s="90"/>
      <c r="X2120" s="90"/>
      <c r="Y2120" s="90"/>
      <c r="Z2120" s="90"/>
      <c r="AA2120" s="90"/>
      <c r="AB2120" s="90"/>
      <c r="AC2120" s="90"/>
      <c r="AD2120" s="90"/>
      <c r="AE2120" s="90"/>
      <c r="AF2120" s="90"/>
      <c r="AG2120" s="90"/>
      <c r="AH2120" s="90"/>
      <c r="AI2120" s="90"/>
      <c r="AJ2120" s="90"/>
      <c r="AK2120" s="90"/>
      <c r="AL2120" s="90"/>
      <c r="AM2120" s="90"/>
      <c r="AN2120" s="90"/>
      <c r="AO2120" s="90"/>
      <c r="AP2120" s="90"/>
      <c r="AQ2120" s="90"/>
      <c r="AR2120" s="90"/>
      <c r="AS2120" s="90"/>
      <c r="AT2120" s="90"/>
      <c r="AU2120" s="90"/>
      <c r="AV2120" s="90"/>
      <c r="AW2120" s="90"/>
      <c r="AX2120" s="90"/>
      <c r="AY2120" s="90"/>
      <c r="AZ2120" s="90"/>
      <c r="BA2120" s="90"/>
      <c r="BB2120" s="90"/>
      <c r="BC2120" s="90"/>
      <c r="BD2120" s="90"/>
      <c r="BE2120" s="90"/>
      <c r="BF2120" s="90"/>
      <c r="BG2120" s="90"/>
      <c r="BH2120" s="90"/>
      <c r="BI2120" s="90"/>
      <c r="BJ2120" s="90"/>
      <c r="BK2120" s="90"/>
      <c r="BL2120" s="90"/>
      <c r="BM2120" s="90"/>
      <c r="BN2120" s="90"/>
      <c r="BO2120" s="90"/>
      <c r="BP2120" s="90"/>
      <c r="BQ2120" s="90"/>
      <c r="BR2120" s="90"/>
      <c r="BS2120" s="90"/>
      <c r="BT2120" s="90"/>
      <c r="BU2120" s="90"/>
      <c r="BV2120" s="90"/>
      <c r="BW2120" s="90"/>
      <c r="BX2120" s="90"/>
      <c r="BY2120" s="90"/>
      <c r="BZ2120" s="90"/>
      <c r="CA2120" s="90"/>
      <c r="CB2120" s="90"/>
      <c r="CC2120" s="90"/>
      <c r="CD2120" s="90"/>
      <c r="CE2120" s="90"/>
      <c r="CF2120" s="90"/>
      <c r="CG2120" s="90"/>
      <c r="CH2120" s="90"/>
      <c r="CI2120" s="90"/>
      <c r="CJ2120" s="90"/>
      <c r="CK2120" s="90"/>
      <c r="CL2120" s="90"/>
      <c r="CM2120" s="90"/>
      <c r="CN2120" s="90"/>
      <c r="CO2120" s="90"/>
      <c r="CP2120" s="90"/>
      <c r="CQ2120" s="90"/>
      <c r="CR2120" s="90"/>
      <c r="CS2120" s="90"/>
      <c r="CT2120" s="90"/>
      <c r="CU2120" s="90"/>
      <c r="CV2120" s="90"/>
      <c r="CW2120" s="90"/>
      <c r="CX2120" s="90"/>
      <c r="CY2120" s="90"/>
      <c r="CZ2120" s="90"/>
      <c r="DA2120" s="90"/>
      <c r="DB2120" s="90"/>
      <c r="DC2120" s="90"/>
      <c r="DD2120" s="90"/>
      <c r="DE2120" s="90"/>
      <c r="DF2120" s="90"/>
      <c r="DG2120" s="90"/>
      <c r="DH2120" s="90"/>
      <c r="DI2120" s="90"/>
      <c r="DJ2120" s="90"/>
      <c r="DK2120" s="90"/>
      <c r="DL2120" s="90"/>
      <c r="DM2120" s="90"/>
      <c r="DN2120" s="90"/>
      <c r="DO2120" s="90"/>
      <c r="DP2120" s="90"/>
      <c r="DQ2120" s="90"/>
      <c r="DR2120" s="90"/>
      <c r="DS2120" s="90"/>
      <c r="DT2120" s="90"/>
      <c r="DU2120" s="90"/>
      <c r="DV2120" s="90"/>
      <c r="DW2120" s="90"/>
      <c r="DX2120" s="90"/>
      <c r="DY2120" s="90"/>
      <c r="DZ2120" s="90"/>
      <c r="EA2120" s="90"/>
      <c r="EB2120" s="90"/>
      <c r="EC2120" s="90"/>
      <c r="ED2120" s="90"/>
      <c r="EE2120" s="90"/>
      <c r="EF2120" s="90"/>
      <c r="EG2120" s="90"/>
      <c r="EH2120" s="90"/>
      <c r="EI2120" s="90"/>
      <c r="EJ2120" s="90"/>
      <c r="EK2120" s="90"/>
      <c r="EL2120" s="90"/>
      <c r="EM2120" s="90"/>
      <c r="EN2120" s="90"/>
      <c r="EO2120" s="90"/>
      <c r="EP2120" s="90"/>
      <c r="EQ2120" s="90"/>
      <c r="ER2120" s="90"/>
      <c r="ES2120" s="90"/>
      <c r="ET2120" s="90"/>
      <c r="EU2120" s="90"/>
      <c r="EV2120" s="90"/>
      <c r="EW2120" s="90"/>
      <c r="EX2120" s="90"/>
      <c r="EY2120" s="90"/>
      <c r="EZ2120" s="90"/>
      <c r="FA2120" s="90"/>
      <c r="FB2120" s="90"/>
      <c r="FC2120" s="90"/>
      <c r="FD2120" s="90"/>
      <c r="FE2120" s="90"/>
      <c r="FF2120" s="90"/>
      <c r="FG2120" s="90"/>
      <c r="FH2120" s="90"/>
      <c r="FI2120" s="90"/>
      <c r="FJ2120" s="90"/>
      <c r="FK2120" s="90"/>
      <c r="FL2120" s="90"/>
      <c r="FM2120" s="90"/>
      <c r="FN2120" s="90"/>
      <c r="FO2120" s="90"/>
      <c r="FP2120" s="90"/>
      <c r="FQ2120" s="90"/>
      <c r="FR2120" s="90"/>
      <c r="FS2120" s="90"/>
      <c r="FT2120" s="90"/>
      <c r="FU2120" s="90"/>
      <c r="FV2120" s="90"/>
      <c r="FW2120" s="90"/>
      <c r="FX2120" s="90"/>
      <c r="FY2120" s="90"/>
      <c r="FZ2120" s="90"/>
      <c r="GA2120" s="90"/>
      <c r="GB2120" s="90"/>
      <c r="GC2120" s="90"/>
      <c r="GD2120" s="90"/>
      <c r="GE2120" s="90"/>
      <c r="GF2120" s="90"/>
      <c r="GG2120" s="90"/>
      <c r="GH2120" s="90"/>
      <c r="GI2120" s="90"/>
      <c r="GJ2120" s="90"/>
      <c r="GK2120" s="90"/>
      <c r="GL2120" s="90"/>
      <c r="GM2120" s="90"/>
      <c r="GN2120" s="90"/>
      <c r="GO2120" s="90"/>
      <c r="GP2120" s="90"/>
      <c r="GQ2120" s="90"/>
      <c r="GR2120" s="90"/>
      <c r="GS2120" s="90"/>
      <c r="GT2120" s="90"/>
      <c r="GU2120" s="90"/>
      <c r="GV2120" s="90"/>
      <c r="GW2120" s="90"/>
      <c r="GX2120" s="90"/>
      <c r="GY2120" s="90"/>
      <c r="GZ2120" s="90"/>
      <c r="HA2120" s="90"/>
      <c r="HB2120" s="90"/>
      <c r="HC2120" s="90"/>
      <c r="HD2120" s="90"/>
      <c r="HE2120" s="90"/>
      <c r="HF2120" s="90"/>
      <c r="HG2120" s="90"/>
      <c r="HH2120" s="90"/>
      <c r="HI2120" s="90"/>
      <c r="HJ2120" s="90"/>
      <c r="HK2120" s="90"/>
      <c r="HL2120" s="90"/>
      <c r="HM2120" s="90"/>
      <c r="HN2120" s="90"/>
      <c r="HO2120" s="90"/>
      <c r="HP2120" s="90"/>
      <c r="HQ2120" s="90"/>
      <c r="HR2120" s="90"/>
      <c r="HS2120" s="90"/>
      <c r="HT2120" s="90"/>
      <c r="HU2120" s="90"/>
      <c r="HV2120" s="90"/>
      <c r="HW2120" s="90"/>
      <c r="HX2120" s="90"/>
      <c r="HY2120" s="90"/>
      <c r="HZ2120" s="90"/>
      <c r="IA2120" s="90"/>
      <c r="IB2120" s="90"/>
      <c r="IC2120" s="90"/>
      <c r="ID2120" s="90"/>
      <c r="IE2120" s="90"/>
      <c r="IF2120" s="90"/>
      <c r="IG2120" s="90"/>
      <c r="IH2120" s="90"/>
      <c r="II2120" s="90"/>
      <c r="IJ2120" s="90"/>
      <c r="IK2120" s="90"/>
      <c r="IL2120" s="90"/>
      <c r="IM2120" s="90"/>
    </row>
    <row r="2121" spans="1:247" ht="13.5" hidden="1">
      <c r="A2121" s="90" t="s">
        <v>2767</v>
      </c>
      <c r="B2121" s="93" t="s">
        <v>3103</v>
      </c>
      <c r="C2121" s="90" t="s">
        <v>3109</v>
      </c>
      <c r="D2121" s="90" t="s">
        <v>3128</v>
      </c>
      <c r="E2121" s="90">
        <v>123985</v>
      </c>
      <c r="F2121" s="90" t="s">
        <v>2965</v>
      </c>
      <c r="G2121" s="90" t="s">
        <v>3137</v>
      </c>
      <c r="H2121" s="92">
        <v>15000</v>
      </c>
      <c r="I2121" s="90">
        <v>505</v>
      </c>
      <c r="J2121" s="93"/>
      <c r="K2121" s="94">
        <f>IFERROR(H2121/I2121,0)</f>
        <v>29.702970297029704</v>
      </c>
      <c r="L2121" s="94">
        <f>K2121</f>
        <v>29.702970297029704</v>
      </c>
      <c r="M2121" s="94">
        <f t="shared" si="34"/>
        <v>0</v>
      </c>
      <c r="N2121" s="90" t="s">
        <v>3135</v>
      </c>
      <c r="O2121" s="90" t="s">
        <v>3136</v>
      </c>
      <c r="P2121" s="90" t="s">
        <v>2619</v>
      </c>
      <c r="Q2121" s="90"/>
      <c r="R2121" s="90"/>
      <c r="S2121" s="90"/>
      <c r="T2121" s="115"/>
      <c r="U2121" s="90"/>
      <c r="V2121" s="90"/>
      <c r="W2121" s="90"/>
      <c r="X2121" s="90"/>
      <c r="Y2121" s="90"/>
      <c r="Z2121" s="90"/>
      <c r="AA2121" s="90"/>
      <c r="AB2121" s="90"/>
      <c r="AC2121" s="90"/>
      <c r="AD2121" s="90"/>
      <c r="AE2121" s="90"/>
      <c r="AF2121" s="90"/>
      <c r="AG2121" s="90"/>
      <c r="AH2121" s="90"/>
      <c r="AI2121" s="90"/>
      <c r="AJ2121" s="90"/>
      <c r="AK2121" s="90"/>
      <c r="AL2121" s="90"/>
      <c r="AM2121" s="90"/>
      <c r="AN2121" s="90"/>
      <c r="AO2121" s="90"/>
      <c r="AP2121" s="90"/>
      <c r="AQ2121" s="90"/>
      <c r="AR2121" s="90"/>
      <c r="AS2121" s="90"/>
      <c r="AT2121" s="90"/>
      <c r="AU2121" s="90"/>
      <c r="AV2121" s="90"/>
      <c r="AW2121" s="90"/>
      <c r="AX2121" s="90"/>
      <c r="AY2121" s="90"/>
      <c r="AZ2121" s="90"/>
      <c r="BA2121" s="90"/>
      <c r="BB2121" s="90"/>
      <c r="BC2121" s="90"/>
      <c r="BD2121" s="90"/>
      <c r="BE2121" s="90"/>
      <c r="BF2121" s="90"/>
      <c r="BG2121" s="90"/>
      <c r="BH2121" s="90"/>
      <c r="BI2121" s="90"/>
      <c r="BJ2121" s="90"/>
      <c r="BK2121" s="90"/>
      <c r="BL2121" s="90"/>
      <c r="BM2121" s="90"/>
      <c r="BN2121" s="90"/>
      <c r="BO2121" s="90"/>
      <c r="BP2121" s="90"/>
      <c r="BQ2121" s="90"/>
      <c r="BR2121" s="90"/>
      <c r="BS2121" s="90"/>
      <c r="BT2121" s="90"/>
      <c r="BU2121" s="90"/>
      <c r="BV2121" s="90"/>
      <c r="BW2121" s="90"/>
      <c r="BX2121" s="90"/>
      <c r="BY2121" s="90"/>
      <c r="BZ2121" s="90"/>
      <c r="CA2121" s="90"/>
      <c r="CB2121" s="90"/>
      <c r="CC2121" s="90"/>
      <c r="CD2121" s="90"/>
      <c r="CE2121" s="90"/>
      <c r="CF2121" s="90"/>
      <c r="CG2121" s="90"/>
      <c r="CH2121" s="90"/>
      <c r="CI2121" s="90"/>
      <c r="CJ2121" s="90"/>
      <c r="CK2121" s="90"/>
      <c r="CL2121" s="90"/>
      <c r="CM2121" s="90"/>
      <c r="CN2121" s="90"/>
      <c r="CO2121" s="90"/>
      <c r="CP2121" s="90"/>
      <c r="CQ2121" s="90"/>
      <c r="CR2121" s="90"/>
      <c r="CS2121" s="90"/>
      <c r="CT2121" s="90"/>
      <c r="CU2121" s="90"/>
      <c r="CV2121" s="90"/>
      <c r="CW2121" s="90"/>
      <c r="CX2121" s="90"/>
      <c r="CY2121" s="90"/>
      <c r="CZ2121" s="90"/>
      <c r="DA2121" s="90"/>
      <c r="DB2121" s="90"/>
      <c r="DC2121" s="90"/>
      <c r="DD2121" s="90"/>
      <c r="DE2121" s="90"/>
      <c r="DF2121" s="90"/>
      <c r="DG2121" s="90"/>
      <c r="DH2121" s="90"/>
      <c r="DI2121" s="90"/>
      <c r="DJ2121" s="90"/>
      <c r="DK2121" s="90"/>
      <c r="DL2121" s="90"/>
      <c r="DM2121" s="90"/>
      <c r="DN2121" s="90"/>
      <c r="DO2121" s="90"/>
      <c r="DP2121" s="90"/>
      <c r="DQ2121" s="90"/>
      <c r="DR2121" s="90"/>
      <c r="DS2121" s="90"/>
      <c r="DT2121" s="90"/>
      <c r="DU2121" s="90"/>
      <c r="DV2121" s="90"/>
      <c r="DW2121" s="90"/>
      <c r="DX2121" s="90"/>
      <c r="DY2121" s="90"/>
      <c r="DZ2121" s="90"/>
      <c r="EA2121" s="90"/>
      <c r="EB2121" s="90"/>
      <c r="EC2121" s="90"/>
      <c r="ED2121" s="90"/>
      <c r="EE2121" s="90"/>
      <c r="EF2121" s="90"/>
      <c r="EG2121" s="90"/>
      <c r="EH2121" s="90"/>
      <c r="EI2121" s="90"/>
      <c r="EJ2121" s="90"/>
      <c r="EK2121" s="90"/>
      <c r="EL2121" s="90"/>
      <c r="EM2121" s="90"/>
      <c r="EN2121" s="90"/>
      <c r="EO2121" s="90"/>
      <c r="EP2121" s="90"/>
      <c r="EQ2121" s="90"/>
      <c r="ER2121" s="90"/>
      <c r="ES2121" s="90"/>
      <c r="ET2121" s="90"/>
      <c r="EU2121" s="90"/>
      <c r="EV2121" s="90"/>
      <c r="EW2121" s="90"/>
      <c r="EX2121" s="90"/>
      <c r="EY2121" s="90"/>
      <c r="EZ2121" s="90"/>
      <c r="FA2121" s="90"/>
      <c r="FB2121" s="90"/>
      <c r="FC2121" s="90"/>
      <c r="FD2121" s="90"/>
      <c r="FE2121" s="90"/>
      <c r="FF2121" s="90"/>
      <c r="FG2121" s="90"/>
      <c r="FH2121" s="90"/>
      <c r="FI2121" s="90"/>
      <c r="FJ2121" s="90"/>
      <c r="FK2121" s="90"/>
      <c r="FL2121" s="90"/>
      <c r="FM2121" s="90"/>
      <c r="FN2121" s="90"/>
      <c r="FO2121" s="90"/>
      <c r="FP2121" s="90"/>
      <c r="FQ2121" s="90"/>
      <c r="FR2121" s="90"/>
      <c r="FS2121" s="90"/>
      <c r="FT2121" s="90"/>
      <c r="FU2121" s="90"/>
      <c r="FV2121" s="90"/>
      <c r="FW2121" s="90"/>
      <c r="FX2121" s="90"/>
      <c r="FY2121" s="90"/>
      <c r="FZ2121" s="90"/>
      <c r="GA2121" s="90"/>
      <c r="GB2121" s="90"/>
      <c r="GC2121" s="90"/>
      <c r="GD2121" s="90"/>
      <c r="GE2121" s="90"/>
      <c r="GF2121" s="90"/>
      <c r="GG2121" s="90"/>
      <c r="GH2121" s="90"/>
      <c r="GI2121" s="90"/>
      <c r="GJ2121" s="90"/>
      <c r="GK2121" s="90"/>
      <c r="GL2121" s="90"/>
      <c r="GM2121" s="90"/>
      <c r="GN2121" s="90"/>
      <c r="GO2121" s="90"/>
      <c r="GP2121" s="90"/>
      <c r="GQ2121" s="90"/>
      <c r="GR2121" s="90"/>
      <c r="GS2121" s="90"/>
      <c r="GT2121" s="90"/>
      <c r="GU2121" s="90"/>
      <c r="GV2121" s="90"/>
      <c r="GW2121" s="90"/>
      <c r="GX2121" s="90"/>
      <c r="GY2121" s="90"/>
      <c r="GZ2121" s="90"/>
      <c r="HA2121" s="90"/>
      <c r="HB2121" s="90"/>
      <c r="HC2121" s="90"/>
      <c r="HD2121" s="90"/>
      <c r="HE2121" s="90"/>
      <c r="HF2121" s="90"/>
      <c r="HG2121" s="90"/>
      <c r="HH2121" s="90"/>
      <c r="HI2121" s="90"/>
      <c r="HJ2121" s="90"/>
      <c r="HK2121" s="90"/>
      <c r="HL2121" s="90"/>
      <c r="HM2121" s="90"/>
      <c r="HN2121" s="90"/>
      <c r="HO2121" s="90"/>
      <c r="HP2121" s="90"/>
      <c r="HQ2121" s="90"/>
      <c r="HR2121" s="90"/>
      <c r="HS2121" s="90"/>
      <c r="HT2121" s="90"/>
      <c r="HU2121" s="90"/>
      <c r="HV2121" s="90"/>
      <c r="HW2121" s="90"/>
      <c r="HX2121" s="90"/>
      <c r="HY2121" s="90"/>
      <c r="HZ2121" s="90"/>
      <c r="IA2121" s="90"/>
      <c r="IB2121" s="90"/>
      <c r="IC2121" s="90"/>
      <c r="ID2121" s="90"/>
      <c r="IE2121" s="90"/>
      <c r="IF2121" s="90"/>
      <c r="IG2121" s="90"/>
      <c r="IH2121" s="90"/>
      <c r="II2121" s="90"/>
      <c r="IJ2121" s="90"/>
      <c r="IK2121" s="90"/>
      <c r="IL2121" s="90"/>
      <c r="IM2121" s="90"/>
    </row>
    <row r="2122" spans="1:247" ht="13.5" hidden="1">
      <c r="A2122" s="90" t="s">
        <v>2767</v>
      </c>
      <c r="B2122" s="93" t="s">
        <v>3103</v>
      </c>
      <c r="C2122" s="90" t="s">
        <v>3104</v>
      </c>
      <c r="D2122" s="98">
        <v>45872</v>
      </c>
      <c r="E2122" s="90">
        <v>326563</v>
      </c>
      <c r="F2122" s="90" t="s">
        <v>3105</v>
      </c>
      <c r="G2122" s="90" t="s">
        <v>3138</v>
      </c>
      <c r="H2122" s="92">
        <v>453099.9</v>
      </c>
      <c r="I2122" s="90">
        <v>492</v>
      </c>
      <c r="J2122" s="93"/>
      <c r="K2122" s="94">
        <f>IFERROR(H2122/I2122,0)</f>
        <v>920.93475609756103</v>
      </c>
      <c r="L2122" s="94">
        <v>920.93475609756103</v>
      </c>
      <c r="M2122" s="94">
        <f t="shared" si="34"/>
        <v>0</v>
      </c>
      <c r="N2122" s="90" t="s">
        <v>3135</v>
      </c>
      <c r="O2122" s="90" t="s">
        <v>3136</v>
      </c>
      <c r="P2122" s="90" t="s">
        <v>2619</v>
      </c>
      <c r="Q2122" s="90"/>
      <c r="R2122" s="90"/>
      <c r="S2122" s="90"/>
      <c r="T2122" s="90"/>
      <c r="U2122" s="90"/>
      <c r="V2122" s="90"/>
      <c r="W2122" s="90"/>
      <c r="X2122" s="90"/>
      <c r="Y2122" s="90"/>
      <c r="Z2122" s="90"/>
      <c r="AA2122" s="90"/>
      <c r="AB2122" s="90"/>
      <c r="AC2122" s="90"/>
      <c r="AD2122" s="90"/>
      <c r="AE2122" s="90"/>
      <c r="AF2122" s="90"/>
      <c r="AG2122" s="90"/>
      <c r="AH2122" s="90"/>
      <c r="AI2122" s="90"/>
      <c r="AJ2122" s="90"/>
      <c r="AK2122" s="90"/>
      <c r="AL2122" s="90"/>
      <c r="AM2122" s="90"/>
      <c r="AN2122" s="90"/>
      <c r="AO2122" s="90"/>
      <c r="AP2122" s="90"/>
      <c r="AQ2122" s="90"/>
      <c r="AR2122" s="90"/>
      <c r="AS2122" s="90"/>
      <c r="AT2122" s="90"/>
      <c r="AU2122" s="90"/>
      <c r="AV2122" s="90"/>
      <c r="AW2122" s="90"/>
      <c r="AX2122" s="90"/>
      <c r="AY2122" s="90"/>
      <c r="AZ2122" s="90"/>
      <c r="BA2122" s="90"/>
      <c r="BB2122" s="90"/>
      <c r="BC2122" s="90"/>
      <c r="BD2122" s="90"/>
      <c r="BE2122" s="90"/>
      <c r="BF2122" s="90"/>
      <c r="BG2122" s="90"/>
      <c r="BH2122" s="90"/>
      <c r="BI2122" s="90"/>
      <c r="BJ2122" s="90"/>
      <c r="BK2122" s="90"/>
      <c r="BL2122" s="90"/>
      <c r="BM2122" s="90"/>
      <c r="BN2122" s="90"/>
      <c r="BO2122" s="90"/>
      <c r="BP2122" s="90"/>
      <c r="BQ2122" s="90"/>
      <c r="BR2122" s="90"/>
      <c r="BS2122" s="90"/>
      <c r="BT2122" s="90"/>
      <c r="BU2122" s="90"/>
      <c r="BV2122" s="90"/>
      <c r="BW2122" s="90"/>
      <c r="BX2122" s="90"/>
      <c r="BY2122" s="90"/>
      <c r="BZ2122" s="90"/>
      <c r="CA2122" s="90"/>
      <c r="CB2122" s="90"/>
      <c r="CC2122" s="90"/>
      <c r="CD2122" s="90"/>
      <c r="CE2122" s="90"/>
      <c r="CF2122" s="90"/>
      <c r="CG2122" s="90"/>
      <c r="CH2122" s="90"/>
      <c r="CI2122" s="90"/>
      <c r="CJ2122" s="90"/>
      <c r="CK2122" s="90"/>
      <c r="CL2122" s="90"/>
      <c r="CM2122" s="90"/>
      <c r="CN2122" s="90"/>
      <c r="CO2122" s="90"/>
      <c r="CP2122" s="90"/>
      <c r="CQ2122" s="90"/>
      <c r="CR2122" s="90"/>
      <c r="CS2122" s="90"/>
      <c r="CT2122" s="90"/>
      <c r="CU2122" s="90"/>
      <c r="CV2122" s="90"/>
      <c r="CW2122" s="90"/>
      <c r="CX2122" s="90"/>
      <c r="CY2122" s="90"/>
      <c r="CZ2122" s="90"/>
      <c r="DA2122" s="90"/>
      <c r="DB2122" s="90"/>
      <c r="DC2122" s="90"/>
      <c r="DD2122" s="90"/>
      <c r="DE2122" s="90"/>
      <c r="DF2122" s="90"/>
      <c r="DG2122" s="90"/>
      <c r="DH2122" s="90"/>
      <c r="DI2122" s="90"/>
      <c r="DJ2122" s="90"/>
      <c r="DK2122" s="90"/>
      <c r="DL2122" s="90"/>
      <c r="DM2122" s="90"/>
      <c r="DN2122" s="90"/>
      <c r="DO2122" s="90"/>
      <c r="DP2122" s="90"/>
      <c r="DQ2122" s="90"/>
      <c r="DR2122" s="90"/>
      <c r="DS2122" s="90"/>
      <c r="DT2122" s="90"/>
      <c r="DU2122" s="90"/>
      <c r="DV2122" s="90"/>
      <c r="DW2122" s="90"/>
      <c r="DX2122" s="90"/>
      <c r="DY2122" s="90"/>
      <c r="DZ2122" s="90"/>
      <c r="EA2122" s="90"/>
      <c r="EB2122" s="90"/>
      <c r="EC2122" s="90"/>
      <c r="ED2122" s="90"/>
      <c r="EE2122" s="90"/>
      <c r="EF2122" s="90"/>
      <c r="EG2122" s="90"/>
      <c r="EH2122" s="90"/>
      <c r="EI2122" s="90"/>
      <c r="EJ2122" s="90"/>
      <c r="EK2122" s="90"/>
      <c r="EL2122" s="90"/>
      <c r="EM2122" s="90"/>
      <c r="EN2122" s="90"/>
      <c r="EO2122" s="90"/>
      <c r="EP2122" s="90"/>
      <c r="EQ2122" s="90"/>
      <c r="ER2122" s="90"/>
      <c r="ES2122" s="90"/>
      <c r="ET2122" s="90"/>
      <c r="EU2122" s="90"/>
      <c r="EV2122" s="90"/>
      <c r="EW2122" s="90"/>
      <c r="EX2122" s="90"/>
      <c r="EY2122" s="90"/>
      <c r="EZ2122" s="90"/>
      <c r="FA2122" s="90"/>
      <c r="FB2122" s="90"/>
      <c r="FC2122" s="90"/>
      <c r="FD2122" s="90"/>
      <c r="FE2122" s="90"/>
      <c r="FF2122" s="90"/>
      <c r="FG2122" s="90"/>
      <c r="FH2122" s="90"/>
      <c r="FI2122" s="90"/>
      <c r="FJ2122" s="90"/>
      <c r="FK2122" s="90"/>
      <c r="FL2122" s="90"/>
      <c r="FM2122" s="90"/>
      <c r="FN2122" s="90"/>
      <c r="FO2122" s="90"/>
      <c r="FP2122" s="90"/>
      <c r="FQ2122" s="90"/>
      <c r="FR2122" s="90"/>
      <c r="FS2122" s="90"/>
      <c r="FT2122" s="90"/>
      <c r="FU2122" s="90"/>
      <c r="FV2122" s="90"/>
      <c r="FW2122" s="90"/>
      <c r="FX2122" s="90"/>
      <c r="FY2122" s="90"/>
      <c r="FZ2122" s="90"/>
      <c r="GA2122" s="90"/>
      <c r="GB2122" s="90"/>
      <c r="GC2122" s="90"/>
      <c r="GD2122" s="90"/>
      <c r="GE2122" s="90"/>
      <c r="GF2122" s="90"/>
      <c r="GG2122" s="90"/>
      <c r="GH2122" s="90"/>
      <c r="GI2122" s="90"/>
      <c r="GJ2122" s="90"/>
      <c r="GK2122" s="90"/>
      <c r="GL2122" s="90"/>
      <c r="GM2122" s="90"/>
      <c r="GN2122" s="90"/>
      <c r="GO2122" s="90"/>
      <c r="GP2122" s="90"/>
      <c r="GQ2122" s="90"/>
      <c r="GR2122" s="90"/>
      <c r="GS2122" s="90"/>
      <c r="GT2122" s="90"/>
      <c r="GU2122" s="90"/>
      <c r="GV2122" s="90"/>
      <c r="GW2122" s="90"/>
      <c r="GX2122" s="90"/>
      <c r="GY2122" s="90"/>
      <c r="GZ2122" s="90"/>
      <c r="HA2122" s="90"/>
      <c r="HB2122" s="90"/>
      <c r="HC2122" s="90"/>
      <c r="HD2122" s="90"/>
      <c r="HE2122" s="90"/>
      <c r="HF2122" s="90"/>
      <c r="HG2122" s="90"/>
      <c r="HH2122" s="90"/>
      <c r="HI2122" s="90"/>
      <c r="HJ2122" s="90"/>
      <c r="HK2122" s="90"/>
      <c r="HL2122" s="90"/>
      <c r="HM2122" s="90"/>
      <c r="HN2122" s="90"/>
      <c r="HO2122" s="90"/>
      <c r="HP2122" s="90"/>
      <c r="HQ2122" s="90"/>
      <c r="HR2122" s="90"/>
      <c r="HS2122" s="90"/>
      <c r="HT2122" s="90"/>
      <c r="HU2122" s="90"/>
      <c r="HV2122" s="90"/>
      <c r="HW2122" s="90"/>
      <c r="HX2122" s="90"/>
      <c r="HY2122" s="90"/>
      <c r="HZ2122" s="90"/>
      <c r="IA2122" s="90"/>
      <c r="IB2122" s="90"/>
      <c r="IC2122" s="90"/>
      <c r="ID2122" s="90"/>
      <c r="IE2122" s="90"/>
      <c r="IF2122" s="90"/>
      <c r="IG2122" s="90"/>
      <c r="IH2122" s="90"/>
      <c r="II2122" s="90"/>
      <c r="IJ2122" s="90"/>
      <c r="IK2122" s="90"/>
      <c r="IL2122" s="90"/>
      <c r="IM2122" s="90"/>
    </row>
    <row r="2123" spans="1:247" ht="13.5" hidden="1">
      <c r="A2123" s="90" t="s">
        <v>2767</v>
      </c>
      <c r="B2123" s="93" t="s">
        <v>3103</v>
      </c>
      <c r="C2123" s="90" t="s">
        <v>3104</v>
      </c>
      <c r="D2123" s="98">
        <v>45964</v>
      </c>
      <c r="E2123" s="90">
        <v>326754</v>
      </c>
      <c r="F2123" s="90" t="s">
        <v>3105</v>
      </c>
      <c r="G2123" s="90" t="s">
        <v>3138</v>
      </c>
      <c r="H2123" s="92">
        <v>105257.84</v>
      </c>
      <c r="I2123" s="90">
        <v>492</v>
      </c>
      <c r="J2123" s="93"/>
      <c r="K2123" s="94">
        <f>IFERROR(H2123/I2123,0)</f>
        <v>213.93869918699187</v>
      </c>
      <c r="L2123" s="94">
        <v>213.93869918699187</v>
      </c>
      <c r="M2123" s="94">
        <f t="shared" si="34"/>
        <v>0</v>
      </c>
      <c r="N2123" s="90" t="s">
        <v>3135</v>
      </c>
      <c r="O2123" s="90" t="s">
        <v>3139</v>
      </c>
      <c r="P2123" s="90" t="s">
        <v>2619</v>
      </c>
      <c r="Q2123" s="90"/>
      <c r="R2123" s="90"/>
      <c r="S2123" s="90"/>
      <c r="T2123" s="90"/>
      <c r="U2123" s="90"/>
      <c r="V2123" s="90"/>
      <c r="W2123" s="90"/>
      <c r="X2123" s="90"/>
      <c r="Y2123" s="90"/>
      <c r="Z2123" s="90"/>
      <c r="AA2123" s="90"/>
      <c r="AB2123" s="90"/>
      <c r="AC2123" s="90"/>
      <c r="AD2123" s="90"/>
      <c r="AE2123" s="90"/>
      <c r="AF2123" s="90"/>
      <c r="AG2123" s="90"/>
      <c r="AH2123" s="90"/>
      <c r="AI2123" s="90"/>
      <c r="AJ2123" s="90"/>
      <c r="AK2123" s="90"/>
      <c r="AL2123" s="90"/>
      <c r="AM2123" s="90"/>
      <c r="AN2123" s="90"/>
      <c r="AO2123" s="90"/>
      <c r="AP2123" s="90"/>
      <c r="AQ2123" s="90"/>
      <c r="AR2123" s="90"/>
      <c r="AS2123" s="90"/>
      <c r="AT2123" s="90"/>
      <c r="AU2123" s="90"/>
      <c r="AV2123" s="90"/>
      <c r="AW2123" s="90"/>
      <c r="AX2123" s="90"/>
      <c r="AY2123" s="90"/>
      <c r="AZ2123" s="90"/>
      <c r="BA2123" s="90"/>
      <c r="BB2123" s="90"/>
      <c r="BC2123" s="90"/>
      <c r="BD2123" s="90"/>
      <c r="BE2123" s="90"/>
      <c r="BF2123" s="90"/>
      <c r="BG2123" s="90"/>
      <c r="BH2123" s="90"/>
      <c r="BI2123" s="90"/>
      <c r="BJ2123" s="90"/>
      <c r="BK2123" s="90"/>
      <c r="BL2123" s="90"/>
      <c r="BM2123" s="90"/>
      <c r="BN2123" s="90"/>
      <c r="BO2123" s="90"/>
      <c r="BP2123" s="90"/>
      <c r="BQ2123" s="90"/>
      <c r="BR2123" s="90"/>
      <c r="BS2123" s="90"/>
      <c r="BT2123" s="90"/>
      <c r="BU2123" s="90"/>
      <c r="BV2123" s="90"/>
      <c r="BW2123" s="90"/>
      <c r="BX2123" s="90"/>
      <c r="BY2123" s="90"/>
      <c r="BZ2123" s="90"/>
      <c r="CA2123" s="90"/>
      <c r="CB2123" s="90"/>
      <c r="CC2123" s="90"/>
      <c r="CD2123" s="90"/>
      <c r="CE2123" s="90"/>
      <c r="CF2123" s="90"/>
      <c r="CG2123" s="90"/>
      <c r="CH2123" s="90"/>
      <c r="CI2123" s="90"/>
      <c r="CJ2123" s="90"/>
      <c r="CK2123" s="90"/>
      <c r="CL2123" s="90"/>
      <c r="CM2123" s="90"/>
      <c r="CN2123" s="90"/>
      <c r="CO2123" s="90"/>
      <c r="CP2123" s="90"/>
      <c r="CQ2123" s="90"/>
      <c r="CR2123" s="90"/>
      <c r="CS2123" s="90"/>
      <c r="CT2123" s="90"/>
      <c r="CU2123" s="90"/>
      <c r="CV2123" s="90"/>
      <c r="CW2123" s="90"/>
      <c r="CX2123" s="90"/>
      <c r="CY2123" s="90"/>
      <c r="CZ2123" s="90"/>
      <c r="DA2123" s="90"/>
      <c r="DB2123" s="90"/>
      <c r="DC2123" s="90"/>
      <c r="DD2123" s="90"/>
      <c r="DE2123" s="90"/>
      <c r="DF2123" s="90"/>
      <c r="DG2123" s="90"/>
      <c r="DH2123" s="90"/>
      <c r="DI2123" s="90"/>
      <c r="DJ2123" s="90"/>
      <c r="DK2123" s="90"/>
      <c r="DL2123" s="90"/>
      <c r="DM2123" s="90"/>
      <c r="DN2123" s="90"/>
      <c r="DO2123" s="90"/>
      <c r="DP2123" s="90"/>
      <c r="DQ2123" s="90"/>
      <c r="DR2123" s="90"/>
      <c r="DS2123" s="90"/>
      <c r="DT2123" s="90"/>
      <c r="DU2123" s="90"/>
      <c r="DV2123" s="90"/>
      <c r="DW2123" s="90"/>
      <c r="DX2123" s="90"/>
      <c r="DY2123" s="90"/>
      <c r="DZ2123" s="90"/>
      <c r="EA2123" s="90"/>
      <c r="EB2123" s="90"/>
      <c r="EC2123" s="90"/>
      <c r="ED2123" s="90"/>
      <c r="EE2123" s="90"/>
      <c r="EF2123" s="90"/>
      <c r="EG2123" s="90"/>
      <c r="EH2123" s="90"/>
      <c r="EI2123" s="90"/>
      <c r="EJ2123" s="90"/>
      <c r="EK2123" s="90"/>
      <c r="EL2123" s="90"/>
      <c r="EM2123" s="90"/>
      <c r="EN2123" s="90"/>
      <c r="EO2123" s="90"/>
      <c r="EP2123" s="90"/>
      <c r="EQ2123" s="90"/>
      <c r="ER2123" s="90"/>
      <c r="ES2123" s="90"/>
      <c r="ET2123" s="90"/>
      <c r="EU2123" s="90"/>
      <c r="EV2123" s="90"/>
      <c r="EW2123" s="90"/>
      <c r="EX2123" s="90"/>
      <c r="EY2123" s="90"/>
      <c r="EZ2123" s="90"/>
      <c r="FA2123" s="90"/>
      <c r="FB2123" s="90"/>
      <c r="FC2123" s="90"/>
      <c r="FD2123" s="90"/>
      <c r="FE2123" s="90"/>
      <c r="FF2123" s="90"/>
      <c r="FG2123" s="90"/>
      <c r="FH2123" s="90"/>
      <c r="FI2123" s="90"/>
      <c r="FJ2123" s="90"/>
      <c r="FK2123" s="90"/>
      <c r="FL2123" s="90"/>
      <c r="FM2123" s="90"/>
      <c r="FN2123" s="90"/>
      <c r="FO2123" s="90"/>
      <c r="FP2123" s="90"/>
      <c r="FQ2123" s="90"/>
      <c r="FR2123" s="90"/>
      <c r="FS2123" s="90"/>
      <c r="FT2123" s="90"/>
      <c r="FU2123" s="90"/>
      <c r="FV2123" s="90"/>
      <c r="FW2123" s="90"/>
      <c r="FX2123" s="90"/>
      <c r="FY2123" s="90"/>
      <c r="FZ2123" s="90"/>
      <c r="GA2123" s="90"/>
      <c r="GB2123" s="90"/>
      <c r="GC2123" s="90"/>
      <c r="GD2123" s="90"/>
      <c r="GE2123" s="90"/>
      <c r="GF2123" s="90"/>
      <c r="GG2123" s="90"/>
      <c r="GH2123" s="90"/>
      <c r="GI2123" s="90"/>
      <c r="GJ2123" s="90"/>
      <c r="GK2123" s="90"/>
      <c r="GL2123" s="90"/>
      <c r="GM2123" s="90"/>
      <c r="GN2123" s="90"/>
      <c r="GO2123" s="90"/>
      <c r="GP2123" s="90"/>
      <c r="GQ2123" s="90"/>
      <c r="GR2123" s="90"/>
      <c r="GS2123" s="90"/>
      <c r="GT2123" s="90"/>
      <c r="GU2123" s="90"/>
      <c r="GV2123" s="90"/>
      <c r="GW2123" s="90"/>
      <c r="GX2123" s="90"/>
      <c r="GY2123" s="90"/>
      <c r="GZ2123" s="90"/>
      <c r="HA2123" s="90"/>
      <c r="HB2123" s="90"/>
      <c r="HC2123" s="90"/>
      <c r="HD2123" s="90"/>
      <c r="HE2123" s="90"/>
      <c r="HF2123" s="90"/>
      <c r="HG2123" s="90"/>
      <c r="HH2123" s="90"/>
      <c r="HI2123" s="90"/>
      <c r="HJ2123" s="90"/>
      <c r="HK2123" s="90"/>
      <c r="HL2123" s="90"/>
      <c r="HM2123" s="90"/>
      <c r="HN2123" s="90"/>
      <c r="HO2123" s="90"/>
      <c r="HP2123" s="90"/>
      <c r="HQ2123" s="90"/>
      <c r="HR2123" s="90"/>
      <c r="HS2123" s="90"/>
      <c r="HT2123" s="90"/>
      <c r="HU2123" s="90"/>
      <c r="HV2123" s="90"/>
      <c r="HW2123" s="90"/>
      <c r="HX2123" s="90"/>
      <c r="HY2123" s="90"/>
      <c r="HZ2123" s="90"/>
      <c r="IA2123" s="90"/>
      <c r="IB2123" s="90"/>
      <c r="IC2123" s="90"/>
      <c r="ID2123" s="90"/>
      <c r="IE2123" s="90"/>
      <c r="IF2123" s="90"/>
      <c r="IG2123" s="90"/>
      <c r="IH2123" s="90"/>
      <c r="II2123" s="90"/>
      <c r="IJ2123" s="90"/>
      <c r="IK2123" s="90"/>
      <c r="IL2123" s="90"/>
      <c r="IM2123" s="90"/>
    </row>
    <row r="2124" spans="1:247" ht="13.5" hidden="1">
      <c r="A2124" s="90" t="s">
        <v>2767</v>
      </c>
      <c r="B2124" s="93" t="s">
        <v>3103</v>
      </c>
      <c r="C2124" s="90" t="s">
        <v>3104</v>
      </c>
      <c r="D2124" s="90" t="s">
        <v>3140</v>
      </c>
      <c r="E2124" s="90">
        <v>327081</v>
      </c>
      <c r="F2124" s="90" t="s">
        <v>3105</v>
      </c>
      <c r="G2124" s="90" t="s">
        <v>3138</v>
      </c>
      <c r="H2124" s="92">
        <v>576279.25</v>
      </c>
      <c r="I2124" s="90">
        <v>492</v>
      </c>
      <c r="J2124" s="93"/>
      <c r="K2124" s="94">
        <f>IFERROR(H2124/I2124,0)</f>
        <v>1171.2992886178861</v>
      </c>
      <c r="L2124" s="94">
        <v>1171.2992886178861</v>
      </c>
      <c r="M2124" s="94">
        <f t="shared" si="34"/>
        <v>0</v>
      </c>
      <c r="N2124" s="90" t="s">
        <v>3135</v>
      </c>
      <c r="O2124" s="90" t="s">
        <v>3139</v>
      </c>
      <c r="P2124" s="90" t="s">
        <v>2619</v>
      </c>
      <c r="Q2124" s="90"/>
      <c r="R2124" s="90"/>
      <c r="S2124" s="90"/>
      <c r="T2124" s="90"/>
      <c r="U2124" s="90"/>
      <c r="V2124" s="90"/>
      <c r="W2124" s="90"/>
      <c r="X2124" s="90"/>
      <c r="Y2124" s="90"/>
      <c r="Z2124" s="90"/>
      <c r="AA2124" s="90"/>
      <c r="AB2124" s="90"/>
      <c r="AC2124" s="90"/>
      <c r="AD2124" s="90"/>
      <c r="AE2124" s="90"/>
      <c r="AF2124" s="90"/>
      <c r="AG2124" s="90"/>
      <c r="AH2124" s="90"/>
      <c r="AI2124" s="90"/>
      <c r="AJ2124" s="90"/>
      <c r="AK2124" s="90"/>
      <c r="AL2124" s="90"/>
      <c r="AM2124" s="90"/>
      <c r="AN2124" s="90"/>
      <c r="AO2124" s="90"/>
      <c r="AP2124" s="90"/>
      <c r="AQ2124" s="90"/>
      <c r="AR2124" s="90"/>
      <c r="AS2124" s="90"/>
      <c r="AT2124" s="90"/>
      <c r="AU2124" s="90"/>
      <c r="AV2124" s="90"/>
      <c r="AW2124" s="90"/>
      <c r="AX2124" s="90"/>
      <c r="AY2124" s="90"/>
      <c r="AZ2124" s="90"/>
      <c r="BA2124" s="90"/>
      <c r="BB2124" s="90"/>
      <c r="BC2124" s="90"/>
      <c r="BD2124" s="90"/>
      <c r="BE2124" s="90"/>
      <c r="BF2124" s="90"/>
      <c r="BG2124" s="90"/>
      <c r="BH2124" s="90"/>
      <c r="BI2124" s="90"/>
      <c r="BJ2124" s="90"/>
      <c r="BK2124" s="90"/>
      <c r="BL2124" s="90"/>
      <c r="BM2124" s="90"/>
      <c r="BN2124" s="90"/>
      <c r="BO2124" s="90"/>
      <c r="BP2124" s="90"/>
      <c r="BQ2124" s="90"/>
      <c r="BR2124" s="90"/>
      <c r="BS2124" s="90"/>
      <c r="BT2124" s="90"/>
      <c r="BU2124" s="90"/>
      <c r="BV2124" s="90"/>
      <c r="BW2124" s="90"/>
      <c r="BX2124" s="90"/>
      <c r="BY2124" s="90"/>
      <c r="BZ2124" s="90"/>
      <c r="CA2124" s="90"/>
      <c r="CB2124" s="90"/>
      <c r="CC2124" s="90"/>
      <c r="CD2124" s="90"/>
      <c r="CE2124" s="90"/>
      <c r="CF2124" s="90"/>
      <c r="CG2124" s="90"/>
      <c r="CH2124" s="90"/>
      <c r="CI2124" s="90"/>
      <c r="CJ2124" s="90"/>
      <c r="CK2124" s="90"/>
      <c r="CL2124" s="90"/>
      <c r="CM2124" s="90"/>
      <c r="CN2124" s="90"/>
      <c r="CO2124" s="90"/>
      <c r="CP2124" s="90"/>
      <c r="CQ2124" s="90"/>
      <c r="CR2124" s="90"/>
      <c r="CS2124" s="90"/>
      <c r="CT2124" s="90"/>
      <c r="CU2124" s="90"/>
      <c r="CV2124" s="90"/>
      <c r="CW2124" s="90"/>
      <c r="CX2124" s="90"/>
      <c r="CY2124" s="90"/>
      <c r="CZ2124" s="90"/>
      <c r="DA2124" s="90"/>
      <c r="DB2124" s="90"/>
      <c r="DC2124" s="90"/>
      <c r="DD2124" s="90"/>
      <c r="DE2124" s="90"/>
      <c r="DF2124" s="90"/>
      <c r="DG2124" s="90"/>
      <c r="DH2124" s="90"/>
      <c r="DI2124" s="90"/>
      <c r="DJ2124" s="90"/>
      <c r="DK2124" s="90"/>
      <c r="DL2124" s="90"/>
      <c r="DM2124" s="90"/>
      <c r="DN2124" s="90"/>
      <c r="DO2124" s="90"/>
      <c r="DP2124" s="90"/>
      <c r="DQ2124" s="90"/>
      <c r="DR2124" s="90"/>
      <c r="DS2124" s="90"/>
      <c r="DT2124" s="90"/>
      <c r="DU2124" s="90"/>
      <c r="DV2124" s="90"/>
      <c r="DW2124" s="90"/>
      <c r="DX2124" s="90"/>
      <c r="DY2124" s="90"/>
      <c r="DZ2124" s="90"/>
      <c r="EA2124" s="90"/>
      <c r="EB2124" s="90"/>
      <c r="EC2124" s="90"/>
      <c r="ED2124" s="90"/>
      <c r="EE2124" s="90"/>
      <c r="EF2124" s="90"/>
      <c r="EG2124" s="90"/>
      <c r="EH2124" s="90"/>
      <c r="EI2124" s="90"/>
      <c r="EJ2124" s="90"/>
      <c r="EK2124" s="90"/>
      <c r="EL2124" s="90"/>
      <c r="EM2124" s="90"/>
      <c r="EN2124" s="90"/>
      <c r="EO2124" s="90"/>
      <c r="EP2124" s="90"/>
      <c r="EQ2124" s="90"/>
      <c r="ER2124" s="90"/>
      <c r="ES2124" s="90"/>
      <c r="ET2124" s="90"/>
      <c r="EU2124" s="90"/>
      <c r="EV2124" s="90"/>
      <c r="EW2124" s="90"/>
      <c r="EX2124" s="90"/>
      <c r="EY2124" s="90"/>
      <c r="EZ2124" s="90"/>
      <c r="FA2124" s="90"/>
      <c r="FB2124" s="90"/>
      <c r="FC2124" s="90"/>
      <c r="FD2124" s="90"/>
      <c r="FE2124" s="90"/>
      <c r="FF2124" s="90"/>
      <c r="FG2124" s="90"/>
      <c r="FH2124" s="90"/>
      <c r="FI2124" s="90"/>
      <c r="FJ2124" s="90"/>
      <c r="FK2124" s="90"/>
      <c r="FL2124" s="90"/>
      <c r="FM2124" s="90"/>
      <c r="FN2124" s="90"/>
      <c r="FO2124" s="90"/>
      <c r="FP2124" s="90"/>
      <c r="FQ2124" s="90"/>
      <c r="FR2124" s="90"/>
      <c r="FS2124" s="90"/>
      <c r="FT2124" s="90"/>
      <c r="FU2124" s="90"/>
      <c r="FV2124" s="90"/>
      <c r="FW2124" s="90"/>
      <c r="FX2124" s="90"/>
      <c r="FY2124" s="90"/>
      <c r="FZ2124" s="90"/>
      <c r="GA2124" s="90"/>
      <c r="GB2124" s="90"/>
      <c r="GC2124" s="90"/>
      <c r="GD2124" s="90"/>
      <c r="GE2124" s="90"/>
      <c r="GF2124" s="90"/>
      <c r="GG2124" s="90"/>
      <c r="GH2124" s="90"/>
      <c r="GI2124" s="90"/>
      <c r="GJ2124" s="90"/>
      <c r="GK2124" s="90"/>
      <c r="GL2124" s="90"/>
      <c r="GM2124" s="90"/>
      <c r="GN2124" s="90"/>
      <c r="GO2124" s="90"/>
      <c r="GP2124" s="90"/>
      <c r="GQ2124" s="90"/>
      <c r="GR2124" s="90"/>
      <c r="GS2124" s="90"/>
      <c r="GT2124" s="90"/>
      <c r="GU2124" s="90"/>
      <c r="GV2124" s="90"/>
      <c r="GW2124" s="90"/>
      <c r="GX2124" s="90"/>
      <c r="GY2124" s="90"/>
      <c r="GZ2124" s="90"/>
      <c r="HA2124" s="90"/>
      <c r="HB2124" s="90"/>
      <c r="HC2124" s="90"/>
      <c r="HD2124" s="90"/>
      <c r="HE2124" s="90"/>
      <c r="HF2124" s="90"/>
      <c r="HG2124" s="90"/>
      <c r="HH2124" s="90"/>
      <c r="HI2124" s="90"/>
      <c r="HJ2124" s="90"/>
      <c r="HK2124" s="90"/>
      <c r="HL2124" s="90"/>
      <c r="HM2124" s="90"/>
      <c r="HN2124" s="90"/>
      <c r="HO2124" s="90"/>
      <c r="HP2124" s="90"/>
      <c r="HQ2124" s="90"/>
      <c r="HR2124" s="90"/>
      <c r="HS2124" s="90"/>
      <c r="HT2124" s="90"/>
      <c r="HU2124" s="90"/>
      <c r="HV2124" s="90"/>
      <c r="HW2124" s="90"/>
      <c r="HX2124" s="90"/>
      <c r="HY2124" s="90"/>
      <c r="HZ2124" s="90"/>
      <c r="IA2124" s="90"/>
      <c r="IB2124" s="90"/>
      <c r="IC2124" s="90"/>
      <c r="ID2124" s="90"/>
      <c r="IE2124" s="90"/>
      <c r="IF2124" s="90"/>
      <c r="IG2124" s="90"/>
      <c r="IH2124" s="90"/>
      <c r="II2124" s="90"/>
      <c r="IJ2124" s="90"/>
      <c r="IK2124" s="90"/>
      <c r="IL2124" s="90"/>
      <c r="IM2124" s="90"/>
    </row>
    <row r="2125" spans="1:247" ht="13.5" hidden="1">
      <c r="A2125" s="90" t="s">
        <v>2767</v>
      </c>
      <c r="B2125" s="93" t="s">
        <v>3103</v>
      </c>
      <c r="C2125" s="90" t="s">
        <v>3104</v>
      </c>
      <c r="D2125" s="90" t="s">
        <v>2886</v>
      </c>
      <c r="E2125" s="90">
        <v>319</v>
      </c>
      <c r="F2125" s="90" t="s">
        <v>3141</v>
      </c>
      <c r="G2125" s="90" t="s">
        <v>3142</v>
      </c>
      <c r="H2125" s="92">
        <v>3055171.01</v>
      </c>
      <c r="I2125" s="92">
        <v>490</v>
      </c>
      <c r="J2125" s="93"/>
      <c r="K2125" s="94">
        <f>H2125/I2125</f>
        <v>6235.04287755102</v>
      </c>
      <c r="L2125" s="94">
        <f t="shared" ref="L2125:L2143" si="37">K2125</f>
        <v>6235.04287755102</v>
      </c>
      <c r="M2125" s="94">
        <f t="shared" si="34"/>
        <v>0</v>
      </c>
      <c r="N2125" s="90" t="s">
        <v>2978</v>
      </c>
      <c r="O2125" s="90" t="s">
        <v>3143</v>
      </c>
      <c r="P2125" s="90" t="s">
        <v>2619</v>
      </c>
      <c r="Q2125" s="90"/>
      <c r="R2125" s="90"/>
      <c r="S2125" s="90"/>
      <c r="T2125" s="90"/>
      <c r="U2125" s="90"/>
      <c r="V2125" s="90"/>
      <c r="W2125" s="90"/>
      <c r="X2125" s="90"/>
      <c r="Y2125" s="90"/>
      <c r="Z2125" s="90"/>
      <c r="AA2125" s="90"/>
      <c r="AB2125" s="90"/>
      <c r="AC2125" s="90"/>
      <c r="AD2125" s="90"/>
      <c r="AE2125" s="90"/>
      <c r="AF2125" s="90"/>
      <c r="AG2125" s="90"/>
      <c r="AH2125" s="90"/>
      <c r="AI2125" s="90"/>
      <c r="AJ2125" s="90"/>
      <c r="AK2125" s="90"/>
      <c r="AL2125" s="90"/>
      <c r="AM2125" s="90"/>
      <c r="AN2125" s="90"/>
      <c r="AO2125" s="90"/>
      <c r="AP2125" s="90"/>
      <c r="AQ2125" s="90"/>
      <c r="AR2125" s="90"/>
      <c r="AS2125" s="90"/>
      <c r="AT2125" s="90"/>
      <c r="AU2125" s="90"/>
      <c r="AV2125" s="90"/>
      <c r="AW2125" s="90"/>
      <c r="AX2125" s="90"/>
      <c r="AY2125" s="90"/>
      <c r="AZ2125" s="90"/>
      <c r="BA2125" s="90"/>
      <c r="BB2125" s="90"/>
      <c r="BC2125" s="90"/>
      <c r="BD2125" s="90"/>
      <c r="BE2125" s="90"/>
      <c r="BF2125" s="90"/>
      <c r="BG2125" s="90"/>
      <c r="BH2125" s="90"/>
      <c r="BI2125" s="90"/>
      <c r="BJ2125" s="90"/>
      <c r="BK2125" s="90"/>
      <c r="BL2125" s="90"/>
      <c r="BM2125" s="90"/>
      <c r="BN2125" s="90"/>
      <c r="BO2125" s="90"/>
      <c r="BP2125" s="90"/>
      <c r="BQ2125" s="90"/>
      <c r="BR2125" s="90"/>
      <c r="BS2125" s="90"/>
      <c r="BT2125" s="90"/>
      <c r="BU2125" s="90"/>
      <c r="BV2125" s="90"/>
      <c r="BW2125" s="90"/>
      <c r="BX2125" s="90"/>
      <c r="BY2125" s="90"/>
      <c r="BZ2125" s="90"/>
      <c r="CA2125" s="90"/>
      <c r="CB2125" s="90"/>
      <c r="CC2125" s="90"/>
      <c r="CD2125" s="90"/>
      <c r="CE2125" s="90"/>
      <c r="CF2125" s="90"/>
      <c r="CG2125" s="90"/>
      <c r="CH2125" s="90"/>
      <c r="CI2125" s="90"/>
      <c r="CJ2125" s="90"/>
      <c r="CK2125" s="90"/>
      <c r="CL2125" s="90"/>
      <c r="CM2125" s="90"/>
      <c r="CN2125" s="90"/>
      <c r="CO2125" s="90"/>
      <c r="CP2125" s="90"/>
      <c r="CQ2125" s="90"/>
      <c r="CR2125" s="90"/>
      <c r="CS2125" s="90"/>
      <c r="CT2125" s="90"/>
      <c r="CU2125" s="90"/>
      <c r="CV2125" s="90"/>
      <c r="CW2125" s="90"/>
      <c r="CX2125" s="90"/>
      <c r="CY2125" s="90"/>
      <c r="CZ2125" s="90"/>
      <c r="DA2125" s="90"/>
      <c r="DB2125" s="90"/>
      <c r="DC2125" s="90"/>
      <c r="DD2125" s="90"/>
      <c r="DE2125" s="90"/>
      <c r="DF2125" s="90"/>
      <c r="DG2125" s="90"/>
      <c r="DH2125" s="90"/>
      <c r="DI2125" s="90"/>
      <c r="DJ2125" s="90"/>
      <c r="DK2125" s="90"/>
      <c r="DL2125" s="90"/>
      <c r="DM2125" s="90"/>
      <c r="DN2125" s="90"/>
      <c r="DO2125" s="90"/>
      <c r="DP2125" s="90"/>
      <c r="DQ2125" s="90"/>
      <c r="DR2125" s="90"/>
      <c r="DS2125" s="90"/>
      <c r="DT2125" s="90"/>
      <c r="DU2125" s="90"/>
      <c r="DV2125" s="90"/>
      <c r="DW2125" s="90"/>
      <c r="DX2125" s="90"/>
      <c r="DY2125" s="90"/>
      <c r="DZ2125" s="90"/>
      <c r="EA2125" s="90"/>
      <c r="EB2125" s="90"/>
      <c r="EC2125" s="90"/>
      <c r="ED2125" s="90"/>
      <c r="EE2125" s="90"/>
      <c r="EF2125" s="90"/>
      <c r="EG2125" s="90"/>
      <c r="EH2125" s="90"/>
      <c r="EI2125" s="90"/>
      <c r="EJ2125" s="90"/>
      <c r="EK2125" s="90"/>
      <c r="EL2125" s="90"/>
      <c r="EM2125" s="90"/>
      <c r="EN2125" s="90"/>
      <c r="EO2125" s="90"/>
      <c r="EP2125" s="90"/>
      <c r="EQ2125" s="90"/>
      <c r="ER2125" s="90"/>
      <c r="ES2125" s="90"/>
      <c r="ET2125" s="90"/>
      <c r="EU2125" s="90"/>
      <c r="EV2125" s="90"/>
      <c r="EW2125" s="90"/>
      <c r="EX2125" s="90"/>
      <c r="EY2125" s="90"/>
      <c r="EZ2125" s="90"/>
      <c r="FA2125" s="90"/>
      <c r="FB2125" s="90"/>
      <c r="FC2125" s="90"/>
      <c r="FD2125" s="90"/>
      <c r="FE2125" s="90"/>
      <c r="FF2125" s="90"/>
      <c r="FG2125" s="90"/>
      <c r="FH2125" s="90"/>
      <c r="FI2125" s="90"/>
      <c r="FJ2125" s="90"/>
      <c r="FK2125" s="90"/>
      <c r="FL2125" s="90"/>
      <c r="FM2125" s="90"/>
      <c r="FN2125" s="90"/>
      <c r="FO2125" s="90"/>
      <c r="FP2125" s="90"/>
      <c r="FQ2125" s="90"/>
      <c r="FR2125" s="90"/>
      <c r="FS2125" s="90"/>
      <c r="FT2125" s="90"/>
      <c r="FU2125" s="90"/>
      <c r="FV2125" s="90"/>
      <c r="FW2125" s="90"/>
      <c r="FX2125" s="90"/>
      <c r="FY2125" s="90"/>
      <c r="FZ2125" s="90"/>
      <c r="GA2125" s="90"/>
      <c r="GB2125" s="90"/>
      <c r="GC2125" s="90"/>
      <c r="GD2125" s="90"/>
      <c r="GE2125" s="90"/>
      <c r="GF2125" s="90"/>
      <c r="GG2125" s="90"/>
      <c r="GH2125" s="90"/>
      <c r="GI2125" s="90"/>
      <c r="GJ2125" s="90"/>
      <c r="GK2125" s="90"/>
      <c r="GL2125" s="90"/>
      <c r="GM2125" s="90"/>
      <c r="GN2125" s="90"/>
      <c r="GO2125" s="90"/>
      <c r="GP2125" s="90"/>
      <c r="GQ2125" s="90"/>
      <c r="GR2125" s="90"/>
      <c r="GS2125" s="90"/>
      <c r="GT2125" s="90"/>
      <c r="GU2125" s="90"/>
      <c r="GV2125" s="90"/>
      <c r="GW2125" s="90"/>
      <c r="GX2125" s="90"/>
      <c r="GY2125" s="90"/>
      <c r="GZ2125" s="90"/>
      <c r="HA2125" s="90"/>
      <c r="HB2125" s="90"/>
      <c r="HC2125" s="90"/>
      <c r="HD2125" s="90"/>
      <c r="HE2125" s="90"/>
      <c r="HF2125" s="90"/>
      <c r="HG2125" s="90"/>
      <c r="HH2125" s="90"/>
      <c r="HI2125" s="90"/>
      <c r="HJ2125" s="90"/>
      <c r="HK2125" s="90"/>
      <c r="HL2125" s="90"/>
      <c r="HM2125" s="90"/>
      <c r="HN2125" s="90"/>
      <c r="HO2125" s="90"/>
      <c r="HP2125" s="90"/>
      <c r="HQ2125" s="90"/>
      <c r="HR2125" s="90"/>
      <c r="HS2125" s="90"/>
      <c r="HT2125" s="90"/>
      <c r="HU2125" s="90"/>
      <c r="HV2125" s="90"/>
      <c r="HW2125" s="90"/>
      <c r="HX2125" s="90"/>
      <c r="HY2125" s="90"/>
      <c r="HZ2125" s="90"/>
      <c r="IA2125" s="90"/>
      <c r="IB2125" s="90"/>
      <c r="IC2125" s="90"/>
      <c r="ID2125" s="90"/>
      <c r="IE2125" s="90"/>
      <c r="IF2125" s="90"/>
      <c r="IG2125" s="90"/>
      <c r="IH2125" s="90"/>
      <c r="II2125" s="90"/>
      <c r="IJ2125" s="90"/>
      <c r="IK2125" s="90"/>
      <c r="IL2125" s="90"/>
      <c r="IM2125" s="90"/>
    </row>
    <row r="2126" spans="1:247" ht="13.5" hidden="1">
      <c r="A2126" s="90" t="s">
        <v>2767</v>
      </c>
      <c r="B2126" s="93" t="s">
        <v>3103</v>
      </c>
      <c r="C2126" s="90" t="s">
        <v>3104</v>
      </c>
      <c r="D2126" s="98">
        <v>45841</v>
      </c>
      <c r="E2126" s="90">
        <v>12106</v>
      </c>
      <c r="F2126" s="90" t="s">
        <v>2838</v>
      </c>
      <c r="G2126" s="90" t="s">
        <v>3138</v>
      </c>
      <c r="H2126" s="92">
        <v>1737087.09</v>
      </c>
      <c r="I2126" s="92">
        <v>498</v>
      </c>
      <c r="J2126" s="93"/>
      <c r="K2126" s="94">
        <f t="shared" ref="K2126:K2131" si="38">IFERROR(H2126/I2126,0)</f>
        <v>3488.1266867469881</v>
      </c>
      <c r="L2126" s="94">
        <f t="shared" si="37"/>
        <v>3488.1266867469881</v>
      </c>
      <c r="M2126" s="94">
        <f t="shared" si="34"/>
        <v>0</v>
      </c>
      <c r="N2126" s="91"/>
      <c r="O2126" s="90"/>
      <c r="P2126" s="90"/>
      <c r="Q2126" s="90"/>
      <c r="R2126" s="90"/>
      <c r="S2126" s="90"/>
      <c r="T2126" s="90"/>
      <c r="U2126" s="90"/>
      <c r="V2126" s="90"/>
      <c r="W2126" s="90"/>
      <c r="X2126" s="90"/>
      <c r="Y2126" s="90"/>
      <c r="Z2126" s="90"/>
      <c r="AA2126" s="90"/>
      <c r="AB2126" s="90"/>
      <c r="AC2126" s="90"/>
      <c r="AD2126" s="90"/>
      <c r="AE2126" s="90"/>
      <c r="AF2126" s="90"/>
      <c r="AG2126" s="90"/>
      <c r="AH2126" s="90"/>
      <c r="AI2126" s="90"/>
      <c r="AJ2126" s="90"/>
      <c r="AK2126" s="90"/>
      <c r="AL2126" s="90"/>
      <c r="AM2126" s="90"/>
      <c r="AN2126" s="90"/>
      <c r="AO2126" s="90"/>
      <c r="AP2126" s="90"/>
      <c r="AQ2126" s="90"/>
      <c r="AR2126" s="90"/>
      <c r="AS2126" s="90"/>
      <c r="AT2126" s="90"/>
      <c r="AU2126" s="90"/>
      <c r="AV2126" s="90"/>
      <c r="AW2126" s="90"/>
      <c r="AX2126" s="90"/>
      <c r="AY2126" s="90"/>
      <c r="AZ2126" s="90"/>
      <c r="BA2126" s="90"/>
      <c r="BB2126" s="90"/>
      <c r="BC2126" s="90"/>
      <c r="BD2126" s="90"/>
      <c r="BE2126" s="90"/>
      <c r="BF2126" s="90"/>
      <c r="BG2126" s="90"/>
      <c r="BH2126" s="90"/>
      <c r="BI2126" s="90"/>
      <c r="BJ2126" s="90"/>
      <c r="BK2126" s="90"/>
      <c r="BL2126" s="90"/>
      <c r="BM2126" s="90"/>
      <c r="BN2126" s="90"/>
      <c r="BO2126" s="90"/>
      <c r="BP2126" s="90"/>
      <c r="BQ2126" s="90"/>
      <c r="BR2126" s="90"/>
      <c r="BS2126" s="90"/>
      <c r="BT2126" s="90"/>
      <c r="BU2126" s="90"/>
      <c r="BV2126" s="90"/>
      <c r="BW2126" s="90"/>
      <c r="BX2126" s="90"/>
      <c r="BY2126" s="90"/>
      <c r="BZ2126" s="90"/>
      <c r="CA2126" s="90"/>
      <c r="CB2126" s="90"/>
      <c r="CC2126" s="90"/>
      <c r="CD2126" s="90"/>
      <c r="CE2126" s="90"/>
      <c r="CF2126" s="90"/>
      <c r="CG2126" s="90"/>
      <c r="CH2126" s="90"/>
      <c r="CI2126" s="90"/>
      <c r="CJ2126" s="90"/>
      <c r="CK2126" s="90"/>
      <c r="CL2126" s="90"/>
      <c r="CM2126" s="90"/>
      <c r="CN2126" s="90"/>
      <c r="CO2126" s="90"/>
      <c r="CP2126" s="90"/>
      <c r="CQ2126" s="90"/>
      <c r="CR2126" s="90"/>
      <c r="CS2126" s="90"/>
      <c r="CT2126" s="90"/>
      <c r="CU2126" s="90"/>
      <c r="CV2126" s="90"/>
      <c r="CW2126" s="90"/>
      <c r="CX2126" s="90"/>
      <c r="CY2126" s="90"/>
      <c r="CZ2126" s="90"/>
      <c r="DA2126" s="90"/>
      <c r="DB2126" s="90"/>
      <c r="DC2126" s="90"/>
      <c r="DD2126" s="90"/>
      <c r="DE2126" s="90"/>
      <c r="DF2126" s="90"/>
      <c r="DG2126" s="90"/>
      <c r="DH2126" s="90"/>
      <c r="DI2126" s="90"/>
      <c r="DJ2126" s="90"/>
      <c r="DK2126" s="90"/>
      <c r="DL2126" s="90"/>
      <c r="DM2126" s="90"/>
      <c r="DN2126" s="90"/>
      <c r="DO2126" s="90"/>
      <c r="DP2126" s="90"/>
      <c r="DQ2126" s="90"/>
      <c r="DR2126" s="90"/>
      <c r="DS2126" s="90"/>
      <c r="DT2126" s="90"/>
      <c r="DU2126" s="90"/>
      <c r="DV2126" s="90"/>
      <c r="DW2126" s="90"/>
      <c r="DX2126" s="90"/>
      <c r="DY2126" s="90"/>
      <c r="DZ2126" s="90"/>
      <c r="EA2126" s="90"/>
      <c r="EB2126" s="90"/>
      <c r="EC2126" s="90"/>
      <c r="ED2126" s="90"/>
      <c r="EE2126" s="90"/>
      <c r="EF2126" s="90"/>
      <c r="EG2126" s="90"/>
      <c r="EH2126" s="90"/>
      <c r="EI2126" s="90"/>
      <c r="EJ2126" s="90"/>
      <c r="EK2126" s="90"/>
      <c r="EL2126" s="90"/>
      <c r="EM2126" s="90"/>
      <c r="EN2126" s="90"/>
      <c r="EO2126" s="90"/>
      <c r="EP2126" s="90"/>
      <c r="EQ2126" s="90"/>
      <c r="ER2126" s="90"/>
      <c r="ES2126" s="90"/>
      <c r="ET2126" s="90"/>
      <c r="EU2126" s="90"/>
      <c r="EV2126" s="90"/>
      <c r="EW2126" s="90"/>
      <c r="EX2126" s="90"/>
      <c r="EY2126" s="90"/>
      <c r="EZ2126" s="90"/>
      <c r="FA2126" s="90"/>
      <c r="FB2126" s="90"/>
      <c r="FC2126" s="90"/>
      <c r="FD2126" s="90"/>
      <c r="FE2126" s="90"/>
      <c r="FF2126" s="90"/>
      <c r="FG2126" s="90"/>
      <c r="FH2126" s="90"/>
      <c r="FI2126" s="90"/>
      <c r="FJ2126" s="90"/>
      <c r="FK2126" s="90"/>
      <c r="FL2126" s="90"/>
      <c r="FM2126" s="90"/>
      <c r="FN2126" s="90"/>
      <c r="FO2126" s="90"/>
      <c r="FP2126" s="90"/>
      <c r="FQ2126" s="90"/>
      <c r="FR2126" s="90"/>
      <c r="FS2126" s="90"/>
      <c r="FT2126" s="90"/>
      <c r="FU2126" s="90"/>
      <c r="FV2126" s="90"/>
      <c r="FW2126" s="90"/>
      <c r="FX2126" s="90"/>
      <c r="FY2126" s="90"/>
      <c r="FZ2126" s="90"/>
      <c r="GA2126" s="90"/>
      <c r="GB2126" s="90"/>
      <c r="GC2126" s="90"/>
      <c r="GD2126" s="90"/>
      <c r="GE2126" s="90"/>
      <c r="GF2126" s="90"/>
      <c r="GG2126" s="90"/>
      <c r="GH2126" s="90"/>
      <c r="GI2126" s="90"/>
      <c r="GJ2126" s="90"/>
      <c r="GK2126" s="90"/>
      <c r="GL2126" s="90"/>
      <c r="GM2126" s="90"/>
      <c r="GN2126" s="90"/>
      <c r="GO2126" s="90"/>
      <c r="GP2126" s="90"/>
      <c r="GQ2126" s="90"/>
      <c r="GR2126" s="90"/>
      <c r="GS2126" s="90"/>
      <c r="GT2126" s="90"/>
      <c r="GU2126" s="90"/>
      <c r="GV2126" s="90"/>
      <c r="GW2126" s="90"/>
      <c r="GX2126" s="90"/>
      <c r="GY2126" s="90"/>
      <c r="GZ2126" s="90"/>
      <c r="HA2126" s="90"/>
      <c r="HB2126" s="90"/>
      <c r="HC2126" s="90"/>
      <c r="HD2126" s="90"/>
      <c r="HE2126" s="90"/>
      <c r="HF2126" s="90"/>
      <c r="HG2126" s="90"/>
      <c r="HH2126" s="90"/>
      <c r="HI2126" s="90"/>
      <c r="HJ2126" s="90"/>
      <c r="HK2126" s="90"/>
      <c r="HL2126" s="90"/>
      <c r="HM2126" s="90"/>
      <c r="HN2126" s="90"/>
      <c r="HO2126" s="90"/>
      <c r="HP2126" s="90"/>
      <c r="HQ2126" s="90"/>
      <c r="HR2126" s="90"/>
      <c r="HS2126" s="90"/>
      <c r="HT2126" s="90"/>
      <c r="HU2126" s="90"/>
      <c r="HV2126" s="90"/>
      <c r="HW2126" s="90"/>
      <c r="HX2126" s="90"/>
      <c r="HY2126" s="90"/>
      <c r="HZ2126" s="90"/>
      <c r="IA2126" s="90"/>
      <c r="IB2126" s="90"/>
      <c r="IC2126" s="90"/>
      <c r="ID2126" s="90"/>
      <c r="IE2126" s="90"/>
      <c r="IF2126" s="90"/>
      <c r="IG2126" s="90"/>
      <c r="IH2126" s="90"/>
      <c r="II2126" s="90"/>
      <c r="IJ2126" s="90"/>
      <c r="IK2126" s="90"/>
      <c r="IL2126" s="90"/>
      <c r="IM2126" s="90"/>
    </row>
    <row r="2127" spans="1:247" ht="13.5" hidden="1">
      <c r="A2127" s="90" t="s">
        <v>2767</v>
      </c>
      <c r="B2127" s="93" t="s">
        <v>3103</v>
      </c>
      <c r="C2127" s="90" t="s">
        <v>3104</v>
      </c>
      <c r="D2127" s="98">
        <v>45872</v>
      </c>
      <c r="E2127" s="90">
        <v>12124</v>
      </c>
      <c r="F2127" s="120" t="s">
        <v>2838</v>
      </c>
      <c r="G2127" s="90" t="s">
        <v>3144</v>
      </c>
      <c r="H2127" s="92">
        <v>11140</v>
      </c>
      <c r="I2127" s="90">
        <v>498</v>
      </c>
      <c r="J2127" s="93"/>
      <c r="K2127" s="94">
        <f t="shared" si="38"/>
        <v>22.369477911646587</v>
      </c>
      <c r="L2127" s="94">
        <f t="shared" si="37"/>
        <v>22.369477911646587</v>
      </c>
      <c r="M2127" s="94">
        <f t="shared" si="34"/>
        <v>0</v>
      </c>
      <c r="N2127" s="90" t="s">
        <v>3101</v>
      </c>
      <c r="O2127" s="90" t="s">
        <v>3102</v>
      </c>
      <c r="P2127" s="90" t="s">
        <v>2619</v>
      </c>
      <c r="Q2127" s="90"/>
      <c r="R2127" s="90"/>
      <c r="S2127" s="90"/>
      <c r="T2127" s="90"/>
      <c r="U2127" s="90"/>
      <c r="V2127" s="90"/>
      <c r="W2127" s="90"/>
      <c r="X2127" s="90"/>
      <c r="Y2127" s="90"/>
      <c r="Z2127" s="90"/>
      <c r="AA2127" s="90"/>
      <c r="AB2127" s="90"/>
      <c r="AC2127" s="90"/>
      <c r="AD2127" s="90"/>
      <c r="AE2127" s="90"/>
      <c r="AF2127" s="90"/>
      <c r="AG2127" s="90"/>
      <c r="AH2127" s="90"/>
      <c r="AI2127" s="90"/>
      <c r="AJ2127" s="90"/>
      <c r="AK2127" s="90"/>
      <c r="AL2127" s="90"/>
      <c r="AM2127" s="90"/>
      <c r="AN2127" s="90"/>
      <c r="AO2127" s="90"/>
      <c r="AP2127" s="90"/>
      <c r="AQ2127" s="90"/>
      <c r="AR2127" s="90"/>
      <c r="AS2127" s="90"/>
      <c r="AT2127" s="90"/>
      <c r="AU2127" s="90"/>
      <c r="AV2127" s="90"/>
      <c r="AW2127" s="90"/>
      <c r="AX2127" s="90"/>
      <c r="AY2127" s="90"/>
      <c r="AZ2127" s="90"/>
      <c r="BA2127" s="90"/>
      <c r="BB2127" s="90"/>
      <c r="BC2127" s="90"/>
      <c r="BD2127" s="90"/>
      <c r="BE2127" s="90"/>
      <c r="BF2127" s="90"/>
      <c r="BG2127" s="90"/>
      <c r="BH2127" s="90"/>
      <c r="BI2127" s="90"/>
      <c r="BJ2127" s="90"/>
      <c r="BK2127" s="90"/>
      <c r="BL2127" s="90"/>
      <c r="BM2127" s="90"/>
      <c r="BN2127" s="90"/>
      <c r="BO2127" s="90"/>
      <c r="BP2127" s="90"/>
      <c r="BQ2127" s="90"/>
      <c r="BR2127" s="90"/>
      <c r="BS2127" s="90"/>
      <c r="BT2127" s="90"/>
      <c r="BU2127" s="90"/>
      <c r="BV2127" s="90"/>
      <c r="BW2127" s="90"/>
      <c r="BX2127" s="90"/>
      <c r="BY2127" s="90"/>
      <c r="BZ2127" s="90"/>
      <c r="CA2127" s="90"/>
      <c r="CB2127" s="90"/>
      <c r="CC2127" s="90"/>
      <c r="CD2127" s="90"/>
      <c r="CE2127" s="90"/>
      <c r="CF2127" s="90"/>
      <c r="CG2127" s="90"/>
      <c r="CH2127" s="90"/>
      <c r="CI2127" s="90"/>
      <c r="CJ2127" s="90"/>
      <c r="CK2127" s="90"/>
      <c r="CL2127" s="90"/>
      <c r="CM2127" s="90"/>
      <c r="CN2127" s="90"/>
      <c r="CO2127" s="90"/>
      <c r="CP2127" s="90"/>
      <c r="CQ2127" s="90"/>
      <c r="CR2127" s="90"/>
      <c r="CS2127" s="90"/>
      <c r="CT2127" s="90"/>
      <c r="CU2127" s="90"/>
      <c r="CV2127" s="90"/>
      <c r="CW2127" s="90"/>
      <c r="CX2127" s="90"/>
      <c r="CY2127" s="90"/>
      <c r="CZ2127" s="90"/>
      <c r="DA2127" s="90"/>
      <c r="DB2127" s="90"/>
      <c r="DC2127" s="90"/>
      <c r="DD2127" s="90"/>
      <c r="DE2127" s="90"/>
      <c r="DF2127" s="90"/>
      <c r="DG2127" s="90"/>
      <c r="DH2127" s="90"/>
      <c r="DI2127" s="90"/>
      <c r="DJ2127" s="90"/>
      <c r="DK2127" s="90"/>
      <c r="DL2127" s="90"/>
      <c r="DM2127" s="90"/>
      <c r="DN2127" s="90"/>
      <c r="DO2127" s="90"/>
      <c r="DP2127" s="90"/>
      <c r="DQ2127" s="90"/>
      <c r="DR2127" s="90"/>
      <c r="DS2127" s="90"/>
      <c r="DT2127" s="90"/>
      <c r="DU2127" s="90"/>
      <c r="DV2127" s="90"/>
      <c r="DW2127" s="90"/>
      <c r="DX2127" s="90"/>
      <c r="DY2127" s="90"/>
      <c r="DZ2127" s="90"/>
      <c r="EA2127" s="90"/>
      <c r="EB2127" s="90"/>
      <c r="EC2127" s="90"/>
      <c r="ED2127" s="90"/>
      <c r="EE2127" s="90"/>
      <c r="EF2127" s="90"/>
      <c r="EG2127" s="90"/>
      <c r="EH2127" s="90"/>
      <c r="EI2127" s="90"/>
      <c r="EJ2127" s="90"/>
      <c r="EK2127" s="90"/>
      <c r="EL2127" s="90"/>
      <c r="EM2127" s="90"/>
      <c r="EN2127" s="90"/>
      <c r="EO2127" s="90"/>
      <c r="EP2127" s="90"/>
      <c r="EQ2127" s="90"/>
      <c r="ER2127" s="90"/>
      <c r="ES2127" s="90"/>
      <c r="ET2127" s="90"/>
      <c r="EU2127" s="90"/>
      <c r="EV2127" s="90"/>
      <c r="EW2127" s="90"/>
      <c r="EX2127" s="90"/>
      <c r="EY2127" s="90"/>
      <c r="EZ2127" s="90"/>
      <c r="FA2127" s="90"/>
      <c r="FB2127" s="90"/>
      <c r="FC2127" s="90"/>
      <c r="FD2127" s="90"/>
      <c r="FE2127" s="90"/>
      <c r="FF2127" s="90"/>
      <c r="FG2127" s="90"/>
      <c r="FH2127" s="90"/>
      <c r="FI2127" s="90"/>
      <c r="FJ2127" s="90"/>
      <c r="FK2127" s="90"/>
      <c r="FL2127" s="90"/>
      <c r="FM2127" s="90"/>
      <c r="FN2127" s="90"/>
      <c r="FO2127" s="90"/>
      <c r="FP2127" s="90"/>
      <c r="FQ2127" s="90"/>
      <c r="FR2127" s="90"/>
      <c r="FS2127" s="90"/>
      <c r="FT2127" s="90"/>
      <c r="FU2127" s="90"/>
      <c r="FV2127" s="90"/>
      <c r="FW2127" s="90"/>
      <c r="FX2127" s="90"/>
      <c r="FY2127" s="90"/>
      <c r="FZ2127" s="90"/>
      <c r="GA2127" s="90"/>
      <c r="GB2127" s="90"/>
      <c r="GC2127" s="90"/>
      <c r="GD2127" s="90"/>
      <c r="GE2127" s="90"/>
      <c r="GF2127" s="90"/>
      <c r="GG2127" s="90"/>
      <c r="GH2127" s="90"/>
      <c r="GI2127" s="90"/>
      <c r="GJ2127" s="90"/>
      <c r="GK2127" s="90"/>
      <c r="GL2127" s="90"/>
      <c r="GM2127" s="90"/>
      <c r="GN2127" s="90"/>
      <c r="GO2127" s="90"/>
      <c r="GP2127" s="90"/>
      <c r="GQ2127" s="90"/>
      <c r="GR2127" s="90"/>
      <c r="GS2127" s="90"/>
      <c r="GT2127" s="90"/>
      <c r="GU2127" s="90"/>
      <c r="GV2127" s="90"/>
      <c r="GW2127" s="90"/>
      <c r="GX2127" s="90"/>
      <c r="GY2127" s="90"/>
      <c r="GZ2127" s="90"/>
      <c r="HA2127" s="90"/>
      <c r="HB2127" s="90"/>
      <c r="HC2127" s="90"/>
      <c r="HD2127" s="90"/>
      <c r="HE2127" s="90"/>
      <c r="HF2127" s="90"/>
      <c r="HG2127" s="90"/>
      <c r="HH2127" s="90"/>
      <c r="HI2127" s="90"/>
      <c r="HJ2127" s="90"/>
      <c r="HK2127" s="90"/>
      <c r="HL2127" s="90"/>
      <c r="HM2127" s="90"/>
      <c r="HN2127" s="90"/>
      <c r="HO2127" s="90"/>
      <c r="HP2127" s="90"/>
      <c r="HQ2127" s="90"/>
      <c r="HR2127" s="90"/>
      <c r="HS2127" s="90"/>
      <c r="HT2127" s="90"/>
      <c r="HU2127" s="90"/>
      <c r="HV2127" s="90"/>
      <c r="HW2127" s="90"/>
      <c r="HX2127" s="90"/>
      <c r="HY2127" s="90"/>
      <c r="HZ2127" s="90"/>
      <c r="IA2127" s="90"/>
      <c r="IB2127" s="90"/>
      <c r="IC2127" s="90"/>
      <c r="ID2127" s="90"/>
      <c r="IE2127" s="90"/>
      <c r="IF2127" s="90"/>
      <c r="IG2127" s="90"/>
      <c r="IH2127" s="90"/>
      <c r="II2127" s="90"/>
      <c r="IJ2127" s="90"/>
      <c r="IK2127" s="90"/>
      <c r="IL2127" s="90"/>
      <c r="IM2127" s="90"/>
    </row>
    <row r="2128" spans="1:247" ht="13.5" hidden="1">
      <c r="A2128" s="90" t="s">
        <v>2767</v>
      </c>
      <c r="B2128" s="93" t="s">
        <v>3103</v>
      </c>
      <c r="C2128" s="90" t="s">
        <v>3104</v>
      </c>
      <c r="D2128" s="90" t="s">
        <v>3145</v>
      </c>
      <c r="E2128" s="90">
        <v>328346</v>
      </c>
      <c r="F2128" s="90" t="s">
        <v>3105</v>
      </c>
      <c r="G2128" s="90" t="s">
        <v>3138</v>
      </c>
      <c r="H2128" s="92">
        <v>2352027.2000000002</v>
      </c>
      <c r="I2128" s="90">
        <v>492</v>
      </c>
      <c r="J2128" s="93"/>
      <c r="K2128" s="94">
        <f t="shared" si="38"/>
        <v>4780.5430894308947</v>
      </c>
      <c r="L2128" s="94">
        <f t="shared" si="37"/>
        <v>4780.5430894308947</v>
      </c>
      <c r="M2128" s="94">
        <f t="shared" si="34"/>
        <v>0</v>
      </c>
      <c r="N2128" s="90" t="s">
        <v>3101</v>
      </c>
      <c r="O2128" s="90" t="s">
        <v>3102</v>
      </c>
      <c r="P2128" s="90" t="s">
        <v>2619</v>
      </c>
      <c r="Q2128" s="90"/>
      <c r="R2128" s="90"/>
      <c r="S2128" s="90"/>
      <c r="T2128" s="90"/>
      <c r="U2128" s="90"/>
      <c r="V2128" s="90"/>
      <c r="W2128" s="90"/>
      <c r="X2128" s="90"/>
      <c r="Y2128" s="90"/>
      <c r="Z2128" s="90"/>
      <c r="AA2128" s="90"/>
      <c r="AB2128" s="90"/>
      <c r="AC2128" s="90"/>
      <c r="AD2128" s="90"/>
      <c r="AE2128" s="90"/>
      <c r="AF2128" s="90"/>
      <c r="AG2128" s="90"/>
      <c r="AH2128" s="90"/>
      <c r="AI2128" s="90"/>
      <c r="AJ2128" s="90"/>
      <c r="AK2128" s="90"/>
      <c r="AL2128" s="90"/>
      <c r="AM2128" s="90"/>
      <c r="AN2128" s="90"/>
      <c r="AO2128" s="90"/>
      <c r="AP2128" s="90"/>
      <c r="AQ2128" s="90"/>
      <c r="AR2128" s="90"/>
      <c r="AS2128" s="90"/>
      <c r="AT2128" s="90"/>
      <c r="AU2128" s="90"/>
      <c r="AV2128" s="90"/>
      <c r="AW2128" s="90"/>
      <c r="AX2128" s="90"/>
      <c r="AY2128" s="90"/>
      <c r="AZ2128" s="90"/>
      <c r="BA2128" s="90"/>
      <c r="BB2128" s="90"/>
      <c r="BC2128" s="90"/>
      <c r="BD2128" s="90"/>
      <c r="BE2128" s="90"/>
      <c r="BF2128" s="90"/>
      <c r="BG2128" s="90"/>
      <c r="BH2128" s="90"/>
      <c r="BI2128" s="90"/>
      <c r="BJ2128" s="90"/>
      <c r="BK2128" s="90"/>
      <c r="BL2128" s="90"/>
      <c r="BM2128" s="90"/>
      <c r="BN2128" s="90"/>
      <c r="BO2128" s="90"/>
      <c r="BP2128" s="90"/>
      <c r="BQ2128" s="90"/>
      <c r="BR2128" s="90"/>
      <c r="BS2128" s="90"/>
      <c r="BT2128" s="90"/>
      <c r="BU2128" s="90"/>
      <c r="BV2128" s="90"/>
      <c r="BW2128" s="90"/>
      <c r="BX2128" s="90"/>
      <c r="BY2128" s="90"/>
      <c r="BZ2128" s="90"/>
      <c r="CA2128" s="90"/>
      <c r="CB2128" s="90"/>
      <c r="CC2128" s="90"/>
      <c r="CD2128" s="90"/>
      <c r="CE2128" s="90"/>
      <c r="CF2128" s="90"/>
      <c r="CG2128" s="90"/>
      <c r="CH2128" s="90"/>
      <c r="CI2128" s="90"/>
      <c r="CJ2128" s="90"/>
      <c r="CK2128" s="90"/>
      <c r="CL2128" s="90"/>
      <c r="CM2128" s="90"/>
      <c r="CN2128" s="90"/>
      <c r="CO2128" s="90"/>
      <c r="CP2128" s="90"/>
      <c r="CQ2128" s="90"/>
      <c r="CR2128" s="90"/>
      <c r="CS2128" s="90"/>
      <c r="CT2128" s="90"/>
      <c r="CU2128" s="90"/>
      <c r="CV2128" s="90"/>
      <c r="CW2128" s="90"/>
      <c r="CX2128" s="90"/>
      <c r="CY2128" s="90"/>
      <c r="CZ2128" s="90"/>
      <c r="DA2128" s="90"/>
      <c r="DB2128" s="90"/>
      <c r="DC2128" s="90"/>
      <c r="DD2128" s="90"/>
      <c r="DE2128" s="90"/>
      <c r="DF2128" s="90"/>
      <c r="DG2128" s="90"/>
      <c r="DH2128" s="90"/>
      <c r="DI2128" s="90"/>
      <c r="DJ2128" s="90"/>
      <c r="DK2128" s="90"/>
      <c r="DL2128" s="90"/>
      <c r="DM2128" s="90"/>
      <c r="DN2128" s="90"/>
      <c r="DO2128" s="90"/>
      <c r="DP2128" s="90"/>
      <c r="DQ2128" s="90"/>
      <c r="DR2128" s="90"/>
      <c r="DS2128" s="90"/>
      <c r="DT2128" s="90"/>
      <c r="DU2128" s="90"/>
      <c r="DV2128" s="90"/>
      <c r="DW2128" s="90"/>
      <c r="DX2128" s="90"/>
      <c r="DY2128" s="90"/>
      <c r="DZ2128" s="90"/>
      <c r="EA2128" s="90"/>
      <c r="EB2128" s="90"/>
      <c r="EC2128" s="90"/>
      <c r="ED2128" s="90"/>
      <c r="EE2128" s="90"/>
      <c r="EF2128" s="90"/>
      <c r="EG2128" s="90"/>
      <c r="EH2128" s="90"/>
      <c r="EI2128" s="90"/>
      <c r="EJ2128" s="90"/>
      <c r="EK2128" s="90"/>
      <c r="EL2128" s="90"/>
      <c r="EM2128" s="90"/>
      <c r="EN2128" s="90"/>
      <c r="EO2128" s="90"/>
      <c r="EP2128" s="90"/>
      <c r="EQ2128" s="90"/>
      <c r="ER2128" s="90"/>
      <c r="ES2128" s="90"/>
      <c r="ET2128" s="90"/>
      <c r="EU2128" s="90"/>
      <c r="EV2128" s="90"/>
      <c r="EW2128" s="90"/>
      <c r="EX2128" s="90"/>
      <c r="EY2128" s="90"/>
      <c r="EZ2128" s="90"/>
      <c r="FA2128" s="90"/>
      <c r="FB2128" s="90"/>
      <c r="FC2128" s="90"/>
      <c r="FD2128" s="90"/>
      <c r="FE2128" s="90"/>
      <c r="FF2128" s="90"/>
      <c r="FG2128" s="90"/>
      <c r="FH2128" s="90"/>
      <c r="FI2128" s="90"/>
      <c r="FJ2128" s="90"/>
      <c r="FK2128" s="90"/>
      <c r="FL2128" s="90"/>
      <c r="FM2128" s="90"/>
      <c r="FN2128" s="90"/>
      <c r="FO2128" s="90"/>
      <c r="FP2128" s="90"/>
      <c r="FQ2128" s="90"/>
      <c r="FR2128" s="90"/>
      <c r="FS2128" s="90"/>
      <c r="FT2128" s="90"/>
      <c r="FU2128" s="90"/>
      <c r="FV2128" s="90"/>
      <c r="FW2128" s="90"/>
      <c r="FX2128" s="90"/>
      <c r="FY2128" s="90"/>
      <c r="FZ2128" s="90"/>
      <c r="GA2128" s="90"/>
      <c r="GB2128" s="90"/>
      <c r="GC2128" s="90"/>
      <c r="GD2128" s="90"/>
      <c r="GE2128" s="90"/>
      <c r="GF2128" s="90"/>
      <c r="GG2128" s="90"/>
      <c r="GH2128" s="90"/>
      <c r="GI2128" s="90"/>
      <c r="GJ2128" s="90"/>
      <c r="GK2128" s="90"/>
      <c r="GL2128" s="90"/>
      <c r="GM2128" s="90"/>
      <c r="GN2128" s="90"/>
      <c r="GO2128" s="90"/>
      <c r="GP2128" s="90"/>
      <c r="GQ2128" s="90"/>
      <c r="GR2128" s="90"/>
      <c r="GS2128" s="90"/>
      <c r="GT2128" s="90"/>
      <c r="GU2128" s="90"/>
      <c r="GV2128" s="90"/>
      <c r="GW2128" s="90"/>
      <c r="GX2128" s="90"/>
      <c r="GY2128" s="90"/>
      <c r="GZ2128" s="90"/>
      <c r="HA2128" s="90"/>
      <c r="HB2128" s="90"/>
      <c r="HC2128" s="90"/>
      <c r="HD2128" s="90"/>
      <c r="HE2128" s="90"/>
      <c r="HF2128" s="90"/>
      <c r="HG2128" s="90"/>
      <c r="HH2128" s="90"/>
      <c r="HI2128" s="90"/>
      <c r="HJ2128" s="90"/>
      <c r="HK2128" s="90"/>
      <c r="HL2128" s="90"/>
      <c r="HM2128" s="90"/>
      <c r="HN2128" s="90"/>
      <c r="HO2128" s="90"/>
      <c r="HP2128" s="90"/>
      <c r="HQ2128" s="90"/>
      <c r="HR2128" s="90"/>
      <c r="HS2128" s="90"/>
      <c r="HT2128" s="90"/>
      <c r="HU2128" s="90"/>
      <c r="HV2128" s="90"/>
      <c r="HW2128" s="90"/>
      <c r="HX2128" s="90"/>
      <c r="HY2128" s="90"/>
      <c r="HZ2128" s="90"/>
      <c r="IA2128" s="90"/>
      <c r="IB2128" s="90"/>
      <c r="IC2128" s="90"/>
      <c r="ID2128" s="90"/>
      <c r="IE2128" s="90"/>
      <c r="IF2128" s="90"/>
      <c r="IG2128" s="90"/>
      <c r="IH2128" s="90"/>
      <c r="II2128" s="90"/>
      <c r="IJ2128" s="90"/>
      <c r="IK2128" s="90"/>
      <c r="IL2128" s="90"/>
      <c r="IM2128" s="90"/>
    </row>
    <row r="2129" spans="1:247" ht="13.5" hidden="1">
      <c r="A2129" s="90" t="s">
        <v>2767</v>
      </c>
      <c r="B2129" s="93" t="s">
        <v>3103</v>
      </c>
      <c r="C2129" s="90" t="s">
        <v>3104</v>
      </c>
      <c r="D2129" s="90" t="s">
        <v>3145</v>
      </c>
      <c r="E2129" s="90">
        <v>328366</v>
      </c>
      <c r="F2129" s="90" t="s">
        <v>3105</v>
      </c>
      <c r="G2129" s="90" t="s">
        <v>3138</v>
      </c>
      <c r="H2129" s="92">
        <v>77389.42</v>
      </c>
      <c r="I2129" s="90">
        <v>492</v>
      </c>
      <c r="J2129" s="93"/>
      <c r="K2129" s="94">
        <f t="shared" si="38"/>
        <v>157.29556910569104</v>
      </c>
      <c r="L2129" s="94">
        <f t="shared" si="37"/>
        <v>157.29556910569104</v>
      </c>
      <c r="M2129" s="94">
        <f t="shared" si="34"/>
        <v>0</v>
      </c>
      <c r="N2129" s="90" t="s">
        <v>3101</v>
      </c>
      <c r="O2129" s="90" t="s">
        <v>3102</v>
      </c>
      <c r="P2129" s="90" t="s">
        <v>2619</v>
      </c>
      <c r="Q2129" s="90"/>
      <c r="R2129" s="90"/>
      <c r="S2129" s="90"/>
      <c r="T2129" s="90"/>
      <c r="U2129" s="90"/>
      <c r="V2129" s="90"/>
      <c r="W2129" s="90"/>
      <c r="X2129" s="90"/>
      <c r="Y2129" s="90"/>
      <c r="Z2129" s="90"/>
      <c r="AA2129" s="90"/>
      <c r="AB2129" s="90"/>
      <c r="AC2129" s="90"/>
      <c r="AD2129" s="90"/>
      <c r="AE2129" s="90"/>
      <c r="AF2129" s="90"/>
      <c r="AG2129" s="90"/>
      <c r="AH2129" s="90"/>
      <c r="AI2129" s="90"/>
      <c r="AJ2129" s="90"/>
      <c r="AK2129" s="90"/>
      <c r="AL2129" s="90"/>
      <c r="AM2129" s="90"/>
      <c r="AN2129" s="90"/>
      <c r="AO2129" s="90"/>
      <c r="AP2129" s="90"/>
      <c r="AQ2129" s="90"/>
      <c r="AR2129" s="90"/>
      <c r="AS2129" s="90"/>
      <c r="AT2129" s="90"/>
      <c r="AU2129" s="90"/>
      <c r="AV2129" s="90"/>
      <c r="AW2129" s="90"/>
      <c r="AX2129" s="90"/>
      <c r="AY2129" s="90"/>
      <c r="AZ2129" s="90"/>
      <c r="BA2129" s="90"/>
      <c r="BB2129" s="90"/>
      <c r="BC2129" s="90"/>
      <c r="BD2129" s="90"/>
      <c r="BE2129" s="90"/>
      <c r="BF2129" s="90"/>
      <c r="BG2129" s="90"/>
      <c r="BH2129" s="90"/>
      <c r="BI2129" s="90"/>
      <c r="BJ2129" s="90"/>
      <c r="BK2129" s="90"/>
      <c r="BL2129" s="90"/>
      <c r="BM2129" s="90"/>
      <c r="BN2129" s="90"/>
      <c r="BO2129" s="90"/>
      <c r="BP2129" s="90"/>
      <c r="BQ2129" s="90"/>
      <c r="BR2129" s="90"/>
      <c r="BS2129" s="90"/>
      <c r="BT2129" s="90"/>
      <c r="BU2129" s="90"/>
      <c r="BV2129" s="90"/>
      <c r="BW2129" s="90"/>
      <c r="BX2129" s="90"/>
      <c r="BY2129" s="90"/>
      <c r="BZ2129" s="90"/>
      <c r="CA2129" s="90"/>
      <c r="CB2129" s="90"/>
      <c r="CC2129" s="90"/>
      <c r="CD2129" s="90"/>
      <c r="CE2129" s="90"/>
      <c r="CF2129" s="90"/>
      <c r="CG2129" s="90"/>
      <c r="CH2129" s="90"/>
      <c r="CI2129" s="90"/>
      <c r="CJ2129" s="90"/>
      <c r="CK2129" s="90"/>
      <c r="CL2129" s="90"/>
      <c r="CM2129" s="90"/>
      <c r="CN2129" s="90"/>
      <c r="CO2129" s="90"/>
      <c r="CP2129" s="90"/>
      <c r="CQ2129" s="90"/>
      <c r="CR2129" s="90"/>
      <c r="CS2129" s="90"/>
      <c r="CT2129" s="90"/>
      <c r="CU2129" s="90"/>
      <c r="CV2129" s="90"/>
      <c r="CW2129" s="90"/>
      <c r="CX2129" s="90"/>
      <c r="CY2129" s="90"/>
      <c r="CZ2129" s="90"/>
      <c r="DA2129" s="90"/>
      <c r="DB2129" s="90"/>
      <c r="DC2129" s="90"/>
      <c r="DD2129" s="90"/>
      <c r="DE2129" s="90"/>
      <c r="DF2129" s="90"/>
      <c r="DG2129" s="90"/>
      <c r="DH2129" s="90"/>
      <c r="DI2129" s="90"/>
      <c r="DJ2129" s="90"/>
      <c r="DK2129" s="90"/>
      <c r="DL2129" s="90"/>
      <c r="DM2129" s="90"/>
      <c r="DN2129" s="90"/>
      <c r="DO2129" s="90"/>
      <c r="DP2129" s="90"/>
      <c r="DQ2129" s="90"/>
      <c r="DR2129" s="90"/>
      <c r="DS2129" s="90"/>
      <c r="DT2129" s="90"/>
      <c r="DU2129" s="90"/>
      <c r="DV2129" s="90"/>
      <c r="DW2129" s="90"/>
      <c r="DX2129" s="90"/>
      <c r="DY2129" s="90"/>
      <c r="DZ2129" s="90"/>
      <c r="EA2129" s="90"/>
      <c r="EB2129" s="90"/>
      <c r="EC2129" s="90"/>
      <c r="ED2129" s="90"/>
      <c r="EE2129" s="90"/>
      <c r="EF2129" s="90"/>
      <c r="EG2129" s="90"/>
      <c r="EH2129" s="90"/>
      <c r="EI2129" s="90"/>
      <c r="EJ2129" s="90"/>
      <c r="EK2129" s="90"/>
      <c r="EL2129" s="90"/>
      <c r="EM2129" s="90"/>
      <c r="EN2129" s="90"/>
      <c r="EO2129" s="90"/>
      <c r="EP2129" s="90"/>
      <c r="EQ2129" s="90"/>
      <c r="ER2129" s="90"/>
      <c r="ES2129" s="90"/>
      <c r="ET2129" s="90"/>
      <c r="EU2129" s="90"/>
      <c r="EV2129" s="90"/>
      <c r="EW2129" s="90"/>
      <c r="EX2129" s="90"/>
      <c r="EY2129" s="90"/>
      <c r="EZ2129" s="90"/>
      <c r="FA2129" s="90"/>
      <c r="FB2129" s="90"/>
      <c r="FC2129" s="90"/>
      <c r="FD2129" s="90"/>
      <c r="FE2129" s="90"/>
      <c r="FF2129" s="90"/>
      <c r="FG2129" s="90"/>
      <c r="FH2129" s="90"/>
      <c r="FI2129" s="90"/>
      <c r="FJ2129" s="90"/>
      <c r="FK2129" s="90"/>
      <c r="FL2129" s="90"/>
      <c r="FM2129" s="90"/>
      <c r="FN2129" s="90"/>
      <c r="FO2129" s="90"/>
      <c r="FP2129" s="90"/>
      <c r="FQ2129" s="90"/>
      <c r="FR2129" s="90"/>
      <c r="FS2129" s="90"/>
      <c r="FT2129" s="90"/>
      <c r="FU2129" s="90"/>
      <c r="FV2129" s="90"/>
      <c r="FW2129" s="90"/>
      <c r="FX2129" s="90"/>
      <c r="FY2129" s="90"/>
      <c r="FZ2129" s="90"/>
      <c r="GA2129" s="90"/>
      <c r="GB2129" s="90"/>
      <c r="GC2129" s="90"/>
      <c r="GD2129" s="90"/>
      <c r="GE2129" s="90"/>
      <c r="GF2129" s="90"/>
      <c r="GG2129" s="90"/>
      <c r="GH2129" s="90"/>
      <c r="GI2129" s="90"/>
      <c r="GJ2129" s="90"/>
      <c r="GK2129" s="90"/>
      <c r="GL2129" s="90"/>
      <c r="GM2129" s="90"/>
      <c r="GN2129" s="90"/>
      <c r="GO2129" s="90"/>
      <c r="GP2129" s="90"/>
      <c r="GQ2129" s="90"/>
      <c r="GR2129" s="90"/>
      <c r="GS2129" s="90"/>
      <c r="GT2129" s="90"/>
      <c r="GU2129" s="90"/>
      <c r="GV2129" s="90"/>
      <c r="GW2129" s="90"/>
      <c r="GX2129" s="90"/>
      <c r="GY2129" s="90"/>
      <c r="GZ2129" s="90"/>
      <c r="HA2129" s="90"/>
      <c r="HB2129" s="90"/>
      <c r="HC2129" s="90"/>
      <c r="HD2129" s="90"/>
      <c r="HE2129" s="90"/>
      <c r="HF2129" s="90"/>
      <c r="HG2129" s="90"/>
      <c r="HH2129" s="90"/>
      <c r="HI2129" s="90"/>
      <c r="HJ2129" s="90"/>
      <c r="HK2129" s="90"/>
      <c r="HL2129" s="90"/>
      <c r="HM2129" s="90"/>
      <c r="HN2129" s="90"/>
      <c r="HO2129" s="90"/>
      <c r="HP2129" s="90"/>
      <c r="HQ2129" s="90"/>
      <c r="HR2129" s="90"/>
      <c r="HS2129" s="90"/>
      <c r="HT2129" s="90"/>
      <c r="HU2129" s="90"/>
      <c r="HV2129" s="90"/>
      <c r="HW2129" s="90"/>
      <c r="HX2129" s="90"/>
      <c r="HY2129" s="90"/>
      <c r="HZ2129" s="90"/>
      <c r="IA2129" s="90"/>
      <c r="IB2129" s="90"/>
      <c r="IC2129" s="90"/>
      <c r="ID2129" s="90"/>
      <c r="IE2129" s="90"/>
      <c r="IF2129" s="90"/>
      <c r="IG2129" s="90"/>
      <c r="IH2129" s="90"/>
      <c r="II2129" s="90"/>
      <c r="IJ2129" s="90"/>
      <c r="IK2129" s="90"/>
      <c r="IL2129" s="90"/>
      <c r="IM2129" s="90"/>
    </row>
    <row r="2130" spans="1:247" ht="13.5" hidden="1">
      <c r="A2130" s="90" t="s">
        <v>2767</v>
      </c>
      <c r="B2130" s="93" t="s">
        <v>3103</v>
      </c>
      <c r="C2130" s="90" t="s">
        <v>3104</v>
      </c>
      <c r="D2130" s="90" t="s">
        <v>3146</v>
      </c>
      <c r="E2130" s="90">
        <v>328778</v>
      </c>
      <c r="F2130" s="90" t="s">
        <v>3105</v>
      </c>
      <c r="G2130" s="90" t="s">
        <v>3138</v>
      </c>
      <c r="H2130" s="92">
        <v>42255</v>
      </c>
      <c r="I2130" s="90">
        <v>492</v>
      </c>
      <c r="J2130" s="93"/>
      <c r="K2130" s="94">
        <f t="shared" si="38"/>
        <v>85.884146341463421</v>
      </c>
      <c r="L2130" s="94">
        <f t="shared" si="37"/>
        <v>85.884146341463421</v>
      </c>
      <c r="M2130" s="94">
        <f t="shared" si="34"/>
        <v>0</v>
      </c>
      <c r="N2130" s="90" t="s">
        <v>3101</v>
      </c>
      <c r="O2130" s="90" t="s">
        <v>3102</v>
      </c>
      <c r="P2130" s="90" t="s">
        <v>2619</v>
      </c>
      <c r="Q2130" s="90"/>
      <c r="R2130" s="90"/>
      <c r="S2130" s="90"/>
      <c r="T2130" s="90"/>
      <c r="U2130" s="90"/>
      <c r="V2130" s="90"/>
      <c r="W2130" s="90"/>
      <c r="X2130" s="90"/>
      <c r="Y2130" s="90"/>
      <c r="Z2130" s="90"/>
      <c r="AA2130" s="90"/>
      <c r="AB2130" s="90"/>
      <c r="AC2130" s="90"/>
      <c r="AD2130" s="90"/>
      <c r="AE2130" s="90"/>
      <c r="AF2130" s="90"/>
      <c r="AG2130" s="90"/>
      <c r="AH2130" s="90"/>
      <c r="AI2130" s="90"/>
      <c r="AJ2130" s="90"/>
      <c r="AK2130" s="90"/>
      <c r="AL2130" s="90"/>
      <c r="AM2130" s="90"/>
      <c r="AN2130" s="90"/>
      <c r="AO2130" s="90"/>
      <c r="AP2130" s="90"/>
      <c r="AQ2130" s="90"/>
      <c r="AR2130" s="90"/>
      <c r="AS2130" s="90"/>
      <c r="AT2130" s="90"/>
      <c r="AU2130" s="90"/>
      <c r="AV2130" s="90"/>
      <c r="AW2130" s="90"/>
      <c r="AX2130" s="90"/>
      <c r="AY2130" s="90"/>
      <c r="AZ2130" s="90"/>
      <c r="BA2130" s="90"/>
      <c r="BB2130" s="90"/>
      <c r="BC2130" s="90"/>
      <c r="BD2130" s="90"/>
      <c r="BE2130" s="90"/>
      <c r="BF2130" s="90"/>
      <c r="BG2130" s="90"/>
      <c r="BH2130" s="90"/>
      <c r="BI2130" s="90"/>
      <c r="BJ2130" s="90"/>
      <c r="BK2130" s="90"/>
      <c r="BL2130" s="90"/>
      <c r="BM2130" s="90"/>
      <c r="BN2130" s="90"/>
      <c r="BO2130" s="90"/>
      <c r="BP2130" s="90"/>
      <c r="BQ2130" s="90"/>
      <c r="BR2130" s="90"/>
      <c r="BS2130" s="90"/>
      <c r="BT2130" s="90"/>
      <c r="BU2130" s="90"/>
      <c r="BV2130" s="90"/>
      <c r="BW2130" s="90"/>
      <c r="BX2130" s="90"/>
      <c r="BY2130" s="90"/>
      <c r="BZ2130" s="90"/>
      <c r="CA2130" s="90"/>
      <c r="CB2130" s="90"/>
      <c r="CC2130" s="90"/>
      <c r="CD2130" s="90"/>
      <c r="CE2130" s="90"/>
      <c r="CF2130" s="90"/>
      <c r="CG2130" s="90"/>
      <c r="CH2130" s="90"/>
      <c r="CI2130" s="90"/>
      <c r="CJ2130" s="90"/>
      <c r="CK2130" s="90"/>
      <c r="CL2130" s="90"/>
      <c r="CM2130" s="90"/>
      <c r="CN2130" s="90"/>
      <c r="CO2130" s="90"/>
      <c r="CP2130" s="90"/>
      <c r="CQ2130" s="90"/>
      <c r="CR2130" s="90"/>
      <c r="CS2130" s="90"/>
      <c r="CT2130" s="90"/>
      <c r="CU2130" s="90"/>
      <c r="CV2130" s="90"/>
      <c r="CW2130" s="90"/>
      <c r="CX2130" s="90"/>
      <c r="CY2130" s="90"/>
      <c r="CZ2130" s="90"/>
      <c r="DA2130" s="90"/>
      <c r="DB2130" s="90"/>
      <c r="DC2130" s="90"/>
      <c r="DD2130" s="90"/>
      <c r="DE2130" s="90"/>
      <c r="DF2130" s="90"/>
      <c r="DG2130" s="90"/>
      <c r="DH2130" s="90"/>
      <c r="DI2130" s="90"/>
      <c r="DJ2130" s="90"/>
      <c r="DK2130" s="90"/>
      <c r="DL2130" s="90"/>
      <c r="DM2130" s="90"/>
      <c r="DN2130" s="90"/>
      <c r="DO2130" s="90"/>
      <c r="DP2130" s="90"/>
      <c r="DQ2130" s="90"/>
      <c r="DR2130" s="90"/>
      <c r="DS2130" s="90"/>
      <c r="DT2130" s="90"/>
      <c r="DU2130" s="90"/>
      <c r="DV2130" s="90"/>
      <c r="DW2130" s="90"/>
      <c r="DX2130" s="90"/>
      <c r="DY2130" s="90"/>
      <c r="DZ2130" s="90"/>
      <c r="EA2130" s="90"/>
      <c r="EB2130" s="90"/>
      <c r="EC2130" s="90"/>
      <c r="ED2130" s="90"/>
      <c r="EE2130" s="90"/>
      <c r="EF2130" s="90"/>
      <c r="EG2130" s="90"/>
      <c r="EH2130" s="90"/>
      <c r="EI2130" s="90"/>
      <c r="EJ2130" s="90"/>
      <c r="EK2130" s="90"/>
      <c r="EL2130" s="90"/>
      <c r="EM2130" s="90"/>
      <c r="EN2130" s="90"/>
      <c r="EO2130" s="90"/>
      <c r="EP2130" s="90"/>
      <c r="EQ2130" s="90"/>
      <c r="ER2130" s="90"/>
      <c r="ES2130" s="90"/>
      <c r="ET2130" s="90"/>
      <c r="EU2130" s="90"/>
      <c r="EV2130" s="90"/>
      <c r="EW2130" s="90"/>
      <c r="EX2130" s="90"/>
      <c r="EY2130" s="90"/>
      <c r="EZ2130" s="90"/>
      <c r="FA2130" s="90"/>
      <c r="FB2130" s="90"/>
      <c r="FC2130" s="90"/>
      <c r="FD2130" s="90"/>
      <c r="FE2130" s="90"/>
      <c r="FF2130" s="90"/>
      <c r="FG2130" s="90"/>
      <c r="FH2130" s="90"/>
      <c r="FI2130" s="90"/>
      <c r="FJ2130" s="90"/>
      <c r="FK2130" s="90"/>
      <c r="FL2130" s="90"/>
      <c r="FM2130" s="90"/>
      <c r="FN2130" s="90"/>
      <c r="FO2130" s="90"/>
      <c r="FP2130" s="90"/>
      <c r="FQ2130" s="90"/>
      <c r="FR2130" s="90"/>
      <c r="FS2130" s="90"/>
      <c r="FT2130" s="90"/>
      <c r="FU2130" s="90"/>
      <c r="FV2130" s="90"/>
      <c r="FW2130" s="90"/>
      <c r="FX2130" s="90"/>
      <c r="FY2130" s="90"/>
      <c r="FZ2130" s="90"/>
      <c r="GA2130" s="90"/>
      <c r="GB2130" s="90"/>
      <c r="GC2130" s="90"/>
      <c r="GD2130" s="90"/>
      <c r="GE2130" s="90"/>
      <c r="GF2130" s="90"/>
      <c r="GG2130" s="90"/>
      <c r="GH2130" s="90"/>
      <c r="GI2130" s="90"/>
      <c r="GJ2130" s="90"/>
      <c r="GK2130" s="90"/>
      <c r="GL2130" s="90"/>
      <c r="GM2130" s="90"/>
      <c r="GN2130" s="90"/>
      <c r="GO2130" s="90"/>
      <c r="GP2130" s="90"/>
      <c r="GQ2130" s="90"/>
      <c r="GR2130" s="90"/>
      <c r="GS2130" s="90"/>
      <c r="GT2130" s="90"/>
      <c r="GU2130" s="90"/>
      <c r="GV2130" s="90"/>
      <c r="GW2130" s="90"/>
      <c r="GX2130" s="90"/>
      <c r="GY2130" s="90"/>
      <c r="GZ2130" s="90"/>
      <c r="HA2130" s="90"/>
      <c r="HB2130" s="90"/>
      <c r="HC2130" s="90"/>
      <c r="HD2130" s="90"/>
      <c r="HE2130" s="90"/>
      <c r="HF2130" s="90"/>
      <c r="HG2130" s="90"/>
      <c r="HH2130" s="90"/>
      <c r="HI2130" s="90"/>
      <c r="HJ2130" s="90"/>
      <c r="HK2130" s="90"/>
      <c r="HL2130" s="90"/>
      <c r="HM2130" s="90"/>
      <c r="HN2130" s="90"/>
      <c r="HO2130" s="90"/>
      <c r="HP2130" s="90"/>
      <c r="HQ2130" s="90"/>
      <c r="HR2130" s="90"/>
      <c r="HS2130" s="90"/>
      <c r="HT2130" s="90"/>
      <c r="HU2130" s="90"/>
      <c r="HV2130" s="90"/>
      <c r="HW2130" s="90"/>
      <c r="HX2130" s="90"/>
      <c r="HY2130" s="90"/>
      <c r="HZ2130" s="90"/>
      <c r="IA2130" s="90"/>
      <c r="IB2130" s="90"/>
      <c r="IC2130" s="90"/>
      <c r="ID2130" s="90"/>
      <c r="IE2130" s="90"/>
      <c r="IF2130" s="90"/>
      <c r="IG2130" s="90"/>
      <c r="IH2130" s="90"/>
      <c r="II2130" s="90"/>
      <c r="IJ2130" s="90"/>
      <c r="IK2130" s="90"/>
      <c r="IL2130" s="90"/>
      <c r="IM2130" s="90"/>
    </row>
    <row r="2131" spans="1:247" ht="13.5" hidden="1">
      <c r="A2131" s="90" t="s">
        <v>2767</v>
      </c>
      <c r="B2131" s="93" t="s">
        <v>3103</v>
      </c>
      <c r="C2131" s="90" t="s">
        <v>3104</v>
      </c>
      <c r="D2131" s="90" t="s">
        <v>3146</v>
      </c>
      <c r="E2131" s="90">
        <v>328779</v>
      </c>
      <c r="F2131" s="90" t="s">
        <v>3105</v>
      </c>
      <c r="G2131" s="90" t="s">
        <v>3138</v>
      </c>
      <c r="H2131" s="92">
        <v>121647.5</v>
      </c>
      <c r="I2131" s="90">
        <v>492</v>
      </c>
      <c r="J2131" s="93"/>
      <c r="K2131" s="94">
        <f t="shared" si="38"/>
        <v>247.2510162601626</v>
      </c>
      <c r="L2131" s="94">
        <f t="shared" si="37"/>
        <v>247.2510162601626</v>
      </c>
      <c r="M2131" s="94">
        <f t="shared" si="34"/>
        <v>0</v>
      </c>
      <c r="N2131" s="90" t="s">
        <v>3101</v>
      </c>
      <c r="O2131" s="90" t="s">
        <v>3102</v>
      </c>
      <c r="P2131" s="90" t="s">
        <v>2619</v>
      </c>
      <c r="Q2131" s="90"/>
      <c r="R2131" s="90"/>
      <c r="S2131" s="90"/>
      <c r="T2131" s="90"/>
      <c r="U2131" s="90"/>
      <c r="V2131" s="90"/>
      <c r="W2131" s="90"/>
      <c r="X2131" s="90"/>
      <c r="Y2131" s="90"/>
      <c r="Z2131" s="90"/>
      <c r="AA2131" s="90"/>
      <c r="AB2131" s="90"/>
      <c r="AC2131" s="90"/>
      <c r="AD2131" s="90"/>
      <c r="AE2131" s="90"/>
      <c r="AF2131" s="90"/>
      <c r="AG2131" s="90"/>
      <c r="AH2131" s="90"/>
      <c r="AI2131" s="90"/>
      <c r="AJ2131" s="90"/>
      <c r="AK2131" s="90"/>
      <c r="AL2131" s="90"/>
      <c r="AM2131" s="90"/>
      <c r="AN2131" s="90"/>
      <c r="AO2131" s="90"/>
      <c r="AP2131" s="90"/>
      <c r="AQ2131" s="90"/>
      <c r="AR2131" s="90"/>
      <c r="AS2131" s="90"/>
      <c r="AT2131" s="90"/>
      <c r="AU2131" s="90"/>
      <c r="AV2131" s="90"/>
      <c r="AW2131" s="90"/>
      <c r="AX2131" s="90"/>
      <c r="AY2131" s="90"/>
      <c r="AZ2131" s="90"/>
      <c r="BA2131" s="90"/>
      <c r="BB2131" s="90"/>
      <c r="BC2131" s="90"/>
      <c r="BD2131" s="90"/>
      <c r="BE2131" s="90"/>
      <c r="BF2131" s="90"/>
      <c r="BG2131" s="90"/>
      <c r="BH2131" s="90"/>
      <c r="BI2131" s="90"/>
      <c r="BJ2131" s="90"/>
      <c r="BK2131" s="90"/>
      <c r="BL2131" s="90"/>
      <c r="BM2131" s="90"/>
      <c r="BN2131" s="90"/>
      <c r="BO2131" s="90"/>
      <c r="BP2131" s="90"/>
      <c r="BQ2131" s="90"/>
      <c r="BR2131" s="90"/>
      <c r="BS2131" s="90"/>
      <c r="BT2131" s="90"/>
      <c r="BU2131" s="90"/>
      <c r="BV2131" s="90"/>
      <c r="BW2131" s="90"/>
      <c r="BX2131" s="90"/>
      <c r="BY2131" s="90"/>
      <c r="BZ2131" s="90"/>
      <c r="CA2131" s="90"/>
      <c r="CB2131" s="90"/>
      <c r="CC2131" s="90"/>
      <c r="CD2131" s="90"/>
      <c r="CE2131" s="90"/>
      <c r="CF2131" s="90"/>
      <c r="CG2131" s="90"/>
      <c r="CH2131" s="90"/>
      <c r="CI2131" s="90"/>
      <c r="CJ2131" s="90"/>
      <c r="CK2131" s="90"/>
      <c r="CL2131" s="90"/>
      <c r="CM2131" s="90"/>
      <c r="CN2131" s="90"/>
      <c r="CO2131" s="90"/>
      <c r="CP2131" s="90"/>
      <c r="CQ2131" s="90"/>
      <c r="CR2131" s="90"/>
      <c r="CS2131" s="90"/>
      <c r="CT2131" s="90"/>
      <c r="CU2131" s="90"/>
      <c r="CV2131" s="90"/>
      <c r="CW2131" s="90"/>
      <c r="CX2131" s="90"/>
      <c r="CY2131" s="90"/>
      <c r="CZ2131" s="90"/>
      <c r="DA2131" s="90"/>
      <c r="DB2131" s="90"/>
      <c r="DC2131" s="90"/>
      <c r="DD2131" s="90"/>
      <c r="DE2131" s="90"/>
      <c r="DF2131" s="90"/>
      <c r="DG2131" s="90"/>
      <c r="DH2131" s="90"/>
      <c r="DI2131" s="90"/>
      <c r="DJ2131" s="90"/>
      <c r="DK2131" s="90"/>
      <c r="DL2131" s="90"/>
      <c r="DM2131" s="90"/>
      <c r="DN2131" s="90"/>
      <c r="DO2131" s="90"/>
      <c r="DP2131" s="90"/>
      <c r="DQ2131" s="90"/>
      <c r="DR2131" s="90"/>
      <c r="DS2131" s="90"/>
      <c r="DT2131" s="90"/>
      <c r="DU2131" s="90"/>
      <c r="DV2131" s="90"/>
      <c r="DW2131" s="90"/>
      <c r="DX2131" s="90"/>
      <c r="DY2131" s="90"/>
      <c r="DZ2131" s="90"/>
      <c r="EA2131" s="90"/>
      <c r="EB2131" s="90"/>
      <c r="EC2131" s="90"/>
      <c r="ED2131" s="90"/>
      <c r="EE2131" s="90"/>
      <c r="EF2131" s="90"/>
      <c r="EG2131" s="90"/>
      <c r="EH2131" s="90"/>
      <c r="EI2131" s="90"/>
      <c r="EJ2131" s="90"/>
      <c r="EK2131" s="90"/>
      <c r="EL2131" s="90"/>
      <c r="EM2131" s="90"/>
      <c r="EN2131" s="90"/>
      <c r="EO2131" s="90"/>
      <c r="EP2131" s="90"/>
      <c r="EQ2131" s="90"/>
      <c r="ER2131" s="90"/>
      <c r="ES2131" s="90"/>
      <c r="ET2131" s="90"/>
      <c r="EU2131" s="90"/>
      <c r="EV2131" s="90"/>
      <c r="EW2131" s="90"/>
      <c r="EX2131" s="90"/>
      <c r="EY2131" s="90"/>
      <c r="EZ2131" s="90"/>
      <c r="FA2131" s="90"/>
      <c r="FB2131" s="90"/>
      <c r="FC2131" s="90"/>
      <c r="FD2131" s="90"/>
      <c r="FE2131" s="90"/>
      <c r="FF2131" s="90"/>
      <c r="FG2131" s="90"/>
      <c r="FH2131" s="90"/>
      <c r="FI2131" s="90"/>
      <c r="FJ2131" s="90"/>
      <c r="FK2131" s="90"/>
      <c r="FL2131" s="90"/>
      <c r="FM2131" s="90"/>
      <c r="FN2131" s="90"/>
      <c r="FO2131" s="90"/>
      <c r="FP2131" s="90"/>
      <c r="FQ2131" s="90"/>
      <c r="FR2131" s="90"/>
      <c r="FS2131" s="90"/>
      <c r="FT2131" s="90"/>
      <c r="FU2131" s="90"/>
      <c r="FV2131" s="90"/>
      <c r="FW2131" s="90"/>
      <c r="FX2131" s="90"/>
      <c r="FY2131" s="90"/>
      <c r="FZ2131" s="90"/>
      <c r="GA2131" s="90"/>
      <c r="GB2131" s="90"/>
      <c r="GC2131" s="90"/>
      <c r="GD2131" s="90"/>
      <c r="GE2131" s="90"/>
      <c r="GF2131" s="90"/>
      <c r="GG2131" s="90"/>
      <c r="GH2131" s="90"/>
      <c r="GI2131" s="90"/>
      <c r="GJ2131" s="90"/>
      <c r="GK2131" s="90"/>
      <c r="GL2131" s="90"/>
      <c r="GM2131" s="90"/>
      <c r="GN2131" s="90"/>
      <c r="GO2131" s="90"/>
      <c r="GP2131" s="90"/>
      <c r="GQ2131" s="90"/>
      <c r="GR2131" s="90"/>
      <c r="GS2131" s="90"/>
      <c r="GT2131" s="90"/>
      <c r="GU2131" s="90"/>
      <c r="GV2131" s="90"/>
      <c r="GW2131" s="90"/>
      <c r="GX2131" s="90"/>
      <c r="GY2131" s="90"/>
      <c r="GZ2131" s="90"/>
      <c r="HA2131" s="90"/>
      <c r="HB2131" s="90"/>
      <c r="HC2131" s="90"/>
      <c r="HD2131" s="90"/>
      <c r="HE2131" s="90"/>
      <c r="HF2131" s="90"/>
      <c r="HG2131" s="90"/>
      <c r="HH2131" s="90"/>
      <c r="HI2131" s="90"/>
      <c r="HJ2131" s="90"/>
      <c r="HK2131" s="90"/>
      <c r="HL2131" s="90"/>
      <c r="HM2131" s="90"/>
      <c r="HN2131" s="90"/>
      <c r="HO2131" s="90"/>
      <c r="HP2131" s="90"/>
      <c r="HQ2131" s="90"/>
      <c r="HR2131" s="90"/>
      <c r="HS2131" s="90"/>
      <c r="HT2131" s="90"/>
      <c r="HU2131" s="90"/>
      <c r="HV2131" s="90"/>
      <c r="HW2131" s="90"/>
      <c r="HX2131" s="90"/>
      <c r="HY2131" s="90"/>
      <c r="HZ2131" s="90"/>
      <c r="IA2131" s="90"/>
      <c r="IB2131" s="90"/>
      <c r="IC2131" s="90"/>
      <c r="ID2131" s="90"/>
      <c r="IE2131" s="90"/>
      <c r="IF2131" s="90"/>
      <c r="IG2131" s="90"/>
      <c r="IH2131" s="90"/>
      <c r="II2131" s="90"/>
      <c r="IJ2131" s="90"/>
      <c r="IK2131" s="90"/>
      <c r="IL2131" s="90"/>
      <c r="IM2131" s="90"/>
    </row>
    <row r="2132" spans="1:247" ht="13.5" hidden="1">
      <c r="A2132" s="90" t="s">
        <v>2767</v>
      </c>
      <c r="B2132" s="90" t="s">
        <v>3147</v>
      </c>
      <c r="C2132" s="90" t="s">
        <v>3148</v>
      </c>
      <c r="D2132" s="90" t="s">
        <v>3149</v>
      </c>
      <c r="E2132" s="90" t="s">
        <v>3150</v>
      </c>
      <c r="F2132" s="90" t="s">
        <v>3151</v>
      </c>
      <c r="G2132" s="90" t="s">
        <v>3152</v>
      </c>
      <c r="H2132" s="92">
        <v>8500000</v>
      </c>
      <c r="I2132" s="92">
        <v>499</v>
      </c>
      <c r="J2132" s="93"/>
      <c r="K2132" s="94">
        <f t="shared" ref="K2132:K2140" si="39">H2132/I2132</f>
        <v>17034.068136272545</v>
      </c>
      <c r="L2132" s="94">
        <f t="shared" si="37"/>
        <v>17034.068136272545</v>
      </c>
      <c r="M2132" s="94">
        <f t="shared" si="34"/>
        <v>0</v>
      </c>
      <c r="N2132" s="90" t="s">
        <v>3101</v>
      </c>
      <c r="O2132" s="90" t="s">
        <v>3102</v>
      </c>
      <c r="P2132" s="90" t="s">
        <v>2619</v>
      </c>
      <c r="Q2132" s="90"/>
      <c r="R2132" s="90"/>
      <c r="S2132" s="90"/>
      <c r="T2132" s="90"/>
      <c r="U2132" s="90"/>
      <c r="V2132" s="90"/>
      <c r="W2132" s="90"/>
      <c r="X2132" s="90"/>
      <c r="Y2132" s="90"/>
      <c r="Z2132" s="90"/>
      <c r="AA2132" s="90"/>
      <c r="AB2132" s="90"/>
      <c r="AC2132" s="90"/>
      <c r="AD2132" s="90"/>
      <c r="AE2132" s="90"/>
      <c r="AF2132" s="90"/>
      <c r="AG2132" s="90"/>
      <c r="AH2132" s="90"/>
      <c r="AI2132" s="90"/>
      <c r="AJ2132" s="90"/>
      <c r="AK2132" s="90"/>
      <c r="AL2132" s="90"/>
      <c r="AM2132" s="90"/>
      <c r="AN2132" s="90"/>
      <c r="AO2132" s="90"/>
      <c r="AP2132" s="90"/>
      <c r="AQ2132" s="90"/>
      <c r="AR2132" s="90"/>
      <c r="AS2132" s="90"/>
      <c r="AT2132" s="90"/>
      <c r="AU2132" s="90"/>
      <c r="AV2132" s="90"/>
      <c r="AW2132" s="90"/>
      <c r="AX2132" s="90"/>
      <c r="AY2132" s="90"/>
      <c r="AZ2132" s="90"/>
      <c r="BA2132" s="90"/>
      <c r="BB2132" s="90"/>
      <c r="BC2132" s="90"/>
      <c r="BD2132" s="90"/>
      <c r="BE2132" s="90"/>
      <c r="BF2132" s="90"/>
      <c r="BG2132" s="90"/>
      <c r="BH2132" s="90"/>
      <c r="BI2132" s="90"/>
      <c r="BJ2132" s="90"/>
      <c r="BK2132" s="90"/>
      <c r="BL2132" s="90"/>
      <c r="BM2132" s="90"/>
      <c r="BN2132" s="90"/>
      <c r="BO2132" s="90"/>
      <c r="BP2132" s="90"/>
      <c r="BQ2132" s="90"/>
      <c r="BR2132" s="90"/>
      <c r="BS2132" s="90"/>
      <c r="BT2132" s="90"/>
      <c r="BU2132" s="90"/>
      <c r="BV2132" s="90"/>
      <c r="BW2132" s="90"/>
      <c r="BX2132" s="90"/>
      <c r="BY2132" s="90"/>
      <c r="BZ2132" s="90"/>
      <c r="CA2132" s="90"/>
      <c r="CB2132" s="90"/>
      <c r="CC2132" s="90"/>
      <c r="CD2132" s="90"/>
      <c r="CE2132" s="90"/>
      <c r="CF2132" s="90"/>
      <c r="CG2132" s="90"/>
      <c r="CH2132" s="90"/>
      <c r="CI2132" s="90"/>
      <c r="CJ2132" s="90"/>
      <c r="CK2132" s="90"/>
      <c r="CL2132" s="90"/>
      <c r="CM2132" s="90"/>
      <c r="CN2132" s="90"/>
      <c r="CO2132" s="90"/>
      <c r="CP2132" s="90"/>
      <c r="CQ2132" s="90"/>
      <c r="CR2132" s="90"/>
      <c r="CS2132" s="90"/>
      <c r="CT2132" s="90"/>
      <c r="CU2132" s="90"/>
      <c r="CV2132" s="90"/>
      <c r="CW2132" s="90"/>
      <c r="CX2132" s="90"/>
      <c r="CY2132" s="90"/>
      <c r="CZ2132" s="90"/>
      <c r="DA2132" s="90"/>
      <c r="DB2132" s="90"/>
      <c r="DC2132" s="90"/>
      <c r="DD2132" s="90"/>
      <c r="DE2132" s="90"/>
      <c r="DF2132" s="90"/>
      <c r="DG2132" s="90"/>
      <c r="DH2132" s="90"/>
      <c r="DI2132" s="90"/>
      <c r="DJ2132" s="90"/>
      <c r="DK2132" s="90"/>
      <c r="DL2132" s="90"/>
      <c r="DM2132" s="90"/>
      <c r="DN2132" s="90"/>
      <c r="DO2132" s="90"/>
      <c r="DP2132" s="90"/>
      <c r="DQ2132" s="90"/>
      <c r="DR2132" s="90"/>
      <c r="DS2132" s="90"/>
      <c r="DT2132" s="90"/>
      <c r="DU2132" s="90"/>
      <c r="DV2132" s="90"/>
      <c r="DW2132" s="90"/>
      <c r="DX2132" s="90"/>
      <c r="DY2132" s="90"/>
      <c r="DZ2132" s="90"/>
      <c r="EA2132" s="90"/>
      <c r="EB2132" s="90"/>
      <c r="EC2132" s="90"/>
      <c r="ED2132" s="90"/>
      <c r="EE2132" s="90"/>
      <c r="EF2132" s="90"/>
      <c r="EG2132" s="90"/>
      <c r="EH2132" s="90"/>
      <c r="EI2132" s="90"/>
      <c r="EJ2132" s="90"/>
      <c r="EK2132" s="90"/>
      <c r="EL2132" s="90"/>
      <c r="EM2132" s="90"/>
      <c r="EN2132" s="90"/>
      <c r="EO2132" s="90"/>
      <c r="EP2132" s="90"/>
      <c r="EQ2132" s="90"/>
      <c r="ER2132" s="90"/>
      <c r="ES2132" s="90"/>
      <c r="ET2132" s="90"/>
      <c r="EU2132" s="90"/>
      <c r="EV2132" s="90"/>
      <c r="EW2132" s="90"/>
      <c r="EX2132" s="90"/>
      <c r="EY2132" s="90"/>
      <c r="EZ2132" s="90"/>
      <c r="FA2132" s="90"/>
      <c r="FB2132" s="90"/>
      <c r="FC2132" s="90"/>
      <c r="FD2132" s="90"/>
      <c r="FE2132" s="90"/>
      <c r="FF2132" s="90"/>
      <c r="FG2132" s="90"/>
      <c r="FH2132" s="90"/>
      <c r="FI2132" s="90"/>
      <c r="FJ2132" s="90"/>
      <c r="FK2132" s="90"/>
      <c r="FL2132" s="90"/>
      <c r="FM2132" s="90"/>
      <c r="FN2132" s="90"/>
      <c r="FO2132" s="90"/>
      <c r="FP2132" s="90"/>
      <c r="FQ2132" s="90"/>
      <c r="FR2132" s="90"/>
      <c r="FS2132" s="90"/>
      <c r="FT2132" s="90"/>
      <c r="FU2132" s="90"/>
      <c r="FV2132" s="90"/>
      <c r="FW2132" s="90"/>
      <c r="FX2132" s="90"/>
      <c r="FY2132" s="90"/>
      <c r="FZ2132" s="90"/>
      <c r="GA2132" s="90"/>
      <c r="GB2132" s="90"/>
      <c r="GC2132" s="90"/>
      <c r="GD2132" s="90"/>
      <c r="GE2132" s="90"/>
      <c r="GF2132" s="90"/>
      <c r="GG2132" s="90"/>
      <c r="GH2132" s="90"/>
      <c r="GI2132" s="90"/>
      <c r="GJ2132" s="90"/>
      <c r="GK2132" s="90"/>
      <c r="GL2132" s="90"/>
      <c r="GM2132" s="90"/>
      <c r="GN2132" s="90"/>
      <c r="GO2132" s="90"/>
      <c r="GP2132" s="90"/>
      <c r="GQ2132" s="90"/>
      <c r="GR2132" s="90"/>
      <c r="GS2132" s="90"/>
      <c r="GT2132" s="90"/>
      <c r="GU2132" s="90"/>
      <c r="GV2132" s="90"/>
      <c r="GW2132" s="90"/>
      <c r="GX2132" s="90"/>
      <c r="GY2132" s="90"/>
      <c r="GZ2132" s="90"/>
      <c r="HA2132" s="90"/>
      <c r="HB2132" s="90"/>
      <c r="HC2132" s="90"/>
      <c r="HD2132" s="90"/>
      <c r="HE2132" s="90"/>
      <c r="HF2132" s="90"/>
      <c r="HG2132" s="90"/>
      <c r="HH2132" s="90"/>
      <c r="HI2132" s="90"/>
      <c r="HJ2132" s="90"/>
      <c r="HK2132" s="90"/>
      <c r="HL2132" s="90"/>
      <c r="HM2132" s="90"/>
      <c r="HN2132" s="90"/>
      <c r="HO2132" s="90"/>
      <c r="HP2132" s="90"/>
      <c r="HQ2132" s="90"/>
      <c r="HR2132" s="90"/>
      <c r="HS2132" s="90"/>
      <c r="HT2132" s="90"/>
      <c r="HU2132" s="90"/>
      <c r="HV2132" s="90"/>
      <c r="HW2132" s="90"/>
      <c r="HX2132" s="90"/>
      <c r="HY2132" s="90"/>
      <c r="HZ2132" s="90"/>
      <c r="IA2132" s="90"/>
      <c r="IB2132" s="90"/>
      <c r="IC2132" s="90"/>
      <c r="ID2132" s="90"/>
      <c r="IE2132" s="90"/>
      <c r="IF2132" s="90"/>
      <c r="IG2132" s="90"/>
      <c r="IH2132" s="90"/>
      <c r="II2132" s="90"/>
      <c r="IJ2132" s="90"/>
      <c r="IK2132" s="90"/>
      <c r="IL2132" s="90"/>
      <c r="IM2132" s="90"/>
    </row>
    <row r="2133" spans="1:247" ht="13.5" hidden="1">
      <c r="A2133" s="90" t="s">
        <v>2767</v>
      </c>
      <c r="B2133" s="90" t="s">
        <v>3147</v>
      </c>
      <c r="C2133" s="90" t="s">
        <v>3148</v>
      </c>
      <c r="D2133" s="90" t="s">
        <v>3149</v>
      </c>
      <c r="E2133" s="90" t="s">
        <v>3150</v>
      </c>
      <c r="F2133" s="90" t="s">
        <v>3151</v>
      </c>
      <c r="G2133" s="90" t="s">
        <v>3153</v>
      </c>
      <c r="H2133" s="92">
        <v>7000000</v>
      </c>
      <c r="I2133" s="92">
        <v>499</v>
      </c>
      <c r="J2133" s="93"/>
      <c r="K2133" s="94">
        <f t="shared" si="39"/>
        <v>14028.056112224449</v>
      </c>
      <c r="L2133" s="94">
        <f t="shared" si="37"/>
        <v>14028.056112224449</v>
      </c>
      <c r="M2133" s="94">
        <f t="shared" si="34"/>
        <v>0</v>
      </c>
      <c r="N2133" s="90" t="s">
        <v>3101</v>
      </c>
      <c r="O2133" s="90" t="s">
        <v>3102</v>
      </c>
      <c r="P2133" s="90" t="s">
        <v>2619</v>
      </c>
      <c r="Q2133" s="90"/>
      <c r="R2133" s="90"/>
      <c r="S2133" s="90"/>
      <c r="T2133" s="90"/>
      <c r="U2133" s="90"/>
      <c r="V2133" s="90"/>
      <c r="W2133" s="90"/>
      <c r="X2133" s="90"/>
      <c r="Y2133" s="90"/>
      <c r="Z2133" s="90"/>
      <c r="AA2133" s="90"/>
      <c r="AB2133" s="90"/>
      <c r="AC2133" s="90"/>
      <c r="AD2133" s="90"/>
      <c r="AE2133" s="90"/>
      <c r="AF2133" s="90"/>
      <c r="AG2133" s="90"/>
      <c r="AH2133" s="90"/>
      <c r="AI2133" s="90"/>
      <c r="AJ2133" s="90"/>
      <c r="AK2133" s="90"/>
      <c r="AL2133" s="90"/>
      <c r="AM2133" s="90"/>
      <c r="AN2133" s="90"/>
      <c r="AO2133" s="90"/>
      <c r="AP2133" s="90"/>
      <c r="AQ2133" s="90"/>
      <c r="AR2133" s="90"/>
      <c r="AS2133" s="90"/>
      <c r="AT2133" s="90"/>
      <c r="AU2133" s="90"/>
      <c r="AV2133" s="90"/>
      <c r="AW2133" s="90"/>
      <c r="AX2133" s="90"/>
      <c r="AY2133" s="90"/>
      <c r="AZ2133" s="90"/>
      <c r="BA2133" s="90"/>
      <c r="BB2133" s="90"/>
      <c r="BC2133" s="90"/>
      <c r="BD2133" s="90"/>
      <c r="BE2133" s="90"/>
      <c r="BF2133" s="90"/>
      <c r="BG2133" s="90"/>
      <c r="BH2133" s="90"/>
      <c r="BI2133" s="90"/>
      <c r="BJ2133" s="90"/>
      <c r="BK2133" s="90"/>
      <c r="BL2133" s="90"/>
      <c r="BM2133" s="90"/>
      <c r="BN2133" s="90"/>
      <c r="BO2133" s="90"/>
      <c r="BP2133" s="90"/>
      <c r="BQ2133" s="90"/>
      <c r="BR2133" s="90"/>
      <c r="BS2133" s="90"/>
      <c r="BT2133" s="90"/>
      <c r="BU2133" s="90"/>
      <c r="BV2133" s="90"/>
      <c r="BW2133" s="90"/>
      <c r="BX2133" s="90"/>
      <c r="BY2133" s="90"/>
      <c r="BZ2133" s="90"/>
      <c r="CA2133" s="90"/>
      <c r="CB2133" s="90"/>
      <c r="CC2133" s="90"/>
      <c r="CD2133" s="90"/>
      <c r="CE2133" s="90"/>
      <c r="CF2133" s="90"/>
      <c r="CG2133" s="90"/>
      <c r="CH2133" s="90"/>
      <c r="CI2133" s="90"/>
      <c r="CJ2133" s="90"/>
      <c r="CK2133" s="90"/>
      <c r="CL2133" s="90"/>
      <c r="CM2133" s="90"/>
      <c r="CN2133" s="90"/>
      <c r="CO2133" s="90"/>
      <c r="CP2133" s="90"/>
      <c r="CQ2133" s="90"/>
      <c r="CR2133" s="90"/>
      <c r="CS2133" s="90"/>
      <c r="CT2133" s="90"/>
      <c r="CU2133" s="90"/>
      <c r="CV2133" s="90"/>
      <c r="CW2133" s="90"/>
      <c r="CX2133" s="90"/>
      <c r="CY2133" s="90"/>
      <c r="CZ2133" s="90"/>
      <c r="DA2133" s="90"/>
      <c r="DB2133" s="90"/>
      <c r="DC2133" s="90"/>
      <c r="DD2133" s="90"/>
      <c r="DE2133" s="90"/>
      <c r="DF2133" s="90"/>
      <c r="DG2133" s="90"/>
      <c r="DH2133" s="90"/>
      <c r="DI2133" s="90"/>
      <c r="DJ2133" s="90"/>
      <c r="DK2133" s="90"/>
      <c r="DL2133" s="90"/>
      <c r="DM2133" s="90"/>
      <c r="DN2133" s="90"/>
      <c r="DO2133" s="90"/>
      <c r="DP2133" s="90"/>
      <c r="DQ2133" s="90"/>
      <c r="DR2133" s="90"/>
      <c r="DS2133" s="90"/>
      <c r="DT2133" s="90"/>
      <c r="DU2133" s="90"/>
      <c r="DV2133" s="90"/>
      <c r="DW2133" s="90"/>
      <c r="DX2133" s="90"/>
      <c r="DY2133" s="90"/>
      <c r="DZ2133" s="90"/>
      <c r="EA2133" s="90"/>
      <c r="EB2133" s="90"/>
      <c r="EC2133" s="90"/>
      <c r="ED2133" s="90"/>
      <c r="EE2133" s="90"/>
      <c r="EF2133" s="90"/>
      <c r="EG2133" s="90"/>
      <c r="EH2133" s="90"/>
      <c r="EI2133" s="90"/>
      <c r="EJ2133" s="90"/>
      <c r="EK2133" s="90"/>
      <c r="EL2133" s="90"/>
      <c r="EM2133" s="90"/>
      <c r="EN2133" s="90"/>
      <c r="EO2133" s="90"/>
      <c r="EP2133" s="90"/>
      <c r="EQ2133" s="90"/>
      <c r="ER2133" s="90"/>
      <c r="ES2133" s="90"/>
      <c r="ET2133" s="90"/>
      <c r="EU2133" s="90"/>
      <c r="EV2133" s="90"/>
      <c r="EW2133" s="90"/>
      <c r="EX2133" s="90"/>
      <c r="EY2133" s="90"/>
      <c r="EZ2133" s="90"/>
      <c r="FA2133" s="90"/>
      <c r="FB2133" s="90"/>
      <c r="FC2133" s="90"/>
      <c r="FD2133" s="90"/>
      <c r="FE2133" s="90"/>
      <c r="FF2133" s="90"/>
      <c r="FG2133" s="90"/>
      <c r="FH2133" s="90"/>
      <c r="FI2133" s="90"/>
      <c r="FJ2133" s="90"/>
      <c r="FK2133" s="90"/>
      <c r="FL2133" s="90"/>
      <c r="FM2133" s="90"/>
      <c r="FN2133" s="90"/>
      <c r="FO2133" s="90"/>
      <c r="FP2133" s="90"/>
      <c r="FQ2133" s="90"/>
      <c r="FR2133" s="90"/>
      <c r="FS2133" s="90"/>
      <c r="FT2133" s="90"/>
      <c r="FU2133" s="90"/>
      <c r="FV2133" s="90"/>
      <c r="FW2133" s="90"/>
      <c r="FX2133" s="90"/>
      <c r="FY2133" s="90"/>
      <c r="FZ2133" s="90"/>
      <c r="GA2133" s="90"/>
      <c r="GB2133" s="90"/>
      <c r="GC2133" s="90"/>
      <c r="GD2133" s="90"/>
      <c r="GE2133" s="90"/>
      <c r="GF2133" s="90"/>
      <c r="GG2133" s="90"/>
      <c r="GH2133" s="90"/>
      <c r="GI2133" s="90"/>
      <c r="GJ2133" s="90"/>
      <c r="GK2133" s="90"/>
      <c r="GL2133" s="90"/>
      <c r="GM2133" s="90"/>
      <c r="GN2133" s="90"/>
      <c r="GO2133" s="90"/>
      <c r="GP2133" s="90"/>
      <c r="GQ2133" s="90"/>
      <c r="GR2133" s="90"/>
      <c r="GS2133" s="90"/>
      <c r="GT2133" s="90"/>
      <c r="GU2133" s="90"/>
      <c r="GV2133" s="90"/>
      <c r="GW2133" s="90"/>
      <c r="GX2133" s="90"/>
      <c r="GY2133" s="90"/>
      <c r="GZ2133" s="90"/>
      <c r="HA2133" s="90"/>
      <c r="HB2133" s="90"/>
      <c r="HC2133" s="90"/>
      <c r="HD2133" s="90"/>
      <c r="HE2133" s="90"/>
      <c r="HF2133" s="90"/>
      <c r="HG2133" s="90"/>
      <c r="HH2133" s="90"/>
      <c r="HI2133" s="90"/>
      <c r="HJ2133" s="90"/>
      <c r="HK2133" s="90"/>
      <c r="HL2133" s="90"/>
      <c r="HM2133" s="90"/>
      <c r="HN2133" s="90"/>
      <c r="HO2133" s="90"/>
      <c r="HP2133" s="90"/>
      <c r="HQ2133" s="90"/>
      <c r="HR2133" s="90"/>
      <c r="HS2133" s="90"/>
      <c r="HT2133" s="90"/>
      <c r="HU2133" s="90"/>
      <c r="HV2133" s="90"/>
      <c r="HW2133" s="90"/>
      <c r="HX2133" s="90"/>
      <c r="HY2133" s="90"/>
      <c r="HZ2133" s="90"/>
      <c r="IA2133" s="90"/>
      <c r="IB2133" s="90"/>
      <c r="IC2133" s="90"/>
      <c r="ID2133" s="90"/>
      <c r="IE2133" s="90"/>
      <c r="IF2133" s="90"/>
      <c r="IG2133" s="90"/>
      <c r="IH2133" s="90"/>
      <c r="II2133" s="90"/>
      <c r="IJ2133" s="90"/>
      <c r="IK2133" s="90"/>
      <c r="IL2133" s="90"/>
      <c r="IM2133" s="90"/>
    </row>
    <row r="2134" spans="1:247" ht="13.5" hidden="1">
      <c r="A2134" s="90" t="s">
        <v>2767</v>
      </c>
      <c r="B2134" s="90" t="s">
        <v>3147</v>
      </c>
      <c r="C2134" s="90" t="s">
        <v>3148</v>
      </c>
      <c r="D2134" s="90" t="s">
        <v>3149</v>
      </c>
      <c r="E2134" s="90" t="s">
        <v>3150</v>
      </c>
      <c r="F2134" s="90" t="s">
        <v>3151</v>
      </c>
      <c r="G2134" s="90" t="s">
        <v>3153</v>
      </c>
      <c r="H2134" s="92">
        <v>1500000</v>
      </c>
      <c r="I2134" s="92">
        <v>499</v>
      </c>
      <c r="J2134" s="93"/>
      <c r="K2134" s="94">
        <f t="shared" si="39"/>
        <v>3006.012024048096</v>
      </c>
      <c r="L2134" s="94">
        <f t="shared" si="37"/>
        <v>3006.012024048096</v>
      </c>
      <c r="M2134" s="94">
        <f t="shared" si="34"/>
        <v>0</v>
      </c>
      <c r="N2134" s="90" t="s">
        <v>3135</v>
      </c>
      <c r="O2134" s="90" t="s">
        <v>3154</v>
      </c>
      <c r="P2134" s="90" t="s">
        <v>2619</v>
      </c>
      <c r="Q2134" s="90"/>
      <c r="R2134" s="90"/>
      <c r="S2134" s="90"/>
      <c r="T2134" s="90"/>
      <c r="U2134" s="90"/>
      <c r="V2134" s="90"/>
      <c r="W2134" s="90"/>
      <c r="X2134" s="90"/>
      <c r="Y2134" s="90"/>
      <c r="Z2134" s="90"/>
      <c r="AA2134" s="90"/>
      <c r="AB2134" s="90"/>
      <c r="AC2134" s="90"/>
      <c r="AD2134" s="90"/>
      <c r="AE2134" s="90"/>
      <c r="AF2134" s="90"/>
      <c r="AG2134" s="90"/>
      <c r="AH2134" s="90"/>
      <c r="AI2134" s="90"/>
      <c r="AJ2134" s="90"/>
      <c r="AK2134" s="90"/>
      <c r="AL2134" s="90"/>
      <c r="AM2134" s="90"/>
      <c r="AN2134" s="90"/>
      <c r="AO2134" s="90"/>
      <c r="AP2134" s="90"/>
      <c r="AQ2134" s="90"/>
      <c r="AR2134" s="90"/>
      <c r="AS2134" s="90"/>
      <c r="AT2134" s="90"/>
      <c r="AU2134" s="90"/>
      <c r="AV2134" s="90"/>
      <c r="AW2134" s="90"/>
      <c r="AX2134" s="90"/>
      <c r="AY2134" s="90"/>
      <c r="AZ2134" s="90"/>
      <c r="BA2134" s="90"/>
      <c r="BB2134" s="90"/>
      <c r="BC2134" s="90"/>
      <c r="BD2134" s="90"/>
      <c r="BE2134" s="90"/>
      <c r="BF2134" s="90"/>
      <c r="BG2134" s="90"/>
      <c r="BH2134" s="90"/>
      <c r="BI2134" s="90"/>
      <c r="BJ2134" s="90"/>
      <c r="BK2134" s="90"/>
      <c r="BL2134" s="90"/>
      <c r="BM2134" s="90"/>
      <c r="BN2134" s="90"/>
      <c r="BO2134" s="90"/>
      <c r="BP2134" s="90"/>
      <c r="BQ2134" s="90"/>
      <c r="BR2134" s="90"/>
      <c r="BS2134" s="90"/>
      <c r="BT2134" s="90"/>
      <c r="BU2134" s="90"/>
      <c r="BV2134" s="90"/>
      <c r="BW2134" s="90"/>
      <c r="BX2134" s="90"/>
      <c r="BY2134" s="90"/>
      <c r="BZ2134" s="90"/>
      <c r="CA2134" s="90"/>
      <c r="CB2134" s="90"/>
      <c r="CC2134" s="90"/>
      <c r="CD2134" s="90"/>
      <c r="CE2134" s="90"/>
      <c r="CF2134" s="90"/>
      <c r="CG2134" s="90"/>
      <c r="CH2134" s="90"/>
      <c r="CI2134" s="90"/>
      <c r="CJ2134" s="90"/>
      <c r="CK2134" s="90"/>
      <c r="CL2134" s="90"/>
      <c r="CM2134" s="90"/>
      <c r="CN2134" s="90"/>
      <c r="CO2134" s="90"/>
      <c r="CP2134" s="90"/>
      <c r="CQ2134" s="90"/>
      <c r="CR2134" s="90"/>
      <c r="CS2134" s="90"/>
      <c r="CT2134" s="90"/>
      <c r="CU2134" s="90"/>
      <c r="CV2134" s="90"/>
      <c r="CW2134" s="90"/>
      <c r="CX2134" s="90"/>
      <c r="CY2134" s="90"/>
      <c r="CZ2134" s="90"/>
      <c r="DA2134" s="90"/>
      <c r="DB2134" s="90"/>
      <c r="DC2134" s="90"/>
      <c r="DD2134" s="90"/>
      <c r="DE2134" s="90"/>
      <c r="DF2134" s="90"/>
      <c r="DG2134" s="90"/>
      <c r="DH2134" s="90"/>
      <c r="DI2134" s="90"/>
      <c r="DJ2134" s="90"/>
      <c r="DK2134" s="90"/>
      <c r="DL2134" s="90"/>
      <c r="DM2134" s="90"/>
      <c r="DN2134" s="90"/>
      <c r="DO2134" s="90"/>
      <c r="DP2134" s="90"/>
      <c r="DQ2134" s="90"/>
      <c r="DR2134" s="90"/>
      <c r="DS2134" s="90"/>
      <c r="DT2134" s="90"/>
      <c r="DU2134" s="90"/>
      <c r="DV2134" s="90"/>
      <c r="DW2134" s="90"/>
      <c r="DX2134" s="90"/>
      <c r="DY2134" s="90"/>
      <c r="DZ2134" s="90"/>
      <c r="EA2134" s="90"/>
      <c r="EB2134" s="90"/>
      <c r="EC2134" s="90"/>
      <c r="ED2134" s="90"/>
      <c r="EE2134" s="90"/>
      <c r="EF2134" s="90"/>
      <c r="EG2134" s="90"/>
      <c r="EH2134" s="90"/>
      <c r="EI2134" s="90"/>
      <c r="EJ2134" s="90"/>
      <c r="EK2134" s="90"/>
      <c r="EL2134" s="90"/>
      <c r="EM2134" s="90"/>
      <c r="EN2134" s="90"/>
      <c r="EO2134" s="90"/>
      <c r="EP2134" s="90"/>
      <c r="EQ2134" s="90"/>
      <c r="ER2134" s="90"/>
      <c r="ES2134" s="90"/>
      <c r="ET2134" s="90"/>
      <c r="EU2134" s="90"/>
      <c r="EV2134" s="90"/>
      <c r="EW2134" s="90"/>
      <c r="EX2134" s="90"/>
      <c r="EY2134" s="90"/>
      <c r="EZ2134" s="90"/>
      <c r="FA2134" s="90"/>
      <c r="FB2134" s="90"/>
      <c r="FC2134" s="90"/>
      <c r="FD2134" s="90"/>
      <c r="FE2134" s="90"/>
      <c r="FF2134" s="90"/>
      <c r="FG2134" s="90"/>
      <c r="FH2134" s="90"/>
      <c r="FI2134" s="90"/>
      <c r="FJ2134" s="90"/>
      <c r="FK2134" s="90"/>
      <c r="FL2134" s="90"/>
      <c r="FM2134" s="90"/>
      <c r="FN2134" s="90"/>
      <c r="FO2134" s="90"/>
      <c r="FP2134" s="90"/>
      <c r="FQ2134" s="90"/>
      <c r="FR2134" s="90"/>
      <c r="FS2134" s="90"/>
      <c r="FT2134" s="90"/>
      <c r="FU2134" s="90"/>
      <c r="FV2134" s="90"/>
      <c r="FW2134" s="90"/>
      <c r="FX2134" s="90"/>
      <c r="FY2134" s="90"/>
      <c r="FZ2134" s="90"/>
      <c r="GA2134" s="90"/>
      <c r="GB2134" s="90"/>
      <c r="GC2134" s="90"/>
      <c r="GD2134" s="90"/>
      <c r="GE2134" s="90"/>
      <c r="GF2134" s="90"/>
      <c r="GG2134" s="90"/>
      <c r="GH2134" s="90"/>
      <c r="GI2134" s="90"/>
      <c r="GJ2134" s="90"/>
      <c r="GK2134" s="90"/>
      <c r="GL2134" s="90"/>
      <c r="GM2134" s="90"/>
      <c r="GN2134" s="90"/>
      <c r="GO2134" s="90"/>
      <c r="GP2134" s="90"/>
      <c r="GQ2134" s="90"/>
      <c r="GR2134" s="90"/>
      <c r="GS2134" s="90"/>
      <c r="GT2134" s="90"/>
      <c r="GU2134" s="90"/>
      <c r="GV2134" s="90"/>
      <c r="GW2134" s="90"/>
      <c r="GX2134" s="90"/>
      <c r="GY2134" s="90"/>
      <c r="GZ2134" s="90"/>
      <c r="HA2134" s="90"/>
      <c r="HB2134" s="90"/>
      <c r="HC2134" s="90"/>
      <c r="HD2134" s="90"/>
      <c r="HE2134" s="90"/>
      <c r="HF2134" s="90"/>
      <c r="HG2134" s="90"/>
      <c r="HH2134" s="90"/>
      <c r="HI2134" s="90"/>
      <c r="HJ2134" s="90"/>
      <c r="HK2134" s="90"/>
      <c r="HL2134" s="90"/>
      <c r="HM2134" s="90"/>
      <c r="HN2134" s="90"/>
      <c r="HO2134" s="90"/>
      <c r="HP2134" s="90"/>
      <c r="HQ2134" s="90"/>
      <c r="HR2134" s="90"/>
      <c r="HS2134" s="90"/>
      <c r="HT2134" s="90"/>
      <c r="HU2134" s="90"/>
      <c r="HV2134" s="90"/>
      <c r="HW2134" s="90"/>
      <c r="HX2134" s="90"/>
      <c r="HY2134" s="90"/>
      <c r="HZ2134" s="90"/>
      <c r="IA2134" s="90"/>
      <c r="IB2134" s="90"/>
      <c r="IC2134" s="90"/>
      <c r="ID2134" s="90"/>
      <c r="IE2134" s="90"/>
      <c r="IF2134" s="90"/>
      <c r="IG2134" s="90"/>
      <c r="IH2134" s="90"/>
      <c r="II2134" s="90"/>
      <c r="IJ2134" s="90"/>
      <c r="IK2134" s="90"/>
      <c r="IL2134" s="90"/>
      <c r="IM2134" s="90"/>
    </row>
    <row r="2135" spans="1:247" ht="13.5" hidden="1">
      <c r="A2135" s="90" t="s">
        <v>2767</v>
      </c>
      <c r="B2135" s="90" t="s">
        <v>3155</v>
      </c>
      <c r="C2135" s="90" t="s">
        <v>3156</v>
      </c>
      <c r="D2135" s="90" t="s">
        <v>2886</v>
      </c>
      <c r="E2135" s="90">
        <v>319</v>
      </c>
      <c r="F2135" s="90" t="s">
        <v>3141</v>
      </c>
      <c r="G2135" s="90" t="s">
        <v>3142</v>
      </c>
      <c r="H2135" s="92">
        <v>1309358.3999999999</v>
      </c>
      <c r="I2135" s="92">
        <v>490</v>
      </c>
      <c r="J2135" s="93"/>
      <c r="K2135" s="94">
        <f t="shared" si="39"/>
        <v>2672.16</v>
      </c>
      <c r="L2135" s="94">
        <f t="shared" si="37"/>
        <v>2672.16</v>
      </c>
      <c r="M2135" s="94">
        <f t="shared" si="34"/>
        <v>0</v>
      </c>
      <c r="N2135" s="91">
        <v>45999</v>
      </c>
      <c r="O2135" s="90" t="s">
        <v>3157</v>
      </c>
      <c r="P2135" s="90" t="s">
        <v>2849</v>
      </c>
      <c r="Q2135" s="90"/>
      <c r="R2135" s="90" t="s">
        <v>3158</v>
      </c>
      <c r="S2135" s="90"/>
      <c r="T2135" s="90"/>
      <c r="U2135" s="90"/>
      <c r="V2135" s="90"/>
      <c r="W2135" s="90"/>
      <c r="X2135" s="90"/>
      <c r="Y2135" s="90"/>
      <c r="Z2135" s="90"/>
      <c r="AA2135" s="90"/>
      <c r="AB2135" s="90"/>
      <c r="AC2135" s="90"/>
      <c r="AD2135" s="90"/>
      <c r="AE2135" s="90"/>
      <c r="AF2135" s="90"/>
      <c r="AG2135" s="90"/>
      <c r="AH2135" s="90"/>
      <c r="AI2135" s="90"/>
      <c r="AJ2135" s="90"/>
      <c r="AK2135" s="90"/>
      <c r="AL2135" s="90"/>
      <c r="AM2135" s="90"/>
      <c r="AN2135" s="90"/>
      <c r="AO2135" s="90"/>
      <c r="AP2135" s="90"/>
      <c r="AQ2135" s="90"/>
      <c r="AR2135" s="90"/>
      <c r="AS2135" s="90"/>
      <c r="AT2135" s="90"/>
      <c r="AU2135" s="90"/>
      <c r="AV2135" s="90"/>
      <c r="AW2135" s="90"/>
      <c r="AX2135" s="90"/>
      <c r="AY2135" s="90"/>
      <c r="AZ2135" s="90"/>
      <c r="BA2135" s="90"/>
      <c r="BB2135" s="90"/>
      <c r="BC2135" s="90"/>
      <c r="BD2135" s="90"/>
      <c r="BE2135" s="90"/>
      <c r="BF2135" s="90"/>
      <c r="BG2135" s="90"/>
      <c r="BH2135" s="90"/>
      <c r="BI2135" s="90"/>
      <c r="BJ2135" s="90"/>
      <c r="BK2135" s="90"/>
      <c r="BL2135" s="90"/>
      <c r="BM2135" s="90"/>
      <c r="BN2135" s="90"/>
      <c r="BO2135" s="90"/>
      <c r="BP2135" s="90"/>
      <c r="BQ2135" s="90"/>
      <c r="BR2135" s="90"/>
      <c r="BS2135" s="90"/>
      <c r="BT2135" s="90"/>
      <c r="BU2135" s="90"/>
      <c r="BV2135" s="90"/>
      <c r="BW2135" s="90"/>
      <c r="BX2135" s="90"/>
      <c r="BY2135" s="90"/>
      <c r="BZ2135" s="90"/>
      <c r="CA2135" s="90"/>
      <c r="CB2135" s="90"/>
      <c r="CC2135" s="90"/>
      <c r="CD2135" s="90"/>
      <c r="CE2135" s="90"/>
      <c r="CF2135" s="90"/>
      <c r="CG2135" s="90"/>
      <c r="CH2135" s="90"/>
      <c r="CI2135" s="90"/>
      <c r="CJ2135" s="90"/>
      <c r="CK2135" s="90"/>
      <c r="CL2135" s="90"/>
      <c r="CM2135" s="90"/>
      <c r="CN2135" s="90"/>
      <c r="CO2135" s="90"/>
      <c r="CP2135" s="90"/>
      <c r="CQ2135" s="90"/>
      <c r="CR2135" s="90"/>
      <c r="CS2135" s="90"/>
      <c r="CT2135" s="90"/>
      <c r="CU2135" s="90"/>
      <c r="CV2135" s="90"/>
      <c r="CW2135" s="90"/>
      <c r="CX2135" s="90"/>
      <c r="CY2135" s="90"/>
      <c r="CZ2135" s="90"/>
      <c r="DA2135" s="90"/>
      <c r="DB2135" s="90"/>
      <c r="DC2135" s="90"/>
      <c r="DD2135" s="90"/>
      <c r="DE2135" s="90"/>
      <c r="DF2135" s="90"/>
      <c r="DG2135" s="90"/>
      <c r="DH2135" s="90"/>
      <c r="DI2135" s="90"/>
      <c r="DJ2135" s="90"/>
      <c r="DK2135" s="90"/>
      <c r="DL2135" s="90"/>
      <c r="DM2135" s="90"/>
      <c r="DN2135" s="90"/>
      <c r="DO2135" s="90"/>
      <c r="DP2135" s="90"/>
      <c r="DQ2135" s="90"/>
      <c r="DR2135" s="90"/>
      <c r="DS2135" s="90"/>
      <c r="DT2135" s="90"/>
      <c r="DU2135" s="90"/>
      <c r="DV2135" s="90"/>
      <c r="DW2135" s="90"/>
      <c r="DX2135" s="90"/>
      <c r="DY2135" s="90"/>
      <c r="DZ2135" s="90"/>
      <c r="EA2135" s="90"/>
      <c r="EB2135" s="90"/>
      <c r="EC2135" s="90"/>
      <c r="ED2135" s="90"/>
      <c r="EE2135" s="90"/>
      <c r="EF2135" s="90"/>
      <c r="EG2135" s="90"/>
      <c r="EH2135" s="90"/>
      <c r="EI2135" s="90"/>
      <c r="EJ2135" s="90"/>
      <c r="EK2135" s="90"/>
      <c r="EL2135" s="90"/>
      <c r="EM2135" s="90"/>
      <c r="EN2135" s="90"/>
      <c r="EO2135" s="90"/>
      <c r="EP2135" s="90"/>
      <c r="EQ2135" s="90"/>
      <c r="ER2135" s="90"/>
      <c r="ES2135" s="90"/>
      <c r="ET2135" s="90"/>
      <c r="EU2135" s="90"/>
      <c r="EV2135" s="90"/>
      <c r="EW2135" s="90"/>
      <c r="EX2135" s="90"/>
      <c r="EY2135" s="90"/>
      <c r="EZ2135" s="90"/>
      <c r="FA2135" s="90"/>
      <c r="FB2135" s="90"/>
      <c r="FC2135" s="90"/>
      <c r="FD2135" s="90"/>
      <c r="FE2135" s="90"/>
      <c r="FF2135" s="90"/>
      <c r="FG2135" s="90"/>
      <c r="FH2135" s="90"/>
      <c r="FI2135" s="90"/>
      <c r="FJ2135" s="90"/>
      <c r="FK2135" s="90"/>
      <c r="FL2135" s="90"/>
      <c r="FM2135" s="90"/>
      <c r="FN2135" s="90"/>
      <c r="FO2135" s="90"/>
      <c r="FP2135" s="90"/>
      <c r="FQ2135" s="90"/>
      <c r="FR2135" s="90"/>
      <c r="FS2135" s="90"/>
      <c r="FT2135" s="90"/>
      <c r="FU2135" s="90"/>
      <c r="FV2135" s="90"/>
      <c r="FW2135" s="90"/>
      <c r="FX2135" s="90"/>
      <c r="FY2135" s="90"/>
      <c r="FZ2135" s="90"/>
      <c r="GA2135" s="90"/>
      <c r="GB2135" s="90"/>
      <c r="GC2135" s="90"/>
      <c r="GD2135" s="90"/>
      <c r="GE2135" s="90"/>
      <c r="GF2135" s="90"/>
      <c r="GG2135" s="90"/>
      <c r="GH2135" s="90"/>
      <c r="GI2135" s="90"/>
      <c r="GJ2135" s="90"/>
      <c r="GK2135" s="90"/>
      <c r="GL2135" s="90"/>
      <c r="GM2135" s="90"/>
      <c r="GN2135" s="90"/>
      <c r="GO2135" s="90"/>
      <c r="GP2135" s="90"/>
      <c r="GQ2135" s="90"/>
      <c r="GR2135" s="90"/>
      <c r="GS2135" s="90"/>
      <c r="GT2135" s="90"/>
      <c r="GU2135" s="90"/>
      <c r="GV2135" s="90"/>
      <c r="GW2135" s="90"/>
      <c r="GX2135" s="90"/>
      <c r="GY2135" s="90"/>
      <c r="GZ2135" s="90"/>
      <c r="HA2135" s="90"/>
      <c r="HB2135" s="90"/>
      <c r="HC2135" s="90"/>
      <c r="HD2135" s="90"/>
      <c r="HE2135" s="90"/>
      <c r="HF2135" s="90"/>
      <c r="HG2135" s="90"/>
      <c r="HH2135" s="90"/>
      <c r="HI2135" s="90"/>
      <c r="HJ2135" s="90"/>
      <c r="HK2135" s="90"/>
      <c r="HL2135" s="90"/>
      <c r="HM2135" s="90"/>
      <c r="HN2135" s="90"/>
      <c r="HO2135" s="90"/>
      <c r="HP2135" s="90"/>
      <c r="HQ2135" s="90"/>
      <c r="HR2135" s="90"/>
      <c r="HS2135" s="90"/>
      <c r="HT2135" s="90"/>
      <c r="HU2135" s="90"/>
      <c r="HV2135" s="90"/>
      <c r="HW2135" s="90"/>
      <c r="HX2135" s="90"/>
      <c r="HY2135" s="90"/>
      <c r="HZ2135" s="90"/>
      <c r="IA2135" s="90"/>
      <c r="IB2135" s="90"/>
      <c r="IC2135" s="90"/>
      <c r="ID2135" s="90"/>
      <c r="IE2135" s="90"/>
      <c r="IF2135" s="90"/>
      <c r="IG2135" s="90"/>
      <c r="IH2135" s="90"/>
      <c r="II2135" s="90"/>
      <c r="IJ2135" s="90"/>
      <c r="IK2135" s="90"/>
      <c r="IL2135" s="90"/>
      <c r="IM2135" s="90"/>
    </row>
    <row r="2136" spans="1:247" ht="13.5" hidden="1">
      <c r="A2136" s="90" t="s">
        <v>2767</v>
      </c>
      <c r="B2136" s="90" t="s">
        <v>3155</v>
      </c>
      <c r="C2136" s="90" t="s">
        <v>3159</v>
      </c>
      <c r="D2136" s="96">
        <v>45964</v>
      </c>
      <c r="E2136" s="90" t="s">
        <v>3160</v>
      </c>
      <c r="F2136" s="90" t="s">
        <v>3161</v>
      </c>
      <c r="G2136" s="90" t="s">
        <v>3162</v>
      </c>
      <c r="H2136" s="92">
        <v>106900</v>
      </c>
      <c r="I2136" s="92">
        <v>490</v>
      </c>
      <c r="J2136" s="93"/>
      <c r="K2136" s="94">
        <f t="shared" si="39"/>
        <v>218.16326530612244</v>
      </c>
      <c r="L2136" s="94">
        <f t="shared" si="37"/>
        <v>218.16326530612244</v>
      </c>
      <c r="M2136" s="94">
        <f t="shared" si="34"/>
        <v>0</v>
      </c>
      <c r="N2136" s="90" t="s">
        <v>3163</v>
      </c>
      <c r="O2136" s="90" t="s">
        <v>3164</v>
      </c>
      <c r="P2136" s="90" t="s">
        <v>2849</v>
      </c>
      <c r="Q2136" s="90"/>
      <c r="R2136" s="90" t="s">
        <v>3158</v>
      </c>
      <c r="S2136" s="90"/>
      <c r="T2136" s="90"/>
      <c r="U2136" s="90"/>
      <c r="V2136" s="90"/>
      <c r="W2136" s="90"/>
      <c r="X2136" s="90"/>
      <c r="Y2136" s="90"/>
      <c r="Z2136" s="90"/>
      <c r="AA2136" s="90"/>
      <c r="AB2136" s="90"/>
      <c r="AC2136" s="90"/>
      <c r="AD2136" s="90"/>
      <c r="AE2136" s="90"/>
      <c r="AF2136" s="90"/>
      <c r="AG2136" s="90"/>
      <c r="AH2136" s="90"/>
      <c r="AI2136" s="90"/>
      <c r="AJ2136" s="90"/>
      <c r="AK2136" s="90"/>
      <c r="AL2136" s="90"/>
      <c r="AM2136" s="90"/>
      <c r="AN2136" s="90"/>
      <c r="AO2136" s="90"/>
      <c r="AP2136" s="90"/>
      <c r="AQ2136" s="90"/>
      <c r="AR2136" s="90"/>
      <c r="AS2136" s="90"/>
      <c r="AT2136" s="90"/>
      <c r="AU2136" s="90"/>
      <c r="AV2136" s="90"/>
      <c r="AW2136" s="90"/>
      <c r="AX2136" s="90"/>
      <c r="AY2136" s="90"/>
      <c r="AZ2136" s="90"/>
      <c r="BA2136" s="90"/>
      <c r="BB2136" s="90"/>
      <c r="BC2136" s="90"/>
      <c r="BD2136" s="90"/>
      <c r="BE2136" s="90"/>
      <c r="BF2136" s="90"/>
      <c r="BG2136" s="90"/>
      <c r="BH2136" s="90"/>
      <c r="BI2136" s="90"/>
      <c r="BJ2136" s="90"/>
      <c r="BK2136" s="90"/>
      <c r="BL2136" s="90"/>
      <c r="BM2136" s="90"/>
      <c r="BN2136" s="90"/>
      <c r="BO2136" s="90"/>
      <c r="BP2136" s="90"/>
      <c r="BQ2136" s="90"/>
      <c r="BR2136" s="90"/>
      <c r="BS2136" s="90"/>
      <c r="BT2136" s="90"/>
      <c r="BU2136" s="90"/>
      <c r="BV2136" s="90"/>
      <c r="BW2136" s="90"/>
      <c r="BX2136" s="90"/>
      <c r="BY2136" s="90"/>
      <c r="BZ2136" s="90"/>
      <c r="CA2136" s="90"/>
      <c r="CB2136" s="90"/>
      <c r="CC2136" s="90"/>
      <c r="CD2136" s="90"/>
      <c r="CE2136" s="90"/>
      <c r="CF2136" s="90"/>
      <c r="CG2136" s="90"/>
      <c r="CH2136" s="90"/>
      <c r="CI2136" s="90"/>
      <c r="CJ2136" s="90"/>
      <c r="CK2136" s="90"/>
      <c r="CL2136" s="90"/>
      <c r="CM2136" s="90"/>
      <c r="CN2136" s="90"/>
      <c r="CO2136" s="90"/>
      <c r="CP2136" s="90"/>
      <c r="CQ2136" s="90"/>
      <c r="CR2136" s="90"/>
      <c r="CS2136" s="90"/>
      <c r="CT2136" s="90"/>
      <c r="CU2136" s="90"/>
      <c r="CV2136" s="90"/>
      <c r="CW2136" s="90"/>
      <c r="CX2136" s="90"/>
      <c r="CY2136" s="90"/>
      <c r="CZ2136" s="90"/>
      <c r="DA2136" s="90"/>
      <c r="DB2136" s="90"/>
      <c r="DC2136" s="90"/>
      <c r="DD2136" s="90"/>
      <c r="DE2136" s="90"/>
      <c r="DF2136" s="90"/>
      <c r="DG2136" s="90"/>
      <c r="DH2136" s="90"/>
      <c r="DI2136" s="90"/>
      <c r="DJ2136" s="90"/>
      <c r="DK2136" s="90"/>
      <c r="DL2136" s="90"/>
      <c r="DM2136" s="90"/>
      <c r="DN2136" s="90"/>
      <c r="DO2136" s="90"/>
      <c r="DP2136" s="90"/>
      <c r="DQ2136" s="90"/>
      <c r="DR2136" s="90"/>
      <c r="DS2136" s="90"/>
      <c r="DT2136" s="90"/>
      <c r="DU2136" s="90"/>
      <c r="DV2136" s="90"/>
      <c r="DW2136" s="90"/>
      <c r="DX2136" s="90"/>
      <c r="DY2136" s="90"/>
      <c r="DZ2136" s="90"/>
      <c r="EA2136" s="90"/>
      <c r="EB2136" s="90"/>
      <c r="EC2136" s="90"/>
      <c r="ED2136" s="90"/>
      <c r="EE2136" s="90"/>
      <c r="EF2136" s="90"/>
      <c r="EG2136" s="90"/>
      <c r="EH2136" s="90"/>
      <c r="EI2136" s="90"/>
      <c r="EJ2136" s="90"/>
      <c r="EK2136" s="90"/>
      <c r="EL2136" s="90"/>
      <c r="EM2136" s="90"/>
      <c r="EN2136" s="90"/>
      <c r="EO2136" s="90"/>
      <c r="EP2136" s="90"/>
      <c r="EQ2136" s="90"/>
      <c r="ER2136" s="90"/>
      <c r="ES2136" s="90"/>
      <c r="ET2136" s="90"/>
      <c r="EU2136" s="90"/>
      <c r="EV2136" s="90"/>
      <c r="EW2136" s="90"/>
      <c r="EX2136" s="90"/>
      <c r="EY2136" s="90"/>
      <c r="EZ2136" s="90"/>
      <c r="FA2136" s="90"/>
      <c r="FB2136" s="90"/>
      <c r="FC2136" s="90"/>
      <c r="FD2136" s="90"/>
      <c r="FE2136" s="90"/>
      <c r="FF2136" s="90"/>
      <c r="FG2136" s="90"/>
      <c r="FH2136" s="90"/>
      <c r="FI2136" s="90"/>
      <c r="FJ2136" s="90"/>
      <c r="FK2136" s="90"/>
      <c r="FL2136" s="90"/>
      <c r="FM2136" s="90"/>
      <c r="FN2136" s="90"/>
      <c r="FO2136" s="90"/>
      <c r="FP2136" s="90"/>
      <c r="FQ2136" s="90"/>
      <c r="FR2136" s="90"/>
      <c r="FS2136" s="90"/>
      <c r="FT2136" s="90"/>
      <c r="FU2136" s="90"/>
      <c r="FV2136" s="90"/>
      <c r="FW2136" s="90"/>
      <c r="FX2136" s="90"/>
      <c r="FY2136" s="90"/>
      <c r="FZ2136" s="90"/>
      <c r="GA2136" s="90"/>
      <c r="GB2136" s="90"/>
      <c r="GC2136" s="90"/>
      <c r="GD2136" s="90"/>
      <c r="GE2136" s="90"/>
      <c r="GF2136" s="90"/>
      <c r="GG2136" s="90"/>
      <c r="GH2136" s="90"/>
      <c r="GI2136" s="90"/>
      <c r="GJ2136" s="90"/>
      <c r="GK2136" s="90"/>
      <c r="GL2136" s="90"/>
      <c r="GM2136" s="90"/>
      <c r="GN2136" s="90"/>
      <c r="GO2136" s="90"/>
      <c r="GP2136" s="90"/>
      <c r="GQ2136" s="90"/>
      <c r="GR2136" s="90"/>
      <c r="GS2136" s="90"/>
      <c r="GT2136" s="90"/>
      <c r="GU2136" s="90"/>
      <c r="GV2136" s="90"/>
      <c r="GW2136" s="90"/>
      <c r="GX2136" s="90"/>
      <c r="GY2136" s="90"/>
      <c r="GZ2136" s="90"/>
      <c r="HA2136" s="90"/>
      <c r="HB2136" s="90"/>
      <c r="HC2136" s="90"/>
      <c r="HD2136" s="90"/>
      <c r="HE2136" s="90"/>
      <c r="HF2136" s="90"/>
      <c r="HG2136" s="90"/>
      <c r="HH2136" s="90"/>
      <c r="HI2136" s="90"/>
      <c r="HJ2136" s="90"/>
      <c r="HK2136" s="90"/>
      <c r="HL2136" s="90"/>
      <c r="HM2136" s="90"/>
      <c r="HN2136" s="90"/>
      <c r="HO2136" s="90"/>
      <c r="HP2136" s="90"/>
      <c r="HQ2136" s="90"/>
      <c r="HR2136" s="90"/>
      <c r="HS2136" s="90"/>
      <c r="HT2136" s="90"/>
      <c r="HU2136" s="90"/>
      <c r="HV2136" s="90"/>
      <c r="HW2136" s="90"/>
      <c r="HX2136" s="90"/>
      <c r="HY2136" s="90"/>
      <c r="HZ2136" s="90"/>
      <c r="IA2136" s="90"/>
      <c r="IB2136" s="90"/>
      <c r="IC2136" s="90"/>
      <c r="ID2136" s="90"/>
      <c r="IE2136" s="90"/>
      <c r="IF2136" s="90"/>
      <c r="IG2136" s="90"/>
      <c r="IH2136" s="90"/>
      <c r="II2136" s="90"/>
      <c r="IJ2136" s="90"/>
      <c r="IK2136" s="90"/>
      <c r="IL2136" s="90"/>
      <c r="IM2136" s="90"/>
    </row>
    <row r="2137" spans="1:247" ht="13.5" hidden="1">
      <c r="A2137" s="90" t="s">
        <v>2767</v>
      </c>
      <c r="B2137" s="90" t="s">
        <v>3155</v>
      </c>
      <c r="C2137" s="90" t="s">
        <v>3159</v>
      </c>
      <c r="D2137" s="96">
        <v>45964</v>
      </c>
      <c r="E2137" s="90" t="s">
        <v>3165</v>
      </c>
      <c r="F2137" s="90" t="s">
        <v>491</v>
      </c>
      <c r="G2137" s="90" t="s">
        <v>3166</v>
      </c>
      <c r="H2137" s="92">
        <v>4740</v>
      </c>
      <c r="I2137" s="92">
        <v>490</v>
      </c>
      <c r="J2137" s="93"/>
      <c r="K2137" s="94">
        <f t="shared" si="39"/>
        <v>9.6734693877551017</v>
      </c>
      <c r="L2137" s="94">
        <f t="shared" si="37"/>
        <v>9.6734693877551017</v>
      </c>
      <c r="M2137" s="94">
        <f t="shared" si="34"/>
        <v>0</v>
      </c>
      <c r="N2137" s="90" t="s">
        <v>3167</v>
      </c>
      <c r="O2137" s="90" t="s">
        <v>3168</v>
      </c>
      <c r="P2137" s="90" t="s">
        <v>2619</v>
      </c>
      <c r="Q2137" s="90"/>
      <c r="R2137" s="90"/>
      <c r="S2137" s="90"/>
      <c r="T2137" s="90"/>
      <c r="U2137" s="90"/>
      <c r="V2137" s="90"/>
      <c r="W2137" s="90"/>
      <c r="X2137" s="90"/>
      <c r="Y2137" s="90"/>
      <c r="Z2137" s="90"/>
      <c r="AA2137" s="90"/>
      <c r="AB2137" s="90"/>
      <c r="AC2137" s="90"/>
      <c r="AD2137" s="90"/>
      <c r="AE2137" s="90"/>
      <c r="AF2137" s="90"/>
      <c r="AG2137" s="90"/>
      <c r="AH2137" s="90"/>
      <c r="AI2137" s="90"/>
      <c r="AJ2137" s="90"/>
      <c r="AK2137" s="90"/>
      <c r="AL2137" s="90"/>
      <c r="AM2137" s="90"/>
      <c r="AN2137" s="90"/>
      <c r="AO2137" s="90"/>
      <c r="AP2137" s="90"/>
      <c r="AQ2137" s="90"/>
      <c r="AR2137" s="90"/>
      <c r="AS2137" s="90"/>
      <c r="AT2137" s="90"/>
      <c r="AU2137" s="90"/>
      <c r="AV2137" s="90"/>
      <c r="AW2137" s="90"/>
      <c r="AX2137" s="90"/>
      <c r="AY2137" s="90"/>
      <c r="AZ2137" s="90"/>
      <c r="BA2137" s="90"/>
      <c r="BB2137" s="90"/>
      <c r="BC2137" s="90"/>
      <c r="BD2137" s="90"/>
      <c r="BE2137" s="90"/>
      <c r="BF2137" s="90"/>
      <c r="BG2137" s="90"/>
      <c r="BH2137" s="90"/>
      <c r="BI2137" s="90"/>
      <c r="BJ2137" s="90"/>
      <c r="BK2137" s="90"/>
      <c r="BL2137" s="90"/>
      <c r="BM2137" s="90"/>
      <c r="BN2137" s="90"/>
      <c r="BO2137" s="90"/>
      <c r="BP2137" s="90"/>
      <c r="BQ2137" s="90"/>
      <c r="BR2137" s="90"/>
      <c r="BS2137" s="90"/>
      <c r="BT2137" s="90"/>
      <c r="BU2137" s="90"/>
      <c r="BV2137" s="90"/>
      <c r="BW2137" s="90"/>
      <c r="BX2137" s="90"/>
      <c r="BY2137" s="90"/>
      <c r="BZ2137" s="90"/>
      <c r="CA2137" s="90"/>
      <c r="CB2137" s="90"/>
      <c r="CC2137" s="90"/>
      <c r="CD2137" s="90"/>
      <c r="CE2137" s="90"/>
      <c r="CF2137" s="90"/>
      <c r="CG2137" s="90"/>
      <c r="CH2137" s="90"/>
      <c r="CI2137" s="90"/>
      <c r="CJ2137" s="90"/>
      <c r="CK2137" s="90"/>
      <c r="CL2137" s="90"/>
      <c r="CM2137" s="90"/>
      <c r="CN2137" s="90"/>
      <c r="CO2137" s="90"/>
      <c r="CP2137" s="90"/>
      <c r="CQ2137" s="90"/>
      <c r="CR2137" s="90"/>
      <c r="CS2137" s="90"/>
      <c r="CT2137" s="90"/>
      <c r="CU2137" s="90"/>
      <c r="CV2137" s="90"/>
      <c r="CW2137" s="90"/>
      <c r="CX2137" s="90"/>
      <c r="CY2137" s="90"/>
      <c r="CZ2137" s="90"/>
      <c r="DA2137" s="90"/>
      <c r="DB2137" s="90"/>
      <c r="DC2137" s="90"/>
      <c r="DD2137" s="90"/>
      <c r="DE2137" s="90"/>
      <c r="DF2137" s="90"/>
      <c r="DG2137" s="90"/>
      <c r="DH2137" s="90"/>
      <c r="DI2137" s="90"/>
      <c r="DJ2137" s="90"/>
      <c r="DK2137" s="90"/>
      <c r="DL2137" s="90"/>
      <c r="DM2137" s="90"/>
      <c r="DN2137" s="90"/>
      <c r="DO2137" s="90"/>
      <c r="DP2137" s="90"/>
      <c r="DQ2137" s="90"/>
      <c r="DR2137" s="90"/>
      <c r="DS2137" s="90"/>
      <c r="DT2137" s="90"/>
      <c r="DU2137" s="90"/>
      <c r="DV2137" s="90"/>
      <c r="DW2137" s="90"/>
      <c r="DX2137" s="90"/>
      <c r="DY2137" s="90"/>
      <c r="DZ2137" s="90"/>
      <c r="EA2137" s="90"/>
      <c r="EB2137" s="90"/>
      <c r="EC2137" s="90"/>
      <c r="ED2137" s="90"/>
      <c r="EE2137" s="90"/>
      <c r="EF2137" s="90"/>
      <c r="EG2137" s="90"/>
      <c r="EH2137" s="90"/>
      <c r="EI2137" s="90"/>
      <c r="EJ2137" s="90"/>
      <c r="EK2137" s="90"/>
      <c r="EL2137" s="90"/>
      <c r="EM2137" s="90"/>
      <c r="EN2137" s="90"/>
      <c r="EO2137" s="90"/>
      <c r="EP2137" s="90"/>
      <c r="EQ2137" s="90"/>
      <c r="ER2137" s="90"/>
      <c r="ES2137" s="90"/>
      <c r="ET2137" s="90"/>
      <c r="EU2137" s="90"/>
      <c r="EV2137" s="90"/>
      <c r="EW2137" s="90"/>
      <c r="EX2137" s="90"/>
      <c r="EY2137" s="90"/>
      <c r="EZ2137" s="90"/>
      <c r="FA2137" s="90"/>
      <c r="FB2137" s="90"/>
      <c r="FC2137" s="90"/>
      <c r="FD2137" s="90"/>
      <c r="FE2137" s="90"/>
      <c r="FF2137" s="90"/>
      <c r="FG2137" s="90"/>
      <c r="FH2137" s="90"/>
      <c r="FI2137" s="90"/>
      <c r="FJ2137" s="90"/>
      <c r="FK2137" s="90"/>
      <c r="FL2137" s="90"/>
      <c r="FM2137" s="90"/>
      <c r="FN2137" s="90"/>
      <c r="FO2137" s="90"/>
      <c r="FP2137" s="90"/>
      <c r="FQ2137" s="90"/>
      <c r="FR2137" s="90"/>
      <c r="FS2137" s="90"/>
      <c r="FT2137" s="90"/>
      <c r="FU2137" s="90"/>
      <c r="FV2137" s="90"/>
      <c r="FW2137" s="90"/>
      <c r="FX2137" s="90"/>
      <c r="FY2137" s="90"/>
      <c r="FZ2137" s="90"/>
      <c r="GA2137" s="90"/>
      <c r="GB2137" s="90"/>
      <c r="GC2137" s="90"/>
      <c r="GD2137" s="90"/>
      <c r="GE2137" s="90"/>
      <c r="GF2137" s="90"/>
      <c r="GG2137" s="90"/>
      <c r="GH2137" s="90"/>
      <c r="GI2137" s="90"/>
      <c r="GJ2137" s="90"/>
      <c r="GK2137" s="90"/>
      <c r="GL2137" s="90"/>
      <c r="GM2137" s="90"/>
      <c r="GN2137" s="90"/>
      <c r="GO2137" s="90"/>
      <c r="GP2137" s="90"/>
      <c r="GQ2137" s="90"/>
      <c r="GR2137" s="90"/>
      <c r="GS2137" s="90"/>
      <c r="GT2137" s="90"/>
      <c r="GU2137" s="90"/>
      <c r="GV2137" s="90"/>
      <c r="GW2137" s="90"/>
      <c r="GX2137" s="90"/>
      <c r="GY2137" s="90"/>
      <c r="GZ2137" s="90"/>
      <c r="HA2137" s="90"/>
      <c r="HB2137" s="90"/>
      <c r="HC2137" s="90"/>
      <c r="HD2137" s="90"/>
      <c r="HE2137" s="90"/>
      <c r="HF2137" s="90"/>
      <c r="HG2137" s="90"/>
      <c r="HH2137" s="90"/>
      <c r="HI2137" s="90"/>
      <c r="HJ2137" s="90"/>
      <c r="HK2137" s="90"/>
      <c r="HL2137" s="90"/>
      <c r="HM2137" s="90"/>
      <c r="HN2137" s="90"/>
      <c r="HO2137" s="90"/>
      <c r="HP2137" s="90"/>
      <c r="HQ2137" s="90"/>
      <c r="HR2137" s="90"/>
      <c r="HS2137" s="90"/>
      <c r="HT2137" s="90"/>
      <c r="HU2137" s="90"/>
      <c r="HV2137" s="90"/>
      <c r="HW2137" s="90"/>
      <c r="HX2137" s="90"/>
      <c r="HY2137" s="90"/>
      <c r="HZ2137" s="90"/>
      <c r="IA2137" s="90"/>
      <c r="IB2137" s="90"/>
      <c r="IC2137" s="90"/>
      <c r="ID2137" s="90"/>
      <c r="IE2137" s="90"/>
      <c r="IF2137" s="90"/>
      <c r="IG2137" s="90"/>
      <c r="IH2137" s="90"/>
      <c r="II2137" s="90"/>
      <c r="IJ2137" s="90"/>
      <c r="IK2137" s="90"/>
      <c r="IL2137" s="90"/>
      <c r="IM2137" s="90"/>
    </row>
    <row r="2138" spans="1:247" ht="13.5" hidden="1">
      <c r="A2138" s="90" t="s">
        <v>2767</v>
      </c>
      <c r="B2138" s="90" t="s">
        <v>3155</v>
      </c>
      <c r="C2138" s="90" t="s">
        <v>3159</v>
      </c>
      <c r="D2138" s="91">
        <v>45903</v>
      </c>
      <c r="E2138" s="90" t="s">
        <v>3122</v>
      </c>
      <c r="F2138" s="90" t="s">
        <v>3111</v>
      </c>
      <c r="G2138" s="90" t="s">
        <v>3169</v>
      </c>
      <c r="H2138" s="92">
        <v>100000</v>
      </c>
      <c r="I2138" s="92">
        <v>490</v>
      </c>
      <c r="J2138" s="93"/>
      <c r="K2138" s="94">
        <f t="shared" si="39"/>
        <v>204.08163265306123</v>
      </c>
      <c r="L2138" s="94">
        <f t="shared" si="37"/>
        <v>204.08163265306123</v>
      </c>
      <c r="M2138" s="94">
        <f t="shared" si="34"/>
        <v>0</v>
      </c>
      <c r="N2138" s="90" t="s">
        <v>3167</v>
      </c>
      <c r="O2138" s="90" t="s">
        <v>3170</v>
      </c>
      <c r="P2138" s="90" t="s">
        <v>2619</v>
      </c>
      <c r="Q2138" s="90"/>
      <c r="R2138" s="90"/>
      <c r="S2138" s="90"/>
      <c r="T2138" s="90"/>
      <c r="U2138" s="90"/>
      <c r="V2138" s="90"/>
      <c r="W2138" s="90"/>
      <c r="X2138" s="90"/>
      <c r="Y2138" s="90"/>
      <c r="Z2138" s="90"/>
      <c r="AA2138" s="90"/>
      <c r="AB2138" s="90"/>
      <c r="AC2138" s="90"/>
      <c r="AD2138" s="90"/>
      <c r="AE2138" s="90"/>
      <c r="AF2138" s="90"/>
      <c r="AG2138" s="90"/>
      <c r="AH2138" s="90"/>
      <c r="AI2138" s="90"/>
      <c r="AJ2138" s="90"/>
      <c r="AK2138" s="90"/>
      <c r="AL2138" s="90"/>
      <c r="AM2138" s="90"/>
      <c r="AN2138" s="90"/>
      <c r="AO2138" s="90"/>
      <c r="AP2138" s="90"/>
      <c r="AQ2138" s="90"/>
      <c r="AR2138" s="90"/>
      <c r="AS2138" s="90"/>
      <c r="AT2138" s="90"/>
      <c r="AU2138" s="90"/>
      <c r="AV2138" s="90"/>
      <c r="AW2138" s="90"/>
      <c r="AX2138" s="90"/>
      <c r="AY2138" s="90"/>
      <c r="AZ2138" s="90"/>
      <c r="BA2138" s="90"/>
      <c r="BB2138" s="90"/>
      <c r="BC2138" s="90"/>
      <c r="BD2138" s="90"/>
      <c r="BE2138" s="90"/>
      <c r="BF2138" s="90"/>
      <c r="BG2138" s="90"/>
      <c r="BH2138" s="90"/>
      <c r="BI2138" s="90"/>
      <c r="BJ2138" s="90"/>
      <c r="BK2138" s="90"/>
      <c r="BL2138" s="90"/>
      <c r="BM2138" s="90"/>
      <c r="BN2138" s="90"/>
      <c r="BO2138" s="90"/>
      <c r="BP2138" s="90"/>
      <c r="BQ2138" s="90"/>
      <c r="BR2138" s="90"/>
      <c r="BS2138" s="90"/>
      <c r="BT2138" s="90"/>
      <c r="BU2138" s="90"/>
      <c r="BV2138" s="90"/>
      <c r="BW2138" s="90"/>
      <c r="BX2138" s="90"/>
      <c r="BY2138" s="90"/>
      <c r="BZ2138" s="90"/>
      <c r="CA2138" s="90"/>
      <c r="CB2138" s="90"/>
      <c r="CC2138" s="90"/>
      <c r="CD2138" s="90"/>
      <c r="CE2138" s="90"/>
      <c r="CF2138" s="90"/>
      <c r="CG2138" s="90"/>
      <c r="CH2138" s="90"/>
      <c r="CI2138" s="90"/>
      <c r="CJ2138" s="90"/>
      <c r="CK2138" s="90"/>
      <c r="CL2138" s="90"/>
      <c r="CM2138" s="90"/>
      <c r="CN2138" s="90"/>
      <c r="CO2138" s="90"/>
      <c r="CP2138" s="90"/>
      <c r="CQ2138" s="90"/>
      <c r="CR2138" s="90"/>
      <c r="CS2138" s="90"/>
      <c r="CT2138" s="90"/>
      <c r="CU2138" s="90"/>
      <c r="CV2138" s="90"/>
      <c r="CW2138" s="90"/>
      <c r="CX2138" s="90"/>
      <c r="CY2138" s="90"/>
      <c r="CZ2138" s="90"/>
      <c r="DA2138" s="90"/>
      <c r="DB2138" s="90"/>
      <c r="DC2138" s="90"/>
      <c r="DD2138" s="90"/>
      <c r="DE2138" s="90"/>
      <c r="DF2138" s="90"/>
      <c r="DG2138" s="90"/>
      <c r="DH2138" s="90"/>
      <c r="DI2138" s="90"/>
      <c r="DJ2138" s="90"/>
      <c r="DK2138" s="90"/>
      <c r="DL2138" s="90"/>
      <c r="DM2138" s="90"/>
      <c r="DN2138" s="90"/>
      <c r="DO2138" s="90"/>
      <c r="DP2138" s="90"/>
      <c r="DQ2138" s="90"/>
      <c r="DR2138" s="90"/>
      <c r="DS2138" s="90"/>
      <c r="DT2138" s="90"/>
      <c r="DU2138" s="90"/>
      <c r="DV2138" s="90"/>
      <c r="DW2138" s="90"/>
      <c r="DX2138" s="90"/>
      <c r="DY2138" s="90"/>
      <c r="DZ2138" s="90"/>
      <c r="EA2138" s="90"/>
      <c r="EB2138" s="90"/>
      <c r="EC2138" s="90"/>
      <c r="ED2138" s="90"/>
      <c r="EE2138" s="90"/>
      <c r="EF2138" s="90"/>
      <c r="EG2138" s="90"/>
      <c r="EH2138" s="90"/>
      <c r="EI2138" s="90"/>
      <c r="EJ2138" s="90"/>
      <c r="EK2138" s="90"/>
      <c r="EL2138" s="90"/>
      <c r="EM2138" s="90"/>
      <c r="EN2138" s="90"/>
      <c r="EO2138" s="90"/>
      <c r="EP2138" s="90"/>
      <c r="EQ2138" s="90"/>
      <c r="ER2138" s="90"/>
      <c r="ES2138" s="90"/>
      <c r="ET2138" s="90"/>
      <c r="EU2138" s="90"/>
      <c r="EV2138" s="90"/>
      <c r="EW2138" s="90"/>
      <c r="EX2138" s="90"/>
      <c r="EY2138" s="90"/>
      <c r="EZ2138" s="90"/>
      <c r="FA2138" s="90"/>
      <c r="FB2138" s="90"/>
      <c r="FC2138" s="90"/>
      <c r="FD2138" s="90"/>
      <c r="FE2138" s="90"/>
      <c r="FF2138" s="90"/>
      <c r="FG2138" s="90"/>
      <c r="FH2138" s="90"/>
      <c r="FI2138" s="90"/>
      <c r="FJ2138" s="90"/>
      <c r="FK2138" s="90"/>
      <c r="FL2138" s="90"/>
      <c r="FM2138" s="90"/>
      <c r="FN2138" s="90"/>
      <c r="FO2138" s="90"/>
      <c r="FP2138" s="90"/>
      <c r="FQ2138" s="90"/>
      <c r="FR2138" s="90"/>
      <c r="FS2138" s="90"/>
      <c r="FT2138" s="90"/>
      <c r="FU2138" s="90"/>
      <c r="FV2138" s="90"/>
      <c r="FW2138" s="90"/>
      <c r="FX2138" s="90"/>
      <c r="FY2138" s="90"/>
      <c r="FZ2138" s="90"/>
      <c r="GA2138" s="90"/>
      <c r="GB2138" s="90"/>
      <c r="GC2138" s="90"/>
      <c r="GD2138" s="90"/>
      <c r="GE2138" s="90"/>
      <c r="GF2138" s="90"/>
      <c r="GG2138" s="90"/>
      <c r="GH2138" s="90"/>
      <c r="GI2138" s="90"/>
      <c r="GJ2138" s="90"/>
      <c r="GK2138" s="90"/>
      <c r="GL2138" s="90"/>
      <c r="GM2138" s="90"/>
      <c r="GN2138" s="90"/>
      <c r="GO2138" s="90"/>
      <c r="GP2138" s="90"/>
      <c r="GQ2138" s="90"/>
      <c r="GR2138" s="90"/>
      <c r="GS2138" s="90"/>
      <c r="GT2138" s="90"/>
      <c r="GU2138" s="90"/>
      <c r="GV2138" s="90"/>
      <c r="GW2138" s="90"/>
      <c r="GX2138" s="90"/>
      <c r="GY2138" s="90"/>
      <c r="GZ2138" s="90"/>
      <c r="HA2138" s="90"/>
      <c r="HB2138" s="90"/>
      <c r="HC2138" s="90"/>
      <c r="HD2138" s="90"/>
      <c r="HE2138" s="90"/>
      <c r="HF2138" s="90"/>
      <c r="HG2138" s="90"/>
      <c r="HH2138" s="90"/>
      <c r="HI2138" s="90"/>
      <c r="HJ2138" s="90"/>
      <c r="HK2138" s="90"/>
      <c r="HL2138" s="90"/>
      <c r="HM2138" s="90"/>
      <c r="HN2138" s="90"/>
      <c r="HO2138" s="90"/>
      <c r="HP2138" s="90"/>
      <c r="HQ2138" s="90"/>
      <c r="HR2138" s="90"/>
      <c r="HS2138" s="90"/>
      <c r="HT2138" s="90"/>
      <c r="HU2138" s="90"/>
      <c r="HV2138" s="90"/>
      <c r="HW2138" s="90"/>
      <c r="HX2138" s="90"/>
      <c r="HY2138" s="90"/>
      <c r="HZ2138" s="90"/>
      <c r="IA2138" s="90"/>
      <c r="IB2138" s="90"/>
      <c r="IC2138" s="90"/>
      <c r="ID2138" s="90"/>
      <c r="IE2138" s="90"/>
      <c r="IF2138" s="90"/>
      <c r="IG2138" s="90"/>
      <c r="IH2138" s="90"/>
      <c r="II2138" s="90"/>
      <c r="IJ2138" s="90"/>
      <c r="IK2138" s="90"/>
      <c r="IL2138" s="90"/>
      <c r="IM2138" s="90"/>
    </row>
    <row r="2139" spans="1:247" ht="13.5" hidden="1">
      <c r="A2139" s="90" t="s">
        <v>2767</v>
      </c>
      <c r="B2139" s="90" t="s">
        <v>3155</v>
      </c>
      <c r="C2139" s="90" t="s">
        <v>3159</v>
      </c>
      <c r="D2139" s="91">
        <v>45903</v>
      </c>
      <c r="E2139" s="90" t="s">
        <v>3122</v>
      </c>
      <c r="F2139" s="90" t="s">
        <v>3119</v>
      </c>
      <c r="G2139" s="90" t="s">
        <v>3171</v>
      </c>
      <c r="H2139" s="92">
        <v>7665</v>
      </c>
      <c r="I2139" s="92">
        <v>490</v>
      </c>
      <c r="J2139" s="93"/>
      <c r="K2139" s="94">
        <f t="shared" si="39"/>
        <v>15.642857142857142</v>
      </c>
      <c r="L2139" s="94">
        <f t="shared" si="37"/>
        <v>15.642857142857142</v>
      </c>
      <c r="M2139" s="94">
        <f t="shared" si="34"/>
        <v>0</v>
      </c>
      <c r="N2139" s="90" t="s">
        <v>2875</v>
      </c>
      <c r="O2139" s="90" t="s">
        <v>3172</v>
      </c>
      <c r="P2139" s="90" t="s">
        <v>2619</v>
      </c>
      <c r="Q2139" s="90"/>
      <c r="R2139" s="90"/>
      <c r="S2139" s="90"/>
      <c r="T2139" s="90"/>
      <c r="U2139" s="90"/>
      <c r="V2139" s="90"/>
      <c r="W2139" s="90"/>
      <c r="X2139" s="90"/>
      <c r="Y2139" s="90"/>
      <c r="Z2139" s="90"/>
      <c r="AA2139" s="90"/>
      <c r="AB2139" s="90"/>
      <c r="AC2139" s="90"/>
      <c r="AD2139" s="90"/>
      <c r="AE2139" s="90"/>
      <c r="AF2139" s="90"/>
      <c r="AG2139" s="90"/>
      <c r="AH2139" s="90"/>
      <c r="AI2139" s="90"/>
      <c r="AJ2139" s="90"/>
      <c r="AK2139" s="90"/>
      <c r="AL2139" s="90"/>
      <c r="AM2139" s="90"/>
      <c r="AN2139" s="90"/>
      <c r="AO2139" s="90"/>
      <c r="AP2139" s="90"/>
      <c r="AQ2139" s="90"/>
      <c r="AR2139" s="90"/>
      <c r="AS2139" s="90"/>
      <c r="AT2139" s="90"/>
      <c r="AU2139" s="90"/>
      <c r="AV2139" s="90"/>
      <c r="AW2139" s="90"/>
      <c r="AX2139" s="90"/>
      <c r="AY2139" s="90"/>
      <c r="AZ2139" s="90"/>
      <c r="BA2139" s="90"/>
      <c r="BB2139" s="90"/>
      <c r="BC2139" s="90"/>
      <c r="BD2139" s="90"/>
      <c r="BE2139" s="90"/>
      <c r="BF2139" s="90"/>
      <c r="BG2139" s="90"/>
      <c r="BH2139" s="90"/>
      <c r="BI2139" s="90"/>
      <c r="BJ2139" s="90"/>
      <c r="BK2139" s="90"/>
      <c r="BL2139" s="90"/>
      <c r="BM2139" s="90"/>
      <c r="BN2139" s="90"/>
      <c r="BO2139" s="90"/>
      <c r="BP2139" s="90"/>
      <c r="BQ2139" s="90"/>
      <c r="BR2139" s="90"/>
      <c r="BS2139" s="90"/>
      <c r="BT2139" s="90"/>
      <c r="BU2139" s="90"/>
      <c r="BV2139" s="90"/>
      <c r="BW2139" s="90"/>
      <c r="BX2139" s="90"/>
      <c r="BY2139" s="90"/>
      <c r="BZ2139" s="90"/>
      <c r="CA2139" s="90"/>
      <c r="CB2139" s="90"/>
      <c r="CC2139" s="90"/>
      <c r="CD2139" s="90"/>
      <c r="CE2139" s="90"/>
      <c r="CF2139" s="90"/>
      <c r="CG2139" s="90"/>
      <c r="CH2139" s="90"/>
      <c r="CI2139" s="90"/>
      <c r="CJ2139" s="90"/>
      <c r="CK2139" s="90"/>
      <c r="CL2139" s="90"/>
      <c r="CM2139" s="90"/>
      <c r="CN2139" s="90"/>
      <c r="CO2139" s="90"/>
      <c r="CP2139" s="90"/>
      <c r="CQ2139" s="90"/>
      <c r="CR2139" s="90"/>
      <c r="CS2139" s="90"/>
      <c r="CT2139" s="90"/>
      <c r="CU2139" s="90"/>
      <c r="CV2139" s="90"/>
      <c r="CW2139" s="90"/>
      <c r="CX2139" s="90"/>
      <c r="CY2139" s="90"/>
      <c r="CZ2139" s="90"/>
      <c r="DA2139" s="90"/>
      <c r="DB2139" s="90"/>
      <c r="DC2139" s="90"/>
      <c r="DD2139" s="90"/>
      <c r="DE2139" s="90"/>
      <c r="DF2139" s="90"/>
      <c r="DG2139" s="90"/>
      <c r="DH2139" s="90"/>
      <c r="DI2139" s="90"/>
      <c r="DJ2139" s="90"/>
      <c r="DK2139" s="90"/>
      <c r="DL2139" s="90"/>
      <c r="DM2139" s="90"/>
      <c r="DN2139" s="90"/>
      <c r="DO2139" s="90"/>
      <c r="DP2139" s="90"/>
      <c r="DQ2139" s="90"/>
      <c r="DR2139" s="90"/>
      <c r="DS2139" s="90"/>
      <c r="DT2139" s="90"/>
      <c r="DU2139" s="90"/>
      <c r="DV2139" s="90"/>
      <c r="DW2139" s="90"/>
      <c r="DX2139" s="90"/>
      <c r="DY2139" s="90"/>
      <c r="DZ2139" s="90"/>
      <c r="EA2139" s="90"/>
      <c r="EB2139" s="90"/>
      <c r="EC2139" s="90"/>
      <c r="ED2139" s="90"/>
      <c r="EE2139" s="90"/>
      <c r="EF2139" s="90"/>
      <c r="EG2139" s="90"/>
      <c r="EH2139" s="90"/>
      <c r="EI2139" s="90"/>
      <c r="EJ2139" s="90"/>
      <c r="EK2139" s="90"/>
      <c r="EL2139" s="90"/>
      <c r="EM2139" s="90"/>
      <c r="EN2139" s="90"/>
      <c r="EO2139" s="90"/>
      <c r="EP2139" s="90"/>
      <c r="EQ2139" s="90"/>
      <c r="ER2139" s="90"/>
      <c r="ES2139" s="90"/>
      <c r="ET2139" s="90"/>
      <c r="EU2139" s="90"/>
      <c r="EV2139" s="90"/>
      <c r="EW2139" s="90"/>
      <c r="EX2139" s="90"/>
      <c r="EY2139" s="90"/>
      <c r="EZ2139" s="90"/>
      <c r="FA2139" s="90"/>
      <c r="FB2139" s="90"/>
      <c r="FC2139" s="90"/>
      <c r="FD2139" s="90"/>
      <c r="FE2139" s="90"/>
      <c r="FF2139" s="90"/>
      <c r="FG2139" s="90"/>
      <c r="FH2139" s="90"/>
      <c r="FI2139" s="90"/>
      <c r="FJ2139" s="90"/>
      <c r="FK2139" s="90"/>
      <c r="FL2139" s="90"/>
      <c r="FM2139" s="90"/>
      <c r="FN2139" s="90"/>
      <c r="FO2139" s="90"/>
      <c r="FP2139" s="90"/>
      <c r="FQ2139" s="90"/>
      <c r="FR2139" s="90"/>
      <c r="FS2139" s="90"/>
      <c r="FT2139" s="90"/>
      <c r="FU2139" s="90"/>
      <c r="FV2139" s="90"/>
      <c r="FW2139" s="90"/>
      <c r="FX2139" s="90"/>
      <c r="FY2139" s="90"/>
      <c r="FZ2139" s="90"/>
      <c r="GA2139" s="90"/>
      <c r="GB2139" s="90"/>
      <c r="GC2139" s="90"/>
      <c r="GD2139" s="90"/>
      <c r="GE2139" s="90"/>
      <c r="GF2139" s="90"/>
      <c r="GG2139" s="90"/>
      <c r="GH2139" s="90"/>
      <c r="GI2139" s="90"/>
      <c r="GJ2139" s="90"/>
      <c r="GK2139" s="90"/>
      <c r="GL2139" s="90"/>
      <c r="GM2139" s="90"/>
      <c r="GN2139" s="90"/>
      <c r="GO2139" s="90"/>
      <c r="GP2139" s="90"/>
      <c r="GQ2139" s="90"/>
      <c r="GR2139" s="90"/>
      <c r="GS2139" s="90"/>
      <c r="GT2139" s="90"/>
      <c r="GU2139" s="90"/>
      <c r="GV2139" s="90"/>
      <c r="GW2139" s="90"/>
      <c r="GX2139" s="90"/>
      <c r="GY2139" s="90"/>
      <c r="GZ2139" s="90"/>
      <c r="HA2139" s="90"/>
      <c r="HB2139" s="90"/>
      <c r="HC2139" s="90"/>
      <c r="HD2139" s="90"/>
      <c r="HE2139" s="90"/>
      <c r="HF2139" s="90"/>
      <c r="HG2139" s="90"/>
      <c r="HH2139" s="90"/>
      <c r="HI2139" s="90"/>
      <c r="HJ2139" s="90"/>
      <c r="HK2139" s="90"/>
      <c r="HL2139" s="90"/>
      <c r="HM2139" s="90"/>
      <c r="HN2139" s="90"/>
      <c r="HO2139" s="90"/>
      <c r="HP2139" s="90"/>
      <c r="HQ2139" s="90"/>
      <c r="HR2139" s="90"/>
      <c r="HS2139" s="90"/>
      <c r="HT2139" s="90"/>
      <c r="HU2139" s="90"/>
      <c r="HV2139" s="90"/>
      <c r="HW2139" s="90"/>
      <c r="HX2139" s="90"/>
      <c r="HY2139" s="90"/>
      <c r="HZ2139" s="90"/>
      <c r="IA2139" s="90"/>
      <c r="IB2139" s="90"/>
      <c r="IC2139" s="90"/>
      <c r="ID2139" s="90"/>
      <c r="IE2139" s="90"/>
      <c r="IF2139" s="90"/>
      <c r="IG2139" s="90"/>
      <c r="IH2139" s="90"/>
      <c r="II2139" s="90"/>
      <c r="IJ2139" s="90"/>
      <c r="IK2139" s="90"/>
      <c r="IL2139" s="90"/>
      <c r="IM2139" s="90"/>
    </row>
    <row r="2140" spans="1:247" ht="13.5" hidden="1">
      <c r="A2140" s="90" t="s">
        <v>2767</v>
      </c>
      <c r="B2140" s="90" t="s">
        <v>3155</v>
      </c>
      <c r="C2140" s="90" t="s">
        <v>3173</v>
      </c>
      <c r="D2140" s="96">
        <v>45994</v>
      </c>
      <c r="E2140" s="90" t="s">
        <v>3174</v>
      </c>
      <c r="F2140" s="90" t="s">
        <v>3175</v>
      </c>
      <c r="G2140" s="90" t="s">
        <v>3176</v>
      </c>
      <c r="H2140" s="92">
        <v>271200</v>
      </c>
      <c r="I2140" s="92">
        <v>490</v>
      </c>
      <c r="J2140" s="93"/>
      <c r="K2140" s="94">
        <f t="shared" si="39"/>
        <v>553.46938775510205</v>
      </c>
      <c r="L2140" s="94">
        <f t="shared" si="37"/>
        <v>553.46938775510205</v>
      </c>
      <c r="M2140" s="94">
        <f t="shared" si="34"/>
        <v>0</v>
      </c>
      <c r="N2140" s="90" t="s">
        <v>2875</v>
      </c>
      <c r="O2140" s="90" t="s">
        <v>3177</v>
      </c>
      <c r="P2140" s="90" t="s">
        <v>2619</v>
      </c>
      <c r="Q2140" s="90"/>
      <c r="R2140" s="90"/>
      <c r="S2140" s="90"/>
      <c r="T2140" s="90"/>
      <c r="U2140" s="90"/>
      <c r="V2140" s="90"/>
      <c r="W2140" s="90"/>
      <c r="X2140" s="90"/>
      <c r="Y2140" s="90"/>
      <c r="Z2140" s="90"/>
      <c r="AA2140" s="90"/>
      <c r="AB2140" s="90"/>
      <c r="AC2140" s="90"/>
      <c r="AD2140" s="90"/>
      <c r="AE2140" s="90"/>
      <c r="AF2140" s="90"/>
      <c r="AG2140" s="90"/>
      <c r="AH2140" s="90"/>
      <c r="AI2140" s="90"/>
      <c r="AJ2140" s="90"/>
      <c r="AK2140" s="90"/>
      <c r="AL2140" s="90"/>
      <c r="AM2140" s="90"/>
      <c r="AN2140" s="90"/>
      <c r="AO2140" s="90"/>
      <c r="AP2140" s="90"/>
      <c r="AQ2140" s="90"/>
      <c r="AR2140" s="90"/>
      <c r="AS2140" s="90"/>
      <c r="AT2140" s="90"/>
      <c r="AU2140" s="90"/>
      <c r="AV2140" s="90"/>
      <c r="AW2140" s="90"/>
      <c r="AX2140" s="90"/>
      <c r="AY2140" s="90"/>
      <c r="AZ2140" s="90"/>
      <c r="BA2140" s="90"/>
      <c r="BB2140" s="90"/>
      <c r="BC2140" s="90"/>
      <c r="BD2140" s="90"/>
      <c r="BE2140" s="90"/>
      <c r="BF2140" s="90"/>
      <c r="BG2140" s="90"/>
      <c r="BH2140" s="90"/>
      <c r="BI2140" s="90"/>
      <c r="BJ2140" s="90"/>
      <c r="BK2140" s="90"/>
      <c r="BL2140" s="90"/>
      <c r="BM2140" s="90"/>
      <c r="BN2140" s="90"/>
      <c r="BO2140" s="90"/>
      <c r="BP2140" s="90"/>
      <c r="BQ2140" s="90"/>
      <c r="BR2140" s="90"/>
      <c r="BS2140" s="90"/>
      <c r="BT2140" s="90"/>
      <c r="BU2140" s="90"/>
      <c r="BV2140" s="90"/>
      <c r="BW2140" s="90"/>
      <c r="BX2140" s="90"/>
      <c r="BY2140" s="90"/>
      <c r="BZ2140" s="90"/>
      <c r="CA2140" s="90"/>
      <c r="CB2140" s="90"/>
      <c r="CC2140" s="90"/>
      <c r="CD2140" s="90"/>
      <c r="CE2140" s="90"/>
      <c r="CF2140" s="90"/>
      <c r="CG2140" s="90"/>
      <c r="CH2140" s="90"/>
      <c r="CI2140" s="90"/>
      <c r="CJ2140" s="90"/>
      <c r="CK2140" s="90"/>
      <c r="CL2140" s="90"/>
      <c r="CM2140" s="90"/>
      <c r="CN2140" s="90"/>
      <c r="CO2140" s="90"/>
      <c r="CP2140" s="90"/>
      <c r="CQ2140" s="90"/>
      <c r="CR2140" s="90"/>
      <c r="CS2140" s="90"/>
      <c r="CT2140" s="90"/>
      <c r="CU2140" s="90"/>
      <c r="CV2140" s="90"/>
      <c r="CW2140" s="90"/>
      <c r="CX2140" s="90"/>
      <c r="CY2140" s="90"/>
      <c r="CZ2140" s="90"/>
      <c r="DA2140" s="90"/>
      <c r="DB2140" s="90"/>
      <c r="DC2140" s="90"/>
      <c r="DD2140" s="90"/>
      <c r="DE2140" s="90"/>
      <c r="DF2140" s="90"/>
      <c r="DG2140" s="90"/>
      <c r="DH2140" s="90"/>
      <c r="DI2140" s="90"/>
      <c r="DJ2140" s="90"/>
      <c r="DK2140" s="90"/>
      <c r="DL2140" s="90"/>
      <c r="DM2140" s="90"/>
      <c r="DN2140" s="90"/>
      <c r="DO2140" s="90"/>
      <c r="DP2140" s="90"/>
      <c r="DQ2140" s="90"/>
      <c r="DR2140" s="90"/>
      <c r="DS2140" s="90"/>
      <c r="DT2140" s="90"/>
      <c r="DU2140" s="90"/>
      <c r="DV2140" s="90"/>
      <c r="DW2140" s="90"/>
      <c r="DX2140" s="90"/>
      <c r="DY2140" s="90"/>
      <c r="DZ2140" s="90"/>
      <c r="EA2140" s="90"/>
      <c r="EB2140" s="90"/>
      <c r="EC2140" s="90"/>
      <c r="ED2140" s="90"/>
      <c r="EE2140" s="90"/>
      <c r="EF2140" s="90"/>
      <c r="EG2140" s="90"/>
      <c r="EH2140" s="90"/>
      <c r="EI2140" s="90"/>
      <c r="EJ2140" s="90"/>
      <c r="EK2140" s="90"/>
      <c r="EL2140" s="90"/>
      <c r="EM2140" s="90"/>
      <c r="EN2140" s="90"/>
      <c r="EO2140" s="90"/>
      <c r="EP2140" s="90"/>
      <c r="EQ2140" s="90"/>
      <c r="ER2140" s="90"/>
      <c r="ES2140" s="90"/>
      <c r="ET2140" s="90"/>
      <c r="EU2140" s="90"/>
      <c r="EV2140" s="90"/>
      <c r="EW2140" s="90"/>
      <c r="EX2140" s="90"/>
      <c r="EY2140" s="90"/>
      <c r="EZ2140" s="90"/>
      <c r="FA2140" s="90"/>
      <c r="FB2140" s="90"/>
      <c r="FC2140" s="90"/>
      <c r="FD2140" s="90"/>
      <c r="FE2140" s="90"/>
      <c r="FF2140" s="90"/>
      <c r="FG2140" s="90"/>
      <c r="FH2140" s="90"/>
      <c r="FI2140" s="90"/>
      <c r="FJ2140" s="90"/>
      <c r="FK2140" s="90"/>
      <c r="FL2140" s="90"/>
      <c r="FM2140" s="90"/>
      <c r="FN2140" s="90"/>
      <c r="FO2140" s="90"/>
      <c r="FP2140" s="90"/>
      <c r="FQ2140" s="90"/>
      <c r="FR2140" s="90"/>
      <c r="FS2140" s="90"/>
      <c r="FT2140" s="90"/>
      <c r="FU2140" s="90"/>
      <c r="FV2140" s="90"/>
      <c r="FW2140" s="90"/>
      <c r="FX2140" s="90"/>
      <c r="FY2140" s="90"/>
      <c r="FZ2140" s="90"/>
      <c r="GA2140" s="90"/>
      <c r="GB2140" s="90"/>
      <c r="GC2140" s="90"/>
      <c r="GD2140" s="90"/>
      <c r="GE2140" s="90"/>
      <c r="GF2140" s="90"/>
      <c r="GG2140" s="90"/>
      <c r="GH2140" s="90"/>
      <c r="GI2140" s="90"/>
      <c r="GJ2140" s="90"/>
      <c r="GK2140" s="90"/>
      <c r="GL2140" s="90"/>
      <c r="GM2140" s="90"/>
      <c r="GN2140" s="90"/>
      <c r="GO2140" s="90"/>
      <c r="GP2140" s="90"/>
      <c r="GQ2140" s="90"/>
      <c r="GR2140" s="90"/>
      <c r="GS2140" s="90"/>
      <c r="GT2140" s="90"/>
      <c r="GU2140" s="90"/>
      <c r="GV2140" s="90"/>
      <c r="GW2140" s="90"/>
      <c r="GX2140" s="90"/>
      <c r="GY2140" s="90"/>
      <c r="GZ2140" s="90"/>
      <c r="HA2140" s="90"/>
      <c r="HB2140" s="90"/>
      <c r="HC2140" s="90"/>
      <c r="HD2140" s="90"/>
      <c r="HE2140" s="90"/>
      <c r="HF2140" s="90"/>
      <c r="HG2140" s="90"/>
      <c r="HH2140" s="90"/>
      <c r="HI2140" s="90"/>
      <c r="HJ2140" s="90"/>
      <c r="HK2140" s="90"/>
      <c r="HL2140" s="90"/>
      <c r="HM2140" s="90"/>
      <c r="HN2140" s="90"/>
      <c r="HO2140" s="90"/>
      <c r="HP2140" s="90"/>
      <c r="HQ2140" s="90"/>
      <c r="HR2140" s="90"/>
      <c r="HS2140" s="90"/>
      <c r="HT2140" s="90"/>
      <c r="HU2140" s="90"/>
      <c r="HV2140" s="90"/>
      <c r="HW2140" s="90"/>
      <c r="HX2140" s="90"/>
      <c r="HY2140" s="90"/>
      <c r="HZ2140" s="90"/>
      <c r="IA2140" s="90"/>
      <c r="IB2140" s="90"/>
      <c r="IC2140" s="90"/>
      <c r="ID2140" s="90"/>
      <c r="IE2140" s="90"/>
      <c r="IF2140" s="90"/>
      <c r="IG2140" s="90"/>
      <c r="IH2140" s="90"/>
      <c r="II2140" s="90"/>
      <c r="IJ2140" s="90"/>
      <c r="IK2140" s="90"/>
      <c r="IL2140" s="90"/>
      <c r="IM2140" s="90"/>
    </row>
    <row r="2141" spans="1:247" ht="13.5" hidden="1">
      <c r="A2141" s="90" t="s">
        <v>2767</v>
      </c>
      <c r="B2141" s="90" t="s">
        <v>3155</v>
      </c>
      <c r="C2141" s="90" t="s">
        <v>3159</v>
      </c>
      <c r="D2141" s="90" t="s">
        <v>3178</v>
      </c>
      <c r="E2141" s="90">
        <v>221140</v>
      </c>
      <c r="F2141" s="90" t="s">
        <v>2965</v>
      </c>
      <c r="G2141" s="90" t="s">
        <v>3179</v>
      </c>
      <c r="H2141" s="92">
        <v>20000</v>
      </c>
      <c r="I2141" s="90">
        <v>498</v>
      </c>
      <c r="J2141" s="93"/>
      <c r="K2141" s="94">
        <f>IFERROR(H2141/I2141,0)</f>
        <v>40.160642570281126</v>
      </c>
      <c r="L2141" s="94">
        <f t="shared" si="37"/>
        <v>40.160642570281126</v>
      </c>
      <c r="M2141" s="94">
        <f t="shared" si="34"/>
        <v>0</v>
      </c>
      <c r="N2141" s="90" t="s">
        <v>3180</v>
      </c>
      <c r="O2141" s="90" t="s">
        <v>3181</v>
      </c>
      <c r="P2141" s="90" t="s">
        <v>2619</v>
      </c>
      <c r="Q2141" s="90"/>
      <c r="R2141" s="90"/>
      <c r="S2141" s="90"/>
      <c r="T2141" s="90"/>
      <c r="U2141" s="90"/>
      <c r="V2141" s="90"/>
      <c r="W2141" s="90"/>
      <c r="X2141" s="90"/>
      <c r="Y2141" s="90"/>
      <c r="Z2141" s="90"/>
      <c r="AA2141" s="90"/>
      <c r="AB2141" s="90"/>
      <c r="AC2141" s="90"/>
      <c r="AD2141" s="90"/>
      <c r="AE2141" s="90"/>
      <c r="AF2141" s="90"/>
      <c r="AG2141" s="90"/>
      <c r="AH2141" s="90"/>
      <c r="AI2141" s="90"/>
      <c r="AJ2141" s="90"/>
      <c r="AK2141" s="90"/>
      <c r="AL2141" s="90"/>
      <c r="AM2141" s="90"/>
      <c r="AN2141" s="90"/>
      <c r="AO2141" s="90"/>
      <c r="AP2141" s="90"/>
      <c r="AQ2141" s="90"/>
      <c r="AR2141" s="90"/>
      <c r="AS2141" s="90"/>
      <c r="AT2141" s="90"/>
      <c r="AU2141" s="90"/>
      <c r="AV2141" s="90"/>
      <c r="AW2141" s="90"/>
      <c r="AX2141" s="90"/>
      <c r="AY2141" s="90"/>
      <c r="AZ2141" s="90"/>
      <c r="BA2141" s="90"/>
      <c r="BB2141" s="90"/>
      <c r="BC2141" s="90"/>
      <c r="BD2141" s="90"/>
      <c r="BE2141" s="90"/>
      <c r="BF2141" s="90"/>
      <c r="BG2141" s="90"/>
      <c r="BH2141" s="90"/>
      <c r="BI2141" s="90"/>
      <c r="BJ2141" s="90"/>
      <c r="BK2141" s="90"/>
      <c r="BL2141" s="90"/>
      <c r="BM2141" s="90"/>
      <c r="BN2141" s="90"/>
      <c r="BO2141" s="90"/>
      <c r="BP2141" s="90"/>
      <c r="BQ2141" s="90"/>
      <c r="BR2141" s="90"/>
      <c r="BS2141" s="90"/>
      <c r="BT2141" s="90"/>
      <c r="BU2141" s="90"/>
      <c r="BV2141" s="90"/>
      <c r="BW2141" s="90"/>
      <c r="BX2141" s="90"/>
      <c r="BY2141" s="90"/>
      <c r="BZ2141" s="90"/>
      <c r="CA2141" s="90"/>
      <c r="CB2141" s="90"/>
      <c r="CC2141" s="90"/>
      <c r="CD2141" s="90"/>
      <c r="CE2141" s="90"/>
      <c r="CF2141" s="90"/>
      <c r="CG2141" s="90"/>
      <c r="CH2141" s="90"/>
      <c r="CI2141" s="90"/>
      <c r="CJ2141" s="90"/>
      <c r="CK2141" s="90"/>
      <c r="CL2141" s="90"/>
      <c r="CM2141" s="90"/>
      <c r="CN2141" s="90"/>
      <c r="CO2141" s="90"/>
      <c r="CP2141" s="90"/>
      <c r="CQ2141" s="90"/>
      <c r="CR2141" s="90"/>
      <c r="CS2141" s="90"/>
      <c r="CT2141" s="90"/>
      <c r="CU2141" s="90"/>
      <c r="CV2141" s="90"/>
      <c r="CW2141" s="90"/>
      <c r="CX2141" s="90"/>
      <c r="CY2141" s="90"/>
      <c r="CZ2141" s="90"/>
      <c r="DA2141" s="90"/>
      <c r="DB2141" s="90"/>
      <c r="DC2141" s="90"/>
      <c r="DD2141" s="90"/>
      <c r="DE2141" s="90"/>
      <c r="DF2141" s="90"/>
      <c r="DG2141" s="90"/>
      <c r="DH2141" s="90"/>
      <c r="DI2141" s="90"/>
      <c r="DJ2141" s="90"/>
      <c r="DK2141" s="90"/>
      <c r="DL2141" s="90"/>
      <c r="DM2141" s="90"/>
      <c r="DN2141" s="90"/>
      <c r="DO2141" s="90"/>
      <c r="DP2141" s="90"/>
      <c r="DQ2141" s="90"/>
      <c r="DR2141" s="90"/>
      <c r="DS2141" s="90"/>
      <c r="DT2141" s="90"/>
      <c r="DU2141" s="90"/>
      <c r="DV2141" s="90"/>
      <c r="DW2141" s="90"/>
      <c r="DX2141" s="90"/>
      <c r="DY2141" s="90"/>
      <c r="DZ2141" s="90"/>
      <c r="EA2141" s="90"/>
      <c r="EB2141" s="90"/>
      <c r="EC2141" s="90"/>
      <c r="ED2141" s="90"/>
      <c r="EE2141" s="90"/>
      <c r="EF2141" s="90"/>
      <c r="EG2141" s="90"/>
      <c r="EH2141" s="90"/>
      <c r="EI2141" s="90"/>
      <c r="EJ2141" s="90"/>
      <c r="EK2141" s="90"/>
      <c r="EL2141" s="90"/>
      <c r="EM2141" s="90"/>
      <c r="EN2141" s="90"/>
      <c r="EO2141" s="90"/>
      <c r="EP2141" s="90"/>
      <c r="EQ2141" s="90"/>
      <c r="ER2141" s="90"/>
      <c r="ES2141" s="90"/>
      <c r="ET2141" s="90"/>
      <c r="EU2141" s="90"/>
      <c r="EV2141" s="90"/>
      <c r="EW2141" s="90"/>
      <c r="EX2141" s="90"/>
      <c r="EY2141" s="90"/>
      <c r="EZ2141" s="90"/>
      <c r="FA2141" s="90"/>
      <c r="FB2141" s="90"/>
      <c r="FC2141" s="90"/>
      <c r="FD2141" s="90"/>
      <c r="FE2141" s="90"/>
      <c r="FF2141" s="90"/>
      <c r="FG2141" s="90"/>
      <c r="FH2141" s="90"/>
      <c r="FI2141" s="90"/>
      <c r="FJ2141" s="90"/>
      <c r="FK2141" s="90"/>
      <c r="FL2141" s="90"/>
      <c r="FM2141" s="90"/>
      <c r="FN2141" s="90"/>
      <c r="FO2141" s="90"/>
      <c r="FP2141" s="90"/>
      <c r="FQ2141" s="90"/>
      <c r="FR2141" s="90"/>
      <c r="FS2141" s="90"/>
      <c r="FT2141" s="90"/>
      <c r="FU2141" s="90"/>
      <c r="FV2141" s="90"/>
      <c r="FW2141" s="90"/>
      <c r="FX2141" s="90"/>
      <c r="FY2141" s="90"/>
      <c r="FZ2141" s="90"/>
      <c r="GA2141" s="90"/>
      <c r="GB2141" s="90"/>
      <c r="GC2141" s="90"/>
      <c r="GD2141" s="90"/>
      <c r="GE2141" s="90"/>
      <c r="GF2141" s="90"/>
      <c r="GG2141" s="90"/>
      <c r="GH2141" s="90"/>
      <c r="GI2141" s="90"/>
      <c r="GJ2141" s="90"/>
      <c r="GK2141" s="90"/>
      <c r="GL2141" s="90"/>
      <c r="GM2141" s="90"/>
      <c r="GN2141" s="90"/>
      <c r="GO2141" s="90"/>
      <c r="GP2141" s="90"/>
      <c r="GQ2141" s="90"/>
      <c r="GR2141" s="90"/>
      <c r="GS2141" s="90"/>
      <c r="GT2141" s="90"/>
      <c r="GU2141" s="90"/>
      <c r="GV2141" s="90"/>
      <c r="GW2141" s="90"/>
      <c r="GX2141" s="90"/>
      <c r="GY2141" s="90"/>
      <c r="GZ2141" s="90"/>
      <c r="HA2141" s="90"/>
      <c r="HB2141" s="90"/>
      <c r="HC2141" s="90"/>
      <c r="HD2141" s="90"/>
      <c r="HE2141" s="90"/>
      <c r="HF2141" s="90"/>
      <c r="HG2141" s="90"/>
      <c r="HH2141" s="90"/>
      <c r="HI2141" s="90"/>
      <c r="HJ2141" s="90"/>
      <c r="HK2141" s="90"/>
      <c r="HL2141" s="90"/>
      <c r="HM2141" s="90"/>
      <c r="HN2141" s="90"/>
      <c r="HO2141" s="90"/>
      <c r="HP2141" s="90"/>
      <c r="HQ2141" s="90"/>
      <c r="HR2141" s="90"/>
      <c r="HS2141" s="90"/>
      <c r="HT2141" s="90"/>
      <c r="HU2141" s="90"/>
      <c r="HV2141" s="90"/>
      <c r="HW2141" s="90"/>
      <c r="HX2141" s="90"/>
      <c r="HY2141" s="90"/>
      <c r="HZ2141" s="90"/>
      <c r="IA2141" s="90"/>
      <c r="IB2141" s="90"/>
      <c r="IC2141" s="90"/>
      <c r="ID2141" s="90"/>
      <c r="IE2141" s="90"/>
      <c r="IF2141" s="90"/>
      <c r="IG2141" s="90"/>
      <c r="IH2141" s="90"/>
      <c r="II2141" s="90"/>
      <c r="IJ2141" s="90"/>
      <c r="IK2141" s="90"/>
      <c r="IL2141" s="90"/>
      <c r="IM2141" s="90"/>
    </row>
    <row r="2142" spans="1:247" ht="13.5" hidden="1">
      <c r="A2142" s="90" t="s">
        <v>2767</v>
      </c>
      <c r="B2142" s="90" t="s">
        <v>3155</v>
      </c>
      <c r="C2142" s="90" t="s">
        <v>3159</v>
      </c>
      <c r="D2142" s="90" t="s">
        <v>3146</v>
      </c>
      <c r="E2142" s="90">
        <v>15821</v>
      </c>
      <c r="F2142" s="90" t="s">
        <v>3182</v>
      </c>
      <c r="G2142" s="90" t="s">
        <v>3183</v>
      </c>
      <c r="H2142" s="92">
        <v>49919.99</v>
      </c>
      <c r="I2142" s="90">
        <v>498</v>
      </c>
      <c r="J2142" s="93"/>
      <c r="K2142" s="94">
        <f>IFERROR(H2142/I2142,0)</f>
        <v>100.24094377510039</v>
      </c>
      <c r="L2142" s="94">
        <f t="shared" si="37"/>
        <v>100.24094377510039</v>
      </c>
      <c r="M2142" s="94">
        <f t="shared" si="34"/>
        <v>0</v>
      </c>
      <c r="N2142" s="91">
        <v>45997</v>
      </c>
      <c r="O2142" s="90" t="s">
        <v>3184</v>
      </c>
      <c r="P2142" s="90" t="s">
        <v>2619</v>
      </c>
      <c r="Q2142" s="90"/>
      <c r="R2142" s="90"/>
      <c r="S2142" s="90"/>
      <c r="T2142" s="115"/>
      <c r="U2142" s="90"/>
      <c r="V2142" s="90"/>
      <c r="W2142" s="90"/>
      <c r="X2142" s="90"/>
      <c r="Y2142" s="90"/>
      <c r="Z2142" s="90"/>
      <c r="AA2142" s="90"/>
      <c r="AB2142" s="90"/>
      <c r="AC2142" s="90"/>
      <c r="AD2142" s="90"/>
      <c r="AE2142" s="90"/>
      <c r="AF2142" s="90"/>
      <c r="AG2142" s="90"/>
      <c r="AH2142" s="90"/>
      <c r="AI2142" s="90"/>
      <c r="AJ2142" s="90"/>
      <c r="AK2142" s="90"/>
      <c r="AL2142" s="90"/>
      <c r="AM2142" s="90"/>
      <c r="AN2142" s="90"/>
      <c r="AO2142" s="90"/>
      <c r="AP2142" s="90"/>
      <c r="AQ2142" s="90"/>
      <c r="AR2142" s="90"/>
      <c r="AS2142" s="90"/>
      <c r="AT2142" s="90"/>
      <c r="AU2142" s="90"/>
      <c r="AV2142" s="90"/>
      <c r="AW2142" s="90"/>
      <c r="AX2142" s="90"/>
      <c r="AY2142" s="90"/>
      <c r="AZ2142" s="90"/>
      <c r="BA2142" s="90"/>
      <c r="BB2142" s="90"/>
      <c r="BC2142" s="90"/>
      <c r="BD2142" s="90"/>
      <c r="BE2142" s="90"/>
      <c r="BF2142" s="90"/>
      <c r="BG2142" s="90"/>
      <c r="BH2142" s="90"/>
      <c r="BI2142" s="90"/>
      <c r="BJ2142" s="90"/>
      <c r="BK2142" s="90"/>
      <c r="BL2142" s="90"/>
      <c r="BM2142" s="90"/>
      <c r="BN2142" s="90"/>
      <c r="BO2142" s="90"/>
      <c r="BP2142" s="90"/>
      <c r="BQ2142" s="90"/>
      <c r="BR2142" s="90"/>
      <c r="BS2142" s="90"/>
      <c r="BT2142" s="90"/>
      <c r="BU2142" s="90"/>
      <c r="BV2142" s="90"/>
      <c r="BW2142" s="90"/>
      <c r="BX2142" s="90"/>
      <c r="BY2142" s="90"/>
      <c r="BZ2142" s="90"/>
      <c r="CA2142" s="90"/>
      <c r="CB2142" s="90"/>
      <c r="CC2142" s="90"/>
      <c r="CD2142" s="90"/>
      <c r="CE2142" s="90"/>
      <c r="CF2142" s="90"/>
      <c r="CG2142" s="90"/>
      <c r="CH2142" s="90"/>
      <c r="CI2142" s="90"/>
      <c r="CJ2142" s="90"/>
      <c r="CK2142" s="90"/>
      <c r="CL2142" s="90"/>
      <c r="CM2142" s="90"/>
      <c r="CN2142" s="90"/>
      <c r="CO2142" s="90"/>
      <c r="CP2142" s="90"/>
      <c r="CQ2142" s="90"/>
      <c r="CR2142" s="90"/>
      <c r="CS2142" s="90"/>
      <c r="CT2142" s="90"/>
      <c r="CU2142" s="90"/>
      <c r="CV2142" s="90"/>
      <c r="CW2142" s="90"/>
      <c r="CX2142" s="90"/>
      <c r="CY2142" s="90"/>
      <c r="CZ2142" s="90"/>
      <c r="DA2142" s="90"/>
      <c r="DB2142" s="90"/>
      <c r="DC2142" s="90"/>
      <c r="DD2142" s="90"/>
      <c r="DE2142" s="90"/>
      <c r="DF2142" s="90"/>
      <c r="DG2142" s="90"/>
      <c r="DH2142" s="90"/>
      <c r="DI2142" s="90"/>
      <c r="DJ2142" s="90"/>
      <c r="DK2142" s="90"/>
      <c r="DL2142" s="90"/>
      <c r="DM2142" s="90"/>
      <c r="DN2142" s="90"/>
      <c r="DO2142" s="90"/>
      <c r="DP2142" s="90"/>
      <c r="DQ2142" s="90"/>
      <c r="DR2142" s="90"/>
      <c r="DS2142" s="90"/>
      <c r="DT2142" s="90"/>
      <c r="DU2142" s="90"/>
      <c r="DV2142" s="90"/>
      <c r="DW2142" s="90"/>
      <c r="DX2142" s="90"/>
      <c r="DY2142" s="90"/>
      <c r="DZ2142" s="90"/>
      <c r="EA2142" s="90"/>
      <c r="EB2142" s="90"/>
      <c r="EC2142" s="90"/>
      <c r="ED2142" s="90"/>
      <c r="EE2142" s="90"/>
      <c r="EF2142" s="90"/>
      <c r="EG2142" s="90"/>
      <c r="EH2142" s="90"/>
      <c r="EI2142" s="90"/>
      <c r="EJ2142" s="90"/>
      <c r="EK2142" s="90"/>
      <c r="EL2142" s="90"/>
      <c r="EM2142" s="90"/>
      <c r="EN2142" s="90"/>
      <c r="EO2142" s="90"/>
      <c r="EP2142" s="90"/>
      <c r="EQ2142" s="90"/>
      <c r="ER2142" s="90"/>
      <c r="ES2142" s="90"/>
      <c r="ET2142" s="90"/>
      <c r="EU2142" s="90"/>
      <c r="EV2142" s="90"/>
      <c r="EW2142" s="90"/>
      <c r="EX2142" s="90"/>
      <c r="EY2142" s="90"/>
      <c r="EZ2142" s="90"/>
      <c r="FA2142" s="90"/>
      <c r="FB2142" s="90"/>
      <c r="FC2142" s="90"/>
      <c r="FD2142" s="90"/>
      <c r="FE2142" s="90"/>
      <c r="FF2142" s="90"/>
      <c r="FG2142" s="90"/>
      <c r="FH2142" s="90"/>
      <c r="FI2142" s="90"/>
      <c r="FJ2142" s="90"/>
      <c r="FK2142" s="90"/>
      <c r="FL2142" s="90"/>
      <c r="FM2142" s="90"/>
      <c r="FN2142" s="90"/>
      <c r="FO2142" s="90"/>
      <c r="FP2142" s="90"/>
      <c r="FQ2142" s="90"/>
      <c r="FR2142" s="90"/>
      <c r="FS2142" s="90"/>
      <c r="FT2142" s="90"/>
      <c r="FU2142" s="90"/>
      <c r="FV2142" s="90"/>
      <c r="FW2142" s="90"/>
      <c r="FX2142" s="90"/>
      <c r="FY2142" s="90"/>
      <c r="FZ2142" s="90"/>
      <c r="GA2142" s="90"/>
      <c r="GB2142" s="90"/>
      <c r="GC2142" s="90"/>
      <c r="GD2142" s="90"/>
      <c r="GE2142" s="90"/>
      <c r="GF2142" s="90"/>
      <c r="GG2142" s="90"/>
      <c r="GH2142" s="90"/>
      <c r="GI2142" s="90"/>
      <c r="GJ2142" s="90"/>
      <c r="GK2142" s="90"/>
      <c r="GL2142" s="90"/>
      <c r="GM2142" s="90"/>
      <c r="GN2142" s="90"/>
      <c r="GO2142" s="90"/>
      <c r="GP2142" s="90"/>
      <c r="GQ2142" s="90"/>
      <c r="GR2142" s="90"/>
      <c r="GS2142" s="90"/>
      <c r="GT2142" s="90"/>
      <c r="GU2142" s="90"/>
      <c r="GV2142" s="90"/>
      <c r="GW2142" s="90"/>
      <c r="GX2142" s="90"/>
      <c r="GY2142" s="90"/>
      <c r="GZ2142" s="90"/>
      <c r="HA2142" s="90"/>
      <c r="HB2142" s="90"/>
      <c r="HC2142" s="90"/>
      <c r="HD2142" s="90"/>
      <c r="HE2142" s="90"/>
      <c r="HF2142" s="90"/>
      <c r="HG2142" s="90"/>
      <c r="HH2142" s="90"/>
      <c r="HI2142" s="90"/>
      <c r="HJ2142" s="90"/>
      <c r="HK2142" s="90"/>
      <c r="HL2142" s="90"/>
      <c r="HM2142" s="90"/>
      <c r="HN2142" s="90"/>
      <c r="HO2142" s="90"/>
      <c r="HP2142" s="90"/>
      <c r="HQ2142" s="90"/>
      <c r="HR2142" s="90"/>
      <c r="HS2142" s="90"/>
      <c r="HT2142" s="90"/>
      <c r="HU2142" s="90"/>
      <c r="HV2142" s="90"/>
      <c r="HW2142" s="90"/>
      <c r="HX2142" s="90"/>
      <c r="HY2142" s="90"/>
      <c r="HZ2142" s="90"/>
      <c r="IA2142" s="90"/>
      <c r="IB2142" s="90"/>
      <c r="IC2142" s="90"/>
      <c r="ID2142" s="90"/>
      <c r="IE2142" s="90"/>
      <c r="IF2142" s="90"/>
      <c r="IG2142" s="90"/>
      <c r="IH2142" s="90"/>
      <c r="II2142" s="90"/>
      <c r="IJ2142" s="90"/>
      <c r="IK2142" s="90"/>
      <c r="IL2142" s="90"/>
      <c r="IM2142" s="90"/>
    </row>
    <row r="2143" spans="1:247" ht="13.5" hidden="1">
      <c r="A2143" s="90" t="s">
        <v>2767</v>
      </c>
      <c r="B2143" s="90" t="s">
        <v>3155</v>
      </c>
      <c r="C2143" s="90" t="s">
        <v>3159</v>
      </c>
      <c r="D2143" s="90" t="s">
        <v>3146</v>
      </c>
      <c r="E2143" s="90">
        <v>1958</v>
      </c>
      <c r="F2143" s="90" t="s">
        <v>762</v>
      </c>
      <c r="G2143" s="90" t="s">
        <v>3185</v>
      </c>
      <c r="H2143" s="92">
        <v>210069</v>
      </c>
      <c r="I2143" s="90">
        <v>498</v>
      </c>
      <c r="J2143" s="93"/>
      <c r="K2143" s="94">
        <f>IFERROR(H2143/I2143,0)</f>
        <v>421.82530120481925</v>
      </c>
      <c r="L2143" s="94">
        <f t="shared" si="37"/>
        <v>421.82530120481925</v>
      </c>
      <c r="M2143" s="94">
        <f t="shared" si="34"/>
        <v>0</v>
      </c>
      <c r="N2143" s="90" t="s">
        <v>2993</v>
      </c>
      <c r="O2143" s="90" t="s">
        <v>3186</v>
      </c>
      <c r="P2143" s="90" t="s">
        <v>2619</v>
      </c>
      <c r="Q2143" s="90"/>
      <c r="R2143" s="90"/>
      <c r="S2143" s="90"/>
      <c r="T2143" s="115"/>
      <c r="U2143" s="90"/>
      <c r="V2143" s="90"/>
      <c r="W2143" s="90"/>
      <c r="X2143" s="90"/>
      <c r="Y2143" s="90"/>
      <c r="Z2143" s="90"/>
      <c r="AA2143" s="90"/>
      <c r="AB2143" s="90"/>
      <c r="AC2143" s="90"/>
      <c r="AD2143" s="90"/>
      <c r="AE2143" s="90"/>
      <c r="AF2143" s="90"/>
      <c r="AG2143" s="90"/>
      <c r="AH2143" s="90"/>
      <c r="AI2143" s="90"/>
      <c r="AJ2143" s="90"/>
      <c r="AK2143" s="90"/>
      <c r="AL2143" s="90"/>
      <c r="AM2143" s="90"/>
      <c r="AN2143" s="90"/>
      <c r="AO2143" s="90"/>
      <c r="AP2143" s="90"/>
      <c r="AQ2143" s="90"/>
      <c r="AR2143" s="90"/>
      <c r="AS2143" s="90"/>
      <c r="AT2143" s="90"/>
      <c r="AU2143" s="90"/>
      <c r="AV2143" s="90"/>
      <c r="AW2143" s="90"/>
      <c r="AX2143" s="90"/>
      <c r="AY2143" s="90"/>
      <c r="AZ2143" s="90"/>
      <c r="BA2143" s="90"/>
      <c r="BB2143" s="90"/>
      <c r="BC2143" s="90"/>
      <c r="BD2143" s="90"/>
      <c r="BE2143" s="90"/>
      <c r="BF2143" s="90"/>
      <c r="BG2143" s="90"/>
      <c r="BH2143" s="90"/>
      <c r="BI2143" s="90"/>
      <c r="BJ2143" s="90"/>
      <c r="BK2143" s="90"/>
      <c r="BL2143" s="90"/>
      <c r="BM2143" s="90"/>
      <c r="BN2143" s="90"/>
      <c r="BO2143" s="90"/>
      <c r="BP2143" s="90"/>
      <c r="BQ2143" s="90"/>
      <c r="BR2143" s="90"/>
      <c r="BS2143" s="90"/>
      <c r="BT2143" s="90"/>
      <c r="BU2143" s="90"/>
      <c r="BV2143" s="90"/>
      <c r="BW2143" s="90"/>
      <c r="BX2143" s="90"/>
      <c r="BY2143" s="90"/>
      <c r="BZ2143" s="90"/>
      <c r="CA2143" s="90"/>
      <c r="CB2143" s="90"/>
      <c r="CC2143" s="90"/>
      <c r="CD2143" s="90"/>
      <c r="CE2143" s="90"/>
      <c r="CF2143" s="90"/>
      <c r="CG2143" s="90"/>
      <c r="CH2143" s="90"/>
      <c r="CI2143" s="90"/>
      <c r="CJ2143" s="90"/>
      <c r="CK2143" s="90"/>
      <c r="CL2143" s="90"/>
      <c r="CM2143" s="90"/>
      <c r="CN2143" s="90"/>
      <c r="CO2143" s="90"/>
      <c r="CP2143" s="90"/>
      <c r="CQ2143" s="90"/>
      <c r="CR2143" s="90"/>
      <c r="CS2143" s="90"/>
      <c r="CT2143" s="90"/>
      <c r="CU2143" s="90"/>
      <c r="CV2143" s="90"/>
      <c r="CW2143" s="90"/>
      <c r="CX2143" s="90"/>
      <c r="CY2143" s="90"/>
      <c r="CZ2143" s="90"/>
      <c r="DA2143" s="90"/>
      <c r="DB2143" s="90"/>
      <c r="DC2143" s="90"/>
      <c r="DD2143" s="90"/>
      <c r="DE2143" s="90"/>
      <c r="DF2143" s="90"/>
      <c r="DG2143" s="90"/>
      <c r="DH2143" s="90"/>
      <c r="DI2143" s="90"/>
      <c r="DJ2143" s="90"/>
      <c r="DK2143" s="90"/>
      <c r="DL2143" s="90"/>
      <c r="DM2143" s="90"/>
      <c r="DN2143" s="90"/>
      <c r="DO2143" s="90"/>
      <c r="DP2143" s="90"/>
      <c r="DQ2143" s="90"/>
      <c r="DR2143" s="90"/>
      <c r="DS2143" s="90"/>
      <c r="DT2143" s="90"/>
      <c r="DU2143" s="90"/>
      <c r="DV2143" s="90"/>
      <c r="DW2143" s="90"/>
      <c r="DX2143" s="90"/>
      <c r="DY2143" s="90"/>
      <c r="DZ2143" s="90"/>
      <c r="EA2143" s="90"/>
      <c r="EB2143" s="90"/>
      <c r="EC2143" s="90"/>
      <c r="ED2143" s="90"/>
      <c r="EE2143" s="90"/>
      <c r="EF2143" s="90"/>
      <c r="EG2143" s="90"/>
      <c r="EH2143" s="90"/>
      <c r="EI2143" s="90"/>
      <c r="EJ2143" s="90"/>
      <c r="EK2143" s="90"/>
      <c r="EL2143" s="90"/>
      <c r="EM2143" s="90"/>
      <c r="EN2143" s="90"/>
      <c r="EO2143" s="90"/>
      <c r="EP2143" s="90"/>
      <c r="EQ2143" s="90"/>
      <c r="ER2143" s="90"/>
      <c r="ES2143" s="90"/>
      <c r="ET2143" s="90"/>
      <c r="EU2143" s="90"/>
      <c r="EV2143" s="90"/>
      <c r="EW2143" s="90"/>
      <c r="EX2143" s="90"/>
      <c r="EY2143" s="90"/>
      <c r="EZ2143" s="90"/>
      <c r="FA2143" s="90"/>
      <c r="FB2143" s="90"/>
      <c r="FC2143" s="90"/>
      <c r="FD2143" s="90"/>
      <c r="FE2143" s="90"/>
      <c r="FF2143" s="90"/>
      <c r="FG2143" s="90"/>
      <c r="FH2143" s="90"/>
      <c r="FI2143" s="90"/>
      <c r="FJ2143" s="90"/>
      <c r="FK2143" s="90"/>
      <c r="FL2143" s="90"/>
      <c r="FM2143" s="90"/>
      <c r="FN2143" s="90"/>
      <c r="FO2143" s="90"/>
      <c r="FP2143" s="90"/>
      <c r="FQ2143" s="90"/>
      <c r="FR2143" s="90"/>
      <c r="FS2143" s="90"/>
      <c r="FT2143" s="90"/>
      <c r="FU2143" s="90"/>
      <c r="FV2143" s="90"/>
      <c r="FW2143" s="90"/>
      <c r="FX2143" s="90"/>
      <c r="FY2143" s="90"/>
      <c r="FZ2143" s="90"/>
      <c r="GA2143" s="90"/>
      <c r="GB2143" s="90"/>
      <c r="GC2143" s="90"/>
      <c r="GD2143" s="90"/>
      <c r="GE2143" s="90"/>
      <c r="GF2143" s="90"/>
      <c r="GG2143" s="90"/>
      <c r="GH2143" s="90"/>
      <c r="GI2143" s="90"/>
      <c r="GJ2143" s="90"/>
      <c r="GK2143" s="90"/>
      <c r="GL2143" s="90"/>
      <c r="GM2143" s="90"/>
      <c r="GN2143" s="90"/>
      <c r="GO2143" s="90"/>
      <c r="GP2143" s="90"/>
      <c r="GQ2143" s="90"/>
      <c r="GR2143" s="90"/>
      <c r="GS2143" s="90"/>
      <c r="GT2143" s="90"/>
      <c r="GU2143" s="90"/>
      <c r="GV2143" s="90"/>
      <c r="GW2143" s="90"/>
      <c r="GX2143" s="90"/>
      <c r="GY2143" s="90"/>
      <c r="GZ2143" s="90"/>
      <c r="HA2143" s="90"/>
      <c r="HB2143" s="90"/>
      <c r="HC2143" s="90"/>
      <c r="HD2143" s="90"/>
      <c r="HE2143" s="90"/>
      <c r="HF2143" s="90"/>
      <c r="HG2143" s="90"/>
      <c r="HH2143" s="90"/>
      <c r="HI2143" s="90"/>
      <c r="HJ2143" s="90"/>
      <c r="HK2143" s="90"/>
      <c r="HL2143" s="90"/>
      <c r="HM2143" s="90"/>
      <c r="HN2143" s="90"/>
      <c r="HO2143" s="90"/>
      <c r="HP2143" s="90"/>
      <c r="HQ2143" s="90"/>
      <c r="HR2143" s="90"/>
      <c r="HS2143" s="90"/>
      <c r="HT2143" s="90"/>
      <c r="HU2143" s="90"/>
      <c r="HV2143" s="90"/>
      <c r="HW2143" s="90"/>
      <c r="HX2143" s="90"/>
      <c r="HY2143" s="90"/>
      <c r="HZ2143" s="90"/>
      <c r="IA2143" s="90"/>
      <c r="IB2143" s="90"/>
      <c r="IC2143" s="90"/>
      <c r="ID2143" s="90"/>
      <c r="IE2143" s="90"/>
      <c r="IF2143" s="90"/>
      <c r="IG2143" s="90"/>
      <c r="IH2143" s="90"/>
      <c r="II2143" s="90"/>
      <c r="IJ2143" s="90"/>
      <c r="IK2143" s="90"/>
      <c r="IL2143" s="90"/>
      <c r="IM2143" s="90"/>
    </row>
    <row r="2144" spans="1:247" ht="13.5" hidden="1">
      <c r="A2144" s="90" t="s">
        <v>2767</v>
      </c>
      <c r="B2144" s="90" t="s">
        <v>3155</v>
      </c>
      <c r="C2144" s="90" t="s">
        <v>3159</v>
      </c>
      <c r="D2144" s="90" t="s">
        <v>3187</v>
      </c>
      <c r="E2144" s="90">
        <v>154515</v>
      </c>
      <c r="F2144" s="90" t="s">
        <v>2977</v>
      </c>
      <c r="G2144" s="90" t="s">
        <v>3185</v>
      </c>
      <c r="H2144" s="92">
        <v>14800</v>
      </c>
      <c r="I2144" s="90">
        <v>498</v>
      </c>
      <c r="J2144" s="93"/>
      <c r="K2144" s="94">
        <f>IFERROR(H2144/I2144,0)</f>
        <v>29.718875502008032</v>
      </c>
      <c r="L2144" s="94"/>
      <c r="M2144" s="94">
        <f t="shared" si="34"/>
        <v>29.718875502008032</v>
      </c>
      <c r="N2144" s="90" t="s">
        <v>2993</v>
      </c>
      <c r="O2144" s="90" t="s">
        <v>3188</v>
      </c>
      <c r="P2144" s="90" t="s">
        <v>2619</v>
      </c>
      <c r="Q2144" s="90"/>
      <c r="R2144" s="90"/>
      <c r="S2144" s="90"/>
      <c r="T2144" s="90"/>
      <c r="U2144" s="90"/>
      <c r="V2144" s="90"/>
      <c r="W2144" s="90"/>
      <c r="X2144" s="90"/>
      <c r="Y2144" s="90"/>
      <c r="Z2144" s="90"/>
      <c r="AA2144" s="90"/>
      <c r="AB2144" s="90"/>
      <c r="AC2144" s="90"/>
      <c r="AD2144" s="90"/>
      <c r="AE2144" s="90"/>
      <c r="AF2144" s="90"/>
      <c r="AG2144" s="90"/>
      <c r="AH2144" s="90"/>
      <c r="AI2144" s="90"/>
      <c r="AJ2144" s="90"/>
      <c r="AK2144" s="90"/>
      <c r="AL2144" s="90"/>
      <c r="AM2144" s="90"/>
      <c r="AN2144" s="90"/>
      <c r="AO2144" s="90"/>
      <c r="AP2144" s="90"/>
      <c r="AQ2144" s="90"/>
      <c r="AR2144" s="90"/>
      <c r="AS2144" s="90"/>
      <c r="AT2144" s="90"/>
      <c r="AU2144" s="90"/>
      <c r="AV2144" s="90"/>
      <c r="AW2144" s="90"/>
      <c r="AX2144" s="90"/>
      <c r="AY2144" s="90"/>
      <c r="AZ2144" s="90"/>
      <c r="BA2144" s="90"/>
      <c r="BB2144" s="90"/>
      <c r="BC2144" s="90"/>
      <c r="BD2144" s="90"/>
      <c r="BE2144" s="90"/>
      <c r="BF2144" s="90"/>
      <c r="BG2144" s="90"/>
      <c r="BH2144" s="90"/>
      <c r="BI2144" s="90"/>
      <c r="BJ2144" s="90"/>
      <c r="BK2144" s="90"/>
      <c r="BL2144" s="90"/>
      <c r="BM2144" s="90"/>
      <c r="BN2144" s="90"/>
      <c r="BO2144" s="90"/>
      <c r="BP2144" s="90"/>
      <c r="BQ2144" s="90"/>
      <c r="BR2144" s="90"/>
      <c r="BS2144" s="90"/>
      <c r="BT2144" s="90"/>
      <c r="BU2144" s="90"/>
      <c r="BV2144" s="90"/>
      <c r="BW2144" s="90"/>
      <c r="BX2144" s="90"/>
      <c r="BY2144" s="90"/>
      <c r="BZ2144" s="90"/>
      <c r="CA2144" s="90"/>
      <c r="CB2144" s="90"/>
      <c r="CC2144" s="90"/>
      <c r="CD2144" s="90"/>
      <c r="CE2144" s="90"/>
      <c r="CF2144" s="90"/>
      <c r="CG2144" s="90"/>
      <c r="CH2144" s="90"/>
      <c r="CI2144" s="90"/>
      <c r="CJ2144" s="90"/>
      <c r="CK2144" s="90"/>
      <c r="CL2144" s="90"/>
      <c r="CM2144" s="90"/>
      <c r="CN2144" s="90"/>
      <c r="CO2144" s="90"/>
      <c r="CP2144" s="90"/>
      <c r="CQ2144" s="90"/>
      <c r="CR2144" s="90"/>
      <c r="CS2144" s="90"/>
      <c r="CT2144" s="90"/>
      <c r="CU2144" s="90"/>
      <c r="CV2144" s="90"/>
      <c r="CW2144" s="90"/>
      <c r="CX2144" s="90"/>
      <c r="CY2144" s="90"/>
      <c r="CZ2144" s="90"/>
      <c r="DA2144" s="90"/>
      <c r="DB2144" s="90"/>
      <c r="DC2144" s="90"/>
      <c r="DD2144" s="90"/>
      <c r="DE2144" s="90"/>
      <c r="DF2144" s="90"/>
      <c r="DG2144" s="90"/>
      <c r="DH2144" s="90"/>
      <c r="DI2144" s="90"/>
      <c r="DJ2144" s="90"/>
      <c r="DK2144" s="90"/>
      <c r="DL2144" s="90"/>
      <c r="DM2144" s="90"/>
      <c r="DN2144" s="90"/>
      <c r="DO2144" s="90"/>
      <c r="DP2144" s="90"/>
      <c r="DQ2144" s="90"/>
      <c r="DR2144" s="90"/>
      <c r="DS2144" s="90"/>
      <c r="DT2144" s="90"/>
      <c r="DU2144" s="90"/>
      <c r="DV2144" s="90"/>
      <c r="DW2144" s="90"/>
      <c r="DX2144" s="90"/>
      <c r="DY2144" s="90"/>
      <c r="DZ2144" s="90"/>
      <c r="EA2144" s="90"/>
      <c r="EB2144" s="90"/>
      <c r="EC2144" s="90"/>
      <c r="ED2144" s="90"/>
      <c r="EE2144" s="90"/>
      <c r="EF2144" s="90"/>
      <c r="EG2144" s="90"/>
      <c r="EH2144" s="90"/>
      <c r="EI2144" s="90"/>
      <c r="EJ2144" s="90"/>
      <c r="EK2144" s="90"/>
      <c r="EL2144" s="90"/>
      <c r="EM2144" s="90"/>
      <c r="EN2144" s="90"/>
      <c r="EO2144" s="90"/>
      <c r="EP2144" s="90"/>
      <c r="EQ2144" s="90"/>
      <c r="ER2144" s="90"/>
      <c r="ES2144" s="90"/>
      <c r="ET2144" s="90"/>
      <c r="EU2144" s="90"/>
      <c r="EV2144" s="90"/>
      <c r="EW2144" s="90"/>
      <c r="EX2144" s="90"/>
      <c r="EY2144" s="90"/>
      <c r="EZ2144" s="90"/>
      <c r="FA2144" s="90"/>
      <c r="FB2144" s="90"/>
      <c r="FC2144" s="90"/>
      <c r="FD2144" s="90"/>
      <c r="FE2144" s="90"/>
      <c r="FF2144" s="90"/>
      <c r="FG2144" s="90"/>
      <c r="FH2144" s="90"/>
      <c r="FI2144" s="90"/>
      <c r="FJ2144" s="90"/>
      <c r="FK2144" s="90"/>
      <c r="FL2144" s="90"/>
      <c r="FM2144" s="90"/>
      <c r="FN2144" s="90"/>
      <c r="FO2144" s="90"/>
      <c r="FP2144" s="90"/>
      <c r="FQ2144" s="90"/>
      <c r="FR2144" s="90"/>
      <c r="FS2144" s="90"/>
      <c r="FT2144" s="90"/>
      <c r="FU2144" s="90"/>
      <c r="FV2144" s="90"/>
      <c r="FW2144" s="90"/>
      <c r="FX2144" s="90"/>
      <c r="FY2144" s="90"/>
      <c r="FZ2144" s="90"/>
      <c r="GA2144" s="90"/>
      <c r="GB2144" s="90"/>
      <c r="GC2144" s="90"/>
      <c r="GD2144" s="90"/>
      <c r="GE2144" s="90"/>
      <c r="GF2144" s="90"/>
      <c r="GG2144" s="90"/>
      <c r="GH2144" s="90"/>
      <c r="GI2144" s="90"/>
      <c r="GJ2144" s="90"/>
      <c r="GK2144" s="90"/>
      <c r="GL2144" s="90"/>
      <c r="GM2144" s="90"/>
      <c r="GN2144" s="90"/>
      <c r="GO2144" s="90"/>
      <c r="GP2144" s="90"/>
      <c r="GQ2144" s="90"/>
      <c r="GR2144" s="90"/>
      <c r="GS2144" s="90"/>
      <c r="GT2144" s="90"/>
      <c r="GU2144" s="90"/>
      <c r="GV2144" s="90"/>
      <c r="GW2144" s="90"/>
      <c r="GX2144" s="90"/>
      <c r="GY2144" s="90"/>
      <c r="GZ2144" s="90"/>
      <c r="HA2144" s="90"/>
      <c r="HB2144" s="90"/>
      <c r="HC2144" s="90"/>
      <c r="HD2144" s="90"/>
      <c r="HE2144" s="90"/>
      <c r="HF2144" s="90"/>
      <c r="HG2144" s="90"/>
      <c r="HH2144" s="90"/>
      <c r="HI2144" s="90"/>
      <c r="HJ2144" s="90"/>
      <c r="HK2144" s="90"/>
      <c r="HL2144" s="90"/>
      <c r="HM2144" s="90"/>
      <c r="HN2144" s="90"/>
      <c r="HO2144" s="90"/>
      <c r="HP2144" s="90"/>
      <c r="HQ2144" s="90"/>
      <c r="HR2144" s="90"/>
      <c r="HS2144" s="90"/>
      <c r="HT2144" s="90"/>
      <c r="HU2144" s="90"/>
      <c r="HV2144" s="90"/>
      <c r="HW2144" s="90"/>
      <c r="HX2144" s="90"/>
      <c r="HY2144" s="90"/>
      <c r="HZ2144" s="90"/>
      <c r="IA2144" s="90"/>
      <c r="IB2144" s="90"/>
      <c r="IC2144" s="90"/>
      <c r="ID2144" s="90"/>
      <c r="IE2144" s="90"/>
      <c r="IF2144" s="90"/>
      <c r="IG2144" s="90"/>
      <c r="IH2144" s="90"/>
      <c r="II2144" s="90"/>
      <c r="IJ2144" s="90"/>
      <c r="IK2144" s="90"/>
      <c r="IL2144" s="90"/>
      <c r="IM2144" s="90"/>
    </row>
    <row r="2145" spans="1:247" ht="13.5" hidden="1">
      <c r="A2145" s="90" t="s">
        <v>2767</v>
      </c>
      <c r="B2145" s="90" t="s">
        <v>3155</v>
      </c>
      <c r="C2145" s="90" t="s">
        <v>3159</v>
      </c>
      <c r="D2145" s="90" t="s">
        <v>3189</v>
      </c>
      <c r="E2145" s="90">
        <v>9579</v>
      </c>
      <c r="F2145" s="90" t="s">
        <v>3190</v>
      </c>
      <c r="G2145" s="90" t="s">
        <v>3191</v>
      </c>
      <c r="H2145" s="92">
        <v>615073.4</v>
      </c>
      <c r="I2145" s="90">
        <v>498</v>
      </c>
      <c r="J2145" s="93"/>
      <c r="K2145" s="94">
        <f>IFERROR(H2145/I2145,0)</f>
        <v>1235.0871485943776</v>
      </c>
      <c r="L2145" s="94"/>
      <c r="M2145" s="94">
        <f t="shared" si="34"/>
        <v>1235.0871485943776</v>
      </c>
      <c r="N2145" s="90" t="s">
        <v>2993</v>
      </c>
      <c r="O2145" s="90" t="s">
        <v>3188</v>
      </c>
      <c r="P2145" s="90" t="s">
        <v>2619</v>
      </c>
      <c r="Q2145" s="90"/>
      <c r="R2145" s="90"/>
      <c r="S2145" s="90"/>
      <c r="T2145" s="90"/>
      <c r="U2145" s="90"/>
      <c r="V2145" s="90"/>
      <c r="W2145" s="90"/>
      <c r="X2145" s="90"/>
      <c r="Y2145" s="90"/>
      <c r="Z2145" s="90"/>
      <c r="AA2145" s="90"/>
      <c r="AB2145" s="90"/>
      <c r="AC2145" s="90"/>
      <c r="AD2145" s="90"/>
      <c r="AE2145" s="90"/>
      <c r="AF2145" s="90"/>
      <c r="AG2145" s="90"/>
      <c r="AH2145" s="90"/>
      <c r="AI2145" s="90"/>
      <c r="AJ2145" s="90"/>
      <c r="AK2145" s="90"/>
      <c r="AL2145" s="90"/>
      <c r="AM2145" s="90"/>
      <c r="AN2145" s="90"/>
      <c r="AO2145" s="90"/>
      <c r="AP2145" s="90"/>
      <c r="AQ2145" s="90"/>
      <c r="AR2145" s="90"/>
      <c r="AS2145" s="90"/>
      <c r="AT2145" s="90"/>
      <c r="AU2145" s="90"/>
      <c r="AV2145" s="90"/>
      <c r="AW2145" s="90"/>
      <c r="AX2145" s="90"/>
      <c r="AY2145" s="90"/>
      <c r="AZ2145" s="90"/>
      <c r="BA2145" s="90"/>
      <c r="BB2145" s="90"/>
      <c r="BC2145" s="90"/>
      <c r="BD2145" s="90"/>
      <c r="BE2145" s="90"/>
      <c r="BF2145" s="90"/>
      <c r="BG2145" s="90"/>
      <c r="BH2145" s="90"/>
      <c r="BI2145" s="90"/>
      <c r="BJ2145" s="90"/>
      <c r="BK2145" s="90"/>
      <c r="BL2145" s="90"/>
      <c r="BM2145" s="90"/>
      <c r="BN2145" s="90"/>
      <c r="BO2145" s="90"/>
      <c r="BP2145" s="90"/>
      <c r="BQ2145" s="90"/>
      <c r="BR2145" s="90"/>
      <c r="BS2145" s="90"/>
      <c r="BT2145" s="90"/>
      <c r="BU2145" s="90"/>
      <c r="BV2145" s="90"/>
      <c r="BW2145" s="90"/>
      <c r="BX2145" s="90"/>
      <c r="BY2145" s="90"/>
      <c r="BZ2145" s="90"/>
      <c r="CA2145" s="90"/>
      <c r="CB2145" s="90"/>
      <c r="CC2145" s="90"/>
      <c r="CD2145" s="90"/>
      <c r="CE2145" s="90"/>
      <c r="CF2145" s="90"/>
      <c r="CG2145" s="90"/>
      <c r="CH2145" s="90"/>
      <c r="CI2145" s="90"/>
      <c r="CJ2145" s="90"/>
      <c r="CK2145" s="90"/>
      <c r="CL2145" s="90"/>
      <c r="CM2145" s="90"/>
      <c r="CN2145" s="90"/>
      <c r="CO2145" s="90"/>
      <c r="CP2145" s="90"/>
      <c r="CQ2145" s="90"/>
      <c r="CR2145" s="90"/>
      <c r="CS2145" s="90"/>
      <c r="CT2145" s="90"/>
      <c r="CU2145" s="90"/>
      <c r="CV2145" s="90"/>
      <c r="CW2145" s="90"/>
      <c r="CX2145" s="90"/>
      <c r="CY2145" s="90"/>
      <c r="CZ2145" s="90"/>
      <c r="DA2145" s="90"/>
      <c r="DB2145" s="90"/>
      <c r="DC2145" s="90"/>
      <c r="DD2145" s="90"/>
      <c r="DE2145" s="90"/>
      <c r="DF2145" s="90"/>
      <c r="DG2145" s="90"/>
      <c r="DH2145" s="90"/>
      <c r="DI2145" s="90"/>
      <c r="DJ2145" s="90"/>
      <c r="DK2145" s="90"/>
      <c r="DL2145" s="90"/>
      <c r="DM2145" s="90"/>
      <c r="DN2145" s="90"/>
      <c r="DO2145" s="90"/>
      <c r="DP2145" s="90"/>
      <c r="DQ2145" s="90"/>
      <c r="DR2145" s="90"/>
      <c r="DS2145" s="90"/>
      <c r="DT2145" s="90"/>
      <c r="DU2145" s="90"/>
      <c r="DV2145" s="90"/>
      <c r="DW2145" s="90"/>
      <c r="DX2145" s="90"/>
      <c r="DY2145" s="90"/>
      <c r="DZ2145" s="90"/>
      <c r="EA2145" s="90"/>
      <c r="EB2145" s="90"/>
      <c r="EC2145" s="90"/>
      <c r="ED2145" s="90"/>
      <c r="EE2145" s="90"/>
      <c r="EF2145" s="90"/>
      <c r="EG2145" s="90"/>
      <c r="EH2145" s="90"/>
      <c r="EI2145" s="90"/>
      <c r="EJ2145" s="90"/>
      <c r="EK2145" s="90"/>
      <c r="EL2145" s="90"/>
      <c r="EM2145" s="90"/>
      <c r="EN2145" s="90"/>
      <c r="EO2145" s="90"/>
      <c r="EP2145" s="90"/>
      <c r="EQ2145" s="90"/>
      <c r="ER2145" s="90"/>
      <c r="ES2145" s="90"/>
      <c r="ET2145" s="90"/>
      <c r="EU2145" s="90"/>
      <c r="EV2145" s="90"/>
      <c r="EW2145" s="90"/>
      <c r="EX2145" s="90"/>
      <c r="EY2145" s="90"/>
      <c r="EZ2145" s="90"/>
      <c r="FA2145" s="90"/>
      <c r="FB2145" s="90"/>
      <c r="FC2145" s="90"/>
      <c r="FD2145" s="90"/>
      <c r="FE2145" s="90"/>
      <c r="FF2145" s="90"/>
      <c r="FG2145" s="90"/>
      <c r="FH2145" s="90"/>
      <c r="FI2145" s="90"/>
      <c r="FJ2145" s="90"/>
      <c r="FK2145" s="90"/>
      <c r="FL2145" s="90"/>
      <c r="FM2145" s="90"/>
      <c r="FN2145" s="90"/>
      <c r="FO2145" s="90"/>
      <c r="FP2145" s="90"/>
      <c r="FQ2145" s="90"/>
      <c r="FR2145" s="90"/>
      <c r="FS2145" s="90"/>
      <c r="FT2145" s="90"/>
      <c r="FU2145" s="90"/>
      <c r="FV2145" s="90"/>
      <c r="FW2145" s="90"/>
      <c r="FX2145" s="90"/>
      <c r="FY2145" s="90"/>
      <c r="FZ2145" s="90"/>
      <c r="GA2145" s="90"/>
      <c r="GB2145" s="90"/>
      <c r="GC2145" s="90"/>
      <c r="GD2145" s="90"/>
      <c r="GE2145" s="90"/>
      <c r="GF2145" s="90"/>
      <c r="GG2145" s="90"/>
      <c r="GH2145" s="90"/>
      <c r="GI2145" s="90"/>
      <c r="GJ2145" s="90"/>
      <c r="GK2145" s="90"/>
      <c r="GL2145" s="90"/>
      <c r="GM2145" s="90"/>
      <c r="GN2145" s="90"/>
      <c r="GO2145" s="90"/>
      <c r="GP2145" s="90"/>
      <c r="GQ2145" s="90"/>
      <c r="GR2145" s="90"/>
      <c r="GS2145" s="90"/>
      <c r="GT2145" s="90"/>
      <c r="GU2145" s="90"/>
      <c r="GV2145" s="90"/>
      <c r="GW2145" s="90"/>
      <c r="GX2145" s="90"/>
      <c r="GY2145" s="90"/>
      <c r="GZ2145" s="90"/>
      <c r="HA2145" s="90"/>
      <c r="HB2145" s="90"/>
      <c r="HC2145" s="90"/>
      <c r="HD2145" s="90"/>
      <c r="HE2145" s="90"/>
      <c r="HF2145" s="90"/>
      <c r="HG2145" s="90"/>
      <c r="HH2145" s="90"/>
      <c r="HI2145" s="90"/>
      <c r="HJ2145" s="90"/>
      <c r="HK2145" s="90"/>
      <c r="HL2145" s="90"/>
      <c r="HM2145" s="90"/>
      <c r="HN2145" s="90"/>
      <c r="HO2145" s="90"/>
      <c r="HP2145" s="90"/>
      <c r="HQ2145" s="90"/>
      <c r="HR2145" s="90"/>
      <c r="HS2145" s="90"/>
      <c r="HT2145" s="90"/>
      <c r="HU2145" s="90"/>
      <c r="HV2145" s="90"/>
      <c r="HW2145" s="90"/>
      <c r="HX2145" s="90"/>
      <c r="HY2145" s="90"/>
      <c r="HZ2145" s="90"/>
      <c r="IA2145" s="90"/>
      <c r="IB2145" s="90"/>
      <c r="IC2145" s="90"/>
      <c r="ID2145" s="90"/>
      <c r="IE2145" s="90"/>
      <c r="IF2145" s="90"/>
      <c r="IG2145" s="90"/>
      <c r="IH2145" s="90"/>
      <c r="II2145" s="90"/>
      <c r="IJ2145" s="90"/>
      <c r="IK2145" s="90"/>
      <c r="IL2145" s="90"/>
      <c r="IM2145" s="90"/>
    </row>
    <row r="2146" spans="1:247" ht="13.5" hidden="1">
      <c r="A2146" s="90" t="s">
        <v>2767</v>
      </c>
      <c r="B2146" s="90" t="s">
        <v>3155</v>
      </c>
      <c r="C2146" s="90" t="s">
        <v>3192</v>
      </c>
      <c r="D2146" s="90" t="s">
        <v>3193</v>
      </c>
      <c r="E2146" s="90">
        <v>622</v>
      </c>
      <c r="F2146" s="90" t="s">
        <v>3194</v>
      </c>
      <c r="G2146" s="90" t="s">
        <v>3195</v>
      </c>
      <c r="H2146" s="92"/>
      <c r="I2146" s="90"/>
      <c r="J2146" s="93"/>
      <c r="K2146" s="94">
        <v>6150</v>
      </c>
      <c r="L2146" s="94"/>
      <c r="M2146" s="94">
        <f t="shared" si="34"/>
        <v>6150</v>
      </c>
      <c r="N2146" s="90" t="s">
        <v>2993</v>
      </c>
      <c r="O2146" s="90" t="s">
        <v>3188</v>
      </c>
      <c r="P2146" s="90" t="s">
        <v>2619</v>
      </c>
      <c r="Q2146" s="90"/>
      <c r="R2146" s="90"/>
      <c r="S2146" s="90"/>
      <c r="T2146" s="90"/>
      <c r="U2146" s="90"/>
      <c r="V2146" s="90"/>
      <c r="W2146" s="90"/>
      <c r="X2146" s="90"/>
      <c r="Y2146" s="90"/>
      <c r="Z2146" s="90"/>
      <c r="AA2146" s="90"/>
      <c r="AB2146" s="90"/>
      <c r="AC2146" s="90"/>
      <c r="AD2146" s="90"/>
      <c r="AE2146" s="90"/>
      <c r="AF2146" s="90"/>
      <c r="AG2146" s="90"/>
      <c r="AH2146" s="90"/>
      <c r="AI2146" s="90"/>
      <c r="AJ2146" s="90"/>
      <c r="AK2146" s="90"/>
      <c r="AL2146" s="90"/>
      <c r="AM2146" s="90"/>
      <c r="AN2146" s="90"/>
      <c r="AO2146" s="90"/>
      <c r="AP2146" s="90"/>
      <c r="AQ2146" s="90"/>
      <c r="AR2146" s="90"/>
      <c r="AS2146" s="90"/>
      <c r="AT2146" s="90"/>
      <c r="AU2146" s="90"/>
      <c r="AV2146" s="90"/>
      <c r="AW2146" s="90"/>
      <c r="AX2146" s="90"/>
      <c r="AY2146" s="90"/>
      <c r="AZ2146" s="90"/>
      <c r="BA2146" s="90"/>
      <c r="BB2146" s="90"/>
      <c r="BC2146" s="90"/>
      <c r="BD2146" s="90"/>
      <c r="BE2146" s="90"/>
      <c r="BF2146" s="90"/>
      <c r="BG2146" s="90"/>
      <c r="BH2146" s="90"/>
      <c r="BI2146" s="90"/>
      <c r="BJ2146" s="90"/>
      <c r="BK2146" s="90"/>
      <c r="BL2146" s="90"/>
      <c r="BM2146" s="90"/>
      <c r="BN2146" s="90"/>
      <c r="BO2146" s="90"/>
      <c r="BP2146" s="90"/>
      <c r="BQ2146" s="90"/>
      <c r="BR2146" s="90"/>
      <c r="BS2146" s="90"/>
      <c r="BT2146" s="90"/>
      <c r="BU2146" s="90"/>
      <c r="BV2146" s="90"/>
      <c r="BW2146" s="90"/>
      <c r="BX2146" s="90"/>
      <c r="BY2146" s="90"/>
      <c r="BZ2146" s="90"/>
      <c r="CA2146" s="90"/>
      <c r="CB2146" s="90"/>
      <c r="CC2146" s="90"/>
      <c r="CD2146" s="90"/>
      <c r="CE2146" s="90"/>
      <c r="CF2146" s="90"/>
      <c r="CG2146" s="90"/>
      <c r="CH2146" s="90"/>
      <c r="CI2146" s="90"/>
      <c r="CJ2146" s="90"/>
      <c r="CK2146" s="90"/>
      <c r="CL2146" s="90"/>
      <c r="CM2146" s="90"/>
      <c r="CN2146" s="90"/>
      <c r="CO2146" s="90"/>
      <c r="CP2146" s="90"/>
      <c r="CQ2146" s="90"/>
      <c r="CR2146" s="90"/>
      <c r="CS2146" s="90"/>
      <c r="CT2146" s="90"/>
      <c r="CU2146" s="90"/>
      <c r="CV2146" s="90"/>
      <c r="CW2146" s="90"/>
      <c r="CX2146" s="90"/>
      <c r="CY2146" s="90"/>
      <c r="CZ2146" s="90"/>
      <c r="DA2146" s="90"/>
      <c r="DB2146" s="90"/>
      <c r="DC2146" s="90"/>
      <c r="DD2146" s="90"/>
      <c r="DE2146" s="90"/>
      <c r="DF2146" s="90"/>
      <c r="DG2146" s="90"/>
      <c r="DH2146" s="90"/>
      <c r="DI2146" s="90"/>
      <c r="DJ2146" s="90"/>
      <c r="DK2146" s="90"/>
      <c r="DL2146" s="90"/>
      <c r="DM2146" s="90"/>
      <c r="DN2146" s="90"/>
      <c r="DO2146" s="90"/>
      <c r="DP2146" s="90"/>
      <c r="DQ2146" s="90"/>
      <c r="DR2146" s="90"/>
      <c r="DS2146" s="90"/>
      <c r="DT2146" s="90"/>
      <c r="DU2146" s="90"/>
      <c r="DV2146" s="90"/>
      <c r="DW2146" s="90"/>
      <c r="DX2146" s="90"/>
      <c r="DY2146" s="90"/>
      <c r="DZ2146" s="90"/>
      <c r="EA2146" s="90"/>
      <c r="EB2146" s="90"/>
      <c r="EC2146" s="90"/>
      <c r="ED2146" s="90"/>
      <c r="EE2146" s="90"/>
      <c r="EF2146" s="90"/>
      <c r="EG2146" s="90"/>
      <c r="EH2146" s="90"/>
      <c r="EI2146" s="90"/>
      <c r="EJ2146" s="90"/>
      <c r="EK2146" s="90"/>
      <c r="EL2146" s="90"/>
      <c r="EM2146" s="90"/>
      <c r="EN2146" s="90"/>
      <c r="EO2146" s="90"/>
      <c r="EP2146" s="90"/>
      <c r="EQ2146" s="90"/>
      <c r="ER2146" s="90"/>
      <c r="ES2146" s="90"/>
      <c r="ET2146" s="90"/>
      <c r="EU2146" s="90"/>
      <c r="EV2146" s="90"/>
      <c r="EW2146" s="90"/>
      <c r="EX2146" s="90"/>
      <c r="EY2146" s="90"/>
      <c r="EZ2146" s="90"/>
      <c r="FA2146" s="90"/>
      <c r="FB2146" s="90"/>
      <c r="FC2146" s="90"/>
      <c r="FD2146" s="90"/>
      <c r="FE2146" s="90"/>
      <c r="FF2146" s="90"/>
      <c r="FG2146" s="90"/>
      <c r="FH2146" s="90"/>
      <c r="FI2146" s="90"/>
      <c r="FJ2146" s="90"/>
      <c r="FK2146" s="90"/>
      <c r="FL2146" s="90"/>
      <c r="FM2146" s="90"/>
      <c r="FN2146" s="90"/>
      <c r="FO2146" s="90"/>
      <c r="FP2146" s="90"/>
      <c r="FQ2146" s="90"/>
      <c r="FR2146" s="90"/>
      <c r="FS2146" s="90"/>
      <c r="FT2146" s="90"/>
      <c r="FU2146" s="90"/>
      <c r="FV2146" s="90"/>
      <c r="FW2146" s="90"/>
      <c r="FX2146" s="90"/>
      <c r="FY2146" s="90"/>
      <c r="FZ2146" s="90"/>
      <c r="GA2146" s="90"/>
      <c r="GB2146" s="90"/>
      <c r="GC2146" s="90"/>
      <c r="GD2146" s="90"/>
      <c r="GE2146" s="90"/>
      <c r="GF2146" s="90"/>
      <c r="GG2146" s="90"/>
      <c r="GH2146" s="90"/>
      <c r="GI2146" s="90"/>
      <c r="GJ2146" s="90"/>
      <c r="GK2146" s="90"/>
      <c r="GL2146" s="90"/>
      <c r="GM2146" s="90"/>
      <c r="GN2146" s="90"/>
      <c r="GO2146" s="90"/>
      <c r="GP2146" s="90"/>
      <c r="GQ2146" s="90"/>
      <c r="GR2146" s="90"/>
      <c r="GS2146" s="90"/>
      <c r="GT2146" s="90"/>
      <c r="GU2146" s="90"/>
      <c r="GV2146" s="90"/>
      <c r="GW2146" s="90"/>
      <c r="GX2146" s="90"/>
      <c r="GY2146" s="90"/>
      <c r="GZ2146" s="90"/>
      <c r="HA2146" s="90"/>
      <c r="HB2146" s="90"/>
      <c r="HC2146" s="90"/>
      <c r="HD2146" s="90"/>
      <c r="HE2146" s="90"/>
      <c r="HF2146" s="90"/>
      <c r="HG2146" s="90"/>
      <c r="HH2146" s="90"/>
      <c r="HI2146" s="90"/>
      <c r="HJ2146" s="90"/>
      <c r="HK2146" s="90"/>
      <c r="HL2146" s="90"/>
      <c r="HM2146" s="90"/>
      <c r="HN2146" s="90"/>
      <c r="HO2146" s="90"/>
      <c r="HP2146" s="90"/>
      <c r="HQ2146" s="90"/>
      <c r="HR2146" s="90"/>
      <c r="HS2146" s="90"/>
      <c r="HT2146" s="90"/>
      <c r="HU2146" s="90"/>
      <c r="HV2146" s="90"/>
      <c r="HW2146" s="90"/>
      <c r="HX2146" s="90"/>
      <c r="HY2146" s="90"/>
      <c r="HZ2146" s="90"/>
      <c r="IA2146" s="90"/>
      <c r="IB2146" s="90"/>
      <c r="IC2146" s="90"/>
      <c r="ID2146" s="90"/>
      <c r="IE2146" s="90"/>
      <c r="IF2146" s="90"/>
      <c r="IG2146" s="90"/>
      <c r="IH2146" s="90"/>
      <c r="II2146" s="90"/>
      <c r="IJ2146" s="90"/>
      <c r="IK2146" s="90"/>
      <c r="IL2146" s="90"/>
      <c r="IM2146" s="90"/>
    </row>
    <row r="2147" spans="1:247" ht="13.5" hidden="1">
      <c r="A2147" s="90" t="s">
        <v>2767</v>
      </c>
      <c r="B2147" s="90" t="s">
        <v>3155</v>
      </c>
      <c r="C2147" s="90" t="s">
        <v>3192</v>
      </c>
      <c r="D2147" s="90" t="s">
        <v>2926</v>
      </c>
      <c r="E2147" s="90" t="s">
        <v>3196</v>
      </c>
      <c r="F2147" s="90" t="s">
        <v>3194</v>
      </c>
      <c r="G2147" s="90" t="s">
        <v>3195</v>
      </c>
      <c r="H2147" s="92"/>
      <c r="I2147" s="90"/>
      <c r="J2147" s="93"/>
      <c r="K2147" s="94">
        <v>-6150</v>
      </c>
      <c r="L2147" s="94"/>
      <c r="M2147" s="94">
        <f t="shared" si="34"/>
        <v>-6150</v>
      </c>
      <c r="N2147" s="90" t="s">
        <v>3197</v>
      </c>
      <c r="O2147" s="90" t="s">
        <v>3198</v>
      </c>
      <c r="P2147" s="90" t="s">
        <v>2619</v>
      </c>
      <c r="Q2147" s="90"/>
      <c r="R2147" s="90"/>
      <c r="S2147" s="90"/>
      <c r="T2147" s="90"/>
      <c r="U2147" s="90"/>
      <c r="V2147" s="90"/>
      <c r="W2147" s="90"/>
      <c r="X2147" s="90"/>
      <c r="Y2147" s="90"/>
      <c r="Z2147" s="90"/>
      <c r="AA2147" s="90"/>
      <c r="AB2147" s="90"/>
      <c r="AC2147" s="90"/>
      <c r="AD2147" s="90"/>
      <c r="AE2147" s="90"/>
      <c r="AF2147" s="90"/>
      <c r="AG2147" s="90"/>
      <c r="AH2147" s="90"/>
      <c r="AI2147" s="90"/>
      <c r="AJ2147" s="90"/>
      <c r="AK2147" s="90"/>
      <c r="AL2147" s="90"/>
      <c r="AM2147" s="90"/>
      <c r="AN2147" s="90"/>
      <c r="AO2147" s="90"/>
      <c r="AP2147" s="90"/>
      <c r="AQ2147" s="90"/>
      <c r="AR2147" s="90"/>
      <c r="AS2147" s="90"/>
      <c r="AT2147" s="90"/>
      <c r="AU2147" s="90"/>
      <c r="AV2147" s="90"/>
      <c r="AW2147" s="90"/>
      <c r="AX2147" s="90"/>
      <c r="AY2147" s="90"/>
      <c r="AZ2147" s="90"/>
      <c r="BA2147" s="90"/>
      <c r="BB2147" s="90"/>
      <c r="BC2147" s="90"/>
      <c r="BD2147" s="90"/>
      <c r="BE2147" s="90"/>
      <c r="BF2147" s="90"/>
      <c r="BG2147" s="90"/>
      <c r="BH2147" s="90"/>
      <c r="BI2147" s="90"/>
      <c r="BJ2147" s="90"/>
      <c r="BK2147" s="90"/>
      <c r="BL2147" s="90"/>
      <c r="BM2147" s="90"/>
      <c r="BN2147" s="90"/>
      <c r="BO2147" s="90"/>
      <c r="BP2147" s="90"/>
      <c r="BQ2147" s="90"/>
      <c r="BR2147" s="90"/>
      <c r="BS2147" s="90"/>
      <c r="BT2147" s="90"/>
      <c r="BU2147" s="90"/>
      <c r="BV2147" s="90"/>
      <c r="BW2147" s="90"/>
      <c r="BX2147" s="90"/>
      <c r="BY2147" s="90"/>
      <c r="BZ2147" s="90"/>
      <c r="CA2147" s="90"/>
      <c r="CB2147" s="90"/>
      <c r="CC2147" s="90"/>
      <c r="CD2147" s="90"/>
      <c r="CE2147" s="90"/>
      <c r="CF2147" s="90"/>
      <c r="CG2147" s="90"/>
      <c r="CH2147" s="90"/>
      <c r="CI2147" s="90"/>
      <c r="CJ2147" s="90"/>
      <c r="CK2147" s="90"/>
      <c r="CL2147" s="90"/>
      <c r="CM2147" s="90"/>
      <c r="CN2147" s="90"/>
      <c r="CO2147" s="90"/>
      <c r="CP2147" s="90"/>
      <c r="CQ2147" s="90"/>
      <c r="CR2147" s="90"/>
      <c r="CS2147" s="90"/>
      <c r="CT2147" s="90"/>
      <c r="CU2147" s="90"/>
      <c r="CV2147" s="90"/>
      <c r="CW2147" s="90"/>
      <c r="CX2147" s="90"/>
      <c r="CY2147" s="90"/>
      <c r="CZ2147" s="90"/>
      <c r="DA2147" s="90"/>
      <c r="DB2147" s="90"/>
      <c r="DC2147" s="90"/>
      <c r="DD2147" s="90"/>
      <c r="DE2147" s="90"/>
      <c r="DF2147" s="90"/>
      <c r="DG2147" s="90"/>
      <c r="DH2147" s="90"/>
      <c r="DI2147" s="90"/>
      <c r="DJ2147" s="90"/>
      <c r="DK2147" s="90"/>
      <c r="DL2147" s="90"/>
      <c r="DM2147" s="90"/>
      <c r="DN2147" s="90"/>
      <c r="DO2147" s="90"/>
      <c r="DP2147" s="90"/>
      <c r="DQ2147" s="90"/>
      <c r="DR2147" s="90"/>
      <c r="DS2147" s="90"/>
      <c r="DT2147" s="90"/>
      <c r="DU2147" s="90"/>
      <c r="DV2147" s="90"/>
      <c r="DW2147" s="90"/>
      <c r="DX2147" s="90"/>
      <c r="DY2147" s="90"/>
      <c r="DZ2147" s="90"/>
      <c r="EA2147" s="90"/>
      <c r="EB2147" s="90"/>
      <c r="EC2147" s="90"/>
      <c r="ED2147" s="90"/>
      <c r="EE2147" s="90"/>
      <c r="EF2147" s="90"/>
      <c r="EG2147" s="90"/>
      <c r="EH2147" s="90"/>
      <c r="EI2147" s="90"/>
      <c r="EJ2147" s="90"/>
      <c r="EK2147" s="90"/>
      <c r="EL2147" s="90"/>
      <c r="EM2147" s="90"/>
      <c r="EN2147" s="90"/>
      <c r="EO2147" s="90"/>
      <c r="EP2147" s="90"/>
      <c r="EQ2147" s="90"/>
      <c r="ER2147" s="90"/>
      <c r="ES2147" s="90"/>
      <c r="ET2147" s="90"/>
      <c r="EU2147" s="90"/>
      <c r="EV2147" s="90"/>
      <c r="EW2147" s="90"/>
      <c r="EX2147" s="90"/>
      <c r="EY2147" s="90"/>
      <c r="EZ2147" s="90"/>
      <c r="FA2147" s="90"/>
      <c r="FB2147" s="90"/>
      <c r="FC2147" s="90"/>
      <c r="FD2147" s="90"/>
      <c r="FE2147" s="90"/>
      <c r="FF2147" s="90"/>
      <c r="FG2147" s="90"/>
      <c r="FH2147" s="90"/>
      <c r="FI2147" s="90"/>
      <c r="FJ2147" s="90"/>
      <c r="FK2147" s="90"/>
      <c r="FL2147" s="90"/>
      <c r="FM2147" s="90"/>
      <c r="FN2147" s="90"/>
      <c r="FO2147" s="90"/>
      <c r="FP2147" s="90"/>
      <c r="FQ2147" s="90"/>
      <c r="FR2147" s="90"/>
      <c r="FS2147" s="90"/>
      <c r="FT2147" s="90"/>
      <c r="FU2147" s="90"/>
      <c r="FV2147" s="90"/>
      <c r="FW2147" s="90"/>
      <c r="FX2147" s="90"/>
      <c r="FY2147" s="90"/>
      <c r="FZ2147" s="90"/>
      <c r="GA2147" s="90"/>
      <c r="GB2147" s="90"/>
      <c r="GC2147" s="90"/>
      <c r="GD2147" s="90"/>
      <c r="GE2147" s="90"/>
      <c r="GF2147" s="90"/>
      <c r="GG2147" s="90"/>
      <c r="GH2147" s="90"/>
      <c r="GI2147" s="90"/>
      <c r="GJ2147" s="90"/>
      <c r="GK2147" s="90"/>
      <c r="GL2147" s="90"/>
      <c r="GM2147" s="90"/>
      <c r="GN2147" s="90"/>
      <c r="GO2147" s="90"/>
      <c r="GP2147" s="90"/>
      <c r="GQ2147" s="90"/>
      <c r="GR2147" s="90"/>
      <c r="GS2147" s="90"/>
      <c r="GT2147" s="90"/>
      <c r="GU2147" s="90"/>
      <c r="GV2147" s="90"/>
      <c r="GW2147" s="90"/>
      <c r="GX2147" s="90"/>
      <c r="GY2147" s="90"/>
      <c r="GZ2147" s="90"/>
      <c r="HA2147" s="90"/>
      <c r="HB2147" s="90"/>
      <c r="HC2147" s="90"/>
      <c r="HD2147" s="90"/>
      <c r="HE2147" s="90"/>
      <c r="HF2147" s="90"/>
      <c r="HG2147" s="90"/>
      <c r="HH2147" s="90"/>
      <c r="HI2147" s="90"/>
      <c r="HJ2147" s="90"/>
      <c r="HK2147" s="90"/>
      <c r="HL2147" s="90"/>
      <c r="HM2147" s="90"/>
      <c r="HN2147" s="90"/>
      <c r="HO2147" s="90"/>
      <c r="HP2147" s="90"/>
      <c r="HQ2147" s="90"/>
      <c r="HR2147" s="90"/>
      <c r="HS2147" s="90"/>
      <c r="HT2147" s="90"/>
      <c r="HU2147" s="90"/>
      <c r="HV2147" s="90"/>
      <c r="HW2147" s="90"/>
      <c r="HX2147" s="90"/>
      <c r="HY2147" s="90"/>
      <c r="HZ2147" s="90"/>
      <c r="IA2147" s="90"/>
      <c r="IB2147" s="90"/>
      <c r="IC2147" s="90"/>
      <c r="ID2147" s="90"/>
      <c r="IE2147" s="90"/>
      <c r="IF2147" s="90"/>
      <c r="IG2147" s="90"/>
      <c r="IH2147" s="90"/>
      <c r="II2147" s="90"/>
      <c r="IJ2147" s="90"/>
      <c r="IK2147" s="90"/>
      <c r="IL2147" s="90"/>
      <c r="IM2147" s="90"/>
    </row>
    <row r="2148" spans="1:247" ht="13.5" hidden="1">
      <c r="A2148" s="90" t="s">
        <v>2767</v>
      </c>
      <c r="B2148" s="90" t="s">
        <v>3155</v>
      </c>
      <c r="C2148" s="90" t="s">
        <v>3192</v>
      </c>
      <c r="D2148" s="90" t="s">
        <v>3199</v>
      </c>
      <c r="E2148" s="90" t="s">
        <v>3200</v>
      </c>
      <c r="F2148" s="90" t="s">
        <v>3093</v>
      </c>
      <c r="G2148" s="90" t="s">
        <v>3201</v>
      </c>
      <c r="H2148" s="92">
        <v>140600</v>
      </c>
      <c r="I2148" s="92">
        <v>498</v>
      </c>
      <c r="J2148" s="93"/>
      <c r="K2148" s="94">
        <f>H2148/I2148</f>
        <v>282.32931726907628</v>
      </c>
      <c r="L2148" s="94">
        <f t="shared" ref="L2148:L2169" si="40">K2148</f>
        <v>282.32931726907628</v>
      </c>
      <c r="M2148" s="94">
        <f t="shared" si="34"/>
        <v>0</v>
      </c>
      <c r="N2148" s="90" t="s">
        <v>2997</v>
      </c>
      <c r="O2148" s="90" t="s">
        <v>3202</v>
      </c>
      <c r="P2148" s="90" t="s">
        <v>2619</v>
      </c>
      <c r="Q2148" s="90"/>
      <c r="R2148" s="90"/>
      <c r="S2148" s="90"/>
      <c r="T2148" s="90"/>
      <c r="U2148" s="90"/>
      <c r="V2148" s="90"/>
      <c r="W2148" s="90"/>
      <c r="X2148" s="90"/>
      <c r="Y2148" s="90"/>
      <c r="Z2148" s="90"/>
      <c r="AA2148" s="90"/>
      <c r="AB2148" s="90"/>
      <c r="AC2148" s="90"/>
      <c r="AD2148" s="90"/>
      <c r="AE2148" s="90"/>
      <c r="AF2148" s="90"/>
      <c r="AG2148" s="90"/>
      <c r="AH2148" s="90"/>
      <c r="AI2148" s="90"/>
      <c r="AJ2148" s="90"/>
      <c r="AK2148" s="90"/>
      <c r="AL2148" s="90"/>
      <c r="AM2148" s="90"/>
      <c r="AN2148" s="90"/>
      <c r="AO2148" s="90"/>
      <c r="AP2148" s="90"/>
      <c r="AQ2148" s="90"/>
      <c r="AR2148" s="90"/>
      <c r="AS2148" s="90"/>
      <c r="AT2148" s="90"/>
      <c r="AU2148" s="90"/>
      <c r="AV2148" s="90"/>
      <c r="AW2148" s="90"/>
      <c r="AX2148" s="90"/>
      <c r="AY2148" s="90"/>
      <c r="AZ2148" s="90"/>
      <c r="BA2148" s="90"/>
      <c r="BB2148" s="90"/>
      <c r="BC2148" s="90"/>
      <c r="BD2148" s="90"/>
      <c r="BE2148" s="90"/>
      <c r="BF2148" s="90"/>
      <c r="BG2148" s="90"/>
      <c r="BH2148" s="90"/>
      <c r="BI2148" s="90"/>
      <c r="BJ2148" s="90"/>
      <c r="BK2148" s="90"/>
      <c r="BL2148" s="90"/>
      <c r="BM2148" s="90"/>
      <c r="BN2148" s="90"/>
      <c r="BO2148" s="90"/>
      <c r="BP2148" s="90"/>
      <c r="BQ2148" s="90"/>
      <c r="BR2148" s="90"/>
      <c r="BS2148" s="90"/>
      <c r="BT2148" s="90"/>
      <c r="BU2148" s="90"/>
      <c r="BV2148" s="90"/>
      <c r="BW2148" s="90"/>
      <c r="BX2148" s="90"/>
      <c r="BY2148" s="90"/>
      <c r="BZ2148" s="90"/>
      <c r="CA2148" s="90"/>
      <c r="CB2148" s="90"/>
      <c r="CC2148" s="90"/>
      <c r="CD2148" s="90"/>
      <c r="CE2148" s="90"/>
      <c r="CF2148" s="90"/>
      <c r="CG2148" s="90"/>
      <c r="CH2148" s="90"/>
      <c r="CI2148" s="90"/>
      <c r="CJ2148" s="90"/>
      <c r="CK2148" s="90"/>
      <c r="CL2148" s="90"/>
      <c r="CM2148" s="90"/>
      <c r="CN2148" s="90"/>
      <c r="CO2148" s="90"/>
      <c r="CP2148" s="90"/>
      <c r="CQ2148" s="90"/>
      <c r="CR2148" s="90"/>
      <c r="CS2148" s="90"/>
      <c r="CT2148" s="90"/>
      <c r="CU2148" s="90"/>
      <c r="CV2148" s="90"/>
      <c r="CW2148" s="90"/>
      <c r="CX2148" s="90"/>
      <c r="CY2148" s="90"/>
      <c r="CZ2148" s="90"/>
      <c r="DA2148" s="90"/>
      <c r="DB2148" s="90"/>
      <c r="DC2148" s="90"/>
      <c r="DD2148" s="90"/>
      <c r="DE2148" s="90"/>
      <c r="DF2148" s="90"/>
      <c r="DG2148" s="90"/>
      <c r="DH2148" s="90"/>
      <c r="DI2148" s="90"/>
      <c r="DJ2148" s="90"/>
      <c r="DK2148" s="90"/>
      <c r="DL2148" s="90"/>
      <c r="DM2148" s="90"/>
      <c r="DN2148" s="90"/>
      <c r="DO2148" s="90"/>
      <c r="DP2148" s="90"/>
      <c r="DQ2148" s="90"/>
      <c r="DR2148" s="90"/>
      <c r="DS2148" s="90"/>
      <c r="DT2148" s="90"/>
      <c r="DU2148" s="90"/>
      <c r="DV2148" s="90"/>
      <c r="DW2148" s="90"/>
      <c r="DX2148" s="90"/>
      <c r="DY2148" s="90"/>
      <c r="DZ2148" s="90"/>
      <c r="EA2148" s="90"/>
      <c r="EB2148" s="90"/>
      <c r="EC2148" s="90"/>
      <c r="ED2148" s="90"/>
      <c r="EE2148" s="90"/>
      <c r="EF2148" s="90"/>
      <c r="EG2148" s="90"/>
      <c r="EH2148" s="90"/>
      <c r="EI2148" s="90"/>
      <c r="EJ2148" s="90"/>
      <c r="EK2148" s="90"/>
      <c r="EL2148" s="90"/>
      <c r="EM2148" s="90"/>
      <c r="EN2148" s="90"/>
      <c r="EO2148" s="90"/>
      <c r="EP2148" s="90"/>
      <c r="EQ2148" s="90"/>
      <c r="ER2148" s="90"/>
      <c r="ES2148" s="90"/>
      <c r="ET2148" s="90"/>
      <c r="EU2148" s="90"/>
      <c r="EV2148" s="90"/>
      <c r="EW2148" s="90"/>
      <c r="EX2148" s="90"/>
      <c r="EY2148" s="90"/>
      <c r="EZ2148" s="90"/>
      <c r="FA2148" s="90"/>
      <c r="FB2148" s="90"/>
      <c r="FC2148" s="90"/>
      <c r="FD2148" s="90"/>
      <c r="FE2148" s="90"/>
      <c r="FF2148" s="90"/>
      <c r="FG2148" s="90"/>
      <c r="FH2148" s="90"/>
      <c r="FI2148" s="90"/>
      <c r="FJ2148" s="90"/>
      <c r="FK2148" s="90"/>
      <c r="FL2148" s="90"/>
      <c r="FM2148" s="90"/>
      <c r="FN2148" s="90"/>
      <c r="FO2148" s="90"/>
      <c r="FP2148" s="90"/>
      <c r="FQ2148" s="90"/>
      <c r="FR2148" s="90"/>
      <c r="FS2148" s="90"/>
      <c r="FT2148" s="90"/>
      <c r="FU2148" s="90"/>
      <c r="FV2148" s="90"/>
      <c r="FW2148" s="90"/>
      <c r="FX2148" s="90"/>
      <c r="FY2148" s="90"/>
      <c r="FZ2148" s="90"/>
      <c r="GA2148" s="90"/>
      <c r="GB2148" s="90"/>
      <c r="GC2148" s="90"/>
      <c r="GD2148" s="90"/>
      <c r="GE2148" s="90"/>
      <c r="GF2148" s="90"/>
      <c r="GG2148" s="90"/>
      <c r="GH2148" s="90"/>
      <c r="GI2148" s="90"/>
      <c r="GJ2148" s="90"/>
      <c r="GK2148" s="90"/>
      <c r="GL2148" s="90"/>
      <c r="GM2148" s="90"/>
      <c r="GN2148" s="90"/>
      <c r="GO2148" s="90"/>
      <c r="GP2148" s="90"/>
      <c r="GQ2148" s="90"/>
      <c r="GR2148" s="90"/>
      <c r="GS2148" s="90"/>
      <c r="GT2148" s="90"/>
      <c r="GU2148" s="90"/>
      <c r="GV2148" s="90"/>
      <c r="GW2148" s="90"/>
      <c r="GX2148" s="90"/>
      <c r="GY2148" s="90"/>
      <c r="GZ2148" s="90"/>
      <c r="HA2148" s="90"/>
      <c r="HB2148" s="90"/>
      <c r="HC2148" s="90"/>
      <c r="HD2148" s="90"/>
      <c r="HE2148" s="90"/>
      <c r="HF2148" s="90"/>
      <c r="HG2148" s="90"/>
      <c r="HH2148" s="90"/>
      <c r="HI2148" s="90"/>
      <c r="HJ2148" s="90"/>
      <c r="HK2148" s="90"/>
      <c r="HL2148" s="90"/>
      <c r="HM2148" s="90"/>
      <c r="HN2148" s="90"/>
      <c r="HO2148" s="90"/>
      <c r="HP2148" s="90"/>
      <c r="HQ2148" s="90"/>
      <c r="HR2148" s="90"/>
      <c r="HS2148" s="90"/>
      <c r="HT2148" s="90"/>
      <c r="HU2148" s="90"/>
      <c r="HV2148" s="90"/>
      <c r="HW2148" s="90"/>
      <c r="HX2148" s="90"/>
      <c r="HY2148" s="90"/>
      <c r="HZ2148" s="90"/>
      <c r="IA2148" s="90"/>
      <c r="IB2148" s="90"/>
      <c r="IC2148" s="90"/>
      <c r="ID2148" s="90"/>
      <c r="IE2148" s="90"/>
      <c r="IF2148" s="90"/>
      <c r="IG2148" s="90"/>
      <c r="IH2148" s="90"/>
      <c r="II2148" s="90"/>
      <c r="IJ2148" s="90"/>
      <c r="IK2148" s="90"/>
      <c r="IL2148" s="90"/>
      <c r="IM2148" s="90"/>
    </row>
    <row r="2149" spans="1:247" ht="13.5" hidden="1">
      <c r="A2149" s="90" t="s">
        <v>2767</v>
      </c>
      <c r="B2149" s="90" t="s">
        <v>3155</v>
      </c>
      <c r="C2149" s="90" t="s">
        <v>3192</v>
      </c>
      <c r="D2149" s="90" t="s">
        <v>3203</v>
      </c>
      <c r="E2149" s="90" t="s">
        <v>3200</v>
      </c>
      <c r="F2149" s="90" t="s">
        <v>3093</v>
      </c>
      <c r="G2149" s="90" t="s">
        <v>3204</v>
      </c>
      <c r="H2149" s="92">
        <v>3426595.74</v>
      </c>
      <c r="I2149" s="92">
        <v>498</v>
      </c>
      <c r="J2149" s="93"/>
      <c r="K2149" s="94">
        <f>H2149/I2149</f>
        <v>6880.7143373493982</v>
      </c>
      <c r="L2149" s="94">
        <f t="shared" si="40"/>
        <v>6880.7143373493982</v>
      </c>
      <c r="M2149" s="94">
        <f t="shared" ref="M2149:M2212" si="41">K2149-L2149</f>
        <v>0</v>
      </c>
      <c r="N2149" s="90" t="s">
        <v>2997</v>
      </c>
      <c r="O2149" s="90" t="s">
        <v>3205</v>
      </c>
      <c r="P2149" s="90" t="s">
        <v>2619</v>
      </c>
      <c r="Q2149" s="90"/>
      <c r="R2149" s="90"/>
      <c r="S2149" s="90"/>
      <c r="T2149" s="90"/>
      <c r="U2149" s="90"/>
      <c r="V2149" s="90"/>
      <c r="W2149" s="90"/>
      <c r="X2149" s="90"/>
      <c r="Y2149" s="90"/>
      <c r="Z2149" s="90"/>
      <c r="AA2149" s="90"/>
      <c r="AB2149" s="90"/>
      <c r="AC2149" s="90"/>
      <c r="AD2149" s="90"/>
      <c r="AE2149" s="90"/>
      <c r="AF2149" s="90"/>
      <c r="AG2149" s="90"/>
      <c r="AH2149" s="90"/>
      <c r="AI2149" s="90"/>
      <c r="AJ2149" s="90"/>
      <c r="AK2149" s="90"/>
      <c r="AL2149" s="90"/>
      <c r="AM2149" s="90"/>
      <c r="AN2149" s="90"/>
      <c r="AO2149" s="90"/>
      <c r="AP2149" s="90"/>
      <c r="AQ2149" s="90"/>
      <c r="AR2149" s="90"/>
      <c r="AS2149" s="90"/>
      <c r="AT2149" s="90"/>
      <c r="AU2149" s="90"/>
      <c r="AV2149" s="90"/>
      <c r="AW2149" s="90"/>
      <c r="AX2149" s="90"/>
      <c r="AY2149" s="90"/>
      <c r="AZ2149" s="90"/>
      <c r="BA2149" s="90"/>
      <c r="BB2149" s="90"/>
      <c r="BC2149" s="90"/>
      <c r="BD2149" s="90"/>
      <c r="BE2149" s="90"/>
      <c r="BF2149" s="90"/>
      <c r="BG2149" s="90"/>
      <c r="BH2149" s="90"/>
      <c r="BI2149" s="90"/>
      <c r="BJ2149" s="90"/>
      <c r="BK2149" s="90"/>
      <c r="BL2149" s="90"/>
      <c r="BM2149" s="90"/>
      <c r="BN2149" s="90"/>
      <c r="BO2149" s="90"/>
      <c r="BP2149" s="90"/>
      <c r="BQ2149" s="90"/>
      <c r="BR2149" s="90"/>
      <c r="BS2149" s="90"/>
      <c r="BT2149" s="90"/>
      <c r="BU2149" s="90"/>
      <c r="BV2149" s="90"/>
      <c r="BW2149" s="90"/>
      <c r="BX2149" s="90"/>
      <c r="BY2149" s="90"/>
      <c r="BZ2149" s="90"/>
      <c r="CA2149" s="90"/>
      <c r="CB2149" s="90"/>
      <c r="CC2149" s="90"/>
      <c r="CD2149" s="90"/>
      <c r="CE2149" s="90"/>
      <c r="CF2149" s="90"/>
      <c r="CG2149" s="90"/>
      <c r="CH2149" s="90"/>
      <c r="CI2149" s="90"/>
      <c r="CJ2149" s="90"/>
      <c r="CK2149" s="90"/>
      <c r="CL2149" s="90"/>
      <c r="CM2149" s="90"/>
      <c r="CN2149" s="90"/>
      <c r="CO2149" s="90"/>
      <c r="CP2149" s="90"/>
      <c r="CQ2149" s="90"/>
      <c r="CR2149" s="90"/>
      <c r="CS2149" s="90"/>
      <c r="CT2149" s="90"/>
      <c r="CU2149" s="90"/>
      <c r="CV2149" s="90"/>
      <c r="CW2149" s="90"/>
      <c r="CX2149" s="90"/>
      <c r="CY2149" s="90"/>
      <c r="CZ2149" s="90"/>
      <c r="DA2149" s="90"/>
      <c r="DB2149" s="90"/>
      <c r="DC2149" s="90"/>
      <c r="DD2149" s="90"/>
      <c r="DE2149" s="90"/>
      <c r="DF2149" s="90"/>
      <c r="DG2149" s="90"/>
      <c r="DH2149" s="90"/>
      <c r="DI2149" s="90"/>
      <c r="DJ2149" s="90"/>
      <c r="DK2149" s="90"/>
      <c r="DL2149" s="90"/>
      <c r="DM2149" s="90"/>
      <c r="DN2149" s="90"/>
      <c r="DO2149" s="90"/>
      <c r="DP2149" s="90"/>
      <c r="DQ2149" s="90"/>
      <c r="DR2149" s="90"/>
      <c r="DS2149" s="90"/>
      <c r="DT2149" s="90"/>
      <c r="DU2149" s="90"/>
      <c r="DV2149" s="90"/>
      <c r="DW2149" s="90"/>
      <c r="DX2149" s="90"/>
      <c r="DY2149" s="90"/>
      <c r="DZ2149" s="90"/>
      <c r="EA2149" s="90"/>
      <c r="EB2149" s="90"/>
      <c r="EC2149" s="90"/>
      <c r="ED2149" s="90"/>
      <c r="EE2149" s="90"/>
      <c r="EF2149" s="90"/>
      <c r="EG2149" s="90"/>
      <c r="EH2149" s="90"/>
      <c r="EI2149" s="90"/>
      <c r="EJ2149" s="90"/>
      <c r="EK2149" s="90"/>
      <c r="EL2149" s="90"/>
      <c r="EM2149" s="90"/>
      <c r="EN2149" s="90"/>
      <c r="EO2149" s="90"/>
      <c r="EP2149" s="90"/>
      <c r="EQ2149" s="90"/>
      <c r="ER2149" s="90"/>
      <c r="ES2149" s="90"/>
      <c r="ET2149" s="90"/>
      <c r="EU2149" s="90"/>
      <c r="EV2149" s="90"/>
      <c r="EW2149" s="90"/>
      <c r="EX2149" s="90"/>
      <c r="EY2149" s="90"/>
      <c r="EZ2149" s="90"/>
      <c r="FA2149" s="90"/>
      <c r="FB2149" s="90"/>
      <c r="FC2149" s="90"/>
      <c r="FD2149" s="90"/>
      <c r="FE2149" s="90"/>
      <c r="FF2149" s="90"/>
      <c r="FG2149" s="90"/>
      <c r="FH2149" s="90"/>
      <c r="FI2149" s="90"/>
      <c r="FJ2149" s="90"/>
      <c r="FK2149" s="90"/>
      <c r="FL2149" s="90"/>
      <c r="FM2149" s="90"/>
      <c r="FN2149" s="90"/>
      <c r="FO2149" s="90"/>
      <c r="FP2149" s="90"/>
      <c r="FQ2149" s="90"/>
      <c r="FR2149" s="90"/>
      <c r="FS2149" s="90"/>
      <c r="FT2149" s="90"/>
      <c r="FU2149" s="90"/>
      <c r="FV2149" s="90"/>
      <c r="FW2149" s="90"/>
      <c r="FX2149" s="90"/>
      <c r="FY2149" s="90"/>
      <c r="FZ2149" s="90"/>
      <c r="GA2149" s="90"/>
      <c r="GB2149" s="90"/>
      <c r="GC2149" s="90"/>
      <c r="GD2149" s="90"/>
      <c r="GE2149" s="90"/>
      <c r="GF2149" s="90"/>
      <c r="GG2149" s="90"/>
      <c r="GH2149" s="90"/>
      <c r="GI2149" s="90"/>
      <c r="GJ2149" s="90"/>
      <c r="GK2149" s="90"/>
      <c r="GL2149" s="90"/>
      <c r="GM2149" s="90"/>
      <c r="GN2149" s="90"/>
      <c r="GO2149" s="90"/>
      <c r="GP2149" s="90"/>
      <c r="GQ2149" s="90"/>
      <c r="GR2149" s="90"/>
      <c r="GS2149" s="90"/>
      <c r="GT2149" s="90"/>
      <c r="GU2149" s="90"/>
      <c r="GV2149" s="90"/>
      <c r="GW2149" s="90"/>
      <c r="GX2149" s="90"/>
      <c r="GY2149" s="90"/>
      <c r="GZ2149" s="90"/>
      <c r="HA2149" s="90"/>
      <c r="HB2149" s="90"/>
      <c r="HC2149" s="90"/>
      <c r="HD2149" s="90"/>
      <c r="HE2149" s="90"/>
      <c r="HF2149" s="90"/>
      <c r="HG2149" s="90"/>
      <c r="HH2149" s="90"/>
      <c r="HI2149" s="90"/>
      <c r="HJ2149" s="90"/>
      <c r="HK2149" s="90"/>
      <c r="HL2149" s="90"/>
      <c r="HM2149" s="90"/>
      <c r="HN2149" s="90"/>
      <c r="HO2149" s="90"/>
      <c r="HP2149" s="90"/>
      <c r="HQ2149" s="90"/>
      <c r="HR2149" s="90"/>
      <c r="HS2149" s="90"/>
      <c r="HT2149" s="90"/>
      <c r="HU2149" s="90"/>
      <c r="HV2149" s="90"/>
      <c r="HW2149" s="90"/>
      <c r="HX2149" s="90"/>
      <c r="HY2149" s="90"/>
      <c r="HZ2149" s="90"/>
      <c r="IA2149" s="90"/>
      <c r="IB2149" s="90"/>
      <c r="IC2149" s="90"/>
      <c r="ID2149" s="90"/>
      <c r="IE2149" s="90"/>
      <c r="IF2149" s="90"/>
      <c r="IG2149" s="90"/>
      <c r="IH2149" s="90"/>
      <c r="II2149" s="90"/>
      <c r="IJ2149" s="90"/>
      <c r="IK2149" s="90"/>
      <c r="IL2149" s="90"/>
      <c r="IM2149" s="90"/>
    </row>
    <row r="2150" spans="1:247" ht="13.5" hidden="1">
      <c r="A2150" s="90" t="s">
        <v>2767</v>
      </c>
      <c r="B2150" s="90" t="s">
        <v>3155</v>
      </c>
      <c r="C2150" s="90" t="s">
        <v>3192</v>
      </c>
      <c r="D2150" s="90" t="s">
        <v>3203</v>
      </c>
      <c r="E2150" s="90" t="s">
        <v>3200</v>
      </c>
      <c r="F2150" s="90" t="s">
        <v>3093</v>
      </c>
      <c r="G2150" s="90" t="s">
        <v>3206</v>
      </c>
      <c r="H2150" s="92">
        <f>901735.72-575399.64</f>
        <v>326336.07999999996</v>
      </c>
      <c r="I2150" s="92">
        <v>498</v>
      </c>
      <c r="J2150" s="93"/>
      <c r="K2150" s="94">
        <f>H2150/I2150</f>
        <v>655.29333333333329</v>
      </c>
      <c r="L2150" s="94">
        <f t="shared" si="40"/>
        <v>655.29333333333329</v>
      </c>
      <c r="M2150" s="94">
        <f t="shared" si="41"/>
        <v>0</v>
      </c>
      <c r="N2150" s="90" t="s">
        <v>3197</v>
      </c>
      <c r="O2150" s="90" t="s">
        <v>3207</v>
      </c>
      <c r="P2150" s="90" t="s">
        <v>2619</v>
      </c>
      <c r="Q2150" s="90"/>
      <c r="R2150" s="90"/>
      <c r="S2150" s="90"/>
      <c r="T2150" s="90"/>
      <c r="U2150" s="90"/>
      <c r="V2150" s="90"/>
      <c r="W2150" s="90"/>
      <c r="X2150" s="90"/>
      <c r="Y2150" s="90"/>
      <c r="Z2150" s="90"/>
      <c r="AA2150" s="90"/>
      <c r="AB2150" s="90"/>
      <c r="AC2150" s="90"/>
      <c r="AD2150" s="90"/>
      <c r="AE2150" s="90"/>
      <c r="AF2150" s="90"/>
      <c r="AG2150" s="90"/>
      <c r="AH2150" s="90"/>
      <c r="AI2150" s="90"/>
      <c r="AJ2150" s="90"/>
      <c r="AK2150" s="90"/>
      <c r="AL2150" s="90"/>
      <c r="AM2150" s="90"/>
      <c r="AN2150" s="90"/>
      <c r="AO2150" s="90"/>
      <c r="AP2150" s="90"/>
      <c r="AQ2150" s="90"/>
      <c r="AR2150" s="90"/>
      <c r="AS2150" s="90"/>
      <c r="AT2150" s="90"/>
      <c r="AU2150" s="90"/>
      <c r="AV2150" s="90"/>
      <c r="AW2150" s="90"/>
      <c r="AX2150" s="90"/>
      <c r="AY2150" s="90"/>
      <c r="AZ2150" s="90"/>
      <c r="BA2150" s="90"/>
      <c r="BB2150" s="90"/>
      <c r="BC2150" s="90"/>
      <c r="BD2150" s="90"/>
      <c r="BE2150" s="90"/>
      <c r="BF2150" s="90"/>
      <c r="BG2150" s="90"/>
      <c r="BH2150" s="90"/>
      <c r="BI2150" s="90"/>
      <c r="BJ2150" s="90"/>
      <c r="BK2150" s="90"/>
      <c r="BL2150" s="90"/>
      <c r="BM2150" s="90"/>
      <c r="BN2150" s="90"/>
      <c r="BO2150" s="90"/>
      <c r="BP2150" s="90"/>
      <c r="BQ2150" s="90"/>
      <c r="BR2150" s="90"/>
      <c r="BS2150" s="90"/>
      <c r="BT2150" s="90"/>
      <c r="BU2150" s="90"/>
      <c r="BV2150" s="90"/>
      <c r="BW2150" s="90"/>
      <c r="BX2150" s="90"/>
      <c r="BY2150" s="90"/>
      <c r="BZ2150" s="90"/>
      <c r="CA2150" s="90"/>
      <c r="CB2150" s="90"/>
      <c r="CC2150" s="90"/>
      <c r="CD2150" s="90"/>
      <c r="CE2150" s="90"/>
      <c r="CF2150" s="90"/>
      <c r="CG2150" s="90"/>
      <c r="CH2150" s="90"/>
      <c r="CI2150" s="90"/>
      <c r="CJ2150" s="90"/>
      <c r="CK2150" s="90"/>
      <c r="CL2150" s="90"/>
      <c r="CM2150" s="90"/>
      <c r="CN2150" s="90"/>
      <c r="CO2150" s="90"/>
      <c r="CP2150" s="90"/>
      <c r="CQ2150" s="90"/>
      <c r="CR2150" s="90"/>
      <c r="CS2150" s="90"/>
      <c r="CT2150" s="90"/>
      <c r="CU2150" s="90"/>
      <c r="CV2150" s="90"/>
      <c r="CW2150" s="90"/>
      <c r="CX2150" s="90"/>
      <c r="CY2150" s="90"/>
      <c r="CZ2150" s="90"/>
      <c r="DA2150" s="90"/>
      <c r="DB2150" s="90"/>
      <c r="DC2150" s="90"/>
      <c r="DD2150" s="90"/>
      <c r="DE2150" s="90"/>
      <c r="DF2150" s="90"/>
      <c r="DG2150" s="90"/>
      <c r="DH2150" s="90"/>
      <c r="DI2150" s="90"/>
      <c r="DJ2150" s="90"/>
      <c r="DK2150" s="90"/>
      <c r="DL2150" s="90"/>
      <c r="DM2150" s="90"/>
      <c r="DN2150" s="90"/>
      <c r="DO2150" s="90"/>
      <c r="DP2150" s="90"/>
      <c r="DQ2150" s="90"/>
      <c r="DR2150" s="90"/>
      <c r="DS2150" s="90"/>
      <c r="DT2150" s="90"/>
      <c r="DU2150" s="90"/>
      <c r="DV2150" s="90"/>
      <c r="DW2150" s="90"/>
      <c r="DX2150" s="90"/>
      <c r="DY2150" s="90"/>
      <c r="DZ2150" s="90"/>
      <c r="EA2150" s="90"/>
      <c r="EB2150" s="90"/>
      <c r="EC2150" s="90"/>
      <c r="ED2150" s="90"/>
      <c r="EE2150" s="90"/>
      <c r="EF2150" s="90"/>
      <c r="EG2150" s="90"/>
      <c r="EH2150" s="90"/>
      <c r="EI2150" s="90"/>
      <c r="EJ2150" s="90"/>
      <c r="EK2150" s="90"/>
      <c r="EL2150" s="90"/>
      <c r="EM2150" s="90"/>
      <c r="EN2150" s="90"/>
      <c r="EO2150" s="90"/>
      <c r="EP2150" s="90"/>
      <c r="EQ2150" s="90"/>
      <c r="ER2150" s="90"/>
      <c r="ES2150" s="90"/>
      <c r="ET2150" s="90"/>
      <c r="EU2150" s="90"/>
      <c r="EV2150" s="90"/>
      <c r="EW2150" s="90"/>
      <c r="EX2150" s="90"/>
      <c r="EY2150" s="90"/>
      <c r="EZ2150" s="90"/>
      <c r="FA2150" s="90"/>
      <c r="FB2150" s="90"/>
      <c r="FC2150" s="90"/>
      <c r="FD2150" s="90"/>
      <c r="FE2150" s="90"/>
      <c r="FF2150" s="90"/>
      <c r="FG2150" s="90"/>
      <c r="FH2150" s="90"/>
      <c r="FI2150" s="90"/>
      <c r="FJ2150" s="90"/>
      <c r="FK2150" s="90"/>
      <c r="FL2150" s="90"/>
      <c r="FM2150" s="90"/>
      <c r="FN2150" s="90"/>
      <c r="FO2150" s="90"/>
      <c r="FP2150" s="90"/>
      <c r="FQ2150" s="90"/>
      <c r="FR2150" s="90"/>
      <c r="FS2150" s="90"/>
      <c r="FT2150" s="90"/>
      <c r="FU2150" s="90"/>
      <c r="FV2150" s="90"/>
      <c r="FW2150" s="90"/>
      <c r="FX2150" s="90"/>
      <c r="FY2150" s="90"/>
      <c r="FZ2150" s="90"/>
      <c r="GA2150" s="90"/>
      <c r="GB2150" s="90"/>
      <c r="GC2150" s="90"/>
      <c r="GD2150" s="90"/>
      <c r="GE2150" s="90"/>
      <c r="GF2150" s="90"/>
      <c r="GG2150" s="90"/>
      <c r="GH2150" s="90"/>
      <c r="GI2150" s="90"/>
      <c r="GJ2150" s="90"/>
      <c r="GK2150" s="90"/>
      <c r="GL2150" s="90"/>
      <c r="GM2150" s="90"/>
      <c r="GN2150" s="90"/>
      <c r="GO2150" s="90"/>
      <c r="GP2150" s="90"/>
      <c r="GQ2150" s="90"/>
      <c r="GR2150" s="90"/>
      <c r="GS2150" s="90"/>
      <c r="GT2150" s="90"/>
      <c r="GU2150" s="90"/>
      <c r="GV2150" s="90"/>
      <c r="GW2150" s="90"/>
      <c r="GX2150" s="90"/>
      <c r="GY2150" s="90"/>
      <c r="GZ2150" s="90"/>
      <c r="HA2150" s="90"/>
      <c r="HB2150" s="90"/>
      <c r="HC2150" s="90"/>
      <c r="HD2150" s="90"/>
      <c r="HE2150" s="90"/>
      <c r="HF2150" s="90"/>
      <c r="HG2150" s="90"/>
      <c r="HH2150" s="90"/>
      <c r="HI2150" s="90"/>
      <c r="HJ2150" s="90"/>
      <c r="HK2150" s="90"/>
      <c r="HL2150" s="90"/>
      <c r="HM2150" s="90"/>
      <c r="HN2150" s="90"/>
      <c r="HO2150" s="90"/>
      <c r="HP2150" s="90"/>
      <c r="HQ2150" s="90"/>
      <c r="HR2150" s="90"/>
      <c r="HS2150" s="90"/>
      <c r="HT2150" s="90"/>
      <c r="HU2150" s="90"/>
      <c r="HV2150" s="90"/>
      <c r="HW2150" s="90"/>
      <c r="HX2150" s="90"/>
      <c r="HY2150" s="90"/>
      <c r="HZ2150" s="90"/>
      <c r="IA2150" s="90"/>
      <c r="IB2150" s="90"/>
      <c r="IC2150" s="90"/>
      <c r="ID2150" s="90"/>
      <c r="IE2150" s="90"/>
      <c r="IF2150" s="90"/>
      <c r="IG2150" s="90"/>
      <c r="IH2150" s="90"/>
      <c r="II2150" s="90"/>
      <c r="IJ2150" s="90"/>
      <c r="IK2150" s="90"/>
      <c r="IL2150" s="90"/>
      <c r="IM2150" s="90"/>
    </row>
    <row r="2151" spans="1:247" ht="13.5" hidden="1">
      <c r="A2151" s="90" t="s">
        <v>2767</v>
      </c>
      <c r="B2151" s="90" t="s">
        <v>3155</v>
      </c>
      <c r="C2151" s="90" t="s">
        <v>3192</v>
      </c>
      <c r="D2151" s="90" t="s">
        <v>3203</v>
      </c>
      <c r="E2151" s="90" t="s">
        <v>3200</v>
      </c>
      <c r="F2151" s="90" t="s">
        <v>3093</v>
      </c>
      <c r="G2151" s="90" t="s">
        <v>3208</v>
      </c>
      <c r="H2151" s="92">
        <v>1535344.71</v>
      </c>
      <c r="I2151" s="92">
        <v>498</v>
      </c>
      <c r="J2151" s="93"/>
      <c r="K2151" s="94">
        <f>H2151/I2151</f>
        <v>3083.0215060240962</v>
      </c>
      <c r="L2151" s="94">
        <f t="shared" si="40"/>
        <v>3083.0215060240962</v>
      </c>
      <c r="M2151" s="94">
        <f t="shared" si="41"/>
        <v>0</v>
      </c>
      <c r="N2151" s="90" t="s">
        <v>3197</v>
      </c>
      <c r="O2151" s="90" t="s">
        <v>3207</v>
      </c>
      <c r="P2151" s="90" t="s">
        <v>2619</v>
      </c>
      <c r="Q2151" s="90"/>
      <c r="R2151" s="90"/>
      <c r="S2151" s="90"/>
      <c r="T2151" s="90"/>
      <c r="U2151" s="90"/>
      <c r="V2151" s="90"/>
      <c r="W2151" s="90"/>
      <c r="X2151" s="90"/>
      <c r="Y2151" s="90"/>
      <c r="Z2151" s="90"/>
      <c r="AA2151" s="90"/>
      <c r="AB2151" s="90"/>
      <c r="AC2151" s="90"/>
      <c r="AD2151" s="90"/>
      <c r="AE2151" s="90"/>
      <c r="AF2151" s="90"/>
      <c r="AG2151" s="90"/>
      <c r="AH2151" s="90"/>
      <c r="AI2151" s="90"/>
      <c r="AJ2151" s="90"/>
      <c r="AK2151" s="90"/>
      <c r="AL2151" s="90"/>
      <c r="AM2151" s="90"/>
      <c r="AN2151" s="90"/>
      <c r="AO2151" s="90"/>
      <c r="AP2151" s="90"/>
      <c r="AQ2151" s="90"/>
      <c r="AR2151" s="90"/>
      <c r="AS2151" s="90"/>
      <c r="AT2151" s="90"/>
      <c r="AU2151" s="90"/>
      <c r="AV2151" s="90"/>
      <c r="AW2151" s="90"/>
      <c r="AX2151" s="90"/>
      <c r="AY2151" s="90"/>
      <c r="AZ2151" s="90"/>
      <c r="BA2151" s="90"/>
      <c r="BB2151" s="90"/>
      <c r="BC2151" s="90"/>
      <c r="BD2151" s="90"/>
      <c r="BE2151" s="90"/>
      <c r="BF2151" s="90"/>
      <c r="BG2151" s="90"/>
      <c r="BH2151" s="90"/>
      <c r="BI2151" s="90"/>
      <c r="BJ2151" s="90"/>
      <c r="BK2151" s="90"/>
      <c r="BL2151" s="90"/>
      <c r="BM2151" s="90"/>
      <c r="BN2151" s="90"/>
      <c r="BO2151" s="90"/>
      <c r="BP2151" s="90"/>
      <c r="BQ2151" s="90"/>
      <c r="BR2151" s="90"/>
      <c r="BS2151" s="90"/>
      <c r="BT2151" s="90"/>
      <c r="BU2151" s="90"/>
      <c r="BV2151" s="90"/>
      <c r="BW2151" s="90"/>
      <c r="BX2151" s="90"/>
      <c r="BY2151" s="90"/>
      <c r="BZ2151" s="90"/>
      <c r="CA2151" s="90"/>
      <c r="CB2151" s="90"/>
      <c r="CC2151" s="90"/>
      <c r="CD2151" s="90"/>
      <c r="CE2151" s="90"/>
      <c r="CF2151" s="90"/>
      <c r="CG2151" s="90"/>
      <c r="CH2151" s="90"/>
      <c r="CI2151" s="90"/>
      <c r="CJ2151" s="90"/>
      <c r="CK2151" s="90"/>
      <c r="CL2151" s="90"/>
      <c r="CM2151" s="90"/>
      <c r="CN2151" s="90"/>
      <c r="CO2151" s="90"/>
      <c r="CP2151" s="90"/>
      <c r="CQ2151" s="90"/>
      <c r="CR2151" s="90"/>
      <c r="CS2151" s="90"/>
      <c r="CT2151" s="90"/>
      <c r="CU2151" s="90"/>
      <c r="CV2151" s="90"/>
      <c r="CW2151" s="90"/>
      <c r="CX2151" s="90"/>
      <c r="CY2151" s="90"/>
      <c r="CZ2151" s="90"/>
      <c r="DA2151" s="90"/>
      <c r="DB2151" s="90"/>
      <c r="DC2151" s="90"/>
      <c r="DD2151" s="90"/>
      <c r="DE2151" s="90"/>
      <c r="DF2151" s="90"/>
      <c r="DG2151" s="90"/>
      <c r="DH2151" s="90"/>
      <c r="DI2151" s="90"/>
      <c r="DJ2151" s="90"/>
      <c r="DK2151" s="90"/>
      <c r="DL2151" s="90"/>
      <c r="DM2151" s="90"/>
      <c r="DN2151" s="90"/>
      <c r="DO2151" s="90"/>
      <c r="DP2151" s="90"/>
      <c r="DQ2151" s="90"/>
      <c r="DR2151" s="90"/>
      <c r="DS2151" s="90"/>
      <c r="DT2151" s="90"/>
      <c r="DU2151" s="90"/>
      <c r="DV2151" s="90"/>
      <c r="DW2151" s="90"/>
      <c r="DX2151" s="90"/>
      <c r="DY2151" s="90"/>
      <c r="DZ2151" s="90"/>
      <c r="EA2151" s="90"/>
      <c r="EB2151" s="90"/>
      <c r="EC2151" s="90"/>
      <c r="ED2151" s="90"/>
      <c r="EE2151" s="90"/>
      <c r="EF2151" s="90"/>
      <c r="EG2151" s="90"/>
      <c r="EH2151" s="90"/>
      <c r="EI2151" s="90"/>
      <c r="EJ2151" s="90"/>
      <c r="EK2151" s="90"/>
      <c r="EL2151" s="90"/>
      <c r="EM2151" s="90"/>
      <c r="EN2151" s="90"/>
      <c r="EO2151" s="90"/>
      <c r="EP2151" s="90"/>
      <c r="EQ2151" s="90"/>
      <c r="ER2151" s="90"/>
      <c r="ES2151" s="90"/>
      <c r="ET2151" s="90"/>
      <c r="EU2151" s="90"/>
      <c r="EV2151" s="90"/>
      <c r="EW2151" s="90"/>
      <c r="EX2151" s="90"/>
      <c r="EY2151" s="90"/>
      <c r="EZ2151" s="90"/>
      <c r="FA2151" s="90"/>
      <c r="FB2151" s="90"/>
      <c r="FC2151" s="90"/>
      <c r="FD2151" s="90"/>
      <c r="FE2151" s="90"/>
      <c r="FF2151" s="90"/>
      <c r="FG2151" s="90"/>
      <c r="FH2151" s="90"/>
      <c r="FI2151" s="90"/>
      <c r="FJ2151" s="90"/>
      <c r="FK2151" s="90"/>
      <c r="FL2151" s="90"/>
      <c r="FM2151" s="90"/>
      <c r="FN2151" s="90"/>
      <c r="FO2151" s="90"/>
      <c r="FP2151" s="90"/>
      <c r="FQ2151" s="90"/>
      <c r="FR2151" s="90"/>
      <c r="FS2151" s="90"/>
      <c r="FT2151" s="90"/>
      <c r="FU2151" s="90"/>
      <c r="FV2151" s="90"/>
      <c r="FW2151" s="90"/>
      <c r="FX2151" s="90"/>
      <c r="FY2151" s="90"/>
      <c r="FZ2151" s="90"/>
      <c r="GA2151" s="90"/>
      <c r="GB2151" s="90"/>
      <c r="GC2151" s="90"/>
      <c r="GD2151" s="90"/>
      <c r="GE2151" s="90"/>
      <c r="GF2151" s="90"/>
      <c r="GG2151" s="90"/>
      <c r="GH2151" s="90"/>
      <c r="GI2151" s="90"/>
      <c r="GJ2151" s="90"/>
      <c r="GK2151" s="90"/>
      <c r="GL2151" s="90"/>
      <c r="GM2151" s="90"/>
      <c r="GN2151" s="90"/>
      <c r="GO2151" s="90"/>
      <c r="GP2151" s="90"/>
      <c r="GQ2151" s="90"/>
      <c r="GR2151" s="90"/>
      <c r="GS2151" s="90"/>
      <c r="GT2151" s="90"/>
      <c r="GU2151" s="90"/>
      <c r="GV2151" s="90"/>
      <c r="GW2151" s="90"/>
      <c r="GX2151" s="90"/>
      <c r="GY2151" s="90"/>
      <c r="GZ2151" s="90"/>
      <c r="HA2151" s="90"/>
      <c r="HB2151" s="90"/>
      <c r="HC2151" s="90"/>
      <c r="HD2151" s="90"/>
      <c r="HE2151" s="90"/>
      <c r="HF2151" s="90"/>
      <c r="HG2151" s="90"/>
      <c r="HH2151" s="90"/>
      <c r="HI2151" s="90"/>
      <c r="HJ2151" s="90"/>
      <c r="HK2151" s="90"/>
      <c r="HL2151" s="90"/>
      <c r="HM2151" s="90"/>
      <c r="HN2151" s="90"/>
      <c r="HO2151" s="90"/>
      <c r="HP2151" s="90"/>
      <c r="HQ2151" s="90"/>
      <c r="HR2151" s="90"/>
      <c r="HS2151" s="90"/>
      <c r="HT2151" s="90"/>
      <c r="HU2151" s="90"/>
      <c r="HV2151" s="90"/>
      <c r="HW2151" s="90"/>
      <c r="HX2151" s="90"/>
      <c r="HY2151" s="90"/>
      <c r="HZ2151" s="90"/>
      <c r="IA2151" s="90"/>
      <c r="IB2151" s="90"/>
      <c r="IC2151" s="90"/>
      <c r="ID2151" s="90"/>
      <c r="IE2151" s="90"/>
      <c r="IF2151" s="90"/>
      <c r="IG2151" s="90"/>
      <c r="IH2151" s="90"/>
      <c r="II2151" s="90"/>
      <c r="IJ2151" s="90"/>
      <c r="IK2151" s="90"/>
      <c r="IL2151" s="90"/>
      <c r="IM2151" s="90"/>
    </row>
    <row r="2152" spans="1:247" ht="13.5" hidden="1">
      <c r="A2152" s="90" t="s">
        <v>2767</v>
      </c>
      <c r="B2152" s="90" t="s">
        <v>3155</v>
      </c>
      <c r="C2152" s="90" t="s">
        <v>3156</v>
      </c>
      <c r="D2152" s="98">
        <v>45842</v>
      </c>
      <c r="E2152" s="90">
        <v>329579</v>
      </c>
      <c r="F2152" s="90" t="s">
        <v>3209</v>
      </c>
      <c r="G2152" s="90" t="s">
        <v>752</v>
      </c>
      <c r="H2152" s="92">
        <v>401919.04</v>
      </c>
      <c r="I2152" s="92">
        <v>498</v>
      </c>
      <c r="J2152" s="93"/>
      <c r="K2152" s="94">
        <f t="shared" ref="K2152:K2159" si="42">IFERROR(H2152/I2152,0)</f>
        <v>807.06634538152605</v>
      </c>
      <c r="L2152" s="94">
        <f t="shared" si="40"/>
        <v>807.06634538152605</v>
      </c>
      <c r="M2152" s="94">
        <f t="shared" si="41"/>
        <v>0</v>
      </c>
      <c r="N2152" s="91">
        <v>45754</v>
      </c>
      <c r="O2152" s="90" t="s">
        <v>3210</v>
      </c>
      <c r="P2152" s="90" t="s">
        <v>2619</v>
      </c>
      <c r="Q2152" s="90"/>
      <c r="R2152" s="90"/>
      <c r="S2152" s="90"/>
      <c r="T2152" s="90"/>
      <c r="U2152" s="90"/>
      <c r="V2152" s="90"/>
      <c r="W2152" s="90"/>
      <c r="X2152" s="90"/>
      <c r="Y2152" s="90"/>
      <c r="Z2152" s="90"/>
      <c r="AA2152" s="90"/>
      <c r="AB2152" s="90"/>
      <c r="AC2152" s="90"/>
      <c r="AD2152" s="90"/>
      <c r="AE2152" s="90"/>
      <c r="AF2152" s="90"/>
      <c r="AG2152" s="90"/>
      <c r="AH2152" s="90"/>
      <c r="AI2152" s="90"/>
      <c r="AJ2152" s="90"/>
      <c r="AK2152" s="90"/>
      <c r="AL2152" s="90"/>
      <c r="AM2152" s="90"/>
      <c r="AN2152" s="90"/>
      <c r="AO2152" s="90"/>
      <c r="AP2152" s="90"/>
      <c r="AQ2152" s="90"/>
      <c r="AR2152" s="90"/>
      <c r="AS2152" s="90"/>
      <c r="AT2152" s="90"/>
      <c r="AU2152" s="90"/>
      <c r="AV2152" s="90"/>
      <c r="AW2152" s="90"/>
      <c r="AX2152" s="90"/>
      <c r="AY2152" s="90"/>
      <c r="AZ2152" s="90"/>
      <c r="BA2152" s="90"/>
      <c r="BB2152" s="90"/>
      <c r="BC2152" s="90"/>
      <c r="BD2152" s="90"/>
      <c r="BE2152" s="90"/>
      <c r="BF2152" s="90"/>
      <c r="BG2152" s="90"/>
      <c r="BH2152" s="90"/>
      <c r="BI2152" s="90"/>
      <c r="BJ2152" s="90"/>
      <c r="BK2152" s="90"/>
      <c r="BL2152" s="90"/>
      <c r="BM2152" s="90"/>
      <c r="BN2152" s="90"/>
      <c r="BO2152" s="90"/>
      <c r="BP2152" s="90"/>
      <c r="BQ2152" s="90"/>
      <c r="BR2152" s="90"/>
      <c r="BS2152" s="90"/>
      <c r="BT2152" s="90"/>
      <c r="BU2152" s="90"/>
      <c r="BV2152" s="90"/>
      <c r="BW2152" s="90"/>
      <c r="BX2152" s="90"/>
      <c r="BY2152" s="90"/>
      <c r="BZ2152" s="90"/>
      <c r="CA2152" s="90"/>
      <c r="CB2152" s="90"/>
      <c r="CC2152" s="90"/>
      <c r="CD2152" s="90"/>
      <c r="CE2152" s="90"/>
      <c r="CF2152" s="90"/>
      <c r="CG2152" s="90"/>
      <c r="CH2152" s="90"/>
      <c r="CI2152" s="90"/>
      <c r="CJ2152" s="90"/>
      <c r="CK2152" s="90"/>
      <c r="CL2152" s="90"/>
      <c r="CM2152" s="90"/>
      <c r="CN2152" s="90"/>
      <c r="CO2152" s="90"/>
      <c r="CP2152" s="90"/>
      <c r="CQ2152" s="90"/>
      <c r="CR2152" s="90"/>
      <c r="CS2152" s="90"/>
      <c r="CT2152" s="90"/>
      <c r="CU2152" s="90"/>
      <c r="CV2152" s="90"/>
      <c r="CW2152" s="90"/>
      <c r="CX2152" s="90"/>
      <c r="CY2152" s="90"/>
      <c r="CZ2152" s="90"/>
      <c r="DA2152" s="90"/>
      <c r="DB2152" s="90"/>
      <c r="DC2152" s="90"/>
      <c r="DD2152" s="90"/>
      <c r="DE2152" s="90"/>
      <c r="DF2152" s="90"/>
      <c r="DG2152" s="90"/>
      <c r="DH2152" s="90"/>
      <c r="DI2152" s="90"/>
      <c r="DJ2152" s="90"/>
      <c r="DK2152" s="90"/>
      <c r="DL2152" s="90"/>
      <c r="DM2152" s="90"/>
      <c r="DN2152" s="90"/>
      <c r="DO2152" s="90"/>
      <c r="DP2152" s="90"/>
      <c r="DQ2152" s="90"/>
      <c r="DR2152" s="90"/>
      <c r="DS2152" s="90"/>
      <c r="DT2152" s="90"/>
      <c r="DU2152" s="90"/>
      <c r="DV2152" s="90"/>
      <c r="DW2152" s="90"/>
      <c r="DX2152" s="90"/>
      <c r="DY2152" s="90"/>
      <c r="DZ2152" s="90"/>
      <c r="EA2152" s="90"/>
      <c r="EB2152" s="90"/>
      <c r="EC2152" s="90"/>
      <c r="ED2152" s="90"/>
      <c r="EE2152" s="90"/>
      <c r="EF2152" s="90"/>
      <c r="EG2152" s="90"/>
      <c r="EH2152" s="90"/>
      <c r="EI2152" s="90"/>
      <c r="EJ2152" s="90"/>
      <c r="EK2152" s="90"/>
      <c r="EL2152" s="90"/>
      <c r="EM2152" s="90"/>
      <c r="EN2152" s="90"/>
      <c r="EO2152" s="90"/>
      <c r="EP2152" s="90"/>
      <c r="EQ2152" s="90"/>
      <c r="ER2152" s="90"/>
      <c r="ES2152" s="90"/>
      <c r="ET2152" s="90"/>
      <c r="EU2152" s="90"/>
      <c r="EV2152" s="90"/>
      <c r="EW2152" s="90"/>
      <c r="EX2152" s="90"/>
      <c r="EY2152" s="90"/>
      <c r="EZ2152" s="90"/>
      <c r="FA2152" s="90"/>
      <c r="FB2152" s="90"/>
      <c r="FC2152" s="90"/>
      <c r="FD2152" s="90"/>
      <c r="FE2152" s="90"/>
      <c r="FF2152" s="90"/>
      <c r="FG2152" s="90"/>
      <c r="FH2152" s="90"/>
      <c r="FI2152" s="90"/>
      <c r="FJ2152" s="90"/>
      <c r="FK2152" s="90"/>
      <c r="FL2152" s="90"/>
      <c r="FM2152" s="90"/>
      <c r="FN2152" s="90"/>
      <c r="FO2152" s="90"/>
      <c r="FP2152" s="90"/>
      <c r="FQ2152" s="90"/>
      <c r="FR2152" s="90"/>
      <c r="FS2152" s="90"/>
      <c r="FT2152" s="90"/>
      <c r="FU2152" s="90"/>
      <c r="FV2152" s="90"/>
      <c r="FW2152" s="90"/>
      <c r="FX2152" s="90"/>
      <c r="FY2152" s="90"/>
      <c r="FZ2152" s="90"/>
      <c r="GA2152" s="90"/>
      <c r="GB2152" s="90"/>
      <c r="GC2152" s="90"/>
      <c r="GD2152" s="90"/>
      <c r="GE2152" s="90"/>
      <c r="GF2152" s="90"/>
      <c r="GG2152" s="90"/>
      <c r="GH2152" s="90"/>
      <c r="GI2152" s="90"/>
      <c r="GJ2152" s="90"/>
      <c r="GK2152" s="90"/>
      <c r="GL2152" s="90"/>
      <c r="GM2152" s="90"/>
      <c r="GN2152" s="90"/>
      <c r="GO2152" s="90"/>
      <c r="GP2152" s="90"/>
      <c r="GQ2152" s="90"/>
      <c r="GR2152" s="90"/>
      <c r="GS2152" s="90"/>
      <c r="GT2152" s="90"/>
      <c r="GU2152" s="90"/>
      <c r="GV2152" s="90"/>
      <c r="GW2152" s="90"/>
      <c r="GX2152" s="90"/>
      <c r="GY2152" s="90"/>
      <c r="GZ2152" s="90"/>
      <c r="HA2152" s="90"/>
      <c r="HB2152" s="90"/>
      <c r="HC2152" s="90"/>
      <c r="HD2152" s="90"/>
      <c r="HE2152" s="90"/>
      <c r="HF2152" s="90"/>
      <c r="HG2152" s="90"/>
      <c r="HH2152" s="90"/>
      <c r="HI2152" s="90"/>
      <c r="HJ2152" s="90"/>
      <c r="HK2152" s="90"/>
      <c r="HL2152" s="90"/>
      <c r="HM2152" s="90"/>
      <c r="HN2152" s="90"/>
      <c r="HO2152" s="90"/>
      <c r="HP2152" s="90"/>
      <c r="HQ2152" s="90"/>
      <c r="HR2152" s="90"/>
      <c r="HS2152" s="90"/>
      <c r="HT2152" s="90"/>
      <c r="HU2152" s="90"/>
      <c r="HV2152" s="90"/>
      <c r="HW2152" s="90"/>
      <c r="HX2152" s="90"/>
      <c r="HY2152" s="90"/>
      <c r="HZ2152" s="90"/>
      <c r="IA2152" s="90"/>
      <c r="IB2152" s="90"/>
      <c r="IC2152" s="90"/>
      <c r="ID2152" s="90"/>
      <c r="IE2152" s="90"/>
      <c r="IF2152" s="90"/>
      <c r="IG2152" s="90"/>
      <c r="IH2152" s="90"/>
      <c r="II2152" s="90"/>
      <c r="IJ2152" s="90"/>
      <c r="IK2152" s="90"/>
      <c r="IL2152" s="90"/>
      <c r="IM2152" s="90"/>
    </row>
    <row r="2153" spans="1:247" ht="13.5" hidden="1">
      <c r="A2153" s="90" t="s">
        <v>2767</v>
      </c>
      <c r="B2153" s="90" t="s">
        <v>3155</v>
      </c>
      <c r="C2153" s="90" t="s">
        <v>3156</v>
      </c>
      <c r="D2153" s="90" t="s">
        <v>3211</v>
      </c>
      <c r="E2153" s="90">
        <v>330754</v>
      </c>
      <c r="F2153" s="90" t="s">
        <v>2786</v>
      </c>
      <c r="G2153" s="90" t="s">
        <v>752</v>
      </c>
      <c r="H2153" s="92">
        <v>2932410</v>
      </c>
      <c r="I2153" s="92">
        <v>497</v>
      </c>
      <c r="J2153" s="93"/>
      <c r="K2153" s="94">
        <f t="shared" si="42"/>
        <v>5900.2213279678072</v>
      </c>
      <c r="L2153" s="94">
        <f t="shared" si="40"/>
        <v>5900.2213279678072</v>
      </c>
      <c r="M2153" s="94">
        <f t="shared" si="41"/>
        <v>0</v>
      </c>
      <c r="N2153" s="91">
        <v>45754</v>
      </c>
      <c r="O2153" s="90" t="s">
        <v>3210</v>
      </c>
      <c r="P2153" s="90" t="s">
        <v>2619</v>
      </c>
      <c r="Q2153" s="90"/>
      <c r="R2153" s="90"/>
      <c r="S2153" s="90"/>
      <c r="T2153" s="90"/>
      <c r="U2153" s="90"/>
      <c r="V2153" s="90"/>
      <c r="W2153" s="90"/>
      <c r="X2153" s="90"/>
      <c r="Y2153" s="90"/>
      <c r="Z2153" s="90"/>
      <c r="AA2153" s="90"/>
      <c r="AB2153" s="90"/>
      <c r="AC2153" s="90"/>
      <c r="AD2153" s="90"/>
      <c r="AE2153" s="90"/>
      <c r="AF2153" s="90"/>
      <c r="AG2153" s="90"/>
      <c r="AH2153" s="90"/>
      <c r="AI2153" s="90"/>
      <c r="AJ2153" s="90"/>
      <c r="AK2153" s="90"/>
      <c r="AL2153" s="90"/>
      <c r="AM2153" s="90"/>
      <c r="AN2153" s="90"/>
      <c r="AO2153" s="90"/>
      <c r="AP2153" s="90"/>
      <c r="AQ2153" s="90"/>
      <c r="AR2153" s="90"/>
      <c r="AS2153" s="90"/>
      <c r="AT2153" s="90"/>
      <c r="AU2153" s="90"/>
      <c r="AV2153" s="90"/>
      <c r="AW2153" s="90"/>
      <c r="AX2153" s="90"/>
      <c r="AY2153" s="90"/>
      <c r="AZ2153" s="90"/>
      <c r="BA2153" s="90"/>
      <c r="BB2153" s="90"/>
      <c r="BC2153" s="90"/>
      <c r="BD2153" s="90"/>
      <c r="BE2153" s="90"/>
      <c r="BF2153" s="90"/>
      <c r="BG2153" s="90"/>
      <c r="BH2153" s="90"/>
      <c r="BI2153" s="90"/>
      <c r="BJ2153" s="90"/>
      <c r="BK2153" s="90"/>
      <c r="BL2153" s="90"/>
      <c r="BM2153" s="90"/>
      <c r="BN2153" s="90"/>
      <c r="BO2153" s="90"/>
      <c r="BP2153" s="90"/>
      <c r="BQ2153" s="90"/>
      <c r="BR2153" s="90"/>
      <c r="BS2153" s="90"/>
      <c r="BT2153" s="90"/>
      <c r="BU2153" s="90"/>
      <c r="BV2153" s="90"/>
      <c r="BW2153" s="90"/>
      <c r="BX2153" s="90"/>
      <c r="BY2153" s="90"/>
      <c r="BZ2153" s="90"/>
      <c r="CA2153" s="90"/>
      <c r="CB2153" s="90"/>
      <c r="CC2153" s="90"/>
      <c r="CD2153" s="90"/>
      <c r="CE2153" s="90"/>
      <c r="CF2153" s="90"/>
      <c r="CG2153" s="90"/>
      <c r="CH2153" s="90"/>
      <c r="CI2153" s="90"/>
      <c r="CJ2153" s="90"/>
      <c r="CK2153" s="90"/>
      <c r="CL2153" s="90"/>
      <c r="CM2153" s="90"/>
      <c r="CN2153" s="90"/>
      <c r="CO2153" s="90"/>
      <c r="CP2153" s="90"/>
      <c r="CQ2153" s="90"/>
      <c r="CR2153" s="90"/>
      <c r="CS2153" s="90"/>
      <c r="CT2153" s="90"/>
      <c r="CU2153" s="90"/>
      <c r="CV2153" s="90"/>
      <c r="CW2153" s="90"/>
      <c r="CX2153" s="90"/>
      <c r="CY2153" s="90"/>
      <c r="CZ2153" s="90"/>
      <c r="DA2153" s="90"/>
      <c r="DB2153" s="90"/>
      <c r="DC2153" s="90"/>
      <c r="DD2153" s="90"/>
      <c r="DE2153" s="90"/>
      <c r="DF2153" s="90"/>
      <c r="DG2153" s="90"/>
      <c r="DH2153" s="90"/>
      <c r="DI2153" s="90"/>
      <c r="DJ2153" s="90"/>
      <c r="DK2153" s="90"/>
      <c r="DL2153" s="90"/>
      <c r="DM2153" s="90"/>
      <c r="DN2153" s="90"/>
      <c r="DO2153" s="90"/>
      <c r="DP2153" s="90"/>
      <c r="DQ2153" s="90"/>
      <c r="DR2153" s="90"/>
      <c r="DS2153" s="90"/>
      <c r="DT2153" s="90"/>
      <c r="DU2153" s="90"/>
      <c r="DV2153" s="90"/>
      <c r="DW2153" s="90"/>
      <c r="DX2153" s="90"/>
      <c r="DY2153" s="90"/>
      <c r="DZ2153" s="90"/>
      <c r="EA2153" s="90"/>
      <c r="EB2153" s="90"/>
      <c r="EC2153" s="90"/>
      <c r="ED2153" s="90"/>
      <c r="EE2153" s="90"/>
      <c r="EF2153" s="90"/>
      <c r="EG2153" s="90"/>
      <c r="EH2153" s="90"/>
      <c r="EI2153" s="90"/>
      <c r="EJ2153" s="90"/>
      <c r="EK2153" s="90"/>
      <c r="EL2153" s="90"/>
      <c r="EM2153" s="90"/>
      <c r="EN2153" s="90"/>
      <c r="EO2153" s="90"/>
      <c r="EP2153" s="90"/>
      <c r="EQ2153" s="90"/>
      <c r="ER2153" s="90"/>
      <c r="ES2153" s="90"/>
      <c r="ET2153" s="90"/>
      <c r="EU2153" s="90"/>
      <c r="EV2153" s="90"/>
      <c r="EW2153" s="90"/>
      <c r="EX2153" s="90"/>
      <c r="EY2153" s="90"/>
      <c r="EZ2153" s="90"/>
      <c r="FA2153" s="90"/>
      <c r="FB2153" s="90"/>
      <c r="FC2153" s="90"/>
      <c r="FD2153" s="90"/>
      <c r="FE2153" s="90"/>
      <c r="FF2153" s="90"/>
      <c r="FG2153" s="90"/>
      <c r="FH2153" s="90"/>
      <c r="FI2153" s="90"/>
      <c r="FJ2153" s="90"/>
      <c r="FK2153" s="90"/>
      <c r="FL2153" s="90"/>
      <c r="FM2153" s="90"/>
      <c r="FN2153" s="90"/>
      <c r="FO2153" s="90"/>
      <c r="FP2153" s="90"/>
      <c r="FQ2153" s="90"/>
      <c r="FR2153" s="90"/>
      <c r="FS2153" s="90"/>
      <c r="FT2153" s="90"/>
      <c r="FU2153" s="90"/>
      <c r="FV2153" s="90"/>
      <c r="FW2153" s="90"/>
      <c r="FX2153" s="90"/>
      <c r="FY2153" s="90"/>
      <c r="FZ2153" s="90"/>
      <c r="GA2153" s="90"/>
      <c r="GB2153" s="90"/>
      <c r="GC2153" s="90"/>
      <c r="GD2153" s="90"/>
      <c r="GE2153" s="90"/>
      <c r="GF2153" s="90"/>
      <c r="GG2153" s="90"/>
      <c r="GH2153" s="90"/>
      <c r="GI2153" s="90"/>
      <c r="GJ2153" s="90"/>
      <c r="GK2153" s="90"/>
      <c r="GL2153" s="90"/>
      <c r="GM2153" s="90"/>
      <c r="GN2153" s="90"/>
      <c r="GO2153" s="90"/>
      <c r="GP2153" s="90"/>
      <c r="GQ2153" s="90"/>
      <c r="GR2153" s="90"/>
      <c r="GS2153" s="90"/>
      <c r="GT2153" s="90"/>
      <c r="GU2153" s="90"/>
      <c r="GV2153" s="90"/>
      <c r="GW2153" s="90"/>
      <c r="GX2153" s="90"/>
      <c r="GY2153" s="90"/>
      <c r="GZ2153" s="90"/>
      <c r="HA2153" s="90"/>
      <c r="HB2153" s="90"/>
      <c r="HC2153" s="90"/>
      <c r="HD2153" s="90"/>
      <c r="HE2153" s="90"/>
      <c r="HF2153" s="90"/>
      <c r="HG2153" s="90"/>
      <c r="HH2153" s="90"/>
      <c r="HI2153" s="90"/>
      <c r="HJ2153" s="90"/>
      <c r="HK2153" s="90"/>
      <c r="HL2153" s="90"/>
      <c r="HM2153" s="90"/>
      <c r="HN2153" s="90"/>
      <c r="HO2153" s="90"/>
      <c r="HP2153" s="90"/>
      <c r="HQ2153" s="90"/>
      <c r="HR2153" s="90"/>
      <c r="HS2153" s="90"/>
      <c r="HT2153" s="90"/>
      <c r="HU2153" s="90"/>
      <c r="HV2153" s="90"/>
      <c r="HW2153" s="90"/>
      <c r="HX2153" s="90"/>
      <c r="HY2153" s="90"/>
      <c r="HZ2153" s="90"/>
      <c r="IA2153" s="90"/>
      <c r="IB2153" s="90"/>
      <c r="IC2153" s="90"/>
      <c r="ID2153" s="90"/>
      <c r="IE2153" s="90"/>
      <c r="IF2153" s="90"/>
      <c r="IG2153" s="90"/>
      <c r="IH2153" s="90"/>
      <c r="II2153" s="90"/>
      <c r="IJ2153" s="90"/>
      <c r="IK2153" s="90"/>
      <c r="IL2153" s="90"/>
      <c r="IM2153" s="90"/>
    </row>
    <row r="2154" spans="1:247" ht="13.5" hidden="1">
      <c r="A2154" s="90" t="s">
        <v>2767</v>
      </c>
      <c r="B2154" s="90" t="s">
        <v>3155</v>
      </c>
      <c r="C2154" s="90" t="s">
        <v>3156</v>
      </c>
      <c r="D2154" s="90" t="s">
        <v>3211</v>
      </c>
      <c r="E2154" s="90">
        <v>330755</v>
      </c>
      <c r="F2154" s="90" t="s">
        <v>2786</v>
      </c>
      <c r="G2154" s="90" t="s">
        <v>752</v>
      </c>
      <c r="H2154" s="92">
        <v>142299.09</v>
      </c>
      <c r="I2154" s="92">
        <v>497</v>
      </c>
      <c r="J2154" s="93"/>
      <c r="K2154" s="94">
        <f t="shared" si="42"/>
        <v>286.31607645875249</v>
      </c>
      <c r="L2154" s="94">
        <f t="shared" si="40"/>
        <v>286.31607645875249</v>
      </c>
      <c r="M2154" s="94">
        <f t="shared" si="41"/>
        <v>0</v>
      </c>
      <c r="N2154" s="117">
        <v>45754</v>
      </c>
      <c r="O2154" s="112" t="s">
        <v>3210</v>
      </c>
      <c r="P2154" s="112" t="s">
        <v>2619</v>
      </c>
      <c r="Q2154" s="112"/>
      <c r="R2154" s="112"/>
      <c r="S2154" s="112"/>
      <c r="T2154" s="112"/>
      <c r="U2154" s="112"/>
      <c r="V2154" s="112"/>
      <c r="W2154" s="112"/>
      <c r="X2154" s="112"/>
      <c r="Y2154" s="112"/>
      <c r="Z2154" s="112"/>
      <c r="AA2154" s="112"/>
      <c r="AB2154" s="112"/>
      <c r="AC2154" s="112"/>
      <c r="AD2154" s="112"/>
      <c r="AE2154" s="112"/>
      <c r="AF2154" s="112"/>
      <c r="AG2154" s="112"/>
      <c r="AH2154" s="112"/>
      <c r="AI2154" s="112"/>
      <c r="AJ2154" s="112"/>
      <c r="AK2154" s="112"/>
      <c r="AL2154" s="112"/>
      <c r="AM2154" s="112"/>
      <c r="AN2154" s="112"/>
      <c r="AO2154" s="112"/>
      <c r="AP2154" s="112"/>
      <c r="AQ2154" s="112"/>
      <c r="AR2154" s="112"/>
      <c r="AS2154" s="112"/>
      <c r="AT2154" s="112"/>
      <c r="AU2154" s="112"/>
      <c r="AV2154" s="112"/>
      <c r="AW2154" s="112"/>
      <c r="AX2154" s="112"/>
      <c r="AY2154" s="112"/>
      <c r="AZ2154" s="112"/>
      <c r="BA2154" s="112"/>
      <c r="BB2154" s="112"/>
      <c r="BC2154" s="112"/>
      <c r="BD2154" s="112"/>
      <c r="BE2154" s="112"/>
      <c r="BF2154" s="112"/>
      <c r="BG2154" s="112"/>
      <c r="BH2154" s="112"/>
      <c r="BI2154" s="112"/>
      <c r="BJ2154" s="112"/>
      <c r="BK2154" s="112"/>
      <c r="BL2154" s="112"/>
      <c r="BM2154" s="112"/>
      <c r="BN2154" s="112"/>
      <c r="BO2154" s="112"/>
      <c r="BP2154" s="112"/>
      <c r="BQ2154" s="112"/>
      <c r="BR2154" s="112"/>
      <c r="BS2154" s="112"/>
      <c r="BT2154" s="112"/>
      <c r="BU2154" s="112"/>
      <c r="BV2154" s="112"/>
      <c r="BW2154" s="112"/>
      <c r="BX2154" s="112"/>
      <c r="BY2154" s="112"/>
      <c r="BZ2154" s="112"/>
      <c r="CA2154" s="112"/>
      <c r="CB2154" s="112"/>
      <c r="CC2154" s="112"/>
      <c r="CD2154" s="112"/>
      <c r="CE2154" s="112"/>
      <c r="CF2154" s="112"/>
      <c r="CG2154" s="112"/>
      <c r="CH2154" s="112"/>
      <c r="CI2154" s="112"/>
      <c r="CJ2154" s="112"/>
      <c r="CK2154" s="112"/>
      <c r="CL2154" s="112"/>
      <c r="CM2154" s="112"/>
      <c r="CN2154" s="112"/>
      <c r="CO2154" s="112"/>
      <c r="CP2154" s="112"/>
      <c r="CQ2154" s="112"/>
      <c r="CR2154" s="112"/>
      <c r="CS2154" s="112"/>
      <c r="CT2154" s="112"/>
      <c r="CU2154" s="112"/>
      <c r="CV2154" s="112"/>
      <c r="CW2154" s="112"/>
      <c r="CX2154" s="112"/>
      <c r="CY2154" s="112"/>
      <c r="CZ2154" s="112"/>
      <c r="DA2154" s="112"/>
      <c r="DB2154" s="112"/>
      <c r="DC2154" s="112"/>
      <c r="DD2154" s="112"/>
      <c r="DE2154" s="112"/>
      <c r="DF2154" s="112"/>
      <c r="DG2154" s="112"/>
      <c r="DH2154" s="112"/>
      <c r="DI2154" s="112"/>
      <c r="DJ2154" s="112"/>
      <c r="DK2154" s="112"/>
      <c r="DL2154" s="112"/>
      <c r="DM2154" s="112"/>
      <c r="DN2154" s="112"/>
      <c r="DO2154" s="112"/>
      <c r="DP2154" s="112"/>
      <c r="DQ2154" s="112"/>
      <c r="DR2154" s="112"/>
      <c r="DS2154" s="112"/>
      <c r="DT2154" s="112"/>
      <c r="DU2154" s="112"/>
      <c r="DV2154" s="112"/>
      <c r="DW2154" s="112"/>
      <c r="DX2154" s="112"/>
      <c r="DY2154" s="112"/>
      <c r="DZ2154" s="112"/>
      <c r="EA2154" s="112"/>
      <c r="EB2154" s="112"/>
      <c r="EC2154" s="112"/>
      <c r="ED2154" s="112"/>
      <c r="EE2154" s="112"/>
      <c r="EF2154" s="112"/>
      <c r="EG2154" s="112"/>
      <c r="EH2154" s="112"/>
      <c r="EI2154" s="112"/>
      <c r="EJ2154" s="112"/>
      <c r="EK2154" s="112"/>
      <c r="EL2154" s="112"/>
      <c r="EM2154" s="112"/>
      <c r="EN2154" s="112"/>
      <c r="EO2154" s="112"/>
      <c r="EP2154" s="112"/>
      <c r="EQ2154" s="112"/>
      <c r="ER2154" s="112"/>
      <c r="ES2154" s="112"/>
      <c r="ET2154" s="112"/>
      <c r="EU2154" s="112"/>
      <c r="EV2154" s="112"/>
      <c r="EW2154" s="112"/>
      <c r="EX2154" s="112"/>
      <c r="EY2154" s="112"/>
      <c r="EZ2154" s="112"/>
      <c r="FA2154" s="112"/>
      <c r="FB2154" s="112"/>
      <c r="FC2154" s="112"/>
      <c r="FD2154" s="112"/>
      <c r="FE2154" s="112"/>
      <c r="FF2154" s="112"/>
      <c r="FG2154" s="112"/>
      <c r="FH2154" s="112"/>
      <c r="FI2154" s="112"/>
      <c r="FJ2154" s="112"/>
      <c r="FK2154" s="112"/>
      <c r="FL2154" s="112"/>
      <c r="FM2154" s="112"/>
      <c r="FN2154" s="112"/>
      <c r="FO2154" s="112"/>
      <c r="FP2154" s="112"/>
      <c r="FQ2154" s="112"/>
      <c r="FR2154" s="112"/>
      <c r="FS2154" s="112"/>
      <c r="FT2154" s="112"/>
      <c r="FU2154" s="112"/>
      <c r="FV2154" s="112"/>
      <c r="FW2154" s="112"/>
      <c r="FX2154" s="112"/>
      <c r="FY2154" s="112"/>
      <c r="FZ2154" s="112"/>
      <c r="GA2154" s="112"/>
      <c r="GB2154" s="112"/>
      <c r="GC2154" s="112"/>
      <c r="GD2154" s="112"/>
      <c r="GE2154" s="112"/>
      <c r="GF2154" s="112"/>
      <c r="GG2154" s="112"/>
      <c r="GH2154" s="112"/>
      <c r="GI2154" s="112"/>
      <c r="GJ2154" s="112"/>
      <c r="GK2154" s="112"/>
      <c r="GL2154" s="112"/>
      <c r="GM2154" s="112"/>
      <c r="GN2154" s="112"/>
      <c r="GO2154" s="112"/>
      <c r="GP2154" s="112"/>
      <c r="GQ2154" s="112"/>
      <c r="GR2154" s="112"/>
      <c r="GS2154" s="112"/>
      <c r="GT2154" s="112"/>
      <c r="GU2154" s="112"/>
      <c r="GV2154" s="112"/>
      <c r="GW2154" s="112"/>
      <c r="GX2154" s="112"/>
      <c r="GY2154" s="112"/>
      <c r="GZ2154" s="112"/>
      <c r="HA2154" s="112"/>
      <c r="HB2154" s="112"/>
      <c r="HC2154" s="112"/>
      <c r="HD2154" s="112"/>
      <c r="HE2154" s="112"/>
      <c r="HF2154" s="112"/>
      <c r="HG2154" s="112"/>
      <c r="HH2154" s="112"/>
      <c r="HI2154" s="112"/>
      <c r="HJ2154" s="112"/>
      <c r="HK2154" s="112"/>
      <c r="HL2154" s="112"/>
      <c r="HM2154" s="112"/>
      <c r="HN2154" s="112"/>
      <c r="HO2154" s="112"/>
      <c r="HP2154" s="112"/>
      <c r="HQ2154" s="112"/>
      <c r="HR2154" s="112"/>
      <c r="HS2154" s="112"/>
      <c r="HT2154" s="112"/>
      <c r="HU2154" s="112"/>
      <c r="HV2154" s="112"/>
      <c r="HW2154" s="112"/>
      <c r="HX2154" s="112"/>
      <c r="HY2154" s="112"/>
      <c r="HZ2154" s="112"/>
      <c r="IA2154" s="112"/>
      <c r="IB2154" s="112"/>
      <c r="IC2154" s="112"/>
      <c r="ID2154" s="112"/>
      <c r="IE2154" s="112"/>
      <c r="IF2154" s="112"/>
      <c r="IG2154" s="112"/>
      <c r="IH2154" s="112"/>
      <c r="II2154" s="112"/>
      <c r="IJ2154" s="112"/>
      <c r="IK2154" s="112"/>
      <c r="IL2154" s="112"/>
      <c r="IM2154" s="112"/>
    </row>
    <row r="2155" spans="1:247" ht="13.5" hidden="1">
      <c r="A2155" s="90" t="s">
        <v>2767</v>
      </c>
      <c r="B2155" s="90" t="s">
        <v>3155</v>
      </c>
      <c r="C2155" s="90" t="s">
        <v>3156</v>
      </c>
      <c r="D2155" s="90" t="s">
        <v>3211</v>
      </c>
      <c r="E2155" s="90">
        <v>330756</v>
      </c>
      <c r="F2155" s="90" t="s">
        <v>2786</v>
      </c>
      <c r="G2155" s="90" t="s">
        <v>752</v>
      </c>
      <c r="H2155" s="92">
        <v>121144.73</v>
      </c>
      <c r="I2155" s="92">
        <v>497</v>
      </c>
      <c r="J2155" s="93"/>
      <c r="K2155" s="94">
        <f t="shared" si="42"/>
        <v>243.75197183098589</v>
      </c>
      <c r="L2155" s="94">
        <f t="shared" si="40"/>
        <v>243.75197183098589</v>
      </c>
      <c r="M2155" s="94">
        <f t="shared" si="41"/>
        <v>0</v>
      </c>
      <c r="N2155" s="117">
        <v>45754</v>
      </c>
      <c r="O2155" s="112" t="s">
        <v>3210</v>
      </c>
      <c r="P2155" s="112" t="s">
        <v>2619</v>
      </c>
      <c r="Q2155" s="112"/>
      <c r="R2155" s="112"/>
      <c r="S2155" s="112"/>
      <c r="T2155" s="112"/>
      <c r="U2155" s="112"/>
      <c r="V2155" s="112"/>
      <c r="W2155" s="112"/>
      <c r="X2155" s="112"/>
      <c r="Y2155" s="112"/>
      <c r="Z2155" s="112"/>
      <c r="AA2155" s="112"/>
      <c r="AB2155" s="112"/>
      <c r="AC2155" s="112"/>
      <c r="AD2155" s="112"/>
      <c r="AE2155" s="112"/>
      <c r="AF2155" s="112"/>
      <c r="AG2155" s="112"/>
      <c r="AH2155" s="112"/>
      <c r="AI2155" s="112"/>
      <c r="AJ2155" s="112"/>
      <c r="AK2155" s="112"/>
      <c r="AL2155" s="112"/>
      <c r="AM2155" s="112"/>
      <c r="AN2155" s="112"/>
      <c r="AO2155" s="112"/>
      <c r="AP2155" s="112"/>
      <c r="AQ2155" s="112"/>
      <c r="AR2155" s="112"/>
      <c r="AS2155" s="112"/>
      <c r="AT2155" s="112"/>
      <c r="AU2155" s="112"/>
      <c r="AV2155" s="112"/>
      <c r="AW2155" s="112"/>
      <c r="AX2155" s="112"/>
      <c r="AY2155" s="112"/>
      <c r="AZ2155" s="112"/>
      <c r="BA2155" s="112"/>
      <c r="BB2155" s="112"/>
      <c r="BC2155" s="112"/>
      <c r="BD2155" s="112"/>
      <c r="BE2155" s="112"/>
      <c r="BF2155" s="112"/>
      <c r="BG2155" s="112"/>
      <c r="BH2155" s="112"/>
      <c r="BI2155" s="112"/>
      <c r="BJ2155" s="112"/>
      <c r="BK2155" s="112"/>
      <c r="BL2155" s="112"/>
      <c r="BM2155" s="112"/>
      <c r="BN2155" s="112"/>
      <c r="BO2155" s="112"/>
      <c r="BP2155" s="112"/>
      <c r="BQ2155" s="112"/>
      <c r="BR2155" s="112"/>
      <c r="BS2155" s="112"/>
      <c r="BT2155" s="112"/>
      <c r="BU2155" s="112"/>
      <c r="BV2155" s="112"/>
      <c r="BW2155" s="112"/>
      <c r="BX2155" s="112"/>
      <c r="BY2155" s="112"/>
      <c r="BZ2155" s="112"/>
      <c r="CA2155" s="112"/>
      <c r="CB2155" s="112"/>
      <c r="CC2155" s="112"/>
      <c r="CD2155" s="112"/>
      <c r="CE2155" s="112"/>
      <c r="CF2155" s="112"/>
      <c r="CG2155" s="112"/>
      <c r="CH2155" s="112"/>
      <c r="CI2155" s="112"/>
      <c r="CJ2155" s="112"/>
      <c r="CK2155" s="112"/>
      <c r="CL2155" s="112"/>
      <c r="CM2155" s="112"/>
      <c r="CN2155" s="112"/>
      <c r="CO2155" s="112"/>
      <c r="CP2155" s="112"/>
      <c r="CQ2155" s="112"/>
      <c r="CR2155" s="112"/>
      <c r="CS2155" s="112"/>
      <c r="CT2155" s="112"/>
      <c r="CU2155" s="112"/>
      <c r="CV2155" s="112"/>
      <c r="CW2155" s="112"/>
      <c r="CX2155" s="112"/>
      <c r="CY2155" s="112"/>
      <c r="CZ2155" s="112"/>
      <c r="DA2155" s="112"/>
      <c r="DB2155" s="112"/>
      <c r="DC2155" s="112"/>
      <c r="DD2155" s="112"/>
      <c r="DE2155" s="112"/>
      <c r="DF2155" s="112"/>
      <c r="DG2155" s="112"/>
      <c r="DH2155" s="112"/>
      <c r="DI2155" s="112"/>
      <c r="DJ2155" s="112"/>
      <c r="DK2155" s="112"/>
      <c r="DL2155" s="112"/>
      <c r="DM2155" s="112"/>
      <c r="DN2155" s="112"/>
      <c r="DO2155" s="112"/>
      <c r="DP2155" s="112"/>
      <c r="DQ2155" s="112"/>
      <c r="DR2155" s="112"/>
      <c r="DS2155" s="112"/>
      <c r="DT2155" s="112"/>
      <c r="DU2155" s="112"/>
      <c r="DV2155" s="112"/>
      <c r="DW2155" s="112"/>
      <c r="DX2155" s="112"/>
      <c r="DY2155" s="112"/>
      <c r="DZ2155" s="112"/>
      <c r="EA2155" s="112"/>
      <c r="EB2155" s="112"/>
      <c r="EC2155" s="112"/>
      <c r="ED2155" s="112"/>
      <c r="EE2155" s="112"/>
      <c r="EF2155" s="112"/>
      <c r="EG2155" s="112"/>
      <c r="EH2155" s="112"/>
      <c r="EI2155" s="112"/>
      <c r="EJ2155" s="112"/>
      <c r="EK2155" s="112"/>
      <c r="EL2155" s="112"/>
      <c r="EM2155" s="112"/>
      <c r="EN2155" s="112"/>
      <c r="EO2155" s="112"/>
      <c r="EP2155" s="112"/>
      <c r="EQ2155" s="112"/>
      <c r="ER2155" s="112"/>
      <c r="ES2155" s="112"/>
      <c r="ET2155" s="112"/>
      <c r="EU2155" s="112"/>
      <c r="EV2155" s="112"/>
      <c r="EW2155" s="112"/>
      <c r="EX2155" s="112"/>
      <c r="EY2155" s="112"/>
      <c r="EZ2155" s="112"/>
      <c r="FA2155" s="112"/>
      <c r="FB2155" s="112"/>
      <c r="FC2155" s="112"/>
      <c r="FD2155" s="112"/>
      <c r="FE2155" s="112"/>
      <c r="FF2155" s="112"/>
      <c r="FG2155" s="112"/>
      <c r="FH2155" s="112"/>
      <c r="FI2155" s="112"/>
      <c r="FJ2155" s="112"/>
      <c r="FK2155" s="112"/>
      <c r="FL2155" s="112"/>
      <c r="FM2155" s="112"/>
      <c r="FN2155" s="112"/>
      <c r="FO2155" s="112"/>
      <c r="FP2155" s="112"/>
      <c r="FQ2155" s="112"/>
      <c r="FR2155" s="112"/>
      <c r="FS2155" s="112"/>
      <c r="FT2155" s="112"/>
      <c r="FU2155" s="112"/>
      <c r="FV2155" s="112"/>
      <c r="FW2155" s="112"/>
      <c r="FX2155" s="112"/>
      <c r="FY2155" s="112"/>
      <c r="FZ2155" s="112"/>
      <c r="GA2155" s="112"/>
      <c r="GB2155" s="112"/>
      <c r="GC2155" s="112"/>
      <c r="GD2155" s="112"/>
      <c r="GE2155" s="112"/>
      <c r="GF2155" s="112"/>
      <c r="GG2155" s="112"/>
      <c r="GH2155" s="112"/>
      <c r="GI2155" s="112"/>
      <c r="GJ2155" s="112"/>
      <c r="GK2155" s="112"/>
      <c r="GL2155" s="112"/>
      <c r="GM2155" s="112"/>
      <c r="GN2155" s="112"/>
      <c r="GO2155" s="112"/>
      <c r="GP2155" s="112"/>
      <c r="GQ2155" s="112"/>
      <c r="GR2155" s="112"/>
      <c r="GS2155" s="112"/>
      <c r="GT2155" s="112"/>
      <c r="GU2155" s="112"/>
      <c r="GV2155" s="112"/>
      <c r="GW2155" s="112"/>
      <c r="GX2155" s="112"/>
      <c r="GY2155" s="112"/>
      <c r="GZ2155" s="112"/>
      <c r="HA2155" s="112"/>
      <c r="HB2155" s="112"/>
      <c r="HC2155" s="112"/>
      <c r="HD2155" s="112"/>
      <c r="HE2155" s="112"/>
      <c r="HF2155" s="112"/>
      <c r="HG2155" s="112"/>
      <c r="HH2155" s="112"/>
      <c r="HI2155" s="112"/>
      <c r="HJ2155" s="112"/>
      <c r="HK2155" s="112"/>
      <c r="HL2155" s="112"/>
      <c r="HM2155" s="112"/>
      <c r="HN2155" s="112"/>
      <c r="HO2155" s="112"/>
      <c r="HP2155" s="112"/>
      <c r="HQ2155" s="112"/>
      <c r="HR2155" s="112"/>
      <c r="HS2155" s="112"/>
      <c r="HT2155" s="112"/>
      <c r="HU2155" s="112"/>
      <c r="HV2155" s="112"/>
      <c r="HW2155" s="112"/>
      <c r="HX2155" s="112"/>
      <c r="HY2155" s="112"/>
      <c r="HZ2155" s="112"/>
      <c r="IA2155" s="112"/>
      <c r="IB2155" s="112"/>
      <c r="IC2155" s="112"/>
      <c r="ID2155" s="112"/>
      <c r="IE2155" s="112"/>
      <c r="IF2155" s="112"/>
      <c r="IG2155" s="112"/>
      <c r="IH2155" s="112"/>
      <c r="II2155" s="112"/>
      <c r="IJ2155" s="112"/>
      <c r="IK2155" s="112"/>
      <c r="IL2155" s="112"/>
      <c r="IM2155" s="112"/>
    </row>
    <row r="2156" spans="1:247" ht="13.5" hidden="1">
      <c r="A2156" s="90" t="s">
        <v>2767</v>
      </c>
      <c r="B2156" s="90" t="s">
        <v>3155</v>
      </c>
      <c r="C2156" s="90" t="s">
        <v>3156</v>
      </c>
      <c r="D2156" s="90" t="s">
        <v>2926</v>
      </c>
      <c r="E2156" s="90">
        <v>331026</v>
      </c>
      <c r="F2156" s="90" t="s">
        <v>2786</v>
      </c>
      <c r="G2156" s="90" t="s">
        <v>752</v>
      </c>
      <c r="H2156" s="92">
        <v>139501</v>
      </c>
      <c r="I2156" s="92">
        <v>497</v>
      </c>
      <c r="J2156" s="93"/>
      <c r="K2156" s="94">
        <f t="shared" si="42"/>
        <v>280.68611670020118</v>
      </c>
      <c r="L2156" s="94">
        <f t="shared" si="40"/>
        <v>280.68611670020118</v>
      </c>
      <c r="M2156" s="94">
        <f t="shared" si="41"/>
        <v>0</v>
      </c>
      <c r="N2156" s="90" t="s">
        <v>3212</v>
      </c>
      <c r="O2156" s="90" t="s">
        <v>3213</v>
      </c>
      <c r="P2156" s="90" t="s">
        <v>2619</v>
      </c>
      <c r="Q2156" s="90"/>
      <c r="R2156" s="90"/>
      <c r="S2156" s="90"/>
      <c r="T2156" s="90"/>
      <c r="U2156" s="90"/>
      <c r="V2156" s="90"/>
      <c r="W2156" s="90"/>
      <c r="X2156" s="90"/>
      <c r="Y2156" s="90"/>
      <c r="Z2156" s="90"/>
      <c r="AA2156" s="90"/>
      <c r="AB2156" s="90"/>
      <c r="AC2156" s="90"/>
      <c r="AD2156" s="90"/>
      <c r="AE2156" s="90"/>
      <c r="AF2156" s="90"/>
      <c r="AG2156" s="90"/>
      <c r="AH2156" s="90"/>
      <c r="AI2156" s="90"/>
      <c r="AJ2156" s="90"/>
      <c r="AK2156" s="90"/>
      <c r="AL2156" s="90"/>
      <c r="AM2156" s="90"/>
      <c r="AN2156" s="90"/>
      <c r="AO2156" s="90"/>
      <c r="AP2156" s="90"/>
      <c r="AQ2156" s="90"/>
      <c r="AR2156" s="90"/>
      <c r="AS2156" s="90"/>
      <c r="AT2156" s="90"/>
      <c r="AU2156" s="90"/>
      <c r="AV2156" s="90"/>
      <c r="AW2156" s="90"/>
      <c r="AX2156" s="90"/>
      <c r="AY2156" s="90"/>
      <c r="AZ2156" s="90"/>
      <c r="BA2156" s="90"/>
      <c r="BB2156" s="90"/>
      <c r="BC2156" s="90"/>
      <c r="BD2156" s="90"/>
      <c r="BE2156" s="90"/>
      <c r="BF2156" s="90"/>
      <c r="BG2156" s="90"/>
      <c r="BH2156" s="90"/>
      <c r="BI2156" s="90"/>
      <c r="BJ2156" s="90"/>
      <c r="BK2156" s="90"/>
      <c r="BL2156" s="90"/>
      <c r="BM2156" s="90"/>
      <c r="BN2156" s="90"/>
      <c r="BO2156" s="90"/>
      <c r="BP2156" s="90"/>
      <c r="BQ2156" s="90"/>
      <c r="BR2156" s="90"/>
      <c r="BS2156" s="90"/>
      <c r="BT2156" s="90"/>
      <c r="BU2156" s="90"/>
      <c r="BV2156" s="90"/>
      <c r="BW2156" s="90"/>
      <c r="BX2156" s="90"/>
      <c r="BY2156" s="90"/>
      <c r="BZ2156" s="90"/>
      <c r="CA2156" s="90"/>
      <c r="CB2156" s="90"/>
      <c r="CC2156" s="90"/>
      <c r="CD2156" s="90"/>
      <c r="CE2156" s="90"/>
      <c r="CF2156" s="90"/>
      <c r="CG2156" s="90"/>
      <c r="CH2156" s="90"/>
      <c r="CI2156" s="90"/>
      <c r="CJ2156" s="90"/>
      <c r="CK2156" s="90"/>
      <c r="CL2156" s="90"/>
      <c r="CM2156" s="90"/>
      <c r="CN2156" s="90"/>
      <c r="CO2156" s="90"/>
      <c r="CP2156" s="90"/>
      <c r="CQ2156" s="90"/>
      <c r="CR2156" s="90"/>
      <c r="CS2156" s="90"/>
      <c r="CT2156" s="90"/>
      <c r="CU2156" s="90"/>
      <c r="CV2156" s="90"/>
      <c r="CW2156" s="90"/>
      <c r="CX2156" s="90"/>
      <c r="CY2156" s="90"/>
      <c r="CZ2156" s="90"/>
      <c r="DA2156" s="90"/>
      <c r="DB2156" s="90"/>
      <c r="DC2156" s="90"/>
      <c r="DD2156" s="90"/>
      <c r="DE2156" s="90"/>
      <c r="DF2156" s="90"/>
      <c r="DG2156" s="90"/>
      <c r="DH2156" s="90"/>
      <c r="DI2156" s="90"/>
      <c r="DJ2156" s="90"/>
      <c r="DK2156" s="90"/>
      <c r="DL2156" s="90"/>
      <c r="DM2156" s="90"/>
      <c r="DN2156" s="90"/>
      <c r="DO2156" s="90"/>
      <c r="DP2156" s="90"/>
      <c r="DQ2156" s="90"/>
      <c r="DR2156" s="90"/>
      <c r="DS2156" s="90"/>
      <c r="DT2156" s="90"/>
      <c r="DU2156" s="90"/>
      <c r="DV2156" s="90"/>
      <c r="DW2156" s="90"/>
      <c r="DX2156" s="90"/>
      <c r="DY2156" s="90"/>
      <c r="DZ2156" s="90"/>
      <c r="EA2156" s="90"/>
      <c r="EB2156" s="90"/>
      <c r="EC2156" s="90"/>
      <c r="ED2156" s="90"/>
      <c r="EE2156" s="90"/>
      <c r="EF2156" s="90"/>
      <c r="EG2156" s="90"/>
      <c r="EH2156" s="90"/>
      <c r="EI2156" s="90"/>
      <c r="EJ2156" s="90"/>
      <c r="EK2156" s="90"/>
      <c r="EL2156" s="90"/>
      <c r="EM2156" s="90"/>
      <c r="EN2156" s="90"/>
      <c r="EO2156" s="90"/>
      <c r="EP2156" s="90"/>
      <c r="EQ2156" s="90"/>
      <c r="ER2156" s="90"/>
      <c r="ES2156" s="90"/>
      <c r="ET2156" s="90"/>
      <c r="EU2156" s="90"/>
      <c r="EV2156" s="90"/>
      <c r="EW2156" s="90"/>
      <c r="EX2156" s="90"/>
      <c r="EY2156" s="90"/>
      <c r="EZ2156" s="90"/>
      <c r="FA2156" s="90"/>
      <c r="FB2156" s="90"/>
      <c r="FC2156" s="90"/>
      <c r="FD2156" s="90"/>
      <c r="FE2156" s="90"/>
      <c r="FF2156" s="90"/>
      <c r="FG2156" s="90"/>
      <c r="FH2156" s="90"/>
      <c r="FI2156" s="90"/>
      <c r="FJ2156" s="90"/>
      <c r="FK2156" s="90"/>
      <c r="FL2156" s="90"/>
      <c r="FM2156" s="90"/>
      <c r="FN2156" s="90"/>
      <c r="FO2156" s="90"/>
      <c r="FP2156" s="90"/>
      <c r="FQ2156" s="90"/>
      <c r="FR2156" s="90"/>
      <c r="FS2156" s="90"/>
      <c r="FT2156" s="90"/>
      <c r="FU2156" s="90"/>
      <c r="FV2156" s="90"/>
      <c r="FW2156" s="90"/>
      <c r="FX2156" s="90"/>
      <c r="FY2156" s="90"/>
      <c r="FZ2156" s="90"/>
      <c r="GA2156" s="90"/>
      <c r="GB2156" s="90"/>
      <c r="GC2156" s="90"/>
      <c r="GD2156" s="90"/>
      <c r="GE2156" s="90"/>
      <c r="GF2156" s="90"/>
      <c r="GG2156" s="90"/>
      <c r="GH2156" s="90"/>
      <c r="GI2156" s="90"/>
      <c r="GJ2156" s="90"/>
      <c r="GK2156" s="90"/>
      <c r="GL2156" s="90"/>
      <c r="GM2156" s="90"/>
      <c r="GN2156" s="90"/>
      <c r="GO2156" s="90"/>
      <c r="GP2156" s="90"/>
      <c r="GQ2156" s="90"/>
      <c r="GR2156" s="90"/>
      <c r="GS2156" s="90"/>
      <c r="GT2156" s="90"/>
      <c r="GU2156" s="90"/>
      <c r="GV2156" s="90"/>
      <c r="GW2156" s="90"/>
      <c r="GX2156" s="90"/>
      <c r="GY2156" s="90"/>
      <c r="GZ2156" s="90"/>
      <c r="HA2156" s="90"/>
      <c r="HB2156" s="90"/>
      <c r="HC2156" s="90"/>
      <c r="HD2156" s="90"/>
      <c r="HE2156" s="90"/>
      <c r="HF2156" s="90"/>
      <c r="HG2156" s="90"/>
      <c r="HH2156" s="90"/>
      <c r="HI2156" s="90"/>
      <c r="HJ2156" s="90"/>
      <c r="HK2156" s="90"/>
      <c r="HL2156" s="90"/>
      <c r="HM2156" s="90"/>
      <c r="HN2156" s="90"/>
      <c r="HO2156" s="90"/>
      <c r="HP2156" s="90"/>
      <c r="HQ2156" s="90"/>
      <c r="HR2156" s="90"/>
      <c r="HS2156" s="90"/>
      <c r="HT2156" s="90"/>
      <c r="HU2156" s="90"/>
      <c r="HV2156" s="90"/>
      <c r="HW2156" s="90"/>
      <c r="HX2156" s="90"/>
      <c r="HY2156" s="90"/>
      <c r="HZ2156" s="90"/>
      <c r="IA2156" s="90"/>
      <c r="IB2156" s="90"/>
      <c r="IC2156" s="90"/>
      <c r="ID2156" s="90"/>
      <c r="IE2156" s="90"/>
      <c r="IF2156" s="90"/>
      <c r="IG2156" s="90"/>
      <c r="IH2156" s="90"/>
      <c r="II2156" s="90"/>
      <c r="IJ2156" s="90"/>
      <c r="IK2156" s="90"/>
      <c r="IL2156" s="90"/>
      <c r="IM2156" s="90"/>
    </row>
    <row r="2157" spans="1:247" ht="13.5" hidden="1">
      <c r="A2157" s="90" t="s">
        <v>2767</v>
      </c>
      <c r="B2157" s="90" t="s">
        <v>3155</v>
      </c>
      <c r="C2157" s="90" t="s">
        <v>3156</v>
      </c>
      <c r="D2157" s="90" t="s">
        <v>2926</v>
      </c>
      <c r="E2157" s="90">
        <v>331024</v>
      </c>
      <c r="F2157" s="90" t="s">
        <v>2786</v>
      </c>
      <c r="G2157" s="90" t="s">
        <v>752</v>
      </c>
      <c r="H2157" s="92">
        <v>1557260.12</v>
      </c>
      <c r="I2157" s="92">
        <v>497</v>
      </c>
      <c r="J2157" s="93"/>
      <c r="K2157" s="94">
        <f t="shared" si="42"/>
        <v>3133.3201609657949</v>
      </c>
      <c r="L2157" s="94">
        <f t="shared" si="40"/>
        <v>3133.3201609657949</v>
      </c>
      <c r="M2157" s="94">
        <f t="shared" si="41"/>
        <v>0</v>
      </c>
      <c r="N2157" s="90" t="s">
        <v>3032</v>
      </c>
      <c r="O2157" s="90" t="s">
        <v>3214</v>
      </c>
      <c r="P2157" s="90" t="s">
        <v>2849</v>
      </c>
      <c r="Q2157" s="90"/>
      <c r="R2157" s="90" t="s">
        <v>3215</v>
      </c>
      <c r="S2157" s="90"/>
      <c r="T2157" s="90"/>
      <c r="U2157" s="90"/>
      <c r="V2157" s="90"/>
      <c r="W2157" s="90"/>
      <c r="X2157" s="90"/>
      <c r="Y2157" s="90"/>
      <c r="Z2157" s="90"/>
      <c r="AA2157" s="90"/>
      <c r="AB2157" s="90"/>
      <c r="AC2157" s="90"/>
      <c r="AD2157" s="90"/>
      <c r="AE2157" s="90"/>
      <c r="AF2157" s="90"/>
      <c r="AG2157" s="90"/>
      <c r="AH2157" s="90"/>
      <c r="AI2157" s="90"/>
      <c r="AJ2157" s="90"/>
      <c r="AK2157" s="90"/>
      <c r="AL2157" s="90"/>
      <c r="AM2157" s="90"/>
      <c r="AN2157" s="90"/>
      <c r="AO2157" s="90"/>
      <c r="AP2157" s="90"/>
      <c r="AQ2157" s="90"/>
      <c r="AR2157" s="90"/>
      <c r="AS2157" s="90"/>
      <c r="AT2157" s="90"/>
      <c r="AU2157" s="90"/>
      <c r="AV2157" s="90"/>
      <c r="AW2157" s="90"/>
      <c r="AX2157" s="90"/>
      <c r="AY2157" s="90"/>
      <c r="AZ2157" s="90"/>
      <c r="BA2157" s="90"/>
      <c r="BB2157" s="90"/>
      <c r="BC2157" s="90"/>
      <c r="BD2157" s="90"/>
      <c r="BE2157" s="90"/>
      <c r="BF2157" s="90"/>
      <c r="BG2157" s="90"/>
      <c r="BH2157" s="90"/>
      <c r="BI2157" s="90"/>
      <c r="BJ2157" s="90"/>
      <c r="BK2157" s="90"/>
      <c r="BL2157" s="90"/>
      <c r="BM2157" s="90"/>
      <c r="BN2157" s="90"/>
      <c r="BO2157" s="90"/>
      <c r="BP2157" s="90"/>
      <c r="BQ2157" s="90"/>
      <c r="BR2157" s="90"/>
      <c r="BS2157" s="90"/>
      <c r="BT2157" s="90"/>
      <c r="BU2157" s="90"/>
      <c r="BV2157" s="90"/>
      <c r="BW2157" s="90"/>
      <c r="BX2157" s="90"/>
      <c r="BY2157" s="90"/>
      <c r="BZ2157" s="90"/>
      <c r="CA2157" s="90"/>
      <c r="CB2157" s="90"/>
      <c r="CC2157" s="90"/>
      <c r="CD2157" s="90"/>
      <c r="CE2157" s="90"/>
      <c r="CF2157" s="90"/>
      <c r="CG2157" s="90"/>
      <c r="CH2157" s="90"/>
      <c r="CI2157" s="90"/>
      <c r="CJ2157" s="90"/>
      <c r="CK2157" s="90"/>
      <c r="CL2157" s="90"/>
      <c r="CM2157" s="90"/>
      <c r="CN2157" s="90"/>
      <c r="CO2157" s="90"/>
      <c r="CP2157" s="90"/>
      <c r="CQ2157" s="90"/>
      <c r="CR2157" s="90"/>
      <c r="CS2157" s="90"/>
      <c r="CT2157" s="90"/>
      <c r="CU2157" s="90"/>
      <c r="CV2157" s="90"/>
      <c r="CW2157" s="90"/>
      <c r="CX2157" s="90"/>
      <c r="CY2157" s="90"/>
      <c r="CZ2157" s="90"/>
      <c r="DA2157" s="90"/>
      <c r="DB2157" s="90"/>
      <c r="DC2157" s="90"/>
      <c r="DD2157" s="90"/>
      <c r="DE2157" s="90"/>
      <c r="DF2157" s="90"/>
      <c r="DG2157" s="90"/>
      <c r="DH2157" s="90"/>
      <c r="DI2157" s="90"/>
      <c r="DJ2157" s="90"/>
      <c r="DK2157" s="90"/>
      <c r="DL2157" s="90"/>
      <c r="DM2157" s="90"/>
      <c r="DN2157" s="90"/>
      <c r="DO2157" s="90"/>
      <c r="DP2157" s="90"/>
      <c r="DQ2157" s="90"/>
      <c r="DR2157" s="90"/>
      <c r="DS2157" s="90"/>
      <c r="DT2157" s="90"/>
      <c r="DU2157" s="90"/>
      <c r="DV2157" s="90"/>
      <c r="DW2157" s="90"/>
      <c r="DX2157" s="90"/>
      <c r="DY2157" s="90"/>
      <c r="DZ2157" s="90"/>
      <c r="EA2157" s="90"/>
      <c r="EB2157" s="90"/>
      <c r="EC2157" s="90"/>
      <c r="ED2157" s="90"/>
      <c r="EE2157" s="90"/>
      <c r="EF2157" s="90"/>
      <c r="EG2157" s="90"/>
      <c r="EH2157" s="90"/>
      <c r="EI2157" s="90"/>
      <c r="EJ2157" s="90"/>
      <c r="EK2157" s="90"/>
      <c r="EL2157" s="90"/>
      <c r="EM2157" s="90"/>
      <c r="EN2157" s="90"/>
      <c r="EO2157" s="90"/>
      <c r="EP2157" s="90"/>
      <c r="EQ2157" s="90"/>
      <c r="ER2157" s="90"/>
      <c r="ES2157" s="90"/>
      <c r="ET2157" s="90"/>
      <c r="EU2157" s="90"/>
      <c r="EV2157" s="90"/>
      <c r="EW2157" s="90"/>
      <c r="EX2157" s="90"/>
      <c r="EY2157" s="90"/>
      <c r="EZ2157" s="90"/>
      <c r="FA2157" s="90"/>
      <c r="FB2157" s="90"/>
      <c r="FC2157" s="90"/>
      <c r="FD2157" s="90"/>
      <c r="FE2157" s="90"/>
      <c r="FF2157" s="90"/>
      <c r="FG2157" s="90"/>
      <c r="FH2157" s="90"/>
      <c r="FI2157" s="90"/>
      <c r="FJ2157" s="90"/>
      <c r="FK2157" s="90"/>
      <c r="FL2157" s="90"/>
      <c r="FM2157" s="90"/>
      <c r="FN2157" s="90"/>
      <c r="FO2157" s="90"/>
      <c r="FP2157" s="90"/>
      <c r="FQ2157" s="90"/>
      <c r="FR2157" s="90"/>
      <c r="FS2157" s="90"/>
      <c r="FT2157" s="90"/>
      <c r="FU2157" s="90"/>
      <c r="FV2157" s="90"/>
      <c r="FW2157" s="90"/>
      <c r="FX2157" s="90"/>
      <c r="FY2157" s="90"/>
      <c r="FZ2157" s="90"/>
      <c r="GA2157" s="90"/>
      <c r="GB2157" s="90"/>
      <c r="GC2157" s="90"/>
      <c r="GD2157" s="90"/>
      <c r="GE2157" s="90"/>
      <c r="GF2157" s="90"/>
      <c r="GG2157" s="90"/>
      <c r="GH2157" s="90"/>
      <c r="GI2157" s="90"/>
      <c r="GJ2157" s="90"/>
      <c r="GK2157" s="90"/>
      <c r="GL2157" s="90"/>
      <c r="GM2157" s="90"/>
      <c r="GN2157" s="90"/>
      <c r="GO2157" s="90"/>
      <c r="GP2157" s="90"/>
      <c r="GQ2157" s="90"/>
      <c r="GR2157" s="90"/>
      <c r="GS2157" s="90"/>
      <c r="GT2157" s="90"/>
      <c r="GU2157" s="90"/>
      <c r="GV2157" s="90"/>
      <c r="GW2157" s="90"/>
      <c r="GX2157" s="90"/>
      <c r="GY2157" s="90"/>
      <c r="GZ2157" s="90"/>
      <c r="HA2157" s="90"/>
      <c r="HB2157" s="90"/>
      <c r="HC2157" s="90"/>
      <c r="HD2157" s="90"/>
      <c r="HE2157" s="90"/>
      <c r="HF2157" s="90"/>
      <c r="HG2157" s="90"/>
      <c r="HH2157" s="90"/>
      <c r="HI2157" s="90"/>
      <c r="HJ2157" s="90"/>
      <c r="HK2157" s="90"/>
      <c r="HL2157" s="90"/>
      <c r="HM2157" s="90"/>
      <c r="HN2157" s="90"/>
      <c r="HO2157" s="90"/>
      <c r="HP2157" s="90"/>
      <c r="HQ2157" s="90"/>
      <c r="HR2157" s="90"/>
      <c r="HS2157" s="90"/>
      <c r="HT2157" s="90"/>
      <c r="HU2157" s="90"/>
      <c r="HV2157" s="90"/>
      <c r="HW2157" s="90"/>
      <c r="HX2157" s="90"/>
      <c r="HY2157" s="90"/>
      <c r="HZ2157" s="90"/>
      <c r="IA2157" s="90"/>
      <c r="IB2157" s="90"/>
      <c r="IC2157" s="90"/>
      <c r="ID2157" s="90"/>
      <c r="IE2157" s="90"/>
      <c r="IF2157" s="90"/>
      <c r="IG2157" s="90"/>
      <c r="IH2157" s="90"/>
      <c r="II2157" s="90"/>
      <c r="IJ2157" s="90"/>
      <c r="IK2157" s="90"/>
      <c r="IL2157" s="90"/>
      <c r="IM2157" s="90"/>
    </row>
    <row r="2158" spans="1:247" ht="13.5" hidden="1">
      <c r="A2158" s="90" t="s">
        <v>2767</v>
      </c>
      <c r="B2158" s="90" t="s">
        <v>3155</v>
      </c>
      <c r="C2158" s="90" t="s">
        <v>3156</v>
      </c>
      <c r="D2158" s="90" t="s">
        <v>3216</v>
      </c>
      <c r="E2158" s="90">
        <v>331433</v>
      </c>
      <c r="F2158" s="90" t="s">
        <v>2786</v>
      </c>
      <c r="G2158" s="90" t="s">
        <v>752</v>
      </c>
      <c r="H2158" s="92">
        <v>531600</v>
      </c>
      <c r="I2158" s="92">
        <v>497</v>
      </c>
      <c r="J2158" s="93"/>
      <c r="K2158" s="94">
        <f t="shared" si="42"/>
        <v>1069.6177062374245</v>
      </c>
      <c r="L2158" s="94">
        <f t="shared" si="40"/>
        <v>1069.6177062374245</v>
      </c>
      <c r="M2158" s="94">
        <f t="shared" si="41"/>
        <v>0</v>
      </c>
      <c r="N2158" s="90" t="s">
        <v>3032</v>
      </c>
      <c r="O2158" s="90" t="s">
        <v>3214</v>
      </c>
      <c r="P2158" s="90" t="s">
        <v>2849</v>
      </c>
      <c r="Q2158" s="90"/>
      <c r="R2158" s="90" t="s">
        <v>3215</v>
      </c>
      <c r="S2158" s="90"/>
      <c r="T2158" s="90"/>
      <c r="U2158" s="90"/>
      <c r="V2158" s="90"/>
      <c r="W2158" s="90"/>
      <c r="X2158" s="90"/>
      <c r="Y2158" s="90"/>
      <c r="Z2158" s="90"/>
      <c r="AA2158" s="90"/>
      <c r="AB2158" s="90"/>
      <c r="AC2158" s="90"/>
      <c r="AD2158" s="90"/>
      <c r="AE2158" s="90"/>
      <c r="AF2158" s="90"/>
      <c r="AG2158" s="90"/>
      <c r="AH2158" s="90"/>
      <c r="AI2158" s="90"/>
      <c r="AJ2158" s="90"/>
      <c r="AK2158" s="90"/>
      <c r="AL2158" s="90"/>
      <c r="AM2158" s="90"/>
      <c r="AN2158" s="90"/>
      <c r="AO2158" s="90"/>
      <c r="AP2158" s="90"/>
      <c r="AQ2158" s="90"/>
      <c r="AR2158" s="90"/>
      <c r="AS2158" s="90"/>
      <c r="AT2158" s="90"/>
      <c r="AU2158" s="90"/>
      <c r="AV2158" s="90"/>
      <c r="AW2158" s="90"/>
      <c r="AX2158" s="90"/>
      <c r="AY2158" s="90"/>
      <c r="AZ2158" s="90"/>
      <c r="BA2158" s="90"/>
      <c r="BB2158" s="90"/>
      <c r="BC2158" s="90"/>
      <c r="BD2158" s="90"/>
      <c r="BE2158" s="90"/>
      <c r="BF2158" s="90"/>
      <c r="BG2158" s="90"/>
      <c r="BH2158" s="90"/>
      <c r="BI2158" s="90"/>
      <c r="BJ2158" s="90"/>
      <c r="BK2158" s="90"/>
      <c r="BL2158" s="90"/>
      <c r="BM2158" s="90"/>
      <c r="BN2158" s="90"/>
      <c r="BO2158" s="90"/>
      <c r="BP2158" s="90"/>
      <c r="BQ2158" s="90"/>
      <c r="BR2158" s="90"/>
      <c r="BS2158" s="90"/>
      <c r="BT2158" s="90"/>
      <c r="BU2158" s="90"/>
      <c r="BV2158" s="90"/>
      <c r="BW2158" s="90"/>
      <c r="BX2158" s="90"/>
      <c r="BY2158" s="90"/>
      <c r="BZ2158" s="90"/>
      <c r="CA2158" s="90"/>
      <c r="CB2158" s="90"/>
      <c r="CC2158" s="90"/>
      <c r="CD2158" s="90"/>
      <c r="CE2158" s="90"/>
      <c r="CF2158" s="90"/>
      <c r="CG2158" s="90"/>
      <c r="CH2158" s="90"/>
      <c r="CI2158" s="90"/>
      <c r="CJ2158" s="90"/>
      <c r="CK2158" s="90"/>
      <c r="CL2158" s="90"/>
      <c r="CM2158" s="90"/>
      <c r="CN2158" s="90"/>
      <c r="CO2158" s="90"/>
      <c r="CP2158" s="90"/>
      <c r="CQ2158" s="90"/>
      <c r="CR2158" s="90"/>
      <c r="CS2158" s="90"/>
      <c r="CT2158" s="90"/>
      <c r="CU2158" s="90"/>
      <c r="CV2158" s="90"/>
      <c r="CW2158" s="90"/>
      <c r="CX2158" s="90"/>
      <c r="CY2158" s="90"/>
      <c r="CZ2158" s="90"/>
      <c r="DA2158" s="90"/>
      <c r="DB2158" s="90"/>
      <c r="DC2158" s="90"/>
      <c r="DD2158" s="90"/>
      <c r="DE2158" s="90"/>
      <c r="DF2158" s="90"/>
      <c r="DG2158" s="90"/>
      <c r="DH2158" s="90"/>
      <c r="DI2158" s="90"/>
      <c r="DJ2158" s="90"/>
      <c r="DK2158" s="90"/>
      <c r="DL2158" s="90"/>
      <c r="DM2158" s="90"/>
      <c r="DN2158" s="90"/>
      <c r="DO2158" s="90"/>
      <c r="DP2158" s="90"/>
      <c r="DQ2158" s="90"/>
      <c r="DR2158" s="90"/>
      <c r="DS2158" s="90"/>
      <c r="DT2158" s="90"/>
      <c r="DU2158" s="90"/>
      <c r="DV2158" s="90"/>
      <c r="DW2158" s="90"/>
      <c r="DX2158" s="90"/>
      <c r="DY2158" s="90"/>
      <c r="DZ2158" s="90"/>
      <c r="EA2158" s="90"/>
      <c r="EB2158" s="90"/>
      <c r="EC2158" s="90"/>
      <c r="ED2158" s="90"/>
      <c r="EE2158" s="90"/>
      <c r="EF2158" s="90"/>
      <c r="EG2158" s="90"/>
      <c r="EH2158" s="90"/>
      <c r="EI2158" s="90"/>
      <c r="EJ2158" s="90"/>
      <c r="EK2158" s="90"/>
      <c r="EL2158" s="90"/>
      <c r="EM2158" s="90"/>
      <c r="EN2158" s="90"/>
      <c r="EO2158" s="90"/>
      <c r="EP2158" s="90"/>
      <c r="EQ2158" s="90"/>
      <c r="ER2158" s="90"/>
      <c r="ES2158" s="90"/>
      <c r="ET2158" s="90"/>
      <c r="EU2158" s="90"/>
      <c r="EV2158" s="90"/>
      <c r="EW2158" s="90"/>
      <c r="EX2158" s="90"/>
      <c r="EY2158" s="90"/>
      <c r="EZ2158" s="90"/>
      <c r="FA2158" s="90"/>
      <c r="FB2158" s="90"/>
      <c r="FC2158" s="90"/>
      <c r="FD2158" s="90"/>
      <c r="FE2158" s="90"/>
      <c r="FF2158" s="90"/>
      <c r="FG2158" s="90"/>
      <c r="FH2158" s="90"/>
      <c r="FI2158" s="90"/>
      <c r="FJ2158" s="90"/>
      <c r="FK2158" s="90"/>
      <c r="FL2158" s="90"/>
      <c r="FM2158" s="90"/>
      <c r="FN2158" s="90"/>
      <c r="FO2158" s="90"/>
      <c r="FP2158" s="90"/>
      <c r="FQ2158" s="90"/>
      <c r="FR2158" s="90"/>
      <c r="FS2158" s="90"/>
      <c r="FT2158" s="90"/>
      <c r="FU2158" s="90"/>
      <c r="FV2158" s="90"/>
      <c r="FW2158" s="90"/>
      <c r="FX2158" s="90"/>
      <c r="FY2158" s="90"/>
      <c r="FZ2158" s="90"/>
      <c r="GA2158" s="90"/>
      <c r="GB2158" s="90"/>
      <c r="GC2158" s="90"/>
      <c r="GD2158" s="90"/>
      <c r="GE2158" s="90"/>
      <c r="GF2158" s="90"/>
      <c r="GG2158" s="90"/>
      <c r="GH2158" s="90"/>
      <c r="GI2158" s="90"/>
      <c r="GJ2158" s="90"/>
      <c r="GK2158" s="90"/>
      <c r="GL2158" s="90"/>
      <c r="GM2158" s="90"/>
      <c r="GN2158" s="90"/>
      <c r="GO2158" s="90"/>
      <c r="GP2158" s="90"/>
      <c r="GQ2158" s="90"/>
      <c r="GR2158" s="90"/>
      <c r="GS2158" s="90"/>
      <c r="GT2158" s="90"/>
      <c r="GU2158" s="90"/>
      <c r="GV2158" s="90"/>
      <c r="GW2158" s="90"/>
      <c r="GX2158" s="90"/>
      <c r="GY2158" s="90"/>
      <c r="GZ2158" s="90"/>
      <c r="HA2158" s="90"/>
      <c r="HB2158" s="90"/>
      <c r="HC2158" s="90"/>
      <c r="HD2158" s="90"/>
      <c r="HE2158" s="90"/>
      <c r="HF2158" s="90"/>
      <c r="HG2158" s="90"/>
      <c r="HH2158" s="90"/>
      <c r="HI2158" s="90"/>
      <c r="HJ2158" s="90"/>
      <c r="HK2158" s="90"/>
      <c r="HL2158" s="90"/>
      <c r="HM2158" s="90"/>
      <c r="HN2158" s="90"/>
      <c r="HO2158" s="90"/>
      <c r="HP2158" s="90"/>
      <c r="HQ2158" s="90"/>
      <c r="HR2158" s="90"/>
      <c r="HS2158" s="90"/>
      <c r="HT2158" s="90"/>
      <c r="HU2158" s="90"/>
      <c r="HV2158" s="90"/>
      <c r="HW2158" s="90"/>
      <c r="HX2158" s="90"/>
      <c r="HY2158" s="90"/>
      <c r="HZ2158" s="90"/>
      <c r="IA2158" s="90"/>
      <c r="IB2158" s="90"/>
      <c r="IC2158" s="90"/>
      <c r="ID2158" s="90"/>
      <c r="IE2158" s="90"/>
      <c r="IF2158" s="90"/>
      <c r="IG2158" s="90"/>
      <c r="IH2158" s="90"/>
      <c r="II2158" s="90"/>
      <c r="IJ2158" s="90"/>
      <c r="IK2158" s="90"/>
      <c r="IL2158" s="90"/>
      <c r="IM2158" s="90"/>
    </row>
    <row r="2159" spans="1:247" ht="13.5" hidden="1">
      <c r="A2159" s="90" t="s">
        <v>2767</v>
      </c>
      <c r="B2159" s="90" t="s">
        <v>3155</v>
      </c>
      <c r="C2159" s="90" t="s">
        <v>3156</v>
      </c>
      <c r="D2159" s="90" t="s">
        <v>3216</v>
      </c>
      <c r="E2159" s="90">
        <v>331503</v>
      </c>
      <c r="F2159" s="90" t="s">
        <v>2786</v>
      </c>
      <c r="G2159" s="90" t="s">
        <v>752</v>
      </c>
      <c r="H2159" s="92">
        <v>7525</v>
      </c>
      <c r="I2159" s="92">
        <v>497</v>
      </c>
      <c r="J2159" s="93"/>
      <c r="K2159" s="94">
        <f t="shared" si="42"/>
        <v>15.140845070422536</v>
      </c>
      <c r="L2159" s="94">
        <f t="shared" si="40"/>
        <v>15.140845070422536</v>
      </c>
      <c r="M2159" s="94">
        <f t="shared" si="41"/>
        <v>0</v>
      </c>
      <c r="N2159" s="90" t="s">
        <v>3032</v>
      </c>
      <c r="O2159" s="90" t="s">
        <v>3214</v>
      </c>
      <c r="P2159" s="90" t="s">
        <v>2849</v>
      </c>
      <c r="Q2159" s="90"/>
      <c r="R2159" s="90" t="s">
        <v>3215</v>
      </c>
      <c r="S2159" s="90"/>
      <c r="T2159" s="90"/>
      <c r="U2159" s="90"/>
      <c r="V2159" s="90"/>
      <c r="W2159" s="90"/>
      <c r="X2159" s="90"/>
      <c r="Y2159" s="90"/>
      <c r="Z2159" s="90"/>
      <c r="AA2159" s="90"/>
      <c r="AB2159" s="90"/>
      <c r="AC2159" s="90"/>
      <c r="AD2159" s="90"/>
      <c r="AE2159" s="90"/>
      <c r="AF2159" s="90"/>
      <c r="AG2159" s="90"/>
      <c r="AH2159" s="90"/>
      <c r="AI2159" s="90"/>
      <c r="AJ2159" s="90"/>
      <c r="AK2159" s="90"/>
      <c r="AL2159" s="90"/>
      <c r="AM2159" s="90"/>
      <c r="AN2159" s="90"/>
      <c r="AO2159" s="90"/>
      <c r="AP2159" s="90"/>
      <c r="AQ2159" s="90"/>
      <c r="AR2159" s="90"/>
      <c r="AS2159" s="90"/>
      <c r="AT2159" s="90"/>
      <c r="AU2159" s="90"/>
      <c r="AV2159" s="90"/>
      <c r="AW2159" s="90"/>
      <c r="AX2159" s="90"/>
      <c r="AY2159" s="90"/>
      <c r="AZ2159" s="90"/>
      <c r="BA2159" s="90"/>
      <c r="BB2159" s="90"/>
      <c r="BC2159" s="90"/>
      <c r="BD2159" s="90"/>
      <c r="BE2159" s="90"/>
      <c r="BF2159" s="90"/>
      <c r="BG2159" s="90"/>
      <c r="BH2159" s="90"/>
      <c r="BI2159" s="90"/>
      <c r="BJ2159" s="90"/>
      <c r="BK2159" s="90"/>
      <c r="BL2159" s="90"/>
      <c r="BM2159" s="90"/>
      <c r="BN2159" s="90"/>
      <c r="BO2159" s="90"/>
      <c r="BP2159" s="90"/>
      <c r="BQ2159" s="90"/>
      <c r="BR2159" s="90"/>
      <c r="BS2159" s="90"/>
      <c r="BT2159" s="90"/>
      <c r="BU2159" s="90"/>
      <c r="BV2159" s="90"/>
      <c r="BW2159" s="90"/>
      <c r="BX2159" s="90"/>
      <c r="BY2159" s="90"/>
      <c r="BZ2159" s="90"/>
      <c r="CA2159" s="90"/>
      <c r="CB2159" s="90"/>
      <c r="CC2159" s="90"/>
      <c r="CD2159" s="90"/>
      <c r="CE2159" s="90"/>
      <c r="CF2159" s="90"/>
      <c r="CG2159" s="90"/>
      <c r="CH2159" s="90"/>
      <c r="CI2159" s="90"/>
      <c r="CJ2159" s="90"/>
      <c r="CK2159" s="90"/>
      <c r="CL2159" s="90"/>
      <c r="CM2159" s="90"/>
      <c r="CN2159" s="90"/>
      <c r="CO2159" s="90"/>
      <c r="CP2159" s="90"/>
      <c r="CQ2159" s="90"/>
      <c r="CR2159" s="90"/>
      <c r="CS2159" s="90"/>
      <c r="CT2159" s="90"/>
      <c r="CU2159" s="90"/>
      <c r="CV2159" s="90"/>
      <c r="CW2159" s="90"/>
      <c r="CX2159" s="90"/>
      <c r="CY2159" s="90"/>
      <c r="CZ2159" s="90"/>
      <c r="DA2159" s="90"/>
      <c r="DB2159" s="90"/>
      <c r="DC2159" s="90"/>
      <c r="DD2159" s="90"/>
      <c r="DE2159" s="90"/>
      <c r="DF2159" s="90"/>
      <c r="DG2159" s="90"/>
      <c r="DH2159" s="90"/>
      <c r="DI2159" s="90"/>
      <c r="DJ2159" s="90"/>
      <c r="DK2159" s="90"/>
      <c r="DL2159" s="90"/>
      <c r="DM2159" s="90"/>
      <c r="DN2159" s="90"/>
      <c r="DO2159" s="90"/>
      <c r="DP2159" s="90"/>
      <c r="DQ2159" s="90"/>
      <c r="DR2159" s="90"/>
      <c r="DS2159" s="90"/>
      <c r="DT2159" s="90"/>
      <c r="DU2159" s="90"/>
      <c r="DV2159" s="90"/>
      <c r="DW2159" s="90"/>
      <c r="DX2159" s="90"/>
      <c r="DY2159" s="90"/>
      <c r="DZ2159" s="90"/>
      <c r="EA2159" s="90"/>
      <c r="EB2159" s="90"/>
      <c r="EC2159" s="90"/>
      <c r="ED2159" s="90"/>
      <c r="EE2159" s="90"/>
      <c r="EF2159" s="90"/>
      <c r="EG2159" s="90"/>
      <c r="EH2159" s="90"/>
      <c r="EI2159" s="90"/>
      <c r="EJ2159" s="90"/>
      <c r="EK2159" s="90"/>
      <c r="EL2159" s="90"/>
      <c r="EM2159" s="90"/>
      <c r="EN2159" s="90"/>
      <c r="EO2159" s="90"/>
      <c r="EP2159" s="90"/>
      <c r="EQ2159" s="90"/>
      <c r="ER2159" s="90"/>
      <c r="ES2159" s="90"/>
      <c r="ET2159" s="90"/>
      <c r="EU2159" s="90"/>
      <c r="EV2159" s="90"/>
      <c r="EW2159" s="90"/>
      <c r="EX2159" s="90"/>
      <c r="EY2159" s="90"/>
      <c r="EZ2159" s="90"/>
      <c r="FA2159" s="90"/>
      <c r="FB2159" s="90"/>
      <c r="FC2159" s="90"/>
      <c r="FD2159" s="90"/>
      <c r="FE2159" s="90"/>
      <c r="FF2159" s="90"/>
      <c r="FG2159" s="90"/>
      <c r="FH2159" s="90"/>
      <c r="FI2159" s="90"/>
      <c r="FJ2159" s="90"/>
      <c r="FK2159" s="90"/>
      <c r="FL2159" s="90"/>
      <c r="FM2159" s="90"/>
      <c r="FN2159" s="90"/>
      <c r="FO2159" s="90"/>
      <c r="FP2159" s="90"/>
      <c r="FQ2159" s="90"/>
      <c r="FR2159" s="90"/>
      <c r="FS2159" s="90"/>
      <c r="FT2159" s="90"/>
      <c r="FU2159" s="90"/>
      <c r="FV2159" s="90"/>
      <c r="FW2159" s="90"/>
      <c r="FX2159" s="90"/>
      <c r="FY2159" s="90"/>
      <c r="FZ2159" s="90"/>
      <c r="GA2159" s="90"/>
      <c r="GB2159" s="90"/>
      <c r="GC2159" s="90"/>
      <c r="GD2159" s="90"/>
      <c r="GE2159" s="90"/>
      <c r="GF2159" s="90"/>
      <c r="GG2159" s="90"/>
      <c r="GH2159" s="90"/>
      <c r="GI2159" s="90"/>
      <c r="GJ2159" s="90"/>
      <c r="GK2159" s="90"/>
      <c r="GL2159" s="90"/>
      <c r="GM2159" s="90"/>
      <c r="GN2159" s="90"/>
      <c r="GO2159" s="90"/>
      <c r="GP2159" s="90"/>
      <c r="GQ2159" s="90"/>
      <c r="GR2159" s="90"/>
      <c r="GS2159" s="90"/>
      <c r="GT2159" s="90"/>
      <c r="GU2159" s="90"/>
      <c r="GV2159" s="90"/>
      <c r="GW2159" s="90"/>
      <c r="GX2159" s="90"/>
      <c r="GY2159" s="90"/>
      <c r="GZ2159" s="90"/>
      <c r="HA2159" s="90"/>
      <c r="HB2159" s="90"/>
      <c r="HC2159" s="90"/>
      <c r="HD2159" s="90"/>
      <c r="HE2159" s="90"/>
      <c r="HF2159" s="90"/>
      <c r="HG2159" s="90"/>
      <c r="HH2159" s="90"/>
      <c r="HI2159" s="90"/>
      <c r="HJ2159" s="90"/>
      <c r="HK2159" s="90"/>
      <c r="HL2159" s="90"/>
      <c r="HM2159" s="90"/>
      <c r="HN2159" s="90"/>
      <c r="HO2159" s="90"/>
      <c r="HP2159" s="90"/>
      <c r="HQ2159" s="90"/>
      <c r="HR2159" s="90"/>
      <c r="HS2159" s="90"/>
      <c r="HT2159" s="90"/>
      <c r="HU2159" s="90"/>
      <c r="HV2159" s="90"/>
      <c r="HW2159" s="90"/>
      <c r="HX2159" s="90"/>
      <c r="HY2159" s="90"/>
      <c r="HZ2159" s="90"/>
      <c r="IA2159" s="90"/>
      <c r="IB2159" s="90"/>
      <c r="IC2159" s="90"/>
      <c r="ID2159" s="90"/>
      <c r="IE2159" s="90"/>
      <c r="IF2159" s="90"/>
      <c r="IG2159" s="90"/>
      <c r="IH2159" s="90"/>
      <c r="II2159" s="90"/>
      <c r="IJ2159" s="90"/>
      <c r="IK2159" s="90"/>
      <c r="IL2159" s="90"/>
      <c r="IM2159" s="90"/>
    </row>
    <row r="2160" spans="1:247" ht="13.5" hidden="1">
      <c r="A2160" s="90" t="s">
        <v>2767</v>
      </c>
      <c r="B2160" s="90" t="s">
        <v>3155</v>
      </c>
      <c r="C2160" s="90" t="s">
        <v>3156</v>
      </c>
      <c r="D2160" s="98">
        <v>45693</v>
      </c>
      <c r="E2160" s="90">
        <v>331792</v>
      </c>
      <c r="F2160" s="90" t="s">
        <v>2786</v>
      </c>
      <c r="G2160" s="90" t="s">
        <v>752</v>
      </c>
      <c r="H2160" s="92">
        <v>2013383.17</v>
      </c>
      <c r="I2160" s="92">
        <v>498</v>
      </c>
      <c r="J2160" s="93"/>
      <c r="K2160" s="94">
        <f t="shared" ref="K2160:K2173" si="43">H2160/I2160</f>
        <v>4042.9380923694775</v>
      </c>
      <c r="L2160" s="94">
        <f t="shared" si="40"/>
        <v>4042.9380923694775</v>
      </c>
      <c r="M2160" s="94">
        <f t="shared" si="41"/>
        <v>0</v>
      </c>
      <c r="N2160" s="90" t="s">
        <v>3032</v>
      </c>
      <c r="O2160" s="90" t="s">
        <v>3214</v>
      </c>
      <c r="P2160" s="90" t="s">
        <v>2849</v>
      </c>
      <c r="Q2160" s="90"/>
      <c r="R2160" s="90" t="s">
        <v>3215</v>
      </c>
      <c r="S2160" s="90"/>
      <c r="T2160" s="90"/>
      <c r="U2160" s="90"/>
      <c r="V2160" s="90"/>
      <c r="W2160" s="90"/>
      <c r="X2160" s="90"/>
      <c r="Y2160" s="90"/>
      <c r="Z2160" s="90"/>
      <c r="AA2160" s="90"/>
      <c r="AB2160" s="90"/>
      <c r="AC2160" s="90"/>
      <c r="AD2160" s="90"/>
      <c r="AE2160" s="90"/>
      <c r="AF2160" s="90"/>
      <c r="AG2160" s="90"/>
      <c r="AH2160" s="90"/>
      <c r="AI2160" s="90"/>
      <c r="AJ2160" s="90"/>
      <c r="AK2160" s="90"/>
      <c r="AL2160" s="90"/>
      <c r="AM2160" s="90"/>
      <c r="AN2160" s="90"/>
      <c r="AO2160" s="90"/>
      <c r="AP2160" s="90"/>
      <c r="AQ2160" s="90"/>
      <c r="AR2160" s="90"/>
      <c r="AS2160" s="90"/>
      <c r="AT2160" s="90"/>
      <c r="AU2160" s="90"/>
      <c r="AV2160" s="90"/>
      <c r="AW2160" s="90"/>
      <c r="AX2160" s="90"/>
      <c r="AY2160" s="90"/>
      <c r="AZ2160" s="90"/>
      <c r="BA2160" s="90"/>
      <c r="BB2160" s="90"/>
      <c r="BC2160" s="90"/>
      <c r="BD2160" s="90"/>
      <c r="BE2160" s="90"/>
      <c r="BF2160" s="90"/>
      <c r="BG2160" s="90"/>
      <c r="BH2160" s="90"/>
      <c r="BI2160" s="90"/>
      <c r="BJ2160" s="90"/>
      <c r="BK2160" s="90"/>
      <c r="BL2160" s="90"/>
      <c r="BM2160" s="90"/>
      <c r="BN2160" s="90"/>
      <c r="BO2160" s="90"/>
      <c r="BP2160" s="90"/>
      <c r="BQ2160" s="90"/>
      <c r="BR2160" s="90"/>
      <c r="BS2160" s="90"/>
      <c r="BT2160" s="90"/>
      <c r="BU2160" s="90"/>
      <c r="BV2160" s="90"/>
      <c r="BW2160" s="90"/>
      <c r="BX2160" s="90"/>
      <c r="BY2160" s="90"/>
      <c r="BZ2160" s="90"/>
      <c r="CA2160" s="90"/>
      <c r="CB2160" s="90"/>
      <c r="CC2160" s="90"/>
      <c r="CD2160" s="90"/>
      <c r="CE2160" s="90"/>
      <c r="CF2160" s="90"/>
      <c r="CG2160" s="90"/>
      <c r="CH2160" s="90"/>
      <c r="CI2160" s="90"/>
      <c r="CJ2160" s="90"/>
      <c r="CK2160" s="90"/>
      <c r="CL2160" s="90"/>
      <c r="CM2160" s="90"/>
      <c r="CN2160" s="90"/>
      <c r="CO2160" s="90"/>
      <c r="CP2160" s="90"/>
      <c r="CQ2160" s="90"/>
      <c r="CR2160" s="90"/>
      <c r="CS2160" s="90"/>
      <c r="CT2160" s="90"/>
      <c r="CU2160" s="90"/>
      <c r="CV2160" s="90"/>
      <c r="CW2160" s="90"/>
      <c r="CX2160" s="90"/>
      <c r="CY2160" s="90"/>
      <c r="CZ2160" s="90"/>
      <c r="DA2160" s="90"/>
      <c r="DB2160" s="90"/>
      <c r="DC2160" s="90"/>
      <c r="DD2160" s="90"/>
      <c r="DE2160" s="90"/>
      <c r="DF2160" s="90"/>
      <c r="DG2160" s="90"/>
      <c r="DH2160" s="90"/>
      <c r="DI2160" s="90"/>
      <c r="DJ2160" s="90"/>
      <c r="DK2160" s="90"/>
      <c r="DL2160" s="90"/>
      <c r="DM2160" s="90"/>
      <c r="DN2160" s="90"/>
      <c r="DO2160" s="90"/>
      <c r="DP2160" s="90"/>
      <c r="DQ2160" s="90"/>
      <c r="DR2160" s="90"/>
      <c r="DS2160" s="90"/>
      <c r="DT2160" s="90"/>
      <c r="DU2160" s="90"/>
      <c r="DV2160" s="90"/>
      <c r="DW2160" s="90"/>
      <c r="DX2160" s="90"/>
      <c r="DY2160" s="90"/>
      <c r="DZ2160" s="90"/>
      <c r="EA2160" s="90"/>
      <c r="EB2160" s="90"/>
      <c r="EC2160" s="90"/>
      <c r="ED2160" s="90"/>
      <c r="EE2160" s="90"/>
      <c r="EF2160" s="90"/>
      <c r="EG2160" s="90"/>
      <c r="EH2160" s="90"/>
      <c r="EI2160" s="90"/>
      <c r="EJ2160" s="90"/>
      <c r="EK2160" s="90"/>
      <c r="EL2160" s="90"/>
      <c r="EM2160" s="90"/>
      <c r="EN2160" s="90"/>
      <c r="EO2160" s="90"/>
      <c r="EP2160" s="90"/>
      <c r="EQ2160" s="90"/>
      <c r="ER2160" s="90"/>
      <c r="ES2160" s="90"/>
      <c r="ET2160" s="90"/>
      <c r="EU2160" s="90"/>
      <c r="EV2160" s="90"/>
      <c r="EW2160" s="90"/>
      <c r="EX2160" s="90"/>
      <c r="EY2160" s="90"/>
      <c r="EZ2160" s="90"/>
      <c r="FA2160" s="90"/>
      <c r="FB2160" s="90"/>
      <c r="FC2160" s="90"/>
      <c r="FD2160" s="90"/>
      <c r="FE2160" s="90"/>
      <c r="FF2160" s="90"/>
      <c r="FG2160" s="90"/>
      <c r="FH2160" s="90"/>
      <c r="FI2160" s="90"/>
      <c r="FJ2160" s="90"/>
      <c r="FK2160" s="90"/>
      <c r="FL2160" s="90"/>
      <c r="FM2160" s="90"/>
      <c r="FN2160" s="90"/>
      <c r="FO2160" s="90"/>
      <c r="FP2160" s="90"/>
      <c r="FQ2160" s="90"/>
      <c r="FR2160" s="90"/>
      <c r="FS2160" s="90"/>
      <c r="FT2160" s="90"/>
      <c r="FU2160" s="90"/>
      <c r="FV2160" s="90"/>
      <c r="FW2160" s="90"/>
      <c r="FX2160" s="90"/>
      <c r="FY2160" s="90"/>
      <c r="FZ2160" s="90"/>
      <c r="GA2160" s="90"/>
      <c r="GB2160" s="90"/>
      <c r="GC2160" s="90"/>
      <c r="GD2160" s="90"/>
      <c r="GE2160" s="90"/>
      <c r="GF2160" s="90"/>
      <c r="GG2160" s="90"/>
      <c r="GH2160" s="90"/>
      <c r="GI2160" s="90"/>
      <c r="GJ2160" s="90"/>
      <c r="GK2160" s="90"/>
      <c r="GL2160" s="90"/>
      <c r="GM2160" s="90"/>
      <c r="GN2160" s="90"/>
      <c r="GO2160" s="90"/>
      <c r="GP2160" s="90"/>
      <c r="GQ2160" s="90"/>
      <c r="GR2160" s="90"/>
      <c r="GS2160" s="90"/>
      <c r="GT2160" s="90"/>
      <c r="GU2160" s="90"/>
      <c r="GV2160" s="90"/>
      <c r="GW2160" s="90"/>
      <c r="GX2160" s="90"/>
      <c r="GY2160" s="90"/>
      <c r="GZ2160" s="90"/>
      <c r="HA2160" s="90"/>
      <c r="HB2160" s="90"/>
      <c r="HC2160" s="90"/>
      <c r="HD2160" s="90"/>
      <c r="HE2160" s="90"/>
      <c r="HF2160" s="90"/>
      <c r="HG2160" s="90"/>
      <c r="HH2160" s="90"/>
      <c r="HI2160" s="90"/>
      <c r="HJ2160" s="90"/>
      <c r="HK2160" s="90"/>
      <c r="HL2160" s="90"/>
      <c r="HM2160" s="90"/>
      <c r="HN2160" s="90"/>
      <c r="HO2160" s="90"/>
      <c r="HP2160" s="90"/>
      <c r="HQ2160" s="90"/>
      <c r="HR2160" s="90"/>
      <c r="HS2160" s="90"/>
      <c r="HT2160" s="90"/>
      <c r="HU2160" s="90"/>
      <c r="HV2160" s="90"/>
      <c r="HW2160" s="90"/>
      <c r="HX2160" s="90"/>
      <c r="HY2160" s="90"/>
      <c r="HZ2160" s="90"/>
      <c r="IA2160" s="90"/>
      <c r="IB2160" s="90"/>
      <c r="IC2160" s="90"/>
      <c r="ID2160" s="90"/>
      <c r="IE2160" s="90"/>
      <c r="IF2160" s="90"/>
      <c r="IG2160" s="90"/>
      <c r="IH2160" s="90"/>
      <c r="II2160" s="90"/>
      <c r="IJ2160" s="90"/>
      <c r="IK2160" s="90"/>
      <c r="IL2160" s="90"/>
      <c r="IM2160" s="90"/>
    </row>
    <row r="2161" spans="1:247" ht="13.5" hidden="1">
      <c r="A2161" s="90" t="s">
        <v>2767</v>
      </c>
      <c r="B2161" s="90" t="s">
        <v>3155</v>
      </c>
      <c r="C2161" s="90" t="s">
        <v>3156</v>
      </c>
      <c r="D2161" s="98">
        <v>45693</v>
      </c>
      <c r="E2161" s="90">
        <v>331834</v>
      </c>
      <c r="F2161" s="90" t="s">
        <v>2786</v>
      </c>
      <c r="G2161" s="90" t="s">
        <v>752</v>
      </c>
      <c r="H2161" s="92">
        <v>17051</v>
      </c>
      <c r="I2161" s="92">
        <v>498</v>
      </c>
      <c r="J2161" s="93"/>
      <c r="K2161" s="94">
        <f t="shared" si="43"/>
        <v>34.238955823293175</v>
      </c>
      <c r="L2161" s="94">
        <f t="shared" si="40"/>
        <v>34.238955823293175</v>
      </c>
      <c r="M2161" s="94">
        <f t="shared" si="41"/>
        <v>0</v>
      </c>
      <c r="N2161" s="90" t="s">
        <v>3032</v>
      </c>
      <c r="O2161" s="90" t="s">
        <v>3214</v>
      </c>
      <c r="P2161" s="90" t="s">
        <v>2849</v>
      </c>
      <c r="Q2161" s="90"/>
      <c r="R2161" s="90" t="s">
        <v>3215</v>
      </c>
      <c r="S2161" s="90"/>
      <c r="T2161" s="90"/>
      <c r="U2161" s="90"/>
      <c r="V2161" s="90"/>
      <c r="W2161" s="90"/>
      <c r="X2161" s="90"/>
      <c r="Y2161" s="90"/>
      <c r="Z2161" s="90"/>
      <c r="AA2161" s="90"/>
      <c r="AB2161" s="90"/>
      <c r="AC2161" s="90"/>
      <c r="AD2161" s="90"/>
      <c r="AE2161" s="90"/>
      <c r="AF2161" s="90"/>
      <c r="AG2161" s="90"/>
      <c r="AH2161" s="90"/>
      <c r="AI2161" s="90"/>
      <c r="AJ2161" s="90"/>
      <c r="AK2161" s="90"/>
      <c r="AL2161" s="90"/>
      <c r="AM2161" s="90"/>
      <c r="AN2161" s="90"/>
      <c r="AO2161" s="90"/>
      <c r="AP2161" s="90"/>
      <c r="AQ2161" s="90"/>
      <c r="AR2161" s="90"/>
      <c r="AS2161" s="90"/>
      <c r="AT2161" s="90"/>
      <c r="AU2161" s="90"/>
      <c r="AV2161" s="90"/>
      <c r="AW2161" s="90"/>
      <c r="AX2161" s="90"/>
      <c r="AY2161" s="90"/>
      <c r="AZ2161" s="90"/>
      <c r="BA2161" s="90"/>
      <c r="BB2161" s="90"/>
      <c r="BC2161" s="90"/>
      <c r="BD2161" s="90"/>
      <c r="BE2161" s="90"/>
      <c r="BF2161" s="90"/>
      <c r="BG2161" s="90"/>
      <c r="BH2161" s="90"/>
      <c r="BI2161" s="90"/>
      <c r="BJ2161" s="90"/>
      <c r="BK2161" s="90"/>
      <c r="BL2161" s="90"/>
      <c r="BM2161" s="90"/>
      <c r="BN2161" s="90"/>
      <c r="BO2161" s="90"/>
      <c r="BP2161" s="90"/>
      <c r="BQ2161" s="90"/>
      <c r="BR2161" s="90"/>
      <c r="BS2161" s="90"/>
      <c r="BT2161" s="90"/>
      <c r="BU2161" s="90"/>
      <c r="BV2161" s="90"/>
      <c r="BW2161" s="90"/>
      <c r="BX2161" s="90"/>
      <c r="BY2161" s="90"/>
      <c r="BZ2161" s="90"/>
      <c r="CA2161" s="90"/>
      <c r="CB2161" s="90"/>
      <c r="CC2161" s="90"/>
      <c r="CD2161" s="90"/>
      <c r="CE2161" s="90"/>
      <c r="CF2161" s="90"/>
      <c r="CG2161" s="90"/>
      <c r="CH2161" s="90"/>
      <c r="CI2161" s="90"/>
      <c r="CJ2161" s="90"/>
      <c r="CK2161" s="90"/>
      <c r="CL2161" s="90"/>
      <c r="CM2161" s="90"/>
      <c r="CN2161" s="90"/>
      <c r="CO2161" s="90"/>
      <c r="CP2161" s="90"/>
      <c r="CQ2161" s="90"/>
      <c r="CR2161" s="90"/>
      <c r="CS2161" s="90"/>
      <c r="CT2161" s="90"/>
      <c r="CU2161" s="90"/>
      <c r="CV2161" s="90"/>
      <c r="CW2161" s="90"/>
      <c r="CX2161" s="90"/>
      <c r="CY2161" s="90"/>
      <c r="CZ2161" s="90"/>
      <c r="DA2161" s="90"/>
      <c r="DB2161" s="90"/>
      <c r="DC2161" s="90"/>
      <c r="DD2161" s="90"/>
      <c r="DE2161" s="90"/>
      <c r="DF2161" s="90"/>
      <c r="DG2161" s="90"/>
      <c r="DH2161" s="90"/>
      <c r="DI2161" s="90"/>
      <c r="DJ2161" s="90"/>
      <c r="DK2161" s="90"/>
      <c r="DL2161" s="90"/>
      <c r="DM2161" s="90"/>
      <c r="DN2161" s="90"/>
      <c r="DO2161" s="90"/>
      <c r="DP2161" s="90"/>
      <c r="DQ2161" s="90"/>
      <c r="DR2161" s="90"/>
      <c r="DS2161" s="90"/>
      <c r="DT2161" s="90"/>
      <c r="DU2161" s="90"/>
      <c r="DV2161" s="90"/>
      <c r="DW2161" s="90"/>
      <c r="DX2161" s="90"/>
      <c r="DY2161" s="90"/>
      <c r="DZ2161" s="90"/>
      <c r="EA2161" s="90"/>
      <c r="EB2161" s="90"/>
      <c r="EC2161" s="90"/>
      <c r="ED2161" s="90"/>
      <c r="EE2161" s="90"/>
      <c r="EF2161" s="90"/>
      <c r="EG2161" s="90"/>
      <c r="EH2161" s="90"/>
      <c r="EI2161" s="90"/>
      <c r="EJ2161" s="90"/>
      <c r="EK2161" s="90"/>
      <c r="EL2161" s="90"/>
      <c r="EM2161" s="90"/>
      <c r="EN2161" s="90"/>
      <c r="EO2161" s="90"/>
      <c r="EP2161" s="90"/>
      <c r="EQ2161" s="90"/>
      <c r="ER2161" s="90"/>
      <c r="ES2161" s="90"/>
      <c r="ET2161" s="90"/>
      <c r="EU2161" s="90"/>
      <c r="EV2161" s="90"/>
      <c r="EW2161" s="90"/>
      <c r="EX2161" s="90"/>
      <c r="EY2161" s="90"/>
      <c r="EZ2161" s="90"/>
      <c r="FA2161" s="90"/>
      <c r="FB2161" s="90"/>
      <c r="FC2161" s="90"/>
      <c r="FD2161" s="90"/>
      <c r="FE2161" s="90"/>
      <c r="FF2161" s="90"/>
      <c r="FG2161" s="90"/>
      <c r="FH2161" s="90"/>
      <c r="FI2161" s="90"/>
      <c r="FJ2161" s="90"/>
      <c r="FK2161" s="90"/>
      <c r="FL2161" s="90"/>
      <c r="FM2161" s="90"/>
      <c r="FN2161" s="90"/>
      <c r="FO2161" s="90"/>
      <c r="FP2161" s="90"/>
      <c r="FQ2161" s="90"/>
      <c r="FR2161" s="90"/>
      <c r="FS2161" s="90"/>
      <c r="FT2161" s="90"/>
      <c r="FU2161" s="90"/>
      <c r="FV2161" s="90"/>
      <c r="FW2161" s="90"/>
      <c r="FX2161" s="90"/>
      <c r="FY2161" s="90"/>
      <c r="FZ2161" s="90"/>
      <c r="GA2161" s="90"/>
      <c r="GB2161" s="90"/>
      <c r="GC2161" s="90"/>
      <c r="GD2161" s="90"/>
      <c r="GE2161" s="90"/>
      <c r="GF2161" s="90"/>
      <c r="GG2161" s="90"/>
      <c r="GH2161" s="90"/>
      <c r="GI2161" s="90"/>
      <c r="GJ2161" s="90"/>
      <c r="GK2161" s="90"/>
      <c r="GL2161" s="90"/>
      <c r="GM2161" s="90"/>
      <c r="GN2161" s="90"/>
      <c r="GO2161" s="90"/>
      <c r="GP2161" s="90"/>
      <c r="GQ2161" s="90"/>
      <c r="GR2161" s="90"/>
      <c r="GS2161" s="90"/>
      <c r="GT2161" s="90"/>
      <c r="GU2161" s="90"/>
      <c r="GV2161" s="90"/>
      <c r="GW2161" s="90"/>
      <c r="GX2161" s="90"/>
      <c r="GY2161" s="90"/>
      <c r="GZ2161" s="90"/>
      <c r="HA2161" s="90"/>
      <c r="HB2161" s="90"/>
      <c r="HC2161" s="90"/>
      <c r="HD2161" s="90"/>
      <c r="HE2161" s="90"/>
      <c r="HF2161" s="90"/>
      <c r="HG2161" s="90"/>
      <c r="HH2161" s="90"/>
      <c r="HI2161" s="90"/>
      <c r="HJ2161" s="90"/>
      <c r="HK2161" s="90"/>
      <c r="HL2161" s="90"/>
      <c r="HM2161" s="90"/>
      <c r="HN2161" s="90"/>
      <c r="HO2161" s="90"/>
      <c r="HP2161" s="90"/>
      <c r="HQ2161" s="90"/>
      <c r="HR2161" s="90"/>
      <c r="HS2161" s="90"/>
      <c r="HT2161" s="90"/>
      <c r="HU2161" s="90"/>
      <c r="HV2161" s="90"/>
      <c r="HW2161" s="90"/>
      <c r="HX2161" s="90"/>
      <c r="HY2161" s="90"/>
      <c r="HZ2161" s="90"/>
      <c r="IA2161" s="90"/>
      <c r="IB2161" s="90"/>
      <c r="IC2161" s="90"/>
      <c r="ID2161" s="90"/>
      <c r="IE2161" s="90"/>
      <c r="IF2161" s="90"/>
      <c r="IG2161" s="90"/>
      <c r="IH2161" s="90"/>
      <c r="II2161" s="90"/>
      <c r="IJ2161" s="90"/>
      <c r="IK2161" s="90"/>
      <c r="IL2161" s="90"/>
      <c r="IM2161" s="90"/>
    </row>
    <row r="2162" spans="1:247" ht="13.5" hidden="1">
      <c r="A2162" s="90" t="s">
        <v>2767</v>
      </c>
      <c r="B2162" s="90" t="s">
        <v>3155</v>
      </c>
      <c r="C2162" s="90" t="s">
        <v>3156</v>
      </c>
      <c r="D2162" s="98">
        <v>45782</v>
      </c>
      <c r="E2162" s="90">
        <v>331950</v>
      </c>
      <c r="F2162" s="90" t="s">
        <v>2786</v>
      </c>
      <c r="G2162" s="90" t="s">
        <v>752</v>
      </c>
      <c r="H2162" s="92">
        <v>7425</v>
      </c>
      <c r="I2162" s="92">
        <v>498</v>
      </c>
      <c r="J2162" s="93"/>
      <c r="K2162" s="94">
        <f t="shared" si="43"/>
        <v>14.909638554216867</v>
      </c>
      <c r="L2162" s="94">
        <f t="shared" si="40"/>
        <v>14.909638554216867</v>
      </c>
      <c r="M2162" s="94">
        <f t="shared" si="41"/>
        <v>0</v>
      </c>
      <c r="N2162" s="90" t="s">
        <v>3032</v>
      </c>
      <c r="O2162" s="90" t="s">
        <v>3214</v>
      </c>
      <c r="P2162" s="90" t="s">
        <v>2849</v>
      </c>
      <c r="Q2162" s="90"/>
      <c r="R2162" s="90" t="s">
        <v>3215</v>
      </c>
      <c r="S2162" s="90"/>
      <c r="T2162" s="90"/>
      <c r="U2162" s="90"/>
      <c r="V2162" s="90"/>
      <c r="W2162" s="90"/>
      <c r="X2162" s="90"/>
      <c r="Y2162" s="90"/>
      <c r="Z2162" s="90"/>
      <c r="AA2162" s="90"/>
      <c r="AB2162" s="90"/>
      <c r="AC2162" s="90"/>
      <c r="AD2162" s="90"/>
      <c r="AE2162" s="90"/>
      <c r="AF2162" s="90"/>
      <c r="AG2162" s="90"/>
      <c r="AH2162" s="90"/>
      <c r="AI2162" s="90"/>
      <c r="AJ2162" s="90"/>
      <c r="AK2162" s="90"/>
      <c r="AL2162" s="90"/>
      <c r="AM2162" s="90"/>
      <c r="AN2162" s="90"/>
      <c r="AO2162" s="90"/>
      <c r="AP2162" s="90"/>
      <c r="AQ2162" s="90"/>
      <c r="AR2162" s="90"/>
      <c r="AS2162" s="90"/>
      <c r="AT2162" s="90"/>
      <c r="AU2162" s="90"/>
      <c r="AV2162" s="90"/>
      <c r="AW2162" s="90"/>
      <c r="AX2162" s="90"/>
      <c r="AY2162" s="90"/>
      <c r="AZ2162" s="90"/>
      <c r="BA2162" s="90"/>
      <c r="BB2162" s="90"/>
      <c r="BC2162" s="90"/>
      <c r="BD2162" s="90"/>
      <c r="BE2162" s="90"/>
      <c r="BF2162" s="90"/>
      <c r="BG2162" s="90"/>
      <c r="BH2162" s="90"/>
      <c r="BI2162" s="90"/>
      <c r="BJ2162" s="90"/>
      <c r="BK2162" s="90"/>
      <c r="BL2162" s="90"/>
      <c r="BM2162" s="90"/>
      <c r="BN2162" s="90"/>
      <c r="BO2162" s="90"/>
      <c r="BP2162" s="90"/>
      <c r="BQ2162" s="90"/>
      <c r="BR2162" s="90"/>
      <c r="BS2162" s="90"/>
      <c r="BT2162" s="90"/>
      <c r="BU2162" s="90"/>
      <c r="BV2162" s="90"/>
      <c r="BW2162" s="90"/>
      <c r="BX2162" s="90"/>
      <c r="BY2162" s="90"/>
      <c r="BZ2162" s="90"/>
      <c r="CA2162" s="90"/>
      <c r="CB2162" s="90"/>
      <c r="CC2162" s="90"/>
      <c r="CD2162" s="90"/>
      <c r="CE2162" s="90"/>
      <c r="CF2162" s="90"/>
      <c r="CG2162" s="90"/>
      <c r="CH2162" s="90"/>
      <c r="CI2162" s="90"/>
      <c r="CJ2162" s="90"/>
      <c r="CK2162" s="90"/>
      <c r="CL2162" s="90"/>
      <c r="CM2162" s="90"/>
      <c r="CN2162" s="90"/>
      <c r="CO2162" s="90"/>
      <c r="CP2162" s="90"/>
      <c r="CQ2162" s="90"/>
      <c r="CR2162" s="90"/>
      <c r="CS2162" s="90"/>
      <c r="CT2162" s="90"/>
      <c r="CU2162" s="90"/>
      <c r="CV2162" s="90"/>
      <c r="CW2162" s="90"/>
      <c r="CX2162" s="90"/>
      <c r="CY2162" s="90"/>
      <c r="CZ2162" s="90"/>
      <c r="DA2162" s="90"/>
      <c r="DB2162" s="90"/>
      <c r="DC2162" s="90"/>
      <c r="DD2162" s="90"/>
      <c r="DE2162" s="90"/>
      <c r="DF2162" s="90"/>
      <c r="DG2162" s="90"/>
      <c r="DH2162" s="90"/>
      <c r="DI2162" s="90"/>
      <c r="DJ2162" s="90"/>
      <c r="DK2162" s="90"/>
      <c r="DL2162" s="90"/>
      <c r="DM2162" s="90"/>
      <c r="DN2162" s="90"/>
      <c r="DO2162" s="90"/>
      <c r="DP2162" s="90"/>
      <c r="DQ2162" s="90"/>
      <c r="DR2162" s="90"/>
      <c r="DS2162" s="90"/>
      <c r="DT2162" s="90"/>
      <c r="DU2162" s="90"/>
      <c r="DV2162" s="90"/>
      <c r="DW2162" s="90"/>
      <c r="DX2162" s="90"/>
      <c r="DY2162" s="90"/>
      <c r="DZ2162" s="90"/>
      <c r="EA2162" s="90"/>
      <c r="EB2162" s="90"/>
      <c r="EC2162" s="90"/>
      <c r="ED2162" s="90"/>
      <c r="EE2162" s="90"/>
      <c r="EF2162" s="90"/>
      <c r="EG2162" s="90"/>
      <c r="EH2162" s="90"/>
      <c r="EI2162" s="90"/>
      <c r="EJ2162" s="90"/>
      <c r="EK2162" s="90"/>
      <c r="EL2162" s="90"/>
      <c r="EM2162" s="90"/>
      <c r="EN2162" s="90"/>
      <c r="EO2162" s="90"/>
      <c r="EP2162" s="90"/>
      <c r="EQ2162" s="90"/>
      <c r="ER2162" s="90"/>
      <c r="ES2162" s="90"/>
      <c r="ET2162" s="90"/>
      <c r="EU2162" s="90"/>
      <c r="EV2162" s="90"/>
      <c r="EW2162" s="90"/>
      <c r="EX2162" s="90"/>
      <c r="EY2162" s="90"/>
      <c r="EZ2162" s="90"/>
      <c r="FA2162" s="90"/>
      <c r="FB2162" s="90"/>
      <c r="FC2162" s="90"/>
      <c r="FD2162" s="90"/>
      <c r="FE2162" s="90"/>
      <c r="FF2162" s="90"/>
      <c r="FG2162" s="90"/>
      <c r="FH2162" s="90"/>
      <c r="FI2162" s="90"/>
      <c r="FJ2162" s="90"/>
      <c r="FK2162" s="90"/>
      <c r="FL2162" s="90"/>
      <c r="FM2162" s="90"/>
      <c r="FN2162" s="90"/>
      <c r="FO2162" s="90"/>
      <c r="FP2162" s="90"/>
      <c r="FQ2162" s="90"/>
      <c r="FR2162" s="90"/>
      <c r="FS2162" s="90"/>
      <c r="FT2162" s="90"/>
      <c r="FU2162" s="90"/>
      <c r="FV2162" s="90"/>
      <c r="FW2162" s="90"/>
      <c r="FX2162" s="90"/>
      <c r="FY2162" s="90"/>
      <c r="FZ2162" s="90"/>
      <c r="GA2162" s="90"/>
      <c r="GB2162" s="90"/>
      <c r="GC2162" s="90"/>
      <c r="GD2162" s="90"/>
      <c r="GE2162" s="90"/>
      <c r="GF2162" s="90"/>
      <c r="GG2162" s="90"/>
      <c r="GH2162" s="90"/>
      <c r="GI2162" s="90"/>
      <c r="GJ2162" s="90"/>
      <c r="GK2162" s="90"/>
      <c r="GL2162" s="90"/>
      <c r="GM2162" s="90"/>
      <c r="GN2162" s="90"/>
      <c r="GO2162" s="90"/>
      <c r="GP2162" s="90"/>
      <c r="GQ2162" s="90"/>
      <c r="GR2162" s="90"/>
      <c r="GS2162" s="90"/>
      <c r="GT2162" s="90"/>
      <c r="GU2162" s="90"/>
      <c r="GV2162" s="90"/>
      <c r="GW2162" s="90"/>
      <c r="GX2162" s="90"/>
      <c r="GY2162" s="90"/>
      <c r="GZ2162" s="90"/>
      <c r="HA2162" s="90"/>
      <c r="HB2162" s="90"/>
      <c r="HC2162" s="90"/>
      <c r="HD2162" s="90"/>
      <c r="HE2162" s="90"/>
      <c r="HF2162" s="90"/>
      <c r="HG2162" s="90"/>
      <c r="HH2162" s="90"/>
      <c r="HI2162" s="90"/>
      <c r="HJ2162" s="90"/>
      <c r="HK2162" s="90"/>
      <c r="HL2162" s="90"/>
      <c r="HM2162" s="90"/>
      <c r="HN2162" s="90"/>
      <c r="HO2162" s="90"/>
      <c r="HP2162" s="90"/>
      <c r="HQ2162" s="90"/>
      <c r="HR2162" s="90"/>
      <c r="HS2162" s="90"/>
      <c r="HT2162" s="90"/>
      <c r="HU2162" s="90"/>
      <c r="HV2162" s="90"/>
      <c r="HW2162" s="90"/>
      <c r="HX2162" s="90"/>
      <c r="HY2162" s="90"/>
      <c r="HZ2162" s="90"/>
      <c r="IA2162" s="90"/>
      <c r="IB2162" s="90"/>
      <c r="IC2162" s="90"/>
      <c r="ID2162" s="90"/>
      <c r="IE2162" s="90"/>
      <c r="IF2162" s="90"/>
      <c r="IG2162" s="90"/>
      <c r="IH2162" s="90"/>
      <c r="II2162" s="90"/>
      <c r="IJ2162" s="90"/>
      <c r="IK2162" s="90"/>
      <c r="IL2162" s="90"/>
      <c r="IM2162" s="90"/>
    </row>
    <row r="2163" spans="1:247" ht="13.5" hidden="1">
      <c r="A2163" s="90" t="s">
        <v>2767</v>
      </c>
      <c r="B2163" s="90" t="s">
        <v>3155</v>
      </c>
      <c r="C2163" s="90" t="s">
        <v>3156</v>
      </c>
      <c r="D2163" s="98">
        <v>45813</v>
      </c>
      <c r="E2163" s="90">
        <v>332161</v>
      </c>
      <c r="F2163" s="90" t="s">
        <v>2786</v>
      </c>
      <c r="G2163" s="90" t="s">
        <v>752</v>
      </c>
      <c r="H2163" s="92">
        <v>834155.31</v>
      </c>
      <c r="I2163" s="92">
        <v>498</v>
      </c>
      <c r="J2163" s="93"/>
      <c r="K2163" s="94">
        <f t="shared" si="43"/>
        <v>1675.0106626506026</v>
      </c>
      <c r="L2163" s="94">
        <f t="shared" si="40"/>
        <v>1675.0106626506026</v>
      </c>
      <c r="M2163" s="94">
        <f t="shared" si="41"/>
        <v>0</v>
      </c>
      <c r="N2163" s="90" t="s">
        <v>3032</v>
      </c>
      <c r="O2163" s="90" t="s">
        <v>3214</v>
      </c>
      <c r="P2163" s="90" t="s">
        <v>2849</v>
      </c>
      <c r="Q2163" s="90"/>
      <c r="R2163" s="90" t="s">
        <v>3215</v>
      </c>
      <c r="S2163" s="90"/>
      <c r="T2163" s="90"/>
      <c r="U2163" s="90"/>
      <c r="V2163" s="90"/>
      <c r="W2163" s="90"/>
      <c r="X2163" s="90"/>
      <c r="Y2163" s="90"/>
      <c r="Z2163" s="90"/>
      <c r="AA2163" s="90"/>
      <c r="AB2163" s="90"/>
      <c r="AC2163" s="90"/>
      <c r="AD2163" s="90"/>
      <c r="AE2163" s="90"/>
      <c r="AF2163" s="90"/>
      <c r="AG2163" s="90"/>
      <c r="AH2163" s="90"/>
      <c r="AI2163" s="90"/>
      <c r="AJ2163" s="90"/>
      <c r="AK2163" s="90"/>
      <c r="AL2163" s="90"/>
      <c r="AM2163" s="90"/>
      <c r="AN2163" s="90"/>
      <c r="AO2163" s="90"/>
      <c r="AP2163" s="90"/>
      <c r="AQ2163" s="90"/>
      <c r="AR2163" s="90"/>
      <c r="AS2163" s="90"/>
      <c r="AT2163" s="90"/>
      <c r="AU2163" s="90"/>
      <c r="AV2163" s="90"/>
      <c r="AW2163" s="90"/>
      <c r="AX2163" s="90"/>
      <c r="AY2163" s="90"/>
      <c r="AZ2163" s="90"/>
      <c r="BA2163" s="90"/>
      <c r="BB2163" s="90"/>
      <c r="BC2163" s="90"/>
      <c r="BD2163" s="90"/>
      <c r="BE2163" s="90"/>
      <c r="BF2163" s="90"/>
      <c r="BG2163" s="90"/>
      <c r="BH2163" s="90"/>
      <c r="BI2163" s="90"/>
      <c r="BJ2163" s="90"/>
      <c r="BK2163" s="90"/>
      <c r="BL2163" s="90"/>
      <c r="BM2163" s="90"/>
      <c r="BN2163" s="90"/>
      <c r="BO2163" s="90"/>
      <c r="BP2163" s="90"/>
      <c r="BQ2163" s="90"/>
      <c r="BR2163" s="90"/>
      <c r="BS2163" s="90"/>
      <c r="BT2163" s="90"/>
      <c r="BU2163" s="90"/>
      <c r="BV2163" s="90"/>
      <c r="BW2163" s="90"/>
      <c r="BX2163" s="90"/>
      <c r="BY2163" s="90"/>
      <c r="BZ2163" s="90"/>
      <c r="CA2163" s="90"/>
      <c r="CB2163" s="90"/>
      <c r="CC2163" s="90"/>
      <c r="CD2163" s="90"/>
      <c r="CE2163" s="90"/>
      <c r="CF2163" s="90"/>
      <c r="CG2163" s="90"/>
      <c r="CH2163" s="90"/>
      <c r="CI2163" s="90"/>
      <c r="CJ2163" s="90"/>
      <c r="CK2163" s="90"/>
      <c r="CL2163" s="90"/>
      <c r="CM2163" s="90"/>
      <c r="CN2163" s="90"/>
      <c r="CO2163" s="90"/>
      <c r="CP2163" s="90"/>
      <c r="CQ2163" s="90"/>
      <c r="CR2163" s="90"/>
      <c r="CS2163" s="90"/>
      <c r="CT2163" s="90"/>
      <c r="CU2163" s="90"/>
      <c r="CV2163" s="90"/>
      <c r="CW2163" s="90"/>
      <c r="CX2163" s="90"/>
      <c r="CY2163" s="90"/>
      <c r="CZ2163" s="90"/>
      <c r="DA2163" s="90"/>
      <c r="DB2163" s="90"/>
      <c r="DC2163" s="90"/>
      <c r="DD2163" s="90"/>
      <c r="DE2163" s="90"/>
      <c r="DF2163" s="90"/>
      <c r="DG2163" s="90"/>
      <c r="DH2163" s="90"/>
      <c r="DI2163" s="90"/>
      <c r="DJ2163" s="90"/>
      <c r="DK2163" s="90"/>
      <c r="DL2163" s="90"/>
      <c r="DM2163" s="90"/>
      <c r="DN2163" s="90"/>
      <c r="DO2163" s="90"/>
      <c r="DP2163" s="90"/>
      <c r="DQ2163" s="90"/>
      <c r="DR2163" s="90"/>
      <c r="DS2163" s="90"/>
      <c r="DT2163" s="90"/>
      <c r="DU2163" s="90"/>
      <c r="DV2163" s="90"/>
      <c r="DW2163" s="90"/>
      <c r="DX2163" s="90"/>
      <c r="DY2163" s="90"/>
      <c r="DZ2163" s="90"/>
      <c r="EA2163" s="90"/>
      <c r="EB2163" s="90"/>
      <c r="EC2163" s="90"/>
      <c r="ED2163" s="90"/>
      <c r="EE2163" s="90"/>
      <c r="EF2163" s="90"/>
      <c r="EG2163" s="90"/>
      <c r="EH2163" s="90"/>
      <c r="EI2163" s="90"/>
      <c r="EJ2163" s="90"/>
      <c r="EK2163" s="90"/>
      <c r="EL2163" s="90"/>
      <c r="EM2163" s="90"/>
      <c r="EN2163" s="90"/>
      <c r="EO2163" s="90"/>
      <c r="EP2163" s="90"/>
      <c r="EQ2163" s="90"/>
      <c r="ER2163" s="90"/>
      <c r="ES2163" s="90"/>
      <c r="ET2163" s="90"/>
      <c r="EU2163" s="90"/>
      <c r="EV2163" s="90"/>
      <c r="EW2163" s="90"/>
      <c r="EX2163" s="90"/>
      <c r="EY2163" s="90"/>
      <c r="EZ2163" s="90"/>
      <c r="FA2163" s="90"/>
      <c r="FB2163" s="90"/>
      <c r="FC2163" s="90"/>
      <c r="FD2163" s="90"/>
      <c r="FE2163" s="90"/>
      <c r="FF2163" s="90"/>
      <c r="FG2163" s="90"/>
      <c r="FH2163" s="90"/>
      <c r="FI2163" s="90"/>
      <c r="FJ2163" s="90"/>
      <c r="FK2163" s="90"/>
      <c r="FL2163" s="90"/>
      <c r="FM2163" s="90"/>
      <c r="FN2163" s="90"/>
      <c r="FO2163" s="90"/>
      <c r="FP2163" s="90"/>
      <c r="FQ2163" s="90"/>
      <c r="FR2163" s="90"/>
      <c r="FS2163" s="90"/>
      <c r="FT2163" s="90"/>
      <c r="FU2163" s="90"/>
      <c r="FV2163" s="90"/>
      <c r="FW2163" s="90"/>
      <c r="FX2163" s="90"/>
      <c r="FY2163" s="90"/>
      <c r="FZ2163" s="90"/>
      <c r="GA2163" s="90"/>
      <c r="GB2163" s="90"/>
      <c r="GC2163" s="90"/>
      <c r="GD2163" s="90"/>
      <c r="GE2163" s="90"/>
      <c r="GF2163" s="90"/>
      <c r="GG2163" s="90"/>
      <c r="GH2163" s="90"/>
      <c r="GI2163" s="90"/>
      <c r="GJ2163" s="90"/>
      <c r="GK2163" s="90"/>
      <c r="GL2163" s="90"/>
      <c r="GM2163" s="90"/>
      <c r="GN2163" s="90"/>
      <c r="GO2163" s="90"/>
      <c r="GP2163" s="90"/>
      <c r="GQ2163" s="90"/>
      <c r="GR2163" s="90"/>
      <c r="GS2163" s="90"/>
      <c r="GT2163" s="90"/>
      <c r="GU2163" s="90"/>
      <c r="GV2163" s="90"/>
      <c r="GW2163" s="90"/>
      <c r="GX2163" s="90"/>
      <c r="GY2163" s="90"/>
      <c r="GZ2163" s="90"/>
      <c r="HA2163" s="90"/>
      <c r="HB2163" s="90"/>
      <c r="HC2163" s="90"/>
      <c r="HD2163" s="90"/>
      <c r="HE2163" s="90"/>
      <c r="HF2163" s="90"/>
      <c r="HG2163" s="90"/>
      <c r="HH2163" s="90"/>
      <c r="HI2163" s="90"/>
      <c r="HJ2163" s="90"/>
      <c r="HK2163" s="90"/>
      <c r="HL2163" s="90"/>
      <c r="HM2163" s="90"/>
      <c r="HN2163" s="90"/>
      <c r="HO2163" s="90"/>
      <c r="HP2163" s="90"/>
      <c r="HQ2163" s="90"/>
      <c r="HR2163" s="90"/>
      <c r="HS2163" s="90"/>
      <c r="HT2163" s="90"/>
      <c r="HU2163" s="90"/>
      <c r="HV2163" s="90"/>
      <c r="HW2163" s="90"/>
      <c r="HX2163" s="90"/>
      <c r="HY2163" s="90"/>
      <c r="HZ2163" s="90"/>
      <c r="IA2163" s="90"/>
      <c r="IB2163" s="90"/>
      <c r="IC2163" s="90"/>
      <c r="ID2163" s="90"/>
      <c r="IE2163" s="90"/>
      <c r="IF2163" s="90"/>
      <c r="IG2163" s="90"/>
      <c r="IH2163" s="90"/>
      <c r="II2163" s="90"/>
      <c r="IJ2163" s="90"/>
      <c r="IK2163" s="90"/>
      <c r="IL2163" s="90"/>
      <c r="IM2163" s="90"/>
    </row>
    <row r="2164" spans="1:247" ht="13.5" hidden="1">
      <c r="A2164" s="90" t="s">
        <v>2767</v>
      </c>
      <c r="B2164" s="90" t="s">
        <v>3155</v>
      </c>
      <c r="C2164" s="90" t="s">
        <v>3156</v>
      </c>
      <c r="D2164" s="98">
        <v>45843</v>
      </c>
      <c r="E2164" s="90" t="s">
        <v>3217</v>
      </c>
      <c r="F2164" s="90" t="s">
        <v>2786</v>
      </c>
      <c r="G2164" s="90" t="s">
        <v>752</v>
      </c>
      <c r="H2164" s="92">
        <v>-46059.72</v>
      </c>
      <c r="I2164" s="92">
        <v>498</v>
      </c>
      <c r="J2164" s="93"/>
      <c r="K2164" s="94">
        <f t="shared" si="43"/>
        <v>-92.489397590361449</v>
      </c>
      <c r="L2164" s="94">
        <f t="shared" si="40"/>
        <v>-92.489397590361449</v>
      </c>
      <c r="M2164" s="94">
        <f t="shared" si="41"/>
        <v>0</v>
      </c>
      <c r="N2164" s="91">
        <v>45695</v>
      </c>
      <c r="O2164" s="90" t="s">
        <v>3218</v>
      </c>
      <c r="P2164" s="90" t="s">
        <v>2619</v>
      </c>
      <c r="Q2164" s="90"/>
      <c r="R2164" s="90"/>
      <c r="S2164" s="90"/>
      <c r="T2164" s="90"/>
      <c r="U2164" s="90"/>
      <c r="V2164" s="90"/>
      <c r="W2164" s="90"/>
      <c r="X2164" s="90"/>
      <c r="Y2164" s="90"/>
      <c r="Z2164" s="90"/>
      <c r="AA2164" s="90"/>
      <c r="AB2164" s="90"/>
      <c r="AC2164" s="90"/>
      <c r="AD2164" s="90"/>
      <c r="AE2164" s="90"/>
      <c r="AF2164" s="90"/>
      <c r="AG2164" s="90"/>
      <c r="AH2164" s="90"/>
      <c r="AI2164" s="90"/>
      <c r="AJ2164" s="90"/>
      <c r="AK2164" s="90"/>
      <c r="AL2164" s="90"/>
      <c r="AM2164" s="90"/>
      <c r="AN2164" s="90"/>
      <c r="AO2164" s="90"/>
      <c r="AP2164" s="90"/>
      <c r="AQ2164" s="90"/>
      <c r="AR2164" s="90"/>
      <c r="AS2164" s="90"/>
      <c r="AT2164" s="90"/>
      <c r="AU2164" s="90"/>
      <c r="AV2164" s="90"/>
      <c r="AW2164" s="90"/>
      <c r="AX2164" s="90"/>
      <c r="AY2164" s="90"/>
      <c r="AZ2164" s="90"/>
      <c r="BA2164" s="90"/>
      <c r="BB2164" s="90"/>
      <c r="BC2164" s="90"/>
      <c r="BD2164" s="90"/>
      <c r="BE2164" s="90"/>
      <c r="BF2164" s="90"/>
      <c r="BG2164" s="90"/>
      <c r="BH2164" s="90"/>
      <c r="BI2164" s="90"/>
      <c r="BJ2164" s="90"/>
      <c r="BK2164" s="90"/>
      <c r="BL2164" s="90"/>
      <c r="BM2164" s="90"/>
      <c r="BN2164" s="90"/>
      <c r="BO2164" s="90"/>
      <c r="BP2164" s="90"/>
      <c r="BQ2164" s="90"/>
      <c r="BR2164" s="90"/>
      <c r="BS2164" s="90"/>
      <c r="BT2164" s="90"/>
      <c r="BU2164" s="90"/>
      <c r="BV2164" s="90"/>
      <c r="BW2164" s="90"/>
      <c r="BX2164" s="90"/>
      <c r="BY2164" s="90"/>
      <c r="BZ2164" s="90"/>
      <c r="CA2164" s="90"/>
      <c r="CB2164" s="90"/>
      <c r="CC2164" s="90"/>
      <c r="CD2164" s="90"/>
      <c r="CE2164" s="90"/>
      <c r="CF2164" s="90"/>
      <c r="CG2164" s="90"/>
      <c r="CH2164" s="90"/>
      <c r="CI2164" s="90"/>
      <c r="CJ2164" s="90"/>
      <c r="CK2164" s="90"/>
      <c r="CL2164" s="90"/>
      <c r="CM2164" s="90"/>
      <c r="CN2164" s="90"/>
      <c r="CO2164" s="90"/>
      <c r="CP2164" s="90"/>
      <c r="CQ2164" s="90"/>
      <c r="CR2164" s="90"/>
      <c r="CS2164" s="90"/>
      <c r="CT2164" s="90"/>
      <c r="CU2164" s="90"/>
      <c r="CV2164" s="90"/>
      <c r="CW2164" s="90"/>
      <c r="CX2164" s="90"/>
      <c r="CY2164" s="90"/>
      <c r="CZ2164" s="90"/>
      <c r="DA2164" s="90"/>
      <c r="DB2164" s="90"/>
      <c r="DC2164" s="90"/>
      <c r="DD2164" s="90"/>
      <c r="DE2164" s="90"/>
      <c r="DF2164" s="90"/>
      <c r="DG2164" s="90"/>
      <c r="DH2164" s="90"/>
      <c r="DI2164" s="90"/>
      <c r="DJ2164" s="90"/>
      <c r="DK2164" s="90"/>
      <c r="DL2164" s="90"/>
      <c r="DM2164" s="90"/>
      <c r="DN2164" s="90"/>
      <c r="DO2164" s="90"/>
      <c r="DP2164" s="90"/>
      <c r="DQ2164" s="90"/>
      <c r="DR2164" s="90"/>
      <c r="DS2164" s="90"/>
      <c r="DT2164" s="90"/>
      <c r="DU2164" s="90"/>
      <c r="DV2164" s="90"/>
      <c r="DW2164" s="90"/>
      <c r="DX2164" s="90"/>
      <c r="DY2164" s="90"/>
      <c r="DZ2164" s="90"/>
      <c r="EA2164" s="90"/>
      <c r="EB2164" s="90"/>
      <c r="EC2164" s="90"/>
      <c r="ED2164" s="90"/>
      <c r="EE2164" s="90"/>
      <c r="EF2164" s="90"/>
      <c r="EG2164" s="90"/>
      <c r="EH2164" s="90"/>
      <c r="EI2164" s="90"/>
      <c r="EJ2164" s="90"/>
      <c r="EK2164" s="90"/>
      <c r="EL2164" s="90"/>
      <c r="EM2164" s="90"/>
      <c r="EN2164" s="90"/>
      <c r="EO2164" s="90"/>
      <c r="EP2164" s="90"/>
      <c r="EQ2164" s="90"/>
      <c r="ER2164" s="90"/>
      <c r="ES2164" s="90"/>
      <c r="ET2164" s="90"/>
      <c r="EU2164" s="90"/>
      <c r="EV2164" s="90"/>
      <c r="EW2164" s="90"/>
      <c r="EX2164" s="90"/>
      <c r="EY2164" s="90"/>
      <c r="EZ2164" s="90"/>
      <c r="FA2164" s="90"/>
      <c r="FB2164" s="90"/>
      <c r="FC2164" s="90"/>
      <c r="FD2164" s="90"/>
      <c r="FE2164" s="90"/>
      <c r="FF2164" s="90"/>
      <c r="FG2164" s="90"/>
      <c r="FH2164" s="90"/>
      <c r="FI2164" s="90"/>
      <c r="FJ2164" s="90"/>
      <c r="FK2164" s="90"/>
      <c r="FL2164" s="90"/>
      <c r="FM2164" s="90"/>
      <c r="FN2164" s="90"/>
      <c r="FO2164" s="90"/>
      <c r="FP2164" s="90"/>
      <c r="FQ2164" s="90"/>
      <c r="FR2164" s="90"/>
      <c r="FS2164" s="90"/>
      <c r="FT2164" s="90"/>
      <c r="FU2164" s="90"/>
      <c r="FV2164" s="90"/>
      <c r="FW2164" s="90"/>
      <c r="FX2164" s="90"/>
      <c r="FY2164" s="90"/>
      <c r="FZ2164" s="90"/>
      <c r="GA2164" s="90"/>
      <c r="GB2164" s="90"/>
      <c r="GC2164" s="90"/>
      <c r="GD2164" s="90"/>
      <c r="GE2164" s="90"/>
      <c r="GF2164" s="90"/>
      <c r="GG2164" s="90"/>
      <c r="GH2164" s="90"/>
      <c r="GI2164" s="90"/>
      <c r="GJ2164" s="90"/>
      <c r="GK2164" s="90"/>
      <c r="GL2164" s="90"/>
      <c r="GM2164" s="90"/>
      <c r="GN2164" s="90"/>
      <c r="GO2164" s="90"/>
      <c r="GP2164" s="90"/>
      <c r="GQ2164" s="90"/>
      <c r="GR2164" s="90"/>
      <c r="GS2164" s="90"/>
      <c r="GT2164" s="90"/>
      <c r="GU2164" s="90"/>
      <c r="GV2164" s="90"/>
      <c r="GW2164" s="90"/>
      <c r="GX2164" s="90"/>
      <c r="GY2164" s="90"/>
      <c r="GZ2164" s="90"/>
      <c r="HA2164" s="90"/>
      <c r="HB2164" s="90"/>
      <c r="HC2164" s="90"/>
      <c r="HD2164" s="90"/>
      <c r="HE2164" s="90"/>
      <c r="HF2164" s="90"/>
      <c r="HG2164" s="90"/>
      <c r="HH2164" s="90"/>
      <c r="HI2164" s="90"/>
      <c r="HJ2164" s="90"/>
      <c r="HK2164" s="90"/>
      <c r="HL2164" s="90"/>
      <c r="HM2164" s="90"/>
      <c r="HN2164" s="90"/>
      <c r="HO2164" s="90"/>
      <c r="HP2164" s="90"/>
      <c r="HQ2164" s="90"/>
      <c r="HR2164" s="90"/>
      <c r="HS2164" s="90"/>
      <c r="HT2164" s="90"/>
      <c r="HU2164" s="90"/>
      <c r="HV2164" s="90"/>
      <c r="HW2164" s="90"/>
      <c r="HX2164" s="90"/>
      <c r="HY2164" s="90"/>
      <c r="HZ2164" s="90"/>
      <c r="IA2164" s="90"/>
      <c r="IB2164" s="90"/>
      <c r="IC2164" s="90"/>
      <c r="ID2164" s="90"/>
      <c r="IE2164" s="90"/>
      <c r="IF2164" s="90"/>
      <c r="IG2164" s="90"/>
      <c r="IH2164" s="90"/>
      <c r="II2164" s="90"/>
      <c r="IJ2164" s="90"/>
      <c r="IK2164" s="90"/>
      <c r="IL2164" s="90"/>
      <c r="IM2164" s="90"/>
    </row>
    <row r="2165" spans="1:247" ht="13.5" hidden="1">
      <c r="A2165" s="90" t="s">
        <v>2767</v>
      </c>
      <c r="B2165" s="90" t="s">
        <v>3155</v>
      </c>
      <c r="C2165" s="90" t="s">
        <v>3156</v>
      </c>
      <c r="D2165" s="98">
        <v>45874</v>
      </c>
      <c r="E2165" s="90">
        <v>332364</v>
      </c>
      <c r="F2165" s="90" t="s">
        <v>2786</v>
      </c>
      <c r="G2165" s="90" t="s">
        <v>752</v>
      </c>
      <c r="H2165" s="92">
        <v>73238.5</v>
      </c>
      <c r="I2165" s="92">
        <v>498</v>
      </c>
      <c r="J2165" s="93"/>
      <c r="K2165" s="94">
        <f t="shared" si="43"/>
        <v>147.06526104417671</v>
      </c>
      <c r="L2165" s="94">
        <f t="shared" si="40"/>
        <v>147.06526104417671</v>
      </c>
      <c r="M2165" s="94">
        <f t="shared" si="41"/>
        <v>0</v>
      </c>
      <c r="N2165" s="91"/>
      <c r="O2165" s="90"/>
      <c r="P2165" s="90"/>
      <c r="Q2165" s="90"/>
      <c r="R2165" s="90"/>
      <c r="S2165" s="90"/>
      <c r="T2165" s="90"/>
      <c r="U2165" s="90"/>
      <c r="V2165" s="90"/>
      <c r="W2165" s="90"/>
      <c r="X2165" s="90"/>
      <c r="Y2165" s="90"/>
      <c r="Z2165" s="90"/>
      <c r="AA2165" s="90"/>
      <c r="AB2165" s="90"/>
      <c r="AC2165" s="90"/>
      <c r="AD2165" s="90"/>
      <c r="AE2165" s="90"/>
      <c r="AF2165" s="90"/>
      <c r="AG2165" s="90"/>
      <c r="AH2165" s="90"/>
      <c r="AI2165" s="90"/>
      <c r="AJ2165" s="90"/>
      <c r="AK2165" s="90"/>
      <c r="AL2165" s="90"/>
      <c r="AM2165" s="90"/>
      <c r="AN2165" s="90"/>
      <c r="AO2165" s="90"/>
      <c r="AP2165" s="90"/>
      <c r="AQ2165" s="90"/>
      <c r="AR2165" s="90"/>
      <c r="AS2165" s="90"/>
      <c r="AT2165" s="90"/>
      <c r="AU2165" s="90"/>
      <c r="AV2165" s="90"/>
      <c r="AW2165" s="90"/>
      <c r="AX2165" s="90"/>
      <c r="AY2165" s="90"/>
      <c r="AZ2165" s="90"/>
      <c r="BA2165" s="90"/>
      <c r="BB2165" s="90"/>
      <c r="BC2165" s="90"/>
      <c r="BD2165" s="90"/>
      <c r="BE2165" s="90"/>
      <c r="BF2165" s="90"/>
      <c r="BG2165" s="90"/>
      <c r="BH2165" s="90"/>
      <c r="BI2165" s="90"/>
      <c r="BJ2165" s="90"/>
      <c r="BK2165" s="90"/>
      <c r="BL2165" s="90"/>
      <c r="BM2165" s="90"/>
      <c r="BN2165" s="90"/>
      <c r="BO2165" s="90"/>
      <c r="BP2165" s="90"/>
      <c r="BQ2165" s="90"/>
      <c r="BR2165" s="90"/>
      <c r="BS2165" s="90"/>
      <c r="BT2165" s="90"/>
      <c r="BU2165" s="90"/>
      <c r="BV2165" s="90"/>
      <c r="BW2165" s="90"/>
      <c r="BX2165" s="90"/>
      <c r="BY2165" s="90"/>
      <c r="BZ2165" s="90"/>
      <c r="CA2165" s="90"/>
      <c r="CB2165" s="90"/>
      <c r="CC2165" s="90"/>
      <c r="CD2165" s="90"/>
      <c r="CE2165" s="90"/>
      <c r="CF2165" s="90"/>
      <c r="CG2165" s="90"/>
      <c r="CH2165" s="90"/>
      <c r="CI2165" s="90"/>
      <c r="CJ2165" s="90"/>
      <c r="CK2165" s="90"/>
      <c r="CL2165" s="90"/>
      <c r="CM2165" s="90"/>
      <c r="CN2165" s="90"/>
      <c r="CO2165" s="90"/>
      <c r="CP2165" s="90"/>
      <c r="CQ2165" s="90"/>
      <c r="CR2165" s="90"/>
      <c r="CS2165" s="90"/>
      <c r="CT2165" s="90"/>
      <c r="CU2165" s="90"/>
      <c r="CV2165" s="90"/>
      <c r="CW2165" s="90"/>
      <c r="CX2165" s="90"/>
      <c r="CY2165" s="90"/>
      <c r="CZ2165" s="90"/>
      <c r="DA2165" s="90"/>
      <c r="DB2165" s="90"/>
      <c r="DC2165" s="90"/>
      <c r="DD2165" s="90"/>
      <c r="DE2165" s="90"/>
      <c r="DF2165" s="90"/>
      <c r="DG2165" s="90"/>
      <c r="DH2165" s="90"/>
      <c r="DI2165" s="90"/>
      <c r="DJ2165" s="90"/>
      <c r="DK2165" s="90"/>
      <c r="DL2165" s="90"/>
      <c r="DM2165" s="90"/>
      <c r="DN2165" s="90"/>
      <c r="DO2165" s="90"/>
      <c r="DP2165" s="90"/>
      <c r="DQ2165" s="90"/>
      <c r="DR2165" s="90"/>
      <c r="DS2165" s="90"/>
      <c r="DT2165" s="90"/>
      <c r="DU2165" s="90"/>
      <c r="DV2165" s="90"/>
      <c r="DW2165" s="90"/>
      <c r="DX2165" s="90"/>
      <c r="DY2165" s="90"/>
      <c r="DZ2165" s="90"/>
      <c r="EA2165" s="90"/>
      <c r="EB2165" s="90"/>
      <c r="EC2165" s="90"/>
      <c r="ED2165" s="90"/>
      <c r="EE2165" s="90"/>
      <c r="EF2165" s="90"/>
      <c r="EG2165" s="90"/>
      <c r="EH2165" s="90"/>
      <c r="EI2165" s="90"/>
      <c r="EJ2165" s="90"/>
      <c r="EK2165" s="90"/>
      <c r="EL2165" s="90"/>
      <c r="EM2165" s="90"/>
      <c r="EN2165" s="90"/>
      <c r="EO2165" s="90"/>
      <c r="EP2165" s="90"/>
      <c r="EQ2165" s="90"/>
      <c r="ER2165" s="90"/>
      <c r="ES2165" s="90"/>
      <c r="ET2165" s="90"/>
      <c r="EU2165" s="90"/>
      <c r="EV2165" s="90"/>
      <c r="EW2165" s="90"/>
      <c r="EX2165" s="90"/>
      <c r="EY2165" s="90"/>
      <c r="EZ2165" s="90"/>
      <c r="FA2165" s="90"/>
      <c r="FB2165" s="90"/>
      <c r="FC2165" s="90"/>
      <c r="FD2165" s="90"/>
      <c r="FE2165" s="90"/>
      <c r="FF2165" s="90"/>
      <c r="FG2165" s="90"/>
      <c r="FH2165" s="90"/>
      <c r="FI2165" s="90"/>
      <c r="FJ2165" s="90"/>
      <c r="FK2165" s="90"/>
      <c r="FL2165" s="90"/>
      <c r="FM2165" s="90"/>
      <c r="FN2165" s="90"/>
      <c r="FO2165" s="90"/>
      <c r="FP2165" s="90"/>
      <c r="FQ2165" s="90"/>
      <c r="FR2165" s="90"/>
      <c r="FS2165" s="90"/>
      <c r="FT2165" s="90"/>
      <c r="FU2165" s="90"/>
      <c r="FV2165" s="90"/>
      <c r="FW2165" s="90"/>
      <c r="FX2165" s="90"/>
      <c r="FY2165" s="90"/>
      <c r="FZ2165" s="90"/>
      <c r="GA2165" s="90"/>
      <c r="GB2165" s="90"/>
      <c r="GC2165" s="90"/>
      <c r="GD2165" s="90"/>
      <c r="GE2165" s="90"/>
      <c r="GF2165" s="90"/>
      <c r="GG2165" s="90"/>
      <c r="GH2165" s="90"/>
      <c r="GI2165" s="90"/>
      <c r="GJ2165" s="90"/>
      <c r="GK2165" s="90"/>
      <c r="GL2165" s="90"/>
      <c r="GM2165" s="90"/>
      <c r="GN2165" s="90"/>
      <c r="GO2165" s="90"/>
      <c r="GP2165" s="90"/>
      <c r="GQ2165" s="90"/>
      <c r="GR2165" s="90"/>
      <c r="GS2165" s="90"/>
      <c r="GT2165" s="90"/>
      <c r="GU2165" s="90"/>
      <c r="GV2165" s="90"/>
      <c r="GW2165" s="90"/>
      <c r="GX2165" s="90"/>
      <c r="GY2165" s="90"/>
      <c r="GZ2165" s="90"/>
      <c r="HA2165" s="90"/>
      <c r="HB2165" s="90"/>
      <c r="HC2165" s="90"/>
      <c r="HD2165" s="90"/>
      <c r="HE2165" s="90"/>
      <c r="HF2165" s="90"/>
      <c r="HG2165" s="90"/>
      <c r="HH2165" s="90"/>
      <c r="HI2165" s="90"/>
      <c r="HJ2165" s="90"/>
      <c r="HK2165" s="90"/>
      <c r="HL2165" s="90"/>
      <c r="HM2165" s="90"/>
      <c r="HN2165" s="90"/>
      <c r="HO2165" s="90"/>
      <c r="HP2165" s="90"/>
      <c r="HQ2165" s="90"/>
      <c r="HR2165" s="90"/>
      <c r="HS2165" s="90"/>
      <c r="HT2165" s="90"/>
      <c r="HU2165" s="90"/>
      <c r="HV2165" s="90"/>
      <c r="HW2165" s="90"/>
      <c r="HX2165" s="90"/>
      <c r="HY2165" s="90"/>
      <c r="HZ2165" s="90"/>
      <c r="IA2165" s="90"/>
      <c r="IB2165" s="90"/>
      <c r="IC2165" s="90"/>
      <c r="ID2165" s="90"/>
      <c r="IE2165" s="90"/>
      <c r="IF2165" s="90"/>
      <c r="IG2165" s="90"/>
      <c r="IH2165" s="90"/>
      <c r="II2165" s="90"/>
      <c r="IJ2165" s="90"/>
      <c r="IK2165" s="90"/>
      <c r="IL2165" s="90"/>
      <c r="IM2165" s="90"/>
    </row>
    <row r="2166" spans="1:247" ht="13.5" hidden="1">
      <c r="A2166" s="90" t="s">
        <v>2767</v>
      </c>
      <c r="B2166" s="90" t="s">
        <v>3155</v>
      </c>
      <c r="C2166" s="90" t="s">
        <v>3156</v>
      </c>
      <c r="D2166" s="98">
        <v>45874</v>
      </c>
      <c r="E2166" s="90">
        <v>332398</v>
      </c>
      <c r="F2166" s="90" t="s">
        <v>2786</v>
      </c>
      <c r="G2166" s="90" t="s">
        <v>752</v>
      </c>
      <c r="H2166" s="92">
        <v>634118.6</v>
      </c>
      <c r="I2166" s="92">
        <v>498</v>
      </c>
      <c r="J2166" s="93"/>
      <c r="K2166" s="94">
        <f t="shared" si="43"/>
        <v>1273.3305220883533</v>
      </c>
      <c r="L2166" s="94">
        <f t="shared" si="40"/>
        <v>1273.3305220883533</v>
      </c>
      <c r="M2166" s="94">
        <f t="shared" si="41"/>
        <v>0</v>
      </c>
      <c r="N2166" s="91">
        <v>45723</v>
      </c>
      <c r="O2166" s="90" t="s">
        <v>3219</v>
      </c>
      <c r="P2166" s="90" t="s">
        <v>2619</v>
      </c>
      <c r="Q2166" s="90"/>
      <c r="R2166" s="90"/>
      <c r="S2166" s="90"/>
      <c r="T2166" s="90"/>
      <c r="U2166" s="90"/>
      <c r="V2166" s="90"/>
      <c r="W2166" s="90"/>
      <c r="X2166" s="90"/>
      <c r="Y2166" s="90"/>
      <c r="Z2166" s="90"/>
      <c r="AA2166" s="90"/>
      <c r="AB2166" s="90"/>
      <c r="AC2166" s="90"/>
      <c r="AD2166" s="90"/>
      <c r="AE2166" s="90"/>
      <c r="AF2166" s="90"/>
      <c r="AG2166" s="90"/>
      <c r="AH2166" s="90"/>
      <c r="AI2166" s="90"/>
      <c r="AJ2166" s="90"/>
      <c r="AK2166" s="90"/>
      <c r="AL2166" s="90"/>
      <c r="AM2166" s="90"/>
      <c r="AN2166" s="90"/>
      <c r="AO2166" s="90"/>
      <c r="AP2166" s="90"/>
      <c r="AQ2166" s="90"/>
      <c r="AR2166" s="90"/>
      <c r="AS2166" s="90"/>
      <c r="AT2166" s="90"/>
      <c r="AU2166" s="90"/>
      <c r="AV2166" s="90"/>
      <c r="AW2166" s="90"/>
      <c r="AX2166" s="90"/>
      <c r="AY2166" s="90"/>
      <c r="AZ2166" s="90"/>
      <c r="BA2166" s="90"/>
      <c r="BB2166" s="90"/>
      <c r="BC2166" s="90"/>
      <c r="BD2166" s="90"/>
      <c r="BE2166" s="90"/>
      <c r="BF2166" s="90"/>
      <c r="BG2166" s="90"/>
      <c r="BH2166" s="90"/>
      <c r="BI2166" s="90"/>
      <c r="BJ2166" s="90"/>
      <c r="BK2166" s="90"/>
      <c r="BL2166" s="90"/>
      <c r="BM2166" s="90"/>
      <c r="BN2166" s="90"/>
      <c r="BO2166" s="90"/>
      <c r="BP2166" s="90"/>
      <c r="BQ2166" s="90"/>
      <c r="BR2166" s="90"/>
      <c r="BS2166" s="90"/>
      <c r="BT2166" s="90"/>
      <c r="BU2166" s="90"/>
      <c r="BV2166" s="90"/>
      <c r="BW2166" s="90"/>
      <c r="BX2166" s="90"/>
      <c r="BY2166" s="90"/>
      <c r="BZ2166" s="90"/>
      <c r="CA2166" s="90"/>
      <c r="CB2166" s="90"/>
      <c r="CC2166" s="90"/>
      <c r="CD2166" s="90"/>
      <c r="CE2166" s="90"/>
      <c r="CF2166" s="90"/>
      <c r="CG2166" s="90"/>
      <c r="CH2166" s="90"/>
      <c r="CI2166" s="90"/>
      <c r="CJ2166" s="90"/>
      <c r="CK2166" s="90"/>
      <c r="CL2166" s="90"/>
      <c r="CM2166" s="90"/>
      <c r="CN2166" s="90"/>
      <c r="CO2166" s="90"/>
      <c r="CP2166" s="90"/>
      <c r="CQ2166" s="90"/>
      <c r="CR2166" s="90"/>
      <c r="CS2166" s="90"/>
      <c r="CT2166" s="90"/>
      <c r="CU2166" s="90"/>
      <c r="CV2166" s="90"/>
      <c r="CW2166" s="90"/>
      <c r="CX2166" s="90"/>
      <c r="CY2166" s="90"/>
      <c r="CZ2166" s="90"/>
      <c r="DA2166" s="90"/>
      <c r="DB2166" s="90"/>
      <c r="DC2166" s="90"/>
      <c r="DD2166" s="90"/>
      <c r="DE2166" s="90"/>
      <c r="DF2166" s="90"/>
      <c r="DG2166" s="90"/>
      <c r="DH2166" s="90"/>
      <c r="DI2166" s="90"/>
      <c r="DJ2166" s="90"/>
      <c r="DK2166" s="90"/>
      <c r="DL2166" s="90"/>
      <c r="DM2166" s="90"/>
      <c r="DN2166" s="90"/>
      <c r="DO2166" s="90"/>
      <c r="DP2166" s="90"/>
      <c r="DQ2166" s="90"/>
      <c r="DR2166" s="90"/>
      <c r="DS2166" s="90"/>
      <c r="DT2166" s="90"/>
      <c r="DU2166" s="90"/>
      <c r="DV2166" s="90"/>
      <c r="DW2166" s="90"/>
      <c r="DX2166" s="90"/>
      <c r="DY2166" s="90"/>
      <c r="DZ2166" s="90"/>
      <c r="EA2166" s="90"/>
      <c r="EB2166" s="90"/>
      <c r="EC2166" s="90"/>
      <c r="ED2166" s="90"/>
      <c r="EE2166" s="90"/>
      <c r="EF2166" s="90"/>
      <c r="EG2166" s="90"/>
      <c r="EH2166" s="90"/>
      <c r="EI2166" s="90"/>
      <c r="EJ2166" s="90"/>
      <c r="EK2166" s="90"/>
      <c r="EL2166" s="90"/>
      <c r="EM2166" s="90"/>
      <c r="EN2166" s="90"/>
      <c r="EO2166" s="90"/>
      <c r="EP2166" s="90"/>
      <c r="EQ2166" s="90"/>
      <c r="ER2166" s="90"/>
      <c r="ES2166" s="90"/>
      <c r="ET2166" s="90"/>
      <c r="EU2166" s="90"/>
      <c r="EV2166" s="90"/>
      <c r="EW2166" s="90"/>
      <c r="EX2166" s="90"/>
      <c r="EY2166" s="90"/>
      <c r="EZ2166" s="90"/>
      <c r="FA2166" s="90"/>
      <c r="FB2166" s="90"/>
      <c r="FC2166" s="90"/>
      <c r="FD2166" s="90"/>
      <c r="FE2166" s="90"/>
      <c r="FF2166" s="90"/>
      <c r="FG2166" s="90"/>
      <c r="FH2166" s="90"/>
      <c r="FI2166" s="90"/>
      <c r="FJ2166" s="90"/>
      <c r="FK2166" s="90"/>
      <c r="FL2166" s="90"/>
      <c r="FM2166" s="90"/>
      <c r="FN2166" s="90"/>
      <c r="FO2166" s="90"/>
      <c r="FP2166" s="90"/>
      <c r="FQ2166" s="90"/>
      <c r="FR2166" s="90"/>
      <c r="FS2166" s="90"/>
      <c r="FT2166" s="90"/>
      <c r="FU2166" s="90"/>
      <c r="FV2166" s="90"/>
      <c r="FW2166" s="90"/>
      <c r="FX2166" s="90"/>
      <c r="FY2166" s="90"/>
      <c r="FZ2166" s="90"/>
      <c r="GA2166" s="90"/>
      <c r="GB2166" s="90"/>
      <c r="GC2166" s="90"/>
      <c r="GD2166" s="90"/>
      <c r="GE2166" s="90"/>
      <c r="GF2166" s="90"/>
      <c r="GG2166" s="90"/>
      <c r="GH2166" s="90"/>
      <c r="GI2166" s="90"/>
      <c r="GJ2166" s="90"/>
      <c r="GK2166" s="90"/>
      <c r="GL2166" s="90"/>
      <c r="GM2166" s="90"/>
      <c r="GN2166" s="90"/>
      <c r="GO2166" s="90"/>
      <c r="GP2166" s="90"/>
      <c r="GQ2166" s="90"/>
      <c r="GR2166" s="90"/>
      <c r="GS2166" s="90"/>
      <c r="GT2166" s="90"/>
      <c r="GU2166" s="90"/>
      <c r="GV2166" s="90"/>
      <c r="GW2166" s="90"/>
      <c r="GX2166" s="90"/>
      <c r="GY2166" s="90"/>
      <c r="GZ2166" s="90"/>
      <c r="HA2166" s="90"/>
      <c r="HB2166" s="90"/>
      <c r="HC2166" s="90"/>
      <c r="HD2166" s="90"/>
      <c r="HE2166" s="90"/>
      <c r="HF2166" s="90"/>
      <c r="HG2166" s="90"/>
      <c r="HH2166" s="90"/>
      <c r="HI2166" s="90"/>
      <c r="HJ2166" s="90"/>
      <c r="HK2166" s="90"/>
      <c r="HL2166" s="90"/>
      <c r="HM2166" s="90"/>
      <c r="HN2166" s="90"/>
      <c r="HO2166" s="90"/>
      <c r="HP2166" s="90"/>
      <c r="HQ2166" s="90"/>
      <c r="HR2166" s="90"/>
      <c r="HS2166" s="90"/>
      <c r="HT2166" s="90"/>
      <c r="HU2166" s="90"/>
      <c r="HV2166" s="90"/>
      <c r="HW2166" s="90"/>
      <c r="HX2166" s="90"/>
      <c r="HY2166" s="90"/>
      <c r="HZ2166" s="90"/>
      <c r="IA2166" s="90"/>
      <c r="IB2166" s="90"/>
      <c r="IC2166" s="90"/>
      <c r="ID2166" s="90"/>
      <c r="IE2166" s="90"/>
      <c r="IF2166" s="90"/>
      <c r="IG2166" s="90"/>
      <c r="IH2166" s="90"/>
      <c r="II2166" s="90"/>
      <c r="IJ2166" s="90"/>
      <c r="IK2166" s="90"/>
      <c r="IL2166" s="90"/>
      <c r="IM2166" s="90"/>
    </row>
    <row r="2167" spans="1:247" ht="13.5" hidden="1">
      <c r="A2167" s="90" t="s">
        <v>2767</v>
      </c>
      <c r="B2167" s="90" t="s">
        <v>3155</v>
      </c>
      <c r="C2167" s="90" t="s">
        <v>3156</v>
      </c>
      <c r="D2167" s="98">
        <v>45874</v>
      </c>
      <c r="E2167" s="90">
        <v>332399</v>
      </c>
      <c r="F2167" s="90" t="s">
        <v>2786</v>
      </c>
      <c r="G2167" s="90" t="s">
        <v>752</v>
      </c>
      <c r="H2167" s="92">
        <v>3780</v>
      </c>
      <c r="I2167" s="92">
        <v>498</v>
      </c>
      <c r="J2167" s="93"/>
      <c r="K2167" s="94">
        <f t="shared" si="43"/>
        <v>7.5903614457831328</v>
      </c>
      <c r="L2167" s="94">
        <f t="shared" si="40"/>
        <v>7.5903614457831328</v>
      </c>
      <c r="M2167" s="94">
        <f t="shared" si="41"/>
        <v>0</v>
      </c>
      <c r="N2167" s="91">
        <v>45754</v>
      </c>
      <c r="O2167" s="90" t="s">
        <v>3220</v>
      </c>
      <c r="P2167" s="90" t="s">
        <v>2619</v>
      </c>
      <c r="Q2167" s="90"/>
      <c r="R2167" s="90"/>
      <c r="S2167" s="90"/>
      <c r="T2167" s="115"/>
      <c r="U2167" s="90"/>
      <c r="V2167" s="90"/>
      <c r="W2167" s="90"/>
      <c r="X2167" s="90"/>
      <c r="Y2167" s="90"/>
      <c r="Z2167" s="90"/>
      <c r="AA2167" s="90"/>
      <c r="AB2167" s="90"/>
      <c r="AC2167" s="90"/>
      <c r="AD2167" s="90"/>
      <c r="AE2167" s="90"/>
      <c r="AF2167" s="90"/>
      <c r="AG2167" s="90"/>
      <c r="AH2167" s="90"/>
      <c r="AI2167" s="90"/>
      <c r="AJ2167" s="90"/>
      <c r="AK2167" s="90"/>
      <c r="AL2167" s="90"/>
      <c r="AM2167" s="90"/>
      <c r="AN2167" s="90"/>
      <c r="AO2167" s="90"/>
      <c r="AP2167" s="90"/>
      <c r="AQ2167" s="90"/>
      <c r="AR2167" s="90"/>
      <c r="AS2167" s="90"/>
      <c r="AT2167" s="90"/>
      <c r="AU2167" s="90"/>
      <c r="AV2167" s="90"/>
      <c r="AW2167" s="90"/>
      <c r="AX2167" s="90"/>
      <c r="AY2167" s="90"/>
      <c r="AZ2167" s="90"/>
      <c r="BA2167" s="90"/>
      <c r="BB2167" s="90"/>
      <c r="BC2167" s="90"/>
      <c r="BD2167" s="90"/>
      <c r="BE2167" s="90"/>
      <c r="BF2167" s="90"/>
      <c r="BG2167" s="90"/>
      <c r="BH2167" s="90"/>
      <c r="BI2167" s="90"/>
      <c r="BJ2167" s="90"/>
      <c r="BK2167" s="90"/>
      <c r="BL2167" s="90"/>
      <c r="BM2167" s="90"/>
      <c r="BN2167" s="90"/>
      <c r="BO2167" s="90"/>
      <c r="BP2167" s="90"/>
      <c r="BQ2167" s="90"/>
      <c r="BR2167" s="90"/>
      <c r="BS2167" s="90"/>
      <c r="BT2167" s="90"/>
      <c r="BU2167" s="90"/>
      <c r="BV2167" s="90"/>
      <c r="BW2167" s="90"/>
      <c r="BX2167" s="90"/>
      <c r="BY2167" s="90"/>
      <c r="BZ2167" s="90"/>
      <c r="CA2167" s="90"/>
      <c r="CB2167" s="90"/>
      <c r="CC2167" s="90"/>
      <c r="CD2167" s="90"/>
      <c r="CE2167" s="90"/>
      <c r="CF2167" s="90"/>
      <c r="CG2167" s="90"/>
      <c r="CH2167" s="90"/>
      <c r="CI2167" s="90"/>
      <c r="CJ2167" s="90"/>
      <c r="CK2167" s="90"/>
      <c r="CL2167" s="90"/>
      <c r="CM2167" s="90"/>
      <c r="CN2167" s="90"/>
      <c r="CO2167" s="90"/>
      <c r="CP2167" s="90"/>
      <c r="CQ2167" s="90"/>
      <c r="CR2167" s="90"/>
      <c r="CS2167" s="90"/>
      <c r="CT2167" s="90"/>
      <c r="CU2167" s="90"/>
      <c r="CV2167" s="90"/>
      <c r="CW2167" s="90"/>
      <c r="CX2167" s="90"/>
      <c r="CY2167" s="90"/>
      <c r="CZ2167" s="90"/>
      <c r="DA2167" s="90"/>
      <c r="DB2167" s="90"/>
      <c r="DC2167" s="90"/>
      <c r="DD2167" s="90"/>
      <c r="DE2167" s="90"/>
      <c r="DF2167" s="90"/>
      <c r="DG2167" s="90"/>
      <c r="DH2167" s="90"/>
      <c r="DI2167" s="90"/>
      <c r="DJ2167" s="90"/>
      <c r="DK2167" s="90"/>
      <c r="DL2167" s="90"/>
      <c r="DM2167" s="90"/>
      <c r="DN2167" s="90"/>
      <c r="DO2167" s="90"/>
      <c r="DP2167" s="90"/>
      <c r="DQ2167" s="90"/>
      <c r="DR2167" s="90"/>
      <c r="DS2167" s="90"/>
      <c r="DT2167" s="90"/>
      <c r="DU2167" s="90"/>
      <c r="DV2167" s="90"/>
      <c r="DW2167" s="90"/>
      <c r="DX2167" s="90"/>
      <c r="DY2167" s="90"/>
      <c r="DZ2167" s="90"/>
      <c r="EA2167" s="90"/>
      <c r="EB2167" s="90"/>
      <c r="EC2167" s="90"/>
      <c r="ED2167" s="90"/>
      <c r="EE2167" s="90"/>
      <c r="EF2167" s="90"/>
      <c r="EG2167" s="90"/>
      <c r="EH2167" s="90"/>
      <c r="EI2167" s="90"/>
      <c r="EJ2167" s="90"/>
      <c r="EK2167" s="90"/>
      <c r="EL2167" s="90"/>
      <c r="EM2167" s="90"/>
      <c r="EN2167" s="90"/>
      <c r="EO2167" s="90"/>
      <c r="EP2167" s="90"/>
      <c r="EQ2167" s="90"/>
      <c r="ER2167" s="90"/>
      <c r="ES2167" s="90"/>
      <c r="ET2167" s="90"/>
      <c r="EU2167" s="90"/>
      <c r="EV2167" s="90"/>
      <c r="EW2167" s="90"/>
      <c r="EX2167" s="90"/>
      <c r="EY2167" s="90"/>
      <c r="EZ2167" s="90"/>
      <c r="FA2167" s="90"/>
      <c r="FB2167" s="90"/>
      <c r="FC2167" s="90"/>
      <c r="FD2167" s="90"/>
      <c r="FE2167" s="90"/>
      <c r="FF2167" s="90"/>
      <c r="FG2167" s="90"/>
      <c r="FH2167" s="90"/>
      <c r="FI2167" s="90"/>
      <c r="FJ2167" s="90"/>
      <c r="FK2167" s="90"/>
      <c r="FL2167" s="90"/>
      <c r="FM2167" s="90"/>
      <c r="FN2167" s="90"/>
      <c r="FO2167" s="90"/>
      <c r="FP2167" s="90"/>
      <c r="FQ2167" s="90"/>
      <c r="FR2167" s="90"/>
      <c r="FS2167" s="90"/>
      <c r="FT2167" s="90"/>
      <c r="FU2167" s="90"/>
      <c r="FV2167" s="90"/>
      <c r="FW2167" s="90"/>
      <c r="FX2167" s="90"/>
      <c r="FY2167" s="90"/>
      <c r="FZ2167" s="90"/>
      <c r="GA2167" s="90"/>
      <c r="GB2167" s="90"/>
      <c r="GC2167" s="90"/>
      <c r="GD2167" s="90"/>
      <c r="GE2167" s="90"/>
      <c r="GF2167" s="90"/>
      <c r="GG2167" s="90"/>
      <c r="GH2167" s="90"/>
      <c r="GI2167" s="90"/>
      <c r="GJ2167" s="90"/>
      <c r="GK2167" s="90"/>
      <c r="GL2167" s="90"/>
      <c r="GM2167" s="90"/>
      <c r="GN2167" s="90"/>
      <c r="GO2167" s="90"/>
      <c r="GP2167" s="90"/>
      <c r="GQ2167" s="90"/>
      <c r="GR2167" s="90"/>
      <c r="GS2167" s="90"/>
      <c r="GT2167" s="90"/>
      <c r="GU2167" s="90"/>
      <c r="GV2167" s="90"/>
      <c r="GW2167" s="90"/>
      <c r="GX2167" s="90"/>
      <c r="GY2167" s="90"/>
      <c r="GZ2167" s="90"/>
      <c r="HA2167" s="90"/>
      <c r="HB2167" s="90"/>
      <c r="HC2167" s="90"/>
      <c r="HD2167" s="90"/>
      <c r="HE2167" s="90"/>
      <c r="HF2167" s="90"/>
      <c r="HG2167" s="90"/>
      <c r="HH2167" s="90"/>
      <c r="HI2167" s="90"/>
      <c r="HJ2167" s="90"/>
      <c r="HK2167" s="90"/>
      <c r="HL2167" s="90"/>
      <c r="HM2167" s="90"/>
      <c r="HN2167" s="90"/>
      <c r="HO2167" s="90"/>
      <c r="HP2167" s="90"/>
      <c r="HQ2167" s="90"/>
      <c r="HR2167" s="90"/>
      <c r="HS2167" s="90"/>
      <c r="HT2167" s="90"/>
      <c r="HU2167" s="90"/>
      <c r="HV2167" s="90"/>
      <c r="HW2167" s="90"/>
      <c r="HX2167" s="90"/>
      <c r="HY2167" s="90"/>
      <c r="HZ2167" s="90"/>
      <c r="IA2167" s="90"/>
      <c r="IB2167" s="90"/>
      <c r="IC2167" s="90"/>
      <c r="ID2167" s="90"/>
      <c r="IE2167" s="90"/>
      <c r="IF2167" s="90"/>
      <c r="IG2167" s="90"/>
      <c r="IH2167" s="90"/>
      <c r="II2167" s="90"/>
      <c r="IJ2167" s="90"/>
      <c r="IK2167" s="90"/>
      <c r="IL2167" s="90"/>
      <c r="IM2167" s="90"/>
    </row>
    <row r="2168" spans="1:247" ht="13.5" hidden="1">
      <c r="A2168" s="90" t="s">
        <v>2767</v>
      </c>
      <c r="B2168" s="90" t="s">
        <v>3155</v>
      </c>
      <c r="C2168" s="90" t="s">
        <v>3156</v>
      </c>
      <c r="D2168" s="98">
        <v>45874</v>
      </c>
      <c r="E2168" s="90">
        <v>332401</v>
      </c>
      <c r="F2168" s="90" t="s">
        <v>2786</v>
      </c>
      <c r="G2168" s="90" t="s">
        <v>752</v>
      </c>
      <c r="H2168" s="92">
        <v>8596.51</v>
      </c>
      <c r="I2168" s="92">
        <v>498</v>
      </c>
      <c r="J2168" s="93"/>
      <c r="K2168" s="94">
        <f t="shared" si="43"/>
        <v>17.262068273092371</v>
      </c>
      <c r="L2168" s="94">
        <f t="shared" si="40"/>
        <v>17.262068273092371</v>
      </c>
      <c r="M2168" s="94">
        <f t="shared" si="41"/>
        <v>0</v>
      </c>
      <c r="N2168" s="90" t="s">
        <v>2908</v>
      </c>
      <c r="O2168" s="90" t="s">
        <v>3221</v>
      </c>
      <c r="P2168" s="90" t="s">
        <v>2619</v>
      </c>
      <c r="Q2168" s="90"/>
      <c r="R2168" s="90"/>
      <c r="S2168" s="90"/>
      <c r="T2168" s="115"/>
      <c r="U2168" s="90"/>
      <c r="V2168" s="90"/>
      <c r="W2168" s="90"/>
      <c r="X2168" s="90"/>
      <c r="Y2168" s="90"/>
      <c r="Z2168" s="90"/>
      <c r="AA2168" s="90"/>
      <c r="AB2168" s="90"/>
      <c r="AC2168" s="90"/>
      <c r="AD2168" s="90"/>
      <c r="AE2168" s="90"/>
      <c r="AF2168" s="90"/>
      <c r="AG2168" s="90"/>
      <c r="AH2168" s="90"/>
      <c r="AI2168" s="90"/>
      <c r="AJ2168" s="90"/>
      <c r="AK2168" s="90"/>
      <c r="AL2168" s="90"/>
      <c r="AM2168" s="90"/>
      <c r="AN2168" s="90"/>
      <c r="AO2168" s="90"/>
      <c r="AP2168" s="90"/>
      <c r="AQ2168" s="90"/>
      <c r="AR2168" s="90"/>
      <c r="AS2168" s="90"/>
      <c r="AT2168" s="90"/>
      <c r="AU2168" s="90"/>
      <c r="AV2168" s="90"/>
      <c r="AW2168" s="90"/>
      <c r="AX2168" s="90"/>
      <c r="AY2168" s="90"/>
      <c r="AZ2168" s="90"/>
      <c r="BA2168" s="90"/>
      <c r="BB2168" s="90"/>
      <c r="BC2168" s="90"/>
      <c r="BD2168" s="90"/>
      <c r="BE2168" s="90"/>
      <c r="BF2168" s="90"/>
      <c r="BG2168" s="90"/>
      <c r="BH2168" s="90"/>
      <c r="BI2168" s="90"/>
      <c r="BJ2168" s="90"/>
      <c r="BK2168" s="90"/>
      <c r="BL2168" s="90"/>
      <c r="BM2168" s="90"/>
      <c r="BN2168" s="90"/>
      <c r="BO2168" s="90"/>
      <c r="BP2168" s="90"/>
      <c r="BQ2168" s="90"/>
      <c r="BR2168" s="90"/>
      <c r="BS2168" s="90"/>
      <c r="BT2168" s="90"/>
      <c r="BU2168" s="90"/>
      <c r="BV2168" s="90"/>
      <c r="BW2168" s="90"/>
      <c r="BX2168" s="90"/>
      <c r="BY2168" s="90"/>
      <c r="BZ2168" s="90"/>
      <c r="CA2168" s="90"/>
      <c r="CB2168" s="90"/>
      <c r="CC2168" s="90"/>
      <c r="CD2168" s="90"/>
      <c r="CE2168" s="90"/>
      <c r="CF2168" s="90"/>
      <c r="CG2168" s="90"/>
      <c r="CH2168" s="90"/>
      <c r="CI2168" s="90"/>
      <c r="CJ2168" s="90"/>
      <c r="CK2168" s="90"/>
      <c r="CL2168" s="90"/>
      <c r="CM2168" s="90"/>
      <c r="CN2168" s="90"/>
      <c r="CO2168" s="90"/>
      <c r="CP2168" s="90"/>
      <c r="CQ2168" s="90"/>
      <c r="CR2168" s="90"/>
      <c r="CS2168" s="90"/>
      <c r="CT2168" s="90"/>
      <c r="CU2168" s="90"/>
      <c r="CV2168" s="90"/>
      <c r="CW2168" s="90"/>
      <c r="CX2168" s="90"/>
      <c r="CY2168" s="90"/>
      <c r="CZ2168" s="90"/>
      <c r="DA2168" s="90"/>
      <c r="DB2168" s="90"/>
      <c r="DC2168" s="90"/>
      <c r="DD2168" s="90"/>
      <c r="DE2168" s="90"/>
      <c r="DF2168" s="90"/>
      <c r="DG2168" s="90"/>
      <c r="DH2168" s="90"/>
      <c r="DI2168" s="90"/>
      <c r="DJ2168" s="90"/>
      <c r="DK2168" s="90"/>
      <c r="DL2168" s="90"/>
      <c r="DM2168" s="90"/>
      <c r="DN2168" s="90"/>
      <c r="DO2168" s="90"/>
      <c r="DP2168" s="90"/>
      <c r="DQ2168" s="90"/>
      <c r="DR2168" s="90"/>
      <c r="DS2168" s="90"/>
      <c r="DT2168" s="90"/>
      <c r="DU2168" s="90"/>
      <c r="DV2168" s="90"/>
      <c r="DW2168" s="90"/>
      <c r="DX2168" s="90"/>
      <c r="DY2168" s="90"/>
      <c r="DZ2168" s="90"/>
      <c r="EA2168" s="90"/>
      <c r="EB2168" s="90"/>
      <c r="EC2168" s="90"/>
      <c r="ED2168" s="90"/>
      <c r="EE2168" s="90"/>
      <c r="EF2168" s="90"/>
      <c r="EG2168" s="90"/>
      <c r="EH2168" s="90"/>
      <c r="EI2168" s="90"/>
      <c r="EJ2168" s="90"/>
      <c r="EK2168" s="90"/>
      <c r="EL2168" s="90"/>
      <c r="EM2168" s="90"/>
      <c r="EN2168" s="90"/>
      <c r="EO2168" s="90"/>
      <c r="EP2168" s="90"/>
      <c r="EQ2168" s="90"/>
      <c r="ER2168" s="90"/>
      <c r="ES2168" s="90"/>
      <c r="ET2168" s="90"/>
      <c r="EU2168" s="90"/>
      <c r="EV2168" s="90"/>
      <c r="EW2168" s="90"/>
      <c r="EX2168" s="90"/>
      <c r="EY2168" s="90"/>
      <c r="EZ2168" s="90"/>
      <c r="FA2168" s="90"/>
      <c r="FB2168" s="90"/>
      <c r="FC2168" s="90"/>
      <c r="FD2168" s="90"/>
      <c r="FE2168" s="90"/>
      <c r="FF2168" s="90"/>
      <c r="FG2168" s="90"/>
      <c r="FH2168" s="90"/>
      <c r="FI2168" s="90"/>
      <c r="FJ2168" s="90"/>
      <c r="FK2168" s="90"/>
      <c r="FL2168" s="90"/>
      <c r="FM2168" s="90"/>
      <c r="FN2168" s="90"/>
      <c r="FO2168" s="90"/>
      <c r="FP2168" s="90"/>
      <c r="FQ2168" s="90"/>
      <c r="FR2168" s="90"/>
      <c r="FS2168" s="90"/>
      <c r="FT2168" s="90"/>
      <c r="FU2168" s="90"/>
      <c r="FV2168" s="90"/>
      <c r="FW2168" s="90"/>
      <c r="FX2168" s="90"/>
      <c r="FY2168" s="90"/>
      <c r="FZ2168" s="90"/>
      <c r="GA2168" s="90"/>
      <c r="GB2168" s="90"/>
      <c r="GC2168" s="90"/>
      <c r="GD2168" s="90"/>
      <c r="GE2168" s="90"/>
      <c r="GF2168" s="90"/>
      <c r="GG2168" s="90"/>
      <c r="GH2168" s="90"/>
      <c r="GI2168" s="90"/>
      <c r="GJ2168" s="90"/>
      <c r="GK2168" s="90"/>
      <c r="GL2168" s="90"/>
      <c r="GM2168" s="90"/>
      <c r="GN2168" s="90"/>
      <c r="GO2168" s="90"/>
      <c r="GP2168" s="90"/>
      <c r="GQ2168" s="90"/>
      <c r="GR2168" s="90"/>
      <c r="GS2168" s="90"/>
      <c r="GT2168" s="90"/>
      <c r="GU2168" s="90"/>
      <c r="GV2168" s="90"/>
      <c r="GW2168" s="90"/>
      <c r="GX2168" s="90"/>
      <c r="GY2168" s="90"/>
      <c r="GZ2168" s="90"/>
      <c r="HA2168" s="90"/>
      <c r="HB2168" s="90"/>
      <c r="HC2168" s="90"/>
      <c r="HD2168" s="90"/>
      <c r="HE2168" s="90"/>
      <c r="HF2168" s="90"/>
      <c r="HG2168" s="90"/>
      <c r="HH2168" s="90"/>
      <c r="HI2168" s="90"/>
      <c r="HJ2168" s="90"/>
      <c r="HK2168" s="90"/>
      <c r="HL2168" s="90"/>
      <c r="HM2168" s="90"/>
      <c r="HN2168" s="90"/>
      <c r="HO2168" s="90"/>
      <c r="HP2168" s="90"/>
      <c r="HQ2168" s="90"/>
      <c r="HR2168" s="90"/>
      <c r="HS2168" s="90"/>
      <c r="HT2168" s="90"/>
      <c r="HU2168" s="90"/>
      <c r="HV2168" s="90"/>
      <c r="HW2168" s="90"/>
      <c r="HX2168" s="90"/>
      <c r="HY2168" s="90"/>
      <c r="HZ2168" s="90"/>
      <c r="IA2168" s="90"/>
      <c r="IB2168" s="90"/>
      <c r="IC2168" s="90"/>
      <c r="ID2168" s="90"/>
      <c r="IE2168" s="90"/>
      <c r="IF2168" s="90"/>
      <c r="IG2168" s="90"/>
      <c r="IH2168" s="90"/>
      <c r="II2168" s="90"/>
      <c r="IJ2168" s="90"/>
      <c r="IK2168" s="90"/>
      <c r="IL2168" s="90"/>
      <c r="IM2168" s="90"/>
    </row>
    <row r="2169" spans="1:247" ht="13.5" hidden="1">
      <c r="A2169" s="90" t="s">
        <v>2767</v>
      </c>
      <c r="B2169" s="90" t="s">
        <v>3155</v>
      </c>
      <c r="C2169" s="90" t="s">
        <v>3156</v>
      </c>
      <c r="D2169" s="90" t="s">
        <v>3222</v>
      </c>
      <c r="E2169" s="90">
        <v>332886</v>
      </c>
      <c r="F2169" s="90" t="s">
        <v>2786</v>
      </c>
      <c r="G2169" s="90" t="s">
        <v>752</v>
      </c>
      <c r="H2169" s="92">
        <v>698000</v>
      </c>
      <c r="I2169" s="92">
        <v>498</v>
      </c>
      <c r="J2169" s="93"/>
      <c r="K2169" s="94">
        <f t="shared" si="43"/>
        <v>1401.6064257028113</v>
      </c>
      <c r="L2169" s="94">
        <f t="shared" si="40"/>
        <v>1401.6064257028113</v>
      </c>
      <c r="M2169" s="94">
        <f t="shared" si="41"/>
        <v>0</v>
      </c>
      <c r="N2169" s="91">
        <v>45754</v>
      </c>
      <c r="O2169" s="90" t="s">
        <v>3223</v>
      </c>
      <c r="P2169" s="90" t="s">
        <v>2619</v>
      </c>
      <c r="Q2169" s="90"/>
      <c r="R2169" s="90"/>
      <c r="S2169" s="90"/>
      <c r="T2169" s="115"/>
      <c r="U2169" s="90"/>
      <c r="V2169" s="90"/>
      <c r="W2169" s="90"/>
      <c r="X2169" s="90"/>
      <c r="Y2169" s="90"/>
      <c r="Z2169" s="90"/>
      <c r="AA2169" s="90"/>
      <c r="AB2169" s="90"/>
      <c r="AC2169" s="90"/>
      <c r="AD2169" s="90"/>
      <c r="AE2169" s="90"/>
      <c r="AF2169" s="90"/>
      <c r="AG2169" s="90"/>
      <c r="AH2169" s="90"/>
      <c r="AI2169" s="90"/>
      <c r="AJ2169" s="90"/>
      <c r="AK2169" s="90"/>
      <c r="AL2169" s="90"/>
      <c r="AM2169" s="90"/>
      <c r="AN2169" s="90"/>
      <c r="AO2169" s="90"/>
      <c r="AP2169" s="90"/>
      <c r="AQ2169" s="90"/>
      <c r="AR2169" s="90"/>
      <c r="AS2169" s="90"/>
      <c r="AT2169" s="90"/>
      <c r="AU2169" s="90"/>
      <c r="AV2169" s="90"/>
      <c r="AW2169" s="90"/>
      <c r="AX2169" s="90"/>
      <c r="AY2169" s="90"/>
      <c r="AZ2169" s="90"/>
      <c r="BA2169" s="90"/>
      <c r="BB2169" s="90"/>
      <c r="BC2169" s="90"/>
      <c r="BD2169" s="90"/>
      <c r="BE2169" s="90"/>
      <c r="BF2169" s="90"/>
      <c r="BG2169" s="90"/>
      <c r="BH2169" s="90"/>
      <c r="BI2169" s="90"/>
      <c r="BJ2169" s="90"/>
      <c r="BK2169" s="90"/>
      <c r="BL2169" s="90"/>
      <c r="BM2169" s="90"/>
      <c r="BN2169" s="90"/>
      <c r="BO2169" s="90"/>
      <c r="BP2169" s="90"/>
      <c r="BQ2169" s="90"/>
      <c r="BR2169" s="90"/>
      <c r="BS2169" s="90"/>
      <c r="BT2169" s="90"/>
      <c r="BU2169" s="90"/>
      <c r="BV2169" s="90"/>
      <c r="BW2169" s="90"/>
      <c r="BX2169" s="90"/>
      <c r="BY2169" s="90"/>
      <c r="BZ2169" s="90"/>
      <c r="CA2169" s="90"/>
      <c r="CB2169" s="90"/>
      <c r="CC2169" s="90"/>
      <c r="CD2169" s="90"/>
      <c r="CE2169" s="90"/>
      <c r="CF2169" s="90"/>
      <c r="CG2169" s="90"/>
      <c r="CH2169" s="90"/>
      <c r="CI2169" s="90"/>
      <c r="CJ2169" s="90"/>
      <c r="CK2169" s="90"/>
      <c r="CL2169" s="90"/>
      <c r="CM2169" s="90"/>
      <c r="CN2169" s="90"/>
      <c r="CO2169" s="90"/>
      <c r="CP2169" s="90"/>
      <c r="CQ2169" s="90"/>
      <c r="CR2169" s="90"/>
      <c r="CS2169" s="90"/>
      <c r="CT2169" s="90"/>
      <c r="CU2169" s="90"/>
      <c r="CV2169" s="90"/>
      <c r="CW2169" s="90"/>
      <c r="CX2169" s="90"/>
      <c r="CY2169" s="90"/>
      <c r="CZ2169" s="90"/>
      <c r="DA2169" s="90"/>
      <c r="DB2169" s="90"/>
      <c r="DC2169" s="90"/>
      <c r="DD2169" s="90"/>
      <c r="DE2169" s="90"/>
      <c r="DF2169" s="90"/>
      <c r="DG2169" s="90"/>
      <c r="DH2169" s="90"/>
      <c r="DI2169" s="90"/>
      <c r="DJ2169" s="90"/>
      <c r="DK2169" s="90"/>
      <c r="DL2169" s="90"/>
      <c r="DM2169" s="90"/>
      <c r="DN2169" s="90"/>
      <c r="DO2169" s="90"/>
      <c r="DP2169" s="90"/>
      <c r="DQ2169" s="90"/>
      <c r="DR2169" s="90"/>
      <c r="DS2169" s="90"/>
      <c r="DT2169" s="90"/>
      <c r="DU2169" s="90"/>
      <c r="DV2169" s="90"/>
      <c r="DW2169" s="90"/>
      <c r="DX2169" s="90"/>
      <c r="DY2169" s="90"/>
      <c r="DZ2169" s="90"/>
      <c r="EA2169" s="90"/>
      <c r="EB2169" s="90"/>
      <c r="EC2169" s="90"/>
      <c r="ED2169" s="90"/>
      <c r="EE2169" s="90"/>
      <c r="EF2169" s="90"/>
      <c r="EG2169" s="90"/>
      <c r="EH2169" s="90"/>
      <c r="EI2169" s="90"/>
      <c r="EJ2169" s="90"/>
      <c r="EK2169" s="90"/>
      <c r="EL2169" s="90"/>
      <c r="EM2169" s="90"/>
      <c r="EN2169" s="90"/>
      <c r="EO2169" s="90"/>
      <c r="EP2169" s="90"/>
      <c r="EQ2169" s="90"/>
      <c r="ER2169" s="90"/>
      <c r="ES2169" s="90"/>
      <c r="ET2169" s="90"/>
      <c r="EU2169" s="90"/>
      <c r="EV2169" s="90"/>
      <c r="EW2169" s="90"/>
      <c r="EX2169" s="90"/>
      <c r="EY2169" s="90"/>
      <c r="EZ2169" s="90"/>
      <c r="FA2169" s="90"/>
      <c r="FB2169" s="90"/>
      <c r="FC2169" s="90"/>
      <c r="FD2169" s="90"/>
      <c r="FE2169" s="90"/>
      <c r="FF2169" s="90"/>
      <c r="FG2169" s="90"/>
      <c r="FH2169" s="90"/>
      <c r="FI2169" s="90"/>
      <c r="FJ2169" s="90"/>
      <c r="FK2169" s="90"/>
      <c r="FL2169" s="90"/>
      <c r="FM2169" s="90"/>
      <c r="FN2169" s="90"/>
      <c r="FO2169" s="90"/>
      <c r="FP2169" s="90"/>
      <c r="FQ2169" s="90"/>
      <c r="FR2169" s="90"/>
      <c r="FS2169" s="90"/>
      <c r="FT2169" s="90"/>
      <c r="FU2169" s="90"/>
      <c r="FV2169" s="90"/>
      <c r="FW2169" s="90"/>
      <c r="FX2169" s="90"/>
      <c r="FY2169" s="90"/>
      <c r="FZ2169" s="90"/>
      <c r="GA2169" s="90"/>
      <c r="GB2169" s="90"/>
      <c r="GC2169" s="90"/>
      <c r="GD2169" s="90"/>
      <c r="GE2169" s="90"/>
      <c r="GF2169" s="90"/>
      <c r="GG2169" s="90"/>
      <c r="GH2169" s="90"/>
      <c r="GI2169" s="90"/>
      <c r="GJ2169" s="90"/>
      <c r="GK2169" s="90"/>
      <c r="GL2169" s="90"/>
      <c r="GM2169" s="90"/>
      <c r="GN2169" s="90"/>
      <c r="GO2169" s="90"/>
      <c r="GP2169" s="90"/>
      <c r="GQ2169" s="90"/>
      <c r="GR2169" s="90"/>
      <c r="GS2169" s="90"/>
      <c r="GT2169" s="90"/>
      <c r="GU2169" s="90"/>
      <c r="GV2169" s="90"/>
      <c r="GW2169" s="90"/>
      <c r="GX2169" s="90"/>
      <c r="GY2169" s="90"/>
      <c r="GZ2169" s="90"/>
      <c r="HA2169" s="90"/>
      <c r="HB2169" s="90"/>
      <c r="HC2169" s="90"/>
      <c r="HD2169" s="90"/>
      <c r="HE2169" s="90"/>
      <c r="HF2169" s="90"/>
      <c r="HG2169" s="90"/>
      <c r="HH2169" s="90"/>
      <c r="HI2169" s="90"/>
      <c r="HJ2169" s="90"/>
      <c r="HK2169" s="90"/>
      <c r="HL2169" s="90"/>
      <c r="HM2169" s="90"/>
      <c r="HN2169" s="90"/>
      <c r="HO2169" s="90"/>
      <c r="HP2169" s="90"/>
      <c r="HQ2169" s="90"/>
      <c r="HR2169" s="90"/>
      <c r="HS2169" s="90"/>
      <c r="HT2169" s="90"/>
      <c r="HU2169" s="90"/>
      <c r="HV2169" s="90"/>
      <c r="HW2169" s="90"/>
      <c r="HX2169" s="90"/>
      <c r="HY2169" s="90"/>
      <c r="HZ2169" s="90"/>
      <c r="IA2169" s="90"/>
      <c r="IB2169" s="90"/>
      <c r="IC2169" s="90"/>
      <c r="ID2169" s="90"/>
      <c r="IE2169" s="90"/>
      <c r="IF2169" s="90"/>
      <c r="IG2169" s="90"/>
      <c r="IH2169" s="90"/>
      <c r="II2169" s="90"/>
      <c r="IJ2169" s="90"/>
      <c r="IK2169" s="90"/>
      <c r="IL2169" s="90"/>
      <c r="IM2169" s="90"/>
    </row>
    <row r="2170" spans="1:247" ht="13.5" hidden="1">
      <c r="A2170" s="90" t="s">
        <v>2767</v>
      </c>
      <c r="B2170" s="90" t="s">
        <v>3155</v>
      </c>
      <c r="C2170" s="90" t="s">
        <v>3159</v>
      </c>
      <c r="D2170" s="91">
        <v>45874</v>
      </c>
      <c r="E2170" s="90" t="s">
        <v>3224</v>
      </c>
      <c r="F2170" s="90" t="s">
        <v>1063</v>
      </c>
      <c r="G2170" s="90" t="s">
        <v>3225</v>
      </c>
      <c r="H2170" s="92">
        <v>114199</v>
      </c>
      <c r="I2170" s="92">
        <v>496</v>
      </c>
      <c r="J2170" s="93"/>
      <c r="K2170" s="94">
        <f t="shared" si="43"/>
        <v>230.23991935483872</v>
      </c>
      <c r="L2170" s="94">
        <v>230.24</v>
      </c>
      <c r="M2170" s="94">
        <f t="shared" si="41"/>
        <v>-8.0645161290249234E-5</v>
      </c>
      <c r="N2170" s="90" t="s">
        <v>2818</v>
      </c>
      <c r="O2170" s="90" t="s">
        <v>3226</v>
      </c>
      <c r="P2170" s="90" t="s">
        <v>2849</v>
      </c>
      <c r="Q2170" s="90"/>
      <c r="R2170" s="90"/>
      <c r="S2170" s="90"/>
      <c r="T2170" s="115"/>
      <c r="U2170" s="90"/>
      <c r="V2170" s="90"/>
      <c r="W2170" s="90"/>
      <c r="X2170" s="90"/>
      <c r="Y2170" s="90"/>
      <c r="Z2170" s="90"/>
      <c r="AA2170" s="90"/>
      <c r="AB2170" s="90"/>
      <c r="AC2170" s="90"/>
      <c r="AD2170" s="90"/>
      <c r="AE2170" s="90"/>
      <c r="AF2170" s="90"/>
      <c r="AG2170" s="90"/>
      <c r="AH2170" s="90"/>
      <c r="AI2170" s="90"/>
      <c r="AJ2170" s="90"/>
      <c r="AK2170" s="90"/>
      <c r="AL2170" s="90"/>
      <c r="AM2170" s="90"/>
      <c r="AN2170" s="90"/>
      <c r="AO2170" s="90"/>
      <c r="AP2170" s="90"/>
      <c r="AQ2170" s="90"/>
      <c r="AR2170" s="90"/>
      <c r="AS2170" s="90"/>
      <c r="AT2170" s="90"/>
      <c r="AU2170" s="90"/>
      <c r="AV2170" s="90"/>
      <c r="AW2170" s="90"/>
      <c r="AX2170" s="90"/>
      <c r="AY2170" s="90"/>
      <c r="AZ2170" s="90"/>
      <c r="BA2170" s="90"/>
      <c r="BB2170" s="90"/>
      <c r="BC2170" s="90"/>
      <c r="BD2170" s="90"/>
      <c r="BE2170" s="90"/>
      <c r="BF2170" s="90"/>
      <c r="BG2170" s="90"/>
      <c r="BH2170" s="90"/>
      <c r="BI2170" s="90"/>
      <c r="BJ2170" s="90"/>
      <c r="BK2170" s="90"/>
      <c r="BL2170" s="90"/>
      <c r="BM2170" s="90"/>
      <c r="BN2170" s="90"/>
      <c r="BO2170" s="90"/>
      <c r="BP2170" s="90"/>
      <c r="BQ2170" s="90"/>
      <c r="BR2170" s="90"/>
      <c r="BS2170" s="90"/>
      <c r="BT2170" s="90"/>
      <c r="BU2170" s="90"/>
      <c r="BV2170" s="90"/>
      <c r="BW2170" s="90"/>
      <c r="BX2170" s="90"/>
      <c r="BY2170" s="90"/>
      <c r="BZ2170" s="90"/>
      <c r="CA2170" s="90"/>
      <c r="CB2170" s="90"/>
      <c r="CC2170" s="90"/>
      <c r="CD2170" s="90"/>
      <c r="CE2170" s="90"/>
      <c r="CF2170" s="90"/>
      <c r="CG2170" s="90"/>
      <c r="CH2170" s="90"/>
      <c r="CI2170" s="90"/>
      <c r="CJ2170" s="90"/>
      <c r="CK2170" s="90"/>
      <c r="CL2170" s="90"/>
      <c r="CM2170" s="90"/>
      <c r="CN2170" s="90"/>
      <c r="CO2170" s="90"/>
      <c r="CP2170" s="90"/>
      <c r="CQ2170" s="90"/>
      <c r="CR2170" s="90"/>
      <c r="CS2170" s="90"/>
      <c r="CT2170" s="90"/>
      <c r="CU2170" s="90"/>
      <c r="CV2170" s="90"/>
      <c r="CW2170" s="90"/>
      <c r="CX2170" s="90"/>
      <c r="CY2170" s="90"/>
      <c r="CZ2170" s="90"/>
      <c r="DA2170" s="90"/>
      <c r="DB2170" s="90"/>
      <c r="DC2170" s="90"/>
      <c r="DD2170" s="90"/>
      <c r="DE2170" s="90"/>
      <c r="DF2170" s="90"/>
      <c r="DG2170" s="90"/>
      <c r="DH2170" s="90"/>
      <c r="DI2170" s="90"/>
      <c r="DJ2170" s="90"/>
      <c r="DK2170" s="90"/>
      <c r="DL2170" s="90"/>
      <c r="DM2170" s="90"/>
      <c r="DN2170" s="90"/>
      <c r="DO2170" s="90"/>
      <c r="DP2170" s="90"/>
      <c r="DQ2170" s="90"/>
      <c r="DR2170" s="90"/>
      <c r="DS2170" s="90"/>
      <c r="DT2170" s="90"/>
      <c r="DU2170" s="90"/>
      <c r="DV2170" s="90"/>
      <c r="DW2170" s="90"/>
      <c r="DX2170" s="90"/>
      <c r="DY2170" s="90"/>
      <c r="DZ2170" s="90"/>
      <c r="EA2170" s="90"/>
      <c r="EB2170" s="90"/>
      <c r="EC2170" s="90"/>
      <c r="ED2170" s="90"/>
      <c r="EE2170" s="90"/>
      <c r="EF2170" s="90"/>
      <c r="EG2170" s="90"/>
      <c r="EH2170" s="90"/>
      <c r="EI2170" s="90"/>
      <c r="EJ2170" s="90"/>
      <c r="EK2170" s="90"/>
      <c r="EL2170" s="90"/>
      <c r="EM2170" s="90"/>
      <c r="EN2170" s="90"/>
      <c r="EO2170" s="90"/>
      <c r="EP2170" s="90"/>
      <c r="EQ2170" s="90"/>
      <c r="ER2170" s="90"/>
      <c r="ES2170" s="90"/>
      <c r="ET2170" s="90"/>
      <c r="EU2170" s="90"/>
      <c r="EV2170" s="90"/>
      <c r="EW2170" s="90"/>
      <c r="EX2170" s="90"/>
      <c r="EY2170" s="90"/>
      <c r="EZ2170" s="90"/>
      <c r="FA2170" s="90"/>
      <c r="FB2170" s="90"/>
      <c r="FC2170" s="90"/>
      <c r="FD2170" s="90"/>
      <c r="FE2170" s="90"/>
      <c r="FF2170" s="90"/>
      <c r="FG2170" s="90"/>
      <c r="FH2170" s="90"/>
      <c r="FI2170" s="90"/>
      <c r="FJ2170" s="90"/>
      <c r="FK2170" s="90"/>
      <c r="FL2170" s="90"/>
      <c r="FM2170" s="90"/>
      <c r="FN2170" s="90"/>
      <c r="FO2170" s="90"/>
      <c r="FP2170" s="90"/>
      <c r="FQ2170" s="90"/>
      <c r="FR2170" s="90"/>
      <c r="FS2170" s="90"/>
      <c r="FT2170" s="90"/>
      <c r="FU2170" s="90"/>
      <c r="FV2170" s="90"/>
      <c r="FW2170" s="90"/>
      <c r="FX2170" s="90"/>
      <c r="FY2170" s="90"/>
      <c r="FZ2170" s="90"/>
      <c r="GA2170" s="90"/>
      <c r="GB2170" s="90"/>
      <c r="GC2170" s="90"/>
      <c r="GD2170" s="90"/>
      <c r="GE2170" s="90"/>
      <c r="GF2170" s="90"/>
      <c r="GG2170" s="90"/>
      <c r="GH2170" s="90"/>
      <c r="GI2170" s="90"/>
      <c r="GJ2170" s="90"/>
      <c r="GK2170" s="90"/>
      <c r="GL2170" s="90"/>
      <c r="GM2170" s="90"/>
      <c r="GN2170" s="90"/>
      <c r="GO2170" s="90"/>
      <c r="GP2170" s="90"/>
      <c r="GQ2170" s="90"/>
      <c r="GR2170" s="90"/>
      <c r="GS2170" s="90"/>
      <c r="GT2170" s="90"/>
      <c r="GU2170" s="90"/>
      <c r="GV2170" s="90"/>
      <c r="GW2170" s="90"/>
      <c r="GX2170" s="90"/>
      <c r="GY2170" s="90"/>
      <c r="GZ2170" s="90"/>
      <c r="HA2170" s="90"/>
      <c r="HB2170" s="90"/>
      <c r="HC2170" s="90"/>
      <c r="HD2170" s="90"/>
      <c r="HE2170" s="90"/>
      <c r="HF2170" s="90"/>
      <c r="HG2170" s="90"/>
      <c r="HH2170" s="90"/>
      <c r="HI2170" s="90"/>
      <c r="HJ2170" s="90"/>
      <c r="HK2170" s="90"/>
      <c r="HL2170" s="90"/>
      <c r="HM2170" s="90"/>
      <c r="HN2170" s="90"/>
      <c r="HO2170" s="90"/>
      <c r="HP2170" s="90"/>
      <c r="HQ2170" s="90"/>
      <c r="HR2170" s="90"/>
      <c r="HS2170" s="90"/>
      <c r="HT2170" s="90"/>
      <c r="HU2170" s="90"/>
      <c r="HV2170" s="90"/>
      <c r="HW2170" s="90"/>
      <c r="HX2170" s="90"/>
      <c r="HY2170" s="90"/>
      <c r="HZ2170" s="90"/>
      <c r="IA2170" s="90"/>
      <c r="IB2170" s="90"/>
      <c r="IC2170" s="90"/>
      <c r="ID2170" s="90"/>
      <c r="IE2170" s="90"/>
      <c r="IF2170" s="90"/>
      <c r="IG2170" s="90"/>
      <c r="IH2170" s="90"/>
      <c r="II2170" s="90"/>
      <c r="IJ2170" s="90"/>
      <c r="IK2170" s="90"/>
      <c r="IL2170" s="90"/>
      <c r="IM2170" s="90"/>
    </row>
    <row r="2171" spans="1:247" ht="13.5" hidden="1">
      <c r="A2171" s="90" t="s">
        <v>2767</v>
      </c>
      <c r="B2171" s="90" t="s">
        <v>3155</v>
      </c>
      <c r="C2171" s="90" t="s">
        <v>3159</v>
      </c>
      <c r="D2171" s="90" t="s">
        <v>3227</v>
      </c>
      <c r="E2171" s="90">
        <v>3433</v>
      </c>
      <c r="F2171" s="90" t="s">
        <v>1063</v>
      </c>
      <c r="G2171" s="90" t="s">
        <v>1064</v>
      </c>
      <c r="H2171" s="92">
        <v>155778</v>
      </c>
      <c r="I2171" s="92">
        <v>496</v>
      </c>
      <c r="J2171" s="93"/>
      <c r="K2171" s="94">
        <f t="shared" si="43"/>
        <v>314.06854838709677</v>
      </c>
      <c r="L2171" s="94">
        <f>K2171</f>
        <v>314.06854838709677</v>
      </c>
      <c r="M2171" s="94">
        <f t="shared" si="41"/>
        <v>0</v>
      </c>
      <c r="N2171" s="91">
        <v>45846</v>
      </c>
      <c r="O2171" s="90" t="s">
        <v>3228</v>
      </c>
      <c r="P2171" s="90" t="s">
        <v>2619</v>
      </c>
      <c r="Q2171" s="90"/>
      <c r="R2171" s="90"/>
      <c r="S2171" s="90"/>
      <c r="T2171" s="115"/>
      <c r="U2171" s="90"/>
      <c r="V2171" s="90"/>
      <c r="W2171" s="90"/>
      <c r="X2171" s="90"/>
      <c r="Y2171" s="90"/>
      <c r="Z2171" s="90"/>
      <c r="AA2171" s="90"/>
      <c r="AB2171" s="90"/>
      <c r="AC2171" s="90"/>
      <c r="AD2171" s="90"/>
      <c r="AE2171" s="90"/>
      <c r="AF2171" s="90"/>
      <c r="AG2171" s="90"/>
      <c r="AH2171" s="90"/>
      <c r="AI2171" s="90"/>
      <c r="AJ2171" s="90"/>
      <c r="AK2171" s="90"/>
      <c r="AL2171" s="90"/>
      <c r="AM2171" s="90"/>
      <c r="AN2171" s="90"/>
      <c r="AO2171" s="90"/>
      <c r="AP2171" s="90"/>
      <c r="AQ2171" s="90"/>
      <c r="AR2171" s="90"/>
      <c r="AS2171" s="90"/>
      <c r="AT2171" s="90"/>
      <c r="AU2171" s="90"/>
      <c r="AV2171" s="90"/>
      <c r="AW2171" s="90"/>
      <c r="AX2171" s="90"/>
      <c r="AY2171" s="90"/>
      <c r="AZ2171" s="90"/>
      <c r="BA2171" s="90"/>
      <c r="BB2171" s="90"/>
      <c r="BC2171" s="90"/>
      <c r="BD2171" s="90"/>
      <c r="BE2171" s="90"/>
      <c r="BF2171" s="90"/>
      <c r="BG2171" s="90"/>
      <c r="BH2171" s="90"/>
      <c r="BI2171" s="90"/>
      <c r="BJ2171" s="90"/>
      <c r="BK2171" s="90"/>
      <c r="BL2171" s="90"/>
      <c r="BM2171" s="90"/>
      <c r="BN2171" s="90"/>
      <c r="BO2171" s="90"/>
      <c r="BP2171" s="90"/>
      <c r="BQ2171" s="90"/>
      <c r="BR2171" s="90"/>
      <c r="BS2171" s="90"/>
      <c r="BT2171" s="90"/>
      <c r="BU2171" s="90"/>
      <c r="BV2171" s="90"/>
      <c r="BW2171" s="90"/>
      <c r="BX2171" s="90"/>
      <c r="BY2171" s="90"/>
      <c r="BZ2171" s="90"/>
      <c r="CA2171" s="90"/>
      <c r="CB2171" s="90"/>
      <c r="CC2171" s="90"/>
      <c r="CD2171" s="90"/>
      <c r="CE2171" s="90"/>
      <c r="CF2171" s="90"/>
      <c r="CG2171" s="90"/>
      <c r="CH2171" s="90"/>
      <c r="CI2171" s="90"/>
      <c r="CJ2171" s="90"/>
      <c r="CK2171" s="90"/>
      <c r="CL2171" s="90"/>
      <c r="CM2171" s="90"/>
      <c r="CN2171" s="90"/>
      <c r="CO2171" s="90"/>
      <c r="CP2171" s="90"/>
      <c r="CQ2171" s="90"/>
      <c r="CR2171" s="90"/>
      <c r="CS2171" s="90"/>
      <c r="CT2171" s="90"/>
      <c r="CU2171" s="90"/>
      <c r="CV2171" s="90"/>
      <c r="CW2171" s="90"/>
      <c r="CX2171" s="90"/>
      <c r="CY2171" s="90"/>
      <c r="CZ2171" s="90"/>
      <c r="DA2171" s="90"/>
      <c r="DB2171" s="90"/>
      <c r="DC2171" s="90"/>
      <c r="DD2171" s="90"/>
      <c r="DE2171" s="90"/>
      <c r="DF2171" s="90"/>
      <c r="DG2171" s="90"/>
      <c r="DH2171" s="90"/>
      <c r="DI2171" s="90"/>
      <c r="DJ2171" s="90"/>
      <c r="DK2171" s="90"/>
      <c r="DL2171" s="90"/>
      <c r="DM2171" s="90"/>
      <c r="DN2171" s="90"/>
      <c r="DO2171" s="90"/>
      <c r="DP2171" s="90"/>
      <c r="DQ2171" s="90"/>
      <c r="DR2171" s="90"/>
      <c r="DS2171" s="90"/>
      <c r="DT2171" s="90"/>
      <c r="DU2171" s="90"/>
      <c r="DV2171" s="90"/>
      <c r="DW2171" s="90"/>
      <c r="DX2171" s="90"/>
      <c r="DY2171" s="90"/>
      <c r="DZ2171" s="90"/>
      <c r="EA2171" s="90"/>
      <c r="EB2171" s="90"/>
      <c r="EC2171" s="90"/>
      <c r="ED2171" s="90"/>
      <c r="EE2171" s="90"/>
      <c r="EF2171" s="90"/>
      <c r="EG2171" s="90"/>
      <c r="EH2171" s="90"/>
      <c r="EI2171" s="90"/>
      <c r="EJ2171" s="90"/>
      <c r="EK2171" s="90"/>
      <c r="EL2171" s="90"/>
      <c r="EM2171" s="90"/>
      <c r="EN2171" s="90"/>
      <c r="EO2171" s="90"/>
      <c r="EP2171" s="90"/>
      <c r="EQ2171" s="90"/>
      <c r="ER2171" s="90"/>
      <c r="ES2171" s="90"/>
      <c r="ET2171" s="90"/>
      <c r="EU2171" s="90"/>
      <c r="EV2171" s="90"/>
      <c r="EW2171" s="90"/>
      <c r="EX2171" s="90"/>
      <c r="EY2171" s="90"/>
      <c r="EZ2171" s="90"/>
      <c r="FA2171" s="90"/>
      <c r="FB2171" s="90"/>
      <c r="FC2171" s="90"/>
      <c r="FD2171" s="90"/>
      <c r="FE2171" s="90"/>
      <c r="FF2171" s="90"/>
      <c r="FG2171" s="90"/>
      <c r="FH2171" s="90"/>
      <c r="FI2171" s="90"/>
      <c r="FJ2171" s="90"/>
      <c r="FK2171" s="90"/>
      <c r="FL2171" s="90"/>
      <c r="FM2171" s="90"/>
      <c r="FN2171" s="90"/>
      <c r="FO2171" s="90"/>
      <c r="FP2171" s="90"/>
      <c r="FQ2171" s="90"/>
      <c r="FR2171" s="90"/>
      <c r="FS2171" s="90"/>
      <c r="FT2171" s="90"/>
      <c r="FU2171" s="90"/>
      <c r="FV2171" s="90"/>
      <c r="FW2171" s="90"/>
      <c r="FX2171" s="90"/>
      <c r="FY2171" s="90"/>
      <c r="FZ2171" s="90"/>
      <c r="GA2171" s="90"/>
      <c r="GB2171" s="90"/>
      <c r="GC2171" s="90"/>
      <c r="GD2171" s="90"/>
      <c r="GE2171" s="90"/>
      <c r="GF2171" s="90"/>
      <c r="GG2171" s="90"/>
      <c r="GH2171" s="90"/>
      <c r="GI2171" s="90"/>
      <c r="GJ2171" s="90"/>
      <c r="GK2171" s="90"/>
      <c r="GL2171" s="90"/>
      <c r="GM2171" s="90"/>
      <c r="GN2171" s="90"/>
      <c r="GO2171" s="90"/>
      <c r="GP2171" s="90"/>
      <c r="GQ2171" s="90"/>
      <c r="GR2171" s="90"/>
      <c r="GS2171" s="90"/>
      <c r="GT2171" s="90"/>
      <c r="GU2171" s="90"/>
      <c r="GV2171" s="90"/>
      <c r="GW2171" s="90"/>
      <c r="GX2171" s="90"/>
      <c r="GY2171" s="90"/>
      <c r="GZ2171" s="90"/>
      <c r="HA2171" s="90"/>
      <c r="HB2171" s="90"/>
      <c r="HC2171" s="90"/>
      <c r="HD2171" s="90"/>
      <c r="HE2171" s="90"/>
      <c r="HF2171" s="90"/>
      <c r="HG2171" s="90"/>
      <c r="HH2171" s="90"/>
      <c r="HI2171" s="90"/>
      <c r="HJ2171" s="90"/>
      <c r="HK2171" s="90"/>
      <c r="HL2171" s="90"/>
      <c r="HM2171" s="90"/>
      <c r="HN2171" s="90"/>
      <c r="HO2171" s="90"/>
      <c r="HP2171" s="90"/>
      <c r="HQ2171" s="90"/>
      <c r="HR2171" s="90"/>
      <c r="HS2171" s="90"/>
      <c r="HT2171" s="90"/>
      <c r="HU2171" s="90"/>
      <c r="HV2171" s="90"/>
      <c r="HW2171" s="90"/>
      <c r="HX2171" s="90"/>
      <c r="HY2171" s="90"/>
      <c r="HZ2171" s="90"/>
      <c r="IA2171" s="90"/>
      <c r="IB2171" s="90"/>
      <c r="IC2171" s="90"/>
      <c r="ID2171" s="90"/>
      <c r="IE2171" s="90"/>
      <c r="IF2171" s="90"/>
      <c r="IG2171" s="90"/>
      <c r="IH2171" s="90"/>
      <c r="II2171" s="90"/>
      <c r="IJ2171" s="90"/>
      <c r="IK2171" s="90"/>
      <c r="IL2171" s="90"/>
      <c r="IM2171" s="90"/>
    </row>
    <row r="2172" spans="1:247" ht="13.5" hidden="1">
      <c r="A2172" s="90" t="s">
        <v>2767</v>
      </c>
      <c r="B2172" s="90" t="s">
        <v>3155</v>
      </c>
      <c r="C2172" s="90" t="s">
        <v>3159</v>
      </c>
      <c r="D2172" s="90" t="s">
        <v>3227</v>
      </c>
      <c r="E2172" s="90">
        <v>25148</v>
      </c>
      <c r="F2172" s="90" t="s">
        <v>2980</v>
      </c>
      <c r="G2172" s="90" t="s">
        <v>2981</v>
      </c>
      <c r="H2172" s="92">
        <v>7000</v>
      </c>
      <c r="I2172" s="92">
        <v>496</v>
      </c>
      <c r="J2172" s="93"/>
      <c r="K2172" s="94">
        <f t="shared" si="43"/>
        <v>14.112903225806452</v>
      </c>
      <c r="L2172" s="94">
        <f>K2172</f>
        <v>14.112903225806452</v>
      </c>
      <c r="M2172" s="94">
        <f t="shared" si="41"/>
        <v>0</v>
      </c>
      <c r="N2172" s="90" t="s">
        <v>3229</v>
      </c>
      <c r="O2172" s="90" t="s">
        <v>3230</v>
      </c>
      <c r="P2172" s="90" t="s">
        <v>3035</v>
      </c>
      <c r="Q2172" s="90"/>
      <c r="R2172" s="90" t="s">
        <v>3231</v>
      </c>
      <c r="S2172" s="90"/>
      <c r="T2172" s="115"/>
      <c r="U2172" s="90"/>
      <c r="V2172" s="90"/>
      <c r="W2172" s="90"/>
      <c r="X2172" s="90"/>
      <c r="Y2172" s="90"/>
      <c r="Z2172" s="90"/>
      <c r="AA2172" s="90"/>
      <c r="AB2172" s="90"/>
      <c r="AC2172" s="90"/>
      <c r="AD2172" s="90"/>
      <c r="AE2172" s="90"/>
      <c r="AF2172" s="90"/>
      <c r="AG2172" s="90"/>
      <c r="AH2172" s="90"/>
      <c r="AI2172" s="90"/>
      <c r="AJ2172" s="90"/>
      <c r="AK2172" s="90"/>
      <c r="AL2172" s="90"/>
      <c r="AM2172" s="90"/>
      <c r="AN2172" s="90"/>
      <c r="AO2172" s="90"/>
      <c r="AP2172" s="90"/>
      <c r="AQ2172" s="90"/>
      <c r="AR2172" s="90"/>
      <c r="AS2172" s="90"/>
      <c r="AT2172" s="90"/>
      <c r="AU2172" s="90"/>
      <c r="AV2172" s="90"/>
      <c r="AW2172" s="90"/>
      <c r="AX2172" s="90"/>
      <c r="AY2172" s="90"/>
      <c r="AZ2172" s="90"/>
      <c r="BA2172" s="90"/>
      <c r="BB2172" s="90"/>
      <c r="BC2172" s="90"/>
      <c r="BD2172" s="90"/>
      <c r="BE2172" s="90"/>
      <c r="BF2172" s="90"/>
      <c r="BG2172" s="90"/>
      <c r="BH2172" s="90"/>
      <c r="BI2172" s="90"/>
      <c r="BJ2172" s="90"/>
      <c r="BK2172" s="90"/>
      <c r="BL2172" s="90"/>
      <c r="BM2172" s="90"/>
      <c r="BN2172" s="90"/>
      <c r="BO2172" s="90"/>
      <c r="BP2172" s="90"/>
      <c r="BQ2172" s="90"/>
      <c r="BR2172" s="90"/>
      <c r="BS2172" s="90"/>
      <c r="BT2172" s="90"/>
      <c r="BU2172" s="90"/>
      <c r="BV2172" s="90"/>
      <c r="BW2172" s="90"/>
      <c r="BX2172" s="90"/>
      <c r="BY2172" s="90"/>
      <c r="BZ2172" s="90"/>
      <c r="CA2172" s="90"/>
      <c r="CB2172" s="90"/>
      <c r="CC2172" s="90"/>
      <c r="CD2172" s="90"/>
      <c r="CE2172" s="90"/>
      <c r="CF2172" s="90"/>
      <c r="CG2172" s="90"/>
      <c r="CH2172" s="90"/>
      <c r="CI2172" s="90"/>
      <c r="CJ2172" s="90"/>
      <c r="CK2172" s="90"/>
      <c r="CL2172" s="90"/>
      <c r="CM2172" s="90"/>
      <c r="CN2172" s="90"/>
      <c r="CO2172" s="90"/>
      <c r="CP2172" s="90"/>
      <c r="CQ2172" s="90"/>
      <c r="CR2172" s="90"/>
      <c r="CS2172" s="90"/>
      <c r="CT2172" s="90"/>
      <c r="CU2172" s="90"/>
      <c r="CV2172" s="90"/>
      <c r="CW2172" s="90"/>
      <c r="CX2172" s="90"/>
      <c r="CY2172" s="90"/>
      <c r="CZ2172" s="90"/>
      <c r="DA2172" s="90"/>
      <c r="DB2172" s="90"/>
      <c r="DC2172" s="90"/>
      <c r="DD2172" s="90"/>
      <c r="DE2172" s="90"/>
      <c r="DF2172" s="90"/>
      <c r="DG2172" s="90"/>
      <c r="DH2172" s="90"/>
      <c r="DI2172" s="90"/>
      <c r="DJ2172" s="90"/>
      <c r="DK2172" s="90"/>
      <c r="DL2172" s="90"/>
      <c r="DM2172" s="90"/>
      <c r="DN2172" s="90"/>
      <c r="DO2172" s="90"/>
      <c r="DP2172" s="90"/>
      <c r="DQ2172" s="90"/>
      <c r="DR2172" s="90"/>
      <c r="DS2172" s="90"/>
      <c r="DT2172" s="90"/>
      <c r="DU2172" s="90"/>
      <c r="DV2172" s="90"/>
      <c r="DW2172" s="90"/>
      <c r="DX2172" s="90"/>
      <c r="DY2172" s="90"/>
      <c r="DZ2172" s="90"/>
      <c r="EA2172" s="90"/>
      <c r="EB2172" s="90"/>
      <c r="EC2172" s="90"/>
      <c r="ED2172" s="90"/>
      <c r="EE2172" s="90"/>
      <c r="EF2172" s="90"/>
      <c r="EG2172" s="90"/>
      <c r="EH2172" s="90"/>
      <c r="EI2172" s="90"/>
      <c r="EJ2172" s="90"/>
      <c r="EK2172" s="90"/>
      <c r="EL2172" s="90"/>
      <c r="EM2172" s="90"/>
      <c r="EN2172" s="90"/>
      <c r="EO2172" s="90"/>
      <c r="EP2172" s="90"/>
      <c r="EQ2172" s="90"/>
      <c r="ER2172" s="90"/>
      <c r="ES2172" s="90"/>
      <c r="ET2172" s="90"/>
      <c r="EU2172" s="90"/>
      <c r="EV2172" s="90"/>
      <c r="EW2172" s="90"/>
      <c r="EX2172" s="90"/>
      <c r="EY2172" s="90"/>
      <c r="EZ2172" s="90"/>
      <c r="FA2172" s="90"/>
      <c r="FB2172" s="90"/>
      <c r="FC2172" s="90"/>
      <c r="FD2172" s="90"/>
      <c r="FE2172" s="90"/>
      <c r="FF2172" s="90"/>
      <c r="FG2172" s="90"/>
      <c r="FH2172" s="90"/>
      <c r="FI2172" s="90"/>
      <c r="FJ2172" s="90"/>
      <c r="FK2172" s="90"/>
      <c r="FL2172" s="90"/>
      <c r="FM2172" s="90"/>
      <c r="FN2172" s="90"/>
      <c r="FO2172" s="90"/>
      <c r="FP2172" s="90"/>
      <c r="FQ2172" s="90"/>
      <c r="FR2172" s="90"/>
      <c r="FS2172" s="90"/>
      <c r="FT2172" s="90"/>
      <c r="FU2172" s="90"/>
      <c r="FV2172" s="90"/>
      <c r="FW2172" s="90"/>
      <c r="FX2172" s="90"/>
      <c r="FY2172" s="90"/>
      <c r="FZ2172" s="90"/>
      <c r="GA2172" s="90"/>
      <c r="GB2172" s="90"/>
      <c r="GC2172" s="90"/>
      <c r="GD2172" s="90"/>
      <c r="GE2172" s="90"/>
      <c r="GF2172" s="90"/>
      <c r="GG2172" s="90"/>
      <c r="GH2172" s="90"/>
      <c r="GI2172" s="90"/>
      <c r="GJ2172" s="90"/>
      <c r="GK2172" s="90"/>
      <c r="GL2172" s="90"/>
      <c r="GM2172" s="90"/>
      <c r="GN2172" s="90"/>
      <c r="GO2172" s="90"/>
      <c r="GP2172" s="90"/>
      <c r="GQ2172" s="90"/>
      <c r="GR2172" s="90"/>
      <c r="GS2172" s="90"/>
      <c r="GT2172" s="90"/>
      <c r="GU2172" s="90"/>
      <c r="GV2172" s="90"/>
      <c r="GW2172" s="90"/>
      <c r="GX2172" s="90"/>
      <c r="GY2172" s="90"/>
      <c r="GZ2172" s="90"/>
      <c r="HA2172" s="90"/>
      <c r="HB2172" s="90"/>
      <c r="HC2172" s="90"/>
      <c r="HD2172" s="90"/>
      <c r="HE2172" s="90"/>
      <c r="HF2172" s="90"/>
      <c r="HG2172" s="90"/>
      <c r="HH2172" s="90"/>
      <c r="HI2172" s="90"/>
      <c r="HJ2172" s="90"/>
      <c r="HK2172" s="90"/>
      <c r="HL2172" s="90"/>
      <c r="HM2172" s="90"/>
      <c r="HN2172" s="90"/>
      <c r="HO2172" s="90"/>
      <c r="HP2172" s="90"/>
      <c r="HQ2172" s="90"/>
      <c r="HR2172" s="90"/>
      <c r="HS2172" s="90"/>
      <c r="HT2172" s="90"/>
      <c r="HU2172" s="90"/>
      <c r="HV2172" s="90"/>
      <c r="HW2172" s="90"/>
      <c r="HX2172" s="90"/>
      <c r="HY2172" s="90"/>
      <c r="HZ2172" s="90"/>
      <c r="IA2172" s="90"/>
      <c r="IB2172" s="90"/>
      <c r="IC2172" s="90"/>
      <c r="ID2172" s="90"/>
      <c r="IE2172" s="90"/>
      <c r="IF2172" s="90"/>
      <c r="IG2172" s="90"/>
      <c r="IH2172" s="90"/>
      <c r="II2172" s="90"/>
      <c r="IJ2172" s="90"/>
      <c r="IK2172" s="90"/>
      <c r="IL2172" s="90"/>
      <c r="IM2172" s="90"/>
    </row>
    <row r="2173" spans="1:247" ht="13.5" hidden="1">
      <c r="A2173" s="90" t="s">
        <v>2767</v>
      </c>
      <c r="B2173" s="90" t="s">
        <v>3155</v>
      </c>
      <c r="C2173" s="90" t="s">
        <v>3159</v>
      </c>
      <c r="D2173" s="90" t="s">
        <v>3232</v>
      </c>
      <c r="E2173" s="90">
        <v>3434</v>
      </c>
      <c r="F2173" s="90" t="s">
        <v>1063</v>
      </c>
      <c r="G2173" s="90" t="s">
        <v>1064</v>
      </c>
      <c r="H2173" s="92">
        <v>8060</v>
      </c>
      <c r="I2173" s="92">
        <v>496</v>
      </c>
      <c r="J2173" s="93"/>
      <c r="K2173" s="94">
        <f t="shared" si="43"/>
        <v>16.25</v>
      </c>
      <c r="L2173" s="94">
        <f>K2173</f>
        <v>16.25</v>
      </c>
      <c r="M2173" s="94">
        <f t="shared" si="41"/>
        <v>0</v>
      </c>
      <c r="N2173" s="91">
        <v>45784</v>
      </c>
      <c r="O2173" s="90" t="s">
        <v>3233</v>
      </c>
      <c r="P2173" s="90" t="s">
        <v>2619</v>
      </c>
      <c r="Q2173" s="90"/>
      <c r="R2173" s="90"/>
      <c r="S2173" s="90"/>
      <c r="T2173" s="115"/>
      <c r="U2173" s="90"/>
      <c r="V2173" s="90"/>
      <c r="W2173" s="90"/>
      <c r="X2173" s="90"/>
      <c r="Y2173" s="90"/>
      <c r="Z2173" s="90"/>
      <c r="AA2173" s="90"/>
      <c r="AB2173" s="90"/>
      <c r="AC2173" s="90"/>
      <c r="AD2173" s="90"/>
      <c r="AE2173" s="90"/>
      <c r="AF2173" s="90"/>
      <c r="AG2173" s="90"/>
      <c r="AH2173" s="90"/>
      <c r="AI2173" s="90"/>
      <c r="AJ2173" s="90"/>
      <c r="AK2173" s="90"/>
      <c r="AL2173" s="90"/>
      <c r="AM2173" s="90"/>
      <c r="AN2173" s="90"/>
      <c r="AO2173" s="90"/>
      <c r="AP2173" s="90"/>
      <c r="AQ2173" s="90"/>
      <c r="AR2173" s="90"/>
      <c r="AS2173" s="90"/>
      <c r="AT2173" s="90"/>
      <c r="AU2173" s="90"/>
      <c r="AV2173" s="90"/>
      <c r="AW2173" s="90"/>
      <c r="AX2173" s="90"/>
      <c r="AY2173" s="90"/>
      <c r="AZ2173" s="90"/>
      <c r="BA2173" s="90"/>
      <c r="BB2173" s="90"/>
      <c r="BC2173" s="90"/>
      <c r="BD2173" s="90"/>
      <c r="BE2173" s="90"/>
      <c r="BF2173" s="90"/>
      <c r="BG2173" s="90"/>
      <c r="BH2173" s="90"/>
      <c r="BI2173" s="90"/>
      <c r="BJ2173" s="90"/>
      <c r="BK2173" s="90"/>
      <c r="BL2173" s="90"/>
      <c r="BM2173" s="90"/>
      <c r="BN2173" s="90"/>
      <c r="BO2173" s="90"/>
      <c r="BP2173" s="90"/>
      <c r="BQ2173" s="90"/>
      <c r="BR2173" s="90"/>
      <c r="BS2173" s="90"/>
      <c r="BT2173" s="90"/>
      <c r="BU2173" s="90"/>
      <c r="BV2173" s="90"/>
      <c r="BW2173" s="90"/>
      <c r="BX2173" s="90"/>
      <c r="BY2173" s="90"/>
      <c r="BZ2173" s="90"/>
      <c r="CA2173" s="90"/>
      <c r="CB2173" s="90"/>
      <c r="CC2173" s="90"/>
      <c r="CD2173" s="90"/>
      <c r="CE2173" s="90"/>
      <c r="CF2173" s="90"/>
      <c r="CG2173" s="90"/>
      <c r="CH2173" s="90"/>
      <c r="CI2173" s="90"/>
      <c r="CJ2173" s="90"/>
      <c r="CK2173" s="90"/>
      <c r="CL2173" s="90"/>
      <c r="CM2173" s="90"/>
      <c r="CN2173" s="90"/>
      <c r="CO2173" s="90"/>
      <c r="CP2173" s="90"/>
      <c r="CQ2173" s="90"/>
      <c r="CR2173" s="90"/>
      <c r="CS2173" s="90"/>
      <c r="CT2173" s="90"/>
      <c r="CU2173" s="90"/>
      <c r="CV2173" s="90"/>
      <c r="CW2173" s="90"/>
      <c r="CX2173" s="90"/>
      <c r="CY2173" s="90"/>
      <c r="CZ2173" s="90"/>
      <c r="DA2173" s="90"/>
      <c r="DB2173" s="90"/>
      <c r="DC2173" s="90"/>
      <c r="DD2173" s="90"/>
      <c r="DE2173" s="90"/>
      <c r="DF2173" s="90"/>
      <c r="DG2173" s="90"/>
      <c r="DH2173" s="90"/>
      <c r="DI2173" s="90"/>
      <c r="DJ2173" s="90"/>
      <c r="DK2173" s="90"/>
      <c r="DL2173" s="90"/>
      <c r="DM2173" s="90"/>
      <c r="DN2173" s="90"/>
      <c r="DO2173" s="90"/>
      <c r="DP2173" s="90"/>
      <c r="DQ2173" s="90"/>
      <c r="DR2173" s="90"/>
      <c r="DS2173" s="90"/>
      <c r="DT2173" s="90"/>
      <c r="DU2173" s="90"/>
      <c r="DV2173" s="90"/>
      <c r="DW2173" s="90"/>
      <c r="DX2173" s="90"/>
      <c r="DY2173" s="90"/>
      <c r="DZ2173" s="90"/>
      <c r="EA2173" s="90"/>
      <c r="EB2173" s="90"/>
      <c r="EC2173" s="90"/>
      <c r="ED2173" s="90"/>
      <c r="EE2173" s="90"/>
      <c r="EF2173" s="90"/>
      <c r="EG2173" s="90"/>
      <c r="EH2173" s="90"/>
      <c r="EI2173" s="90"/>
      <c r="EJ2173" s="90"/>
      <c r="EK2173" s="90"/>
      <c r="EL2173" s="90"/>
      <c r="EM2173" s="90"/>
      <c r="EN2173" s="90"/>
      <c r="EO2173" s="90"/>
      <c r="EP2173" s="90"/>
      <c r="EQ2173" s="90"/>
      <c r="ER2173" s="90"/>
      <c r="ES2173" s="90"/>
      <c r="ET2173" s="90"/>
      <c r="EU2173" s="90"/>
      <c r="EV2173" s="90"/>
      <c r="EW2173" s="90"/>
      <c r="EX2173" s="90"/>
      <c r="EY2173" s="90"/>
      <c r="EZ2173" s="90"/>
      <c r="FA2173" s="90"/>
      <c r="FB2173" s="90"/>
      <c r="FC2173" s="90"/>
      <c r="FD2173" s="90"/>
      <c r="FE2173" s="90"/>
      <c r="FF2173" s="90"/>
      <c r="FG2173" s="90"/>
      <c r="FH2173" s="90"/>
      <c r="FI2173" s="90"/>
      <c r="FJ2173" s="90"/>
      <c r="FK2173" s="90"/>
      <c r="FL2173" s="90"/>
      <c r="FM2173" s="90"/>
      <c r="FN2173" s="90"/>
      <c r="FO2173" s="90"/>
      <c r="FP2173" s="90"/>
      <c r="FQ2173" s="90"/>
      <c r="FR2173" s="90"/>
      <c r="FS2173" s="90"/>
      <c r="FT2173" s="90"/>
      <c r="FU2173" s="90"/>
      <c r="FV2173" s="90"/>
      <c r="FW2173" s="90"/>
      <c r="FX2173" s="90"/>
      <c r="FY2173" s="90"/>
      <c r="FZ2173" s="90"/>
      <c r="GA2173" s="90"/>
      <c r="GB2173" s="90"/>
      <c r="GC2173" s="90"/>
      <c r="GD2173" s="90"/>
      <c r="GE2173" s="90"/>
      <c r="GF2173" s="90"/>
      <c r="GG2173" s="90"/>
      <c r="GH2173" s="90"/>
      <c r="GI2173" s="90"/>
      <c r="GJ2173" s="90"/>
      <c r="GK2173" s="90"/>
      <c r="GL2173" s="90"/>
      <c r="GM2173" s="90"/>
      <c r="GN2173" s="90"/>
      <c r="GO2173" s="90"/>
      <c r="GP2173" s="90"/>
      <c r="GQ2173" s="90"/>
      <c r="GR2173" s="90"/>
      <c r="GS2173" s="90"/>
      <c r="GT2173" s="90"/>
      <c r="GU2173" s="90"/>
      <c r="GV2173" s="90"/>
      <c r="GW2173" s="90"/>
      <c r="GX2173" s="90"/>
      <c r="GY2173" s="90"/>
      <c r="GZ2173" s="90"/>
      <c r="HA2173" s="90"/>
      <c r="HB2173" s="90"/>
      <c r="HC2173" s="90"/>
      <c r="HD2173" s="90"/>
      <c r="HE2173" s="90"/>
      <c r="HF2173" s="90"/>
      <c r="HG2173" s="90"/>
      <c r="HH2173" s="90"/>
      <c r="HI2173" s="90"/>
      <c r="HJ2173" s="90"/>
      <c r="HK2173" s="90"/>
      <c r="HL2173" s="90"/>
      <c r="HM2173" s="90"/>
      <c r="HN2173" s="90"/>
      <c r="HO2173" s="90"/>
      <c r="HP2173" s="90"/>
      <c r="HQ2173" s="90"/>
      <c r="HR2173" s="90"/>
      <c r="HS2173" s="90"/>
      <c r="HT2173" s="90"/>
      <c r="HU2173" s="90"/>
      <c r="HV2173" s="90"/>
      <c r="HW2173" s="90"/>
      <c r="HX2173" s="90"/>
      <c r="HY2173" s="90"/>
      <c r="HZ2173" s="90"/>
      <c r="IA2173" s="90"/>
      <c r="IB2173" s="90"/>
      <c r="IC2173" s="90"/>
      <c r="ID2173" s="90"/>
      <c r="IE2173" s="90"/>
      <c r="IF2173" s="90"/>
      <c r="IG2173" s="90"/>
      <c r="IH2173" s="90"/>
      <c r="II2173" s="90"/>
      <c r="IJ2173" s="90"/>
      <c r="IK2173" s="90"/>
      <c r="IL2173" s="90"/>
      <c r="IM2173" s="90"/>
    </row>
    <row r="2174" spans="1:247" ht="13.5" hidden="1">
      <c r="A2174" s="90" t="s">
        <v>2767</v>
      </c>
      <c r="B2174" s="90" t="s">
        <v>3234</v>
      </c>
      <c r="C2174" s="90" t="s">
        <v>3159</v>
      </c>
      <c r="D2174" s="90" t="s">
        <v>3235</v>
      </c>
      <c r="E2174" s="90">
        <v>5590</v>
      </c>
      <c r="F2174" s="90" t="s">
        <v>762</v>
      </c>
      <c r="G2174" s="90" t="s">
        <v>1064</v>
      </c>
      <c r="H2174" s="92">
        <v>164376</v>
      </c>
      <c r="I2174" s="92">
        <v>497</v>
      </c>
      <c r="J2174" s="93"/>
      <c r="K2174" s="94">
        <f>IFERROR(H2174/I2174,0)</f>
        <v>330.7364185110664</v>
      </c>
      <c r="L2174" s="94">
        <v>330.74</v>
      </c>
      <c r="M2174" s="94">
        <f t="shared" si="41"/>
        <v>-3.5814889336052147E-3</v>
      </c>
      <c r="N2174" s="91">
        <v>45876</v>
      </c>
      <c r="O2174" s="90" t="s">
        <v>3236</v>
      </c>
      <c r="P2174" s="90" t="s">
        <v>2849</v>
      </c>
      <c r="Q2174" s="90"/>
      <c r="R2174" s="90"/>
      <c r="S2174" s="90"/>
      <c r="T2174" s="90"/>
      <c r="U2174" s="90"/>
      <c r="V2174" s="90"/>
      <c r="W2174" s="90"/>
      <c r="X2174" s="90"/>
      <c r="Y2174" s="90"/>
      <c r="Z2174" s="90"/>
      <c r="AA2174" s="90"/>
      <c r="AB2174" s="90"/>
      <c r="AC2174" s="90"/>
      <c r="AD2174" s="90"/>
      <c r="AE2174" s="90"/>
      <c r="AF2174" s="90"/>
      <c r="AG2174" s="90"/>
      <c r="AH2174" s="90"/>
      <c r="AI2174" s="90"/>
      <c r="AJ2174" s="90"/>
      <c r="AK2174" s="90"/>
      <c r="AL2174" s="90"/>
      <c r="AM2174" s="90"/>
      <c r="AN2174" s="90"/>
      <c r="AO2174" s="90"/>
      <c r="AP2174" s="90"/>
      <c r="AQ2174" s="90"/>
      <c r="AR2174" s="90"/>
      <c r="AS2174" s="90"/>
      <c r="AT2174" s="90"/>
      <c r="AU2174" s="90"/>
      <c r="AV2174" s="90"/>
      <c r="AW2174" s="90"/>
      <c r="AX2174" s="90"/>
      <c r="AY2174" s="90"/>
      <c r="AZ2174" s="90"/>
      <c r="BA2174" s="90"/>
      <c r="BB2174" s="90"/>
      <c r="BC2174" s="90"/>
      <c r="BD2174" s="90"/>
      <c r="BE2174" s="90"/>
      <c r="BF2174" s="90"/>
      <c r="BG2174" s="90"/>
      <c r="BH2174" s="90"/>
      <c r="BI2174" s="90"/>
      <c r="BJ2174" s="90"/>
      <c r="BK2174" s="90"/>
      <c r="BL2174" s="90"/>
      <c r="BM2174" s="90"/>
      <c r="BN2174" s="90"/>
      <c r="BO2174" s="90"/>
      <c r="BP2174" s="90"/>
      <c r="BQ2174" s="90"/>
      <c r="BR2174" s="90"/>
      <c r="BS2174" s="90"/>
      <c r="BT2174" s="90"/>
      <c r="BU2174" s="90"/>
      <c r="BV2174" s="90"/>
      <c r="BW2174" s="90"/>
      <c r="BX2174" s="90"/>
      <c r="BY2174" s="90"/>
      <c r="BZ2174" s="90"/>
      <c r="CA2174" s="90"/>
      <c r="CB2174" s="90"/>
      <c r="CC2174" s="90"/>
      <c r="CD2174" s="90"/>
      <c r="CE2174" s="90"/>
      <c r="CF2174" s="90"/>
      <c r="CG2174" s="90"/>
      <c r="CH2174" s="90"/>
      <c r="CI2174" s="90"/>
      <c r="CJ2174" s="90"/>
      <c r="CK2174" s="90"/>
      <c r="CL2174" s="90"/>
      <c r="CM2174" s="90"/>
      <c r="CN2174" s="90"/>
      <c r="CO2174" s="90"/>
      <c r="CP2174" s="90"/>
      <c r="CQ2174" s="90"/>
      <c r="CR2174" s="90"/>
      <c r="CS2174" s="90"/>
      <c r="CT2174" s="90"/>
      <c r="CU2174" s="90"/>
      <c r="CV2174" s="90"/>
      <c r="CW2174" s="90"/>
      <c r="CX2174" s="90"/>
      <c r="CY2174" s="90"/>
      <c r="CZ2174" s="90"/>
      <c r="DA2174" s="90"/>
      <c r="DB2174" s="90"/>
      <c r="DC2174" s="90"/>
      <c r="DD2174" s="90"/>
      <c r="DE2174" s="90"/>
      <c r="DF2174" s="90"/>
      <c r="DG2174" s="90"/>
      <c r="DH2174" s="90"/>
      <c r="DI2174" s="90"/>
      <c r="DJ2174" s="90"/>
      <c r="DK2174" s="90"/>
      <c r="DL2174" s="90"/>
      <c r="DM2174" s="90"/>
      <c r="DN2174" s="90"/>
      <c r="DO2174" s="90"/>
      <c r="DP2174" s="90"/>
      <c r="DQ2174" s="90"/>
      <c r="DR2174" s="90"/>
      <c r="DS2174" s="90"/>
      <c r="DT2174" s="90"/>
      <c r="DU2174" s="90"/>
      <c r="DV2174" s="90"/>
      <c r="DW2174" s="90"/>
      <c r="DX2174" s="90"/>
      <c r="DY2174" s="90"/>
      <c r="DZ2174" s="90"/>
      <c r="EA2174" s="90"/>
      <c r="EB2174" s="90"/>
      <c r="EC2174" s="90"/>
      <c r="ED2174" s="90"/>
      <c r="EE2174" s="90"/>
      <c r="EF2174" s="90"/>
      <c r="EG2174" s="90"/>
      <c r="EH2174" s="90"/>
      <c r="EI2174" s="90"/>
      <c r="EJ2174" s="90"/>
      <c r="EK2174" s="90"/>
      <c r="EL2174" s="90"/>
      <c r="EM2174" s="90"/>
      <c r="EN2174" s="90"/>
      <c r="EO2174" s="90"/>
      <c r="EP2174" s="90"/>
      <c r="EQ2174" s="90"/>
      <c r="ER2174" s="90"/>
      <c r="ES2174" s="90"/>
      <c r="ET2174" s="90"/>
      <c r="EU2174" s="90"/>
      <c r="EV2174" s="90"/>
      <c r="EW2174" s="90"/>
      <c r="EX2174" s="90"/>
      <c r="EY2174" s="90"/>
      <c r="EZ2174" s="90"/>
      <c r="FA2174" s="90"/>
      <c r="FB2174" s="90"/>
      <c r="FC2174" s="90"/>
      <c r="FD2174" s="90"/>
      <c r="FE2174" s="90"/>
      <c r="FF2174" s="90"/>
      <c r="FG2174" s="90"/>
      <c r="FH2174" s="90"/>
      <c r="FI2174" s="90"/>
      <c r="FJ2174" s="90"/>
      <c r="FK2174" s="90"/>
      <c r="FL2174" s="90"/>
      <c r="FM2174" s="90"/>
      <c r="FN2174" s="90"/>
      <c r="FO2174" s="90"/>
      <c r="FP2174" s="90"/>
      <c r="FQ2174" s="90"/>
      <c r="FR2174" s="90"/>
      <c r="FS2174" s="90"/>
      <c r="FT2174" s="90"/>
      <c r="FU2174" s="90"/>
      <c r="FV2174" s="90"/>
      <c r="FW2174" s="90"/>
      <c r="FX2174" s="90"/>
      <c r="FY2174" s="90"/>
      <c r="FZ2174" s="90"/>
      <c r="GA2174" s="90"/>
      <c r="GB2174" s="90"/>
      <c r="GC2174" s="90"/>
      <c r="GD2174" s="90"/>
      <c r="GE2174" s="90"/>
      <c r="GF2174" s="90"/>
      <c r="GG2174" s="90"/>
      <c r="GH2174" s="90"/>
      <c r="GI2174" s="90"/>
      <c r="GJ2174" s="90"/>
      <c r="GK2174" s="90"/>
      <c r="GL2174" s="90"/>
      <c r="GM2174" s="90"/>
      <c r="GN2174" s="90"/>
      <c r="GO2174" s="90"/>
      <c r="GP2174" s="90"/>
      <c r="GQ2174" s="90"/>
      <c r="GR2174" s="90"/>
      <c r="GS2174" s="90"/>
      <c r="GT2174" s="90"/>
      <c r="GU2174" s="90"/>
      <c r="GV2174" s="90"/>
      <c r="GW2174" s="90"/>
      <c r="GX2174" s="90"/>
      <c r="GY2174" s="90"/>
      <c r="GZ2174" s="90"/>
      <c r="HA2174" s="90"/>
      <c r="HB2174" s="90"/>
      <c r="HC2174" s="90"/>
      <c r="HD2174" s="90"/>
      <c r="HE2174" s="90"/>
      <c r="HF2174" s="90"/>
      <c r="HG2174" s="90"/>
      <c r="HH2174" s="90"/>
      <c r="HI2174" s="90"/>
      <c r="HJ2174" s="90"/>
      <c r="HK2174" s="90"/>
      <c r="HL2174" s="90"/>
      <c r="HM2174" s="90"/>
      <c r="HN2174" s="90"/>
      <c r="HO2174" s="90"/>
      <c r="HP2174" s="90"/>
      <c r="HQ2174" s="90"/>
      <c r="HR2174" s="90"/>
      <c r="HS2174" s="90"/>
      <c r="HT2174" s="90"/>
      <c r="HU2174" s="90"/>
      <c r="HV2174" s="90"/>
      <c r="HW2174" s="90"/>
      <c r="HX2174" s="90"/>
      <c r="HY2174" s="90"/>
      <c r="HZ2174" s="90"/>
      <c r="IA2174" s="90"/>
      <c r="IB2174" s="90"/>
      <c r="IC2174" s="90"/>
      <c r="ID2174" s="90"/>
      <c r="IE2174" s="90"/>
      <c r="IF2174" s="90"/>
      <c r="IG2174" s="90"/>
      <c r="IH2174" s="90"/>
      <c r="II2174" s="90"/>
      <c r="IJ2174" s="90"/>
      <c r="IK2174" s="90"/>
      <c r="IL2174" s="90"/>
      <c r="IM2174" s="90"/>
    </row>
    <row r="2175" spans="1:247" ht="13.5" hidden="1">
      <c r="A2175" s="90" t="s">
        <v>2767</v>
      </c>
      <c r="B2175" s="90" t="s">
        <v>3234</v>
      </c>
      <c r="C2175" s="90" t="s">
        <v>3159</v>
      </c>
      <c r="D2175" s="90" t="s">
        <v>3237</v>
      </c>
      <c r="E2175" s="90" t="s">
        <v>3238</v>
      </c>
      <c r="F2175" s="90" t="s">
        <v>3239</v>
      </c>
      <c r="G2175" s="90" t="s">
        <v>3240</v>
      </c>
      <c r="H2175" s="92">
        <v>34400</v>
      </c>
      <c r="I2175" s="92">
        <v>498</v>
      </c>
      <c r="J2175" s="93"/>
      <c r="K2175" s="94">
        <f t="shared" ref="K2175:K2186" si="44">H2175/I2175</f>
        <v>69.07630522088354</v>
      </c>
      <c r="L2175" s="94">
        <f t="shared" ref="L2175:L2191" si="45">K2175</f>
        <v>69.07630522088354</v>
      </c>
      <c r="M2175" s="94">
        <f t="shared" si="41"/>
        <v>0</v>
      </c>
      <c r="N2175" s="91">
        <v>45876</v>
      </c>
      <c r="O2175" s="90" t="s">
        <v>3236</v>
      </c>
      <c r="P2175" s="90" t="s">
        <v>2849</v>
      </c>
      <c r="Q2175" s="90"/>
      <c r="R2175" s="90"/>
      <c r="S2175" s="90"/>
      <c r="T2175" s="115"/>
      <c r="U2175" s="90"/>
      <c r="V2175" s="90"/>
      <c r="W2175" s="90"/>
      <c r="X2175" s="90"/>
      <c r="Y2175" s="90"/>
      <c r="Z2175" s="90"/>
      <c r="AA2175" s="90"/>
      <c r="AB2175" s="90"/>
      <c r="AC2175" s="90"/>
      <c r="AD2175" s="90"/>
      <c r="AE2175" s="90"/>
      <c r="AF2175" s="90"/>
      <c r="AG2175" s="90"/>
      <c r="AH2175" s="90"/>
      <c r="AI2175" s="90"/>
      <c r="AJ2175" s="90"/>
      <c r="AK2175" s="90"/>
      <c r="AL2175" s="90"/>
      <c r="AM2175" s="90"/>
      <c r="AN2175" s="90"/>
      <c r="AO2175" s="90"/>
      <c r="AP2175" s="90"/>
      <c r="AQ2175" s="90"/>
      <c r="AR2175" s="90"/>
      <c r="AS2175" s="90"/>
      <c r="AT2175" s="90"/>
      <c r="AU2175" s="90"/>
      <c r="AV2175" s="90"/>
      <c r="AW2175" s="90"/>
      <c r="AX2175" s="90"/>
      <c r="AY2175" s="90"/>
      <c r="AZ2175" s="90"/>
      <c r="BA2175" s="90"/>
      <c r="BB2175" s="90"/>
      <c r="BC2175" s="90"/>
      <c r="BD2175" s="90"/>
      <c r="BE2175" s="90"/>
      <c r="BF2175" s="90"/>
      <c r="BG2175" s="90"/>
      <c r="BH2175" s="90"/>
      <c r="BI2175" s="90"/>
      <c r="BJ2175" s="90"/>
      <c r="BK2175" s="90"/>
      <c r="BL2175" s="90"/>
      <c r="BM2175" s="90"/>
      <c r="BN2175" s="90"/>
      <c r="BO2175" s="90"/>
      <c r="BP2175" s="90"/>
      <c r="BQ2175" s="90"/>
      <c r="BR2175" s="90"/>
      <c r="BS2175" s="90"/>
      <c r="BT2175" s="90"/>
      <c r="BU2175" s="90"/>
      <c r="BV2175" s="90"/>
      <c r="BW2175" s="90"/>
      <c r="BX2175" s="90"/>
      <c r="BY2175" s="90"/>
      <c r="BZ2175" s="90"/>
      <c r="CA2175" s="90"/>
      <c r="CB2175" s="90"/>
      <c r="CC2175" s="90"/>
      <c r="CD2175" s="90"/>
      <c r="CE2175" s="90"/>
      <c r="CF2175" s="90"/>
      <c r="CG2175" s="90"/>
      <c r="CH2175" s="90"/>
      <c r="CI2175" s="90"/>
      <c r="CJ2175" s="90"/>
      <c r="CK2175" s="90"/>
      <c r="CL2175" s="90"/>
      <c r="CM2175" s="90"/>
      <c r="CN2175" s="90"/>
      <c r="CO2175" s="90"/>
      <c r="CP2175" s="90"/>
      <c r="CQ2175" s="90"/>
      <c r="CR2175" s="90"/>
      <c r="CS2175" s="90"/>
      <c r="CT2175" s="90"/>
      <c r="CU2175" s="90"/>
      <c r="CV2175" s="90"/>
      <c r="CW2175" s="90"/>
      <c r="CX2175" s="90"/>
      <c r="CY2175" s="90"/>
      <c r="CZ2175" s="90"/>
      <c r="DA2175" s="90"/>
      <c r="DB2175" s="90"/>
      <c r="DC2175" s="90"/>
      <c r="DD2175" s="90"/>
      <c r="DE2175" s="90"/>
      <c r="DF2175" s="90"/>
      <c r="DG2175" s="90"/>
      <c r="DH2175" s="90"/>
      <c r="DI2175" s="90"/>
      <c r="DJ2175" s="90"/>
      <c r="DK2175" s="90"/>
      <c r="DL2175" s="90"/>
      <c r="DM2175" s="90"/>
      <c r="DN2175" s="90"/>
      <c r="DO2175" s="90"/>
      <c r="DP2175" s="90"/>
      <c r="DQ2175" s="90"/>
      <c r="DR2175" s="90"/>
      <c r="DS2175" s="90"/>
      <c r="DT2175" s="90"/>
      <c r="DU2175" s="90"/>
      <c r="DV2175" s="90"/>
      <c r="DW2175" s="90"/>
      <c r="DX2175" s="90"/>
      <c r="DY2175" s="90"/>
      <c r="DZ2175" s="90"/>
      <c r="EA2175" s="90"/>
      <c r="EB2175" s="90"/>
      <c r="EC2175" s="90"/>
      <c r="ED2175" s="90"/>
      <c r="EE2175" s="90"/>
      <c r="EF2175" s="90"/>
      <c r="EG2175" s="90"/>
      <c r="EH2175" s="90"/>
      <c r="EI2175" s="90"/>
      <c r="EJ2175" s="90"/>
      <c r="EK2175" s="90"/>
      <c r="EL2175" s="90"/>
      <c r="EM2175" s="90"/>
      <c r="EN2175" s="90"/>
      <c r="EO2175" s="90"/>
      <c r="EP2175" s="90"/>
      <c r="EQ2175" s="90"/>
      <c r="ER2175" s="90"/>
      <c r="ES2175" s="90"/>
      <c r="ET2175" s="90"/>
      <c r="EU2175" s="90"/>
      <c r="EV2175" s="90"/>
      <c r="EW2175" s="90"/>
      <c r="EX2175" s="90"/>
      <c r="EY2175" s="90"/>
      <c r="EZ2175" s="90"/>
      <c r="FA2175" s="90"/>
      <c r="FB2175" s="90"/>
      <c r="FC2175" s="90"/>
      <c r="FD2175" s="90"/>
      <c r="FE2175" s="90"/>
      <c r="FF2175" s="90"/>
      <c r="FG2175" s="90"/>
      <c r="FH2175" s="90"/>
      <c r="FI2175" s="90"/>
      <c r="FJ2175" s="90"/>
      <c r="FK2175" s="90"/>
      <c r="FL2175" s="90"/>
      <c r="FM2175" s="90"/>
      <c r="FN2175" s="90"/>
      <c r="FO2175" s="90"/>
      <c r="FP2175" s="90"/>
      <c r="FQ2175" s="90"/>
      <c r="FR2175" s="90"/>
      <c r="FS2175" s="90"/>
      <c r="FT2175" s="90"/>
      <c r="FU2175" s="90"/>
      <c r="FV2175" s="90"/>
      <c r="FW2175" s="90"/>
      <c r="FX2175" s="90"/>
      <c r="FY2175" s="90"/>
      <c r="FZ2175" s="90"/>
      <c r="GA2175" s="90"/>
      <c r="GB2175" s="90"/>
      <c r="GC2175" s="90"/>
      <c r="GD2175" s="90"/>
      <c r="GE2175" s="90"/>
      <c r="GF2175" s="90"/>
      <c r="GG2175" s="90"/>
      <c r="GH2175" s="90"/>
      <c r="GI2175" s="90"/>
      <c r="GJ2175" s="90"/>
      <c r="GK2175" s="90"/>
      <c r="GL2175" s="90"/>
      <c r="GM2175" s="90"/>
      <c r="GN2175" s="90"/>
      <c r="GO2175" s="90"/>
      <c r="GP2175" s="90"/>
      <c r="GQ2175" s="90"/>
      <c r="GR2175" s="90"/>
      <c r="GS2175" s="90"/>
      <c r="GT2175" s="90"/>
      <c r="GU2175" s="90"/>
      <c r="GV2175" s="90"/>
      <c r="GW2175" s="90"/>
      <c r="GX2175" s="90"/>
      <c r="GY2175" s="90"/>
      <c r="GZ2175" s="90"/>
      <c r="HA2175" s="90"/>
      <c r="HB2175" s="90"/>
      <c r="HC2175" s="90"/>
      <c r="HD2175" s="90"/>
      <c r="HE2175" s="90"/>
      <c r="HF2175" s="90"/>
      <c r="HG2175" s="90"/>
      <c r="HH2175" s="90"/>
      <c r="HI2175" s="90"/>
      <c r="HJ2175" s="90"/>
      <c r="HK2175" s="90"/>
      <c r="HL2175" s="90"/>
      <c r="HM2175" s="90"/>
      <c r="HN2175" s="90"/>
      <c r="HO2175" s="90"/>
      <c r="HP2175" s="90"/>
      <c r="HQ2175" s="90"/>
      <c r="HR2175" s="90"/>
      <c r="HS2175" s="90"/>
      <c r="HT2175" s="90"/>
      <c r="HU2175" s="90"/>
      <c r="HV2175" s="90"/>
      <c r="HW2175" s="90"/>
      <c r="HX2175" s="90"/>
      <c r="HY2175" s="90"/>
      <c r="HZ2175" s="90"/>
      <c r="IA2175" s="90"/>
      <c r="IB2175" s="90"/>
      <c r="IC2175" s="90"/>
      <c r="ID2175" s="90"/>
      <c r="IE2175" s="90"/>
      <c r="IF2175" s="90"/>
      <c r="IG2175" s="90"/>
      <c r="IH2175" s="90"/>
      <c r="II2175" s="90"/>
      <c r="IJ2175" s="90"/>
      <c r="IK2175" s="90"/>
      <c r="IL2175" s="90"/>
      <c r="IM2175" s="90"/>
    </row>
    <row r="2176" spans="1:247" ht="13.5" hidden="1">
      <c r="A2176" s="90" t="s">
        <v>2767</v>
      </c>
      <c r="B2176" s="90" t="s">
        <v>3234</v>
      </c>
      <c r="C2176" s="90" t="s">
        <v>3159</v>
      </c>
      <c r="D2176" s="91">
        <v>45965</v>
      </c>
      <c r="E2176" s="90" t="s">
        <v>3241</v>
      </c>
      <c r="F2176" s="90" t="s">
        <v>2839</v>
      </c>
      <c r="G2176" s="90" t="s">
        <v>3242</v>
      </c>
      <c r="H2176" s="92">
        <v>101028</v>
      </c>
      <c r="I2176" s="92">
        <v>498</v>
      </c>
      <c r="J2176" s="93"/>
      <c r="K2176" s="94">
        <f t="shared" si="44"/>
        <v>202.86746987951807</v>
      </c>
      <c r="L2176" s="94">
        <f t="shared" si="45"/>
        <v>202.86746987951807</v>
      </c>
      <c r="M2176" s="94">
        <f t="shared" si="41"/>
        <v>0</v>
      </c>
      <c r="N2176" s="91">
        <v>45907</v>
      </c>
      <c r="O2176" s="90" t="s">
        <v>3243</v>
      </c>
      <c r="P2176" s="90" t="s">
        <v>2849</v>
      </c>
      <c r="Q2176" s="90"/>
      <c r="R2176" s="90"/>
      <c r="S2176" s="90"/>
      <c r="T2176" s="90"/>
      <c r="U2176" s="90"/>
      <c r="V2176" s="90"/>
      <c r="W2176" s="90"/>
      <c r="X2176" s="90"/>
      <c r="Y2176" s="90"/>
      <c r="Z2176" s="90"/>
      <c r="AA2176" s="90"/>
      <c r="AB2176" s="90"/>
      <c r="AC2176" s="90"/>
      <c r="AD2176" s="90"/>
      <c r="AE2176" s="90"/>
      <c r="AF2176" s="90"/>
      <c r="AG2176" s="90"/>
      <c r="AH2176" s="90"/>
      <c r="AI2176" s="90"/>
      <c r="AJ2176" s="90"/>
      <c r="AK2176" s="90"/>
      <c r="AL2176" s="90"/>
      <c r="AM2176" s="90"/>
      <c r="AN2176" s="90"/>
      <c r="AO2176" s="90"/>
      <c r="AP2176" s="90"/>
      <c r="AQ2176" s="90"/>
      <c r="AR2176" s="90"/>
      <c r="AS2176" s="90"/>
      <c r="AT2176" s="90"/>
      <c r="AU2176" s="90"/>
      <c r="AV2176" s="90"/>
      <c r="AW2176" s="90"/>
      <c r="AX2176" s="90"/>
      <c r="AY2176" s="90"/>
      <c r="AZ2176" s="90"/>
      <c r="BA2176" s="90"/>
      <c r="BB2176" s="90"/>
      <c r="BC2176" s="90"/>
      <c r="BD2176" s="90"/>
      <c r="BE2176" s="90"/>
      <c r="BF2176" s="90"/>
      <c r="BG2176" s="90"/>
      <c r="BH2176" s="90"/>
      <c r="BI2176" s="90"/>
      <c r="BJ2176" s="90"/>
      <c r="BK2176" s="90"/>
      <c r="BL2176" s="90"/>
      <c r="BM2176" s="90"/>
      <c r="BN2176" s="90"/>
      <c r="BO2176" s="90"/>
      <c r="BP2176" s="90"/>
      <c r="BQ2176" s="90"/>
      <c r="BR2176" s="90"/>
      <c r="BS2176" s="90"/>
      <c r="BT2176" s="90"/>
      <c r="BU2176" s="90"/>
      <c r="BV2176" s="90"/>
      <c r="BW2176" s="90"/>
      <c r="BX2176" s="90"/>
      <c r="BY2176" s="90"/>
      <c r="BZ2176" s="90"/>
      <c r="CA2176" s="90"/>
      <c r="CB2176" s="90"/>
      <c r="CC2176" s="90"/>
      <c r="CD2176" s="90"/>
      <c r="CE2176" s="90"/>
      <c r="CF2176" s="90"/>
      <c r="CG2176" s="90"/>
      <c r="CH2176" s="90"/>
      <c r="CI2176" s="90"/>
      <c r="CJ2176" s="90"/>
      <c r="CK2176" s="90"/>
      <c r="CL2176" s="90"/>
      <c r="CM2176" s="90"/>
      <c r="CN2176" s="90"/>
      <c r="CO2176" s="90"/>
      <c r="CP2176" s="90"/>
      <c r="CQ2176" s="90"/>
      <c r="CR2176" s="90"/>
      <c r="CS2176" s="90"/>
      <c r="CT2176" s="90"/>
      <c r="CU2176" s="90"/>
      <c r="CV2176" s="90"/>
      <c r="CW2176" s="90"/>
      <c r="CX2176" s="90"/>
      <c r="CY2176" s="90"/>
      <c r="CZ2176" s="90"/>
      <c r="DA2176" s="90"/>
      <c r="DB2176" s="90"/>
      <c r="DC2176" s="90"/>
      <c r="DD2176" s="90"/>
      <c r="DE2176" s="90"/>
      <c r="DF2176" s="90"/>
      <c r="DG2176" s="90"/>
      <c r="DH2176" s="90"/>
      <c r="DI2176" s="90"/>
      <c r="DJ2176" s="90"/>
      <c r="DK2176" s="90"/>
      <c r="DL2176" s="90"/>
      <c r="DM2176" s="90"/>
      <c r="DN2176" s="90"/>
      <c r="DO2176" s="90"/>
      <c r="DP2176" s="90"/>
      <c r="DQ2176" s="90"/>
      <c r="DR2176" s="90"/>
      <c r="DS2176" s="90"/>
      <c r="DT2176" s="90"/>
      <c r="DU2176" s="90"/>
      <c r="DV2176" s="90"/>
      <c r="DW2176" s="90"/>
      <c r="DX2176" s="90"/>
      <c r="DY2176" s="90"/>
      <c r="DZ2176" s="90"/>
      <c r="EA2176" s="90"/>
      <c r="EB2176" s="90"/>
      <c r="EC2176" s="90"/>
      <c r="ED2176" s="90"/>
      <c r="EE2176" s="90"/>
      <c r="EF2176" s="90"/>
      <c r="EG2176" s="90"/>
      <c r="EH2176" s="90"/>
      <c r="EI2176" s="90"/>
      <c r="EJ2176" s="90"/>
      <c r="EK2176" s="90"/>
      <c r="EL2176" s="90"/>
      <c r="EM2176" s="90"/>
      <c r="EN2176" s="90"/>
      <c r="EO2176" s="90"/>
      <c r="EP2176" s="90"/>
      <c r="EQ2176" s="90"/>
      <c r="ER2176" s="90"/>
      <c r="ES2176" s="90"/>
      <c r="ET2176" s="90"/>
      <c r="EU2176" s="90"/>
      <c r="EV2176" s="90"/>
      <c r="EW2176" s="90"/>
      <c r="EX2176" s="90"/>
      <c r="EY2176" s="90"/>
      <c r="EZ2176" s="90"/>
      <c r="FA2176" s="90"/>
      <c r="FB2176" s="90"/>
      <c r="FC2176" s="90"/>
      <c r="FD2176" s="90"/>
      <c r="FE2176" s="90"/>
      <c r="FF2176" s="90"/>
      <c r="FG2176" s="90"/>
      <c r="FH2176" s="90"/>
      <c r="FI2176" s="90"/>
      <c r="FJ2176" s="90"/>
      <c r="FK2176" s="90"/>
      <c r="FL2176" s="90"/>
      <c r="FM2176" s="90"/>
      <c r="FN2176" s="90"/>
      <c r="FO2176" s="90"/>
      <c r="FP2176" s="90"/>
      <c r="FQ2176" s="90"/>
      <c r="FR2176" s="90"/>
      <c r="FS2176" s="90"/>
      <c r="FT2176" s="90"/>
      <c r="FU2176" s="90"/>
      <c r="FV2176" s="90"/>
      <c r="FW2176" s="90"/>
      <c r="FX2176" s="90"/>
      <c r="FY2176" s="90"/>
      <c r="FZ2176" s="90"/>
      <c r="GA2176" s="90"/>
      <c r="GB2176" s="90"/>
      <c r="GC2176" s="90"/>
      <c r="GD2176" s="90"/>
      <c r="GE2176" s="90"/>
      <c r="GF2176" s="90"/>
      <c r="GG2176" s="90"/>
      <c r="GH2176" s="90"/>
      <c r="GI2176" s="90"/>
      <c r="GJ2176" s="90"/>
      <c r="GK2176" s="90"/>
      <c r="GL2176" s="90"/>
      <c r="GM2176" s="90"/>
      <c r="GN2176" s="90"/>
      <c r="GO2176" s="90"/>
      <c r="GP2176" s="90"/>
      <c r="GQ2176" s="90"/>
      <c r="GR2176" s="90"/>
      <c r="GS2176" s="90"/>
      <c r="GT2176" s="90"/>
      <c r="GU2176" s="90"/>
      <c r="GV2176" s="90"/>
      <c r="GW2176" s="90"/>
      <c r="GX2176" s="90"/>
      <c r="GY2176" s="90"/>
      <c r="GZ2176" s="90"/>
      <c r="HA2176" s="90"/>
      <c r="HB2176" s="90"/>
      <c r="HC2176" s="90"/>
      <c r="HD2176" s="90"/>
      <c r="HE2176" s="90"/>
      <c r="HF2176" s="90"/>
      <c r="HG2176" s="90"/>
      <c r="HH2176" s="90"/>
      <c r="HI2176" s="90"/>
      <c r="HJ2176" s="90"/>
      <c r="HK2176" s="90"/>
      <c r="HL2176" s="90"/>
      <c r="HM2176" s="90"/>
      <c r="HN2176" s="90"/>
      <c r="HO2176" s="90"/>
      <c r="HP2176" s="90"/>
      <c r="HQ2176" s="90"/>
      <c r="HR2176" s="90"/>
      <c r="HS2176" s="90"/>
      <c r="HT2176" s="90"/>
      <c r="HU2176" s="90"/>
      <c r="HV2176" s="90"/>
      <c r="HW2176" s="90"/>
      <c r="HX2176" s="90"/>
      <c r="HY2176" s="90"/>
      <c r="HZ2176" s="90"/>
      <c r="IA2176" s="90"/>
      <c r="IB2176" s="90"/>
      <c r="IC2176" s="90"/>
      <c r="ID2176" s="90"/>
      <c r="IE2176" s="90"/>
      <c r="IF2176" s="90"/>
      <c r="IG2176" s="90"/>
      <c r="IH2176" s="90"/>
      <c r="II2176" s="90"/>
      <c r="IJ2176" s="90"/>
      <c r="IK2176" s="90"/>
      <c r="IL2176" s="90"/>
      <c r="IM2176" s="90"/>
    </row>
    <row r="2177" spans="1:247" ht="20.25" hidden="1" customHeight="1">
      <c r="A2177" s="90" t="s">
        <v>2767</v>
      </c>
      <c r="B2177" s="90" t="s">
        <v>3234</v>
      </c>
      <c r="C2177" s="90" t="s">
        <v>3159</v>
      </c>
      <c r="D2177" s="91">
        <v>45965</v>
      </c>
      <c r="E2177" s="90" t="s">
        <v>3244</v>
      </c>
      <c r="F2177" s="90" t="s">
        <v>3119</v>
      </c>
      <c r="G2177" s="90" t="s">
        <v>3245</v>
      </c>
      <c r="H2177" s="92">
        <v>3310</v>
      </c>
      <c r="I2177" s="92">
        <v>498</v>
      </c>
      <c r="J2177" s="93"/>
      <c r="K2177" s="94">
        <f t="shared" si="44"/>
        <v>6.6465863453815262</v>
      </c>
      <c r="L2177" s="94">
        <f t="shared" si="45"/>
        <v>6.6465863453815262</v>
      </c>
      <c r="M2177" s="94">
        <f t="shared" si="41"/>
        <v>0</v>
      </c>
      <c r="N2177" s="91">
        <v>45907</v>
      </c>
      <c r="O2177" s="90" t="s">
        <v>3246</v>
      </c>
      <c r="P2177" s="90" t="s">
        <v>2619</v>
      </c>
      <c r="Q2177" s="90"/>
      <c r="R2177" s="90"/>
      <c r="S2177" s="90"/>
      <c r="T2177" s="90"/>
      <c r="U2177" s="90"/>
      <c r="V2177" s="90"/>
      <c r="W2177" s="90"/>
      <c r="X2177" s="90"/>
      <c r="Y2177" s="90"/>
      <c r="Z2177" s="90"/>
      <c r="AA2177" s="90"/>
      <c r="AB2177" s="90"/>
      <c r="AC2177" s="90"/>
      <c r="AD2177" s="90"/>
      <c r="AE2177" s="90"/>
      <c r="AF2177" s="90"/>
      <c r="AG2177" s="90"/>
      <c r="AH2177" s="90"/>
      <c r="AI2177" s="90"/>
      <c r="AJ2177" s="90"/>
      <c r="AK2177" s="90"/>
      <c r="AL2177" s="90"/>
      <c r="AM2177" s="90"/>
      <c r="AN2177" s="90"/>
      <c r="AO2177" s="90"/>
      <c r="AP2177" s="90"/>
      <c r="AQ2177" s="90"/>
      <c r="AR2177" s="90"/>
      <c r="AS2177" s="90"/>
      <c r="AT2177" s="90"/>
      <c r="AU2177" s="90"/>
      <c r="AV2177" s="90"/>
      <c r="AW2177" s="90"/>
      <c r="AX2177" s="90"/>
      <c r="AY2177" s="90"/>
      <c r="AZ2177" s="90"/>
      <c r="BA2177" s="90"/>
      <c r="BB2177" s="90"/>
      <c r="BC2177" s="90"/>
      <c r="BD2177" s="90"/>
      <c r="BE2177" s="90"/>
      <c r="BF2177" s="90"/>
      <c r="BG2177" s="90"/>
      <c r="BH2177" s="90"/>
      <c r="BI2177" s="90"/>
      <c r="BJ2177" s="90"/>
      <c r="BK2177" s="90"/>
      <c r="BL2177" s="90"/>
      <c r="BM2177" s="90"/>
      <c r="BN2177" s="90"/>
      <c r="BO2177" s="90"/>
      <c r="BP2177" s="90"/>
      <c r="BQ2177" s="90"/>
      <c r="BR2177" s="90"/>
      <c r="BS2177" s="90"/>
      <c r="BT2177" s="90"/>
      <c r="BU2177" s="90"/>
      <c r="BV2177" s="90"/>
      <c r="BW2177" s="90"/>
      <c r="BX2177" s="90"/>
      <c r="BY2177" s="90"/>
      <c r="BZ2177" s="90"/>
      <c r="CA2177" s="90"/>
      <c r="CB2177" s="90"/>
      <c r="CC2177" s="90"/>
      <c r="CD2177" s="90"/>
      <c r="CE2177" s="90"/>
      <c r="CF2177" s="90"/>
      <c r="CG2177" s="90"/>
      <c r="CH2177" s="90"/>
      <c r="CI2177" s="90"/>
      <c r="CJ2177" s="90"/>
      <c r="CK2177" s="90"/>
      <c r="CL2177" s="90"/>
      <c r="CM2177" s="90"/>
      <c r="CN2177" s="90"/>
      <c r="CO2177" s="90"/>
      <c r="CP2177" s="90"/>
      <c r="CQ2177" s="90"/>
      <c r="CR2177" s="90"/>
      <c r="CS2177" s="90"/>
      <c r="CT2177" s="90"/>
      <c r="CU2177" s="90"/>
      <c r="CV2177" s="90"/>
      <c r="CW2177" s="90"/>
      <c r="CX2177" s="90"/>
      <c r="CY2177" s="90"/>
      <c r="CZ2177" s="90"/>
      <c r="DA2177" s="90"/>
      <c r="DB2177" s="90"/>
      <c r="DC2177" s="90"/>
      <c r="DD2177" s="90"/>
      <c r="DE2177" s="90"/>
      <c r="DF2177" s="90"/>
      <c r="DG2177" s="90"/>
      <c r="DH2177" s="90"/>
      <c r="DI2177" s="90"/>
      <c r="DJ2177" s="90"/>
      <c r="DK2177" s="90"/>
      <c r="DL2177" s="90"/>
      <c r="DM2177" s="90"/>
      <c r="DN2177" s="90"/>
      <c r="DO2177" s="90"/>
      <c r="DP2177" s="90"/>
      <c r="DQ2177" s="90"/>
      <c r="DR2177" s="90"/>
      <c r="DS2177" s="90"/>
      <c r="DT2177" s="90"/>
      <c r="DU2177" s="90"/>
      <c r="DV2177" s="90"/>
      <c r="DW2177" s="90"/>
      <c r="DX2177" s="90"/>
      <c r="DY2177" s="90"/>
      <c r="DZ2177" s="90"/>
      <c r="EA2177" s="90"/>
      <c r="EB2177" s="90"/>
      <c r="EC2177" s="90"/>
      <c r="ED2177" s="90"/>
      <c r="EE2177" s="90"/>
      <c r="EF2177" s="90"/>
      <c r="EG2177" s="90"/>
      <c r="EH2177" s="90"/>
      <c r="EI2177" s="90"/>
      <c r="EJ2177" s="90"/>
      <c r="EK2177" s="90"/>
      <c r="EL2177" s="90"/>
      <c r="EM2177" s="90"/>
      <c r="EN2177" s="90"/>
      <c r="EO2177" s="90"/>
      <c r="EP2177" s="90"/>
      <c r="EQ2177" s="90"/>
      <c r="ER2177" s="90"/>
      <c r="ES2177" s="90"/>
      <c r="ET2177" s="90"/>
      <c r="EU2177" s="90"/>
      <c r="EV2177" s="90"/>
      <c r="EW2177" s="90"/>
      <c r="EX2177" s="90"/>
      <c r="EY2177" s="90"/>
      <c r="EZ2177" s="90"/>
      <c r="FA2177" s="90"/>
      <c r="FB2177" s="90"/>
      <c r="FC2177" s="90"/>
      <c r="FD2177" s="90"/>
      <c r="FE2177" s="90"/>
      <c r="FF2177" s="90"/>
      <c r="FG2177" s="90"/>
      <c r="FH2177" s="90"/>
      <c r="FI2177" s="90"/>
      <c r="FJ2177" s="90"/>
      <c r="FK2177" s="90"/>
      <c r="FL2177" s="90"/>
      <c r="FM2177" s="90"/>
      <c r="FN2177" s="90"/>
      <c r="FO2177" s="90"/>
      <c r="FP2177" s="90"/>
      <c r="FQ2177" s="90"/>
      <c r="FR2177" s="90"/>
      <c r="FS2177" s="90"/>
      <c r="FT2177" s="90"/>
      <c r="FU2177" s="90"/>
      <c r="FV2177" s="90"/>
      <c r="FW2177" s="90"/>
      <c r="FX2177" s="90"/>
      <c r="FY2177" s="90"/>
      <c r="FZ2177" s="90"/>
      <c r="GA2177" s="90"/>
      <c r="GB2177" s="90"/>
      <c r="GC2177" s="90"/>
      <c r="GD2177" s="90"/>
      <c r="GE2177" s="90"/>
      <c r="GF2177" s="90"/>
      <c r="GG2177" s="90"/>
      <c r="GH2177" s="90"/>
      <c r="GI2177" s="90"/>
      <c r="GJ2177" s="90"/>
      <c r="GK2177" s="90"/>
      <c r="GL2177" s="90"/>
      <c r="GM2177" s="90"/>
      <c r="GN2177" s="90"/>
      <c r="GO2177" s="90"/>
      <c r="GP2177" s="90"/>
      <c r="GQ2177" s="90"/>
      <c r="GR2177" s="90"/>
      <c r="GS2177" s="90"/>
      <c r="GT2177" s="90"/>
      <c r="GU2177" s="90"/>
      <c r="GV2177" s="90"/>
      <c r="GW2177" s="90"/>
      <c r="GX2177" s="90"/>
      <c r="GY2177" s="90"/>
      <c r="GZ2177" s="90"/>
      <c r="HA2177" s="90"/>
      <c r="HB2177" s="90"/>
      <c r="HC2177" s="90"/>
      <c r="HD2177" s="90"/>
      <c r="HE2177" s="90"/>
      <c r="HF2177" s="90"/>
      <c r="HG2177" s="90"/>
      <c r="HH2177" s="90"/>
      <c r="HI2177" s="90"/>
      <c r="HJ2177" s="90"/>
      <c r="HK2177" s="90"/>
      <c r="HL2177" s="90"/>
      <c r="HM2177" s="90"/>
      <c r="HN2177" s="90"/>
      <c r="HO2177" s="90"/>
      <c r="HP2177" s="90"/>
      <c r="HQ2177" s="90"/>
      <c r="HR2177" s="90"/>
      <c r="HS2177" s="90"/>
      <c r="HT2177" s="90"/>
      <c r="HU2177" s="90"/>
      <c r="HV2177" s="90"/>
      <c r="HW2177" s="90"/>
      <c r="HX2177" s="90"/>
      <c r="HY2177" s="90"/>
      <c r="HZ2177" s="90"/>
      <c r="IA2177" s="90"/>
      <c r="IB2177" s="90"/>
      <c r="IC2177" s="90"/>
      <c r="ID2177" s="90"/>
      <c r="IE2177" s="90"/>
      <c r="IF2177" s="90"/>
      <c r="IG2177" s="90"/>
      <c r="IH2177" s="90"/>
      <c r="II2177" s="90"/>
      <c r="IJ2177" s="90"/>
      <c r="IK2177" s="90"/>
      <c r="IL2177" s="90"/>
      <c r="IM2177" s="90"/>
    </row>
    <row r="2178" spans="1:247" ht="13.5" hidden="1">
      <c r="A2178" s="90" t="s">
        <v>2767</v>
      </c>
      <c r="B2178" s="90" t="s">
        <v>3234</v>
      </c>
      <c r="C2178" s="90" t="s">
        <v>3159</v>
      </c>
      <c r="D2178" s="91">
        <v>45965</v>
      </c>
      <c r="E2178" s="90" t="s">
        <v>3247</v>
      </c>
      <c r="F2178" s="90" t="s">
        <v>2839</v>
      </c>
      <c r="G2178" s="90" t="s">
        <v>3248</v>
      </c>
      <c r="H2178" s="92">
        <v>6528</v>
      </c>
      <c r="I2178" s="92">
        <v>498</v>
      </c>
      <c r="J2178" s="93"/>
      <c r="K2178" s="94">
        <f t="shared" si="44"/>
        <v>13.108433734939759</v>
      </c>
      <c r="L2178" s="94">
        <f t="shared" si="45"/>
        <v>13.108433734939759</v>
      </c>
      <c r="M2178" s="94">
        <f t="shared" si="41"/>
        <v>0</v>
      </c>
      <c r="N2178" s="91">
        <v>45907</v>
      </c>
      <c r="O2178" s="90" t="s">
        <v>3246</v>
      </c>
      <c r="P2178" s="90" t="s">
        <v>2619</v>
      </c>
      <c r="Q2178" s="90"/>
      <c r="R2178" s="90"/>
      <c r="S2178" s="90"/>
      <c r="T2178" s="90"/>
      <c r="U2178" s="90"/>
      <c r="V2178" s="90"/>
      <c r="W2178" s="90"/>
      <c r="X2178" s="90"/>
      <c r="Y2178" s="90"/>
      <c r="Z2178" s="90"/>
      <c r="AA2178" s="90"/>
      <c r="AB2178" s="90"/>
      <c r="AC2178" s="90"/>
      <c r="AD2178" s="90"/>
      <c r="AE2178" s="90"/>
      <c r="AF2178" s="90"/>
      <c r="AG2178" s="90"/>
      <c r="AH2178" s="90"/>
      <c r="AI2178" s="90"/>
      <c r="AJ2178" s="90"/>
      <c r="AK2178" s="90"/>
      <c r="AL2178" s="90"/>
      <c r="AM2178" s="90"/>
      <c r="AN2178" s="90"/>
      <c r="AO2178" s="90"/>
      <c r="AP2178" s="90"/>
      <c r="AQ2178" s="90"/>
      <c r="AR2178" s="90"/>
      <c r="AS2178" s="90"/>
      <c r="AT2178" s="90"/>
      <c r="AU2178" s="90"/>
      <c r="AV2178" s="90"/>
      <c r="AW2178" s="90"/>
      <c r="AX2178" s="90"/>
      <c r="AY2178" s="90"/>
      <c r="AZ2178" s="90"/>
      <c r="BA2178" s="90"/>
      <c r="BB2178" s="90"/>
      <c r="BC2178" s="90"/>
      <c r="BD2178" s="90"/>
      <c r="BE2178" s="90"/>
      <c r="BF2178" s="90"/>
      <c r="BG2178" s="90"/>
      <c r="BH2178" s="90"/>
      <c r="BI2178" s="90"/>
      <c r="BJ2178" s="90"/>
      <c r="BK2178" s="90"/>
      <c r="BL2178" s="90"/>
      <c r="BM2178" s="90"/>
      <c r="BN2178" s="90"/>
      <c r="BO2178" s="90"/>
      <c r="BP2178" s="90"/>
      <c r="BQ2178" s="90"/>
      <c r="BR2178" s="90"/>
      <c r="BS2178" s="90"/>
      <c r="BT2178" s="90"/>
      <c r="BU2178" s="90"/>
      <c r="BV2178" s="90"/>
      <c r="BW2178" s="90"/>
      <c r="BX2178" s="90"/>
      <c r="BY2178" s="90"/>
      <c r="BZ2178" s="90"/>
      <c r="CA2178" s="90"/>
      <c r="CB2178" s="90"/>
      <c r="CC2178" s="90"/>
      <c r="CD2178" s="90"/>
      <c r="CE2178" s="90"/>
      <c r="CF2178" s="90"/>
      <c r="CG2178" s="90"/>
      <c r="CH2178" s="90"/>
      <c r="CI2178" s="90"/>
      <c r="CJ2178" s="90"/>
      <c r="CK2178" s="90"/>
      <c r="CL2178" s="90"/>
      <c r="CM2178" s="90"/>
      <c r="CN2178" s="90"/>
      <c r="CO2178" s="90"/>
      <c r="CP2178" s="90"/>
      <c r="CQ2178" s="90"/>
      <c r="CR2178" s="90"/>
      <c r="CS2178" s="90"/>
      <c r="CT2178" s="90"/>
      <c r="CU2178" s="90"/>
      <c r="CV2178" s="90"/>
      <c r="CW2178" s="90"/>
      <c r="CX2178" s="90"/>
      <c r="CY2178" s="90"/>
      <c r="CZ2178" s="90"/>
      <c r="DA2178" s="90"/>
      <c r="DB2178" s="90"/>
      <c r="DC2178" s="90"/>
      <c r="DD2178" s="90"/>
      <c r="DE2178" s="90"/>
      <c r="DF2178" s="90"/>
      <c r="DG2178" s="90"/>
      <c r="DH2178" s="90"/>
      <c r="DI2178" s="90"/>
      <c r="DJ2178" s="90"/>
      <c r="DK2178" s="90"/>
      <c r="DL2178" s="90"/>
      <c r="DM2178" s="90"/>
      <c r="DN2178" s="90"/>
      <c r="DO2178" s="90"/>
      <c r="DP2178" s="90"/>
      <c r="DQ2178" s="90"/>
      <c r="DR2178" s="90"/>
      <c r="DS2178" s="90"/>
      <c r="DT2178" s="90"/>
      <c r="DU2178" s="90"/>
      <c r="DV2178" s="90"/>
      <c r="DW2178" s="90"/>
      <c r="DX2178" s="90"/>
      <c r="DY2178" s="90"/>
      <c r="DZ2178" s="90"/>
      <c r="EA2178" s="90"/>
      <c r="EB2178" s="90"/>
      <c r="EC2178" s="90"/>
      <c r="ED2178" s="90"/>
      <c r="EE2178" s="90"/>
      <c r="EF2178" s="90"/>
      <c r="EG2178" s="90"/>
      <c r="EH2178" s="90"/>
      <c r="EI2178" s="90"/>
      <c r="EJ2178" s="90"/>
      <c r="EK2178" s="90"/>
      <c r="EL2178" s="90"/>
      <c r="EM2178" s="90"/>
      <c r="EN2178" s="90"/>
      <c r="EO2178" s="90"/>
      <c r="EP2178" s="90"/>
      <c r="EQ2178" s="90"/>
      <c r="ER2178" s="90"/>
      <c r="ES2178" s="90"/>
      <c r="ET2178" s="90"/>
      <c r="EU2178" s="90"/>
      <c r="EV2178" s="90"/>
      <c r="EW2178" s="90"/>
      <c r="EX2178" s="90"/>
      <c r="EY2178" s="90"/>
      <c r="EZ2178" s="90"/>
      <c r="FA2178" s="90"/>
      <c r="FB2178" s="90"/>
      <c r="FC2178" s="90"/>
      <c r="FD2178" s="90"/>
      <c r="FE2178" s="90"/>
      <c r="FF2178" s="90"/>
      <c r="FG2178" s="90"/>
      <c r="FH2178" s="90"/>
      <c r="FI2178" s="90"/>
      <c r="FJ2178" s="90"/>
      <c r="FK2178" s="90"/>
      <c r="FL2178" s="90"/>
      <c r="FM2178" s="90"/>
      <c r="FN2178" s="90"/>
      <c r="FO2178" s="90"/>
      <c r="FP2178" s="90"/>
      <c r="FQ2178" s="90"/>
      <c r="FR2178" s="90"/>
      <c r="FS2178" s="90"/>
      <c r="FT2178" s="90"/>
      <c r="FU2178" s="90"/>
      <c r="FV2178" s="90"/>
      <c r="FW2178" s="90"/>
      <c r="FX2178" s="90"/>
      <c r="FY2178" s="90"/>
      <c r="FZ2178" s="90"/>
      <c r="GA2178" s="90"/>
      <c r="GB2178" s="90"/>
      <c r="GC2178" s="90"/>
      <c r="GD2178" s="90"/>
      <c r="GE2178" s="90"/>
      <c r="GF2178" s="90"/>
      <c r="GG2178" s="90"/>
      <c r="GH2178" s="90"/>
      <c r="GI2178" s="90"/>
      <c r="GJ2178" s="90"/>
      <c r="GK2178" s="90"/>
      <c r="GL2178" s="90"/>
      <c r="GM2178" s="90"/>
      <c r="GN2178" s="90"/>
      <c r="GO2178" s="90"/>
      <c r="GP2178" s="90"/>
      <c r="GQ2178" s="90"/>
      <c r="GR2178" s="90"/>
      <c r="GS2178" s="90"/>
      <c r="GT2178" s="90"/>
      <c r="GU2178" s="90"/>
      <c r="GV2178" s="90"/>
      <c r="GW2178" s="90"/>
      <c r="GX2178" s="90"/>
      <c r="GY2178" s="90"/>
      <c r="GZ2178" s="90"/>
      <c r="HA2178" s="90"/>
      <c r="HB2178" s="90"/>
      <c r="HC2178" s="90"/>
      <c r="HD2178" s="90"/>
      <c r="HE2178" s="90"/>
      <c r="HF2178" s="90"/>
      <c r="HG2178" s="90"/>
      <c r="HH2178" s="90"/>
      <c r="HI2178" s="90"/>
      <c r="HJ2178" s="90"/>
      <c r="HK2178" s="90"/>
      <c r="HL2178" s="90"/>
      <c r="HM2178" s="90"/>
      <c r="HN2178" s="90"/>
      <c r="HO2178" s="90"/>
      <c r="HP2178" s="90"/>
      <c r="HQ2178" s="90"/>
      <c r="HR2178" s="90"/>
      <c r="HS2178" s="90"/>
      <c r="HT2178" s="90"/>
      <c r="HU2178" s="90"/>
      <c r="HV2178" s="90"/>
      <c r="HW2178" s="90"/>
      <c r="HX2178" s="90"/>
      <c r="HY2178" s="90"/>
      <c r="HZ2178" s="90"/>
      <c r="IA2178" s="90"/>
      <c r="IB2178" s="90"/>
      <c r="IC2178" s="90"/>
      <c r="ID2178" s="90"/>
      <c r="IE2178" s="90"/>
      <c r="IF2178" s="90"/>
      <c r="IG2178" s="90"/>
      <c r="IH2178" s="90"/>
      <c r="II2178" s="90"/>
      <c r="IJ2178" s="90"/>
      <c r="IK2178" s="90"/>
      <c r="IL2178" s="90"/>
      <c r="IM2178" s="90"/>
    </row>
    <row r="2179" spans="1:247" ht="13.5" hidden="1">
      <c r="A2179" s="90" t="s">
        <v>2767</v>
      </c>
      <c r="B2179" s="90" t="s">
        <v>3234</v>
      </c>
      <c r="C2179" s="90" t="s">
        <v>3159</v>
      </c>
      <c r="D2179" s="90" t="s">
        <v>3249</v>
      </c>
      <c r="E2179" s="90" t="s">
        <v>3250</v>
      </c>
      <c r="F2179" s="90" t="s">
        <v>3251</v>
      </c>
      <c r="G2179" s="90" t="s">
        <v>3252</v>
      </c>
      <c r="H2179" s="92">
        <v>20000</v>
      </c>
      <c r="I2179" s="92">
        <v>498</v>
      </c>
      <c r="J2179" s="93"/>
      <c r="K2179" s="94">
        <f t="shared" si="44"/>
        <v>40.160642570281126</v>
      </c>
      <c r="L2179" s="94">
        <f t="shared" si="45"/>
        <v>40.160642570281126</v>
      </c>
      <c r="M2179" s="94">
        <f t="shared" si="41"/>
        <v>0</v>
      </c>
      <c r="N2179" s="91">
        <v>45907</v>
      </c>
      <c r="O2179" s="90" t="s">
        <v>3246</v>
      </c>
      <c r="P2179" s="90" t="s">
        <v>2619</v>
      </c>
      <c r="Q2179" s="90"/>
      <c r="R2179" s="90"/>
      <c r="S2179" s="90"/>
      <c r="T2179" s="90"/>
      <c r="U2179" s="90"/>
      <c r="V2179" s="90"/>
      <c r="W2179" s="90"/>
      <c r="X2179" s="90"/>
      <c r="Y2179" s="90"/>
      <c r="Z2179" s="90"/>
      <c r="AA2179" s="90"/>
      <c r="AB2179" s="90"/>
      <c r="AC2179" s="90"/>
      <c r="AD2179" s="90"/>
      <c r="AE2179" s="90"/>
      <c r="AF2179" s="90"/>
      <c r="AG2179" s="90"/>
      <c r="AH2179" s="90"/>
      <c r="AI2179" s="90"/>
      <c r="AJ2179" s="90"/>
      <c r="AK2179" s="90"/>
      <c r="AL2179" s="90"/>
      <c r="AM2179" s="90"/>
      <c r="AN2179" s="90"/>
      <c r="AO2179" s="90"/>
      <c r="AP2179" s="90"/>
      <c r="AQ2179" s="90"/>
      <c r="AR2179" s="90"/>
      <c r="AS2179" s="90"/>
      <c r="AT2179" s="90"/>
      <c r="AU2179" s="90"/>
      <c r="AV2179" s="90"/>
      <c r="AW2179" s="90"/>
      <c r="AX2179" s="90"/>
      <c r="AY2179" s="90"/>
      <c r="AZ2179" s="90"/>
      <c r="BA2179" s="90"/>
      <c r="BB2179" s="90"/>
      <c r="BC2179" s="90"/>
      <c r="BD2179" s="90"/>
      <c r="BE2179" s="90"/>
      <c r="BF2179" s="90"/>
      <c r="BG2179" s="90"/>
      <c r="BH2179" s="90"/>
      <c r="BI2179" s="90"/>
      <c r="BJ2179" s="90"/>
      <c r="BK2179" s="90"/>
      <c r="BL2179" s="90"/>
      <c r="BM2179" s="90"/>
      <c r="BN2179" s="90"/>
      <c r="BO2179" s="90"/>
      <c r="BP2179" s="90"/>
      <c r="BQ2179" s="90"/>
      <c r="BR2179" s="90"/>
      <c r="BS2179" s="90"/>
      <c r="BT2179" s="90"/>
      <c r="BU2179" s="90"/>
      <c r="BV2179" s="90"/>
      <c r="BW2179" s="90"/>
      <c r="BX2179" s="90"/>
      <c r="BY2179" s="90"/>
      <c r="BZ2179" s="90"/>
      <c r="CA2179" s="90"/>
      <c r="CB2179" s="90"/>
      <c r="CC2179" s="90"/>
      <c r="CD2179" s="90"/>
      <c r="CE2179" s="90"/>
      <c r="CF2179" s="90"/>
      <c r="CG2179" s="90"/>
      <c r="CH2179" s="90"/>
      <c r="CI2179" s="90"/>
      <c r="CJ2179" s="90"/>
      <c r="CK2179" s="90"/>
      <c r="CL2179" s="90"/>
      <c r="CM2179" s="90"/>
      <c r="CN2179" s="90"/>
      <c r="CO2179" s="90"/>
      <c r="CP2179" s="90"/>
      <c r="CQ2179" s="90"/>
      <c r="CR2179" s="90"/>
      <c r="CS2179" s="90"/>
      <c r="CT2179" s="90"/>
      <c r="CU2179" s="90"/>
      <c r="CV2179" s="90"/>
      <c r="CW2179" s="90"/>
      <c r="CX2179" s="90"/>
      <c r="CY2179" s="90"/>
      <c r="CZ2179" s="90"/>
      <c r="DA2179" s="90"/>
      <c r="DB2179" s="90"/>
      <c r="DC2179" s="90"/>
      <c r="DD2179" s="90"/>
      <c r="DE2179" s="90"/>
      <c r="DF2179" s="90"/>
      <c r="DG2179" s="90"/>
      <c r="DH2179" s="90"/>
      <c r="DI2179" s="90"/>
      <c r="DJ2179" s="90"/>
      <c r="DK2179" s="90"/>
      <c r="DL2179" s="90"/>
      <c r="DM2179" s="90"/>
      <c r="DN2179" s="90"/>
      <c r="DO2179" s="90"/>
      <c r="DP2179" s="90"/>
      <c r="DQ2179" s="90"/>
      <c r="DR2179" s="90"/>
      <c r="DS2179" s="90"/>
      <c r="DT2179" s="90"/>
      <c r="DU2179" s="90"/>
      <c r="DV2179" s="90"/>
      <c r="DW2179" s="90"/>
      <c r="DX2179" s="90"/>
      <c r="DY2179" s="90"/>
      <c r="DZ2179" s="90"/>
      <c r="EA2179" s="90"/>
      <c r="EB2179" s="90"/>
      <c r="EC2179" s="90"/>
      <c r="ED2179" s="90"/>
      <c r="EE2179" s="90"/>
      <c r="EF2179" s="90"/>
      <c r="EG2179" s="90"/>
      <c r="EH2179" s="90"/>
      <c r="EI2179" s="90"/>
      <c r="EJ2179" s="90"/>
      <c r="EK2179" s="90"/>
      <c r="EL2179" s="90"/>
      <c r="EM2179" s="90"/>
      <c r="EN2179" s="90"/>
      <c r="EO2179" s="90"/>
      <c r="EP2179" s="90"/>
      <c r="EQ2179" s="90"/>
      <c r="ER2179" s="90"/>
      <c r="ES2179" s="90"/>
      <c r="ET2179" s="90"/>
      <c r="EU2179" s="90"/>
      <c r="EV2179" s="90"/>
      <c r="EW2179" s="90"/>
      <c r="EX2179" s="90"/>
      <c r="EY2179" s="90"/>
      <c r="EZ2179" s="90"/>
      <c r="FA2179" s="90"/>
      <c r="FB2179" s="90"/>
      <c r="FC2179" s="90"/>
      <c r="FD2179" s="90"/>
      <c r="FE2179" s="90"/>
      <c r="FF2179" s="90"/>
      <c r="FG2179" s="90"/>
      <c r="FH2179" s="90"/>
      <c r="FI2179" s="90"/>
      <c r="FJ2179" s="90"/>
      <c r="FK2179" s="90"/>
      <c r="FL2179" s="90"/>
      <c r="FM2179" s="90"/>
      <c r="FN2179" s="90"/>
      <c r="FO2179" s="90"/>
      <c r="FP2179" s="90"/>
      <c r="FQ2179" s="90"/>
      <c r="FR2179" s="90"/>
      <c r="FS2179" s="90"/>
      <c r="FT2179" s="90"/>
      <c r="FU2179" s="90"/>
      <c r="FV2179" s="90"/>
      <c r="FW2179" s="90"/>
      <c r="FX2179" s="90"/>
      <c r="FY2179" s="90"/>
      <c r="FZ2179" s="90"/>
      <c r="GA2179" s="90"/>
      <c r="GB2179" s="90"/>
      <c r="GC2179" s="90"/>
      <c r="GD2179" s="90"/>
      <c r="GE2179" s="90"/>
      <c r="GF2179" s="90"/>
      <c r="GG2179" s="90"/>
      <c r="GH2179" s="90"/>
      <c r="GI2179" s="90"/>
      <c r="GJ2179" s="90"/>
      <c r="GK2179" s="90"/>
      <c r="GL2179" s="90"/>
      <c r="GM2179" s="90"/>
      <c r="GN2179" s="90"/>
      <c r="GO2179" s="90"/>
      <c r="GP2179" s="90"/>
      <c r="GQ2179" s="90"/>
      <c r="GR2179" s="90"/>
      <c r="GS2179" s="90"/>
      <c r="GT2179" s="90"/>
      <c r="GU2179" s="90"/>
      <c r="GV2179" s="90"/>
      <c r="GW2179" s="90"/>
      <c r="GX2179" s="90"/>
      <c r="GY2179" s="90"/>
      <c r="GZ2179" s="90"/>
      <c r="HA2179" s="90"/>
      <c r="HB2179" s="90"/>
      <c r="HC2179" s="90"/>
      <c r="HD2179" s="90"/>
      <c r="HE2179" s="90"/>
      <c r="HF2179" s="90"/>
      <c r="HG2179" s="90"/>
      <c r="HH2179" s="90"/>
      <c r="HI2179" s="90"/>
      <c r="HJ2179" s="90"/>
      <c r="HK2179" s="90"/>
      <c r="HL2179" s="90"/>
      <c r="HM2179" s="90"/>
      <c r="HN2179" s="90"/>
      <c r="HO2179" s="90"/>
      <c r="HP2179" s="90"/>
      <c r="HQ2179" s="90"/>
      <c r="HR2179" s="90"/>
      <c r="HS2179" s="90"/>
      <c r="HT2179" s="90"/>
      <c r="HU2179" s="90"/>
      <c r="HV2179" s="90"/>
      <c r="HW2179" s="90"/>
      <c r="HX2179" s="90"/>
      <c r="HY2179" s="90"/>
      <c r="HZ2179" s="90"/>
      <c r="IA2179" s="90"/>
      <c r="IB2179" s="90"/>
      <c r="IC2179" s="90"/>
      <c r="ID2179" s="90"/>
      <c r="IE2179" s="90"/>
      <c r="IF2179" s="90"/>
      <c r="IG2179" s="90"/>
      <c r="IH2179" s="90"/>
      <c r="II2179" s="90"/>
      <c r="IJ2179" s="90"/>
      <c r="IK2179" s="90"/>
      <c r="IL2179" s="90"/>
      <c r="IM2179" s="90"/>
    </row>
    <row r="2180" spans="1:247" ht="13.5" hidden="1">
      <c r="A2180" s="90" t="s">
        <v>2767</v>
      </c>
      <c r="B2180" s="90" t="s">
        <v>3234</v>
      </c>
      <c r="C2180" s="90" t="s">
        <v>3192</v>
      </c>
      <c r="D2180" s="96">
        <v>45692</v>
      </c>
      <c r="E2180" s="90" t="s">
        <v>3200</v>
      </c>
      <c r="F2180" s="90" t="s">
        <v>3093</v>
      </c>
      <c r="G2180" s="90" t="s">
        <v>3253</v>
      </c>
      <c r="H2180" s="92">
        <v>2133700</v>
      </c>
      <c r="I2180" s="92">
        <v>497</v>
      </c>
      <c r="J2180" s="93"/>
      <c r="K2180" s="94">
        <f t="shared" si="44"/>
        <v>4293.1589537223344</v>
      </c>
      <c r="L2180" s="94">
        <f t="shared" si="45"/>
        <v>4293.1589537223344</v>
      </c>
      <c r="M2180" s="94">
        <f t="shared" si="41"/>
        <v>0</v>
      </c>
      <c r="N2180" s="91">
        <v>45907</v>
      </c>
      <c r="O2180" s="90" t="s">
        <v>3254</v>
      </c>
      <c r="P2180" s="90" t="s">
        <v>2619</v>
      </c>
      <c r="Q2180" s="90"/>
      <c r="R2180" s="90"/>
      <c r="S2180" s="90"/>
      <c r="T2180" s="90"/>
      <c r="U2180" s="90"/>
      <c r="V2180" s="90"/>
      <c r="W2180" s="90"/>
      <c r="X2180" s="90"/>
      <c r="Y2180" s="90"/>
      <c r="Z2180" s="90"/>
      <c r="AA2180" s="90"/>
      <c r="AB2180" s="90"/>
      <c r="AC2180" s="90"/>
      <c r="AD2180" s="90"/>
      <c r="AE2180" s="90"/>
      <c r="AF2180" s="90"/>
      <c r="AG2180" s="90"/>
      <c r="AH2180" s="90"/>
      <c r="AI2180" s="90"/>
      <c r="AJ2180" s="90"/>
      <c r="AK2180" s="90"/>
      <c r="AL2180" s="90"/>
      <c r="AM2180" s="90"/>
      <c r="AN2180" s="90"/>
      <c r="AO2180" s="90"/>
      <c r="AP2180" s="90"/>
      <c r="AQ2180" s="90"/>
      <c r="AR2180" s="90"/>
      <c r="AS2180" s="90"/>
      <c r="AT2180" s="90"/>
      <c r="AU2180" s="90"/>
      <c r="AV2180" s="90"/>
      <c r="AW2180" s="90"/>
      <c r="AX2180" s="90"/>
      <c r="AY2180" s="90"/>
      <c r="AZ2180" s="90"/>
      <c r="BA2180" s="90"/>
      <c r="BB2180" s="90"/>
      <c r="BC2180" s="90"/>
      <c r="BD2180" s="90"/>
      <c r="BE2180" s="90"/>
      <c r="BF2180" s="90"/>
      <c r="BG2180" s="90"/>
      <c r="BH2180" s="90"/>
      <c r="BI2180" s="90"/>
      <c r="BJ2180" s="90"/>
      <c r="BK2180" s="90"/>
      <c r="BL2180" s="90"/>
      <c r="BM2180" s="90"/>
      <c r="BN2180" s="90"/>
      <c r="BO2180" s="90"/>
      <c r="BP2180" s="90"/>
      <c r="BQ2180" s="90"/>
      <c r="BR2180" s="90"/>
      <c r="BS2180" s="90"/>
      <c r="BT2180" s="90"/>
      <c r="BU2180" s="90"/>
      <c r="BV2180" s="90"/>
      <c r="BW2180" s="90"/>
      <c r="BX2180" s="90"/>
      <c r="BY2180" s="90"/>
      <c r="BZ2180" s="90"/>
      <c r="CA2180" s="90"/>
      <c r="CB2180" s="90"/>
      <c r="CC2180" s="90"/>
      <c r="CD2180" s="90"/>
      <c r="CE2180" s="90"/>
      <c r="CF2180" s="90"/>
      <c r="CG2180" s="90"/>
      <c r="CH2180" s="90"/>
      <c r="CI2180" s="90"/>
      <c r="CJ2180" s="90"/>
      <c r="CK2180" s="90"/>
      <c r="CL2180" s="90"/>
      <c r="CM2180" s="90"/>
      <c r="CN2180" s="90"/>
      <c r="CO2180" s="90"/>
      <c r="CP2180" s="90"/>
      <c r="CQ2180" s="90"/>
      <c r="CR2180" s="90"/>
      <c r="CS2180" s="90"/>
      <c r="CT2180" s="90"/>
      <c r="CU2180" s="90"/>
      <c r="CV2180" s="90"/>
      <c r="CW2180" s="90"/>
      <c r="CX2180" s="90"/>
      <c r="CY2180" s="90"/>
      <c r="CZ2180" s="90"/>
      <c r="DA2180" s="90"/>
      <c r="DB2180" s="90"/>
      <c r="DC2180" s="90"/>
      <c r="DD2180" s="90"/>
      <c r="DE2180" s="90"/>
      <c r="DF2180" s="90"/>
      <c r="DG2180" s="90"/>
      <c r="DH2180" s="90"/>
      <c r="DI2180" s="90"/>
      <c r="DJ2180" s="90"/>
      <c r="DK2180" s="90"/>
      <c r="DL2180" s="90"/>
      <c r="DM2180" s="90"/>
      <c r="DN2180" s="90"/>
      <c r="DO2180" s="90"/>
      <c r="DP2180" s="90"/>
      <c r="DQ2180" s="90"/>
      <c r="DR2180" s="90"/>
      <c r="DS2180" s="90"/>
      <c r="DT2180" s="90"/>
      <c r="DU2180" s="90"/>
      <c r="DV2180" s="90"/>
      <c r="DW2180" s="90"/>
      <c r="DX2180" s="90"/>
      <c r="DY2180" s="90"/>
      <c r="DZ2180" s="90"/>
      <c r="EA2180" s="90"/>
      <c r="EB2180" s="90"/>
      <c r="EC2180" s="90"/>
      <c r="ED2180" s="90"/>
      <c r="EE2180" s="90"/>
      <c r="EF2180" s="90"/>
      <c r="EG2180" s="90"/>
      <c r="EH2180" s="90"/>
      <c r="EI2180" s="90"/>
      <c r="EJ2180" s="90"/>
      <c r="EK2180" s="90"/>
      <c r="EL2180" s="90"/>
      <c r="EM2180" s="90"/>
      <c r="EN2180" s="90"/>
      <c r="EO2180" s="90"/>
      <c r="EP2180" s="90"/>
      <c r="EQ2180" s="90"/>
      <c r="ER2180" s="90"/>
      <c r="ES2180" s="90"/>
      <c r="ET2180" s="90"/>
      <c r="EU2180" s="90"/>
      <c r="EV2180" s="90"/>
      <c r="EW2180" s="90"/>
      <c r="EX2180" s="90"/>
      <c r="EY2180" s="90"/>
      <c r="EZ2180" s="90"/>
      <c r="FA2180" s="90"/>
      <c r="FB2180" s="90"/>
      <c r="FC2180" s="90"/>
      <c r="FD2180" s="90"/>
      <c r="FE2180" s="90"/>
      <c r="FF2180" s="90"/>
      <c r="FG2180" s="90"/>
      <c r="FH2180" s="90"/>
      <c r="FI2180" s="90"/>
      <c r="FJ2180" s="90"/>
      <c r="FK2180" s="90"/>
      <c r="FL2180" s="90"/>
      <c r="FM2180" s="90"/>
      <c r="FN2180" s="90"/>
      <c r="FO2180" s="90"/>
      <c r="FP2180" s="90"/>
      <c r="FQ2180" s="90"/>
      <c r="FR2180" s="90"/>
      <c r="FS2180" s="90"/>
      <c r="FT2180" s="90"/>
      <c r="FU2180" s="90"/>
      <c r="FV2180" s="90"/>
      <c r="FW2180" s="90"/>
      <c r="FX2180" s="90"/>
      <c r="FY2180" s="90"/>
      <c r="FZ2180" s="90"/>
      <c r="GA2180" s="90"/>
      <c r="GB2180" s="90"/>
      <c r="GC2180" s="90"/>
      <c r="GD2180" s="90"/>
      <c r="GE2180" s="90"/>
      <c r="GF2180" s="90"/>
      <c r="GG2180" s="90"/>
      <c r="GH2180" s="90"/>
      <c r="GI2180" s="90"/>
      <c r="GJ2180" s="90"/>
      <c r="GK2180" s="90"/>
      <c r="GL2180" s="90"/>
      <c r="GM2180" s="90"/>
      <c r="GN2180" s="90"/>
      <c r="GO2180" s="90"/>
      <c r="GP2180" s="90"/>
      <c r="GQ2180" s="90"/>
      <c r="GR2180" s="90"/>
      <c r="GS2180" s="90"/>
      <c r="GT2180" s="90"/>
      <c r="GU2180" s="90"/>
      <c r="GV2180" s="90"/>
      <c r="GW2180" s="90"/>
      <c r="GX2180" s="90"/>
      <c r="GY2180" s="90"/>
      <c r="GZ2180" s="90"/>
      <c r="HA2180" s="90"/>
      <c r="HB2180" s="90"/>
      <c r="HC2180" s="90"/>
      <c r="HD2180" s="90"/>
      <c r="HE2180" s="90"/>
      <c r="HF2180" s="90"/>
      <c r="HG2180" s="90"/>
      <c r="HH2180" s="90"/>
      <c r="HI2180" s="90"/>
      <c r="HJ2180" s="90"/>
      <c r="HK2180" s="90"/>
      <c r="HL2180" s="90"/>
      <c r="HM2180" s="90"/>
      <c r="HN2180" s="90"/>
      <c r="HO2180" s="90"/>
      <c r="HP2180" s="90"/>
      <c r="HQ2180" s="90"/>
      <c r="HR2180" s="90"/>
      <c r="HS2180" s="90"/>
      <c r="HT2180" s="90"/>
      <c r="HU2180" s="90"/>
      <c r="HV2180" s="90"/>
      <c r="HW2180" s="90"/>
      <c r="HX2180" s="90"/>
      <c r="HY2180" s="90"/>
      <c r="HZ2180" s="90"/>
      <c r="IA2180" s="90"/>
      <c r="IB2180" s="90"/>
      <c r="IC2180" s="90"/>
      <c r="ID2180" s="90"/>
      <c r="IE2180" s="90"/>
      <c r="IF2180" s="90"/>
      <c r="IG2180" s="90"/>
      <c r="IH2180" s="90"/>
      <c r="II2180" s="90"/>
      <c r="IJ2180" s="90"/>
      <c r="IK2180" s="90"/>
      <c r="IL2180" s="90"/>
      <c r="IM2180" s="90"/>
    </row>
    <row r="2181" spans="1:247" ht="13.5" hidden="1">
      <c r="A2181" s="90" t="s">
        <v>2767</v>
      </c>
      <c r="B2181" s="90" t="s">
        <v>3234</v>
      </c>
      <c r="C2181" s="90" t="s">
        <v>3192</v>
      </c>
      <c r="D2181" s="90" t="s">
        <v>2951</v>
      </c>
      <c r="E2181" s="90" t="s">
        <v>3200</v>
      </c>
      <c r="F2181" s="90" t="s">
        <v>3093</v>
      </c>
      <c r="G2181" s="90" t="s">
        <v>3255</v>
      </c>
      <c r="H2181" s="92">
        <v>2230450</v>
      </c>
      <c r="I2181" s="92">
        <v>497</v>
      </c>
      <c r="J2181" s="93"/>
      <c r="K2181" s="94">
        <f t="shared" si="44"/>
        <v>4487.8269617706237</v>
      </c>
      <c r="L2181" s="94">
        <f t="shared" si="45"/>
        <v>4487.8269617706237</v>
      </c>
      <c r="M2181" s="94">
        <f t="shared" si="41"/>
        <v>0</v>
      </c>
      <c r="N2181" s="91">
        <v>45968</v>
      </c>
      <c r="O2181" s="90" t="s">
        <v>3256</v>
      </c>
      <c r="P2181" s="90" t="s">
        <v>2619</v>
      </c>
      <c r="Q2181" s="90"/>
      <c r="R2181" s="90"/>
      <c r="S2181" s="90"/>
      <c r="T2181" s="115"/>
      <c r="U2181" s="90"/>
      <c r="V2181" s="90"/>
      <c r="W2181" s="90"/>
      <c r="X2181" s="90"/>
      <c r="Y2181" s="90"/>
      <c r="Z2181" s="90"/>
      <c r="AA2181" s="90"/>
      <c r="AB2181" s="90"/>
      <c r="AC2181" s="90"/>
      <c r="AD2181" s="90"/>
      <c r="AE2181" s="90"/>
      <c r="AF2181" s="90"/>
      <c r="AG2181" s="90"/>
      <c r="AH2181" s="90"/>
      <c r="AI2181" s="90"/>
      <c r="AJ2181" s="90"/>
      <c r="AK2181" s="90"/>
      <c r="AL2181" s="90"/>
      <c r="AM2181" s="90"/>
      <c r="AN2181" s="90"/>
      <c r="AO2181" s="90"/>
      <c r="AP2181" s="90"/>
      <c r="AQ2181" s="90"/>
      <c r="AR2181" s="90"/>
      <c r="AS2181" s="90"/>
      <c r="AT2181" s="90"/>
      <c r="AU2181" s="90"/>
      <c r="AV2181" s="90"/>
      <c r="AW2181" s="90"/>
      <c r="AX2181" s="90"/>
      <c r="AY2181" s="90"/>
      <c r="AZ2181" s="90"/>
      <c r="BA2181" s="90"/>
      <c r="BB2181" s="90"/>
      <c r="BC2181" s="90"/>
      <c r="BD2181" s="90"/>
      <c r="BE2181" s="90"/>
      <c r="BF2181" s="90"/>
      <c r="BG2181" s="90"/>
      <c r="BH2181" s="90"/>
      <c r="BI2181" s="90"/>
      <c r="BJ2181" s="90"/>
      <c r="BK2181" s="90"/>
      <c r="BL2181" s="90"/>
      <c r="BM2181" s="90"/>
      <c r="BN2181" s="90"/>
      <c r="BO2181" s="90"/>
      <c r="BP2181" s="90"/>
      <c r="BQ2181" s="90"/>
      <c r="BR2181" s="90"/>
      <c r="BS2181" s="90"/>
      <c r="BT2181" s="90"/>
      <c r="BU2181" s="90"/>
      <c r="BV2181" s="90"/>
      <c r="BW2181" s="90"/>
      <c r="BX2181" s="90"/>
      <c r="BY2181" s="90"/>
      <c r="BZ2181" s="90"/>
      <c r="CA2181" s="90"/>
      <c r="CB2181" s="90"/>
      <c r="CC2181" s="90"/>
      <c r="CD2181" s="90"/>
      <c r="CE2181" s="90"/>
      <c r="CF2181" s="90"/>
      <c r="CG2181" s="90"/>
      <c r="CH2181" s="90"/>
      <c r="CI2181" s="90"/>
      <c r="CJ2181" s="90"/>
      <c r="CK2181" s="90"/>
      <c r="CL2181" s="90"/>
      <c r="CM2181" s="90"/>
      <c r="CN2181" s="90"/>
      <c r="CO2181" s="90"/>
      <c r="CP2181" s="90"/>
      <c r="CQ2181" s="90"/>
      <c r="CR2181" s="90"/>
      <c r="CS2181" s="90"/>
      <c r="CT2181" s="90"/>
      <c r="CU2181" s="90"/>
      <c r="CV2181" s="90"/>
      <c r="CW2181" s="90"/>
      <c r="CX2181" s="90"/>
      <c r="CY2181" s="90"/>
      <c r="CZ2181" s="90"/>
      <c r="DA2181" s="90"/>
      <c r="DB2181" s="90"/>
      <c r="DC2181" s="90"/>
      <c r="DD2181" s="90"/>
      <c r="DE2181" s="90"/>
      <c r="DF2181" s="90"/>
      <c r="DG2181" s="90"/>
      <c r="DH2181" s="90"/>
      <c r="DI2181" s="90"/>
      <c r="DJ2181" s="90"/>
      <c r="DK2181" s="90"/>
      <c r="DL2181" s="90"/>
      <c r="DM2181" s="90"/>
      <c r="DN2181" s="90"/>
      <c r="DO2181" s="90"/>
      <c r="DP2181" s="90"/>
      <c r="DQ2181" s="90"/>
      <c r="DR2181" s="90"/>
      <c r="DS2181" s="90"/>
      <c r="DT2181" s="90"/>
      <c r="DU2181" s="90"/>
      <c r="DV2181" s="90"/>
      <c r="DW2181" s="90"/>
      <c r="DX2181" s="90"/>
      <c r="DY2181" s="90"/>
      <c r="DZ2181" s="90"/>
      <c r="EA2181" s="90"/>
      <c r="EB2181" s="90"/>
      <c r="EC2181" s="90"/>
      <c r="ED2181" s="90"/>
      <c r="EE2181" s="90"/>
      <c r="EF2181" s="90"/>
      <c r="EG2181" s="90"/>
      <c r="EH2181" s="90"/>
      <c r="EI2181" s="90"/>
      <c r="EJ2181" s="90"/>
      <c r="EK2181" s="90"/>
      <c r="EL2181" s="90"/>
      <c r="EM2181" s="90"/>
      <c r="EN2181" s="90"/>
      <c r="EO2181" s="90"/>
      <c r="EP2181" s="90"/>
      <c r="EQ2181" s="90"/>
      <c r="ER2181" s="90"/>
      <c r="ES2181" s="90"/>
      <c r="ET2181" s="90"/>
      <c r="EU2181" s="90"/>
      <c r="EV2181" s="90"/>
      <c r="EW2181" s="90"/>
      <c r="EX2181" s="90"/>
      <c r="EY2181" s="90"/>
      <c r="EZ2181" s="90"/>
      <c r="FA2181" s="90"/>
      <c r="FB2181" s="90"/>
      <c r="FC2181" s="90"/>
      <c r="FD2181" s="90"/>
      <c r="FE2181" s="90"/>
      <c r="FF2181" s="90"/>
      <c r="FG2181" s="90"/>
      <c r="FH2181" s="90"/>
      <c r="FI2181" s="90"/>
      <c r="FJ2181" s="90"/>
      <c r="FK2181" s="90"/>
      <c r="FL2181" s="90"/>
      <c r="FM2181" s="90"/>
      <c r="FN2181" s="90"/>
      <c r="FO2181" s="90"/>
      <c r="FP2181" s="90"/>
      <c r="FQ2181" s="90"/>
      <c r="FR2181" s="90"/>
      <c r="FS2181" s="90"/>
      <c r="FT2181" s="90"/>
      <c r="FU2181" s="90"/>
      <c r="FV2181" s="90"/>
      <c r="FW2181" s="90"/>
      <c r="FX2181" s="90"/>
      <c r="FY2181" s="90"/>
      <c r="FZ2181" s="90"/>
      <c r="GA2181" s="90"/>
      <c r="GB2181" s="90"/>
      <c r="GC2181" s="90"/>
      <c r="GD2181" s="90"/>
      <c r="GE2181" s="90"/>
      <c r="GF2181" s="90"/>
      <c r="GG2181" s="90"/>
      <c r="GH2181" s="90"/>
      <c r="GI2181" s="90"/>
      <c r="GJ2181" s="90"/>
      <c r="GK2181" s="90"/>
      <c r="GL2181" s="90"/>
      <c r="GM2181" s="90"/>
      <c r="GN2181" s="90"/>
      <c r="GO2181" s="90"/>
      <c r="GP2181" s="90"/>
      <c r="GQ2181" s="90"/>
      <c r="GR2181" s="90"/>
      <c r="GS2181" s="90"/>
      <c r="GT2181" s="90"/>
      <c r="GU2181" s="90"/>
      <c r="GV2181" s="90"/>
      <c r="GW2181" s="90"/>
      <c r="GX2181" s="90"/>
      <c r="GY2181" s="90"/>
      <c r="GZ2181" s="90"/>
      <c r="HA2181" s="90"/>
      <c r="HB2181" s="90"/>
      <c r="HC2181" s="90"/>
      <c r="HD2181" s="90"/>
      <c r="HE2181" s="90"/>
      <c r="HF2181" s="90"/>
      <c r="HG2181" s="90"/>
      <c r="HH2181" s="90"/>
      <c r="HI2181" s="90"/>
      <c r="HJ2181" s="90"/>
      <c r="HK2181" s="90"/>
      <c r="HL2181" s="90"/>
      <c r="HM2181" s="90"/>
      <c r="HN2181" s="90"/>
      <c r="HO2181" s="90"/>
      <c r="HP2181" s="90"/>
      <c r="HQ2181" s="90"/>
      <c r="HR2181" s="90"/>
      <c r="HS2181" s="90"/>
      <c r="HT2181" s="90"/>
      <c r="HU2181" s="90"/>
      <c r="HV2181" s="90"/>
      <c r="HW2181" s="90"/>
      <c r="HX2181" s="90"/>
      <c r="HY2181" s="90"/>
      <c r="HZ2181" s="90"/>
      <c r="IA2181" s="90"/>
      <c r="IB2181" s="90"/>
      <c r="IC2181" s="90"/>
      <c r="ID2181" s="90"/>
      <c r="IE2181" s="90"/>
      <c r="IF2181" s="90"/>
      <c r="IG2181" s="90"/>
      <c r="IH2181" s="90"/>
      <c r="II2181" s="90"/>
      <c r="IJ2181" s="90"/>
      <c r="IK2181" s="90"/>
      <c r="IL2181" s="90"/>
      <c r="IM2181" s="90"/>
    </row>
    <row r="2182" spans="1:247" ht="23.25" hidden="1" customHeight="1">
      <c r="A2182" s="90" t="s">
        <v>2767</v>
      </c>
      <c r="B2182" s="90" t="s">
        <v>3234</v>
      </c>
      <c r="C2182" s="90" t="s">
        <v>3192</v>
      </c>
      <c r="D2182" s="90" t="s">
        <v>2951</v>
      </c>
      <c r="E2182" s="90" t="s">
        <v>3200</v>
      </c>
      <c r="F2182" s="90" t="s">
        <v>3093</v>
      </c>
      <c r="G2182" s="90" t="s">
        <v>3257</v>
      </c>
      <c r="H2182" s="92">
        <v>533597.87</v>
      </c>
      <c r="I2182" s="92">
        <v>498</v>
      </c>
      <c r="J2182" s="93"/>
      <c r="K2182" s="94">
        <f t="shared" si="44"/>
        <v>1071.4816666666666</v>
      </c>
      <c r="L2182" s="94">
        <f t="shared" si="45"/>
        <v>1071.4816666666666</v>
      </c>
      <c r="M2182" s="94">
        <f t="shared" si="41"/>
        <v>0</v>
      </c>
      <c r="N2182" s="91">
        <v>45968</v>
      </c>
      <c r="O2182" s="90" t="s">
        <v>3258</v>
      </c>
      <c r="P2182" s="90" t="s">
        <v>2619</v>
      </c>
      <c r="Q2182" s="90"/>
      <c r="R2182" s="90"/>
      <c r="S2182" s="90"/>
      <c r="T2182" s="90"/>
      <c r="U2182" s="90"/>
      <c r="V2182" s="90"/>
      <c r="W2182" s="90"/>
      <c r="X2182" s="90"/>
      <c r="Y2182" s="90"/>
      <c r="Z2182" s="90"/>
      <c r="AA2182" s="90"/>
      <c r="AB2182" s="90"/>
      <c r="AC2182" s="90"/>
      <c r="AD2182" s="90"/>
      <c r="AE2182" s="90"/>
      <c r="AF2182" s="90"/>
      <c r="AG2182" s="90"/>
      <c r="AH2182" s="90"/>
      <c r="AI2182" s="90"/>
      <c r="AJ2182" s="90"/>
      <c r="AK2182" s="90"/>
      <c r="AL2182" s="90"/>
      <c r="AM2182" s="90"/>
      <c r="AN2182" s="90"/>
      <c r="AO2182" s="90"/>
      <c r="AP2182" s="90"/>
      <c r="AQ2182" s="90"/>
      <c r="AR2182" s="90"/>
      <c r="AS2182" s="90"/>
      <c r="AT2182" s="90"/>
      <c r="AU2182" s="90"/>
      <c r="AV2182" s="90"/>
      <c r="AW2182" s="90"/>
      <c r="AX2182" s="90"/>
      <c r="AY2182" s="90"/>
      <c r="AZ2182" s="90"/>
      <c r="BA2182" s="90"/>
      <c r="BB2182" s="90"/>
      <c r="BC2182" s="90"/>
      <c r="BD2182" s="90"/>
      <c r="BE2182" s="90"/>
      <c r="BF2182" s="90"/>
      <c r="BG2182" s="90"/>
      <c r="BH2182" s="90"/>
      <c r="BI2182" s="90"/>
      <c r="BJ2182" s="90"/>
      <c r="BK2182" s="90"/>
      <c r="BL2182" s="90"/>
      <c r="BM2182" s="90"/>
      <c r="BN2182" s="90"/>
      <c r="BO2182" s="90"/>
      <c r="BP2182" s="90"/>
      <c r="BQ2182" s="90"/>
      <c r="BR2182" s="90"/>
      <c r="BS2182" s="90"/>
      <c r="BT2182" s="90"/>
      <c r="BU2182" s="90"/>
      <c r="BV2182" s="90"/>
      <c r="BW2182" s="90"/>
      <c r="BX2182" s="90"/>
      <c r="BY2182" s="90"/>
      <c r="BZ2182" s="90"/>
      <c r="CA2182" s="90"/>
      <c r="CB2182" s="90"/>
      <c r="CC2182" s="90"/>
      <c r="CD2182" s="90"/>
      <c r="CE2182" s="90"/>
      <c r="CF2182" s="90"/>
      <c r="CG2182" s="90"/>
      <c r="CH2182" s="90"/>
      <c r="CI2182" s="90"/>
      <c r="CJ2182" s="90"/>
      <c r="CK2182" s="90"/>
      <c r="CL2182" s="90"/>
      <c r="CM2182" s="90"/>
      <c r="CN2182" s="90"/>
      <c r="CO2182" s="90"/>
      <c r="CP2182" s="90"/>
      <c r="CQ2182" s="90"/>
      <c r="CR2182" s="90"/>
      <c r="CS2182" s="90"/>
      <c r="CT2182" s="90"/>
      <c r="CU2182" s="90"/>
      <c r="CV2182" s="90"/>
      <c r="CW2182" s="90"/>
      <c r="CX2182" s="90"/>
      <c r="CY2182" s="90"/>
      <c r="CZ2182" s="90"/>
      <c r="DA2182" s="90"/>
      <c r="DB2182" s="90"/>
      <c r="DC2182" s="90"/>
      <c r="DD2182" s="90"/>
      <c r="DE2182" s="90"/>
      <c r="DF2182" s="90"/>
      <c r="DG2182" s="90"/>
      <c r="DH2182" s="90"/>
      <c r="DI2182" s="90"/>
      <c r="DJ2182" s="90"/>
      <c r="DK2182" s="90"/>
      <c r="DL2182" s="90"/>
      <c r="DM2182" s="90"/>
      <c r="DN2182" s="90"/>
      <c r="DO2182" s="90"/>
      <c r="DP2182" s="90"/>
      <c r="DQ2182" s="90"/>
      <c r="DR2182" s="90"/>
      <c r="DS2182" s="90"/>
      <c r="DT2182" s="90"/>
      <c r="DU2182" s="90"/>
      <c r="DV2182" s="90"/>
      <c r="DW2182" s="90"/>
      <c r="DX2182" s="90"/>
      <c r="DY2182" s="90"/>
      <c r="DZ2182" s="90"/>
      <c r="EA2182" s="90"/>
      <c r="EB2182" s="90"/>
      <c r="EC2182" s="90"/>
      <c r="ED2182" s="90"/>
      <c r="EE2182" s="90"/>
      <c r="EF2182" s="90"/>
      <c r="EG2182" s="90"/>
      <c r="EH2182" s="90"/>
      <c r="EI2182" s="90"/>
      <c r="EJ2182" s="90"/>
      <c r="EK2182" s="90"/>
      <c r="EL2182" s="90"/>
      <c r="EM2182" s="90"/>
      <c r="EN2182" s="90"/>
      <c r="EO2182" s="90"/>
      <c r="EP2182" s="90"/>
      <c r="EQ2182" s="90"/>
      <c r="ER2182" s="90"/>
      <c r="ES2182" s="90"/>
      <c r="ET2182" s="90"/>
      <c r="EU2182" s="90"/>
      <c r="EV2182" s="90"/>
      <c r="EW2182" s="90"/>
      <c r="EX2182" s="90"/>
      <c r="EY2182" s="90"/>
      <c r="EZ2182" s="90"/>
      <c r="FA2182" s="90"/>
      <c r="FB2182" s="90"/>
      <c r="FC2182" s="90"/>
      <c r="FD2182" s="90"/>
      <c r="FE2182" s="90"/>
      <c r="FF2182" s="90"/>
      <c r="FG2182" s="90"/>
      <c r="FH2182" s="90"/>
      <c r="FI2182" s="90"/>
      <c r="FJ2182" s="90"/>
      <c r="FK2182" s="90"/>
      <c r="FL2182" s="90"/>
      <c r="FM2182" s="90"/>
      <c r="FN2182" s="90"/>
      <c r="FO2182" s="90"/>
      <c r="FP2182" s="90"/>
      <c r="FQ2182" s="90"/>
      <c r="FR2182" s="90"/>
      <c r="FS2182" s="90"/>
      <c r="FT2182" s="90"/>
      <c r="FU2182" s="90"/>
      <c r="FV2182" s="90"/>
      <c r="FW2182" s="90"/>
      <c r="FX2182" s="90"/>
      <c r="FY2182" s="90"/>
      <c r="FZ2182" s="90"/>
      <c r="GA2182" s="90"/>
      <c r="GB2182" s="90"/>
      <c r="GC2182" s="90"/>
      <c r="GD2182" s="90"/>
      <c r="GE2182" s="90"/>
      <c r="GF2182" s="90"/>
      <c r="GG2182" s="90"/>
      <c r="GH2182" s="90"/>
      <c r="GI2182" s="90"/>
      <c r="GJ2182" s="90"/>
      <c r="GK2182" s="90"/>
      <c r="GL2182" s="90"/>
      <c r="GM2182" s="90"/>
      <c r="GN2182" s="90"/>
      <c r="GO2182" s="90"/>
      <c r="GP2182" s="90"/>
      <c r="GQ2182" s="90"/>
      <c r="GR2182" s="90"/>
      <c r="GS2182" s="90"/>
      <c r="GT2182" s="90"/>
      <c r="GU2182" s="90"/>
      <c r="GV2182" s="90"/>
      <c r="GW2182" s="90"/>
      <c r="GX2182" s="90"/>
      <c r="GY2182" s="90"/>
      <c r="GZ2182" s="90"/>
      <c r="HA2182" s="90"/>
      <c r="HB2182" s="90"/>
      <c r="HC2182" s="90"/>
      <c r="HD2182" s="90"/>
      <c r="HE2182" s="90"/>
      <c r="HF2182" s="90"/>
      <c r="HG2182" s="90"/>
      <c r="HH2182" s="90"/>
      <c r="HI2182" s="90"/>
      <c r="HJ2182" s="90"/>
      <c r="HK2182" s="90"/>
      <c r="HL2182" s="90"/>
      <c r="HM2182" s="90"/>
      <c r="HN2182" s="90"/>
      <c r="HO2182" s="90"/>
      <c r="HP2182" s="90"/>
      <c r="HQ2182" s="90"/>
      <c r="HR2182" s="90"/>
      <c r="HS2182" s="90"/>
      <c r="HT2182" s="90"/>
      <c r="HU2182" s="90"/>
      <c r="HV2182" s="90"/>
      <c r="HW2182" s="90"/>
      <c r="HX2182" s="90"/>
      <c r="HY2182" s="90"/>
      <c r="HZ2182" s="90"/>
      <c r="IA2182" s="90"/>
      <c r="IB2182" s="90"/>
      <c r="IC2182" s="90"/>
      <c r="ID2182" s="90"/>
      <c r="IE2182" s="90"/>
      <c r="IF2182" s="90"/>
      <c r="IG2182" s="90"/>
      <c r="IH2182" s="90"/>
      <c r="II2182" s="90"/>
      <c r="IJ2182" s="90"/>
      <c r="IK2182" s="90"/>
      <c r="IL2182" s="90"/>
      <c r="IM2182" s="90"/>
    </row>
    <row r="2183" spans="1:247" ht="13.5" hidden="1">
      <c r="A2183" s="90" t="s">
        <v>2767</v>
      </c>
      <c r="B2183" s="90" t="s">
        <v>3234</v>
      </c>
      <c r="C2183" s="90" t="s">
        <v>3192</v>
      </c>
      <c r="D2183" s="90" t="s">
        <v>3203</v>
      </c>
      <c r="E2183" s="90" t="s">
        <v>3200</v>
      </c>
      <c r="F2183" s="90" t="s">
        <v>3093</v>
      </c>
      <c r="G2183" s="90" t="s">
        <v>3259</v>
      </c>
      <c r="H2183" s="92">
        <f>596564.27-52500</f>
        <v>544064.27</v>
      </c>
      <c r="I2183" s="92">
        <v>498</v>
      </c>
      <c r="J2183" s="93"/>
      <c r="K2183" s="94">
        <f t="shared" si="44"/>
        <v>1092.4985341365461</v>
      </c>
      <c r="L2183" s="94">
        <f t="shared" si="45"/>
        <v>1092.4985341365461</v>
      </c>
      <c r="M2183" s="94">
        <f t="shared" si="41"/>
        <v>0</v>
      </c>
      <c r="N2183" s="90" t="s">
        <v>3260</v>
      </c>
      <c r="O2183" s="78" t="s">
        <v>3261</v>
      </c>
      <c r="P2183" s="90" t="s">
        <v>2619</v>
      </c>
      <c r="Q2183" s="90"/>
      <c r="R2183" s="90"/>
      <c r="S2183" s="90"/>
      <c r="T2183" s="90"/>
      <c r="U2183" s="90"/>
      <c r="V2183" s="90"/>
      <c r="W2183" s="90"/>
      <c r="X2183" s="90"/>
      <c r="Y2183" s="90"/>
      <c r="Z2183" s="90"/>
      <c r="AA2183" s="90"/>
      <c r="AB2183" s="90"/>
      <c r="AC2183" s="90"/>
      <c r="AD2183" s="90"/>
      <c r="AE2183" s="90"/>
      <c r="AF2183" s="90"/>
      <c r="AG2183" s="90"/>
      <c r="AH2183" s="90"/>
      <c r="AI2183" s="90"/>
      <c r="AJ2183" s="90"/>
      <c r="AK2183" s="90"/>
      <c r="AL2183" s="90"/>
      <c r="AM2183" s="90"/>
      <c r="AN2183" s="90"/>
      <c r="AO2183" s="90"/>
      <c r="AP2183" s="90"/>
      <c r="AQ2183" s="90"/>
      <c r="AR2183" s="90"/>
      <c r="AS2183" s="90"/>
      <c r="AT2183" s="90"/>
      <c r="AU2183" s="90"/>
      <c r="AV2183" s="90"/>
      <c r="AW2183" s="90"/>
      <c r="AX2183" s="90"/>
      <c r="AY2183" s="90"/>
      <c r="AZ2183" s="90"/>
      <c r="BA2183" s="90"/>
      <c r="BB2183" s="90"/>
      <c r="BC2183" s="90"/>
      <c r="BD2183" s="90"/>
      <c r="BE2183" s="90"/>
      <c r="BF2183" s="90"/>
      <c r="BG2183" s="90"/>
      <c r="BH2183" s="90"/>
      <c r="BI2183" s="90"/>
      <c r="BJ2183" s="90"/>
      <c r="BK2183" s="90"/>
      <c r="BL2183" s="90"/>
      <c r="BM2183" s="90"/>
      <c r="BN2183" s="90"/>
      <c r="BO2183" s="90"/>
      <c r="BP2183" s="90"/>
      <c r="BQ2183" s="90"/>
      <c r="BR2183" s="90"/>
      <c r="BS2183" s="90"/>
      <c r="BT2183" s="90"/>
      <c r="BU2183" s="90"/>
      <c r="BV2183" s="90"/>
      <c r="BW2183" s="90"/>
      <c r="BX2183" s="90"/>
      <c r="BY2183" s="90"/>
      <c r="BZ2183" s="90"/>
      <c r="CA2183" s="90"/>
      <c r="CB2183" s="90"/>
      <c r="CC2183" s="90"/>
      <c r="CD2183" s="90"/>
      <c r="CE2183" s="90"/>
      <c r="CF2183" s="90"/>
      <c r="CG2183" s="90"/>
      <c r="CH2183" s="90"/>
      <c r="CI2183" s="90"/>
      <c r="CJ2183" s="90"/>
      <c r="CK2183" s="90"/>
      <c r="CL2183" s="90"/>
      <c r="CM2183" s="90"/>
      <c r="CN2183" s="90"/>
      <c r="CO2183" s="90"/>
      <c r="CP2183" s="90"/>
      <c r="CQ2183" s="90"/>
      <c r="CR2183" s="90"/>
      <c r="CS2183" s="90"/>
      <c r="CT2183" s="90"/>
      <c r="CU2183" s="90"/>
      <c r="CV2183" s="90"/>
      <c r="CW2183" s="90"/>
      <c r="CX2183" s="90"/>
      <c r="CY2183" s="90"/>
      <c r="CZ2183" s="90"/>
      <c r="DA2183" s="90"/>
      <c r="DB2183" s="90"/>
      <c r="DC2183" s="90"/>
      <c r="DD2183" s="90"/>
      <c r="DE2183" s="90"/>
      <c r="DF2183" s="90"/>
      <c r="DG2183" s="90"/>
      <c r="DH2183" s="90"/>
      <c r="DI2183" s="90"/>
      <c r="DJ2183" s="90"/>
      <c r="DK2183" s="90"/>
      <c r="DL2183" s="90"/>
      <c r="DM2183" s="90"/>
      <c r="DN2183" s="90"/>
      <c r="DO2183" s="90"/>
      <c r="DP2183" s="90"/>
      <c r="DQ2183" s="90"/>
      <c r="DR2183" s="90"/>
      <c r="DS2183" s="90"/>
      <c r="DT2183" s="90"/>
      <c r="DU2183" s="90"/>
      <c r="DV2183" s="90"/>
      <c r="DW2183" s="90"/>
      <c r="DX2183" s="90"/>
      <c r="DY2183" s="90"/>
      <c r="DZ2183" s="90"/>
      <c r="EA2183" s="90"/>
      <c r="EB2183" s="90"/>
      <c r="EC2183" s="90"/>
      <c r="ED2183" s="90"/>
      <c r="EE2183" s="90"/>
      <c r="EF2183" s="90"/>
      <c r="EG2183" s="90"/>
      <c r="EH2183" s="90"/>
      <c r="EI2183" s="90"/>
      <c r="EJ2183" s="90"/>
      <c r="EK2183" s="90"/>
      <c r="EL2183" s="90"/>
      <c r="EM2183" s="90"/>
      <c r="EN2183" s="90"/>
      <c r="EO2183" s="90"/>
      <c r="EP2183" s="90"/>
      <c r="EQ2183" s="90"/>
      <c r="ER2183" s="90"/>
      <c r="ES2183" s="90"/>
      <c r="ET2183" s="90"/>
      <c r="EU2183" s="90"/>
      <c r="EV2183" s="90"/>
      <c r="EW2183" s="90"/>
      <c r="EX2183" s="90"/>
      <c r="EY2183" s="90"/>
      <c r="EZ2183" s="90"/>
      <c r="FA2183" s="90"/>
      <c r="FB2183" s="90"/>
      <c r="FC2183" s="90"/>
      <c r="FD2183" s="90"/>
      <c r="FE2183" s="90"/>
      <c r="FF2183" s="90"/>
      <c r="FG2183" s="90"/>
      <c r="FH2183" s="90"/>
      <c r="FI2183" s="90"/>
      <c r="FJ2183" s="90"/>
      <c r="FK2183" s="90"/>
      <c r="FL2183" s="90"/>
      <c r="FM2183" s="90"/>
      <c r="FN2183" s="90"/>
      <c r="FO2183" s="90"/>
      <c r="FP2183" s="90"/>
      <c r="FQ2183" s="90"/>
      <c r="FR2183" s="90"/>
      <c r="FS2183" s="90"/>
      <c r="FT2183" s="90"/>
      <c r="FU2183" s="90"/>
      <c r="FV2183" s="90"/>
      <c r="FW2183" s="90"/>
      <c r="FX2183" s="90"/>
      <c r="FY2183" s="90"/>
      <c r="FZ2183" s="90"/>
      <c r="GA2183" s="90"/>
      <c r="GB2183" s="90"/>
      <c r="GC2183" s="90"/>
      <c r="GD2183" s="90"/>
      <c r="GE2183" s="90"/>
      <c r="GF2183" s="90"/>
      <c r="GG2183" s="90"/>
      <c r="GH2183" s="90"/>
      <c r="GI2183" s="90"/>
      <c r="GJ2183" s="90"/>
      <c r="GK2183" s="90"/>
      <c r="GL2183" s="90"/>
      <c r="GM2183" s="90"/>
      <c r="GN2183" s="90"/>
      <c r="GO2183" s="90"/>
      <c r="GP2183" s="90"/>
      <c r="GQ2183" s="90"/>
      <c r="GR2183" s="90"/>
      <c r="GS2183" s="90"/>
      <c r="GT2183" s="90"/>
      <c r="GU2183" s="90"/>
      <c r="GV2183" s="90"/>
      <c r="GW2183" s="90"/>
      <c r="GX2183" s="90"/>
      <c r="GY2183" s="90"/>
      <c r="GZ2183" s="90"/>
      <c r="HA2183" s="90"/>
      <c r="HB2183" s="90"/>
      <c r="HC2183" s="90"/>
      <c r="HD2183" s="90"/>
      <c r="HE2183" s="90"/>
      <c r="HF2183" s="90"/>
      <c r="HG2183" s="90"/>
      <c r="HH2183" s="90"/>
      <c r="HI2183" s="90"/>
      <c r="HJ2183" s="90"/>
      <c r="HK2183" s="90"/>
      <c r="HL2183" s="90"/>
      <c r="HM2183" s="90"/>
      <c r="HN2183" s="90"/>
      <c r="HO2183" s="90"/>
      <c r="HP2183" s="90"/>
      <c r="HQ2183" s="90"/>
      <c r="HR2183" s="90"/>
      <c r="HS2183" s="90"/>
      <c r="HT2183" s="90"/>
      <c r="HU2183" s="90"/>
      <c r="HV2183" s="90"/>
      <c r="HW2183" s="90"/>
      <c r="HX2183" s="90"/>
      <c r="HY2183" s="90"/>
      <c r="HZ2183" s="90"/>
      <c r="IA2183" s="90"/>
      <c r="IB2183" s="90"/>
      <c r="IC2183" s="90"/>
      <c r="ID2183" s="90"/>
      <c r="IE2183" s="90"/>
      <c r="IF2183" s="90"/>
      <c r="IG2183" s="90"/>
      <c r="IH2183" s="90"/>
      <c r="II2183" s="90"/>
      <c r="IJ2183" s="90"/>
      <c r="IK2183" s="90"/>
      <c r="IL2183" s="90"/>
      <c r="IM2183" s="90"/>
    </row>
    <row r="2184" spans="1:247" ht="13.5" hidden="1">
      <c r="A2184" s="90" t="s">
        <v>2767</v>
      </c>
      <c r="B2184" s="90" t="s">
        <v>3234</v>
      </c>
      <c r="C2184" s="90" t="s">
        <v>3192</v>
      </c>
      <c r="D2184" s="90" t="s">
        <v>3203</v>
      </c>
      <c r="E2184" s="90" t="s">
        <v>3200</v>
      </c>
      <c r="F2184" s="90" t="s">
        <v>3093</v>
      </c>
      <c r="G2184" s="90" t="s">
        <v>3259</v>
      </c>
      <c r="H2184" s="92">
        <v>52500</v>
      </c>
      <c r="I2184" s="92">
        <v>498</v>
      </c>
      <c r="J2184" s="93"/>
      <c r="K2184" s="94">
        <f t="shared" si="44"/>
        <v>105.42168674698796</v>
      </c>
      <c r="L2184" s="94">
        <f t="shared" si="45"/>
        <v>105.42168674698796</v>
      </c>
      <c r="M2184" s="94">
        <f t="shared" si="41"/>
        <v>0</v>
      </c>
      <c r="N2184" s="91">
        <v>45968</v>
      </c>
      <c r="O2184" s="90" t="s">
        <v>3262</v>
      </c>
      <c r="P2184" s="90" t="s">
        <v>2619</v>
      </c>
      <c r="Q2184" s="90"/>
      <c r="R2184" s="90"/>
      <c r="S2184" s="90"/>
      <c r="T2184" s="90"/>
      <c r="U2184" s="90"/>
      <c r="V2184" s="90"/>
      <c r="W2184" s="90"/>
      <c r="X2184" s="90"/>
      <c r="Y2184" s="90"/>
      <c r="Z2184" s="90"/>
      <c r="AA2184" s="90"/>
      <c r="AB2184" s="90"/>
      <c r="AC2184" s="90"/>
      <c r="AD2184" s="90"/>
      <c r="AE2184" s="90"/>
      <c r="AF2184" s="90"/>
      <c r="AG2184" s="90"/>
      <c r="AH2184" s="90"/>
      <c r="AI2184" s="90"/>
      <c r="AJ2184" s="90"/>
      <c r="AK2184" s="90"/>
      <c r="AL2184" s="90"/>
      <c r="AM2184" s="90"/>
      <c r="AN2184" s="90"/>
      <c r="AO2184" s="90"/>
      <c r="AP2184" s="90"/>
      <c r="AQ2184" s="90"/>
      <c r="AR2184" s="90"/>
      <c r="AS2184" s="90"/>
      <c r="AT2184" s="90"/>
      <c r="AU2184" s="90"/>
      <c r="AV2184" s="90"/>
      <c r="AW2184" s="90"/>
      <c r="AX2184" s="90"/>
      <c r="AY2184" s="90"/>
      <c r="AZ2184" s="90"/>
      <c r="BA2184" s="90"/>
      <c r="BB2184" s="90"/>
      <c r="BC2184" s="90"/>
      <c r="BD2184" s="90"/>
      <c r="BE2184" s="90"/>
      <c r="BF2184" s="90"/>
      <c r="BG2184" s="90"/>
      <c r="BH2184" s="90"/>
      <c r="BI2184" s="90"/>
      <c r="BJ2184" s="90"/>
      <c r="BK2184" s="90"/>
      <c r="BL2184" s="90"/>
      <c r="BM2184" s="90"/>
      <c r="BN2184" s="90"/>
      <c r="BO2184" s="90"/>
      <c r="BP2184" s="90"/>
      <c r="BQ2184" s="90"/>
      <c r="BR2184" s="90"/>
      <c r="BS2184" s="90"/>
      <c r="BT2184" s="90"/>
      <c r="BU2184" s="90"/>
      <c r="BV2184" s="90"/>
      <c r="BW2184" s="90"/>
      <c r="BX2184" s="90"/>
      <c r="BY2184" s="90"/>
      <c r="BZ2184" s="90"/>
      <c r="CA2184" s="90"/>
      <c r="CB2184" s="90"/>
      <c r="CC2184" s="90"/>
      <c r="CD2184" s="90"/>
      <c r="CE2184" s="90"/>
      <c r="CF2184" s="90"/>
      <c r="CG2184" s="90"/>
      <c r="CH2184" s="90"/>
      <c r="CI2184" s="90"/>
      <c r="CJ2184" s="90"/>
      <c r="CK2184" s="90"/>
      <c r="CL2184" s="90"/>
      <c r="CM2184" s="90"/>
      <c r="CN2184" s="90"/>
      <c r="CO2184" s="90"/>
      <c r="CP2184" s="90"/>
      <c r="CQ2184" s="90"/>
      <c r="CR2184" s="90"/>
      <c r="CS2184" s="90"/>
      <c r="CT2184" s="90"/>
      <c r="CU2184" s="90"/>
      <c r="CV2184" s="90"/>
      <c r="CW2184" s="90"/>
      <c r="CX2184" s="90"/>
      <c r="CY2184" s="90"/>
      <c r="CZ2184" s="90"/>
      <c r="DA2184" s="90"/>
      <c r="DB2184" s="90"/>
      <c r="DC2184" s="90"/>
      <c r="DD2184" s="90"/>
      <c r="DE2184" s="90"/>
      <c r="DF2184" s="90"/>
      <c r="DG2184" s="90"/>
      <c r="DH2184" s="90"/>
      <c r="DI2184" s="90"/>
      <c r="DJ2184" s="90"/>
      <c r="DK2184" s="90"/>
      <c r="DL2184" s="90"/>
      <c r="DM2184" s="90"/>
      <c r="DN2184" s="90"/>
      <c r="DO2184" s="90"/>
      <c r="DP2184" s="90"/>
      <c r="DQ2184" s="90"/>
      <c r="DR2184" s="90"/>
      <c r="DS2184" s="90"/>
      <c r="DT2184" s="90"/>
      <c r="DU2184" s="90"/>
      <c r="DV2184" s="90"/>
      <c r="DW2184" s="90"/>
      <c r="DX2184" s="90"/>
      <c r="DY2184" s="90"/>
      <c r="DZ2184" s="90"/>
      <c r="EA2184" s="90"/>
      <c r="EB2184" s="90"/>
      <c r="EC2184" s="90"/>
      <c r="ED2184" s="90"/>
      <c r="EE2184" s="90"/>
      <c r="EF2184" s="90"/>
      <c r="EG2184" s="90"/>
      <c r="EH2184" s="90"/>
      <c r="EI2184" s="90"/>
      <c r="EJ2184" s="90"/>
      <c r="EK2184" s="90"/>
      <c r="EL2184" s="90"/>
      <c r="EM2184" s="90"/>
      <c r="EN2184" s="90"/>
      <c r="EO2184" s="90"/>
      <c r="EP2184" s="90"/>
      <c r="EQ2184" s="90"/>
      <c r="ER2184" s="90"/>
      <c r="ES2184" s="90"/>
      <c r="ET2184" s="90"/>
      <c r="EU2184" s="90"/>
      <c r="EV2184" s="90"/>
      <c r="EW2184" s="90"/>
      <c r="EX2184" s="90"/>
      <c r="EY2184" s="90"/>
      <c r="EZ2184" s="90"/>
      <c r="FA2184" s="90"/>
      <c r="FB2184" s="90"/>
      <c r="FC2184" s="90"/>
      <c r="FD2184" s="90"/>
      <c r="FE2184" s="90"/>
      <c r="FF2184" s="90"/>
      <c r="FG2184" s="90"/>
      <c r="FH2184" s="90"/>
      <c r="FI2184" s="90"/>
      <c r="FJ2184" s="90"/>
      <c r="FK2184" s="90"/>
      <c r="FL2184" s="90"/>
      <c r="FM2184" s="90"/>
      <c r="FN2184" s="90"/>
      <c r="FO2184" s="90"/>
      <c r="FP2184" s="90"/>
      <c r="FQ2184" s="90"/>
      <c r="FR2184" s="90"/>
      <c r="FS2184" s="90"/>
      <c r="FT2184" s="90"/>
      <c r="FU2184" s="90"/>
      <c r="FV2184" s="90"/>
      <c r="FW2184" s="90"/>
      <c r="FX2184" s="90"/>
      <c r="FY2184" s="90"/>
      <c r="FZ2184" s="90"/>
      <c r="GA2184" s="90"/>
      <c r="GB2184" s="90"/>
      <c r="GC2184" s="90"/>
      <c r="GD2184" s="90"/>
      <c r="GE2184" s="90"/>
      <c r="GF2184" s="90"/>
      <c r="GG2184" s="90"/>
      <c r="GH2184" s="90"/>
      <c r="GI2184" s="90"/>
      <c r="GJ2184" s="90"/>
      <c r="GK2184" s="90"/>
      <c r="GL2184" s="90"/>
      <c r="GM2184" s="90"/>
      <c r="GN2184" s="90"/>
      <c r="GO2184" s="90"/>
      <c r="GP2184" s="90"/>
      <c r="GQ2184" s="90"/>
      <c r="GR2184" s="90"/>
      <c r="GS2184" s="90"/>
      <c r="GT2184" s="90"/>
      <c r="GU2184" s="90"/>
      <c r="GV2184" s="90"/>
      <c r="GW2184" s="90"/>
      <c r="GX2184" s="90"/>
      <c r="GY2184" s="90"/>
      <c r="GZ2184" s="90"/>
      <c r="HA2184" s="90"/>
      <c r="HB2184" s="90"/>
      <c r="HC2184" s="90"/>
      <c r="HD2184" s="90"/>
      <c r="HE2184" s="90"/>
      <c r="HF2184" s="90"/>
      <c r="HG2184" s="90"/>
      <c r="HH2184" s="90"/>
      <c r="HI2184" s="90"/>
      <c r="HJ2184" s="90"/>
      <c r="HK2184" s="90"/>
      <c r="HL2184" s="90"/>
      <c r="HM2184" s="90"/>
      <c r="HN2184" s="90"/>
      <c r="HO2184" s="90"/>
      <c r="HP2184" s="90"/>
      <c r="HQ2184" s="90"/>
      <c r="HR2184" s="90"/>
      <c r="HS2184" s="90"/>
      <c r="HT2184" s="90"/>
      <c r="HU2184" s="90"/>
      <c r="HV2184" s="90"/>
      <c r="HW2184" s="90"/>
      <c r="HX2184" s="90"/>
      <c r="HY2184" s="90"/>
      <c r="HZ2184" s="90"/>
      <c r="IA2184" s="90"/>
      <c r="IB2184" s="90"/>
      <c r="IC2184" s="90"/>
      <c r="ID2184" s="90"/>
      <c r="IE2184" s="90"/>
      <c r="IF2184" s="90"/>
      <c r="IG2184" s="90"/>
      <c r="IH2184" s="90"/>
      <c r="II2184" s="90"/>
      <c r="IJ2184" s="90"/>
      <c r="IK2184" s="90"/>
      <c r="IL2184" s="90"/>
      <c r="IM2184" s="90"/>
    </row>
    <row r="2185" spans="1:247" ht="13.5" hidden="1">
      <c r="A2185" s="90" t="s">
        <v>2767</v>
      </c>
      <c r="B2185" s="90" t="s">
        <v>3234</v>
      </c>
      <c r="C2185" s="90" t="s">
        <v>3192</v>
      </c>
      <c r="D2185" s="90" t="s">
        <v>3203</v>
      </c>
      <c r="E2185" s="90" t="s">
        <v>3200</v>
      </c>
      <c r="F2185" s="90" t="s">
        <v>3093</v>
      </c>
      <c r="G2185" s="90" t="s">
        <v>3263</v>
      </c>
      <c r="H2185" s="92">
        <v>2422500</v>
      </c>
      <c r="I2185" s="92">
        <v>498</v>
      </c>
      <c r="J2185" s="93"/>
      <c r="K2185" s="94">
        <f t="shared" si="44"/>
        <v>4864.4578313253014</v>
      </c>
      <c r="L2185" s="94">
        <f t="shared" si="45"/>
        <v>4864.4578313253014</v>
      </c>
      <c r="M2185" s="94">
        <f t="shared" si="41"/>
        <v>0</v>
      </c>
      <c r="N2185" s="91">
        <v>45968</v>
      </c>
      <c r="O2185" s="90" t="s">
        <v>3262</v>
      </c>
      <c r="P2185" s="90" t="s">
        <v>2619</v>
      </c>
      <c r="Q2185" s="90"/>
      <c r="R2185" s="90"/>
      <c r="S2185" s="90"/>
      <c r="T2185" s="90"/>
      <c r="U2185" s="90"/>
      <c r="V2185" s="90"/>
      <c r="W2185" s="90"/>
      <c r="X2185" s="90"/>
      <c r="Y2185" s="90"/>
      <c r="Z2185" s="90"/>
      <c r="AA2185" s="90"/>
      <c r="AB2185" s="90"/>
      <c r="AC2185" s="90"/>
      <c r="AD2185" s="90"/>
      <c r="AE2185" s="90"/>
      <c r="AF2185" s="90"/>
      <c r="AG2185" s="90"/>
      <c r="AH2185" s="90"/>
      <c r="AI2185" s="90"/>
      <c r="AJ2185" s="90"/>
      <c r="AK2185" s="90"/>
      <c r="AL2185" s="90"/>
      <c r="AM2185" s="90"/>
      <c r="AN2185" s="90"/>
      <c r="AO2185" s="90"/>
      <c r="AP2185" s="90"/>
      <c r="AQ2185" s="90"/>
      <c r="AR2185" s="90"/>
      <c r="AS2185" s="90"/>
      <c r="AT2185" s="90"/>
      <c r="AU2185" s="90"/>
      <c r="AV2185" s="90"/>
      <c r="AW2185" s="90"/>
      <c r="AX2185" s="90"/>
      <c r="AY2185" s="90"/>
      <c r="AZ2185" s="90"/>
      <c r="BA2185" s="90"/>
      <c r="BB2185" s="90"/>
      <c r="BC2185" s="90"/>
      <c r="BD2185" s="90"/>
      <c r="BE2185" s="90"/>
      <c r="BF2185" s="90"/>
      <c r="BG2185" s="90"/>
      <c r="BH2185" s="90"/>
      <c r="BI2185" s="90"/>
      <c r="BJ2185" s="90"/>
      <c r="BK2185" s="90"/>
      <c r="BL2185" s="90"/>
      <c r="BM2185" s="90"/>
      <c r="BN2185" s="90"/>
      <c r="BO2185" s="90"/>
      <c r="BP2185" s="90"/>
      <c r="BQ2185" s="90"/>
      <c r="BR2185" s="90"/>
      <c r="BS2185" s="90"/>
      <c r="BT2185" s="90"/>
      <c r="BU2185" s="90"/>
      <c r="BV2185" s="90"/>
      <c r="BW2185" s="90"/>
      <c r="BX2185" s="90"/>
      <c r="BY2185" s="90"/>
      <c r="BZ2185" s="90"/>
      <c r="CA2185" s="90"/>
      <c r="CB2185" s="90"/>
      <c r="CC2185" s="90"/>
      <c r="CD2185" s="90"/>
      <c r="CE2185" s="90"/>
      <c r="CF2185" s="90"/>
      <c r="CG2185" s="90"/>
      <c r="CH2185" s="90"/>
      <c r="CI2185" s="90"/>
      <c r="CJ2185" s="90"/>
      <c r="CK2185" s="90"/>
      <c r="CL2185" s="90"/>
      <c r="CM2185" s="90"/>
      <c r="CN2185" s="90"/>
      <c r="CO2185" s="90"/>
      <c r="CP2185" s="90"/>
      <c r="CQ2185" s="90"/>
      <c r="CR2185" s="90"/>
      <c r="CS2185" s="90"/>
      <c r="CT2185" s="90"/>
      <c r="CU2185" s="90"/>
      <c r="CV2185" s="90"/>
      <c r="CW2185" s="90"/>
      <c r="CX2185" s="90"/>
      <c r="CY2185" s="90"/>
      <c r="CZ2185" s="90"/>
      <c r="DA2185" s="90"/>
      <c r="DB2185" s="90"/>
      <c r="DC2185" s="90"/>
      <c r="DD2185" s="90"/>
      <c r="DE2185" s="90"/>
      <c r="DF2185" s="90"/>
      <c r="DG2185" s="90"/>
      <c r="DH2185" s="90"/>
      <c r="DI2185" s="90"/>
      <c r="DJ2185" s="90"/>
      <c r="DK2185" s="90"/>
      <c r="DL2185" s="90"/>
      <c r="DM2185" s="90"/>
      <c r="DN2185" s="90"/>
      <c r="DO2185" s="90"/>
      <c r="DP2185" s="90"/>
      <c r="DQ2185" s="90"/>
      <c r="DR2185" s="90"/>
      <c r="DS2185" s="90"/>
      <c r="DT2185" s="90"/>
      <c r="DU2185" s="90"/>
      <c r="DV2185" s="90"/>
      <c r="DW2185" s="90"/>
      <c r="DX2185" s="90"/>
      <c r="DY2185" s="90"/>
      <c r="DZ2185" s="90"/>
      <c r="EA2185" s="90"/>
      <c r="EB2185" s="90"/>
      <c r="EC2185" s="90"/>
      <c r="ED2185" s="90"/>
      <c r="EE2185" s="90"/>
      <c r="EF2185" s="90"/>
      <c r="EG2185" s="90"/>
      <c r="EH2185" s="90"/>
      <c r="EI2185" s="90"/>
      <c r="EJ2185" s="90"/>
      <c r="EK2185" s="90"/>
      <c r="EL2185" s="90"/>
      <c r="EM2185" s="90"/>
      <c r="EN2185" s="90"/>
      <c r="EO2185" s="90"/>
      <c r="EP2185" s="90"/>
      <c r="EQ2185" s="90"/>
      <c r="ER2185" s="90"/>
      <c r="ES2185" s="90"/>
      <c r="ET2185" s="90"/>
      <c r="EU2185" s="90"/>
      <c r="EV2185" s="90"/>
      <c r="EW2185" s="90"/>
      <c r="EX2185" s="90"/>
      <c r="EY2185" s="90"/>
      <c r="EZ2185" s="90"/>
      <c r="FA2185" s="90"/>
      <c r="FB2185" s="90"/>
      <c r="FC2185" s="90"/>
      <c r="FD2185" s="90"/>
      <c r="FE2185" s="90"/>
      <c r="FF2185" s="90"/>
      <c r="FG2185" s="90"/>
      <c r="FH2185" s="90"/>
      <c r="FI2185" s="90"/>
      <c r="FJ2185" s="90"/>
      <c r="FK2185" s="90"/>
      <c r="FL2185" s="90"/>
      <c r="FM2185" s="90"/>
      <c r="FN2185" s="90"/>
      <c r="FO2185" s="90"/>
      <c r="FP2185" s="90"/>
      <c r="FQ2185" s="90"/>
      <c r="FR2185" s="90"/>
      <c r="FS2185" s="90"/>
      <c r="FT2185" s="90"/>
      <c r="FU2185" s="90"/>
      <c r="FV2185" s="90"/>
      <c r="FW2185" s="90"/>
      <c r="FX2185" s="90"/>
      <c r="FY2185" s="90"/>
      <c r="FZ2185" s="90"/>
      <c r="GA2185" s="90"/>
      <c r="GB2185" s="90"/>
      <c r="GC2185" s="90"/>
      <c r="GD2185" s="90"/>
      <c r="GE2185" s="90"/>
      <c r="GF2185" s="90"/>
      <c r="GG2185" s="90"/>
      <c r="GH2185" s="90"/>
      <c r="GI2185" s="90"/>
      <c r="GJ2185" s="90"/>
      <c r="GK2185" s="90"/>
      <c r="GL2185" s="90"/>
      <c r="GM2185" s="90"/>
      <c r="GN2185" s="90"/>
      <c r="GO2185" s="90"/>
      <c r="GP2185" s="90"/>
      <c r="GQ2185" s="90"/>
      <c r="GR2185" s="90"/>
      <c r="GS2185" s="90"/>
      <c r="GT2185" s="90"/>
      <c r="GU2185" s="90"/>
      <c r="GV2185" s="90"/>
      <c r="GW2185" s="90"/>
      <c r="GX2185" s="90"/>
      <c r="GY2185" s="90"/>
      <c r="GZ2185" s="90"/>
      <c r="HA2185" s="90"/>
      <c r="HB2185" s="90"/>
      <c r="HC2185" s="90"/>
      <c r="HD2185" s="90"/>
      <c r="HE2185" s="90"/>
      <c r="HF2185" s="90"/>
      <c r="HG2185" s="90"/>
      <c r="HH2185" s="90"/>
      <c r="HI2185" s="90"/>
      <c r="HJ2185" s="90"/>
      <c r="HK2185" s="90"/>
      <c r="HL2185" s="90"/>
      <c r="HM2185" s="90"/>
      <c r="HN2185" s="90"/>
      <c r="HO2185" s="90"/>
      <c r="HP2185" s="90"/>
      <c r="HQ2185" s="90"/>
      <c r="HR2185" s="90"/>
      <c r="HS2185" s="90"/>
      <c r="HT2185" s="90"/>
      <c r="HU2185" s="90"/>
      <c r="HV2185" s="90"/>
      <c r="HW2185" s="90"/>
      <c r="HX2185" s="90"/>
      <c r="HY2185" s="90"/>
      <c r="HZ2185" s="90"/>
      <c r="IA2185" s="90"/>
      <c r="IB2185" s="90"/>
      <c r="IC2185" s="90"/>
      <c r="ID2185" s="90"/>
      <c r="IE2185" s="90"/>
      <c r="IF2185" s="90"/>
      <c r="IG2185" s="90"/>
      <c r="IH2185" s="90"/>
      <c r="II2185" s="90"/>
      <c r="IJ2185" s="90"/>
      <c r="IK2185" s="90"/>
      <c r="IL2185" s="90"/>
      <c r="IM2185" s="90"/>
    </row>
    <row r="2186" spans="1:247" ht="13.5" hidden="1">
      <c r="A2186" s="90" t="s">
        <v>2767</v>
      </c>
      <c r="B2186" s="90" t="s">
        <v>3234</v>
      </c>
      <c r="C2186" s="90" t="s">
        <v>3264</v>
      </c>
      <c r="D2186" s="90" t="s">
        <v>2986</v>
      </c>
      <c r="E2186" s="90">
        <v>5959</v>
      </c>
      <c r="F2186" s="90" t="s">
        <v>3052</v>
      </c>
      <c r="G2186" s="90" t="s">
        <v>3053</v>
      </c>
      <c r="H2186" s="92">
        <v>2542701.48</v>
      </c>
      <c r="I2186" s="92">
        <v>496</v>
      </c>
      <c r="J2186" s="93"/>
      <c r="K2186" s="94">
        <f t="shared" si="44"/>
        <v>5126.4142741935484</v>
      </c>
      <c r="L2186" s="94">
        <f t="shared" si="45"/>
        <v>5126.4142741935484</v>
      </c>
      <c r="M2186" s="94">
        <f t="shared" si="41"/>
        <v>0</v>
      </c>
      <c r="N2186" s="90" t="s">
        <v>3265</v>
      </c>
      <c r="O2186" s="90" t="s">
        <v>3266</v>
      </c>
      <c r="P2186" s="90" t="s">
        <v>2849</v>
      </c>
      <c r="Q2186" s="90"/>
      <c r="R2186" s="90"/>
      <c r="S2186" s="90"/>
      <c r="T2186" s="90"/>
      <c r="U2186" s="90"/>
      <c r="V2186" s="90"/>
      <c r="W2186" s="90"/>
      <c r="X2186" s="90"/>
      <c r="Y2186" s="90"/>
      <c r="Z2186" s="90"/>
      <c r="AA2186" s="90"/>
      <c r="AB2186" s="90"/>
      <c r="AC2186" s="90"/>
      <c r="AD2186" s="90"/>
      <c r="AE2186" s="90"/>
      <c r="AF2186" s="90"/>
      <c r="AG2186" s="90"/>
      <c r="AH2186" s="90"/>
      <c r="AI2186" s="90"/>
      <c r="AJ2186" s="90"/>
      <c r="AK2186" s="90"/>
      <c r="AL2186" s="90"/>
      <c r="AM2186" s="90"/>
      <c r="AN2186" s="90"/>
      <c r="AO2186" s="90"/>
      <c r="AP2186" s="90"/>
      <c r="AQ2186" s="90"/>
      <c r="AR2186" s="90"/>
      <c r="AS2186" s="90"/>
      <c r="AT2186" s="90"/>
      <c r="AU2186" s="90"/>
      <c r="AV2186" s="90"/>
      <c r="AW2186" s="90"/>
      <c r="AX2186" s="90"/>
      <c r="AY2186" s="90"/>
      <c r="AZ2186" s="90"/>
      <c r="BA2186" s="90"/>
      <c r="BB2186" s="90"/>
      <c r="BC2186" s="90"/>
      <c r="BD2186" s="90"/>
      <c r="BE2186" s="90"/>
      <c r="BF2186" s="90"/>
      <c r="BG2186" s="90"/>
      <c r="BH2186" s="90"/>
      <c r="BI2186" s="90"/>
      <c r="BJ2186" s="90"/>
      <c r="BK2186" s="90"/>
      <c r="BL2186" s="90"/>
      <c r="BM2186" s="90"/>
      <c r="BN2186" s="90"/>
      <c r="BO2186" s="90"/>
      <c r="BP2186" s="90"/>
      <c r="BQ2186" s="90"/>
      <c r="BR2186" s="90"/>
      <c r="BS2186" s="90"/>
      <c r="BT2186" s="90"/>
      <c r="BU2186" s="90"/>
      <c r="BV2186" s="90"/>
      <c r="BW2186" s="90"/>
      <c r="BX2186" s="90"/>
      <c r="BY2186" s="90"/>
      <c r="BZ2186" s="90"/>
      <c r="CA2186" s="90"/>
      <c r="CB2186" s="90"/>
      <c r="CC2186" s="90"/>
      <c r="CD2186" s="90"/>
      <c r="CE2186" s="90"/>
      <c r="CF2186" s="90"/>
      <c r="CG2186" s="90"/>
      <c r="CH2186" s="90"/>
      <c r="CI2186" s="90"/>
      <c r="CJ2186" s="90"/>
      <c r="CK2186" s="90"/>
      <c r="CL2186" s="90"/>
      <c r="CM2186" s="90"/>
      <c r="CN2186" s="90"/>
      <c r="CO2186" s="90"/>
      <c r="CP2186" s="90"/>
      <c r="CQ2186" s="90"/>
      <c r="CR2186" s="90"/>
      <c r="CS2186" s="90"/>
      <c r="CT2186" s="90"/>
      <c r="CU2186" s="90"/>
      <c r="CV2186" s="90"/>
      <c r="CW2186" s="90"/>
      <c r="CX2186" s="90"/>
      <c r="CY2186" s="90"/>
      <c r="CZ2186" s="90"/>
      <c r="DA2186" s="90"/>
      <c r="DB2186" s="90"/>
      <c r="DC2186" s="90"/>
      <c r="DD2186" s="90"/>
      <c r="DE2186" s="90"/>
      <c r="DF2186" s="90"/>
      <c r="DG2186" s="90"/>
      <c r="DH2186" s="90"/>
      <c r="DI2186" s="90"/>
      <c r="DJ2186" s="90"/>
      <c r="DK2186" s="90"/>
      <c r="DL2186" s="90"/>
      <c r="DM2186" s="90"/>
      <c r="DN2186" s="90"/>
      <c r="DO2186" s="90"/>
      <c r="DP2186" s="90"/>
      <c r="DQ2186" s="90"/>
      <c r="DR2186" s="90"/>
      <c r="DS2186" s="90"/>
      <c r="DT2186" s="90"/>
      <c r="DU2186" s="90"/>
      <c r="DV2186" s="90"/>
      <c r="DW2186" s="90"/>
      <c r="DX2186" s="90"/>
      <c r="DY2186" s="90"/>
      <c r="DZ2186" s="90"/>
      <c r="EA2186" s="90"/>
      <c r="EB2186" s="90"/>
      <c r="EC2186" s="90"/>
      <c r="ED2186" s="90"/>
      <c r="EE2186" s="90"/>
      <c r="EF2186" s="90"/>
      <c r="EG2186" s="90"/>
      <c r="EH2186" s="90"/>
      <c r="EI2186" s="90"/>
      <c r="EJ2186" s="90"/>
      <c r="EK2186" s="90"/>
      <c r="EL2186" s="90"/>
      <c r="EM2186" s="90"/>
      <c r="EN2186" s="90"/>
      <c r="EO2186" s="90"/>
      <c r="EP2186" s="90"/>
      <c r="EQ2186" s="90"/>
      <c r="ER2186" s="90"/>
      <c r="ES2186" s="90"/>
      <c r="ET2186" s="90"/>
      <c r="EU2186" s="90"/>
      <c r="EV2186" s="90"/>
      <c r="EW2186" s="90"/>
      <c r="EX2186" s="90"/>
      <c r="EY2186" s="90"/>
      <c r="EZ2186" s="90"/>
      <c r="FA2186" s="90"/>
      <c r="FB2186" s="90"/>
      <c r="FC2186" s="90"/>
      <c r="FD2186" s="90"/>
      <c r="FE2186" s="90"/>
      <c r="FF2186" s="90"/>
      <c r="FG2186" s="90"/>
      <c r="FH2186" s="90"/>
      <c r="FI2186" s="90"/>
      <c r="FJ2186" s="90"/>
      <c r="FK2186" s="90"/>
      <c r="FL2186" s="90"/>
      <c r="FM2186" s="90"/>
      <c r="FN2186" s="90"/>
      <c r="FO2186" s="90"/>
      <c r="FP2186" s="90"/>
      <c r="FQ2186" s="90"/>
      <c r="FR2186" s="90"/>
      <c r="FS2186" s="90"/>
      <c r="FT2186" s="90"/>
      <c r="FU2186" s="90"/>
      <c r="FV2186" s="90"/>
      <c r="FW2186" s="90"/>
      <c r="FX2186" s="90"/>
      <c r="FY2186" s="90"/>
      <c r="FZ2186" s="90"/>
      <c r="GA2186" s="90"/>
      <c r="GB2186" s="90"/>
      <c r="GC2186" s="90"/>
      <c r="GD2186" s="90"/>
      <c r="GE2186" s="90"/>
      <c r="GF2186" s="90"/>
      <c r="GG2186" s="90"/>
      <c r="GH2186" s="90"/>
      <c r="GI2186" s="90"/>
      <c r="GJ2186" s="90"/>
      <c r="GK2186" s="90"/>
      <c r="GL2186" s="90"/>
      <c r="GM2186" s="90"/>
      <c r="GN2186" s="90"/>
      <c r="GO2186" s="90"/>
      <c r="GP2186" s="90"/>
      <c r="GQ2186" s="90"/>
      <c r="GR2186" s="90"/>
      <c r="GS2186" s="90"/>
      <c r="GT2186" s="90"/>
      <c r="GU2186" s="90"/>
      <c r="GV2186" s="90"/>
      <c r="GW2186" s="90"/>
      <c r="GX2186" s="90"/>
      <c r="GY2186" s="90"/>
      <c r="GZ2186" s="90"/>
      <c r="HA2186" s="90"/>
      <c r="HB2186" s="90"/>
      <c r="HC2186" s="90"/>
      <c r="HD2186" s="90"/>
      <c r="HE2186" s="90"/>
      <c r="HF2186" s="90"/>
      <c r="HG2186" s="90"/>
      <c r="HH2186" s="90"/>
      <c r="HI2186" s="90"/>
      <c r="HJ2186" s="90"/>
      <c r="HK2186" s="90"/>
      <c r="HL2186" s="90"/>
      <c r="HM2186" s="90"/>
      <c r="HN2186" s="90"/>
      <c r="HO2186" s="90"/>
      <c r="HP2186" s="90"/>
      <c r="HQ2186" s="90"/>
      <c r="HR2186" s="90"/>
      <c r="HS2186" s="90"/>
      <c r="HT2186" s="90"/>
      <c r="HU2186" s="90"/>
      <c r="HV2186" s="90"/>
      <c r="HW2186" s="90"/>
      <c r="HX2186" s="90"/>
      <c r="HY2186" s="90"/>
      <c r="HZ2186" s="90"/>
      <c r="IA2186" s="90"/>
      <c r="IB2186" s="90"/>
      <c r="IC2186" s="90"/>
      <c r="ID2186" s="90"/>
      <c r="IE2186" s="90"/>
      <c r="IF2186" s="90"/>
      <c r="IG2186" s="90"/>
      <c r="IH2186" s="90"/>
      <c r="II2186" s="90"/>
      <c r="IJ2186" s="90"/>
      <c r="IK2186" s="90"/>
      <c r="IL2186" s="90"/>
      <c r="IM2186" s="90"/>
    </row>
    <row r="2187" spans="1:247" ht="13.5" hidden="1">
      <c r="A2187" s="90" t="s">
        <v>2767</v>
      </c>
      <c r="B2187" s="90" t="s">
        <v>3267</v>
      </c>
      <c r="C2187" s="90" t="s">
        <v>3268</v>
      </c>
      <c r="D2187" s="90" t="s">
        <v>3269</v>
      </c>
      <c r="E2187" s="90" t="s">
        <v>3270</v>
      </c>
      <c r="F2187" s="90" t="s">
        <v>3271</v>
      </c>
      <c r="G2187" s="90" t="s">
        <v>3272</v>
      </c>
      <c r="H2187" s="92"/>
      <c r="I2187" s="92"/>
      <c r="J2187" s="93"/>
      <c r="K2187" s="94">
        <v>763.1</v>
      </c>
      <c r="L2187" s="94">
        <f t="shared" si="45"/>
        <v>763.1</v>
      </c>
      <c r="M2187" s="94">
        <f t="shared" si="41"/>
        <v>0</v>
      </c>
      <c r="N2187" s="90" t="s">
        <v>3265</v>
      </c>
      <c r="O2187" s="90" t="s">
        <v>3266</v>
      </c>
      <c r="P2187" s="90" t="s">
        <v>2849</v>
      </c>
      <c r="Q2187" s="90"/>
      <c r="R2187" s="90"/>
      <c r="S2187" s="90"/>
      <c r="T2187" s="90"/>
      <c r="U2187" s="90"/>
      <c r="V2187" s="90"/>
      <c r="W2187" s="90"/>
      <c r="X2187" s="90"/>
      <c r="Y2187" s="90"/>
      <c r="Z2187" s="90"/>
      <c r="AA2187" s="90"/>
      <c r="AB2187" s="90"/>
      <c r="AC2187" s="90"/>
      <c r="AD2187" s="90"/>
      <c r="AE2187" s="90"/>
      <c r="AF2187" s="90"/>
      <c r="AG2187" s="90"/>
      <c r="AH2187" s="90"/>
      <c r="AI2187" s="90"/>
      <c r="AJ2187" s="90"/>
      <c r="AK2187" s="90"/>
      <c r="AL2187" s="90"/>
      <c r="AM2187" s="90"/>
      <c r="AN2187" s="90"/>
      <c r="AO2187" s="90"/>
      <c r="AP2187" s="90"/>
      <c r="AQ2187" s="90"/>
      <c r="AR2187" s="90"/>
      <c r="AS2187" s="90"/>
      <c r="AT2187" s="90"/>
      <c r="AU2187" s="90"/>
      <c r="AV2187" s="90"/>
      <c r="AW2187" s="90"/>
      <c r="AX2187" s="90"/>
      <c r="AY2187" s="90"/>
      <c r="AZ2187" s="90"/>
      <c r="BA2187" s="90"/>
      <c r="BB2187" s="90"/>
      <c r="BC2187" s="90"/>
      <c r="BD2187" s="90"/>
      <c r="BE2187" s="90"/>
      <c r="BF2187" s="90"/>
      <c r="BG2187" s="90"/>
      <c r="BH2187" s="90"/>
      <c r="BI2187" s="90"/>
      <c r="BJ2187" s="90"/>
      <c r="BK2187" s="90"/>
      <c r="BL2187" s="90"/>
      <c r="BM2187" s="90"/>
      <c r="BN2187" s="90"/>
      <c r="BO2187" s="90"/>
      <c r="BP2187" s="90"/>
      <c r="BQ2187" s="90"/>
      <c r="BR2187" s="90"/>
      <c r="BS2187" s="90"/>
      <c r="BT2187" s="90"/>
      <c r="BU2187" s="90"/>
      <c r="BV2187" s="90"/>
      <c r="BW2187" s="90"/>
      <c r="BX2187" s="90"/>
      <c r="BY2187" s="90"/>
      <c r="BZ2187" s="90"/>
      <c r="CA2187" s="90"/>
      <c r="CB2187" s="90"/>
      <c r="CC2187" s="90"/>
      <c r="CD2187" s="90"/>
      <c r="CE2187" s="90"/>
      <c r="CF2187" s="90"/>
      <c r="CG2187" s="90"/>
      <c r="CH2187" s="90"/>
      <c r="CI2187" s="90"/>
      <c r="CJ2187" s="90"/>
      <c r="CK2187" s="90"/>
      <c r="CL2187" s="90"/>
      <c r="CM2187" s="90"/>
      <c r="CN2187" s="90"/>
      <c r="CO2187" s="90"/>
      <c r="CP2187" s="90"/>
      <c r="CQ2187" s="90"/>
      <c r="CR2187" s="90"/>
      <c r="CS2187" s="90"/>
      <c r="CT2187" s="90"/>
      <c r="CU2187" s="90"/>
      <c r="CV2187" s="90"/>
      <c r="CW2187" s="90"/>
      <c r="CX2187" s="90"/>
      <c r="CY2187" s="90"/>
      <c r="CZ2187" s="90"/>
      <c r="DA2187" s="90"/>
      <c r="DB2187" s="90"/>
      <c r="DC2187" s="90"/>
      <c r="DD2187" s="90"/>
      <c r="DE2187" s="90"/>
      <c r="DF2187" s="90"/>
      <c r="DG2187" s="90"/>
      <c r="DH2187" s="90"/>
      <c r="DI2187" s="90"/>
      <c r="DJ2187" s="90"/>
      <c r="DK2187" s="90"/>
      <c r="DL2187" s="90"/>
      <c r="DM2187" s="90"/>
      <c r="DN2187" s="90"/>
      <c r="DO2187" s="90"/>
      <c r="DP2187" s="90"/>
      <c r="DQ2187" s="90"/>
      <c r="DR2187" s="90"/>
      <c r="DS2187" s="90"/>
      <c r="DT2187" s="90"/>
      <c r="DU2187" s="90"/>
      <c r="DV2187" s="90"/>
      <c r="DW2187" s="90"/>
      <c r="DX2187" s="90"/>
      <c r="DY2187" s="90"/>
      <c r="DZ2187" s="90"/>
      <c r="EA2187" s="90"/>
      <c r="EB2187" s="90"/>
      <c r="EC2187" s="90"/>
      <c r="ED2187" s="90"/>
      <c r="EE2187" s="90"/>
      <c r="EF2187" s="90"/>
      <c r="EG2187" s="90"/>
      <c r="EH2187" s="90"/>
      <c r="EI2187" s="90"/>
      <c r="EJ2187" s="90"/>
      <c r="EK2187" s="90"/>
      <c r="EL2187" s="90"/>
      <c r="EM2187" s="90"/>
      <c r="EN2187" s="90"/>
      <c r="EO2187" s="90"/>
      <c r="EP2187" s="90"/>
      <c r="EQ2187" s="90"/>
      <c r="ER2187" s="90"/>
      <c r="ES2187" s="90"/>
      <c r="ET2187" s="90"/>
      <c r="EU2187" s="90"/>
      <c r="EV2187" s="90"/>
      <c r="EW2187" s="90"/>
      <c r="EX2187" s="90"/>
      <c r="EY2187" s="90"/>
      <c r="EZ2187" s="90"/>
      <c r="FA2187" s="90"/>
      <c r="FB2187" s="90"/>
      <c r="FC2187" s="90"/>
      <c r="FD2187" s="90"/>
      <c r="FE2187" s="90"/>
      <c r="FF2187" s="90"/>
      <c r="FG2187" s="90"/>
      <c r="FH2187" s="90"/>
      <c r="FI2187" s="90"/>
      <c r="FJ2187" s="90"/>
      <c r="FK2187" s="90"/>
      <c r="FL2187" s="90"/>
      <c r="FM2187" s="90"/>
      <c r="FN2187" s="90"/>
      <c r="FO2187" s="90"/>
      <c r="FP2187" s="90"/>
      <c r="FQ2187" s="90"/>
      <c r="FR2187" s="90"/>
      <c r="FS2187" s="90"/>
      <c r="FT2187" s="90"/>
      <c r="FU2187" s="90"/>
      <c r="FV2187" s="90"/>
      <c r="FW2187" s="90"/>
      <c r="FX2187" s="90"/>
      <c r="FY2187" s="90"/>
      <c r="FZ2187" s="90"/>
      <c r="GA2187" s="90"/>
      <c r="GB2187" s="90"/>
      <c r="GC2187" s="90"/>
      <c r="GD2187" s="90"/>
      <c r="GE2187" s="90"/>
      <c r="GF2187" s="90"/>
      <c r="GG2187" s="90"/>
      <c r="GH2187" s="90"/>
      <c r="GI2187" s="90"/>
      <c r="GJ2187" s="90"/>
      <c r="GK2187" s="90"/>
      <c r="GL2187" s="90"/>
      <c r="GM2187" s="90"/>
      <c r="GN2187" s="90"/>
      <c r="GO2187" s="90"/>
      <c r="GP2187" s="90"/>
      <c r="GQ2187" s="90"/>
      <c r="GR2187" s="90"/>
      <c r="GS2187" s="90"/>
      <c r="GT2187" s="90"/>
      <c r="GU2187" s="90"/>
      <c r="GV2187" s="90"/>
      <c r="GW2187" s="90"/>
      <c r="GX2187" s="90"/>
      <c r="GY2187" s="90"/>
      <c r="GZ2187" s="90"/>
      <c r="HA2187" s="90"/>
      <c r="HB2187" s="90"/>
      <c r="HC2187" s="90"/>
      <c r="HD2187" s="90"/>
      <c r="HE2187" s="90"/>
      <c r="HF2187" s="90"/>
      <c r="HG2187" s="90"/>
      <c r="HH2187" s="90"/>
      <c r="HI2187" s="90"/>
      <c r="HJ2187" s="90"/>
      <c r="HK2187" s="90"/>
      <c r="HL2187" s="90"/>
      <c r="HM2187" s="90"/>
      <c r="HN2187" s="90"/>
      <c r="HO2187" s="90"/>
      <c r="HP2187" s="90"/>
      <c r="HQ2187" s="90"/>
      <c r="HR2187" s="90"/>
      <c r="HS2187" s="90"/>
      <c r="HT2187" s="90"/>
      <c r="HU2187" s="90"/>
      <c r="HV2187" s="90"/>
      <c r="HW2187" s="90"/>
      <c r="HX2187" s="90"/>
      <c r="HY2187" s="90"/>
      <c r="HZ2187" s="90"/>
      <c r="IA2187" s="90"/>
      <c r="IB2187" s="90"/>
      <c r="IC2187" s="90"/>
      <c r="ID2187" s="90"/>
      <c r="IE2187" s="90"/>
      <c r="IF2187" s="90"/>
      <c r="IG2187" s="90"/>
      <c r="IH2187" s="90"/>
      <c r="II2187" s="90"/>
      <c r="IJ2187" s="90"/>
      <c r="IK2187" s="90"/>
      <c r="IL2187" s="90"/>
      <c r="IM2187" s="90"/>
    </row>
    <row r="2188" spans="1:247" ht="13.5" hidden="1">
      <c r="A2188" s="90" t="s">
        <v>2767</v>
      </c>
      <c r="B2188" s="90" t="s">
        <v>3267</v>
      </c>
      <c r="C2188" s="90" t="s">
        <v>3268</v>
      </c>
      <c r="D2188" s="90" t="s">
        <v>3269</v>
      </c>
      <c r="E2188" s="90" t="s">
        <v>3273</v>
      </c>
      <c r="F2188" s="90" t="s">
        <v>3271</v>
      </c>
      <c r="G2188" s="90" t="s">
        <v>3272</v>
      </c>
      <c r="H2188" s="92"/>
      <c r="I2188" s="92"/>
      <c r="J2188" s="93"/>
      <c r="K2188" s="94">
        <v>535.09</v>
      </c>
      <c r="L2188" s="94">
        <f t="shared" si="45"/>
        <v>535.09</v>
      </c>
      <c r="M2188" s="94">
        <f t="shared" si="41"/>
        <v>0</v>
      </c>
      <c r="N2188" s="90" t="s">
        <v>3265</v>
      </c>
      <c r="O2188" s="90" t="s">
        <v>3266</v>
      </c>
      <c r="P2188" s="90" t="s">
        <v>2849</v>
      </c>
      <c r="Q2188" s="90"/>
      <c r="R2188" s="90"/>
      <c r="S2188" s="90"/>
      <c r="T2188" s="90"/>
      <c r="U2188" s="90"/>
      <c r="V2188" s="90"/>
      <c r="W2188" s="90"/>
      <c r="X2188" s="90"/>
      <c r="Y2188" s="90"/>
      <c r="Z2188" s="90"/>
      <c r="AA2188" s="90"/>
      <c r="AB2188" s="90"/>
      <c r="AC2188" s="90"/>
      <c r="AD2188" s="90"/>
      <c r="AE2188" s="90"/>
      <c r="AF2188" s="90"/>
      <c r="AG2188" s="90"/>
      <c r="AH2188" s="90"/>
      <c r="AI2188" s="90"/>
      <c r="AJ2188" s="90"/>
      <c r="AK2188" s="90"/>
      <c r="AL2188" s="90"/>
      <c r="AM2188" s="90"/>
      <c r="AN2188" s="90"/>
      <c r="AO2188" s="90"/>
      <c r="AP2188" s="90"/>
      <c r="AQ2188" s="90"/>
      <c r="AR2188" s="90"/>
      <c r="AS2188" s="90"/>
      <c r="AT2188" s="90"/>
      <c r="AU2188" s="90"/>
      <c r="AV2188" s="90"/>
      <c r="AW2188" s="90"/>
      <c r="AX2188" s="90"/>
      <c r="AY2188" s="90"/>
      <c r="AZ2188" s="90"/>
      <c r="BA2188" s="90"/>
      <c r="BB2188" s="90"/>
      <c r="BC2188" s="90"/>
      <c r="BD2188" s="90"/>
      <c r="BE2188" s="90"/>
      <c r="BF2188" s="90"/>
      <c r="BG2188" s="90"/>
      <c r="BH2188" s="90"/>
      <c r="BI2188" s="90"/>
      <c r="BJ2188" s="90"/>
      <c r="BK2188" s="90"/>
      <c r="BL2188" s="90"/>
      <c r="BM2188" s="90"/>
      <c r="BN2188" s="90"/>
      <c r="BO2188" s="90"/>
      <c r="BP2188" s="90"/>
      <c r="BQ2188" s="90"/>
      <c r="BR2188" s="90"/>
      <c r="BS2188" s="90"/>
      <c r="BT2188" s="90"/>
      <c r="BU2188" s="90"/>
      <c r="BV2188" s="90"/>
      <c r="BW2188" s="90"/>
      <c r="BX2188" s="90"/>
      <c r="BY2188" s="90"/>
      <c r="BZ2188" s="90"/>
      <c r="CA2188" s="90"/>
      <c r="CB2188" s="90"/>
      <c r="CC2188" s="90"/>
      <c r="CD2188" s="90"/>
      <c r="CE2188" s="90"/>
      <c r="CF2188" s="90"/>
      <c r="CG2188" s="90"/>
      <c r="CH2188" s="90"/>
      <c r="CI2188" s="90"/>
      <c r="CJ2188" s="90"/>
      <c r="CK2188" s="90"/>
      <c r="CL2188" s="90"/>
      <c r="CM2188" s="90"/>
      <c r="CN2188" s="90"/>
      <c r="CO2188" s="90"/>
      <c r="CP2188" s="90"/>
      <c r="CQ2188" s="90"/>
      <c r="CR2188" s="90"/>
      <c r="CS2188" s="90"/>
      <c r="CT2188" s="90"/>
      <c r="CU2188" s="90"/>
      <c r="CV2188" s="90"/>
      <c r="CW2188" s="90"/>
      <c r="CX2188" s="90"/>
      <c r="CY2188" s="90"/>
      <c r="CZ2188" s="90"/>
      <c r="DA2188" s="90"/>
      <c r="DB2188" s="90"/>
      <c r="DC2188" s="90"/>
      <c r="DD2188" s="90"/>
      <c r="DE2188" s="90"/>
      <c r="DF2188" s="90"/>
      <c r="DG2188" s="90"/>
      <c r="DH2188" s="90"/>
      <c r="DI2188" s="90"/>
      <c r="DJ2188" s="90"/>
      <c r="DK2188" s="90"/>
      <c r="DL2188" s="90"/>
      <c r="DM2188" s="90"/>
      <c r="DN2188" s="90"/>
      <c r="DO2188" s="90"/>
      <c r="DP2188" s="90"/>
      <c r="DQ2188" s="90"/>
      <c r="DR2188" s="90"/>
      <c r="DS2188" s="90"/>
      <c r="DT2188" s="90"/>
      <c r="DU2188" s="90"/>
      <c r="DV2188" s="90"/>
      <c r="DW2188" s="90"/>
      <c r="DX2188" s="90"/>
      <c r="DY2188" s="90"/>
      <c r="DZ2188" s="90"/>
      <c r="EA2188" s="90"/>
      <c r="EB2188" s="90"/>
      <c r="EC2188" s="90"/>
      <c r="ED2188" s="90"/>
      <c r="EE2188" s="90"/>
      <c r="EF2188" s="90"/>
      <c r="EG2188" s="90"/>
      <c r="EH2188" s="90"/>
      <c r="EI2188" s="90"/>
      <c r="EJ2188" s="90"/>
      <c r="EK2188" s="90"/>
      <c r="EL2188" s="90"/>
      <c r="EM2188" s="90"/>
      <c r="EN2188" s="90"/>
      <c r="EO2188" s="90"/>
      <c r="EP2188" s="90"/>
      <c r="EQ2188" s="90"/>
      <c r="ER2188" s="90"/>
      <c r="ES2188" s="90"/>
      <c r="ET2188" s="90"/>
      <c r="EU2188" s="90"/>
      <c r="EV2188" s="90"/>
      <c r="EW2188" s="90"/>
      <c r="EX2188" s="90"/>
      <c r="EY2188" s="90"/>
      <c r="EZ2188" s="90"/>
      <c r="FA2188" s="90"/>
      <c r="FB2188" s="90"/>
      <c r="FC2188" s="90"/>
      <c r="FD2188" s="90"/>
      <c r="FE2188" s="90"/>
      <c r="FF2188" s="90"/>
      <c r="FG2188" s="90"/>
      <c r="FH2188" s="90"/>
      <c r="FI2188" s="90"/>
      <c r="FJ2188" s="90"/>
      <c r="FK2188" s="90"/>
      <c r="FL2188" s="90"/>
      <c r="FM2188" s="90"/>
      <c r="FN2188" s="90"/>
      <c r="FO2188" s="90"/>
      <c r="FP2188" s="90"/>
      <c r="FQ2188" s="90"/>
      <c r="FR2188" s="90"/>
      <c r="FS2188" s="90"/>
      <c r="FT2188" s="90"/>
      <c r="FU2188" s="90"/>
      <c r="FV2188" s="90"/>
      <c r="FW2188" s="90"/>
      <c r="FX2188" s="90"/>
      <c r="FY2188" s="90"/>
      <c r="FZ2188" s="90"/>
      <c r="GA2188" s="90"/>
      <c r="GB2188" s="90"/>
      <c r="GC2188" s="90"/>
      <c r="GD2188" s="90"/>
      <c r="GE2188" s="90"/>
      <c r="GF2188" s="90"/>
      <c r="GG2188" s="90"/>
      <c r="GH2188" s="90"/>
      <c r="GI2188" s="90"/>
      <c r="GJ2188" s="90"/>
      <c r="GK2188" s="90"/>
      <c r="GL2188" s="90"/>
      <c r="GM2188" s="90"/>
      <c r="GN2188" s="90"/>
      <c r="GO2188" s="90"/>
      <c r="GP2188" s="90"/>
      <c r="GQ2188" s="90"/>
      <c r="GR2188" s="90"/>
      <c r="GS2188" s="90"/>
      <c r="GT2188" s="90"/>
      <c r="GU2188" s="90"/>
      <c r="GV2188" s="90"/>
      <c r="GW2188" s="90"/>
      <c r="GX2188" s="90"/>
      <c r="GY2188" s="90"/>
      <c r="GZ2188" s="90"/>
      <c r="HA2188" s="90"/>
      <c r="HB2188" s="90"/>
      <c r="HC2188" s="90"/>
      <c r="HD2188" s="90"/>
      <c r="HE2188" s="90"/>
      <c r="HF2188" s="90"/>
      <c r="HG2188" s="90"/>
      <c r="HH2188" s="90"/>
      <c r="HI2188" s="90"/>
      <c r="HJ2188" s="90"/>
      <c r="HK2188" s="90"/>
      <c r="HL2188" s="90"/>
      <c r="HM2188" s="90"/>
      <c r="HN2188" s="90"/>
      <c r="HO2188" s="90"/>
      <c r="HP2188" s="90"/>
      <c r="HQ2188" s="90"/>
      <c r="HR2188" s="90"/>
      <c r="HS2188" s="90"/>
      <c r="HT2188" s="90"/>
      <c r="HU2188" s="90"/>
      <c r="HV2188" s="90"/>
      <c r="HW2188" s="90"/>
      <c r="HX2188" s="90"/>
      <c r="HY2188" s="90"/>
      <c r="HZ2188" s="90"/>
      <c r="IA2188" s="90"/>
      <c r="IB2188" s="90"/>
      <c r="IC2188" s="90"/>
      <c r="ID2188" s="90"/>
      <c r="IE2188" s="90"/>
      <c r="IF2188" s="90"/>
      <c r="IG2188" s="90"/>
      <c r="IH2188" s="90"/>
      <c r="II2188" s="90"/>
      <c r="IJ2188" s="90"/>
      <c r="IK2188" s="90"/>
      <c r="IL2188" s="90"/>
      <c r="IM2188" s="90"/>
    </row>
    <row r="2189" spans="1:247" ht="13.5" hidden="1">
      <c r="A2189" s="90" t="s">
        <v>2767</v>
      </c>
      <c r="B2189" s="90" t="s">
        <v>3267</v>
      </c>
      <c r="C2189" s="90" t="s">
        <v>3274</v>
      </c>
      <c r="D2189" s="90" t="s">
        <v>2891</v>
      </c>
      <c r="E2189" s="90">
        <v>2885</v>
      </c>
      <c r="F2189" s="90" t="s">
        <v>3275</v>
      </c>
      <c r="G2189" s="90" t="s">
        <v>3276</v>
      </c>
      <c r="H2189" s="92"/>
      <c r="I2189" s="92"/>
      <c r="J2189" s="93"/>
      <c r="K2189" s="94">
        <f>146.9+141.25+113+113</f>
        <v>514.15</v>
      </c>
      <c r="L2189" s="94">
        <f t="shared" si="45"/>
        <v>514.15</v>
      </c>
      <c r="M2189" s="94">
        <f t="shared" si="41"/>
        <v>0</v>
      </c>
      <c r="N2189" s="90" t="s">
        <v>3265</v>
      </c>
      <c r="O2189" s="90" t="s">
        <v>3266</v>
      </c>
      <c r="P2189" s="90" t="s">
        <v>2849</v>
      </c>
      <c r="Q2189" s="90"/>
      <c r="R2189" s="90"/>
      <c r="S2189" s="90"/>
      <c r="T2189" s="90"/>
      <c r="U2189" s="90"/>
      <c r="V2189" s="90"/>
      <c r="W2189" s="90"/>
      <c r="X2189" s="90"/>
      <c r="Y2189" s="90"/>
      <c r="Z2189" s="90"/>
      <c r="AA2189" s="90"/>
      <c r="AB2189" s="90"/>
      <c r="AC2189" s="90"/>
      <c r="AD2189" s="90"/>
      <c r="AE2189" s="90"/>
      <c r="AF2189" s="90"/>
      <c r="AG2189" s="90"/>
      <c r="AH2189" s="90"/>
      <c r="AI2189" s="90"/>
      <c r="AJ2189" s="90"/>
      <c r="AK2189" s="90"/>
      <c r="AL2189" s="90"/>
      <c r="AM2189" s="90"/>
      <c r="AN2189" s="90"/>
      <c r="AO2189" s="90"/>
      <c r="AP2189" s="90"/>
      <c r="AQ2189" s="90"/>
      <c r="AR2189" s="90"/>
      <c r="AS2189" s="90"/>
      <c r="AT2189" s="90"/>
      <c r="AU2189" s="90"/>
      <c r="AV2189" s="90"/>
      <c r="AW2189" s="90"/>
      <c r="AX2189" s="90"/>
      <c r="AY2189" s="90"/>
      <c r="AZ2189" s="90"/>
      <c r="BA2189" s="90"/>
      <c r="BB2189" s="90"/>
      <c r="BC2189" s="90"/>
      <c r="BD2189" s="90"/>
      <c r="BE2189" s="90"/>
      <c r="BF2189" s="90"/>
      <c r="BG2189" s="90"/>
      <c r="BH2189" s="90"/>
      <c r="BI2189" s="90"/>
      <c r="BJ2189" s="90"/>
      <c r="BK2189" s="90"/>
      <c r="BL2189" s="90"/>
      <c r="BM2189" s="90"/>
      <c r="BN2189" s="90"/>
      <c r="BO2189" s="90"/>
      <c r="BP2189" s="90"/>
      <c r="BQ2189" s="90"/>
      <c r="BR2189" s="90"/>
      <c r="BS2189" s="90"/>
      <c r="BT2189" s="90"/>
      <c r="BU2189" s="90"/>
      <c r="BV2189" s="90"/>
      <c r="BW2189" s="90"/>
      <c r="BX2189" s="90"/>
      <c r="BY2189" s="90"/>
      <c r="BZ2189" s="90"/>
      <c r="CA2189" s="90"/>
      <c r="CB2189" s="90"/>
      <c r="CC2189" s="90"/>
      <c r="CD2189" s="90"/>
      <c r="CE2189" s="90"/>
      <c r="CF2189" s="90"/>
      <c r="CG2189" s="90"/>
      <c r="CH2189" s="90"/>
      <c r="CI2189" s="90"/>
      <c r="CJ2189" s="90"/>
      <c r="CK2189" s="90"/>
      <c r="CL2189" s="90"/>
      <c r="CM2189" s="90"/>
      <c r="CN2189" s="90"/>
      <c r="CO2189" s="90"/>
      <c r="CP2189" s="90"/>
      <c r="CQ2189" s="90"/>
      <c r="CR2189" s="90"/>
      <c r="CS2189" s="90"/>
      <c r="CT2189" s="90"/>
      <c r="CU2189" s="90"/>
      <c r="CV2189" s="90"/>
      <c r="CW2189" s="90"/>
      <c r="CX2189" s="90"/>
      <c r="CY2189" s="90"/>
      <c r="CZ2189" s="90"/>
      <c r="DA2189" s="90"/>
      <c r="DB2189" s="90"/>
      <c r="DC2189" s="90"/>
      <c r="DD2189" s="90"/>
      <c r="DE2189" s="90"/>
      <c r="DF2189" s="90"/>
      <c r="DG2189" s="90"/>
      <c r="DH2189" s="90"/>
      <c r="DI2189" s="90"/>
      <c r="DJ2189" s="90"/>
      <c r="DK2189" s="90"/>
      <c r="DL2189" s="90"/>
      <c r="DM2189" s="90"/>
      <c r="DN2189" s="90"/>
      <c r="DO2189" s="90"/>
      <c r="DP2189" s="90"/>
      <c r="DQ2189" s="90"/>
      <c r="DR2189" s="90"/>
      <c r="DS2189" s="90"/>
      <c r="DT2189" s="90"/>
      <c r="DU2189" s="90"/>
      <c r="DV2189" s="90"/>
      <c r="DW2189" s="90"/>
      <c r="DX2189" s="90"/>
      <c r="DY2189" s="90"/>
      <c r="DZ2189" s="90"/>
      <c r="EA2189" s="90"/>
      <c r="EB2189" s="90"/>
      <c r="EC2189" s="90"/>
      <c r="ED2189" s="90"/>
      <c r="EE2189" s="90"/>
      <c r="EF2189" s="90"/>
      <c r="EG2189" s="90"/>
      <c r="EH2189" s="90"/>
      <c r="EI2189" s="90"/>
      <c r="EJ2189" s="90"/>
      <c r="EK2189" s="90"/>
      <c r="EL2189" s="90"/>
      <c r="EM2189" s="90"/>
      <c r="EN2189" s="90"/>
      <c r="EO2189" s="90"/>
      <c r="EP2189" s="90"/>
      <c r="EQ2189" s="90"/>
      <c r="ER2189" s="90"/>
      <c r="ES2189" s="90"/>
      <c r="ET2189" s="90"/>
      <c r="EU2189" s="90"/>
      <c r="EV2189" s="90"/>
      <c r="EW2189" s="90"/>
      <c r="EX2189" s="90"/>
      <c r="EY2189" s="90"/>
      <c r="EZ2189" s="90"/>
      <c r="FA2189" s="90"/>
      <c r="FB2189" s="90"/>
      <c r="FC2189" s="90"/>
      <c r="FD2189" s="90"/>
      <c r="FE2189" s="90"/>
      <c r="FF2189" s="90"/>
      <c r="FG2189" s="90"/>
      <c r="FH2189" s="90"/>
      <c r="FI2189" s="90"/>
      <c r="FJ2189" s="90"/>
      <c r="FK2189" s="90"/>
      <c r="FL2189" s="90"/>
      <c r="FM2189" s="90"/>
      <c r="FN2189" s="90"/>
      <c r="FO2189" s="90"/>
      <c r="FP2189" s="90"/>
      <c r="FQ2189" s="90"/>
      <c r="FR2189" s="90"/>
      <c r="FS2189" s="90"/>
      <c r="FT2189" s="90"/>
      <c r="FU2189" s="90"/>
      <c r="FV2189" s="90"/>
      <c r="FW2189" s="90"/>
      <c r="FX2189" s="90"/>
      <c r="FY2189" s="90"/>
      <c r="FZ2189" s="90"/>
      <c r="GA2189" s="90"/>
      <c r="GB2189" s="90"/>
      <c r="GC2189" s="90"/>
      <c r="GD2189" s="90"/>
      <c r="GE2189" s="90"/>
      <c r="GF2189" s="90"/>
      <c r="GG2189" s="90"/>
      <c r="GH2189" s="90"/>
      <c r="GI2189" s="90"/>
      <c r="GJ2189" s="90"/>
      <c r="GK2189" s="90"/>
      <c r="GL2189" s="90"/>
      <c r="GM2189" s="90"/>
      <c r="GN2189" s="90"/>
      <c r="GO2189" s="90"/>
      <c r="GP2189" s="90"/>
      <c r="GQ2189" s="90"/>
      <c r="GR2189" s="90"/>
      <c r="GS2189" s="90"/>
      <c r="GT2189" s="90"/>
      <c r="GU2189" s="90"/>
      <c r="GV2189" s="90"/>
      <c r="GW2189" s="90"/>
      <c r="GX2189" s="90"/>
      <c r="GY2189" s="90"/>
      <c r="GZ2189" s="90"/>
      <c r="HA2189" s="90"/>
      <c r="HB2189" s="90"/>
      <c r="HC2189" s="90"/>
      <c r="HD2189" s="90"/>
      <c r="HE2189" s="90"/>
      <c r="HF2189" s="90"/>
      <c r="HG2189" s="90"/>
      <c r="HH2189" s="90"/>
      <c r="HI2189" s="90"/>
      <c r="HJ2189" s="90"/>
      <c r="HK2189" s="90"/>
      <c r="HL2189" s="90"/>
      <c r="HM2189" s="90"/>
      <c r="HN2189" s="90"/>
      <c r="HO2189" s="90"/>
      <c r="HP2189" s="90"/>
      <c r="HQ2189" s="90"/>
      <c r="HR2189" s="90"/>
      <c r="HS2189" s="90"/>
      <c r="HT2189" s="90"/>
      <c r="HU2189" s="90"/>
      <c r="HV2189" s="90"/>
      <c r="HW2189" s="90"/>
      <c r="HX2189" s="90"/>
      <c r="HY2189" s="90"/>
      <c r="HZ2189" s="90"/>
      <c r="IA2189" s="90"/>
      <c r="IB2189" s="90"/>
      <c r="IC2189" s="90"/>
      <c r="ID2189" s="90"/>
      <c r="IE2189" s="90"/>
      <c r="IF2189" s="90"/>
      <c r="IG2189" s="90"/>
      <c r="IH2189" s="90"/>
      <c r="II2189" s="90"/>
      <c r="IJ2189" s="90"/>
      <c r="IK2189" s="90"/>
      <c r="IL2189" s="90"/>
      <c r="IM2189" s="90"/>
    </row>
    <row r="2190" spans="1:247" ht="12" hidden="1" customHeight="1">
      <c r="A2190" s="90" t="s">
        <v>2767</v>
      </c>
      <c r="B2190" s="90" t="s">
        <v>3267</v>
      </c>
      <c r="C2190" s="90" t="s">
        <v>3274</v>
      </c>
      <c r="D2190" s="90" t="s">
        <v>2891</v>
      </c>
      <c r="E2190" s="90">
        <v>2885</v>
      </c>
      <c r="F2190" s="90" t="s">
        <v>3275</v>
      </c>
      <c r="G2190" s="90" t="s">
        <v>3277</v>
      </c>
      <c r="H2190" s="92">
        <v>697181.7</v>
      </c>
      <c r="I2190" s="92">
        <v>491</v>
      </c>
      <c r="J2190" s="93"/>
      <c r="K2190" s="94">
        <f>H2190/I2190</f>
        <v>1419.9219959266802</v>
      </c>
      <c r="L2190" s="94">
        <f t="shared" si="45"/>
        <v>1419.9219959266802</v>
      </c>
      <c r="M2190" s="94">
        <f t="shared" si="41"/>
        <v>0</v>
      </c>
      <c r="N2190" s="90" t="s">
        <v>2908</v>
      </c>
      <c r="O2190" s="90" t="s">
        <v>3278</v>
      </c>
      <c r="P2190" s="90" t="s">
        <v>2619</v>
      </c>
      <c r="Q2190" s="90"/>
      <c r="R2190" s="90"/>
      <c r="S2190" s="90"/>
      <c r="T2190" s="90"/>
      <c r="U2190" s="90"/>
      <c r="V2190" s="90"/>
      <c r="W2190" s="90"/>
      <c r="X2190" s="90"/>
      <c r="Y2190" s="90"/>
      <c r="Z2190" s="90"/>
      <c r="AA2190" s="90"/>
      <c r="AB2190" s="90"/>
      <c r="AC2190" s="90"/>
      <c r="AD2190" s="90"/>
      <c r="AE2190" s="90"/>
      <c r="AF2190" s="90"/>
      <c r="AG2190" s="90"/>
      <c r="AH2190" s="90"/>
      <c r="AI2190" s="90"/>
      <c r="AJ2190" s="90"/>
      <c r="AK2190" s="90"/>
      <c r="AL2190" s="90"/>
      <c r="AM2190" s="90"/>
      <c r="AN2190" s="90"/>
      <c r="AO2190" s="90"/>
      <c r="AP2190" s="90"/>
      <c r="AQ2190" s="90"/>
      <c r="AR2190" s="90"/>
      <c r="AS2190" s="90"/>
      <c r="AT2190" s="90"/>
      <c r="AU2190" s="90"/>
      <c r="AV2190" s="90"/>
      <c r="AW2190" s="90"/>
      <c r="AX2190" s="90"/>
      <c r="AY2190" s="90"/>
      <c r="AZ2190" s="90"/>
      <c r="BA2190" s="90"/>
      <c r="BB2190" s="90"/>
      <c r="BC2190" s="90"/>
      <c r="BD2190" s="90"/>
      <c r="BE2190" s="90"/>
      <c r="BF2190" s="90"/>
      <c r="BG2190" s="90"/>
      <c r="BH2190" s="90"/>
      <c r="BI2190" s="90"/>
      <c r="BJ2190" s="90"/>
      <c r="BK2190" s="90"/>
      <c r="BL2190" s="90"/>
      <c r="BM2190" s="90"/>
      <c r="BN2190" s="90"/>
      <c r="BO2190" s="90"/>
      <c r="BP2190" s="90"/>
      <c r="BQ2190" s="90"/>
      <c r="BR2190" s="90"/>
      <c r="BS2190" s="90"/>
      <c r="BT2190" s="90"/>
      <c r="BU2190" s="90"/>
      <c r="BV2190" s="90"/>
      <c r="BW2190" s="90"/>
      <c r="BX2190" s="90"/>
      <c r="BY2190" s="90"/>
      <c r="BZ2190" s="90"/>
      <c r="CA2190" s="90"/>
      <c r="CB2190" s="90"/>
      <c r="CC2190" s="90"/>
      <c r="CD2190" s="90"/>
      <c r="CE2190" s="90"/>
      <c r="CF2190" s="90"/>
      <c r="CG2190" s="90"/>
      <c r="CH2190" s="90"/>
      <c r="CI2190" s="90"/>
      <c r="CJ2190" s="90"/>
      <c r="CK2190" s="90"/>
      <c r="CL2190" s="90"/>
      <c r="CM2190" s="90"/>
      <c r="CN2190" s="90"/>
      <c r="CO2190" s="90"/>
      <c r="CP2190" s="90"/>
      <c r="CQ2190" s="90"/>
      <c r="CR2190" s="90"/>
      <c r="CS2190" s="90"/>
      <c r="CT2190" s="90"/>
      <c r="CU2190" s="90"/>
      <c r="CV2190" s="90"/>
      <c r="CW2190" s="90"/>
      <c r="CX2190" s="90"/>
      <c r="CY2190" s="90"/>
      <c r="CZ2190" s="90"/>
      <c r="DA2190" s="90"/>
      <c r="DB2190" s="90"/>
      <c r="DC2190" s="90"/>
      <c r="DD2190" s="90"/>
      <c r="DE2190" s="90"/>
      <c r="DF2190" s="90"/>
      <c r="DG2190" s="90"/>
      <c r="DH2190" s="90"/>
      <c r="DI2190" s="90"/>
      <c r="DJ2190" s="90"/>
      <c r="DK2190" s="90"/>
      <c r="DL2190" s="90"/>
      <c r="DM2190" s="90"/>
      <c r="DN2190" s="90"/>
      <c r="DO2190" s="90"/>
      <c r="DP2190" s="90"/>
      <c r="DQ2190" s="90"/>
      <c r="DR2190" s="90"/>
      <c r="DS2190" s="90"/>
      <c r="DT2190" s="90"/>
      <c r="DU2190" s="90"/>
      <c r="DV2190" s="90"/>
      <c r="DW2190" s="90"/>
      <c r="DX2190" s="90"/>
      <c r="DY2190" s="90"/>
      <c r="DZ2190" s="90"/>
      <c r="EA2190" s="90"/>
      <c r="EB2190" s="90"/>
      <c r="EC2190" s="90"/>
      <c r="ED2190" s="90"/>
      <c r="EE2190" s="90"/>
      <c r="EF2190" s="90"/>
      <c r="EG2190" s="90"/>
      <c r="EH2190" s="90"/>
      <c r="EI2190" s="90"/>
      <c r="EJ2190" s="90"/>
      <c r="EK2190" s="90"/>
      <c r="EL2190" s="90"/>
      <c r="EM2190" s="90"/>
      <c r="EN2190" s="90"/>
      <c r="EO2190" s="90"/>
      <c r="EP2190" s="90"/>
      <c r="EQ2190" s="90"/>
      <c r="ER2190" s="90"/>
      <c r="ES2190" s="90"/>
      <c r="ET2190" s="90"/>
      <c r="EU2190" s="90"/>
      <c r="EV2190" s="90"/>
      <c r="EW2190" s="90"/>
      <c r="EX2190" s="90"/>
      <c r="EY2190" s="90"/>
      <c r="EZ2190" s="90"/>
      <c r="FA2190" s="90"/>
      <c r="FB2190" s="90"/>
      <c r="FC2190" s="90"/>
      <c r="FD2190" s="90"/>
      <c r="FE2190" s="90"/>
      <c r="FF2190" s="90"/>
      <c r="FG2190" s="90"/>
      <c r="FH2190" s="90"/>
      <c r="FI2190" s="90"/>
      <c r="FJ2190" s="90"/>
      <c r="FK2190" s="90"/>
      <c r="FL2190" s="90"/>
      <c r="FM2190" s="90"/>
      <c r="FN2190" s="90"/>
      <c r="FO2190" s="90"/>
      <c r="FP2190" s="90"/>
      <c r="FQ2190" s="90"/>
      <c r="FR2190" s="90"/>
      <c r="FS2190" s="90"/>
      <c r="FT2190" s="90"/>
      <c r="FU2190" s="90"/>
      <c r="FV2190" s="90"/>
      <c r="FW2190" s="90"/>
      <c r="FX2190" s="90"/>
      <c r="FY2190" s="90"/>
      <c r="FZ2190" s="90"/>
      <c r="GA2190" s="90"/>
      <c r="GB2190" s="90"/>
      <c r="GC2190" s="90"/>
      <c r="GD2190" s="90"/>
      <c r="GE2190" s="90"/>
      <c r="GF2190" s="90"/>
      <c r="GG2190" s="90"/>
      <c r="GH2190" s="90"/>
      <c r="GI2190" s="90"/>
      <c r="GJ2190" s="90"/>
      <c r="GK2190" s="90"/>
      <c r="GL2190" s="90"/>
      <c r="GM2190" s="90"/>
      <c r="GN2190" s="90"/>
      <c r="GO2190" s="90"/>
      <c r="GP2190" s="90"/>
      <c r="GQ2190" s="90"/>
      <c r="GR2190" s="90"/>
      <c r="GS2190" s="90"/>
      <c r="GT2190" s="90"/>
      <c r="GU2190" s="90"/>
      <c r="GV2190" s="90"/>
      <c r="GW2190" s="90"/>
      <c r="GX2190" s="90"/>
      <c r="GY2190" s="90"/>
      <c r="GZ2190" s="90"/>
      <c r="HA2190" s="90"/>
      <c r="HB2190" s="90"/>
      <c r="HC2190" s="90"/>
      <c r="HD2190" s="90"/>
      <c r="HE2190" s="90"/>
      <c r="HF2190" s="90"/>
      <c r="HG2190" s="90"/>
      <c r="HH2190" s="90"/>
      <c r="HI2190" s="90"/>
      <c r="HJ2190" s="90"/>
      <c r="HK2190" s="90"/>
      <c r="HL2190" s="90"/>
      <c r="HM2190" s="90"/>
      <c r="HN2190" s="90"/>
      <c r="HO2190" s="90"/>
      <c r="HP2190" s="90"/>
      <c r="HQ2190" s="90"/>
      <c r="HR2190" s="90"/>
      <c r="HS2190" s="90"/>
      <c r="HT2190" s="90"/>
      <c r="HU2190" s="90"/>
      <c r="HV2190" s="90"/>
      <c r="HW2190" s="90"/>
      <c r="HX2190" s="90"/>
      <c r="HY2190" s="90"/>
      <c r="HZ2190" s="90"/>
      <c r="IA2190" s="90"/>
      <c r="IB2190" s="90"/>
      <c r="IC2190" s="90"/>
      <c r="ID2190" s="90"/>
      <c r="IE2190" s="90"/>
      <c r="IF2190" s="90"/>
      <c r="IG2190" s="90"/>
      <c r="IH2190" s="90"/>
      <c r="II2190" s="90"/>
      <c r="IJ2190" s="90"/>
      <c r="IK2190" s="90"/>
      <c r="IL2190" s="90"/>
      <c r="IM2190" s="90"/>
    </row>
    <row r="2191" spans="1:247" ht="17.25" hidden="1" customHeight="1">
      <c r="A2191" s="90" t="s">
        <v>2767</v>
      </c>
      <c r="B2191" s="90" t="s">
        <v>3267</v>
      </c>
      <c r="C2191" s="90" t="s">
        <v>3274</v>
      </c>
      <c r="D2191" s="90" t="s">
        <v>2891</v>
      </c>
      <c r="E2191" s="90">
        <v>2885</v>
      </c>
      <c r="F2191" s="90" t="s">
        <v>3275</v>
      </c>
      <c r="G2191" s="90" t="s">
        <v>3279</v>
      </c>
      <c r="H2191" s="92"/>
      <c r="I2191" s="92"/>
      <c r="J2191" s="93"/>
      <c r="K2191" s="94">
        <v>700</v>
      </c>
      <c r="L2191" s="94">
        <f t="shared" si="45"/>
        <v>700</v>
      </c>
      <c r="M2191" s="94">
        <f t="shared" si="41"/>
        <v>0</v>
      </c>
      <c r="N2191" s="90" t="s">
        <v>3280</v>
      </c>
      <c r="O2191" s="90" t="s">
        <v>3281</v>
      </c>
      <c r="P2191" s="90" t="s">
        <v>2619</v>
      </c>
      <c r="Q2191" s="90"/>
      <c r="R2191" s="90"/>
      <c r="S2191" s="90"/>
      <c r="T2191" s="90"/>
      <c r="U2191" s="90"/>
      <c r="V2191" s="90"/>
      <c r="W2191" s="90"/>
      <c r="X2191" s="90"/>
      <c r="Y2191" s="90"/>
      <c r="Z2191" s="90"/>
      <c r="AA2191" s="90"/>
      <c r="AB2191" s="90"/>
      <c r="AC2191" s="90"/>
      <c r="AD2191" s="90"/>
      <c r="AE2191" s="90"/>
      <c r="AF2191" s="90"/>
      <c r="AG2191" s="90"/>
      <c r="AH2191" s="90"/>
      <c r="AI2191" s="90"/>
      <c r="AJ2191" s="90"/>
      <c r="AK2191" s="90"/>
      <c r="AL2191" s="90"/>
      <c r="AM2191" s="90"/>
      <c r="AN2191" s="90"/>
      <c r="AO2191" s="90"/>
      <c r="AP2191" s="90"/>
      <c r="AQ2191" s="90"/>
      <c r="AR2191" s="90"/>
      <c r="AS2191" s="90"/>
      <c r="AT2191" s="90"/>
      <c r="AU2191" s="90"/>
      <c r="AV2191" s="90"/>
      <c r="AW2191" s="90"/>
      <c r="AX2191" s="90"/>
      <c r="AY2191" s="90"/>
      <c r="AZ2191" s="90"/>
      <c r="BA2191" s="90"/>
      <c r="BB2191" s="90"/>
      <c r="BC2191" s="90"/>
      <c r="BD2191" s="90"/>
      <c r="BE2191" s="90"/>
      <c r="BF2191" s="90"/>
      <c r="BG2191" s="90"/>
      <c r="BH2191" s="90"/>
      <c r="BI2191" s="90"/>
      <c r="BJ2191" s="90"/>
      <c r="BK2191" s="90"/>
      <c r="BL2191" s="90"/>
      <c r="BM2191" s="90"/>
      <c r="BN2191" s="90"/>
      <c r="BO2191" s="90"/>
      <c r="BP2191" s="90"/>
      <c r="BQ2191" s="90"/>
      <c r="BR2191" s="90"/>
      <c r="BS2191" s="90"/>
      <c r="BT2191" s="90"/>
      <c r="BU2191" s="90"/>
      <c r="BV2191" s="90"/>
      <c r="BW2191" s="90"/>
      <c r="BX2191" s="90"/>
      <c r="BY2191" s="90"/>
      <c r="BZ2191" s="90"/>
      <c r="CA2191" s="90"/>
      <c r="CB2191" s="90"/>
      <c r="CC2191" s="90"/>
      <c r="CD2191" s="90"/>
      <c r="CE2191" s="90"/>
      <c r="CF2191" s="90"/>
      <c r="CG2191" s="90"/>
      <c r="CH2191" s="90"/>
      <c r="CI2191" s="90"/>
      <c r="CJ2191" s="90"/>
      <c r="CK2191" s="90"/>
      <c r="CL2191" s="90"/>
      <c r="CM2191" s="90"/>
      <c r="CN2191" s="90"/>
      <c r="CO2191" s="90"/>
      <c r="CP2191" s="90"/>
      <c r="CQ2191" s="90"/>
      <c r="CR2191" s="90"/>
      <c r="CS2191" s="90"/>
      <c r="CT2191" s="90"/>
      <c r="CU2191" s="90"/>
      <c r="CV2191" s="90"/>
      <c r="CW2191" s="90"/>
      <c r="CX2191" s="90"/>
      <c r="CY2191" s="90"/>
      <c r="CZ2191" s="90"/>
      <c r="DA2191" s="90"/>
      <c r="DB2191" s="90"/>
      <c r="DC2191" s="90"/>
      <c r="DD2191" s="90"/>
      <c r="DE2191" s="90"/>
      <c r="DF2191" s="90"/>
      <c r="DG2191" s="90"/>
      <c r="DH2191" s="90"/>
      <c r="DI2191" s="90"/>
      <c r="DJ2191" s="90"/>
      <c r="DK2191" s="90"/>
      <c r="DL2191" s="90"/>
      <c r="DM2191" s="90"/>
      <c r="DN2191" s="90"/>
      <c r="DO2191" s="90"/>
      <c r="DP2191" s="90"/>
      <c r="DQ2191" s="90"/>
      <c r="DR2191" s="90"/>
      <c r="DS2191" s="90"/>
      <c r="DT2191" s="90"/>
      <c r="DU2191" s="90"/>
      <c r="DV2191" s="90"/>
      <c r="DW2191" s="90"/>
      <c r="DX2191" s="90"/>
      <c r="DY2191" s="90"/>
      <c r="DZ2191" s="90"/>
      <c r="EA2191" s="90"/>
      <c r="EB2191" s="90"/>
      <c r="EC2191" s="90"/>
      <c r="ED2191" s="90"/>
      <c r="EE2191" s="90"/>
      <c r="EF2191" s="90"/>
      <c r="EG2191" s="90"/>
      <c r="EH2191" s="90"/>
      <c r="EI2191" s="90"/>
      <c r="EJ2191" s="90"/>
      <c r="EK2191" s="90"/>
      <c r="EL2191" s="90"/>
      <c r="EM2191" s="90"/>
      <c r="EN2191" s="90"/>
      <c r="EO2191" s="90"/>
      <c r="EP2191" s="90"/>
      <c r="EQ2191" s="90"/>
      <c r="ER2191" s="90"/>
      <c r="ES2191" s="90"/>
      <c r="ET2191" s="90"/>
      <c r="EU2191" s="90"/>
      <c r="EV2191" s="90"/>
      <c r="EW2191" s="90"/>
      <c r="EX2191" s="90"/>
      <c r="EY2191" s="90"/>
      <c r="EZ2191" s="90"/>
      <c r="FA2191" s="90"/>
      <c r="FB2191" s="90"/>
      <c r="FC2191" s="90"/>
      <c r="FD2191" s="90"/>
      <c r="FE2191" s="90"/>
      <c r="FF2191" s="90"/>
      <c r="FG2191" s="90"/>
      <c r="FH2191" s="90"/>
      <c r="FI2191" s="90"/>
      <c r="FJ2191" s="90"/>
      <c r="FK2191" s="90"/>
      <c r="FL2191" s="90"/>
      <c r="FM2191" s="90"/>
      <c r="FN2191" s="90"/>
      <c r="FO2191" s="90"/>
      <c r="FP2191" s="90"/>
      <c r="FQ2191" s="90"/>
      <c r="FR2191" s="90"/>
      <c r="FS2191" s="90"/>
      <c r="FT2191" s="90"/>
      <c r="FU2191" s="90"/>
      <c r="FV2191" s="90"/>
      <c r="FW2191" s="90"/>
      <c r="FX2191" s="90"/>
      <c r="FY2191" s="90"/>
      <c r="FZ2191" s="90"/>
      <c r="GA2191" s="90"/>
      <c r="GB2191" s="90"/>
      <c r="GC2191" s="90"/>
      <c r="GD2191" s="90"/>
      <c r="GE2191" s="90"/>
      <c r="GF2191" s="90"/>
      <c r="GG2191" s="90"/>
      <c r="GH2191" s="90"/>
      <c r="GI2191" s="90"/>
      <c r="GJ2191" s="90"/>
      <c r="GK2191" s="90"/>
      <c r="GL2191" s="90"/>
      <c r="GM2191" s="90"/>
      <c r="GN2191" s="90"/>
      <c r="GO2191" s="90"/>
      <c r="GP2191" s="90"/>
      <c r="GQ2191" s="90"/>
      <c r="GR2191" s="90"/>
      <c r="GS2191" s="90"/>
      <c r="GT2191" s="90"/>
      <c r="GU2191" s="90"/>
      <c r="GV2191" s="90"/>
      <c r="GW2191" s="90"/>
      <c r="GX2191" s="90"/>
      <c r="GY2191" s="90"/>
      <c r="GZ2191" s="90"/>
      <c r="HA2191" s="90"/>
      <c r="HB2191" s="90"/>
      <c r="HC2191" s="90"/>
      <c r="HD2191" s="90"/>
      <c r="HE2191" s="90"/>
      <c r="HF2191" s="90"/>
      <c r="HG2191" s="90"/>
      <c r="HH2191" s="90"/>
      <c r="HI2191" s="90"/>
      <c r="HJ2191" s="90"/>
      <c r="HK2191" s="90"/>
      <c r="HL2191" s="90"/>
      <c r="HM2191" s="90"/>
      <c r="HN2191" s="90"/>
      <c r="HO2191" s="90"/>
      <c r="HP2191" s="90"/>
      <c r="HQ2191" s="90"/>
      <c r="HR2191" s="90"/>
      <c r="HS2191" s="90"/>
      <c r="HT2191" s="90"/>
      <c r="HU2191" s="90"/>
      <c r="HV2191" s="90"/>
      <c r="HW2191" s="90"/>
      <c r="HX2191" s="90"/>
      <c r="HY2191" s="90"/>
      <c r="HZ2191" s="90"/>
      <c r="IA2191" s="90"/>
      <c r="IB2191" s="90"/>
      <c r="IC2191" s="90"/>
      <c r="ID2191" s="90"/>
      <c r="IE2191" s="90"/>
      <c r="IF2191" s="90"/>
      <c r="IG2191" s="90"/>
      <c r="IH2191" s="90"/>
      <c r="II2191" s="90"/>
      <c r="IJ2191" s="90"/>
      <c r="IK2191" s="90"/>
      <c r="IL2191" s="90"/>
      <c r="IM2191" s="90"/>
    </row>
    <row r="2192" spans="1:247" ht="21" hidden="1" customHeight="1">
      <c r="A2192" s="90" t="s">
        <v>2767</v>
      </c>
      <c r="B2192" s="90" t="s">
        <v>3267</v>
      </c>
      <c r="C2192" s="90" t="s">
        <v>3274</v>
      </c>
      <c r="D2192" s="90" t="s">
        <v>3145</v>
      </c>
      <c r="E2192" s="90">
        <v>56326</v>
      </c>
      <c r="F2192" s="90" t="s">
        <v>3282</v>
      </c>
      <c r="G2192" s="90" t="s">
        <v>3283</v>
      </c>
      <c r="H2192" s="92">
        <v>476334.8</v>
      </c>
      <c r="I2192" s="92">
        <v>498</v>
      </c>
      <c r="J2192" s="93"/>
      <c r="K2192" s="94">
        <f>H2192/I2192</f>
        <v>956.49558232931724</v>
      </c>
      <c r="L2192" s="94"/>
      <c r="M2192" s="94">
        <f t="shared" si="41"/>
        <v>956.49558232931724</v>
      </c>
      <c r="N2192" s="90" t="s">
        <v>3280</v>
      </c>
      <c r="O2192" s="90" t="s">
        <v>3281</v>
      </c>
      <c r="P2192" s="90" t="s">
        <v>2619</v>
      </c>
      <c r="Q2192" s="90"/>
      <c r="R2192" s="90"/>
      <c r="S2192" s="90"/>
      <c r="T2192" s="90"/>
      <c r="U2192" s="90"/>
      <c r="V2192" s="90"/>
      <c r="W2192" s="90"/>
      <c r="X2192" s="90"/>
      <c r="Y2192" s="90"/>
      <c r="Z2192" s="90"/>
      <c r="AA2192" s="90"/>
      <c r="AB2192" s="90"/>
      <c r="AC2192" s="90"/>
      <c r="AD2192" s="90"/>
      <c r="AE2192" s="90"/>
      <c r="AF2192" s="90"/>
      <c r="AG2192" s="90"/>
      <c r="AH2192" s="90"/>
      <c r="AI2192" s="90"/>
      <c r="AJ2192" s="90"/>
      <c r="AK2192" s="90"/>
      <c r="AL2192" s="90"/>
      <c r="AM2192" s="90"/>
      <c r="AN2192" s="90"/>
      <c r="AO2192" s="90"/>
      <c r="AP2192" s="90"/>
      <c r="AQ2192" s="90"/>
      <c r="AR2192" s="90"/>
      <c r="AS2192" s="90"/>
      <c r="AT2192" s="90"/>
      <c r="AU2192" s="90"/>
      <c r="AV2192" s="90"/>
      <c r="AW2192" s="90"/>
      <c r="AX2192" s="90"/>
      <c r="AY2192" s="90"/>
      <c r="AZ2192" s="90"/>
      <c r="BA2192" s="90"/>
      <c r="BB2192" s="90"/>
      <c r="BC2192" s="90"/>
      <c r="BD2192" s="90"/>
      <c r="BE2192" s="90"/>
      <c r="BF2192" s="90"/>
      <c r="BG2192" s="90"/>
      <c r="BH2192" s="90"/>
      <c r="BI2192" s="90"/>
      <c r="BJ2192" s="90"/>
      <c r="BK2192" s="90"/>
      <c r="BL2192" s="90"/>
      <c r="BM2192" s="90"/>
      <c r="BN2192" s="90"/>
      <c r="BO2192" s="90"/>
      <c r="BP2192" s="90"/>
      <c r="BQ2192" s="90"/>
      <c r="BR2192" s="90"/>
      <c r="BS2192" s="90"/>
      <c r="BT2192" s="90"/>
      <c r="BU2192" s="90"/>
      <c r="BV2192" s="90"/>
      <c r="BW2192" s="90"/>
      <c r="BX2192" s="90"/>
      <c r="BY2192" s="90"/>
      <c r="BZ2192" s="90"/>
      <c r="CA2192" s="90"/>
      <c r="CB2192" s="90"/>
      <c r="CC2192" s="90"/>
      <c r="CD2192" s="90"/>
      <c r="CE2192" s="90"/>
      <c r="CF2192" s="90"/>
      <c r="CG2192" s="90"/>
      <c r="CH2192" s="90"/>
      <c r="CI2192" s="90"/>
      <c r="CJ2192" s="90"/>
      <c r="CK2192" s="90"/>
      <c r="CL2192" s="90"/>
      <c r="CM2192" s="90"/>
      <c r="CN2192" s="90"/>
      <c r="CO2192" s="90"/>
      <c r="CP2192" s="90"/>
      <c r="CQ2192" s="90"/>
      <c r="CR2192" s="90"/>
      <c r="CS2192" s="90"/>
      <c r="CT2192" s="90"/>
      <c r="CU2192" s="90"/>
      <c r="CV2192" s="90"/>
      <c r="CW2192" s="90"/>
      <c r="CX2192" s="90"/>
      <c r="CY2192" s="90"/>
      <c r="CZ2192" s="90"/>
      <c r="DA2192" s="90"/>
      <c r="DB2192" s="90"/>
      <c r="DC2192" s="90"/>
      <c r="DD2192" s="90"/>
      <c r="DE2192" s="90"/>
      <c r="DF2192" s="90"/>
      <c r="DG2192" s="90"/>
      <c r="DH2192" s="90"/>
      <c r="DI2192" s="90"/>
      <c r="DJ2192" s="90"/>
      <c r="DK2192" s="90"/>
      <c r="DL2192" s="90"/>
      <c r="DM2192" s="90"/>
      <c r="DN2192" s="90"/>
      <c r="DO2192" s="90"/>
      <c r="DP2192" s="90"/>
      <c r="DQ2192" s="90"/>
      <c r="DR2192" s="90"/>
      <c r="DS2192" s="90"/>
      <c r="DT2192" s="90"/>
      <c r="DU2192" s="90"/>
      <c r="DV2192" s="90"/>
      <c r="DW2192" s="90"/>
      <c r="DX2192" s="90"/>
      <c r="DY2192" s="90"/>
      <c r="DZ2192" s="90"/>
      <c r="EA2192" s="90"/>
      <c r="EB2192" s="90"/>
      <c r="EC2192" s="90"/>
      <c r="ED2192" s="90"/>
      <c r="EE2192" s="90"/>
      <c r="EF2192" s="90"/>
      <c r="EG2192" s="90"/>
      <c r="EH2192" s="90"/>
      <c r="EI2192" s="90"/>
      <c r="EJ2192" s="90"/>
      <c r="EK2192" s="90"/>
      <c r="EL2192" s="90"/>
      <c r="EM2192" s="90"/>
      <c r="EN2192" s="90"/>
      <c r="EO2192" s="90"/>
      <c r="EP2192" s="90"/>
      <c r="EQ2192" s="90"/>
      <c r="ER2192" s="90"/>
      <c r="ES2192" s="90"/>
      <c r="ET2192" s="90"/>
      <c r="EU2192" s="90"/>
      <c r="EV2192" s="90"/>
      <c r="EW2192" s="90"/>
      <c r="EX2192" s="90"/>
      <c r="EY2192" s="90"/>
      <c r="EZ2192" s="90"/>
      <c r="FA2192" s="90"/>
      <c r="FB2192" s="90"/>
      <c r="FC2192" s="90"/>
      <c r="FD2192" s="90"/>
      <c r="FE2192" s="90"/>
      <c r="FF2192" s="90"/>
      <c r="FG2192" s="90"/>
      <c r="FH2192" s="90"/>
      <c r="FI2192" s="90"/>
      <c r="FJ2192" s="90"/>
      <c r="FK2192" s="90"/>
      <c r="FL2192" s="90"/>
      <c r="FM2192" s="90"/>
      <c r="FN2192" s="90"/>
      <c r="FO2192" s="90"/>
      <c r="FP2192" s="90"/>
      <c r="FQ2192" s="90"/>
      <c r="FR2192" s="90"/>
      <c r="FS2192" s="90"/>
      <c r="FT2192" s="90"/>
      <c r="FU2192" s="90"/>
      <c r="FV2192" s="90"/>
      <c r="FW2192" s="90"/>
      <c r="FX2192" s="90"/>
      <c r="FY2192" s="90"/>
      <c r="FZ2192" s="90"/>
      <c r="GA2192" s="90"/>
      <c r="GB2192" s="90"/>
      <c r="GC2192" s="90"/>
      <c r="GD2192" s="90"/>
      <c r="GE2192" s="90"/>
      <c r="GF2192" s="90"/>
      <c r="GG2192" s="90"/>
      <c r="GH2192" s="90"/>
      <c r="GI2192" s="90"/>
      <c r="GJ2192" s="90"/>
      <c r="GK2192" s="90"/>
      <c r="GL2192" s="90"/>
      <c r="GM2192" s="90"/>
      <c r="GN2192" s="90"/>
      <c r="GO2192" s="90"/>
      <c r="GP2192" s="90"/>
      <c r="GQ2192" s="90"/>
      <c r="GR2192" s="90"/>
      <c r="GS2192" s="90"/>
      <c r="GT2192" s="90"/>
      <c r="GU2192" s="90"/>
      <c r="GV2192" s="90"/>
      <c r="GW2192" s="90"/>
      <c r="GX2192" s="90"/>
      <c r="GY2192" s="90"/>
      <c r="GZ2192" s="90"/>
      <c r="HA2192" s="90"/>
      <c r="HB2192" s="90"/>
      <c r="HC2192" s="90"/>
      <c r="HD2192" s="90"/>
      <c r="HE2192" s="90"/>
      <c r="HF2192" s="90"/>
      <c r="HG2192" s="90"/>
      <c r="HH2192" s="90"/>
      <c r="HI2192" s="90"/>
      <c r="HJ2192" s="90"/>
      <c r="HK2192" s="90"/>
      <c r="HL2192" s="90"/>
      <c r="HM2192" s="90"/>
      <c r="HN2192" s="90"/>
      <c r="HO2192" s="90"/>
      <c r="HP2192" s="90"/>
      <c r="HQ2192" s="90"/>
      <c r="HR2192" s="90"/>
      <c r="HS2192" s="90"/>
      <c r="HT2192" s="90"/>
      <c r="HU2192" s="90"/>
      <c r="HV2192" s="90"/>
      <c r="HW2192" s="90"/>
      <c r="HX2192" s="90"/>
      <c r="HY2192" s="90"/>
      <c r="HZ2192" s="90"/>
      <c r="IA2192" s="90"/>
      <c r="IB2192" s="90"/>
      <c r="IC2192" s="90"/>
      <c r="ID2192" s="90"/>
      <c r="IE2192" s="90"/>
      <c r="IF2192" s="90"/>
      <c r="IG2192" s="90"/>
      <c r="IH2192" s="90"/>
      <c r="II2192" s="90"/>
      <c r="IJ2192" s="90"/>
      <c r="IK2192" s="90"/>
      <c r="IL2192" s="90"/>
      <c r="IM2192" s="90"/>
    </row>
    <row r="2193" spans="1:247" ht="13.5" hidden="1">
      <c r="A2193" s="90" t="s">
        <v>2767</v>
      </c>
      <c r="B2193" s="90" t="s">
        <v>3267</v>
      </c>
      <c r="C2193" s="90" t="s">
        <v>3274</v>
      </c>
      <c r="D2193" s="90" t="s">
        <v>2938</v>
      </c>
      <c r="E2193" s="90">
        <v>2885</v>
      </c>
      <c r="F2193" s="90" t="s">
        <v>3284</v>
      </c>
      <c r="G2193" s="90" t="s">
        <v>3285</v>
      </c>
      <c r="H2193" s="92"/>
      <c r="I2193" s="92"/>
      <c r="J2193" s="93"/>
      <c r="K2193" s="94">
        <v>1005.12</v>
      </c>
      <c r="L2193" s="94">
        <f t="shared" ref="L2193:L2199" si="46">K2193</f>
        <v>1005.12</v>
      </c>
      <c r="M2193" s="94">
        <f t="shared" si="41"/>
        <v>0</v>
      </c>
      <c r="N2193" s="90" t="s">
        <v>3027</v>
      </c>
      <c r="O2193" s="90" t="s">
        <v>3286</v>
      </c>
      <c r="P2193" s="90" t="s">
        <v>2619</v>
      </c>
      <c r="Q2193" s="90"/>
      <c r="R2193" s="90"/>
      <c r="S2193" s="90"/>
      <c r="T2193" s="90"/>
      <c r="U2193" s="90"/>
      <c r="V2193" s="90"/>
      <c r="W2193" s="90"/>
      <c r="X2193" s="90"/>
      <c r="Y2193" s="90"/>
      <c r="Z2193" s="90"/>
      <c r="AA2193" s="90"/>
      <c r="AB2193" s="90"/>
      <c r="AC2193" s="90"/>
      <c r="AD2193" s="90"/>
      <c r="AE2193" s="90"/>
      <c r="AF2193" s="90"/>
      <c r="AG2193" s="90"/>
      <c r="AH2193" s="90"/>
      <c r="AI2193" s="90"/>
      <c r="AJ2193" s="90"/>
      <c r="AK2193" s="90"/>
      <c r="AL2193" s="90"/>
      <c r="AM2193" s="90"/>
      <c r="AN2193" s="90"/>
      <c r="AO2193" s="90"/>
      <c r="AP2193" s="90"/>
      <c r="AQ2193" s="90"/>
      <c r="AR2193" s="90"/>
      <c r="AS2193" s="90"/>
      <c r="AT2193" s="90"/>
      <c r="AU2193" s="90"/>
      <c r="AV2193" s="90"/>
      <c r="AW2193" s="90"/>
      <c r="AX2193" s="90"/>
      <c r="AY2193" s="90"/>
      <c r="AZ2193" s="90"/>
      <c r="BA2193" s="90"/>
      <c r="BB2193" s="90"/>
      <c r="BC2193" s="90"/>
      <c r="BD2193" s="90"/>
      <c r="BE2193" s="90"/>
      <c r="BF2193" s="90"/>
      <c r="BG2193" s="90"/>
      <c r="BH2193" s="90"/>
      <c r="BI2193" s="90"/>
      <c r="BJ2193" s="90"/>
      <c r="BK2193" s="90"/>
      <c r="BL2193" s="90"/>
      <c r="BM2193" s="90"/>
      <c r="BN2193" s="90"/>
      <c r="BO2193" s="90"/>
      <c r="BP2193" s="90"/>
      <c r="BQ2193" s="90"/>
      <c r="BR2193" s="90"/>
      <c r="BS2193" s="90"/>
      <c r="BT2193" s="90"/>
      <c r="BU2193" s="90"/>
      <c r="BV2193" s="90"/>
      <c r="BW2193" s="90"/>
      <c r="BX2193" s="90"/>
      <c r="BY2193" s="90"/>
      <c r="BZ2193" s="90"/>
      <c r="CA2193" s="90"/>
      <c r="CB2193" s="90"/>
      <c r="CC2193" s="90"/>
      <c r="CD2193" s="90"/>
      <c r="CE2193" s="90"/>
      <c r="CF2193" s="90"/>
      <c r="CG2193" s="90"/>
      <c r="CH2193" s="90"/>
      <c r="CI2193" s="90"/>
      <c r="CJ2193" s="90"/>
      <c r="CK2193" s="90"/>
      <c r="CL2193" s="90"/>
      <c r="CM2193" s="90"/>
      <c r="CN2193" s="90"/>
      <c r="CO2193" s="90"/>
      <c r="CP2193" s="90"/>
      <c r="CQ2193" s="90"/>
      <c r="CR2193" s="90"/>
      <c r="CS2193" s="90"/>
      <c r="CT2193" s="90"/>
      <c r="CU2193" s="90"/>
      <c r="CV2193" s="90"/>
      <c r="CW2193" s="90"/>
      <c r="CX2193" s="90"/>
      <c r="CY2193" s="90"/>
      <c r="CZ2193" s="90"/>
      <c r="DA2193" s="90"/>
      <c r="DB2193" s="90"/>
      <c r="DC2193" s="90"/>
      <c r="DD2193" s="90"/>
      <c r="DE2193" s="90"/>
      <c r="DF2193" s="90"/>
      <c r="DG2193" s="90"/>
      <c r="DH2193" s="90"/>
      <c r="DI2193" s="90"/>
      <c r="DJ2193" s="90"/>
      <c r="DK2193" s="90"/>
      <c r="DL2193" s="90"/>
      <c r="DM2193" s="90"/>
      <c r="DN2193" s="90"/>
      <c r="DO2193" s="90"/>
      <c r="DP2193" s="90"/>
      <c r="DQ2193" s="90"/>
      <c r="DR2193" s="90"/>
      <c r="DS2193" s="90"/>
      <c r="DT2193" s="90"/>
      <c r="DU2193" s="90"/>
      <c r="DV2193" s="90"/>
      <c r="DW2193" s="90"/>
      <c r="DX2193" s="90"/>
      <c r="DY2193" s="90"/>
      <c r="DZ2193" s="90"/>
      <c r="EA2193" s="90"/>
      <c r="EB2193" s="90"/>
      <c r="EC2193" s="90"/>
      <c r="ED2193" s="90"/>
      <c r="EE2193" s="90"/>
      <c r="EF2193" s="90"/>
      <c r="EG2193" s="90"/>
      <c r="EH2193" s="90"/>
      <c r="EI2193" s="90"/>
      <c r="EJ2193" s="90"/>
      <c r="EK2193" s="90"/>
      <c r="EL2193" s="90"/>
      <c r="EM2193" s="90"/>
      <c r="EN2193" s="90"/>
      <c r="EO2193" s="90"/>
      <c r="EP2193" s="90"/>
      <c r="EQ2193" s="90"/>
      <c r="ER2193" s="90"/>
      <c r="ES2193" s="90"/>
      <c r="ET2193" s="90"/>
      <c r="EU2193" s="90"/>
      <c r="EV2193" s="90"/>
      <c r="EW2193" s="90"/>
      <c r="EX2193" s="90"/>
      <c r="EY2193" s="90"/>
      <c r="EZ2193" s="90"/>
      <c r="FA2193" s="90"/>
      <c r="FB2193" s="90"/>
      <c r="FC2193" s="90"/>
      <c r="FD2193" s="90"/>
      <c r="FE2193" s="90"/>
      <c r="FF2193" s="90"/>
      <c r="FG2193" s="90"/>
      <c r="FH2193" s="90"/>
      <c r="FI2193" s="90"/>
      <c r="FJ2193" s="90"/>
      <c r="FK2193" s="90"/>
      <c r="FL2193" s="90"/>
      <c r="FM2193" s="90"/>
      <c r="FN2193" s="90"/>
      <c r="FO2193" s="90"/>
      <c r="FP2193" s="90"/>
      <c r="FQ2193" s="90"/>
      <c r="FR2193" s="90"/>
      <c r="FS2193" s="90"/>
      <c r="FT2193" s="90"/>
      <c r="FU2193" s="90"/>
      <c r="FV2193" s="90"/>
      <c r="FW2193" s="90"/>
      <c r="FX2193" s="90"/>
      <c r="FY2193" s="90"/>
      <c r="FZ2193" s="90"/>
      <c r="GA2193" s="90"/>
      <c r="GB2193" s="90"/>
      <c r="GC2193" s="90"/>
      <c r="GD2193" s="90"/>
      <c r="GE2193" s="90"/>
      <c r="GF2193" s="90"/>
      <c r="GG2193" s="90"/>
      <c r="GH2193" s="90"/>
      <c r="GI2193" s="90"/>
      <c r="GJ2193" s="90"/>
      <c r="GK2193" s="90"/>
      <c r="GL2193" s="90"/>
      <c r="GM2193" s="90"/>
      <c r="GN2193" s="90"/>
      <c r="GO2193" s="90"/>
      <c r="GP2193" s="90"/>
      <c r="GQ2193" s="90"/>
      <c r="GR2193" s="90"/>
      <c r="GS2193" s="90"/>
      <c r="GT2193" s="90"/>
      <c r="GU2193" s="90"/>
      <c r="GV2193" s="90"/>
      <c r="GW2193" s="90"/>
      <c r="GX2193" s="90"/>
      <c r="GY2193" s="90"/>
      <c r="GZ2193" s="90"/>
      <c r="HA2193" s="90"/>
      <c r="HB2193" s="90"/>
      <c r="HC2193" s="90"/>
      <c r="HD2193" s="90"/>
      <c r="HE2193" s="90"/>
      <c r="HF2193" s="90"/>
      <c r="HG2193" s="90"/>
      <c r="HH2193" s="90"/>
      <c r="HI2193" s="90"/>
      <c r="HJ2193" s="90"/>
      <c r="HK2193" s="90"/>
      <c r="HL2193" s="90"/>
      <c r="HM2193" s="90"/>
      <c r="HN2193" s="90"/>
      <c r="HO2193" s="90"/>
      <c r="HP2193" s="90"/>
      <c r="HQ2193" s="90"/>
      <c r="HR2193" s="90"/>
      <c r="HS2193" s="90"/>
      <c r="HT2193" s="90"/>
      <c r="HU2193" s="90"/>
      <c r="HV2193" s="90"/>
      <c r="HW2193" s="90"/>
      <c r="HX2193" s="90"/>
      <c r="HY2193" s="90"/>
      <c r="HZ2193" s="90"/>
      <c r="IA2193" s="90"/>
      <c r="IB2193" s="90"/>
      <c r="IC2193" s="90"/>
      <c r="ID2193" s="90"/>
      <c r="IE2193" s="90"/>
      <c r="IF2193" s="90"/>
      <c r="IG2193" s="90"/>
      <c r="IH2193" s="90"/>
      <c r="II2193" s="90"/>
      <c r="IJ2193" s="90"/>
      <c r="IK2193" s="90"/>
      <c r="IL2193" s="90"/>
      <c r="IM2193" s="90"/>
    </row>
    <row r="2194" spans="1:247" ht="13.5" hidden="1">
      <c r="A2194" s="90" t="s">
        <v>2767</v>
      </c>
      <c r="B2194" s="90" t="s">
        <v>3267</v>
      </c>
      <c r="C2194" s="90" t="s">
        <v>3005</v>
      </c>
      <c r="D2194" s="90" t="s">
        <v>2993</v>
      </c>
      <c r="E2194" s="90" t="s">
        <v>2991</v>
      </c>
      <c r="F2194" s="90" t="s">
        <v>2795</v>
      </c>
      <c r="G2194" s="90" t="s">
        <v>3006</v>
      </c>
      <c r="H2194" s="92">
        <f>6290824.86*0.3</f>
        <v>1887247.4580000001</v>
      </c>
      <c r="I2194" s="92">
        <v>496</v>
      </c>
      <c r="J2194" s="93"/>
      <c r="K2194" s="94">
        <f>H2194/I2194</f>
        <v>3804.9343911290325</v>
      </c>
      <c r="L2194" s="94">
        <f t="shared" si="46"/>
        <v>3804.9343911290325</v>
      </c>
      <c r="M2194" s="94">
        <f t="shared" si="41"/>
        <v>0</v>
      </c>
      <c r="N2194" s="91"/>
      <c r="O2194" s="90" t="s">
        <v>3287</v>
      </c>
      <c r="P2194" s="90"/>
      <c r="Q2194" s="90"/>
      <c r="R2194" s="90"/>
      <c r="S2194" s="90"/>
      <c r="T2194" s="90"/>
      <c r="U2194" s="90"/>
      <c r="V2194" s="90"/>
      <c r="W2194" s="90"/>
      <c r="X2194" s="90"/>
      <c r="Y2194" s="90"/>
      <c r="Z2194" s="90"/>
      <c r="AA2194" s="90"/>
      <c r="AB2194" s="90"/>
      <c r="AC2194" s="90"/>
      <c r="AD2194" s="90"/>
      <c r="AE2194" s="90"/>
      <c r="AF2194" s="90"/>
      <c r="AG2194" s="90"/>
      <c r="AH2194" s="90"/>
      <c r="AI2194" s="90"/>
      <c r="AJ2194" s="90"/>
      <c r="AK2194" s="90"/>
      <c r="AL2194" s="90"/>
      <c r="AM2194" s="90"/>
      <c r="AN2194" s="90"/>
      <c r="AO2194" s="90"/>
      <c r="AP2194" s="90"/>
      <c r="AQ2194" s="90"/>
      <c r="AR2194" s="90"/>
      <c r="AS2194" s="90"/>
      <c r="AT2194" s="90"/>
      <c r="AU2194" s="90"/>
      <c r="AV2194" s="90"/>
      <c r="AW2194" s="90"/>
      <c r="AX2194" s="90"/>
      <c r="AY2194" s="90"/>
      <c r="AZ2194" s="90"/>
      <c r="BA2194" s="90"/>
      <c r="BB2194" s="90"/>
      <c r="BC2194" s="90"/>
      <c r="BD2194" s="90"/>
      <c r="BE2194" s="90"/>
      <c r="BF2194" s="90"/>
      <c r="BG2194" s="90"/>
      <c r="BH2194" s="90"/>
      <c r="BI2194" s="90"/>
      <c r="BJ2194" s="90"/>
      <c r="BK2194" s="90"/>
      <c r="BL2194" s="90"/>
      <c r="BM2194" s="90"/>
      <c r="BN2194" s="90"/>
      <c r="BO2194" s="90"/>
      <c r="BP2194" s="90"/>
      <c r="BQ2194" s="90"/>
      <c r="BR2194" s="90"/>
      <c r="BS2194" s="90"/>
      <c r="BT2194" s="90"/>
      <c r="BU2194" s="90"/>
      <c r="BV2194" s="90"/>
      <c r="BW2194" s="90"/>
      <c r="BX2194" s="90"/>
      <c r="BY2194" s="90"/>
      <c r="BZ2194" s="90"/>
      <c r="CA2194" s="90"/>
      <c r="CB2194" s="90"/>
      <c r="CC2194" s="90"/>
      <c r="CD2194" s="90"/>
      <c r="CE2194" s="90"/>
      <c r="CF2194" s="90"/>
      <c r="CG2194" s="90"/>
      <c r="CH2194" s="90"/>
      <c r="CI2194" s="90"/>
      <c r="CJ2194" s="90"/>
      <c r="CK2194" s="90"/>
      <c r="CL2194" s="90"/>
      <c r="CM2194" s="90"/>
      <c r="CN2194" s="90"/>
      <c r="CO2194" s="90"/>
      <c r="CP2194" s="90"/>
      <c r="CQ2194" s="90"/>
      <c r="CR2194" s="90"/>
      <c r="CS2194" s="90"/>
      <c r="CT2194" s="90"/>
      <c r="CU2194" s="90"/>
      <c r="CV2194" s="90"/>
      <c r="CW2194" s="90"/>
      <c r="CX2194" s="90"/>
      <c r="CY2194" s="90"/>
      <c r="CZ2194" s="90"/>
      <c r="DA2194" s="90"/>
      <c r="DB2194" s="90"/>
      <c r="DC2194" s="90"/>
      <c r="DD2194" s="90"/>
      <c r="DE2194" s="90"/>
      <c r="DF2194" s="90"/>
      <c r="DG2194" s="90"/>
      <c r="DH2194" s="90"/>
      <c r="DI2194" s="90"/>
      <c r="DJ2194" s="90"/>
      <c r="DK2194" s="90"/>
      <c r="DL2194" s="90"/>
      <c r="DM2194" s="90"/>
      <c r="DN2194" s="90"/>
      <c r="DO2194" s="90"/>
      <c r="DP2194" s="90"/>
      <c r="DQ2194" s="90"/>
      <c r="DR2194" s="90"/>
      <c r="DS2194" s="90"/>
      <c r="DT2194" s="90"/>
      <c r="DU2194" s="90"/>
      <c r="DV2194" s="90"/>
      <c r="DW2194" s="90"/>
      <c r="DX2194" s="90"/>
      <c r="DY2194" s="90"/>
      <c r="DZ2194" s="90"/>
      <c r="EA2194" s="90"/>
      <c r="EB2194" s="90"/>
      <c r="EC2194" s="90"/>
      <c r="ED2194" s="90"/>
      <c r="EE2194" s="90"/>
      <c r="EF2194" s="90"/>
      <c r="EG2194" s="90"/>
      <c r="EH2194" s="90"/>
      <c r="EI2194" s="90"/>
      <c r="EJ2194" s="90"/>
      <c r="EK2194" s="90"/>
      <c r="EL2194" s="90"/>
      <c r="EM2194" s="90"/>
      <c r="EN2194" s="90"/>
      <c r="EO2194" s="90"/>
      <c r="EP2194" s="90"/>
      <c r="EQ2194" s="90"/>
      <c r="ER2194" s="90"/>
      <c r="ES2194" s="90"/>
      <c r="ET2194" s="90"/>
      <c r="EU2194" s="90"/>
      <c r="EV2194" s="90"/>
      <c r="EW2194" s="90"/>
      <c r="EX2194" s="90"/>
      <c r="EY2194" s="90"/>
      <c r="EZ2194" s="90"/>
      <c r="FA2194" s="90"/>
      <c r="FB2194" s="90"/>
      <c r="FC2194" s="90"/>
      <c r="FD2194" s="90"/>
      <c r="FE2194" s="90"/>
      <c r="FF2194" s="90"/>
      <c r="FG2194" s="90"/>
      <c r="FH2194" s="90"/>
      <c r="FI2194" s="90"/>
      <c r="FJ2194" s="90"/>
      <c r="FK2194" s="90"/>
      <c r="FL2194" s="90"/>
      <c r="FM2194" s="90"/>
      <c r="FN2194" s="90"/>
      <c r="FO2194" s="90"/>
      <c r="FP2194" s="90"/>
      <c r="FQ2194" s="90"/>
      <c r="FR2194" s="90"/>
      <c r="FS2194" s="90"/>
      <c r="FT2194" s="90"/>
      <c r="FU2194" s="90"/>
      <c r="FV2194" s="90"/>
      <c r="FW2194" s="90"/>
      <c r="FX2194" s="90"/>
      <c r="FY2194" s="90"/>
      <c r="FZ2194" s="90"/>
      <c r="GA2194" s="90"/>
      <c r="GB2194" s="90"/>
      <c r="GC2194" s="90"/>
      <c r="GD2194" s="90"/>
      <c r="GE2194" s="90"/>
      <c r="GF2194" s="90"/>
      <c r="GG2194" s="90"/>
      <c r="GH2194" s="90"/>
      <c r="GI2194" s="90"/>
      <c r="GJ2194" s="90"/>
      <c r="GK2194" s="90"/>
      <c r="GL2194" s="90"/>
      <c r="GM2194" s="90"/>
      <c r="GN2194" s="90"/>
      <c r="GO2194" s="90"/>
      <c r="GP2194" s="90"/>
      <c r="GQ2194" s="90"/>
      <c r="GR2194" s="90"/>
      <c r="GS2194" s="90"/>
      <c r="GT2194" s="90"/>
      <c r="GU2194" s="90"/>
      <c r="GV2194" s="90"/>
      <c r="GW2194" s="90"/>
      <c r="GX2194" s="90"/>
      <c r="GY2194" s="90"/>
      <c r="GZ2194" s="90"/>
      <c r="HA2194" s="90"/>
      <c r="HB2194" s="90"/>
      <c r="HC2194" s="90"/>
      <c r="HD2194" s="90"/>
      <c r="HE2194" s="90"/>
      <c r="HF2194" s="90"/>
      <c r="HG2194" s="90"/>
      <c r="HH2194" s="90"/>
      <c r="HI2194" s="90"/>
      <c r="HJ2194" s="90"/>
      <c r="HK2194" s="90"/>
      <c r="HL2194" s="90"/>
      <c r="HM2194" s="90"/>
      <c r="HN2194" s="90"/>
      <c r="HO2194" s="90"/>
      <c r="HP2194" s="90"/>
      <c r="HQ2194" s="90"/>
      <c r="HR2194" s="90"/>
      <c r="HS2194" s="90"/>
      <c r="HT2194" s="90"/>
      <c r="HU2194" s="90"/>
      <c r="HV2194" s="90"/>
      <c r="HW2194" s="90"/>
      <c r="HX2194" s="90"/>
      <c r="HY2194" s="90"/>
      <c r="HZ2194" s="90"/>
      <c r="IA2194" s="90"/>
      <c r="IB2194" s="90"/>
      <c r="IC2194" s="90"/>
      <c r="ID2194" s="90"/>
      <c r="IE2194" s="90"/>
      <c r="IF2194" s="90"/>
      <c r="IG2194" s="90"/>
      <c r="IH2194" s="90"/>
      <c r="II2194" s="90"/>
      <c r="IJ2194" s="90"/>
      <c r="IK2194" s="90"/>
      <c r="IL2194" s="90"/>
      <c r="IM2194" s="90"/>
    </row>
    <row r="2195" spans="1:247" ht="13.5" hidden="1">
      <c r="A2195" s="90" t="s">
        <v>2767</v>
      </c>
      <c r="B2195" s="90" t="s">
        <v>3288</v>
      </c>
      <c r="C2195" s="90" t="s">
        <v>3289</v>
      </c>
      <c r="D2195" s="90" t="s">
        <v>3290</v>
      </c>
      <c r="E2195" s="90">
        <v>33649</v>
      </c>
      <c r="F2195" s="90" t="s">
        <v>2816</v>
      </c>
      <c r="G2195" s="90" t="s">
        <v>3291</v>
      </c>
      <c r="H2195" s="92"/>
      <c r="I2195" s="92"/>
      <c r="J2195" s="93"/>
      <c r="K2195" s="94">
        <v>3091.15</v>
      </c>
      <c r="L2195" s="94">
        <f t="shared" si="46"/>
        <v>3091.15</v>
      </c>
      <c r="M2195" s="94">
        <f t="shared" si="41"/>
        <v>0</v>
      </c>
      <c r="N2195" s="91"/>
      <c r="O2195" s="90" t="s">
        <v>3287</v>
      </c>
      <c r="P2195" s="90"/>
      <c r="Q2195" s="90"/>
      <c r="R2195" s="90"/>
      <c r="S2195" s="90"/>
      <c r="T2195" s="90"/>
      <c r="U2195" s="90"/>
      <c r="V2195" s="90"/>
      <c r="W2195" s="90"/>
      <c r="X2195" s="90"/>
      <c r="Y2195" s="90"/>
      <c r="Z2195" s="90"/>
      <c r="AA2195" s="90"/>
      <c r="AB2195" s="90"/>
      <c r="AC2195" s="90"/>
      <c r="AD2195" s="90"/>
      <c r="AE2195" s="90"/>
      <c r="AF2195" s="90"/>
      <c r="AG2195" s="90"/>
      <c r="AH2195" s="90"/>
      <c r="AI2195" s="90"/>
      <c r="AJ2195" s="90"/>
      <c r="AK2195" s="90"/>
      <c r="AL2195" s="90"/>
      <c r="AM2195" s="90"/>
      <c r="AN2195" s="90"/>
      <c r="AO2195" s="90"/>
      <c r="AP2195" s="90"/>
      <c r="AQ2195" s="90"/>
      <c r="AR2195" s="90"/>
      <c r="AS2195" s="90"/>
      <c r="AT2195" s="90"/>
      <c r="AU2195" s="90"/>
      <c r="AV2195" s="90"/>
      <c r="AW2195" s="90"/>
      <c r="AX2195" s="90"/>
      <c r="AY2195" s="90"/>
      <c r="AZ2195" s="90"/>
      <c r="BA2195" s="90"/>
      <c r="BB2195" s="90"/>
      <c r="BC2195" s="90"/>
      <c r="BD2195" s="90"/>
      <c r="BE2195" s="90"/>
      <c r="BF2195" s="90"/>
      <c r="BG2195" s="90"/>
      <c r="BH2195" s="90"/>
      <c r="BI2195" s="90"/>
      <c r="BJ2195" s="90"/>
      <c r="BK2195" s="90"/>
      <c r="BL2195" s="90"/>
      <c r="BM2195" s="90"/>
      <c r="BN2195" s="90"/>
      <c r="BO2195" s="90"/>
      <c r="BP2195" s="90"/>
      <c r="BQ2195" s="90"/>
      <c r="BR2195" s="90"/>
      <c r="BS2195" s="90"/>
      <c r="BT2195" s="90"/>
      <c r="BU2195" s="90"/>
      <c r="BV2195" s="90"/>
      <c r="BW2195" s="90"/>
      <c r="BX2195" s="90"/>
      <c r="BY2195" s="90"/>
      <c r="BZ2195" s="90"/>
      <c r="CA2195" s="90"/>
      <c r="CB2195" s="90"/>
      <c r="CC2195" s="90"/>
      <c r="CD2195" s="90"/>
      <c r="CE2195" s="90"/>
      <c r="CF2195" s="90"/>
      <c r="CG2195" s="90"/>
      <c r="CH2195" s="90"/>
      <c r="CI2195" s="90"/>
      <c r="CJ2195" s="90"/>
      <c r="CK2195" s="90"/>
      <c r="CL2195" s="90"/>
      <c r="CM2195" s="90"/>
      <c r="CN2195" s="90"/>
      <c r="CO2195" s="90"/>
      <c r="CP2195" s="90"/>
      <c r="CQ2195" s="90"/>
      <c r="CR2195" s="90"/>
      <c r="CS2195" s="90"/>
      <c r="CT2195" s="90"/>
      <c r="CU2195" s="90"/>
      <c r="CV2195" s="90"/>
      <c r="CW2195" s="90"/>
      <c r="CX2195" s="90"/>
      <c r="CY2195" s="90"/>
      <c r="CZ2195" s="90"/>
      <c r="DA2195" s="90"/>
      <c r="DB2195" s="90"/>
      <c r="DC2195" s="90"/>
      <c r="DD2195" s="90"/>
      <c r="DE2195" s="90"/>
      <c r="DF2195" s="90"/>
      <c r="DG2195" s="90"/>
      <c r="DH2195" s="90"/>
      <c r="DI2195" s="90"/>
      <c r="DJ2195" s="90"/>
      <c r="DK2195" s="90"/>
      <c r="DL2195" s="90"/>
      <c r="DM2195" s="90"/>
      <c r="DN2195" s="90"/>
      <c r="DO2195" s="90"/>
      <c r="DP2195" s="90"/>
      <c r="DQ2195" s="90"/>
      <c r="DR2195" s="90"/>
      <c r="DS2195" s="90"/>
      <c r="DT2195" s="90"/>
      <c r="DU2195" s="90"/>
      <c r="DV2195" s="90"/>
      <c r="DW2195" s="90"/>
      <c r="DX2195" s="90"/>
      <c r="DY2195" s="90"/>
      <c r="DZ2195" s="90"/>
      <c r="EA2195" s="90"/>
      <c r="EB2195" s="90"/>
      <c r="EC2195" s="90"/>
      <c r="ED2195" s="90"/>
      <c r="EE2195" s="90"/>
      <c r="EF2195" s="90"/>
      <c r="EG2195" s="90"/>
      <c r="EH2195" s="90"/>
      <c r="EI2195" s="90"/>
      <c r="EJ2195" s="90"/>
      <c r="EK2195" s="90"/>
      <c r="EL2195" s="90"/>
      <c r="EM2195" s="90"/>
      <c r="EN2195" s="90"/>
      <c r="EO2195" s="90"/>
      <c r="EP2195" s="90"/>
      <c r="EQ2195" s="90"/>
      <c r="ER2195" s="90"/>
      <c r="ES2195" s="90"/>
      <c r="ET2195" s="90"/>
      <c r="EU2195" s="90"/>
      <c r="EV2195" s="90"/>
      <c r="EW2195" s="90"/>
      <c r="EX2195" s="90"/>
      <c r="EY2195" s="90"/>
      <c r="EZ2195" s="90"/>
      <c r="FA2195" s="90"/>
      <c r="FB2195" s="90"/>
      <c r="FC2195" s="90"/>
      <c r="FD2195" s="90"/>
      <c r="FE2195" s="90"/>
      <c r="FF2195" s="90"/>
      <c r="FG2195" s="90"/>
      <c r="FH2195" s="90"/>
      <c r="FI2195" s="90"/>
      <c r="FJ2195" s="90"/>
      <c r="FK2195" s="90"/>
      <c r="FL2195" s="90"/>
      <c r="FM2195" s="90"/>
      <c r="FN2195" s="90"/>
      <c r="FO2195" s="90"/>
      <c r="FP2195" s="90"/>
      <c r="FQ2195" s="90"/>
      <c r="FR2195" s="90"/>
      <c r="FS2195" s="90"/>
      <c r="FT2195" s="90"/>
      <c r="FU2195" s="90"/>
      <c r="FV2195" s="90"/>
      <c r="FW2195" s="90"/>
      <c r="FX2195" s="90"/>
      <c r="FY2195" s="90"/>
      <c r="FZ2195" s="90"/>
      <c r="GA2195" s="90"/>
      <c r="GB2195" s="90"/>
      <c r="GC2195" s="90"/>
      <c r="GD2195" s="90"/>
      <c r="GE2195" s="90"/>
      <c r="GF2195" s="90"/>
      <c r="GG2195" s="90"/>
      <c r="GH2195" s="90"/>
      <c r="GI2195" s="90"/>
      <c r="GJ2195" s="90"/>
      <c r="GK2195" s="90"/>
      <c r="GL2195" s="90"/>
      <c r="GM2195" s="90"/>
      <c r="GN2195" s="90"/>
      <c r="GO2195" s="90"/>
      <c r="GP2195" s="90"/>
      <c r="GQ2195" s="90"/>
      <c r="GR2195" s="90"/>
      <c r="GS2195" s="90"/>
      <c r="GT2195" s="90"/>
      <c r="GU2195" s="90"/>
      <c r="GV2195" s="90"/>
      <c r="GW2195" s="90"/>
      <c r="GX2195" s="90"/>
      <c r="GY2195" s="90"/>
      <c r="GZ2195" s="90"/>
      <c r="HA2195" s="90"/>
      <c r="HB2195" s="90"/>
      <c r="HC2195" s="90"/>
      <c r="HD2195" s="90"/>
      <c r="HE2195" s="90"/>
      <c r="HF2195" s="90"/>
      <c r="HG2195" s="90"/>
      <c r="HH2195" s="90"/>
      <c r="HI2195" s="90"/>
      <c r="HJ2195" s="90"/>
      <c r="HK2195" s="90"/>
      <c r="HL2195" s="90"/>
      <c r="HM2195" s="90"/>
      <c r="HN2195" s="90"/>
      <c r="HO2195" s="90"/>
      <c r="HP2195" s="90"/>
      <c r="HQ2195" s="90"/>
      <c r="HR2195" s="90"/>
      <c r="HS2195" s="90"/>
      <c r="HT2195" s="90"/>
      <c r="HU2195" s="90"/>
      <c r="HV2195" s="90"/>
      <c r="HW2195" s="90"/>
      <c r="HX2195" s="90"/>
      <c r="HY2195" s="90"/>
      <c r="HZ2195" s="90"/>
      <c r="IA2195" s="90"/>
      <c r="IB2195" s="90"/>
      <c r="IC2195" s="90"/>
      <c r="ID2195" s="90"/>
      <c r="IE2195" s="90"/>
      <c r="IF2195" s="90"/>
      <c r="IG2195" s="90"/>
      <c r="IH2195" s="90"/>
      <c r="II2195" s="90"/>
      <c r="IJ2195" s="90"/>
      <c r="IK2195" s="90"/>
      <c r="IL2195" s="90"/>
      <c r="IM2195" s="90"/>
    </row>
    <row r="2196" spans="1:247" ht="13.5" hidden="1">
      <c r="A2196" s="90" t="s">
        <v>2767</v>
      </c>
      <c r="B2196" s="90" t="s">
        <v>3288</v>
      </c>
      <c r="C2196" s="90" t="s">
        <v>3289</v>
      </c>
      <c r="D2196" s="90" t="s">
        <v>3290</v>
      </c>
      <c r="E2196" s="90">
        <v>271758</v>
      </c>
      <c r="F2196" s="90" t="s">
        <v>3292</v>
      </c>
      <c r="G2196" s="90" t="s">
        <v>3291</v>
      </c>
      <c r="H2196" s="92">
        <v>402998.36</v>
      </c>
      <c r="I2196" s="92">
        <v>494</v>
      </c>
      <c r="J2196" s="93"/>
      <c r="K2196" s="94">
        <f t="shared" ref="K2196:K2221" si="47">H2196/I2196</f>
        <v>815.78615384615387</v>
      </c>
      <c r="L2196" s="94">
        <f t="shared" si="46"/>
        <v>815.78615384615387</v>
      </c>
      <c r="M2196" s="94">
        <f t="shared" si="41"/>
        <v>0</v>
      </c>
      <c r="N2196" s="90" t="s">
        <v>3032</v>
      </c>
      <c r="O2196" s="90" t="s">
        <v>3214</v>
      </c>
      <c r="P2196" s="90" t="s">
        <v>2849</v>
      </c>
      <c r="Q2196" s="90"/>
      <c r="R2196" s="90" t="s">
        <v>3215</v>
      </c>
      <c r="S2196" s="90"/>
      <c r="T2196" s="90"/>
      <c r="U2196" s="90"/>
      <c r="V2196" s="90"/>
      <c r="W2196" s="90"/>
      <c r="X2196" s="90"/>
      <c r="Y2196" s="90"/>
      <c r="Z2196" s="90"/>
      <c r="AA2196" s="90"/>
      <c r="AB2196" s="90"/>
      <c r="AC2196" s="90"/>
      <c r="AD2196" s="90"/>
      <c r="AE2196" s="90"/>
      <c r="AF2196" s="90"/>
      <c r="AG2196" s="90"/>
      <c r="AH2196" s="90"/>
      <c r="AI2196" s="90"/>
      <c r="AJ2196" s="90"/>
      <c r="AK2196" s="90"/>
      <c r="AL2196" s="90"/>
      <c r="AM2196" s="90"/>
      <c r="AN2196" s="90"/>
      <c r="AO2196" s="90"/>
      <c r="AP2196" s="90"/>
      <c r="AQ2196" s="90"/>
      <c r="AR2196" s="90"/>
      <c r="AS2196" s="90"/>
      <c r="AT2196" s="90"/>
      <c r="AU2196" s="90"/>
      <c r="AV2196" s="90"/>
      <c r="AW2196" s="90"/>
      <c r="AX2196" s="90"/>
      <c r="AY2196" s="90"/>
      <c r="AZ2196" s="90"/>
      <c r="BA2196" s="90"/>
      <c r="BB2196" s="90"/>
      <c r="BC2196" s="90"/>
      <c r="BD2196" s="90"/>
      <c r="BE2196" s="90"/>
      <c r="BF2196" s="90"/>
      <c r="BG2196" s="90"/>
      <c r="BH2196" s="90"/>
      <c r="BI2196" s="90"/>
      <c r="BJ2196" s="90"/>
      <c r="BK2196" s="90"/>
      <c r="BL2196" s="90"/>
      <c r="BM2196" s="90"/>
      <c r="BN2196" s="90"/>
      <c r="BO2196" s="90"/>
      <c r="BP2196" s="90"/>
      <c r="BQ2196" s="90"/>
      <c r="BR2196" s="90"/>
      <c r="BS2196" s="90"/>
      <c r="BT2196" s="90"/>
      <c r="BU2196" s="90"/>
      <c r="BV2196" s="90"/>
      <c r="BW2196" s="90"/>
      <c r="BX2196" s="90"/>
      <c r="BY2196" s="90"/>
      <c r="BZ2196" s="90"/>
      <c r="CA2196" s="90"/>
      <c r="CB2196" s="90"/>
      <c r="CC2196" s="90"/>
      <c r="CD2196" s="90"/>
      <c r="CE2196" s="90"/>
      <c r="CF2196" s="90"/>
      <c r="CG2196" s="90"/>
      <c r="CH2196" s="90"/>
      <c r="CI2196" s="90"/>
      <c r="CJ2196" s="90"/>
      <c r="CK2196" s="90"/>
      <c r="CL2196" s="90"/>
      <c r="CM2196" s="90"/>
      <c r="CN2196" s="90"/>
      <c r="CO2196" s="90"/>
      <c r="CP2196" s="90"/>
      <c r="CQ2196" s="90"/>
      <c r="CR2196" s="90"/>
      <c r="CS2196" s="90"/>
      <c r="CT2196" s="90"/>
      <c r="CU2196" s="90"/>
      <c r="CV2196" s="90"/>
      <c r="CW2196" s="90"/>
      <c r="CX2196" s="90"/>
      <c r="CY2196" s="90"/>
      <c r="CZ2196" s="90"/>
      <c r="DA2196" s="90"/>
      <c r="DB2196" s="90"/>
      <c r="DC2196" s="90"/>
      <c r="DD2196" s="90"/>
      <c r="DE2196" s="90"/>
      <c r="DF2196" s="90"/>
      <c r="DG2196" s="90"/>
      <c r="DH2196" s="90"/>
      <c r="DI2196" s="90"/>
      <c r="DJ2196" s="90"/>
      <c r="DK2196" s="90"/>
      <c r="DL2196" s="90"/>
      <c r="DM2196" s="90"/>
      <c r="DN2196" s="90"/>
      <c r="DO2196" s="90"/>
      <c r="DP2196" s="90"/>
      <c r="DQ2196" s="90"/>
      <c r="DR2196" s="90"/>
      <c r="DS2196" s="90"/>
      <c r="DT2196" s="90"/>
      <c r="DU2196" s="90"/>
      <c r="DV2196" s="90"/>
      <c r="DW2196" s="90"/>
      <c r="DX2196" s="90"/>
      <c r="DY2196" s="90"/>
      <c r="DZ2196" s="90"/>
      <c r="EA2196" s="90"/>
      <c r="EB2196" s="90"/>
      <c r="EC2196" s="90"/>
      <c r="ED2196" s="90"/>
      <c r="EE2196" s="90"/>
      <c r="EF2196" s="90"/>
      <c r="EG2196" s="90"/>
      <c r="EH2196" s="90"/>
      <c r="EI2196" s="90"/>
      <c r="EJ2196" s="90"/>
      <c r="EK2196" s="90"/>
      <c r="EL2196" s="90"/>
      <c r="EM2196" s="90"/>
      <c r="EN2196" s="90"/>
      <c r="EO2196" s="90"/>
      <c r="EP2196" s="90"/>
      <c r="EQ2196" s="90"/>
      <c r="ER2196" s="90"/>
      <c r="ES2196" s="90"/>
      <c r="ET2196" s="90"/>
      <c r="EU2196" s="90"/>
      <c r="EV2196" s="90"/>
      <c r="EW2196" s="90"/>
      <c r="EX2196" s="90"/>
      <c r="EY2196" s="90"/>
      <c r="EZ2196" s="90"/>
      <c r="FA2196" s="90"/>
      <c r="FB2196" s="90"/>
      <c r="FC2196" s="90"/>
      <c r="FD2196" s="90"/>
      <c r="FE2196" s="90"/>
      <c r="FF2196" s="90"/>
      <c r="FG2196" s="90"/>
      <c r="FH2196" s="90"/>
      <c r="FI2196" s="90"/>
      <c r="FJ2196" s="90"/>
      <c r="FK2196" s="90"/>
      <c r="FL2196" s="90"/>
      <c r="FM2196" s="90"/>
      <c r="FN2196" s="90"/>
      <c r="FO2196" s="90"/>
      <c r="FP2196" s="90"/>
      <c r="FQ2196" s="90"/>
      <c r="FR2196" s="90"/>
      <c r="FS2196" s="90"/>
      <c r="FT2196" s="90"/>
      <c r="FU2196" s="90"/>
      <c r="FV2196" s="90"/>
      <c r="FW2196" s="90"/>
      <c r="FX2196" s="90"/>
      <c r="FY2196" s="90"/>
      <c r="FZ2196" s="90"/>
      <c r="GA2196" s="90"/>
      <c r="GB2196" s="90"/>
      <c r="GC2196" s="90"/>
      <c r="GD2196" s="90"/>
      <c r="GE2196" s="90"/>
      <c r="GF2196" s="90"/>
      <c r="GG2196" s="90"/>
      <c r="GH2196" s="90"/>
      <c r="GI2196" s="90"/>
      <c r="GJ2196" s="90"/>
      <c r="GK2196" s="90"/>
      <c r="GL2196" s="90"/>
      <c r="GM2196" s="90"/>
      <c r="GN2196" s="90"/>
      <c r="GO2196" s="90"/>
      <c r="GP2196" s="90"/>
      <c r="GQ2196" s="90"/>
      <c r="GR2196" s="90"/>
      <c r="GS2196" s="90"/>
      <c r="GT2196" s="90"/>
      <c r="GU2196" s="90"/>
      <c r="GV2196" s="90"/>
      <c r="GW2196" s="90"/>
      <c r="GX2196" s="90"/>
      <c r="GY2196" s="90"/>
      <c r="GZ2196" s="90"/>
      <c r="HA2196" s="90"/>
      <c r="HB2196" s="90"/>
      <c r="HC2196" s="90"/>
      <c r="HD2196" s="90"/>
      <c r="HE2196" s="90"/>
      <c r="HF2196" s="90"/>
      <c r="HG2196" s="90"/>
      <c r="HH2196" s="90"/>
      <c r="HI2196" s="90"/>
      <c r="HJ2196" s="90"/>
      <c r="HK2196" s="90"/>
      <c r="HL2196" s="90"/>
      <c r="HM2196" s="90"/>
      <c r="HN2196" s="90"/>
      <c r="HO2196" s="90"/>
      <c r="HP2196" s="90"/>
      <c r="HQ2196" s="90"/>
      <c r="HR2196" s="90"/>
      <c r="HS2196" s="90"/>
      <c r="HT2196" s="90"/>
      <c r="HU2196" s="90"/>
      <c r="HV2196" s="90"/>
      <c r="HW2196" s="90"/>
      <c r="HX2196" s="90"/>
      <c r="HY2196" s="90"/>
      <c r="HZ2196" s="90"/>
      <c r="IA2196" s="90"/>
      <c r="IB2196" s="90"/>
      <c r="IC2196" s="90"/>
      <c r="ID2196" s="90"/>
      <c r="IE2196" s="90"/>
      <c r="IF2196" s="90"/>
      <c r="IG2196" s="90"/>
      <c r="IH2196" s="90"/>
      <c r="II2196" s="90"/>
      <c r="IJ2196" s="90"/>
      <c r="IK2196" s="90"/>
      <c r="IL2196" s="90"/>
      <c r="IM2196" s="90"/>
    </row>
    <row r="2197" spans="1:247" ht="13.5" hidden="1">
      <c r="A2197" s="90" t="s">
        <v>2767</v>
      </c>
      <c r="B2197" s="90" t="s">
        <v>3288</v>
      </c>
      <c r="C2197" s="90" t="s">
        <v>3005</v>
      </c>
      <c r="D2197" s="90" t="s">
        <v>2993</v>
      </c>
      <c r="E2197" s="90" t="s">
        <v>2991</v>
      </c>
      <c r="F2197" s="90" t="s">
        <v>2795</v>
      </c>
      <c r="G2197" s="90" t="s">
        <v>3006</v>
      </c>
      <c r="H2197" s="92">
        <f>6290824.86*0.3</f>
        <v>1887247.4580000001</v>
      </c>
      <c r="I2197" s="92">
        <v>496</v>
      </c>
      <c r="J2197" s="93"/>
      <c r="K2197" s="94">
        <f t="shared" si="47"/>
        <v>3804.9343911290325</v>
      </c>
      <c r="L2197" s="94">
        <f t="shared" si="46"/>
        <v>3804.9343911290325</v>
      </c>
      <c r="M2197" s="94">
        <f t="shared" si="41"/>
        <v>0</v>
      </c>
      <c r="N2197" s="90" t="s">
        <v>3032</v>
      </c>
      <c r="O2197" s="90" t="s">
        <v>3214</v>
      </c>
      <c r="P2197" s="90" t="s">
        <v>2849</v>
      </c>
      <c r="Q2197" s="90"/>
      <c r="R2197" s="90" t="s">
        <v>3215</v>
      </c>
      <c r="S2197" s="90"/>
      <c r="T2197" s="90"/>
      <c r="U2197" s="90"/>
      <c r="V2197" s="90"/>
      <c r="W2197" s="90"/>
      <c r="X2197" s="90"/>
      <c r="Y2197" s="90"/>
      <c r="Z2197" s="90"/>
      <c r="AA2197" s="90"/>
      <c r="AB2197" s="90"/>
      <c r="AC2197" s="90"/>
      <c r="AD2197" s="90"/>
      <c r="AE2197" s="90"/>
      <c r="AF2197" s="90"/>
      <c r="AG2197" s="90"/>
      <c r="AH2197" s="90"/>
      <c r="AI2197" s="90"/>
      <c r="AJ2197" s="90"/>
      <c r="AK2197" s="90"/>
      <c r="AL2197" s="90"/>
      <c r="AM2197" s="90"/>
      <c r="AN2197" s="90"/>
      <c r="AO2197" s="90"/>
      <c r="AP2197" s="90"/>
      <c r="AQ2197" s="90"/>
      <c r="AR2197" s="90"/>
      <c r="AS2197" s="90"/>
      <c r="AT2197" s="90"/>
      <c r="AU2197" s="90"/>
      <c r="AV2197" s="90"/>
      <c r="AW2197" s="90"/>
      <c r="AX2197" s="90"/>
      <c r="AY2197" s="90"/>
      <c r="AZ2197" s="90"/>
      <c r="BA2197" s="90"/>
      <c r="BB2197" s="90"/>
      <c r="BC2197" s="90"/>
      <c r="BD2197" s="90"/>
      <c r="BE2197" s="90"/>
      <c r="BF2197" s="90"/>
      <c r="BG2197" s="90"/>
      <c r="BH2197" s="90"/>
      <c r="BI2197" s="90"/>
      <c r="BJ2197" s="90"/>
      <c r="BK2197" s="90"/>
      <c r="BL2197" s="90"/>
      <c r="BM2197" s="90"/>
      <c r="BN2197" s="90"/>
      <c r="BO2197" s="90"/>
      <c r="BP2197" s="90"/>
      <c r="BQ2197" s="90"/>
      <c r="BR2197" s="90"/>
      <c r="BS2197" s="90"/>
      <c r="BT2197" s="90"/>
      <c r="BU2197" s="90"/>
      <c r="BV2197" s="90"/>
      <c r="BW2197" s="90"/>
      <c r="BX2197" s="90"/>
      <c r="BY2197" s="90"/>
      <c r="BZ2197" s="90"/>
      <c r="CA2197" s="90"/>
      <c r="CB2197" s="90"/>
      <c r="CC2197" s="90"/>
      <c r="CD2197" s="90"/>
      <c r="CE2197" s="90"/>
      <c r="CF2197" s="90"/>
      <c r="CG2197" s="90"/>
      <c r="CH2197" s="90"/>
      <c r="CI2197" s="90"/>
      <c r="CJ2197" s="90"/>
      <c r="CK2197" s="90"/>
      <c r="CL2197" s="90"/>
      <c r="CM2197" s="90"/>
      <c r="CN2197" s="90"/>
      <c r="CO2197" s="90"/>
      <c r="CP2197" s="90"/>
      <c r="CQ2197" s="90"/>
      <c r="CR2197" s="90"/>
      <c r="CS2197" s="90"/>
      <c r="CT2197" s="90"/>
      <c r="CU2197" s="90"/>
      <c r="CV2197" s="90"/>
      <c r="CW2197" s="90"/>
      <c r="CX2197" s="90"/>
      <c r="CY2197" s="90"/>
      <c r="CZ2197" s="90"/>
      <c r="DA2197" s="90"/>
      <c r="DB2197" s="90"/>
      <c r="DC2197" s="90"/>
      <c r="DD2197" s="90"/>
      <c r="DE2197" s="90"/>
      <c r="DF2197" s="90"/>
      <c r="DG2197" s="90"/>
      <c r="DH2197" s="90"/>
      <c r="DI2197" s="90"/>
      <c r="DJ2197" s="90"/>
      <c r="DK2197" s="90"/>
      <c r="DL2197" s="90"/>
      <c r="DM2197" s="90"/>
      <c r="DN2197" s="90"/>
      <c r="DO2197" s="90"/>
      <c r="DP2197" s="90"/>
      <c r="DQ2197" s="90"/>
      <c r="DR2197" s="90"/>
      <c r="DS2197" s="90"/>
      <c r="DT2197" s="90"/>
      <c r="DU2197" s="90"/>
      <c r="DV2197" s="90"/>
      <c r="DW2197" s="90"/>
      <c r="DX2197" s="90"/>
      <c r="DY2197" s="90"/>
      <c r="DZ2197" s="90"/>
      <c r="EA2197" s="90"/>
      <c r="EB2197" s="90"/>
      <c r="EC2197" s="90"/>
      <c r="ED2197" s="90"/>
      <c r="EE2197" s="90"/>
      <c r="EF2197" s="90"/>
      <c r="EG2197" s="90"/>
      <c r="EH2197" s="90"/>
      <c r="EI2197" s="90"/>
      <c r="EJ2197" s="90"/>
      <c r="EK2197" s="90"/>
      <c r="EL2197" s="90"/>
      <c r="EM2197" s="90"/>
      <c r="EN2197" s="90"/>
      <c r="EO2197" s="90"/>
      <c r="EP2197" s="90"/>
      <c r="EQ2197" s="90"/>
      <c r="ER2197" s="90"/>
      <c r="ES2197" s="90"/>
      <c r="ET2197" s="90"/>
      <c r="EU2197" s="90"/>
      <c r="EV2197" s="90"/>
      <c r="EW2197" s="90"/>
      <c r="EX2197" s="90"/>
      <c r="EY2197" s="90"/>
      <c r="EZ2197" s="90"/>
      <c r="FA2197" s="90"/>
      <c r="FB2197" s="90"/>
      <c r="FC2197" s="90"/>
      <c r="FD2197" s="90"/>
      <c r="FE2197" s="90"/>
      <c r="FF2197" s="90"/>
      <c r="FG2197" s="90"/>
      <c r="FH2197" s="90"/>
      <c r="FI2197" s="90"/>
      <c r="FJ2197" s="90"/>
      <c r="FK2197" s="90"/>
      <c r="FL2197" s="90"/>
      <c r="FM2197" s="90"/>
      <c r="FN2197" s="90"/>
      <c r="FO2197" s="90"/>
      <c r="FP2197" s="90"/>
      <c r="FQ2197" s="90"/>
      <c r="FR2197" s="90"/>
      <c r="FS2197" s="90"/>
      <c r="FT2197" s="90"/>
      <c r="FU2197" s="90"/>
      <c r="FV2197" s="90"/>
      <c r="FW2197" s="90"/>
      <c r="FX2197" s="90"/>
      <c r="FY2197" s="90"/>
      <c r="FZ2197" s="90"/>
      <c r="GA2197" s="90"/>
      <c r="GB2197" s="90"/>
      <c r="GC2197" s="90"/>
      <c r="GD2197" s="90"/>
      <c r="GE2197" s="90"/>
      <c r="GF2197" s="90"/>
      <c r="GG2197" s="90"/>
      <c r="GH2197" s="90"/>
      <c r="GI2197" s="90"/>
      <c r="GJ2197" s="90"/>
      <c r="GK2197" s="90"/>
      <c r="GL2197" s="90"/>
      <c r="GM2197" s="90"/>
      <c r="GN2197" s="90"/>
      <c r="GO2197" s="90"/>
      <c r="GP2197" s="90"/>
      <c r="GQ2197" s="90"/>
      <c r="GR2197" s="90"/>
      <c r="GS2197" s="90"/>
      <c r="GT2197" s="90"/>
      <c r="GU2197" s="90"/>
      <c r="GV2197" s="90"/>
      <c r="GW2197" s="90"/>
      <c r="GX2197" s="90"/>
      <c r="GY2197" s="90"/>
      <c r="GZ2197" s="90"/>
      <c r="HA2197" s="90"/>
      <c r="HB2197" s="90"/>
      <c r="HC2197" s="90"/>
      <c r="HD2197" s="90"/>
      <c r="HE2197" s="90"/>
      <c r="HF2197" s="90"/>
      <c r="HG2197" s="90"/>
      <c r="HH2197" s="90"/>
      <c r="HI2197" s="90"/>
      <c r="HJ2197" s="90"/>
      <c r="HK2197" s="90"/>
      <c r="HL2197" s="90"/>
      <c r="HM2197" s="90"/>
      <c r="HN2197" s="90"/>
      <c r="HO2197" s="90"/>
      <c r="HP2197" s="90"/>
      <c r="HQ2197" s="90"/>
      <c r="HR2197" s="90"/>
      <c r="HS2197" s="90"/>
      <c r="HT2197" s="90"/>
      <c r="HU2197" s="90"/>
      <c r="HV2197" s="90"/>
      <c r="HW2197" s="90"/>
      <c r="HX2197" s="90"/>
      <c r="HY2197" s="90"/>
      <c r="HZ2197" s="90"/>
      <c r="IA2197" s="90"/>
      <c r="IB2197" s="90"/>
      <c r="IC2197" s="90"/>
      <c r="ID2197" s="90"/>
      <c r="IE2197" s="90"/>
      <c r="IF2197" s="90"/>
      <c r="IG2197" s="90"/>
      <c r="IH2197" s="90"/>
      <c r="II2197" s="90"/>
      <c r="IJ2197" s="90"/>
      <c r="IK2197" s="90"/>
      <c r="IL2197" s="90"/>
      <c r="IM2197" s="90"/>
    </row>
    <row r="2198" spans="1:247" ht="13.5" hidden="1">
      <c r="A2198" s="90" t="s">
        <v>2767</v>
      </c>
      <c r="B2198" s="90" t="s">
        <v>3288</v>
      </c>
      <c r="C2198" s="90" t="s">
        <v>3293</v>
      </c>
      <c r="D2198" s="90" t="s">
        <v>3290</v>
      </c>
      <c r="E2198" s="90">
        <v>274540</v>
      </c>
      <c r="F2198" s="90" t="s">
        <v>3292</v>
      </c>
      <c r="G2198" s="90" t="s">
        <v>3294</v>
      </c>
      <c r="H2198" s="92">
        <v>158320.79</v>
      </c>
      <c r="I2198" s="92">
        <v>498</v>
      </c>
      <c r="J2198" s="93"/>
      <c r="K2198" s="94">
        <f t="shared" si="47"/>
        <v>317.91323293172695</v>
      </c>
      <c r="L2198" s="94">
        <f t="shared" si="46"/>
        <v>317.91323293172695</v>
      </c>
      <c r="M2198" s="94">
        <f t="shared" si="41"/>
        <v>0</v>
      </c>
      <c r="N2198" s="90" t="s">
        <v>3032</v>
      </c>
      <c r="O2198" s="90" t="s">
        <v>3214</v>
      </c>
      <c r="P2198" s="90" t="s">
        <v>2849</v>
      </c>
      <c r="Q2198" s="90"/>
      <c r="R2198" s="90" t="s">
        <v>3215</v>
      </c>
      <c r="S2198" s="90"/>
      <c r="T2198" s="90"/>
      <c r="U2198" s="90"/>
      <c r="V2198" s="90"/>
      <c r="W2198" s="90"/>
      <c r="X2198" s="90"/>
      <c r="Y2198" s="90"/>
      <c r="Z2198" s="90"/>
      <c r="AA2198" s="90"/>
      <c r="AB2198" s="90"/>
      <c r="AC2198" s="90"/>
      <c r="AD2198" s="90"/>
      <c r="AE2198" s="90"/>
      <c r="AF2198" s="90"/>
      <c r="AG2198" s="90"/>
      <c r="AH2198" s="90"/>
      <c r="AI2198" s="90"/>
      <c r="AJ2198" s="90"/>
      <c r="AK2198" s="90"/>
      <c r="AL2198" s="90"/>
      <c r="AM2198" s="90"/>
      <c r="AN2198" s="90"/>
      <c r="AO2198" s="90"/>
      <c r="AP2198" s="90"/>
      <c r="AQ2198" s="90"/>
      <c r="AR2198" s="90"/>
      <c r="AS2198" s="90"/>
      <c r="AT2198" s="90"/>
      <c r="AU2198" s="90"/>
      <c r="AV2198" s="90"/>
      <c r="AW2198" s="90"/>
      <c r="AX2198" s="90"/>
      <c r="AY2198" s="90"/>
      <c r="AZ2198" s="90"/>
      <c r="BA2198" s="90"/>
      <c r="BB2198" s="90"/>
      <c r="BC2198" s="90"/>
      <c r="BD2198" s="90"/>
      <c r="BE2198" s="90"/>
      <c r="BF2198" s="90"/>
      <c r="BG2198" s="90"/>
      <c r="BH2198" s="90"/>
      <c r="BI2198" s="90"/>
      <c r="BJ2198" s="90"/>
      <c r="BK2198" s="90"/>
      <c r="BL2198" s="90"/>
      <c r="BM2198" s="90"/>
      <c r="BN2198" s="90"/>
      <c r="BO2198" s="90"/>
      <c r="BP2198" s="90"/>
      <c r="BQ2198" s="90"/>
      <c r="BR2198" s="90"/>
      <c r="BS2198" s="90"/>
      <c r="BT2198" s="90"/>
      <c r="BU2198" s="90"/>
      <c r="BV2198" s="90"/>
      <c r="BW2198" s="90"/>
      <c r="BX2198" s="90"/>
      <c r="BY2198" s="90"/>
      <c r="BZ2198" s="90"/>
      <c r="CA2198" s="90"/>
      <c r="CB2198" s="90"/>
      <c r="CC2198" s="90"/>
      <c r="CD2198" s="90"/>
      <c r="CE2198" s="90"/>
      <c r="CF2198" s="90"/>
      <c r="CG2198" s="90"/>
      <c r="CH2198" s="90"/>
      <c r="CI2198" s="90"/>
      <c r="CJ2198" s="90"/>
      <c r="CK2198" s="90"/>
      <c r="CL2198" s="90"/>
      <c r="CM2198" s="90"/>
      <c r="CN2198" s="90"/>
      <c r="CO2198" s="90"/>
      <c r="CP2198" s="90"/>
      <c r="CQ2198" s="90"/>
      <c r="CR2198" s="90"/>
      <c r="CS2198" s="90"/>
      <c r="CT2198" s="90"/>
      <c r="CU2198" s="90"/>
      <c r="CV2198" s="90"/>
      <c r="CW2198" s="90"/>
      <c r="CX2198" s="90"/>
      <c r="CY2198" s="90"/>
      <c r="CZ2198" s="90"/>
      <c r="DA2198" s="90"/>
      <c r="DB2198" s="90"/>
      <c r="DC2198" s="90"/>
      <c r="DD2198" s="90"/>
      <c r="DE2198" s="90"/>
      <c r="DF2198" s="90"/>
      <c r="DG2198" s="90"/>
      <c r="DH2198" s="90"/>
      <c r="DI2198" s="90"/>
      <c r="DJ2198" s="90"/>
      <c r="DK2198" s="90"/>
      <c r="DL2198" s="90"/>
      <c r="DM2198" s="90"/>
      <c r="DN2198" s="90"/>
      <c r="DO2198" s="90"/>
      <c r="DP2198" s="90"/>
      <c r="DQ2198" s="90"/>
      <c r="DR2198" s="90"/>
      <c r="DS2198" s="90"/>
      <c r="DT2198" s="90"/>
      <c r="DU2198" s="90"/>
      <c r="DV2198" s="90"/>
      <c r="DW2198" s="90"/>
      <c r="DX2198" s="90"/>
      <c r="DY2198" s="90"/>
      <c r="DZ2198" s="90"/>
      <c r="EA2198" s="90"/>
      <c r="EB2198" s="90"/>
      <c r="EC2198" s="90"/>
      <c r="ED2198" s="90"/>
      <c r="EE2198" s="90"/>
      <c r="EF2198" s="90"/>
      <c r="EG2198" s="90"/>
      <c r="EH2198" s="90"/>
      <c r="EI2198" s="90"/>
      <c r="EJ2198" s="90"/>
      <c r="EK2198" s="90"/>
      <c r="EL2198" s="90"/>
      <c r="EM2198" s="90"/>
      <c r="EN2198" s="90"/>
      <c r="EO2198" s="90"/>
      <c r="EP2198" s="90"/>
      <c r="EQ2198" s="90"/>
      <c r="ER2198" s="90"/>
      <c r="ES2198" s="90"/>
      <c r="ET2198" s="90"/>
      <c r="EU2198" s="90"/>
      <c r="EV2198" s="90"/>
      <c r="EW2198" s="90"/>
      <c r="EX2198" s="90"/>
      <c r="EY2198" s="90"/>
      <c r="EZ2198" s="90"/>
      <c r="FA2198" s="90"/>
      <c r="FB2198" s="90"/>
      <c r="FC2198" s="90"/>
      <c r="FD2198" s="90"/>
      <c r="FE2198" s="90"/>
      <c r="FF2198" s="90"/>
      <c r="FG2198" s="90"/>
      <c r="FH2198" s="90"/>
      <c r="FI2198" s="90"/>
      <c r="FJ2198" s="90"/>
      <c r="FK2198" s="90"/>
      <c r="FL2198" s="90"/>
      <c r="FM2198" s="90"/>
      <c r="FN2198" s="90"/>
      <c r="FO2198" s="90"/>
      <c r="FP2198" s="90"/>
      <c r="FQ2198" s="90"/>
      <c r="FR2198" s="90"/>
      <c r="FS2198" s="90"/>
      <c r="FT2198" s="90"/>
      <c r="FU2198" s="90"/>
      <c r="FV2198" s="90"/>
      <c r="FW2198" s="90"/>
      <c r="FX2198" s="90"/>
      <c r="FY2198" s="90"/>
      <c r="FZ2198" s="90"/>
      <c r="GA2198" s="90"/>
      <c r="GB2198" s="90"/>
      <c r="GC2198" s="90"/>
      <c r="GD2198" s="90"/>
      <c r="GE2198" s="90"/>
      <c r="GF2198" s="90"/>
      <c r="GG2198" s="90"/>
      <c r="GH2198" s="90"/>
      <c r="GI2198" s="90"/>
      <c r="GJ2198" s="90"/>
      <c r="GK2198" s="90"/>
      <c r="GL2198" s="90"/>
      <c r="GM2198" s="90"/>
      <c r="GN2198" s="90"/>
      <c r="GO2198" s="90"/>
      <c r="GP2198" s="90"/>
      <c r="GQ2198" s="90"/>
      <c r="GR2198" s="90"/>
      <c r="GS2198" s="90"/>
      <c r="GT2198" s="90"/>
      <c r="GU2198" s="90"/>
      <c r="GV2198" s="90"/>
      <c r="GW2198" s="90"/>
      <c r="GX2198" s="90"/>
      <c r="GY2198" s="90"/>
      <c r="GZ2198" s="90"/>
      <c r="HA2198" s="90"/>
      <c r="HB2198" s="90"/>
      <c r="HC2198" s="90"/>
      <c r="HD2198" s="90"/>
      <c r="HE2198" s="90"/>
      <c r="HF2198" s="90"/>
      <c r="HG2198" s="90"/>
      <c r="HH2198" s="90"/>
      <c r="HI2198" s="90"/>
      <c r="HJ2198" s="90"/>
      <c r="HK2198" s="90"/>
      <c r="HL2198" s="90"/>
      <c r="HM2198" s="90"/>
      <c r="HN2198" s="90"/>
      <c r="HO2198" s="90"/>
      <c r="HP2198" s="90"/>
      <c r="HQ2198" s="90"/>
      <c r="HR2198" s="90"/>
      <c r="HS2198" s="90"/>
      <c r="HT2198" s="90"/>
      <c r="HU2198" s="90"/>
      <c r="HV2198" s="90"/>
      <c r="HW2198" s="90"/>
      <c r="HX2198" s="90"/>
      <c r="HY2198" s="90"/>
      <c r="HZ2198" s="90"/>
      <c r="IA2198" s="90"/>
      <c r="IB2198" s="90"/>
      <c r="IC2198" s="90"/>
      <c r="ID2198" s="90"/>
      <c r="IE2198" s="90"/>
      <c r="IF2198" s="90"/>
      <c r="IG2198" s="90"/>
      <c r="IH2198" s="90"/>
      <c r="II2198" s="90"/>
      <c r="IJ2198" s="90"/>
      <c r="IK2198" s="90"/>
      <c r="IL2198" s="90"/>
      <c r="IM2198" s="90"/>
    </row>
    <row r="2199" spans="1:247" ht="13.5" hidden="1">
      <c r="A2199" s="90" t="s">
        <v>2767</v>
      </c>
      <c r="B2199" s="90" t="s">
        <v>3288</v>
      </c>
      <c r="C2199" s="90" t="s">
        <v>3293</v>
      </c>
      <c r="D2199" s="90" t="s">
        <v>3027</v>
      </c>
      <c r="E2199" s="90">
        <v>274611</v>
      </c>
      <c r="F2199" s="90" t="s">
        <v>3292</v>
      </c>
      <c r="G2199" s="90" t="s">
        <v>3294</v>
      </c>
      <c r="H2199" s="92">
        <v>158320.79</v>
      </c>
      <c r="I2199" s="92">
        <v>496</v>
      </c>
      <c r="J2199" s="93"/>
      <c r="K2199" s="94">
        <f t="shared" si="47"/>
        <v>319.19514112903227</v>
      </c>
      <c r="L2199" s="94">
        <f t="shared" si="46"/>
        <v>319.19514112903227</v>
      </c>
      <c r="M2199" s="94">
        <f t="shared" si="41"/>
        <v>0</v>
      </c>
      <c r="N2199" s="90" t="s">
        <v>3032</v>
      </c>
      <c r="O2199" s="90" t="s">
        <v>3214</v>
      </c>
      <c r="P2199" s="90" t="s">
        <v>2849</v>
      </c>
      <c r="Q2199" s="90"/>
      <c r="R2199" s="90" t="s">
        <v>3215</v>
      </c>
      <c r="S2199" s="90"/>
      <c r="T2199" s="90"/>
      <c r="U2199" s="90"/>
      <c r="V2199" s="90"/>
      <c r="W2199" s="90"/>
      <c r="X2199" s="90"/>
      <c r="Y2199" s="90"/>
      <c r="Z2199" s="90"/>
      <c r="AA2199" s="90"/>
      <c r="AB2199" s="90"/>
      <c r="AC2199" s="90"/>
      <c r="AD2199" s="90"/>
      <c r="AE2199" s="90"/>
      <c r="AF2199" s="90"/>
      <c r="AG2199" s="90"/>
      <c r="AH2199" s="90"/>
      <c r="AI2199" s="90"/>
      <c r="AJ2199" s="90"/>
      <c r="AK2199" s="90"/>
      <c r="AL2199" s="90"/>
      <c r="AM2199" s="90"/>
      <c r="AN2199" s="90"/>
      <c r="AO2199" s="90"/>
      <c r="AP2199" s="90"/>
      <c r="AQ2199" s="90"/>
      <c r="AR2199" s="90"/>
      <c r="AS2199" s="90"/>
      <c r="AT2199" s="90"/>
      <c r="AU2199" s="90"/>
      <c r="AV2199" s="90"/>
      <c r="AW2199" s="90"/>
      <c r="AX2199" s="90"/>
      <c r="AY2199" s="90"/>
      <c r="AZ2199" s="90"/>
      <c r="BA2199" s="90"/>
      <c r="BB2199" s="90"/>
      <c r="BC2199" s="90"/>
      <c r="BD2199" s="90"/>
      <c r="BE2199" s="90"/>
      <c r="BF2199" s="90"/>
      <c r="BG2199" s="90"/>
      <c r="BH2199" s="90"/>
      <c r="BI2199" s="90"/>
      <c r="BJ2199" s="90"/>
      <c r="BK2199" s="90"/>
      <c r="BL2199" s="90"/>
      <c r="BM2199" s="90"/>
      <c r="BN2199" s="90"/>
      <c r="BO2199" s="90"/>
      <c r="BP2199" s="90"/>
      <c r="BQ2199" s="90"/>
      <c r="BR2199" s="90"/>
      <c r="BS2199" s="90"/>
      <c r="BT2199" s="90"/>
      <c r="BU2199" s="90"/>
      <c r="BV2199" s="90"/>
      <c r="BW2199" s="90"/>
      <c r="BX2199" s="90"/>
      <c r="BY2199" s="90"/>
      <c r="BZ2199" s="90"/>
      <c r="CA2199" s="90"/>
      <c r="CB2199" s="90"/>
      <c r="CC2199" s="90"/>
      <c r="CD2199" s="90"/>
      <c r="CE2199" s="90"/>
      <c r="CF2199" s="90"/>
      <c r="CG2199" s="90"/>
      <c r="CH2199" s="90"/>
      <c r="CI2199" s="90"/>
      <c r="CJ2199" s="90"/>
      <c r="CK2199" s="90"/>
      <c r="CL2199" s="90"/>
      <c r="CM2199" s="90"/>
      <c r="CN2199" s="90"/>
      <c r="CO2199" s="90"/>
      <c r="CP2199" s="90"/>
      <c r="CQ2199" s="90"/>
      <c r="CR2199" s="90"/>
      <c r="CS2199" s="90"/>
      <c r="CT2199" s="90"/>
      <c r="CU2199" s="90"/>
      <c r="CV2199" s="90"/>
      <c r="CW2199" s="90"/>
      <c r="CX2199" s="90"/>
      <c r="CY2199" s="90"/>
      <c r="CZ2199" s="90"/>
      <c r="DA2199" s="90"/>
      <c r="DB2199" s="90"/>
      <c r="DC2199" s="90"/>
      <c r="DD2199" s="90"/>
      <c r="DE2199" s="90"/>
      <c r="DF2199" s="90"/>
      <c r="DG2199" s="90"/>
      <c r="DH2199" s="90"/>
      <c r="DI2199" s="90"/>
      <c r="DJ2199" s="90"/>
      <c r="DK2199" s="90"/>
      <c r="DL2199" s="90"/>
      <c r="DM2199" s="90"/>
      <c r="DN2199" s="90"/>
      <c r="DO2199" s="90"/>
      <c r="DP2199" s="90"/>
      <c r="DQ2199" s="90"/>
      <c r="DR2199" s="90"/>
      <c r="DS2199" s="90"/>
      <c r="DT2199" s="90"/>
      <c r="DU2199" s="90"/>
      <c r="DV2199" s="90"/>
      <c r="DW2199" s="90"/>
      <c r="DX2199" s="90"/>
      <c r="DY2199" s="90"/>
      <c r="DZ2199" s="90"/>
      <c r="EA2199" s="90"/>
      <c r="EB2199" s="90"/>
      <c r="EC2199" s="90"/>
      <c r="ED2199" s="90"/>
      <c r="EE2199" s="90"/>
      <c r="EF2199" s="90"/>
      <c r="EG2199" s="90"/>
      <c r="EH2199" s="90"/>
      <c r="EI2199" s="90"/>
      <c r="EJ2199" s="90"/>
      <c r="EK2199" s="90"/>
      <c r="EL2199" s="90"/>
      <c r="EM2199" s="90"/>
      <c r="EN2199" s="90"/>
      <c r="EO2199" s="90"/>
      <c r="EP2199" s="90"/>
      <c r="EQ2199" s="90"/>
      <c r="ER2199" s="90"/>
      <c r="ES2199" s="90"/>
      <c r="ET2199" s="90"/>
      <c r="EU2199" s="90"/>
      <c r="EV2199" s="90"/>
      <c r="EW2199" s="90"/>
      <c r="EX2199" s="90"/>
      <c r="EY2199" s="90"/>
      <c r="EZ2199" s="90"/>
      <c r="FA2199" s="90"/>
      <c r="FB2199" s="90"/>
      <c r="FC2199" s="90"/>
      <c r="FD2199" s="90"/>
      <c r="FE2199" s="90"/>
      <c r="FF2199" s="90"/>
      <c r="FG2199" s="90"/>
      <c r="FH2199" s="90"/>
      <c r="FI2199" s="90"/>
      <c r="FJ2199" s="90"/>
      <c r="FK2199" s="90"/>
      <c r="FL2199" s="90"/>
      <c r="FM2199" s="90"/>
      <c r="FN2199" s="90"/>
      <c r="FO2199" s="90"/>
      <c r="FP2199" s="90"/>
      <c r="FQ2199" s="90"/>
      <c r="FR2199" s="90"/>
      <c r="FS2199" s="90"/>
      <c r="FT2199" s="90"/>
      <c r="FU2199" s="90"/>
      <c r="FV2199" s="90"/>
      <c r="FW2199" s="90"/>
      <c r="FX2199" s="90"/>
      <c r="FY2199" s="90"/>
      <c r="FZ2199" s="90"/>
      <c r="GA2199" s="90"/>
      <c r="GB2199" s="90"/>
      <c r="GC2199" s="90"/>
      <c r="GD2199" s="90"/>
      <c r="GE2199" s="90"/>
      <c r="GF2199" s="90"/>
      <c r="GG2199" s="90"/>
      <c r="GH2199" s="90"/>
      <c r="GI2199" s="90"/>
      <c r="GJ2199" s="90"/>
      <c r="GK2199" s="90"/>
      <c r="GL2199" s="90"/>
      <c r="GM2199" s="90"/>
      <c r="GN2199" s="90"/>
      <c r="GO2199" s="90"/>
      <c r="GP2199" s="90"/>
      <c r="GQ2199" s="90"/>
      <c r="GR2199" s="90"/>
      <c r="GS2199" s="90"/>
      <c r="GT2199" s="90"/>
      <c r="GU2199" s="90"/>
      <c r="GV2199" s="90"/>
      <c r="GW2199" s="90"/>
      <c r="GX2199" s="90"/>
      <c r="GY2199" s="90"/>
      <c r="GZ2199" s="90"/>
      <c r="HA2199" s="90"/>
      <c r="HB2199" s="90"/>
      <c r="HC2199" s="90"/>
      <c r="HD2199" s="90"/>
      <c r="HE2199" s="90"/>
      <c r="HF2199" s="90"/>
      <c r="HG2199" s="90"/>
      <c r="HH2199" s="90"/>
      <c r="HI2199" s="90"/>
      <c r="HJ2199" s="90"/>
      <c r="HK2199" s="90"/>
      <c r="HL2199" s="90"/>
      <c r="HM2199" s="90"/>
      <c r="HN2199" s="90"/>
      <c r="HO2199" s="90"/>
      <c r="HP2199" s="90"/>
      <c r="HQ2199" s="90"/>
      <c r="HR2199" s="90"/>
      <c r="HS2199" s="90"/>
      <c r="HT2199" s="90"/>
      <c r="HU2199" s="90"/>
      <c r="HV2199" s="90"/>
      <c r="HW2199" s="90"/>
      <c r="HX2199" s="90"/>
      <c r="HY2199" s="90"/>
      <c r="HZ2199" s="90"/>
      <c r="IA2199" s="90"/>
      <c r="IB2199" s="90"/>
      <c r="IC2199" s="90"/>
      <c r="ID2199" s="90"/>
      <c r="IE2199" s="90"/>
      <c r="IF2199" s="90"/>
      <c r="IG2199" s="90"/>
      <c r="IH2199" s="90"/>
      <c r="II2199" s="90"/>
      <c r="IJ2199" s="90"/>
      <c r="IK2199" s="90"/>
      <c r="IL2199" s="90"/>
      <c r="IM2199" s="90"/>
    </row>
    <row r="2200" spans="1:247" ht="13.5" hidden="1">
      <c r="A2200" s="90" t="s">
        <v>2767</v>
      </c>
      <c r="B2200" s="93" t="s">
        <v>3295</v>
      </c>
      <c r="C2200" s="90" t="s">
        <v>2785</v>
      </c>
      <c r="D2200" s="90" t="s">
        <v>2782</v>
      </c>
      <c r="E2200" s="90">
        <v>339443</v>
      </c>
      <c r="F2200" s="90" t="s">
        <v>2786</v>
      </c>
      <c r="G2200" s="90" t="s">
        <v>752</v>
      </c>
      <c r="H2200" s="92">
        <v>298874.86</v>
      </c>
      <c r="I2200" s="92">
        <v>500</v>
      </c>
      <c r="J2200" s="93"/>
      <c r="K2200" s="94">
        <f t="shared" si="47"/>
        <v>597.74972000000002</v>
      </c>
      <c r="L2200" s="94">
        <v>597.74972000000002</v>
      </c>
      <c r="M2200" s="94">
        <f t="shared" si="41"/>
        <v>0</v>
      </c>
      <c r="N2200" s="90" t="s">
        <v>3032</v>
      </c>
      <c r="O2200" s="90" t="s">
        <v>3214</v>
      </c>
      <c r="P2200" s="90" t="s">
        <v>2849</v>
      </c>
      <c r="Q2200" s="90"/>
      <c r="R2200" s="90" t="s">
        <v>3215</v>
      </c>
      <c r="S2200" s="90"/>
      <c r="T2200" s="90"/>
      <c r="U2200" s="90"/>
      <c r="V2200" s="90"/>
      <c r="W2200" s="90"/>
      <c r="X2200" s="90"/>
      <c r="Y2200" s="90"/>
      <c r="Z2200" s="90"/>
      <c r="AA2200" s="90"/>
      <c r="AB2200" s="90"/>
      <c r="AC2200" s="90"/>
      <c r="AD2200" s="90"/>
      <c r="AE2200" s="90"/>
      <c r="AF2200" s="90"/>
      <c r="AG2200" s="90"/>
      <c r="AH2200" s="90"/>
      <c r="AI2200" s="90"/>
      <c r="AJ2200" s="90"/>
      <c r="AK2200" s="90"/>
      <c r="AL2200" s="90"/>
      <c r="AM2200" s="90"/>
      <c r="AN2200" s="90"/>
      <c r="AO2200" s="90"/>
      <c r="AP2200" s="90"/>
      <c r="AQ2200" s="90"/>
      <c r="AR2200" s="90"/>
      <c r="AS2200" s="90"/>
      <c r="AT2200" s="90"/>
      <c r="AU2200" s="90"/>
      <c r="AV2200" s="90"/>
      <c r="AW2200" s="90"/>
      <c r="AX2200" s="90"/>
      <c r="AY2200" s="90"/>
      <c r="AZ2200" s="90"/>
      <c r="BA2200" s="90"/>
      <c r="BB2200" s="90"/>
      <c r="BC2200" s="90"/>
      <c r="BD2200" s="90"/>
      <c r="BE2200" s="90"/>
      <c r="BF2200" s="90"/>
      <c r="BG2200" s="90"/>
      <c r="BH2200" s="90"/>
      <c r="BI2200" s="90"/>
      <c r="BJ2200" s="90"/>
      <c r="BK2200" s="90"/>
      <c r="BL2200" s="90"/>
      <c r="BM2200" s="90"/>
      <c r="BN2200" s="90"/>
      <c r="BO2200" s="90"/>
      <c r="BP2200" s="90"/>
      <c r="BQ2200" s="90"/>
      <c r="BR2200" s="90"/>
      <c r="BS2200" s="90"/>
      <c r="BT2200" s="90"/>
      <c r="BU2200" s="90"/>
      <c r="BV2200" s="90"/>
      <c r="BW2200" s="90"/>
      <c r="BX2200" s="90"/>
      <c r="BY2200" s="90"/>
      <c r="BZ2200" s="90"/>
      <c r="CA2200" s="90"/>
      <c r="CB2200" s="90"/>
      <c r="CC2200" s="90"/>
      <c r="CD2200" s="90"/>
      <c r="CE2200" s="90"/>
      <c r="CF2200" s="90"/>
      <c r="CG2200" s="90"/>
      <c r="CH2200" s="90"/>
      <c r="CI2200" s="90"/>
      <c r="CJ2200" s="90"/>
      <c r="CK2200" s="90"/>
      <c r="CL2200" s="90"/>
      <c r="CM2200" s="90"/>
      <c r="CN2200" s="90"/>
      <c r="CO2200" s="90"/>
      <c r="CP2200" s="90"/>
      <c r="CQ2200" s="90"/>
      <c r="CR2200" s="90"/>
      <c r="CS2200" s="90"/>
      <c r="CT2200" s="90"/>
      <c r="CU2200" s="90"/>
      <c r="CV2200" s="90"/>
      <c r="CW2200" s="90"/>
      <c r="CX2200" s="90"/>
      <c r="CY2200" s="90"/>
      <c r="CZ2200" s="90"/>
      <c r="DA2200" s="90"/>
      <c r="DB2200" s="90"/>
      <c r="DC2200" s="90"/>
      <c r="DD2200" s="90"/>
      <c r="DE2200" s="90"/>
      <c r="DF2200" s="90"/>
      <c r="DG2200" s="90"/>
      <c r="DH2200" s="90"/>
      <c r="DI2200" s="90"/>
      <c r="DJ2200" s="90"/>
      <c r="DK2200" s="90"/>
      <c r="DL2200" s="90"/>
      <c r="DM2200" s="90"/>
      <c r="DN2200" s="90"/>
      <c r="DO2200" s="90"/>
      <c r="DP2200" s="90"/>
      <c r="DQ2200" s="90"/>
      <c r="DR2200" s="90"/>
      <c r="DS2200" s="90"/>
      <c r="DT2200" s="90"/>
      <c r="DU2200" s="90"/>
      <c r="DV2200" s="90"/>
      <c r="DW2200" s="90"/>
      <c r="DX2200" s="90"/>
      <c r="DY2200" s="90"/>
      <c r="DZ2200" s="90"/>
      <c r="EA2200" s="90"/>
      <c r="EB2200" s="90"/>
      <c r="EC2200" s="90"/>
      <c r="ED2200" s="90"/>
      <c r="EE2200" s="90"/>
      <c r="EF2200" s="90"/>
      <c r="EG2200" s="90"/>
      <c r="EH2200" s="90"/>
      <c r="EI2200" s="90"/>
      <c r="EJ2200" s="90"/>
      <c r="EK2200" s="90"/>
      <c r="EL2200" s="90"/>
      <c r="EM2200" s="90"/>
      <c r="EN2200" s="90"/>
      <c r="EO2200" s="90"/>
      <c r="EP2200" s="90"/>
      <c r="EQ2200" s="90"/>
      <c r="ER2200" s="90"/>
      <c r="ES2200" s="90"/>
      <c r="ET2200" s="90"/>
      <c r="EU2200" s="90"/>
      <c r="EV2200" s="90"/>
      <c r="EW2200" s="90"/>
      <c r="EX2200" s="90"/>
      <c r="EY2200" s="90"/>
      <c r="EZ2200" s="90"/>
      <c r="FA2200" s="90"/>
      <c r="FB2200" s="90"/>
      <c r="FC2200" s="90"/>
      <c r="FD2200" s="90"/>
      <c r="FE2200" s="90"/>
      <c r="FF2200" s="90"/>
      <c r="FG2200" s="90"/>
      <c r="FH2200" s="90"/>
      <c r="FI2200" s="90"/>
      <c r="FJ2200" s="90"/>
      <c r="FK2200" s="90"/>
      <c r="FL2200" s="90"/>
      <c r="FM2200" s="90"/>
      <c r="FN2200" s="90"/>
      <c r="FO2200" s="90"/>
      <c r="FP2200" s="90"/>
      <c r="FQ2200" s="90"/>
      <c r="FR2200" s="90"/>
      <c r="FS2200" s="90"/>
      <c r="FT2200" s="90"/>
      <c r="FU2200" s="90"/>
      <c r="FV2200" s="90"/>
      <c r="FW2200" s="90"/>
      <c r="FX2200" s="90"/>
      <c r="FY2200" s="90"/>
      <c r="FZ2200" s="90"/>
      <c r="GA2200" s="90"/>
      <c r="GB2200" s="90"/>
      <c r="GC2200" s="90"/>
      <c r="GD2200" s="90"/>
      <c r="GE2200" s="90"/>
      <c r="GF2200" s="90"/>
      <c r="GG2200" s="90"/>
      <c r="GH2200" s="90"/>
      <c r="GI2200" s="90"/>
      <c r="GJ2200" s="90"/>
      <c r="GK2200" s="90"/>
      <c r="GL2200" s="90"/>
      <c r="GM2200" s="90"/>
      <c r="GN2200" s="90"/>
      <c r="GO2200" s="90"/>
      <c r="GP2200" s="90"/>
      <c r="GQ2200" s="90"/>
      <c r="GR2200" s="90"/>
      <c r="GS2200" s="90"/>
      <c r="GT2200" s="90"/>
      <c r="GU2200" s="90"/>
      <c r="GV2200" s="90"/>
      <c r="GW2200" s="90"/>
      <c r="GX2200" s="90"/>
      <c r="GY2200" s="90"/>
      <c r="GZ2200" s="90"/>
      <c r="HA2200" s="90"/>
      <c r="HB2200" s="90"/>
      <c r="HC2200" s="90"/>
      <c r="HD2200" s="90"/>
      <c r="HE2200" s="90"/>
      <c r="HF2200" s="90"/>
      <c r="HG2200" s="90"/>
      <c r="HH2200" s="90"/>
      <c r="HI2200" s="90"/>
      <c r="HJ2200" s="90"/>
      <c r="HK2200" s="90"/>
      <c r="HL2200" s="90"/>
      <c r="HM2200" s="90"/>
      <c r="HN2200" s="90"/>
      <c r="HO2200" s="90"/>
      <c r="HP2200" s="90"/>
      <c r="HQ2200" s="90"/>
      <c r="HR2200" s="90"/>
      <c r="HS2200" s="90"/>
      <c r="HT2200" s="90"/>
      <c r="HU2200" s="90"/>
      <c r="HV2200" s="90"/>
      <c r="HW2200" s="90"/>
      <c r="HX2200" s="90"/>
      <c r="HY2200" s="90"/>
      <c r="HZ2200" s="90"/>
      <c r="IA2200" s="90"/>
      <c r="IB2200" s="90"/>
      <c r="IC2200" s="90"/>
      <c r="ID2200" s="90"/>
      <c r="IE2200" s="90"/>
      <c r="IF2200" s="90"/>
      <c r="IG2200" s="90"/>
      <c r="IH2200" s="90"/>
      <c r="II2200" s="90"/>
      <c r="IJ2200" s="90"/>
      <c r="IK2200" s="90"/>
      <c r="IL2200" s="90"/>
      <c r="IM2200" s="90"/>
    </row>
    <row r="2201" spans="1:247" ht="13.5" hidden="1">
      <c r="A2201" s="90" t="s">
        <v>2767</v>
      </c>
      <c r="B2201" s="93" t="s">
        <v>3295</v>
      </c>
      <c r="C2201" s="90" t="s">
        <v>2785</v>
      </c>
      <c r="D2201" s="90" t="s">
        <v>2782</v>
      </c>
      <c r="E2201" s="90" t="s">
        <v>3296</v>
      </c>
      <c r="F2201" s="90" t="s">
        <v>2786</v>
      </c>
      <c r="G2201" s="90" t="s">
        <v>752</v>
      </c>
      <c r="H2201" s="92">
        <v>-298874.86</v>
      </c>
      <c r="I2201" s="92">
        <v>500</v>
      </c>
      <c r="J2201" s="93"/>
      <c r="K2201" s="94">
        <f t="shared" si="47"/>
        <v>-597.74972000000002</v>
      </c>
      <c r="L2201" s="94">
        <v>-597.74972000000002</v>
      </c>
      <c r="M2201" s="94">
        <f t="shared" si="41"/>
        <v>0</v>
      </c>
      <c r="N2201" s="90" t="s">
        <v>3032</v>
      </c>
      <c r="O2201" s="90" t="s">
        <v>3214</v>
      </c>
      <c r="P2201" s="90" t="s">
        <v>2849</v>
      </c>
      <c r="Q2201" s="90"/>
      <c r="R2201" s="90" t="s">
        <v>3215</v>
      </c>
      <c r="S2201" s="90"/>
      <c r="T2201" s="90"/>
      <c r="U2201" s="90"/>
      <c r="V2201" s="90"/>
      <c r="W2201" s="90"/>
      <c r="X2201" s="90"/>
      <c r="Y2201" s="90"/>
      <c r="Z2201" s="90"/>
      <c r="AA2201" s="90"/>
      <c r="AB2201" s="90"/>
      <c r="AC2201" s="90"/>
      <c r="AD2201" s="90"/>
      <c r="AE2201" s="90"/>
      <c r="AF2201" s="90"/>
      <c r="AG2201" s="90"/>
      <c r="AH2201" s="90"/>
      <c r="AI2201" s="90"/>
      <c r="AJ2201" s="90"/>
      <c r="AK2201" s="90"/>
      <c r="AL2201" s="90"/>
      <c r="AM2201" s="90"/>
      <c r="AN2201" s="90"/>
      <c r="AO2201" s="90"/>
      <c r="AP2201" s="90"/>
      <c r="AQ2201" s="90"/>
      <c r="AR2201" s="90"/>
      <c r="AS2201" s="90"/>
      <c r="AT2201" s="90"/>
      <c r="AU2201" s="90"/>
      <c r="AV2201" s="90"/>
      <c r="AW2201" s="90"/>
      <c r="AX2201" s="90"/>
      <c r="AY2201" s="90"/>
      <c r="AZ2201" s="90"/>
      <c r="BA2201" s="90"/>
      <c r="BB2201" s="90"/>
      <c r="BC2201" s="90"/>
      <c r="BD2201" s="90"/>
      <c r="BE2201" s="90"/>
      <c r="BF2201" s="90"/>
      <c r="BG2201" s="90"/>
      <c r="BH2201" s="90"/>
      <c r="BI2201" s="90"/>
      <c r="BJ2201" s="90"/>
      <c r="BK2201" s="90"/>
      <c r="BL2201" s="90"/>
      <c r="BM2201" s="90"/>
      <c r="BN2201" s="90"/>
      <c r="BO2201" s="90"/>
      <c r="BP2201" s="90"/>
      <c r="BQ2201" s="90"/>
      <c r="BR2201" s="90"/>
      <c r="BS2201" s="90"/>
      <c r="BT2201" s="90"/>
      <c r="BU2201" s="90"/>
      <c r="BV2201" s="90"/>
      <c r="BW2201" s="90"/>
      <c r="BX2201" s="90"/>
      <c r="BY2201" s="90"/>
      <c r="BZ2201" s="90"/>
      <c r="CA2201" s="90"/>
      <c r="CB2201" s="90"/>
      <c r="CC2201" s="90"/>
      <c r="CD2201" s="90"/>
      <c r="CE2201" s="90"/>
      <c r="CF2201" s="90"/>
      <c r="CG2201" s="90"/>
      <c r="CH2201" s="90"/>
      <c r="CI2201" s="90"/>
      <c r="CJ2201" s="90"/>
      <c r="CK2201" s="90"/>
      <c r="CL2201" s="90"/>
      <c r="CM2201" s="90"/>
      <c r="CN2201" s="90"/>
      <c r="CO2201" s="90"/>
      <c r="CP2201" s="90"/>
      <c r="CQ2201" s="90"/>
      <c r="CR2201" s="90"/>
      <c r="CS2201" s="90"/>
      <c r="CT2201" s="90"/>
      <c r="CU2201" s="90"/>
      <c r="CV2201" s="90"/>
      <c r="CW2201" s="90"/>
      <c r="CX2201" s="90"/>
      <c r="CY2201" s="90"/>
      <c r="CZ2201" s="90"/>
      <c r="DA2201" s="90"/>
      <c r="DB2201" s="90"/>
      <c r="DC2201" s="90"/>
      <c r="DD2201" s="90"/>
      <c r="DE2201" s="90"/>
      <c r="DF2201" s="90"/>
      <c r="DG2201" s="90"/>
      <c r="DH2201" s="90"/>
      <c r="DI2201" s="90"/>
      <c r="DJ2201" s="90"/>
      <c r="DK2201" s="90"/>
      <c r="DL2201" s="90"/>
      <c r="DM2201" s="90"/>
      <c r="DN2201" s="90"/>
      <c r="DO2201" s="90"/>
      <c r="DP2201" s="90"/>
      <c r="DQ2201" s="90"/>
      <c r="DR2201" s="90"/>
      <c r="DS2201" s="90"/>
      <c r="DT2201" s="90"/>
      <c r="DU2201" s="90"/>
      <c r="DV2201" s="90"/>
      <c r="DW2201" s="90"/>
      <c r="DX2201" s="90"/>
      <c r="DY2201" s="90"/>
      <c r="DZ2201" s="90"/>
      <c r="EA2201" s="90"/>
      <c r="EB2201" s="90"/>
      <c r="EC2201" s="90"/>
      <c r="ED2201" s="90"/>
      <c r="EE2201" s="90"/>
      <c r="EF2201" s="90"/>
      <c r="EG2201" s="90"/>
      <c r="EH2201" s="90"/>
      <c r="EI2201" s="90"/>
      <c r="EJ2201" s="90"/>
      <c r="EK2201" s="90"/>
      <c r="EL2201" s="90"/>
      <c r="EM2201" s="90"/>
      <c r="EN2201" s="90"/>
      <c r="EO2201" s="90"/>
      <c r="EP2201" s="90"/>
      <c r="EQ2201" s="90"/>
      <c r="ER2201" s="90"/>
      <c r="ES2201" s="90"/>
      <c r="ET2201" s="90"/>
      <c r="EU2201" s="90"/>
      <c r="EV2201" s="90"/>
      <c r="EW2201" s="90"/>
      <c r="EX2201" s="90"/>
      <c r="EY2201" s="90"/>
      <c r="EZ2201" s="90"/>
      <c r="FA2201" s="90"/>
      <c r="FB2201" s="90"/>
      <c r="FC2201" s="90"/>
      <c r="FD2201" s="90"/>
      <c r="FE2201" s="90"/>
      <c r="FF2201" s="90"/>
      <c r="FG2201" s="90"/>
      <c r="FH2201" s="90"/>
      <c r="FI2201" s="90"/>
      <c r="FJ2201" s="90"/>
      <c r="FK2201" s="90"/>
      <c r="FL2201" s="90"/>
      <c r="FM2201" s="90"/>
      <c r="FN2201" s="90"/>
      <c r="FO2201" s="90"/>
      <c r="FP2201" s="90"/>
      <c r="FQ2201" s="90"/>
      <c r="FR2201" s="90"/>
      <c r="FS2201" s="90"/>
      <c r="FT2201" s="90"/>
      <c r="FU2201" s="90"/>
      <c r="FV2201" s="90"/>
      <c r="FW2201" s="90"/>
      <c r="FX2201" s="90"/>
      <c r="FY2201" s="90"/>
      <c r="FZ2201" s="90"/>
      <c r="GA2201" s="90"/>
      <c r="GB2201" s="90"/>
      <c r="GC2201" s="90"/>
      <c r="GD2201" s="90"/>
      <c r="GE2201" s="90"/>
      <c r="GF2201" s="90"/>
      <c r="GG2201" s="90"/>
      <c r="GH2201" s="90"/>
      <c r="GI2201" s="90"/>
      <c r="GJ2201" s="90"/>
      <c r="GK2201" s="90"/>
      <c r="GL2201" s="90"/>
      <c r="GM2201" s="90"/>
      <c r="GN2201" s="90"/>
      <c r="GO2201" s="90"/>
      <c r="GP2201" s="90"/>
      <c r="GQ2201" s="90"/>
      <c r="GR2201" s="90"/>
      <c r="GS2201" s="90"/>
      <c r="GT2201" s="90"/>
      <c r="GU2201" s="90"/>
      <c r="GV2201" s="90"/>
      <c r="GW2201" s="90"/>
      <c r="GX2201" s="90"/>
      <c r="GY2201" s="90"/>
      <c r="GZ2201" s="90"/>
      <c r="HA2201" s="90"/>
      <c r="HB2201" s="90"/>
      <c r="HC2201" s="90"/>
      <c r="HD2201" s="90"/>
      <c r="HE2201" s="90"/>
      <c r="HF2201" s="90"/>
      <c r="HG2201" s="90"/>
      <c r="HH2201" s="90"/>
      <c r="HI2201" s="90"/>
      <c r="HJ2201" s="90"/>
      <c r="HK2201" s="90"/>
      <c r="HL2201" s="90"/>
      <c r="HM2201" s="90"/>
      <c r="HN2201" s="90"/>
      <c r="HO2201" s="90"/>
      <c r="HP2201" s="90"/>
      <c r="HQ2201" s="90"/>
      <c r="HR2201" s="90"/>
      <c r="HS2201" s="90"/>
      <c r="HT2201" s="90"/>
      <c r="HU2201" s="90"/>
      <c r="HV2201" s="90"/>
      <c r="HW2201" s="90"/>
      <c r="HX2201" s="90"/>
      <c r="HY2201" s="90"/>
      <c r="HZ2201" s="90"/>
      <c r="IA2201" s="90"/>
      <c r="IB2201" s="90"/>
      <c r="IC2201" s="90"/>
      <c r="ID2201" s="90"/>
      <c r="IE2201" s="90"/>
      <c r="IF2201" s="90"/>
      <c r="IG2201" s="90"/>
      <c r="IH2201" s="90"/>
      <c r="II2201" s="90"/>
      <c r="IJ2201" s="90"/>
      <c r="IK2201" s="90"/>
      <c r="IL2201" s="90"/>
      <c r="IM2201" s="90"/>
    </row>
    <row r="2202" spans="1:247" ht="13.5" hidden="1">
      <c r="A2202" s="90" t="s">
        <v>2767</v>
      </c>
      <c r="B2202" s="93" t="s">
        <v>3295</v>
      </c>
      <c r="C2202" s="90" t="s">
        <v>2785</v>
      </c>
      <c r="D2202" s="90" t="s">
        <v>2782</v>
      </c>
      <c r="E2202" s="90">
        <v>339454</v>
      </c>
      <c r="F2202" s="90" t="s">
        <v>2786</v>
      </c>
      <c r="G2202" s="90" t="s">
        <v>752</v>
      </c>
      <c r="H2202" s="92">
        <v>302711.74</v>
      </c>
      <c r="I2202" s="92">
        <v>500</v>
      </c>
      <c r="J2202" s="93"/>
      <c r="K2202" s="94">
        <f t="shared" si="47"/>
        <v>605.42347999999993</v>
      </c>
      <c r="L2202" s="94">
        <f t="shared" ref="L2202:L2208" si="48">K2202</f>
        <v>605.42347999999993</v>
      </c>
      <c r="M2202" s="94">
        <f t="shared" si="41"/>
        <v>0</v>
      </c>
      <c r="N2202" s="90" t="s">
        <v>3032</v>
      </c>
      <c r="O2202" s="90" t="s">
        <v>3214</v>
      </c>
      <c r="P2202" s="90" t="s">
        <v>2849</v>
      </c>
      <c r="Q2202" s="90"/>
      <c r="R2202" s="90" t="s">
        <v>3215</v>
      </c>
      <c r="S2202" s="90"/>
      <c r="T2202" s="90"/>
      <c r="U2202" s="90"/>
      <c r="V2202" s="90"/>
      <c r="W2202" s="90"/>
      <c r="X2202" s="90"/>
      <c r="Y2202" s="90"/>
      <c r="Z2202" s="90"/>
      <c r="AA2202" s="90"/>
      <c r="AB2202" s="90"/>
      <c r="AC2202" s="90"/>
      <c r="AD2202" s="90"/>
      <c r="AE2202" s="90"/>
      <c r="AF2202" s="90"/>
      <c r="AG2202" s="90"/>
      <c r="AH2202" s="90"/>
      <c r="AI2202" s="90"/>
      <c r="AJ2202" s="90"/>
      <c r="AK2202" s="90"/>
      <c r="AL2202" s="90"/>
      <c r="AM2202" s="90"/>
      <c r="AN2202" s="90"/>
      <c r="AO2202" s="90"/>
      <c r="AP2202" s="90"/>
      <c r="AQ2202" s="90"/>
      <c r="AR2202" s="90"/>
      <c r="AS2202" s="90"/>
      <c r="AT2202" s="90"/>
      <c r="AU2202" s="90"/>
      <c r="AV2202" s="90"/>
      <c r="AW2202" s="90"/>
      <c r="AX2202" s="90"/>
      <c r="AY2202" s="90"/>
      <c r="AZ2202" s="90"/>
      <c r="BA2202" s="90"/>
      <c r="BB2202" s="90"/>
      <c r="BC2202" s="90"/>
      <c r="BD2202" s="90"/>
      <c r="BE2202" s="90"/>
      <c r="BF2202" s="90"/>
      <c r="BG2202" s="90"/>
      <c r="BH2202" s="90"/>
      <c r="BI2202" s="90"/>
      <c r="BJ2202" s="90"/>
      <c r="BK2202" s="90"/>
      <c r="BL2202" s="90"/>
      <c r="BM2202" s="90"/>
      <c r="BN2202" s="90"/>
      <c r="BO2202" s="90"/>
      <c r="BP2202" s="90"/>
      <c r="BQ2202" s="90"/>
      <c r="BR2202" s="90"/>
      <c r="BS2202" s="90"/>
      <c r="BT2202" s="90"/>
      <c r="BU2202" s="90"/>
      <c r="BV2202" s="90"/>
      <c r="BW2202" s="90"/>
      <c r="BX2202" s="90"/>
      <c r="BY2202" s="90"/>
      <c r="BZ2202" s="90"/>
      <c r="CA2202" s="90"/>
      <c r="CB2202" s="90"/>
      <c r="CC2202" s="90"/>
      <c r="CD2202" s="90"/>
      <c r="CE2202" s="90"/>
      <c r="CF2202" s="90"/>
      <c r="CG2202" s="90"/>
      <c r="CH2202" s="90"/>
      <c r="CI2202" s="90"/>
      <c r="CJ2202" s="90"/>
      <c r="CK2202" s="90"/>
      <c r="CL2202" s="90"/>
      <c r="CM2202" s="90"/>
      <c r="CN2202" s="90"/>
      <c r="CO2202" s="90"/>
      <c r="CP2202" s="90"/>
      <c r="CQ2202" s="90"/>
      <c r="CR2202" s="90"/>
      <c r="CS2202" s="90"/>
      <c r="CT2202" s="90"/>
      <c r="CU2202" s="90"/>
      <c r="CV2202" s="90"/>
      <c r="CW2202" s="90"/>
      <c r="CX2202" s="90"/>
      <c r="CY2202" s="90"/>
      <c r="CZ2202" s="90"/>
      <c r="DA2202" s="90"/>
      <c r="DB2202" s="90"/>
      <c r="DC2202" s="90"/>
      <c r="DD2202" s="90"/>
      <c r="DE2202" s="90"/>
      <c r="DF2202" s="90"/>
      <c r="DG2202" s="90"/>
      <c r="DH2202" s="90"/>
      <c r="DI2202" s="90"/>
      <c r="DJ2202" s="90"/>
      <c r="DK2202" s="90"/>
      <c r="DL2202" s="90"/>
      <c r="DM2202" s="90"/>
      <c r="DN2202" s="90"/>
      <c r="DO2202" s="90"/>
      <c r="DP2202" s="90"/>
      <c r="DQ2202" s="90"/>
      <c r="DR2202" s="90"/>
      <c r="DS2202" s="90"/>
      <c r="DT2202" s="90"/>
      <c r="DU2202" s="90"/>
      <c r="DV2202" s="90"/>
      <c r="DW2202" s="90"/>
      <c r="DX2202" s="90"/>
      <c r="DY2202" s="90"/>
      <c r="DZ2202" s="90"/>
      <c r="EA2202" s="90"/>
      <c r="EB2202" s="90"/>
      <c r="EC2202" s="90"/>
      <c r="ED2202" s="90"/>
      <c r="EE2202" s="90"/>
      <c r="EF2202" s="90"/>
      <c r="EG2202" s="90"/>
      <c r="EH2202" s="90"/>
      <c r="EI2202" s="90"/>
      <c r="EJ2202" s="90"/>
      <c r="EK2202" s="90"/>
      <c r="EL2202" s="90"/>
      <c r="EM2202" s="90"/>
      <c r="EN2202" s="90"/>
      <c r="EO2202" s="90"/>
      <c r="EP2202" s="90"/>
      <c r="EQ2202" s="90"/>
      <c r="ER2202" s="90"/>
      <c r="ES2202" s="90"/>
      <c r="ET2202" s="90"/>
      <c r="EU2202" s="90"/>
      <c r="EV2202" s="90"/>
      <c r="EW2202" s="90"/>
      <c r="EX2202" s="90"/>
      <c r="EY2202" s="90"/>
      <c r="EZ2202" s="90"/>
      <c r="FA2202" s="90"/>
      <c r="FB2202" s="90"/>
      <c r="FC2202" s="90"/>
      <c r="FD2202" s="90"/>
      <c r="FE2202" s="90"/>
      <c r="FF2202" s="90"/>
      <c r="FG2202" s="90"/>
      <c r="FH2202" s="90"/>
      <c r="FI2202" s="90"/>
      <c r="FJ2202" s="90"/>
      <c r="FK2202" s="90"/>
      <c r="FL2202" s="90"/>
      <c r="FM2202" s="90"/>
      <c r="FN2202" s="90"/>
      <c r="FO2202" s="90"/>
      <c r="FP2202" s="90"/>
      <c r="FQ2202" s="90"/>
      <c r="FR2202" s="90"/>
      <c r="FS2202" s="90"/>
      <c r="FT2202" s="90"/>
      <c r="FU2202" s="90"/>
      <c r="FV2202" s="90"/>
      <c r="FW2202" s="90"/>
      <c r="FX2202" s="90"/>
      <c r="FY2202" s="90"/>
      <c r="FZ2202" s="90"/>
      <c r="GA2202" s="90"/>
      <c r="GB2202" s="90"/>
      <c r="GC2202" s="90"/>
      <c r="GD2202" s="90"/>
      <c r="GE2202" s="90"/>
      <c r="GF2202" s="90"/>
      <c r="GG2202" s="90"/>
      <c r="GH2202" s="90"/>
      <c r="GI2202" s="90"/>
      <c r="GJ2202" s="90"/>
      <c r="GK2202" s="90"/>
      <c r="GL2202" s="90"/>
      <c r="GM2202" s="90"/>
      <c r="GN2202" s="90"/>
      <c r="GO2202" s="90"/>
      <c r="GP2202" s="90"/>
      <c r="GQ2202" s="90"/>
      <c r="GR2202" s="90"/>
      <c r="GS2202" s="90"/>
      <c r="GT2202" s="90"/>
      <c r="GU2202" s="90"/>
      <c r="GV2202" s="90"/>
      <c r="GW2202" s="90"/>
      <c r="GX2202" s="90"/>
      <c r="GY2202" s="90"/>
      <c r="GZ2202" s="90"/>
      <c r="HA2202" s="90"/>
      <c r="HB2202" s="90"/>
      <c r="HC2202" s="90"/>
      <c r="HD2202" s="90"/>
      <c r="HE2202" s="90"/>
      <c r="HF2202" s="90"/>
      <c r="HG2202" s="90"/>
      <c r="HH2202" s="90"/>
      <c r="HI2202" s="90"/>
      <c r="HJ2202" s="90"/>
      <c r="HK2202" s="90"/>
      <c r="HL2202" s="90"/>
      <c r="HM2202" s="90"/>
      <c r="HN2202" s="90"/>
      <c r="HO2202" s="90"/>
      <c r="HP2202" s="90"/>
      <c r="HQ2202" s="90"/>
      <c r="HR2202" s="90"/>
      <c r="HS2202" s="90"/>
      <c r="HT2202" s="90"/>
      <c r="HU2202" s="90"/>
      <c r="HV2202" s="90"/>
      <c r="HW2202" s="90"/>
      <c r="HX2202" s="90"/>
      <c r="HY2202" s="90"/>
      <c r="HZ2202" s="90"/>
      <c r="IA2202" s="90"/>
      <c r="IB2202" s="90"/>
      <c r="IC2202" s="90"/>
      <c r="ID2202" s="90"/>
      <c r="IE2202" s="90"/>
      <c r="IF2202" s="90"/>
      <c r="IG2202" s="90"/>
      <c r="IH2202" s="90"/>
      <c r="II2202" s="90"/>
      <c r="IJ2202" s="90"/>
      <c r="IK2202" s="90"/>
      <c r="IL2202" s="90"/>
      <c r="IM2202" s="90"/>
    </row>
    <row r="2203" spans="1:247" ht="13.5" hidden="1">
      <c r="A2203" s="90" t="s">
        <v>2767</v>
      </c>
      <c r="B2203" s="93" t="s">
        <v>3295</v>
      </c>
      <c r="C2203" s="90" t="s">
        <v>2785</v>
      </c>
      <c r="D2203" s="90" t="s">
        <v>3027</v>
      </c>
      <c r="E2203" s="90">
        <v>339568</v>
      </c>
      <c r="F2203" s="90" t="s">
        <v>2786</v>
      </c>
      <c r="G2203" s="90" t="s">
        <v>752</v>
      </c>
      <c r="H2203" s="92">
        <v>107266.95</v>
      </c>
      <c r="I2203" s="92">
        <v>500</v>
      </c>
      <c r="J2203" s="93"/>
      <c r="K2203" s="94">
        <f t="shared" si="47"/>
        <v>214.53389999999999</v>
      </c>
      <c r="L2203" s="94">
        <f t="shared" si="48"/>
        <v>214.53389999999999</v>
      </c>
      <c r="M2203" s="94">
        <f t="shared" si="41"/>
        <v>0</v>
      </c>
      <c r="N2203" s="91"/>
      <c r="O2203" s="90" t="s">
        <v>2929</v>
      </c>
      <c r="P2203" s="90"/>
      <c r="Q2203" s="90"/>
      <c r="R2203" s="90"/>
      <c r="S2203" s="90"/>
      <c r="T2203" s="90"/>
      <c r="U2203" s="90"/>
      <c r="V2203" s="90"/>
      <c r="W2203" s="90"/>
      <c r="X2203" s="90"/>
      <c r="Y2203" s="90"/>
      <c r="Z2203" s="90"/>
      <c r="AA2203" s="90"/>
      <c r="AB2203" s="90"/>
      <c r="AC2203" s="90"/>
      <c r="AD2203" s="90"/>
      <c r="AE2203" s="90"/>
      <c r="AF2203" s="90"/>
      <c r="AG2203" s="90"/>
      <c r="AH2203" s="90"/>
      <c r="AI2203" s="90"/>
      <c r="AJ2203" s="90"/>
      <c r="AK2203" s="90"/>
      <c r="AL2203" s="90"/>
      <c r="AM2203" s="90"/>
      <c r="AN2203" s="90"/>
      <c r="AO2203" s="90"/>
      <c r="AP2203" s="90"/>
      <c r="AQ2203" s="90"/>
      <c r="AR2203" s="90"/>
      <c r="AS2203" s="90"/>
      <c r="AT2203" s="90"/>
      <c r="AU2203" s="90"/>
      <c r="AV2203" s="90"/>
      <c r="AW2203" s="90"/>
      <c r="AX2203" s="90"/>
      <c r="AY2203" s="90"/>
      <c r="AZ2203" s="90"/>
      <c r="BA2203" s="90"/>
      <c r="BB2203" s="90"/>
      <c r="BC2203" s="90"/>
      <c r="BD2203" s="90"/>
      <c r="BE2203" s="90"/>
      <c r="BF2203" s="90"/>
      <c r="BG2203" s="90"/>
      <c r="BH2203" s="90"/>
      <c r="BI2203" s="90"/>
      <c r="BJ2203" s="90"/>
      <c r="BK2203" s="90"/>
      <c r="BL2203" s="90"/>
      <c r="BM2203" s="90"/>
      <c r="BN2203" s="90"/>
      <c r="BO2203" s="90"/>
      <c r="BP2203" s="90"/>
      <c r="BQ2203" s="90"/>
      <c r="BR2203" s="90"/>
      <c r="BS2203" s="90"/>
      <c r="BT2203" s="90"/>
      <c r="BU2203" s="90"/>
      <c r="BV2203" s="90"/>
      <c r="BW2203" s="90"/>
      <c r="BX2203" s="90"/>
      <c r="BY2203" s="90"/>
      <c r="BZ2203" s="90"/>
      <c r="CA2203" s="90"/>
      <c r="CB2203" s="90"/>
      <c r="CC2203" s="90"/>
      <c r="CD2203" s="90"/>
      <c r="CE2203" s="90"/>
      <c r="CF2203" s="90"/>
      <c r="CG2203" s="90"/>
      <c r="CH2203" s="90"/>
      <c r="CI2203" s="90"/>
      <c r="CJ2203" s="90"/>
      <c r="CK2203" s="90"/>
      <c r="CL2203" s="90"/>
      <c r="CM2203" s="90"/>
      <c r="CN2203" s="90"/>
      <c r="CO2203" s="90"/>
      <c r="CP2203" s="90"/>
      <c r="CQ2203" s="90"/>
      <c r="CR2203" s="90"/>
      <c r="CS2203" s="90"/>
      <c r="CT2203" s="90"/>
      <c r="CU2203" s="90"/>
      <c r="CV2203" s="90"/>
      <c r="CW2203" s="90"/>
      <c r="CX2203" s="90"/>
      <c r="CY2203" s="90"/>
      <c r="CZ2203" s="90"/>
      <c r="DA2203" s="90"/>
      <c r="DB2203" s="90"/>
      <c r="DC2203" s="90"/>
      <c r="DD2203" s="90"/>
      <c r="DE2203" s="90"/>
      <c r="DF2203" s="90"/>
      <c r="DG2203" s="90"/>
      <c r="DH2203" s="90"/>
      <c r="DI2203" s="90"/>
      <c r="DJ2203" s="90"/>
      <c r="DK2203" s="90"/>
      <c r="DL2203" s="90"/>
      <c r="DM2203" s="90"/>
      <c r="DN2203" s="90"/>
      <c r="DO2203" s="90"/>
      <c r="DP2203" s="90"/>
      <c r="DQ2203" s="90"/>
      <c r="DR2203" s="90"/>
      <c r="DS2203" s="90"/>
      <c r="DT2203" s="90"/>
      <c r="DU2203" s="90"/>
      <c r="DV2203" s="90"/>
      <c r="DW2203" s="90"/>
      <c r="DX2203" s="90"/>
      <c r="DY2203" s="90"/>
      <c r="DZ2203" s="90"/>
      <c r="EA2203" s="90"/>
      <c r="EB2203" s="90"/>
      <c r="EC2203" s="90"/>
      <c r="ED2203" s="90"/>
      <c r="EE2203" s="90"/>
      <c r="EF2203" s="90"/>
      <c r="EG2203" s="90"/>
      <c r="EH2203" s="90"/>
      <c r="EI2203" s="90"/>
      <c r="EJ2203" s="90"/>
      <c r="EK2203" s="90"/>
      <c r="EL2203" s="90"/>
      <c r="EM2203" s="90"/>
      <c r="EN2203" s="90"/>
      <c r="EO2203" s="90"/>
      <c r="EP2203" s="90"/>
      <c r="EQ2203" s="90"/>
      <c r="ER2203" s="90"/>
      <c r="ES2203" s="90"/>
      <c r="ET2203" s="90"/>
      <c r="EU2203" s="90"/>
      <c r="EV2203" s="90"/>
      <c r="EW2203" s="90"/>
      <c r="EX2203" s="90"/>
      <c r="EY2203" s="90"/>
      <c r="EZ2203" s="90"/>
      <c r="FA2203" s="90"/>
      <c r="FB2203" s="90"/>
      <c r="FC2203" s="90"/>
      <c r="FD2203" s="90"/>
      <c r="FE2203" s="90"/>
      <c r="FF2203" s="90"/>
      <c r="FG2203" s="90"/>
      <c r="FH2203" s="90"/>
      <c r="FI2203" s="90"/>
      <c r="FJ2203" s="90"/>
      <c r="FK2203" s="90"/>
      <c r="FL2203" s="90"/>
      <c r="FM2203" s="90"/>
      <c r="FN2203" s="90"/>
      <c r="FO2203" s="90"/>
      <c r="FP2203" s="90"/>
      <c r="FQ2203" s="90"/>
      <c r="FR2203" s="90"/>
      <c r="FS2203" s="90"/>
      <c r="FT2203" s="90"/>
      <c r="FU2203" s="90"/>
      <c r="FV2203" s="90"/>
      <c r="FW2203" s="90"/>
      <c r="FX2203" s="90"/>
      <c r="FY2203" s="90"/>
      <c r="FZ2203" s="90"/>
      <c r="GA2203" s="90"/>
      <c r="GB2203" s="90"/>
      <c r="GC2203" s="90"/>
      <c r="GD2203" s="90"/>
      <c r="GE2203" s="90"/>
      <c r="GF2203" s="90"/>
      <c r="GG2203" s="90"/>
      <c r="GH2203" s="90"/>
      <c r="GI2203" s="90"/>
      <c r="GJ2203" s="90"/>
      <c r="GK2203" s="90"/>
      <c r="GL2203" s="90"/>
      <c r="GM2203" s="90"/>
      <c r="GN2203" s="90"/>
      <c r="GO2203" s="90"/>
      <c r="GP2203" s="90"/>
      <c r="GQ2203" s="90"/>
      <c r="GR2203" s="90"/>
      <c r="GS2203" s="90"/>
      <c r="GT2203" s="90"/>
      <c r="GU2203" s="90"/>
      <c r="GV2203" s="90"/>
      <c r="GW2203" s="90"/>
      <c r="GX2203" s="90"/>
      <c r="GY2203" s="90"/>
      <c r="GZ2203" s="90"/>
      <c r="HA2203" s="90"/>
      <c r="HB2203" s="90"/>
      <c r="HC2203" s="90"/>
      <c r="HD2203" s="90"/>
      <c r="HE2203" s="90"/>
      <c r="HF2203" s="90"/>
      <c r="HG2203" s="90"/>
      <c r="HH2203" s="90"/>
      <c r="HI2203" s="90"/>
      <c r="HJ2203" s="90"/>
      <c r="HK2203" s="90"/>
      <c r="HL2203" s="90"/>
      <c r="HM2203" s="90"/>
      <c r="HN2203" s="90"/>
      <c r="HO2203" s="90"/>
      <c r="HP2203" s="90"/>
      <c r="HQ2203" s="90"/>
      <c r="HR2203" s="90"/>
      <c r="HS2203" s="90"/>
      <c r="HT2203" s="90"/>
      <c r="HU2203" s="90"/>
      <c r="HV2203" s="90"/>
      <c r="HW2203" s="90"/>
      <c r="HX2203" s="90"/>
      <c r="HY2203" s="90"/>
      <c r="HZ2203" s="90"/>
      <c r="IA2203" s="90"/>
      <c r="IB2203" s="90"/>
      <c r="IC2203" s="90"/>
      <c r="ID2203" s="90"/>
      <c r="IE2203" s="90"/>
      <c r="IF2203" s="90"/>
      <c r="IG2203" s="90"/>
      <c r="IH2203" s="90"/>
      <c r="II2203" s="90"/>
      <c r="IJ2203" s="90"/>
      <c r="IK2203" s="90"/>
      <c r="IL2203" s="90"/>
      <c r="IM2203" s="90"/>
    </row>
    <row r="2204" spans="1:247" ht="13.5" hidden="1">
      <c r="A2204" s="90" t="s">
        <v>2767</v>
      </c>
      <c r="B2204" s="93" t="s">
        <v>3295</v>
      </c>
      <c r="C2204" s="90" t="s">
        <v>2785</v>
      </c>
      <c r="D2204" s="90" t="s">
        <v>3027</v>
      </c>
      <c r="E2204" s="90">
        <v>339570</v>
      </c>
      <c r="F2204" s="90" t="s">
        <v>2786</v>
      </c>
      <c r="G2204" s="90" t="s">
        <v>752</v>
      </c>
      <c r="H2204" s="92">
        <v>5711.31</v>
      </c>
      <c r="I2204" s="92">
        <v>500</v>
      </c>
      <c r="J2204" s="93"/>
      <c r="K2204" s="94">
        <f t="shared" si="47"/>
        <v>11.42262</v>
      </c>
      <c r="L2204" s="94">
        <f t="shared" si="48"/>
        <v>11.42262</v>
      </c>
      <c r="M2204" s="94">
        <f t="shared" si="41"/>
        <v>0</v>
      </c>
      <c r="N2204" s="91"/>
      <c r="O2204" s="90" t="s">
        <v>2929</v>
      </c>
      <c r="P2204" s="90"/>
      <c r="Q2204" s="90"/>
      <c r="R2204" s="90"/>
      <c r="S2204" s="90"/>
      <c r="T2204" s="90"/>
      <c r="U2204" s="90"/>
      <c r="V2204" s="90"/>
      <c r="W2204" s="90"/>
      <c r="X2204" s="90"/>
      <c r="Y2204" s="90"/>
      <c r="Z2204" s="90"/>
      <c r="AA2204" s="90"/>
      <c r="AB2204" s="90"/>
      <c r="AC2204" s="90"/>
      <c r="AD2204" s="90"/>
      <c r="AE2204" s="90"/>
      <c r="AF2204" s="90"/>
      <c r="AG2204" s="90"/>
      <c r="AH2204" s="90"/>
      <c r="AI2204" s="90"/>
      <c r="AJ2204" s="90"/>
      <c r="AK2204" s="90"/>
      <c r="AL2204" s="90"/>
      <c r="AM2204" s="90"/>
      <c r="AN2204" s="90"/>
      <c r="AO2204" s="90"/>
      <c r="AP2204" s="90"/>
      <c r="AQ2204" s="90"/>
      <c r="AR2204" s="90"/>
      <c r="AS2204" s="90"/>
      <c r="AT2204" s="90"/>
      <c r="AU2204" s="90"/>
      <c r="AV2204" s="90"/>
      <c r="AW2204" s="90"/>
      <c r="AX2204" s="90"/>
      <c r="AY2204" s="90"/>
      <c r="AZ2204" s="90"/>
      <c r="BA2204" s="90"/>
      <c r="BB2204" s="90"/>
      <c r="BC2204" s="90"/>
      <c r="BD2204" s="90"/>
      <c r="BE2204" s="90"/>
      <c r="BF2204" s="90"/>
      <c r="BG2204" s="90"/>
      <c r="BH2204" s="90"/>
      <c r="BI2204" s="90"/>
      <c r="BJ2204" s="90"/>
      <c r="BK2204" s="90"/>
      <c r="BL2204" s="90"/>
      <c r="BM2204" s="90"/>
      <c r="BN2204" s="90"/>
      <c r="BO2204" s="90"/>
      <c r="BP2204" s="90"/>
      <c r="BQ2204" s="90"/>
      <c r="BR2204" s="90"/>
      <c r="BS2204" s="90"/>
      <c r="BT2204" s="90"/>
      <c r="BU2204" s="90"/>
      <c r="BV2204" s="90"/>
      <c r="BW2204" s="90"/>
      <c r="BX2204" s="90"/>
      <c r="BY2204" s="90"/>
      <c r="BZ2204" s="90"/>
      <c r="CA2204" s="90"/>
      <c r="CB2204" s="90"/>
      <c r="CC2204" s="90"/>
      <c r="CD2204" s="90"/>
      <c r="CE2204" s="90"/>
      <c r="CF2204" s="90"/>
      <c r="CG2204" s="90"/>
      <c r="CH2204" s="90"/>
      <c r="CI2204" s="90"/>
      <c r="CJ2204" s="90"/>
      <c r="CK2204" s="90"/>
      <c r="CL2204" s="90"/>
      <c r="CM2204" s="90"/>
      <c r="CN2204" s="90"/>
      <c r="CO2204" s="90"/>
      <c r="CP2204" s="90"/>
      <c r="CQ2204" s="90"/>
      <c r="CR2204" s="90"/>
      <c r="CS2204" s="90"/>
      <c r="CT2204" s="90"/>
      <c r="CU2204" s="90"/>
      <c r="CV2204" s="90"/>
      <c r="CW2204" s="90"/>
      <c r="CX2204" s="90"/>
      <c r="CY2204" s="90"/>
      <c r="CZ2204" s="90"/>
      <c r="DA2204" s="90"/>
      <c r="DB2204" s="90"/>
      <c r="DC2204" s="90"/>
      <c r="DD2204" s="90"/>
      <c r="DE2204" s="90"/>
      <c r="DF2204" s="90"/>
      <c r="DG2204" s="90"/>
      <c r="DH2204" s="90"/>
      <c r="DI2204" s="90"/>
      <c r="DJ2204" s="90"/>
      <c r="DK2204" s="90"/>
      <c r="DL2204" s="90"/>
      <c r="DM2204" s="90"/>
      <c r="DN2204" s="90"/>
      <c r="DO2204" s="90"/>
      <c r="DP2204" s="90"/>
      <c r="DQ2204" s="90"/>
      <c r="DR2204" s="90"/>
      <c r="DS2204" s="90"/>
      <c r="DT2204" s="90"/>
      <c r="DU2204" s="90"/>
      <c r="DV2204" s="90"/>
      <c r="DW2204" s="90"/>
      <c r="DX2204" s="90"/>
      <c r="DY2204" s="90"/>
      <c r="DZ2204" s="90"/>
      <c r="EA2204" s="90"/>
      <c r="EB2204" s="90"/>
      <c r="EC2204" s="90"/>
      <c r="ED2204" s="90"/>
      <c r="EE2204" s="90"/>
      <c r="EF2204" s="90"/>
      <c r="EG2204" s="90"/>
      <c r="EH2204" s="90"/>
      <c r="EI2204" s="90"/>
      <c r="EJ2204" s="90"/>
      <c r="EK2204" s="90"/>
      <c r="EL2204" s="90"/>
      <c r="EM2204" s="90"/>
      <c r="EN2204" s="90"/>
      <c r="EO2204" s="90"/>
      <c r="EP2204" s="90"/>
      <c r="EQ2204" s="90"/>
      <c r="ER2204" s="90"/>
      <c r="ES2204" s="90"/>
      <c r="ET2204" s="90"/>
      <c r="EU2204" s="90"/>
      <c r="EV2204" s="90"/>
      <c r="EW2204" s="90"/>
      <c r="EX2204" s="90"/>
      <c r="EY2204" s="90"/>
      <c r="EZ2204" s="90"/>
      <c r="FA2204" s="90"/>
      <c r="FB2204" s="90"/>
      <c r="FC2204" s="90"/>
      <c r="FD2204" s="90"/>
      <c r="FE2204" s="90"/>
      <c r="FF2204" s="90"/>
      <c r="FG2204" s="90"/>
      <c r="FH2204" s="90"/>
      <c r="FI2204" s="90"/>
      <c r="FJ2204" s="90"/>
      <c r="FK2204" s="90"/>
      <c r="FL2204" s="90"/>
      <c r="FM2204" s="90"/>
      <c r="FN2204" s="90"/>
      <c r="FO2204" s="90"/>
      <c r="FP2204" s="90"/>
      <c r="FQ2204" s="90"/>
      <c r="FR2204" s="90"/>
      <c r="FS2204" s="90"/>
      <c r="FT2204" s="90"/>
      <c r="FU2204" s="90"/>
      <c r="FV2204" s="90"/>
      <c r="FW2204" s="90"/>
      <c r="FX2204" s="90"/>
      <c r="FY2204" s="90"/>
      <c r="FZ2204" s="90"/>
      <c r="GA2204" s="90"/>
      <c r="GB2204" s="90"/>
      <c r="GC2204" s="90"/>
      <c r="GD2204" s="90"/>
      <c r="GE2204" s="90"/>
      <c r="GF2204" s="90"/>
      <c r="GG2204" s="90"/>
      <c r="GH2204" s="90"/>
      <c r="GI2204" s="90"/>
      <c r="GJ2204" s="90"/>
      <c r="GK2204" s="90"/>
      <c r="GL2204" s="90"/>
      <c r="GM2204" s="90"/>
      <c r="GN2204" s="90"/>
      <c r="GO2204" s="90"/>
      <c r="GP2204" s="90"/>
      <c r="GQ2204" s="90"/>
      <c r="GR2204" s="90"/>
      <c r="GS2204" s="90"/>
      <c r="GT2204" s="90"/>
      <c r="GU2204" s="90"/>
      <c r="GV2204" s="90"/>
      <c r="GW2204" s="90"/>
      <c r="GX2204" s="90"/>
      <c r="GY2204" s="90"/>
      <c r="GZ2204" s="90"/>
      <c r="HA2204" s="90"/>
      <c r="HB2204" s="90"/>
      <c r="HC2204" s="90"/>
      <c r="HD2204" s="90"/>
      <c r="HE2204" s="90"/>
      <c r="HF2204" s="90"/>
      <c r="HG2204" s="90"/>
      <c r="HH2204" s="90"/>
      <c r="HI2204" s="90"/>
      <c r="HJ2204" s="90"/>
      <c r="HK2204" s="90"/>
      <c r="HL2204" s="90"/>
      <c r="HM2204" s="90"/>
      <c r="HN2204" s="90"/>
      <c r="HO2204" s="90"/>
      <c r="HP2204" s="90"/>
      <c r="HQ2204" s="90"/>
      <c r="HR2204" s="90"/>
      <c r="HS2204" s="90"/>
      <c r="HT2204" s="90"/>
      <c r="HU2204" s="90"/>
      <c r="HV2204" s="90"/>
      <c r="HW2204" s="90"/>
      <c r="HX2204" s="90"/>
      <c r="HY2204" s="90"/>
      <c r="HZ2204" s="90"/>
      <c r="IA2204" s="90"/>
      <c r="IB2204" s="90"/>
      <c r="IC2204" s="90"/>
      <c r="ID2204" s="90"/>
      <c r="IE2204" s="90"/>
      <c r="IF2204" s="90"/>
      <c r="IG2204" s="90"/>
      <c r="IH2204" s="90"/>
      <c r="II2204" s="90"/>
      <c r="IJ2204" s="90"/>
      <c r="IK2204" s="90"/>
      <c r="IL2204" s="90"/>
      <c r="IM2204" s="90"/>
    </row>
    <row r="2205" spans="1:247" ht="13.5" hidden="1">
      <c r="A2205" s="90" t="s">
        <v>2767</v>
      </c>
      <c r="B2205" s="93" t="s">
        <v>3295</v>
      </c>
      <c r="C2205" s="90" t="s">
        <v>2785</v>
      </c>
      <c r="D2205" s="90" t="s">
        <v>3297</v>
      </c>
      <c r="E2205" s="90">
        <v>339650</v>
      </c>
      <c r="F2205" s="90" t="s">
        <v>2786</v>
      </c>
      <c r="G2205" s="90" t="s">
        <v>752</v>
      </c>
      <c r="H2205" s="92">
        <v>91651.25</v>
      </c>
      <c r="I2205" s="92">
        <v>500</v>
      </c>
      <c r="J2205" s="93"/>
      <c r="K2205" s="94">
        <f t="shared" si="47"/>
        <v>183.30250000000001</v>
      </c>
      <c r="L2205" s="94">
        <f t="shared" si="48"/>
        <v>183.30250000000001</v>
      </c>
      <c r="M2205" s="94">
        <f t="shared" si="41"/>
        <v>0</v>
      </c>
      <c r="N2205" s="90" t="s">
        <v>3032</v>
      </c>
      <c r="O2205" s="90" t="s">
        <v>3214</v>
      </c>
      <c r="P2205" s="90" t="s">
        <v>2849</v>
      </c>
      <c r="Q2205" s="90"/>
      <c r="R2205" s="90" t="s">
        <v>3215</v>
      </c>
      <c r="S2205" s="90"/>
      <c r="T2205" s="90"/>
      <c r="U2205" s="90"/>
      <c r="V2205" s="90"/>
      <c r="W2205" s="90"/>
      <c r="X2205" s="90"/>
      <c r="Y2205" s="90"/>
      <c r="Z2205" s="90"/>
      <c r="AA2205" s="90"/>
      <c r="AB2205" s="90"/>
      <c r="AC2205" s="90"/>
      <c r="AD2205" s="90"/>
      <c r="AE2205" s="90"/>
      <c r="AF2205" s="90"/>
      <c r="AG2205" s="90"/>
      <c r="AH2205" s="90"/>
      <c r="AI2205" s="90"/>
      <c r="AJ2205" s="90"/>
      <c r="AK2205" s="90"/>
      <c r="AL2205" s="90"/>
      <c r="AM2205" s="90"/>
      <c r="AN2205" s="90"/>
      <c r="AO2205" s="90"/>
      <c r="AP2205" s="90"/>
      <c r="AQ2205" s="90"/>
      <c r="AR2205" s="90"/>
      <c r="AS2205" s="90"/>
      <c r="AT2205" s="90"/>
      <c r="AU2205" s="90"/>
      <c r="AV2205" s="90"/>
      <c r="AW2205" s="90"/>
      <c r="AX2205" s="90"/>
      <c r="AY2205" s="90"/>
      <c r="AZ2205" s="90"/>
      <c r="BA2205" s="90"/>
      <c r="BB2205" s="90"/>
      <c r="BC2205" s="90"/>
      <c r="BD2205" s="90"/>
      <c r="BE2205" s="90"/>
      <c r="BF2205" s="90"/>
      <c r="BG2205" s="90"/>
      <c r="BH2205" s="90"/>
      <c r="BI2205" s="90"/>
      <c r="BJ2205" s="90"/>
      <c r="BK2205" s="90"/>
      <c r="BL2205" s="90"/>
      <c r="BM2205" s="90"/>
      <c r="BN2205" s="90"/>
      <c r="BO2205" s="90"/>
      <c r="BP2205" s="90"/>
      <c r="BQ2205" s="90"/>
      <c r="BR2205" s="90"/>
      <c r="BS2205" s="90"/>
      <c r="BT2205" s="90"/>
      <c r="BU2205" s="90"/>
      <c r="BV2205" s="90"/>
      <c r="BW2205" s="90"/>
      <c r="BX2205" s="90"/>
      <c r="BY2205" s="90"/>
      <c r="BZ2205" s="90"/>
      <c r="CA2205" s="90"/>
      <c r="CB2205" s="90"/>
      <c r="CC2205" s="90"/>
      <c r="CD2205" s="90"/>
      <c r="CE2205" s="90"/>
      <c r="CF2205" s="90"/>
      <c r="CG2205" s="90"/>
      <c r="CH2205" s="90"/>
      <c r="CI2205" s="90"/>
      <c r="CJ2205" s="90"/>
      <c r="CK2205" s="90"/>
      <c r="CL2205" s="90"/>
      <c r="CM2205" s="90"/>
      <c r="CN2205" s="90"/>
      <c r="CO2205" s="90"/>
      <c r="CP2205" s="90"/>
      <c r="CQ2205" s="90"/>
      <c r="CR2205" s="90"/>
      <c r="CS2205" s="90"/>
      <c r="CT2205" s="90"/>
      <c r="CU2205" s="90"/>
      <c r="CV2205" s="90"/>
      <c r="CW2205" s="90"/>
      <c r="CX2205" s="90"/>
      <c r="CY2205" s="90"/>
      <c r="CZ2205" s="90"/>
      <c r="DA2205" s="90"/>
      <c r="DB2205" s="90"/>
      <c r="DC2205" s="90"/>
      <c r="DD2205" s="90"/>
      <c r="DE2205" s="90"/>
      <c r="DF2205" s="90"/>
      <c r="DG2205" s="90"/>
      <c r="DH2205" s="90"/>
      <c r="DI2205" s="90"/>
      <c r="DJ2205" s="90"/>
      <c r="DK2205" s="90"/>
      <c r="DL2205" s="90"/>
      <c r="DM2205" s="90"/>
      <c r="DN2205" s="90"/>
      <c r="DO2205" s="90"/>
      <c r="DP2205" s="90"/>
      <c r="DQ2205" s="90"/>
      <c r="DR2205" s="90"/>
      <c r="DS2205" s="90"/>
      <c r="DT2205" s="90"/>
      <c r="DU2205" s="90"/>
      <c r="DV2205" s="90"/>
      <c r="DW2205" s="90"/>
      <c r="DX2205" s="90"/>
      <c r="DY2205" s="90"/>
      <c r="DZ2205" s="90"/>
      <c r="EA2205" s="90"/>
      <c r="EB2205" s="90"/>
      <c r="EC2205" s="90"/>
      <c r="ED2205" s="90"/>
      <c r="EE2205" s="90"/>
      <c r="EF2205" s="90"/>
      <c r="EG2205" s="90"/>
      <c r="EH2205" s="90"/>
      <c r="EI2205" s="90"/>
      <c r="EJ2205" s="90"/>
      <c r="EK2205" s="90"/>
      <c r="EL2205" s="90"/>
      <c r="EM2205" s="90"/>
      <c r="EN2205" s="90"/>
      <c r="EO2205" s="90"/>
      <c r="EP2205" s="90"/>
      <c r="EQ2205" s="90"/>
      <c r="ER2205" s="90"/>
      <c r="ES2205" s="90"/>
      <c r="ET2205" s="90"/>
      <c r="EU2205" s="90"/>
      <c r="EV2205" s="90"/>
      <c r="EW2205" s="90"/>
      <c r="EX2205" s="90"/>
      <c r="EY2205" s="90"/>
      <c r="EZ2205" s="90"/>
      <c r="FA2205" s="90"/>
      <c r="FB2205" s="90"/>
      <c r="FC2205" s="90"/>
      <c r="FD2205" s="90"/>
      <c r="FE2205" s="90"/>
      <c r="FF2205" s="90"/>
      <c r="FG2205" s="90"/>
      <c r="FH2205" s="90"/>
      <c r="FI2205" s="90"/>
      <c r="FJ2205" s="90"/>
      <c r="FK2205" s="90"/>
      <c r="FL2205" s="90"/>
      <c r="FM2205" s="90"/>
      <c r="FN2205" s="90"/>
      <c r="FO2205" s="90"/>
      <c r="FP2205" s="90"/>
      <c r="FQ2205" s="90"/>
      <c r="FR2205" s="90"/>
      <c r="FS2205" s="90"/>
      <c r="FT2205" s="90"/>
      <c r="FU2205" s="90"/>
      <c r="FV2205" s="90"/>
      <c r="FW2205" s="90"/>
      <c r="FX2205" s="90"/>
      <c r="FY2205" s="90"/>
      <c r="FZ2205" s="90"/>
      <c r="GA2205" s="90"/>
      <c r="GB2205" s="90"/>
      <c r="GC2205" s="90"/>
      <c r="GD2205" s="90"/>
      <c r="GE2205" s="90"/>
      <c r="GF2205" s="90"/>
      <c r="GG2205" s="90"/>
      <c r="GH2205" s="90"/>
      <c r="GI2205" s="90"/>
      <c r="GJ2205" s="90"/>
      <c r="GK2205" s="90"/>
      <c r="GL2205" s="90"/>
      <c r="GM2205" s="90"/>
      <c r="GN2205" s="90"/>
      <c r="GO2205" s="90"/>
      <c r="GP2205" s="90"/>
      <c r="GQ2205" s="90"/>
      <c r="GR2205" s="90"/>
      <c r="GS2205" s="90"/>
      <c r="GT2205" s="90"/>
      <c r="GU2205" s="90"/>
      <c r="GV2205" s="90"/>
      <c r="GW2205" s="90"/>
      <c r="GX2205" s="90"/>
      <c r="GY2205" s="90"/>
      <c r="GZ2205" s="90"/>
      <c r="HA2205" s="90"/>
      <c r="HB2205" s="90"/>
      <c r="HC2205" s="90"/>
      <c r="HD2205" s="90"/>
      <c r="HE2205" s="90"/>
      <c r="HF2205" s="90"/>
      <c r="HG2205" s="90"/>
      <c r="HH2205" s="90"/>
      <c r="HI2205" s="90"/>
      <c r="HJ2205" s="90"/>
      <c r="HK2205" s="90"/>
      <c r="HL2205" s="90"/>
      <c r="HM2205" s="90"/>
      <c r="HN2205" s="90"/>
      <c r="HO2205" s="90"/>
      <c r="HP2205" s="90"/>
      <c r="HQ2205" s="90"/>
      <c r="HR2205" s="90"/>
      <c r="HS2205" s="90"/>
      <c r="HT2205" s="90"/>
      <c r="HU2205" s="90"/>
      <c r="HV2205" s="90"/>
      <c r="HW2205" s="90"/>
      <c r="HX2205" s="90"/>
      <c r="HY2205" s="90"/>
      <c r="HZ2205" s="90"/>
      <c r="IA2205" s="90"/>
      <c r="IB2205" s="90"/>
      <c r="IC2205" s="90"/>
      <c r="ID2205" s="90"/>
      <c r="IE2205" s="90"/>
      <c r="IF2205" s="90"/>
      <c r="IG2205" s="90"/>
      <c r="IH2205" s="90"/>
      <c r="II2205" s="90"/>
      <c r="IJ2205" s="90"/>
      <c r="IK2205" s="90"/>
      <c r="IL2205" s="90"/>
      <c r="IM2205" s="90"/>
    </row>
    <row r="2206" spans="1:247" ht="13.5" hidden="1">
      <c r="A2206" s="90" t="s">
        <v>2767</v>
      </c>
      <c r="B2206" s="93" t="s">
        <v>3295</v>
      </c>
      <c r="C2206" s="90" t="s">
        <v>2785</v>
      </c>
      <c r="D2206" s="90" t="s">
        <v>3297</v>
      </c>
      <c r="E2206" s="90">
        <v>339655</v>
      </c>
      <c r="F2206" s="90" t="s">
        <v>2786</v>
      </c>
      <c r="G2206" s="90" t="s">
        <v>752</v>
      </c>
      <c r="H2206" s="92">
        <v>13453.03</v>
      </c>
      <c r="I2206" s="92">
        <v>500</v>
      </c>
      <c r="J2206" s="93"/>
      <c r="K2206" s="94">
        <f t="shared" si="47"/>
        <v>26.90606</v>
      </c>
      <c r="L2206" s="94">
        <f t="shared" si="48"/>
        <v>26.90606</v>
      </c>
      <c r="M2206" s="94">
        <f t="shared" si="41"/>
        <v>0</v>
      </c>
      <c r="N2206" s="91"/>
      <c r="O2206" s="90"/>
      <c r="P2206" s="90"/>
      <c r="Q2206" s="90"/>
      <c r="R2206" s="90"/>
      <c r="S2206" s="90"/>
      <c r="T2206" s="90"/>
      <c r="U2206" s="90"/>
      <c r="V2206" s="90"/>
      <c r="W2206" s="90"/>
      <c r="X2206" s="90"/>
      <c r="Y2206" s="90"/>
      <c r="Z2206" s="90"/>
      <c r="AA2206" s="90"/>
      <c r="AB2206" s="90"/>
      <c r="AC2206" s="90"/>
      <c r="AD2206" s="90"/>
      <c r="AE2206" s="90"/>
      <c r="AF2206" s="90"/>
      <c r="AG2206" s="90"/>
      <c r="AH2206" s="90"/>
      <c r="AI2206" s="90"/>
      <c r="AJ2206" s="90"/>
      <c r="AK2206" s="90"/>
      <c r="AL2206" s="90"/>
      <c r="AM2206" s="90"/>
      <c r="AN2206" s="90"/>
      <c r="AO2206" s="90"/>
      <c r="AP2206" s="90"/>
      <c r="AQ2206" s="90"/>
      <c r="AR2206" s="90"/>
      <c r="AS2206" s="90"/>
      <c r="AT2206" s="90"/>
      <c r="AU2206" s="90"/>
      <c r="AV2206" s="90"/>
      <c r="AW2206" s="90"/>
      <c r="AX2206" s="90"/>
      <c r="AY2206" s="90"/>
      <c r="AZ2206" s="90"/>
      <c r="BA2206" s="90"/>
      <c r="BB2206" s="90"/>
      <c r="BC2206" s="90"/>
      <c r="BD2206" s="90"/>
      <c r="BE2206" s="90"/>
      <c r="BF2206" s="90"/>
      <c r="BG2206" s="90"/>
      <c r="BH2206" s="90"/>
      <c r="BI2206" s="90"/>
      <c r="BJ2206" s="90"/>
      <c r="BK2206" s="90"/>
      <c r="BL2206" s="90"/>
      <c r="BM2206" s="90"/>
      <c r="BN2206" s="90"/>
      <c r="BO2206" s="90"/>
      <c r="BP2206" s="90"/>
      <c r="BQ2206" s="90"/>
      <c r="BR2206" s="90"/>
      <c r="BS2206" s="90"/>
      <c r="BT2206" s="90"/>
      <c r="BU2206" s="90"/>
      <c r="BV2206" s="90"/>
      <c r="BW2206" s="90"/>
      <c r="BX2206" s="90"/>
      <c r="BY2206" s="90"/>
      <c r="BZ2206" s="90"/>
      <c r="CA2206" s="90"/>
      <c r="CB2206" s="90"/>
      <c r="CC2206" s="90"/>
      <c r="CD2206" s="90"/>
      <c r="CE2206" s="90"/>
      <c r="CF2206" s="90"/>
      <c r="CG2206" s="90"/>
      <c r="CH2206" s="90"/>
      <c r="CI2206" s="90"/>
      <c r="CJ2206" s="90"/>
      <c r="CK2206" s="90"/>
      <c r="CL2206" s="90"/>
      <c r="CM2206" s="90"/>
      <c r="CN2206" s="90"/>
      <c r="CO2206" s="90"/>
      <c r="CP2206" s="90"/>
      <c r="CQ2206" s="90"/>
      <c r="CR2206" s="90"/>
      <c r="CS2206" s="90"/>
      <c r="CT2206" s="90"/>
      <c r="CU2206" s="90"/>
      <c r="CV2206" s="90"/>
      <c r="CW2206" s="90"/>
      <c r="CX2206" s="90"/>
      <c r="CY2206" s="90"/>
      <c r="CZ2206" s="90"/>
      <c r="DA2206" s="90"/>
      <c r="DB2206" s="90"/>
      <c r="DC2206" s="90"/>
      <c r="DD2206" s="90"/>
      <c r="DE2206" s="90"/>
      <c r="DF2206" s="90"/>
      <c r="DG2206" s="90"/>
      <c r="DH2206" s="90"/>
      <c r="DI2206" s="90"/>
      <c r="DJ2206" s="90"/>
      <c r="DK2206" s="90"/>
      <c r="DL2206" s="90"/>
      <c r="DM2206" s="90"/>
      <c r="DN2206" s="90"/>
      <c r="DO2206" s="90"/>
      <c r="DP2206" s="90"/>
      <c r="DQ2206" s="90"/>
      <c r="DR2206" s="90"/>
      <c r="DS2206" s="90"/>
      <c r="DT2206" s="90"/>
      <c r="DU2206" s="90"/>
      <c r="DV2206" s="90"/>
      <c r="DW2206" s="90"/>
      <c r="DX2206" s="90"/>
      <c r="DY2206" s="90"/>
      <c r="DZ2206" s="90"/>
      <c r="EA2206" s="90"/>
      <c r="EB2206" s="90"/>
      <c r="EC2206" s="90"/>
      <c r="ED2206" s="90"/>
      <c r="EE2206" s="90"/>
      <c r="EF2206" s="90"/>
      <c r="EG2206" s="90"/>
      <c r="EH2206" s="90"/>
      <c r="EI2206" s="90"/>
      <c r="EJ2206" s="90"/>
      <c r="EK2206" s="90"/>
      <c r="EL2206" s="90"/>
      <c r="EM2206" s="90"/>
      <c r="EN2206" s="90"/>
      <c r="EO2206" s="90"/>
      <c r="EP2206" s="90"/>
      <c r="EQ2206" s="90"/>
      <c r="ER2206" s="90"/>
      <c r="ES2206" s="90"/>
      <c r="ET2206" s="90"/>
      <c r="EU2206" s="90"/>
      <c r="EV2206" s="90"/>
      <c r="EW2206" s="90"/>
      <c r="EX2206" s="90"/>
      <c r="EY2206" s="90"/>
      <c r="EZ2206" s="90"/>
      <c r="FA2206" s="90"/>
      <c r="FB2206" s="90"/>
      <c r="FC2206" s="90"/>
      <c r="FD2206" s="90"/>
      <c r="FE2206" s="90"/>
      <c r="FF2206" s="90"/>
      <c r="FG2206" s="90"/>
      <c r="FH2206" s="90"/>
      <c r="FI2206" s="90"/>
      <c r="FJ2206" s="90"/>
      <c r="FK2206" s="90"/>
      <c r="FL2206" s="90"/>
      <c r="FM2206" s="90"/>
      <c r="FN2206" s="90"/>
      <c r="FO2206" s="90"/>
      <c r="FP2206" s="90"/>
      <c r="FQ2206" s="90"/>
      <c r="FR2206" s="90"/>
      <c r="FS2206" s="90"/>
      <c r="FT2206" s="90"/>
      <c r="FU2206" s="90"/>
      <c r="FV2206" s="90"/>
      <c r="FW2206" s="90"/>
      <c r="FX2206" s="90"/>
      <c r="FY2206" s="90"/>
      <c r="FZ2206" s="90"/>
      <c r="GA2206" s="90"/>
      <c r="GB2206" s="90"/>
      <c r="GC2206" s="90"/>
      <c r="GD2206" s="90"/>
      <c r="GE2206" s="90"/>
      <c r="GF2206" s="90"/>
      <c r="GG2206" s="90"/>
      <c r="GH2206" s="90"/>
      <c r="GI2206" s="90"/>
      <c r="GJ2206" s="90"/>
      <c r="GK2206" s="90"/>
      <c r="GL2206" s="90"/>
      <c r="GM2206" s="90"/>
      <c r="GN2206" s="90"/>
      <c r="GO2206" s="90"/>
      <c r="GP2206" s="90"/>
      <c r="GQ2206" s="90"/>
      <c r="GR2206" s="90"/>
      <c r="GS2206" s="90"/>
      <c r="GT2206" s="90"/>
      <c r="GU2206" s="90"/>
      <c r="GV2206" s="90"/>
      <c r="GW2206" s="90"/>
      <c r="GX2206" s="90"/>
      <c r="GY2206" s="90"/>
      <c r="GZ2206" s="90"/>
      <c r="HA2206" s="90"/>
      <c r="HB2206" s="90"/>
      <c r="HC2206" s="90"/>
      <c r="HD2206" s="90"/>
      <c r="HE2206" s="90"/>
      <c r="HF2206" s="90"/>
      <c r="HG2206" s="90"/>
      <c r="HH2206" s="90"/>
      <c r="HI2206" s="90"/>
      <c r="HJ2206" s="90"/>
      <c r="HK2206" s="90"/>
      <c r="HL2206" s="90"/>
      <c r="HM2206" s="90"/>
      <c r="HN2206" s="90"/>
      <c r="HO2206" s="90"/>
      <c r="HP2206" s="90"/>
      <c r="HQ2206" s="90"/>
      <c r="HR2206" s="90"/>
      <c r="HS2206" s="90"/>
      <c r="HT2206" s="90"/>
      <c r="HU2206" s="90"/>
      <c r="HV2206" s="90"/>
      <c r="HW2206" s="90"/>
      <c r="HX2206" s="90"/>
      <c r="HY2206" s="90"/>
      <c r="HZ2206" s="90"/>
      <c r="IA2206" s="90"/>
      <c r="IB2206" s="90"/>
      <c r="IC2206" s="90"/>
      <c r="ID2206" s="90"/>
      <c r="IE2206" s="90"/>
      <c r="IF2206" s="90"/>
      <c r="IG2206" s="90"/>
      <c r="IH2206" s="90"/>
      <c r="II2206" s="90"/>
      <c r="IJ2206" s="90"/>
      <c r="IK2206" s="90"/>
      <c r="IL2206" s="90"/>
      <c r="IM2206" s="90"/>
    </row>
    <row r="2207" spans="1:247" ht="13.5" hidden="1">
      <c r="A2207" s="90" t="s">
        <v>2767</v>
      </c>
      <c r="B2207" s="93" t="s">
        <v>3295</v>
      </c>
      <c r="C2207" s="90" t="s">
        <v>2785</v>
      </c>
      <c r="D2207" s="90" t="s">
        <v>3297</v>
      </c>
      <c r="E2207" s="90">
        <v>339692</v>
      </c>
      <c r="F2207" s="90" t="s">
        <v>2786</v>
      </c>
      <c r="G2207" s="90" t="s">
        <v>752</v>
      </c>
      <c r="H2207" s="92">
        <v>69825</v>
      </c>
      <c r="I2207" s="92">
        <v>500</v>
      </c>
      <c r="J2207" s="93"/>
      <c r="K2207" s="94">
        <f t="shared" si="47"/>
        <v>139.65</v>
      </c>
      <c r="L2207" s="94">
        <f t="shared" si="48"/>
        <v>139.65</v>
      </c>
      <c r="M2207" s="94">
        <f t="shared" si="41"/>
        <v>0</v>
      </c>
      <c r="N2207" s="90" t="s">
        <v>3032</v>
      </c>
      <c r="O2207" s="90" t="s">
        <v>3214</v>
      </c>
      <c r="P2207" s="90" t="s">
        <v>2849</v>
      </c>
      <c r="Q2207" s="90"/>
      <c r="R2207" s="90" t="s">
        <v>3215</v>
      </c>
      <c r="S2207" s="90"/>
      <c r="T2207" s="90"/>
      <c r="U2207" s="90"/>
      <c r="V2207" s="90"/>
      <c r="W2207" s="90"/>
      <c r="X2207" s="90"/>
      <c r="Y2207" s="90"/>
      <c r="Z2207" s="90"/>
      <c r="AA2207" s="90"/>
      <c r="AB2207" s="90"/>
      <c r="AC2207" s="90"/>
      <c r="AD2207" s="90"/>
      <c r="AE2207" s="90"/>
      <c r="AF2207" s="90"/>
      <c r="AG2207" s="90"/>
      <c r="AH2207" s="90"/>
      <c r="AI2207" s="90"/>
      <c r="AJ2207" s="90"/>
      <c r="AK2207" s="90"/>
      <c r="AL2207" s="90"/>
      <c r="AM2207" s="90"/>
      <c r="AN2207" s="90"/>
      <c r="AO2207" s="90"/>
      <c r="AP2207" s="90"/>
      <c r="AQ2207" s="90"/>
      <c r="AR2207" s="90"/>
      <c r="AS2207" s="90"/>
      <c r="AT2207" s="90"/>
      <c r="AU2207" s="90"/>
      <c r="AV2207" s="90"/>
      <c r="AW2207" s="90"/>
      <c r="AX2207" s="90"/>
      <c r="AY2207" s="90"/>
      <c r="AZ2207" s="90"/>
      <c r="BA2207" s="90"/>
      <c r="BB2207" s="90"/>
      <c r="BC2207" s="90"/>
      <c r="BD2207" s="90"/>
      <c r="BE2207" s="90"/>
      <c r="BF2207" s="90"/>
      <c r="BG2207" s="90"/>
      <c r="BH2207" s="90"/>
      <c r="BI2207" s="90"/>
      <c r="BJ2207" s="90"/>
      <c r="BK2207" s="90"/>
      <c r="BL2207" s="90"/>
      <c r="BM2207" s="90"/>
      <c r="BN2207" s="90"/>
      <c r="BO2207" s="90"/>
      <c r="BP2207" s="90"/>
      <c r="BQ2207" s="90"/>
      <c r="BR2207" s="90"/>
      <c r="BS2207" s="90"/>
      <c r="BT2207" s="90"/>
      <c r="BU2207" s="90"/>
      <c r="BV2207" s="90"/>
      <c r="BW2207" s="90"/>
      <c r="BX2207" s="90"/>
      <c r="BY2207" s="90"/>
      <c r="BZ2207" s="90"/>
      <c r="CA2207" s="90"/>
      <c r="CB2207" s="90"/>
      <c r="CC2207" s="90"/>
      <c r="CD2207" s="90"/>
      <c r="CE2207" s="90"/>
      <c r="CF2207" s="90"/>
      <c r="CG2207" s="90"/>
      <c r="CH2207" s="90"/>
      <c r="CI2207" s="90"/>
      <c r="CJ2207" s="90"/>
      <c r="CK2207" s="90"/>
      <c r="CL2207" s="90"/>
      <c r="CM2207" s="90"/>
      <c r="CN2207" s="90"/>
      <c r="CO2207" s="90"/>
      <c r="CP2207" s="90"/>
      <c r="CQ2207" s="90"/>
      <c r="CR2207" s="90"/>
      <c r="CS2207" s="90"/>
      <c r="CT2207" s="90"/>
      <c r="CU2207" s="90"/>
      <c r="CV2207" s="90"/>
      <c r="CW2207" s="90"/>
      <c r="CX2207" s="90"/>
      <c r="CY2207" s="90"/>
      <c r="CZ2207" s="90"/>
      <c r="DA2207" s="90"/>
      <c r="DB2207" s="90"/>
      <c r="DC2207" s="90"/>
      <c r="DD2207" s="90"/>
      <c r="DE2207" s="90"/>
      <c r="DF2207" s="90"/>
      <c r="DG2207" s="90"/>
      <c r="DH2207" s="90"/>
      <c r="DI2207" s="90"/>
      <c r="DJ2207" s="90"/>
      <c r="DK2207" s="90"/>
      <c r="DL2207" s="90"/>
      <c r="DM2207" s="90"/>
      <c r="DN2207" s="90"/>
      <c r="DO2207" s="90"/>
      <c r="DP2207" s="90"/>
      <c r="DQ2207" s="90"/>
      <c r="DR2207" s="90"/>
      <c r="DS2207" s="90"/>
      <c r="DT2207" s="90"/>
      <c r="DU2207" s="90"/>
      <c r="DV2207" s="90"/>
      <c r="DW2207" s="90"/>
      <c r="DX2207" s="90"/>
      <c r="DY2207" s="90"/>
      <c r="DZ2207" s="90"/>
      <c r="EA2207" s="90"/>
      <c r="EB2207" s="90"/>
      <c r="EC2207" s="90"/>
      <c r="ED2207" s="90"/>
      <c r="EE2207" s="90"/>
      <c r="EF2207" s="90"/>
      <c r="EG2207" s="90"/>
      <c r="EH2207" s="90"/>
      <c r="EI2207" s="90"/>
      <c r="EJ2207" s="90"/>
      <c r="EK2207" s="90"/>
      <c r="EL2207" s="90"/>
      <c r="EM2207" s="90"/>
      <c r="EN2207" s="90"/>
      <c r="EO2207" s="90"/>
      <c r="EP2207" s="90"/>
      <c r="EQ2207" s="90"/>
      <c r="ER2207" s="90"/>
      <c r="ES2207" s="90"/>
      <c r="ET2207" s="90"/>
      <c r="EU2207" s="90"/>
      <c r="EV2207" s="90"/>
      <c r="EW2207" s="90"/>
      <c r="EX2207" s="90"/>
      <c r="EY2207" s="90"/>
      <c r="EZ2207" s="90"/>
      <c r="FA2207" s="90"/>
      <c r="FB2207" s="90"/>
      <c r="FC2207" s="90"/>
      <c r="FD2207" s="90"/>
      <c r="FE2207" s="90"/>
      <c r="FF2207" s="90"/>
      <c r="FG2207" s="90"/>
      <c r="FH2207" s="90"/>
      <c r="FI2207" s="90"/>
      <c r="FJ2207" s="90"/>
      <c r="FK2207" s="90"/>
      <c r="FL2207" s="90"/>
      <c r="FM2207" s="90"/>
      <c r="FN2207" s="90"/>
      <c r="FO2207" s="90"/>
      <c r="FP2207" s="90"/>
      <c r="FQ2207" s="90"/>
      <c r="FR2207" s="90"/>
      <c r="FS2207" s="90"/>
      <c r="FT2207" s="90"/>
      <c r="FU2207" s="90"/>
      <c r="FV2207" s="90"/>
      <c r="FW2207" s="90"/>
      <c r="FX2207" s="90"/>
      <c r="FY2207" s="90"/>
      <c r="FZ2207" s="90"/>
      <c r="GA2207" s="90"/>
      <c r="GB2207" s="90"/>
      <c r="GC2207" s="90"/>
      <c r="GD2207" s="90"/>
      <c r="GE2207" s="90"/>
      <c r="GF2207" s="90"/>
      <c r="GG2207" s="90"/>
      <c r="GH2207" s="90"/>
      <c r="GI2207" s="90"/>
      <c r="GJ2207" s="90"/>
      <c r="GK2207" s="90"/>
      <c r="GL2207" s="90"/>
      <c r="GM2207" s="90"/>
      <c r="GN2207" s="90"/>
      <c r="GO2207" s="90"/>
      <c r="GP2207" s="90"/>
      <c r="GQ2207" s="90"/>
      <c r="GR2207" s="90"/>
      <c r="GS2207" s="90"/>
      <c r="GT2207" s="90"/>
      <c r="GU2207" s="90"/>
      <c r="GV2207" s="90"/>
      <c r="GW2207" s="90"/>
      <c r="GX2207" s="90"/>
      <c r="GY2207" s="90"/>
      <c r="GZ2207" s="90"/>
      <c r="HA2207" s="90"/>
      <c r="HB2207" s="90"/>
      <c r="HC2207" s="90"/>
      <c r="HD2207" s="90"/>
      <c r="HE2207" s="90"/>
      <c r="HF2207" s="90"/>
      <c r="HG2207" s="90"/>
      <c r="HH2207" s="90"/>
      <c r="HI2207" s="90"/>
      <c r="HJ2207" s="90"/>
      <c r="HK2207" s="90"/>
      <c r="HL2207" s="90"/>
      <c r="HM2207" s="90"/>
      <c r="HN2207" s="90"/>
      <c r="HO2207" s="90"/>
      <c r="HP2207" s="90"/>
      <c r="HQ2207" s="90"/>
      <c r="HR2207" s="90"/>
      <c r="HS2207" s="90"/>
      <c r="HT2207" s="90"/>
      <c r="HU2207" s="90"/>
      <c r="HV2207" s="90"/>
      <c r="HW2207" s="90"/>
      <c r="HX2207" s="90"/>
      <c r="HY2207" s="90"/>
      <c r="HZ2207" s="90"/>
      <c r="IA2207" s="90"/>
      <c r="IB2207" s="90"/>
      <c r="IC2207" s="90"/>
      <c r="ID2207" s="90"/>
      <c r="IE2207" s="90"/>
      <c r="IF2207" s="90"/>
      <c r="IG2207" s="90"/>
      <c r="IH2207" s="90"/>
      <c r="II2207" s="90"/>
      <c r="IJ2207" s="90"/>
      <c r="IK2207" s="90"/>
      <c r="IL2207" s="90"/>
      <c r="IM2207" s="90"/>
    </row>
    <row r="2208" spans="1:247" ht="13.5" hidden="1">
      <c r="A2208" s="90" t="s">
        <v>2767</v>
      </c>
      <c r="B2208" s="93" t="s">
        <v>3295</v>
      </c>
      <c r="C2208" s="90" t="s">
        <v>2785</v>
      </c>
      <c r="D2208" s="90" t="s">
        <v>3298</v>
      </c>
      <c r="E2208" s="90">
        <v>339751</v>
      </c>
      <c r="F2208" s="90" t="s">
        <v>2786</v>
      </c>
      <c r="G2208" s="90" t="s">
        <v>752</v>
      </c>
      <c r="H2208" s="92">
        <v>93020.7</v>
      </c>
      <c r="I2208" s="92">
        <v>500</v>
      </c>
      <c r="J2208" s="93"/>
      <c r="K2208" s="94">
        <f t="shared" si="47"/>
        <v>186.04139999999998</v>
      </c>
      <c r="L2208" s="94">
        <f t="shared" si="48"/>
        <v>186.04139999999998</v>
      </c>
      <c r="M2208" s="94">
        <f t="shared" si="41"/>
        <v>0</v>
      </c>
      <c r="N2208" s="90" t="s">
        <v>3027</v>
      </c>
      <c r="O2208" s="121" t="s">
        <v>3299</v>
      </c>
      <c r="P2208" s="90" t="s">
        <v>2619</v>
      </c>
      <c r="Q2208" s="90"/>
      <c r="R2208" s="90"/>
      <c r="S2208" s="90"/>
      <c r="T2208" s="90"/>
      <c r="U2208" s="90"/>
      <c r="V2208" s="90"/>
      <c r="W2208" s="90"/>
      <c r="X2208" s="90"/>
      <c r="Y2208" s="90"/>
      <c r="Z2208" s="90"/>
      <c r="AA2208" s="90"/>
      <c r="AB2208" s="90"/>
      <c r="AC2208" s="90"/>
      <c r="AD2208" s="90"/>
      <c r="AE2208" s="90"/>
      <c r="AF2208" s="90"/>
      <c r="AG2208" s="90"/>
      <c r="AH2208" s="90"/>
      <c r="AI2208" s="90"/>
      <c r="AJ2208" s="90"/>
      <c r="AK2208" s="90"/>
      <c r="AL2208" s="90"/>
      <c r="AM2208" s="90"/>
      <c r="AN2208" s="90"/>
      <c r="AO2208" s="90"/>
      <c r="AP2208" s="90"/>
      <c r="AQ2208" s="90"/>
      <c r="AR2208" s="90"/>
      <c r="AS2208" s="90"/>
      <c r="AT2208" s="90"/>
      <c r="AU2208" s="90"/>
      <c r="AV2208" s="90"/>
      <c r="AW2208" s="90"/>
      <c r="AX2208" s="90"/>
      <c r="AY2208" s="90"/>
      <c r="AZ2208" s="90"/>
      <c r="BA2208" s="90"/>
      <c r="BB2208" s="90"/>
      <c r="BC2208" s="90"/>
      <c r="BD2208" s="90"/>
      <c r="BE2208" s="90"/>
      <c r="BF2208" s="90"/>
      <c r="BG2208" s="90"/>
      <c r="BH2208" s="90"/>
      <c r="BI2208" s="90"/>
      <c r="BJ2208" s="90"/>
      <c r="BK2208" s="90"/>
      <c r="BL2208" s="90"/>
      <c r="BM2208" s="90"/>
      <c r="BN2208" s="90"/>
      <c r="BO2208" s="90"/>
      <c r="BP2208" s="90"/>
      <c r="BQ2208" s="90"/>
      <c r="BR2208" s="90"/>
      <c r="BS2208" s="90"/>
      <c r="BT2208" s="90"/>
      <c r="BU2208" s="90"/>
      <c r="BV2208" s="90"/>
      <c r="BW2208" s="90"/>
      <c r="BX2208" s="90"/>
      <c r="BY2208" s="90"/>
      <c r="BZ2208" s="90"/>
      <c r="CA2208" s="90"/>
      <c r="CB2208" s="90"/>
      <c r="CC2208" s="90"/>
      <c r="CD2208" s="90"/>
      <c r="CE2208" s="90"/>
      <c r="CF2208" s="90"/>
      <c r="CG2208" s="90"/>
      <c r="CH2208" s="90"/>
      <c r="CI2208" s="90"/>
      <c r="CJ2208" s="90"/>
      <c r="CK2208" s="90"/>
      <c r="CL2208" s="90"/>
      <c r="CM2208" s="90"/>
      <c r="CN2208" s="90"/>
      <c r="CO2208" s="90"/>
      <c r="CP2208" s="90"/>
      <c r="CQ2208" s="90"/>
      <c r="CR2208" s="90"/>
      <c r="CS2208" s="90"/>
      <c r="CT2208" s="90"/>
      <c r="CU2208" s="90"/>
      <c r="CV2208" s="90"/>
      <c r="CW2208" s="90"/>
      <c r="CX2208" s="90"/>
      <c r="CY2208" s="90"/>
      <c r="CZ2208" s="90"/>
      <c r="DA2208" s="90"/>
      <c r="DB2208" s="90"/>
      <c r="DC2208" s="90"/>
      <c r="DD2208" s="90"/>
      <c r="DE2208" s="90"/>
      <c r="DF2208" s="90"/>
      <c r="DG2208" s="90"/>
      <c r="DH2208" s="90"/>
      <c r="DI2208" s="90"/>
      <c r="DJ2208" s="90"/>
      <c r="DK2208" s="90"/>
      <c r="DL2208" s="90"/>
      <c r="DM2208" s="90"/>
      <c r="DN2208" s="90"/>
      <c r="DO2208" s="90"/>
      <c r="DP2208" s="90"/>
      <c r="DQ2208" s="90"/>
      <c r="DR2208" s="90"/>
      <c r="DS2208" s="90"/>
      <c r="DT2208" s="90"/>
      <c r="DU2208" s="90"/>
      <c r="DV2208" s="90"/>
      <c r="DW2208" s="90"/>
      <c r="DX2208" s="90"/>
      <c r="DY2208" s="90"/>
      <c r="DZ2208" s="90"/>
      <c r="EA2208" s="90"/>
      <c r="EB2208" s="90"/>
      <c r="EC2208" s="90"/>
      <c r="ED2208" s="90"/>
      <c r="EE2208" s="90"/>
      <c r="EF2208" s="90"/>
      <c r="EG2208" s="90"/>
      <c r="EH2208" s="90"/>
      <c r="EI2208" s="90"/>
      <c r="EJ2208" s="90"/>
      <c r="EK2208" s="90"/>
      <c r="EL2208" s="90"/>
      <c r="EM2208" s="90"/>
      <c r="EN2208" s="90"/>
      <c r="EO2208" s="90"/>
      <c r="EP2208" s="90"/>
      <c r="EQ2208" s="90"/>
      <c r="ER2208" s="90"/>
      <c r="ES2208" s="90"/>
      <c r="ET2208" s="90"/>
      <c r="EU2208" s="90"/>
      <c r="EV2208" s="90"/>
      <c r="EW2208" s="90"/>
      <c r="EX2208" s="90"/>
      <c r="EY2208" s="90"/>
      <c r="EZ2208" s="90"/>
      <c r="FA2208" s="90"/>
      <c r="FB2208" s="90"/>
      <c r="FC2208" s="90"/>
      <c r="FD2208" s="90"/>
      <c r="FE2208" s="90"/>
      <c r="FF2208" s="90"/>
      <c r="FG2208" s="90"/>
      <c r="FH2208" s="90"/>
      <c r="FI2208" s="90"/>
      <c r="FJ2208" s="90"/>
      <c r="FK2208" s="90"/>
      <c r="FL2208" s="90"/>
      <c r="FM2208" s="90"/>
      <c r="FN2208" s="90"/>
      <c r="FO2208" s="90"/>
      <c r="FP2208" s="90"/>
      <c r="FQ2208" s="90"/>
      <c r="FR2208" s="90"/>
      <c r="FS2208" s="90"/>
      <c r="FT2208" s="90"/>
      <c r="FU2208" s="90"/>
      <c r="FV2208" s="90"/>
      <c r="FW2208" s="90"/>
      <c r="FX2208" s="90"/>
      <c r="FY2208" s="90"/>
      <c r="FZ2208" s="90"/>
      <c r="GA2208" s="90"/>
      <c r="GB2208" s="90"/>
      <c r="GC2208" s="90"/>
      <c r="GD2208" s="90"/>
      <c r="GE2208" s="90"/>
      <c r="GF2208" s="90"/>
      <c r="GG2208" s="90"/>
      <c r="GH2208" s="90"/>
      <c r="GI2208" s="90"/>
      <c r="GJ2208" s="90"/>
      <c r="GK2208" s="90"/>
      <c r="GL2208" s="90"/>
      <c r="GM2208" s="90"/>
      <c r="GN2208" s="90"/>
      <c r="GO2208" s="90"/>
      <c r="GP2208" s="90"/>
      <c r="GQ2208" s="90"/>
      <c r="GR2208" s="90"/>
      <c r="GS2208" s="90"/>
      <c r="GT2208" s="90"/>
      <c r="GU2208" s="90"/>
      <c r="GV2208" s="90"/>
      <c r="GW2208" s="90"/>
      <c r="GX2208" s="90"/>
      <c r="GY2208" s="90"/>
      <c r="GZ2208" s="90"/>
      <c r="HA2208" s="90"/>
      <c r="HB2208" s="90"/>
      <c r="HC2208" s="90"/>
      <c r="HD2208" s="90"/>
      <c r="HE2208" s="90"/>
      <c r="HF2208" s="90"/>
      <c r="HG2208" s="90"/>
      <c r="HH2208" s="90"/>
      <c r="HI2208" s="90"/>
      <c r="HJ2208" s="90"/>
      <c r="HK2208" s="90"/>
      <c r="HL2208" s="90"/>
      <c r="HM2208" s="90"/>
      <c r="HN2208" s="90"/>
      <c r="HO2208" s="90"/>
      <c r="HP2208" s="90"/>
      <c r="HQ2208" s="90"/>
      <c r="HR2208" s="90"/>
      <c r="HS2208" s="90"/>
      <c r="HT2208" s="90"/>
      <c r="HU2208" s="90"/>
      <c r="HV2208" s="90"/>
      <c r="HW2208" s="90"/>
      <c r="HX2208" s="90"/>
      <c r="HY2208" s="90"/>
      <c r="HZ2208" s="90"/>
      <c r="IA2208" s="90"/>
      <c r="IB2208" s="90"/>
      <c r="IC2208" s="90"/>
      <c r="ID2208" s="90"/>
      <c r="IE2208" s="90"/>
      <c r="IF2208" s="90"/>
      <c r="IG2208" s="90"/>
      <c r="IH2208" s="90"/>
      <c r="II2208" s="90"/>
      <c r="IJ2208" s="90"/>
      <c r="IK2208" s="90"/>
      <c r="IL2208" s="90"/>
      <c r="IM2208" s="90"/>
    </row>
    <row r="2209" spans="1:247" ht="13.5" hidden="1">
      <c r="A2209" s="90" t="s">
        <v>2767</v>
      </c>
      <c r="B2209" s="93" t="s">
        <v>3295</v>
      </c>
      <c r="C2209" s="90" t="s">
        <v>2785</v>
      </c>
      <c r="D2209" s="90" t="s">
        <v>3300</v>
      </c>
      <c r="E2209" s="90">
        <v>339934</v>
      </c>
      <c r="F2209" s="90" t="s">
        <v>2786</v>
      </c>
      <c r="G2209" s="90" t="s">
        <v>752</v>
      </c>
      <c r="H2209" s="92">
        <v>5006.25</v>
      </c>
      <c r="I2209" s="92">
        <v>500</v>
      </c>
      <c r="J2209" s="93"/>
      <c r="K2209" s="94">
        <f t="shared" si="47"/>
        <v>10.012499999999999</v>
      </c>
      <c r="L2209" s="94">
        <v>10.012499999999999</v>
      </c>
      <c r="M2209" s="94">
        <f t="shared" si="41"/>
        <v>0</v>
      </c>
      <c r="N2209" s="90" t="s">
        <v>3301</v>
      </c>
      <c r="O2209" s="90" t="s">
        <v>3302</v>
      </c>
      <c r="P2209" s="90" t="s">
        <v>2619</v>
      </c>
      <c r="Q2209" s="90"/>
      <c r="R2209" s="90"/>
      <c r="S2209" s="90"/>
      <c r="T2209" s="90"/>
      <c r="U2209" s="90"/>
      <c r="V2209" s="90"/>
      <c r="W2209" s="90"/>
      <c r="X2209" s="90"/>
      <c r="Y2209" s="90"/>
      <c r="Z2209" s="90"/>
      <c r="AA2209" s="90"/>
      <c r="AB2209" s="90"/>
      <c r="AC2209" s="90"/>
      <c r="AD2209" s="90"/>
      <c r="AE2209" s="90"/>
      <c r="AF2209" s="90"/>
      <c r="AG2209" s="90"/>
      <c r="AH2209" s="90"/>
      <c r="AI2209" s="90"/>
      <c r="AJ2209" s="90"/>
      <c r="AK2209" s="90"/>
      <c r="AL2209" s="90"/>
      <c r="AM2209" s="90"/>
      <c r="AN2209" s="90"/>
      <c r="AO2209" s="90"/>
      <c r="AP2209" s="90"/>
      <c r="AQ2209" s="90"/>
      <c r="AR2209" s="90"/>
      <c r="AS2209" s="90"/>
      <c r="AT2209" s="90"/>
      <c r="AU2209" s="90"/>
      <c r="AV2209" s="90"/>
      <c r="AW2209" s="90"/>
      <c r="AX2209" s="90"/>
      <c r="AY2209" s="90"/>
      <c r="AZ2209" s="90"/>
      <c r="BA2209" s="90"/>
      <c r="BB2209" s="90"/>
      <c r="BC2209" s="90"/>
      <c r="BD2209" s="90"/>
      <c r="BE2209" s="90"/>
      <c r="BF2209" s="90"/>
      <c r="BG2209" s="90"/>
      <c r="BH2209" s="90"/>
      <c r="BI2209" s="90"/>
      <c r="BJ2209" s="90"/>
      <c r="BK2209" s="90"/>
      <c r="BL2209" s="90"/>
      <c r="BM2209" s="90"/>
      <c r="BN2209" s="90"/>
      <c r="BO2209" s="90"/>
      <c r="BP2209" s="90"/>
      <c r="BQ2209" s="90"/>
      <c r="BR2209" s="90"/>
      <c r="BS2209" s="90"/>
      <c r="BT2209" s="90"/>
      <c r="BU2209" s="90"/>
      <c r="BV2209" s="90"/>
      <c r="BW2209" s="90"/>
      <c r="BX2209" s="90"/>
      <c r="BY2209" s="90"/>
      <c r="BZ2209" s="90"/>
      <c r="CA2209" s="90"/>
      <c r="CB2209" s="90"/>
      <c r="CC2209" s="90"/>
      <c r="CD2209" s="90"/>
      <c r="CE2209" s="90"/>
      <c r="CF2209" s="90"/>
      <c r="CG2209" s="90"/>
      <c r="CH2209" s="90"/>
      <c r="CI2209" s="90"/>
      <c r="CJ2209" s="90"/>
      <c r="CK2209" s="90"/>
      <c r="CL2209" s="90"/>
      <c r="CM2209" s="90"/>
      <c r="CN2209" s="90"/>
      <c r="CO2209" s="90"/>
      <c r="CP2209" s="90"/>
      <c r="CQ2209" s="90"/>
      <c r="CR2209" s="90"/>
      <c r="CS2209" s="90"/>
      <c r="CT2209" s="90"/>
      <c r="CU2209" s="90"/>
      <c r="CV2209" s="90"/>
      <c r="CW2209" s="90"/>
      <c r="CX2209" s="90"/>
      <c r="CY2209" s="90"/>
      <c r="CZ2209" s="90"/>
      <c r="DA2209" s="90"/>
      <c r="DB2209" s="90"/>
      <c r="DC2209" s="90"/>
      <c r="DD2209" s="90"/>
      <c r="DE2209" s="90"/>
      <c r="DF2209" s="90"/>
      <c r="DG2209" s="90"/>
      <c r="DH2209" s="90"/>
      <c r="DI2209" s="90"/>
      <c r="DJ2209" s="90"/>
      <c r="DK2209" s="90"/>
      <c r="DL2209" s="90"/>
      <c r="DM2209" s="90"/>
      <c r="DN2209" s="90"/>
      <c r="DO2209" s="90"/>
      <c r="DP2209" s="90"/>
      <c r="DQ2209" s="90"/>
      <c r="DR2209" s="90"/>
      <c r="DS2209" s="90"/>
      <c r="DT2209" s="90"/>
      <c r="DU2209" s="90"/>
      <c r="DV2209" s="90"/>
      <c r="DW2209" s="90"/>
      <c r="DX2209" s="90"/>
      <c r="DY2209" s="90"/>
      <c r="DZ2209" s="90"/>
      <c r="EA2209" s="90"/>
      <c r="EB2209" s="90"/>
      <c r="EC2209" s="90"/>
      <c r="ED2209" s="90"/>
      <c r="EE2209" s="90"/>
      <c r="EF2209" s="90"/>
      <c r="EG2209" s="90"/>
      <c r="EH2209" s="90"/>
      <c r="EI2209" s="90"/>
      <c r="EJ2209" s="90"/>
      <c r="EK2209" s="90"/>
      <c r="EL2209" s="90"/>
      <c r="EM2209" s="90"/>
      <c r="EN2209" s="90"/>
      <c r="EO2209" s="90"/>
      <c r="EP2209" s="90"/>
      <c r="EQ2209" s="90"/>
      <c r="ER2209" s="90"/>
      <c r="ES2209" s="90"/>
      <c r="ET2209" s="90"/>
      <c r="EU2209" s="90"/>
      <c r="EV2209" s="90"/>
      <c r="EW2209" s="90"/>
      <c r="EX2209" s="90"/>
      <c r="EY2209" s="90"/>
      <c r="EZ2209" s="90"/>
      <c r="FA2209" s="90"/>
      <c r="FB2209" s="90"/>
      <c r="FC2209" s="90"/>
      <c r="FD2209" s="90"/>
      <c r="FE2209" s="90"/>
      <c r="FF2209" s="90"/>
      <c r="FG2209" s="90"/>
      <c r="FH2209" s="90"/>
      <c r="FI2209" s="90"/>
      <c r="FJ2209" s="90"/>
      <c r="FK2209" s="90"/>
      <c r="FL2209" s="90"/>
      <c r="FM2209" s="90"/>
      <c r="FN2209" s="90"/>
      <c r="FO2209" s="90"/>
      <c r="FP2209" s="90"/>
      <c r="FQ2209" s="90"/>
      <c r="FR2209" s="90"/>
      <c r="FS2209" s="90"/>
      <c r="FT2209" s="90"/>
      <c r="FU2209" s="90"/>
      <c r="FV2209" s="90"/>
      <c r="FW2209" s="90"/>
      <c r="FX2209" s="90"/>
      <c r="FY2209" s="90"/>
      <c r="FZ2209" s="90"/>
      <c r="GA2209" s="90"/>
      <c r="GB2209" s="90"/>
      <c r="GC2209" s="90"/>
      <c r="GD2209" s="90"/>
      <c r="GE2209" s="90"/>
      <c r="GF2209" s="90"/>
      <c r="GG2209" s="90"/>
      <c r="GH2209" s="90"/>
      <c r="GI2209" s="90"/>
      <c r="GJ2209" s="90"/>
      <c r="GK2209" s="90"/>
      <c r="GL2209" s="90"/>
      <c r="GM2209" s="90"/>
      <c r="GN2209" s="90"/>
      <c r="GO2209" s="90"/>
      <c r="GP2209" s="90"/>
      <c r="GQ2209" s="90"/>
      <c r="GR2209" s="90"/>
      <c r="GS2209" s="90"/>
      <c r="GT2209" s="90"/>
      <c r="GU2209" s="90"/>
      <c r="GV2209" s="90"/>
      <c r="GW2209" s="90"/>
      <c r="GX2209" s="90"/>
      <c r="GY2209" s="90"/>
      <c r="GZ2209" s="90"/>
      <c r="HA2209" s="90"/>
      <c r="HB2209" s="90"/>
      <c r="HC2209" s="90"/>
      <c r="HD2209" s="90"/>
      <c r="HE2209" s="90"/>
      <c r="HF2209" s="90"/>
      <c r="HG2209" s="90"/>
      <c r="HH2209" s="90"/>
      <c r="HI2209" s="90"/>
      <c r="HJ2209" s="90"/>
      <c r="HK2209" s="90"/>
      <c r="HL2209" s="90"/>
      <c r="HM2209" s="90"/>
      <c r="HN2209" s="90"/>
      <c r="HO2209" s="90"/>
      <c r="HP2209" s="90"/>
      <c r="HQ2209" s="90"/>
      <c r="HR2209" s="90"/>
      <c r="HS2209" s="90"/>
      <c r="HT2209" s="90"/>
      <c r="HU2209" s="90"/>
      <c r="HV2209" s="90"/>
      <c r="HW2209" s="90"/>
      <c r="HX2209" s="90"/>
      <c r="HY2209" s="90"/>
      <c r="HZ2209" s="90"/>
      <c r="IA2209" s="90"/>
      <c r="IB2209" s="90"/>
      <c r="IC2209" s="90"/>
      <c r="ID2209" s="90"/>
      <c r="IE2209" s="90"/>
      <c r="IF2209" s="90"/>
      <c r="IG2209" s="90"/>
      <c r="IH2209" s="90"/>
      <c r="II2209" s="90"/>
      <c r="IJ2209" s="90"/>
      <c r="IK2209" s="90"/>
      <c r="IL2209" s="90"/>
      <c r="IM2209" s="90"/>
    </row>
    <row r="2210" spans="1:247" ht="13.5" hidden="1">
      <c r="A2210" s="90" t="s">
        <v>2767</v>
      </c>
      <c r="B2210" s="93" t="s">
        <v>3295</v>
      </c>
      <c r="C2210" s="90" t="s">
        <v>2785</v>
      </c>
      <c r="D2210" s="90" t="s">
        <v>3303</v>
      </c>
      <c r="E2210" s="90" t="s">
        <v>3304</v>
      </c>
      <c r="F2210" s="90" t="s">
        <v>2786</v>
      </c>
      <c r="G2210" s="90" t="s">
        <v>752</v>
      </c>
      <c r="H2210" s="92">
        <v>-5006.25</v>
      </c>
      <c r="I2210" s="92">
        <v>500</v>
      </c>
      <c r="J2210" s="93"/>
      <c r="K2210" s="94">
        <f t="shared" si="47"/>
        <v>-10.012499999999999</v>
      </c>
      <c r="L2210" s="94">
        <v>-10.012499999999999</v>
      </c>
      <c r="M2210" s="94">
        <f t="shared" si="41"/>
        <v>0</v>
      </c>
      <c r="N2210" s="91">
        <v>45696</v>
      </c>
      <c r="O2210" s="90" t="s">
        <v>3305</v>
      </c>
      <c r="P2210" s="90" t="s">
        <v>2619</v>
      </c>
      <c r="Q2210" s="90"/>
      <c r="R2210" s="90"/>
      <c r="S2210" s="90"/>
      <c r="T2210" s="90"/>
      <c r="U2210" s="90"/>
      <c r="V2210" s="90"/>
      <c r="W2210" s="90"/>
      <c r="X2210" s="90"/>
      <c r="Y2210" s="90"/>
      <c r="Z2210" s="90"/>
      <c r="AA2210" s="90"/>
      <c r="AB2210" s="90"/>
      <c r="AC2210" s="90"/>
      <c r="AD2210" s="90"/>
      <c r="AE2210" s="90"/>
      <c r="AF2210" s="90"/>
      <c r="AG2210" s="90"/>
      <c r="AH2210" s="90"/>
      <c r="AI2210" s="90"/>
      <c r="AJ2210" s="90"/>
      <c r="AK2210" s="90"/>
      <c r="AL2210" s="90"/>
      <c r="AM2210" s="90"/>
      <c r="AN2210" s="90"/>
      <c r="AO2210" s="90"/>
      <c r="AP2210" s="90"/>
      <c r="AQ2210" s="90"/>
      <c r="AR2210" s="90"/>
      <c r="AS2210" s="90"/>
      <c r="AT2210" s="90"/>
      <c r="AU2210" s="90"/>
      <c r="AV2210" s="90"/>
      <c r="AW2210" s="90"/>
      <c r="AX2210" s="90"/>
      <c r="AY2210" s="90"/>
      <c r="AZ2210" s="90"/>
      <c r="BA2210" s="90"/>
      <c r="BB2210" s="90"/>
      <c r="BC2210" s="90"/>
      <c r="BD2210" s="90"/>
      <c r="BE2210" s="90"/>
      <c r="BF2210" s="90"/>
      <c r="BG2210" s="90"/>
      <c r="BH2210" s="90"/>
      <c r="BI2210" s="90"/>
      <c r="BJ2210" s="90"/>
      <c r="BK2210" s="90"/>
      <c r="BL2210" s="90"/>
      <c r="BM2210" s="90"/>
      <c r="BN2210" s="90"/>
      <c r="BO2210" s="90"/>
      <c r="BP2210" s="90"/>
      <c r="BQ2210" s="90"/>
      <c r="BR2210" s="90"/>
      <c r="BS2210" s="90"/>
      <c r="BT2210" s="90"/>
      <c r="BU2210" s="90"/>
      <c r="BV2210" s="90"/>
      <c r="BW2210" s="90"/>
      <c r="BX2210" s="90"/>
      <c r="BY2210" s="90"/>
      <c r="BZ2210" s="90"/>
      <c r="CA2210" s="90"/>
      <c r="CB2210" s="90"/>
      <c r="CC2210" s="90"/>
      <c r="CD2210" s="90"/>
      <c r="CE2210" s="90"/>
      <c r="CF2210" s="90"/>
      <c r="CG2210" s="90"/>
      <c r="CH2210" s="90"/>
      <c r="CI2210" s="90"/>
      <c r="CJ2210" s="90"/>
      <c r="CK2210" s="90"/>
      <c r="CL2210" s="90"/>
      <c r="CM2210" s="90"/>
      <c r="CN2210" s="90"/>
      <c r="CO2210" s="90"/>
      <c r="CP2210" s="90"/>
      <c r="CQ2210" s="90"/>
      <c r="CR2210" s="90"/>
      <c r="CS2210" s="90"/>
      <c r="CT2210" s="90"/>
      <c r="CU2210" s="90"/>
      <c r="CV2210" s="90"/>
      <c r="CW2210" s="90"/>
      <c r="CX2210" s="90"/>
      <c r="CY2210" s="90"/>
      <c r="CZ2210" s="90"/>
      <c r="DA2210" s="90"/>
      <c r="DB2210" s="90"/>
      <c r="DC2210" s="90"/>
      <c r="DD2210" s="90"/>
      <c r="DE2210" s="90"/>
      <c r="DF2210" s="90"/>
      <c r="DG2210" s="90"/>
      <c r="DH2210" s="90"/>
      <c r="DI2210" s="90"/>
      <c r="DJ2210" s="90"/>
      <c r="DK2210" s="90"/>
      <c r="DL2210" s="90"/>
      <c r="DM2210" s="90"/>
      <c r="DN2210" s="90"/>
      <c r="DO2210" s="90"/>
      <c r="DP2210" s="90"/>
      <c r="DQ2210" s="90"/>
      <c r="DR2210" s="90"/>
      <c r="DS2210" s="90"/>
      <c r="DT2210" s="90"/>
      <c r="DU2210" s="90"/>
      <c r="DV2210" s="90"/>
      <c r="DW2210" s="90"/>
      <c r="DX2210" s="90"/>
      <c r="DY2210" s="90"/>
      <c r="DZ2210" s="90"/>
      <c r="EA2210" s="90"/>
      <c r="EB2210" s="90"/>
      <c r="EC2210" s="90"/>
      <c r="ED2210" s="90"/>
      <c r="EE2210" s="90"/>
      <c r="EF2210" s="90"/>
      <c r="EG2210" s="90"/>
      <c r="EH2210" s="90"/>
      <c r="EI2210" s="90"/>
      <c r="EJ2210" s="90"/>
      <c r="EK2210" s="90"/>
      <c r="EL2210" s="90"/>
      <c r="EM2210" s="90"/>
      <c r="EN2210" s="90"/>
      <c r="EO2210" s="90"/>
      <c r="EP2210" s="90"/>
      <c r="EQ2210" s="90"/>
      <c r="ER2210" s="90"/>
      <c r="ES2210" s="90"/>
      <c r="ET2210" s="90"/>
      <c r="EU2210" s="90"/>
      <c r="EV2210" s="90"/>
      <c r="EW2210" s="90"/>
      <c r="EX2210" s="90"/>
      <c r="EY2210" s="90"/>
      <c r="EZ2210" s="90"/>
      <c r="FA2210" s="90"/>
      <c r="FB2210" s="90"/>
      <c r="FC2210" s="90"/>
      <c r="FD2210" s="90"/>
      <c r="FE2210" s="90"/>
      <c r="FF2210" s="90"/>
      <c r="FG2210" s="90"/>
      <c r="FH2210" s="90"/>
      <c r="FI2210" s="90"/>
      <c r="FJ2210" s="90"/>
      <c r="FK2210" s="90"/>
      <c r="FL2210" s="90"/>
      <c r="FM2210" s="90"/>
      <c r="FN2210" s="90"/>
      <c r="FO2210" s="90"/>
      <c r="FP2210" s="90"/>
      <c r="FQ2210" s="90"/>
      <c r="FR2210" s="90"/>
      <c r="FS2210" s="90"/>
      <c r="FT2210" s="90"/>
      <c r="FU2210" s="90"/>
      <c r="FV2210" s="90"/>
      <c r="FW2210" s="90"/>
      <c r="FX2210" s="90"/>
      <c r="FY2210" s="90"/>
      <c r="FZ2210" s="90"/>
      <c r="GA2210" s="90"/>
      <c r="GB2210" s="90"/>
      <c r="GC2210" s="90"/>
      <c r="GD2210" s="90"/>
      <c r="GE2210" s="90"/>
      <c r="GF2210" s="90"/>
      <c r="GG2210" s="90"/>
      <c r="GH2210" s="90"/>
      <c r="GI2210" s="90"/>
      <c r="GJ2210" s="90"/>
      <c r="GK2210" s="90"/>
      <c r="GL2210" s="90"/>
      <c r="GM2210" s="90"/>
      <c r="GN2210" s="90"/>
      <c r="GO2210" s="90"/>
      <c r="GP2210" s="90"/>
      <c r="GQ2210" s="90"/>
      <c r="GR2210" s="90"/>
      <c r="GS2210" s="90"/>
      <c r="GT2210" s="90"/>
      <c r="GU2210" s="90"/>
      <c r="GV2210" s="90"/>
      <c r="GW2210" s="90"/>
      <c r="GX2210" s="90"/>
      <c r="GY2210" s="90"/>
      <c r="GZ2210" s="90"/>
      <c r="HA2210" s="90"/>
      <c r="HB2210" s="90"/>
      <c r="HC2210" s="90"/>
      <c r="HD2210" s="90"/>
      <c r="HE2210" s="90"/>
      <c r="HF2210" s="90"/>
      <c r="HG2210" s="90"/>
      <c r="HH2210" s="90"/>
      <c r="HI2210" s="90"/>
      <c r="HJ2210" s="90"/>
      <c r="HK2210" s="90"/>
      <c r="HL2210" s="90"/>
      <c r="HM2210" s="90"/>
      <c r="HN2210" s="90"/>
      <c r="HO2210" s="90"/>
      <c r="HP2210" s="90"/>
      <c r="HQ2210" s="90"/>
      <c r="HR2210" s="90"/>
      <c r="HS2210" s="90"/>
      <c r="HT2210" s="90"/>
      <c r="HU2210" s="90"/>
      <c r="HV2210" s="90"/>
      <c r="HW2210" s="90"/>
      <c r="HX2210" s="90"/>
      <c r="HY2210" s="90"/>
      <c r="HZ2210" s="90"/>
      <c r="IA2210" s="90"/>
      <c r="IB2210" s="90"/>
      <c r="IC2210" s="90"/>
      <c r="ID2210" s="90"/>
      <c r="IE2210" s="90"/>
      <c r="IF2210" s="90"/>
      <c r="IG2210" s="90"/>
      <c r="IH2210" s="90"/>
      <c r="II2210" s="90"/>
      <c r="IJ2210" s="90"/>
      <c r="IK2210" s="90"/>
      <c r="IL2210" s="90"/>
      <c r="IM2210" s="90"/>
    </row>
    <row r="2211" spans="1:247" ht="13.5" hidden="1">
      <c r="A2211" s="90" t="s">
        <v>2767</v>
      </c>
      <c r="B2211" s="93" t="s">
        <v>3295</v>
      </c>
      <c r="C2211" s="90" t="s">
        <v>2785</v>
      </c>
      <c r="D2211" s="90" t="s">
        <v>3300</v>
      </c>
      <c r="E2211" s="90">
        <v>339937</v>
      </c>
      <c r="F2211" s="90" t="s">
        <v>2786</v>
      </c>
      <c r="G2211" s="90" t="s">
        <v>752</v>
      </c>
      <c r="H2211" s="92">
        <v>170171.25</v>
      </c>
      <c r="I2211" s="92">
        <v>500</v>
      </c>
      <c r="J2211" s="93"/>
      <c r="K2211" s="94">
        <f t="shared" si="47"/>
        <v>340.34249999999997</v>
      </c>
      <c r="L2211" s="94">
        <f>K2211</f>
        <v>340.34249999999997</v>
      </c>
      <c r="M2211" s="94">
        <f t="shared" si="41"/>
        <v>0</v>
      </c>
      <c r="N2211" s="91">
        <v>45696</v>
      </c>
      <c r="O2211" s="90" t="s">
        <v>3305</v>
      </c>
      <c r="P2211" s="90" t="s">
        <v>2619</v>
      </c>
      <c r="Q2211" s="90"/>
      <c r="R2211" s="90"/>
      <c r="S2211" s="90"/>
      <c r="T2211" s="90"/>
      <c r="U2211" s="90"/>
      <c r="V2211" s="90"/>
      <c r="W2211" s="90"/>
      <c r="X2211" s="90"/>
      <c r="Y2211" s="90"/>
      <c r="Z2211" s="90"/>
      <c r="AA2211" s="90"/>
      <c r="AB2211" s="90"/>
      <c r="AC2211" s="90"/>
      <c r="AD2211" s="90"/>
      <c r="AE2211" s="90"/>
      <c r="AF2211" s="90"/>
      <c r="AG2211" s="90"/>
      <c r="AH2211" s="90"/>
      <c r="AI2211" s="90"/>
      <c r="AJ2211" s="90"/>
      <c r="AK2211" s="90"/>
      <c r="AL2211" s="90"/>
      <c r="AM2211" s="90"/>
      <c r="AN2211" s="90"/>
      <c r="AO2211" s="90"/>
      <c r="AP2211" s="90"/>
      <c r="AQ2211" s="90"/>
      <c r="AR2211" s="90"/>
      <c r="AS2211" s="90"/>
      <c r="AT2211" s="90"/>
      <c r="AU2211" s="90"/>
      <c r="AV2211" s="90"/>
      <c r="AW2211" s="90"/>
      <c r="AX2211" s="90"/>
      <c r="AY2211" s="90"/>
      <c r="AZ2211" s="90"/>
      <c r="BA2211" s="90"/>
      <c r="BB2211" s="90"/>
      <c r="BC2211" s="90"/>
      <c r="BD2211" s="90"/>
      <c r="BE2211" s="90"/>
      <c r="BF2211" s="90"/>
      <c r="BG2211" s="90"/>
      <c r="BH2211" s="90"/>
      <c r="BI2211" s="90"/>
      <c r="BJ2211" s="90"/>
      <c r="BK2211" s="90"/>
      <c r="BL2211" s="90"/>
      <c r="BM2211" s="90"/>
      <c r="BN2211" s="90"/>
      <c r="BO2211" s="90"/>
      <c r="BP2211" s="90"/>
      <c r="BQ2211" s="90"/>
      <c r="BR2211" s="90"/>
      <c r="BS2211" s="90"/>
      <c r="BT2211" s="90"/>
      <c r="BU2211" s="90"/>
      <c r="BV2211" s="90"/>
      <c r="BW2211" s="90"/>
      <c r="BX2211" s="90"/>
      <c r="BY2211" s="90"/>
      <c r="BZ2211" s="90"/>
      <c r="CA2211" s="90"/>
      <c r="CB2211" s="90"/>
      <c r="CC2211" s="90"/>
      <c r="CD2211" s="90"/>
      <c r="CE2211" s="90"/>
      <c r="CF2211" s="90"/>
      <c r="CG2211" s="90"/>
      <c r="CH2211" s="90"/>
      <c r="CI2211" s="90"/>
      <c r="CJ2211" s="90"/>
      <c r="CK2211" s="90"/>
      <c r="CL2211" s="90"/>
      <c r="CM2211" s="90"/>
      <c r="CN2211" s="90"/>
      <c r="CO2211" s="90"/>
      <c r="CP2211" s="90"/>
      <c r="CQ2211" s="90"/>
      <c r="CR2211" s="90"/>
      <c r="CS2211" s="90"/>
      <c r="CT2211" s="90"/>
      <c r="CU2211" s="90"/>
      <c r="CV2211" s="90"/>
      <c r="CW2211" s="90"/>
      <c r="CX2211" s="90"/>
      <c r="CY2211" s="90"/>
      <c r="CZ2211" s="90"/>
      <c r="DA2211" s="90"/>
      <c r="DB2211" s="90"/>
      <c r="DC2211" s="90"/>
      <c r="DD2211" s="90"/>
      <c r="DE2211" s="90"/>
      <c r="DF2211" s="90"/>
      <c r="DG2211" s="90"/>
      <c r="DH2211" s="90"/>
      <c r="DI2211" s="90"/>
      <c r="DJ2211" s="90"/>
      <c r="DK2211" s="90"/>
      <c r="DL2211" s="90"/>
      <c r="DM2211" s="90"/>
      <c r="DN2211" s="90"/>
      <c r="DO2211" s="90"/>
      <c r="DP2211" s="90"/>
      <c r="DQ2211" s="90"/>
      <c r="DR2211" s="90"/>
      <c r="DS2211" s="90"/>
      <c r="DT2211" s="90"/>
      <c r="DU2211" s="90"/>
      <c r="DV2211" s="90"/>
      <c r="DW2211" s="90"/>
      <c r="DX2211" s="90"/>
      <c r="DY2211" s="90"/>
      <c r="DZ2211" s="90"/>
      <c r="EA2211" s="90"/>
      <c r="EB2211" s="90"/>
      <c r="EC2211" s="90"/>
      <c r="ED2211" s="90"/>
      <c r="EE2211" s="90"/>
      <c r="EF2211" s="90"/>
      <c r="EG2211" s="90"/>
      <c r="EH2211" s="90"/>
      <c r="EI2211" s="90"/>
      <c r="EJ2211" s="90"/>
      <c r="EK2211" s="90"/>
      <c r="EL2211" s="90"/>
      <c r="EM2211" s="90"/>
      <c r="EN2211" s="90"/>
      <c r="EO2211" s="90"/>
      <c r="EP2211" s="90"/>
      <c r="EQ2211" s="90"/>
      <c r="ER2211" s="90"/>
      <c r="ES2211" s="90"/>
      <c r="ET2211" s="90"/>
      <c r="EU2211" s="90"/>
      <c r="EV2211" s="90"/>
      <c r="EW2211" s="90"/>
      <c r="EX2211" s="90"/>
      <c r="EY2211" s="90"/>
      <c r="EZ2211" s="90"/>
      <c r="FA2211" s="90"/>
      <c r="FB2211" s="90"/>
      <c r="FC2211" s="90"/>
      <c r="FD2211" s="90"/>
      <c r="FE2211" s="90"/>
      <c r="FF2211" s="90"/>
      <c r="FG2211" s="90"/>
      <c r="FH2211" s="90"/>
      <c r="FI2211" s="90"/>
      <c r="FJ2211" s="90"/>
      <c r="FK2211" s="90"/>
      <c r="FL2211" s="90"/>
      <c r="FM2211" s="90"/>
      <c r="FN2211" s="90"/>
      <c r="FO2211" s="90"/>
      <c r="FP2211" s="90"/>
      <c r="FQ2211" s="90"/>
      <c r="FR2211" s="90"/>
      <c r="FS2211" s="90"/>
      <c r="FT2211" s="90"/>
      <c r="FU2211" s="90"/>
      <c r="FV2211" s="90"/>
      <c r="FW2211" s="90"/>
      <c r="FX2211" s="90"/>
      <c r="FY2211" s="90"/>
      <c r="FZ2211" s="90"/>
      <c r="GA2211" s="90"/>
      <c r="GB2211" s="90"/>
      <c r="GC2211" s="90"/>
      <c r="GD2211" s="90"/>
      <c r="GE2211" s="90"/>
      <c r="GF2211" s="90"/>
      <c r="GG2211" s="90"/>
      <c r="GH2211" s="90"/>
      <c r="GI2211" s="90"/>
      <c r="GJ2211" s="90"/>
      <c r="GK2211" s="90"/>
      <c r="GL2211" s="90"/>
      <c r="GM2211" s="90"/>
      <c r="GN2211" s="90"/>
      <c r="GO2211" s="90"/>
      <c r="GP2211" s="90"/>
      <c r="GQ2211" s="90"/>
      <c r="GR2211" s="90"/>
      <c r="GS2211" s="90"/>
      <c r="GT2211" s="90"/>
      <c r="GU2211" s="90"/>
      <c r="GV2211" s="90"/>
      <c r="GW2211" s="90"/>
      <c r="GX2211" s="90"/>
      <c r="GY2211" s="90"/>
      <c r="GZ2211" s="90"/>
      <c r="HA2211" s="90"/>
      <c r="HB2211" s="90"/>
      <c r="HC2211" s="90"/>
      <c r="HD2211" s="90"/>
      <c r="HE2211" s="90"/>
      <c r="HF2211" s="90"/>
      <c r="HG2211" s="90"/>
      <c r="HH2211" s="90"/>
      <c r="HI2211" s="90"/>
      <c r="HJ2211" s="90"/>
      <c r="HK2211" s="90"/>
      <c r="HL2211" s="90"/>
      <c r="HM2211" s="90"/>
      <c r="HN2211" s="90"/>
      <c r="HO2211" s="90"/>
      <c r="HP2211" s="90"/>
      <c r="HQ2211" s="90"/>
      <c r="HR2211" s="90"/>
      <c r="HS2211" s="90"/>
      <c r="HT2211" s="90"/>
      <c r="HU2211" s="90"/>
      <c r="HV2211" s="90"/>
      <c r="HW2211" s="90"/>
      <c r="HX2211" s="90"/>
      <c r="HY2211" s="90"/>
      <c r="HZ2211" s="90"/>
      <c r="IA2211" s="90"/>
      <c r="IB2211" s="90"/>
      <c r="IC2211" s="90"/>
      <c r="ID2211" s="90"/>
      <c r="IE2211" s="90"/>
      <c r="IF2211" s="90"/>
      <c r="IG2211" s="90"/>
      <c r="IH2211" s="90"/>
      <c r="II2211" s="90"/>
      <c r="IJ2211" s="90"/>
      <c r="IK2211" s="90"/>
      <c r="IL2211" s="90"/>
      <c r="IM2211" s="90"/>
    </row>
    <row r="2212" spans="1:247" ht="13.5" hidden="1">
      <c r="A2212" s="90" t="s">
        <v>2767</v>
      </c>
      <c r="B2212" s="93" t="s">
        <v>3295</v>
      </c>
      <c r="C2212" s="90" t="s">
        <v>2785</v>
      </c>
      <c r="D2212" s="90" t="s">
        <v>3303</v>
      </c>
      <c r="E2212" s="90" t="s">
        <v>3306</v>
      </c>
      <c r="F2212" s="90" t="s">
        <v>2786</v>
      </c>
      <c r="G2212" s="90" t="s">
        <v>752</v>
      </c>
      <c r="H2212" s="92">
        <v>-9881.25</v>
      </c>
      <c r="I2212" s="92">
        <v>500</v>
      </c>
      <c r="J2212" s="93"/>
      <c r="K2212" s="94">
        <f t="shared" si="47"/>
        <v>-19.762499999999999</v>
      </c>
      <c r="L2212" s="94"/>
      <c r="M2212" s="94">
        <f t="shared" si="41"/>
        <v>-19.762499999999999</v>
      </c>
      <c r="N2212" s="90" t="s">
        <v>3307</v>
      </c>
      <c r="O2212" s="90" t="s">
        <v>3308</v>
      </c>
      <c r="P2212" s="90" t="s">
        <v>2619</v>
      </c>
      <c r="Q2212" s="90"/>
      <c r="R2212" s="90"/>
      <c r="S2212" s="90"/>
      <c r="T2212" s="90"/>
      <c r="U2212" s="90"/>
      <c r="V2212" s="90"/>
      <c r="W2212" s="90"/>
      <c r="X2212" s="90"/>
      <c r="Y2212" s="90"/>
      <c r="Z2212" s="90"/>
      <c r="AA2212" s="90"/>
      <c r="AB2212" s="90"/>
      <c r="AC2212" s="90"/>
      <c r="AD2212" s="90"/>
      <c r="AE2212" s="90"/>
      <c r="AF2212" s="90"/>
      <c r="AG2212" s="90"/>
      <c r="AH2212" s="90"/>
      <c r="AI2212" s="90"/>
      <c r="AJ2212" s="90"/>
      <c r="AK2212" s="90"/>
      <c r="AL2212" s="90"/>
      <c r="AM2212" s="90"/>
      <c r="AN2212" s="90"/>
      <c r="AO2212" s="90"/>
      <c r="AP2212" s="90"/>
      <c r="AQ2212" s="90"/>
      <c r="AR2212" s="90"/>
      <c r="AS2212" s="90"/>
      <c r="AT2212" s="90"/>
      <c r="AU2212" s="90"/>
      <c r="AV2212" s="90"/>
      <c r="AW2212" s="90"/>
      <c r="AX2212" s="90"/>
      <c r="AY2212" s="90"/>
      <c r="AZ2212" s="90"/>
      <c r="BA2212" s="90"/>
      <c r="BB2212" s="90"/>
      <c r="BC2212" s="90"/>
      <c r="BD2212" s="90"/>
      <c r="BE2212" s="90"/>
      <c r="BF2212" s="90"/>
      <c r="BG2212" s="90"/>
      <c r="BH2212" s="90"/>
      <c r="BI2212" s="90"/>
      <c r="BJ2212" s="90"/>
      <c r="BK2212" s="90"/>
      <c r="BL2212" s="90"/>
      <c r="BM2212" s="90"/>
      <c r="BN2212" s="90"/>
      <c r="BO2212" s="90"/>
      <c r="BP2212" s="90"/>
      <c r="BQ2212" s="90"/>
      <c r="BR2212" s="90"/>
      <c r="BS2212" s="90"/>
      <c r="BT2212" s="90"/>
      <c r="BU2212" s="90"/>
      <c r="BV2212" s="90"/>
      <c r="BW2212" s="90"/>
      <c r="BX2212" s="90"/>
      <c r="BY2212" s="90"/>
      <c r="BZ2212" s="90"/>
      <c r="CA2212" s="90"/>
      <c r="CB2212" s="90"/>
      <c r="CC2212" s="90"/>
      <c r="CD2212" s="90"/>
      <c r="CE2212" s="90"/>
      <c r="CF2212" s="90"/>
      <c r="CG2212" s="90"/>
      <c r="CH2212" s="90"/>
      <c r="CI2212" s="90"/>
      <c r="CJ2212" s="90"/>
      <c r="CK2212" s="90"/>
      <c r="CL2212" s="90"/>
      <c r="CM2212" s="90"/>
      <c r="CN2212" s="90"/>
      <c r="CO2212" s="90"/>
      <c r="CP2212" s="90"/>
      <c r="CQ2212" s="90"/>
      <c r="CR2212" s="90"/>
      <c r="CS2212" s="90"/>
      <c r="CT2212" s="90"/>
      <c r="CU2212" s="90"/>
      <c r="CV2212" s="90"/>
      <c r="CW2212" s="90"/>
      <c r="CX2212" s="90"/>
      <c r="CY2212" s="90"/>
      <c r="CZ2212" s="90"/>
      <c r="DA2212" s="90"/>
      <c r="DB2212" s="90"/>
      <c r="DC2212" s="90"/>
      <c r="DD2212" s="90"/>
      <c r="DE2212" s="90"/>
      <c r="DF2212" s="90"/>
      <c r="DG2212" s="90"/>
      <c r="DH2212" s="90"/>
      <c r="DI2212" s="90"/>
      <c r="DJ2212" s="90"/>
      <c r="DK2212" s="90"/>
      <c r="DL2212" s="90"/>
      <c r="DM2212" s="90"/>
      <c r="DN2212" s="90"/>
      <c r="DO2212" s="90"/>
      <c r="DP2212" s="90"/>
      <c r="DQ2212" s="90"/>
      <c r="DR2212" s="90"/>
      <c r="DS2212" s="90"/>
      <c r="DT2212" s="90"/>
      <c r="DU2212" s="90"/>
      <c r="DV2212" s="90"/>
      <c r="DW2212" s="90"/>
      <c r="DX2212" s="90"/>
      <c r="DY2212" s="90"/>
      <c r="DZ2212" s="90"/>
      <c r="EA2212" s="90"/>
      <c r="EB2212" s="90"/>
      <c r="EC2212" s="90"/>
      <c r="ED2212" s="90"/>
      <c r="EE2212" s="90"/>
      <c r="EF2212" s="90"/>
      <c r="EG2212" s="90"/>
      <c r="EH2212" s="90"/>
      <c r="EI2212" s="90"/>
      <c r="EJ2212" s="90"/>
      <c r="EK2212" s="90"/>
      <c r="EL2212" s="90"/>
      <c r="EM2212" s="90"/>
      <c r="EN2212" s="90"/>
      <c r="EO2212" s="90"/>
      <c r="EP2212" s="90"/>
      <c r="EQ2212" s="90"/>
      <c r="ER2212" s="90"/>
      <c r="ES2212" s="90"/>
      <c r="ET2212" s="90"/>
      <c r="EU2212" s="90"/>
      <c r="EV2212" s="90"/>
      <c r="EW2212" s="90"/>
      <c r="EX2212" s="90"/>
      <c r="EY2212" s="90"/>
      <c r="EZ2212" s="90"/>
      <c r="FA2212" s="90"/>
      <c r="FB2212" s="90"/>
      <c r="FC2212" s="90"/>
      <c r="FD2212" s="90"/>
      <c r="FE2212" s="90"/>
      <c r="FF2212" s="90"/>
      <c r="FG2212" s="90"/>
      <c r="FH2212" s="90"/>
      <c r="FI2212" s="90"/>
      <c r="FJ2212" s="90"/>
      <c r="FK2212" s="90"/>
      <c r="FL2212" s="90"/>
      <c r="FM2212" s="90"/>
      <c r="FN2212" s="90"/>
      <c r="FO2212" s="90"/>
      <c r="FP2212" s="90"/>
      <c r="FQ2212" s="90"/>
      <c r="FR2212" s="90"/>
      <c r="FS2212" s="90"/>
      <c r="FT2212" s="90"/>
      <c r="FU2212" s="90"/>
      <c r="FV2212" s="90"/>
      <c r="FW2212" s="90"/>
      <c r="FX2212" s="90"/>
      <c r="FY2212" s="90"/>
      <c r="FZ2212" s="90"/>
      <c r="GA2212" s="90"/>
      <c r="GB2212" s="90"/>
      <c r="GC2212" s="90"/>
      <c r="GD2212" s="90"/>
      <c r="GE2212" s="90"/>
      <c r="GF2212" s="90"/>
      <c r="GG2212" s="90"/>
      <c r="GH2212" s="90"/>
      <c r="GI2212" s="90"/>
      <c r="GJ2212" s="90"/>
      <c r="GK2212" s="90"/>
      <c r="GL2212" s="90"/>
      <c r="GM2212" s="90"/>
      <c r="GN2212" s="90"/>
      <c r="GO2212" s="90"/>
      <c r="GP2212" s="90"/>
      <c r="GQ2212" s="90"/>
      <c r="GR2212" s="90"/>
      <c r="GS2212" s="90"/>
      <c r="GT2212" s="90"/>
      <c r="GU2212" s="90"/>
      <c r="GV2212" s="90"/>
      <c r="GW2212" s="90"/>
      <c r="GX2212" s="90"/>
      <c r="GY2212" s="90"/>
      <c r="GZ2212" s="90"/>
      <c r="HA2212" s="90"/>
      <c r="HB2212" s="90"/>
      <c r="HC2212" s="90"/>
      <c r="HD2212" s="90"/>
      <c r="HE2212" s="90"/>
      <c r="HF2212" s="90"/>
      <c r="HG2212" s="90"/>
      <c r="HH2212" s="90"/>
      <c r="HI2212" s="90"/>
      <c r="HJ2212" s="90"/>
      <c r="HK2212" s="90"/>
      <c r="HL2212" s="90"/>
      <c r="HM2212" s="90"/>
      <c r="HN2212" s="90"/>
      <c r="HO2212" s="90"/>
      <c r="HP2212" s="90"/>
      <c r="HQ2212" s="90"/>
      <c r="HR2212" s="90"/>
      <c r="HS2212" s="90"/>
      <c r="HT2212" s="90"/>
      <c r="HU2212" s="90"/>
      <c r="HV2212" s="90"/>
      <c r="HW2212" s="90"/>
      <c r="HX2212" s="90"/>
      <c r="HY2212" s="90"/>
      <c r="HZ2212" s="90"/>
      <c r="IA2212" s="90"/>
      <c r="IB2212" s="90"/>
      <c r="IC2212" s="90"/>
      <c r="ID2212" s="90"/>
      <c r="IE2212" s="90"/>
      <c r="IF2212" s="90"/>
      <c r="IG2212" s="90"/>
      <c r="IH2212" s="90"/>
      <c r="II2212" s="90"/>
      <c r="IJ2212" s="90"/>
      <c r="IK2212" s="90"/>
      <c r="IL2212" s="90"/>
      <c r="IM2212" s="90"/>
    </row>
    <row r="2213" spans="1:247" ht="13.5" hidden="1">
      <c r="A2213" s="90" t="s">
        <v>2767</v>
      </c>
      <c r="B2213" s="93" t="s">
        <v>3295</v>
      </c>
      <c r="C2213" s="90" t="s">
        <v>2785</v>
      </c>
      <c r="D2213" s="90" t="s">
        <v>3309</v>
      </c>
      <c r="E2213" s="90">
        <v>340599</v>
      </c>
      <c r="F2213" s="90" t="s">
        <v>2786</v>
      </c>
      <c r="G2213" s="90" t="s">
        <v>752</v>
      </c>
      <c r="H2213" s="92">
        <v>28620</v>
      </c>
      <c r="I2213" s="92">
        <v>500</v>
      </c>
      <c r="J2213" s="93"/>
      <c r="K2213" s="94">
        <f t="shared" si="47"/>
        <v>57.24</v>
      </c>
      <c r="L2213" s="94">
        <f>K2213</f>
        <v>57.24</v>
      </c>
      <c r="M2213" s="94">
        <f t="shared" ref="M2213:M2228" si="49">K2213-L2213</f>
        <v>0</v>
      </c>
      <c r="N2213" s="91">
        <v>45876</v>
      </c>
      <c r="O2213" s="90" t="s">
        <v>3310</v>
      </c>
      <c r="P2213" s="90" t="s">
        <v>2619</v>
      </c>
      <c r="Q2213" s="90"/>
      <c r="R2213" s="90"/>
      <c r="S2213" s="90"/>
      <c r="T2213" s="90"/>
      <c r="U2213" s="90"/>
      <c r="V2213" s="90"/>
      <c r="W2213" s="90"/>
      <c r="X2213" s="90"/>
      <c r="Y2213" s="90"/>
      <c r="Z2213" s="90"/>
      <c r="AA2213" s="90"/>
      <c r="AB2213" s="90"/>
      <c r="AC2213" s="90"/>
      <c r="AD2213" s="90"/>
      <c r="AE2213" s="90"/>
      <c r="AF2213" s="90"/>
      <c r="AG2213" s="90"/>
      <c r="AH2213" s="90"/>
      <c r="AI2213" s="90"/>
      <c r="AJ2213" s="90"/>
      <c r="AK2213" s="90"/>
      <c r="AL2213" s="90"/>
      <c r="AM2213" s="90"/>
      <c r="AN2213" s="90"/>
      <c r="AO2213" s="90"/>
      <c r="AP2213" s="90"/>
      <c r="AQ2213" s="90"/>
      <c r="AR2213" s="90"/>
      <c r="AS2213" s="90"/>
      <c r="AT2213" s="90"/>
      <c r="AU2213" s="90"/>
      <c r="AV2213" s="90"/>
      <c r="AW2213" s="90"/>
      <c r="AX2213" s="90"/>
      <c r="AY2213" s="90"/>
      <c r="AZ2213" s="90"/>
      <c r="BA2213" s="90"/>
      <c r="BB2213" s="90"/>
      <c r="BC2213" s="90"/>
      <c r="BD2213" s="90"/>
      <c r="BE2213" s="90"/>
      <c r="BF2213" s="90"/>
      <c r="BG2213" s="90"/>
      <c r="BH2213" s="90"/>
      <c r="BI2213" s="90"/>
      <c r="BJ2213" s="90"/>
      <c r="BK2213" s="90"/>
      <c r="BL2213" s="90"/>
      <c r="BM2213" s="90"/>
      <c r="BN2213" s="90"/>
      <c r="BO2213" s="90"/>
      <c r="BP2213" s="90"/>
      <c r="BQ2213" s="90"/>
      <c r="BR2213" s="90"/>
      <c r="BS2213" s="90"/>
      <c r="BT2213" s="90"/>
      <c r="BU2213" s="90"/>
      <c r="BV2213" s="90"/>
      <c r="BW2213" s="90"/>
      <c r="BX2213" s="90"/>
      <c r="BY2213" s="90"/>
      <c r="BZ2213" s="90"/>
      <c r="CA2213" s="90"/>
      <c r="CB2213" s="90"/>
      <c r="CC2213" s="90"/>
      <c r="CD2213" s="90"/>
      <c r="CE2213" s="90"/>
      <c r="CF2213" s="90"/>
      <c r="CG2213" s="90"/>
      <c r="CH2213" s="90"/>
      <c r="CI2213" s="90"/>
      <c r="CJ2213" s="90"/>
      <c r="CK2213" s="90"/>
      <c r="CL2213" s="90"/>
      <c r="CM2213" s="90"/>
      <c r="CN2213" s="90"/>
      <c r="CO2213" s="90"/>
      <c r="CP2213" s="90"/>
      <c r="CQ2213" s="90"/>
      <c r="CR2213" s="90"/>
      <c r="CS2213" s="90"/>
      <c r="CT2213" s="90"/>
      <c r="CU2213" s="90"/>
      <c r="CV2213" s="90"/>
      <c r="CW2213" s="90"/>
      <c r="CX2213" s="90"/>
      <c r="CY2213" s="90"/>
      <c r="CZ2213" s="90"/>
      <c r="DA2213" s="90"/>
      <c r="DB2213" s="90"/>
      <c r="DC2213" s="90"/>
      <c r="DD2213" s="90"/>
      <c r="DE2213" s="90"/>
      <c r="DF2213" s="90"/>
      <c r="DG2213" s="90"/>
      <c r="DH2213" s="90"/>
      <c r="DI2213" s="90"/>
      <c r="DJ2213" s="90"/>
      <c r="DK2213" s="90"/>
      <c r="DL2213" s="90"/>
      <c r="DM2213" s="90"/>
      <c r="DN2213" s="90"/>
      <c r="DO2213" s="90"/>
      <c r="DP2213" s="90"/>
      <c r="DQ2213" s="90"/>
      <c r="DR2213" s="90"/>
      <c r="DS2213" s="90"/>
      <c r="DT2213" s="90"/>
      <c r="DU2213" s="90"/>
      <c r="DV2213" s="90"/>
      <c r="DW2213" s="90"/>
      <c r="DX2213" s="90"/>
      <c r="DY2213" s="90"/>
      <c r="DZ2213" s="90"/>
      <c r="EA2213" s="90"/>
      <c r="EB2213" s="90"/>
      <c r="EC2213" s="90"/>
      <c r="ED2213" s="90"/>
      <c r="EE2213" s="90"/>
      <c r="EF2213" s="90"/>
      <c r="EG2213" s="90"/>
      <c r="EH2213" s="90"/>
      <c r="EI2213" s="90"/>
      <c r="EJ2213" s="90"/>
      <c r="EK2213" s="90"/>
      <c r="EL2213" s="90"/>
      <c r="EM2213" s="90"/>
      <c r="EN2213" s="90"/>
      <c r="EO2213" s="90"/>
      <c r="EP2213" s="90"/>
      <c r="EQ2213" s="90"/>
      <c r="ER2213" s="90"/>
      <c r="ES2213" s="90"/>
      <c r="ET2213" s="90"/>
      <c r="EU2213" s="90"/>
      <c r="EV2213" s="90"/>
      <c r="EW2213" s="90"/>
      <c r="EX2213" s="90"/>
      <c r="EY2213" s="90"/>
      <c r="EZ2213" s="90"/>
      <c r="FA2213" s="90"/>
      <c r="FB2213" s="90"/>
      <c r="FC2213" s="90"/>
      <c r="FD2213" s="90"/>
      <c r="FE2213" s="90"/>
      <c r="FF2213" s="90"/>
      <c r="FG2213" s="90"/>
      <c r="FH2213" s="90"/>
      <c r="FI2213" s="90"/>
      <c r="FJ2213" s="90"/>
      <c r="FK2213" s="90"/>
      <c r="FL2213" s="90"/>
      <c r="FM2213" s="90"/>
      <c r="FN2213" s="90"/>
      <c r="FO2213" s="90"/>
      <c r="FP2213" s="90"/>
      <c r="FQ2213" s="90"/>
      <c r="FR2213" s="90"/>
      <c r="FS2213" s="90"/>
      <c r="FT2213" s="90"/>
      <c r="FU2213" s="90"/>
      <c r="FV2213" s="90"/>
      <c r="FW2213" s="90"/>
      <c r="FX2213" s="90"/>
      <c r="FY2213" s="90"/>
      <c r="FZ2213" s="90"/>
      <c r="GA2213" s="90"/>
      <c r="GB2213" s="90"/>
      <c r="GC2213" s="90"/>
      <c r="GD2213" s="90"/>
      <c r="GE2213" s="90"/>
      <c r="GF2213" s="90"/>
      <c r="GG2213" s="90"/>
      <c r="GH2213" s="90"/>
      <c r="GI2213" s="90"/>
      <c r="GJ2213" s="90"/>
      <c r="GK2213" s="90"/>
      <c r="GL2213" s="90"/>
      <c r="GM2213" s="90"/>
      <c r="GN2213" s="90"/>
      <c r="GO2213" s="90"/>
      <c r="GP2213" s="90"/>
      <c r="GQ2213" s="90"/>
      <c r="GR2213" s="90"/>
      <c r="GS2213" s="90"/>
      <c r="GT2213" s="90"/>
      <c r="GU2213" s="90"/>
      <c r="GV2213" s="90"/>
      <c r="GW2213" s="90"/>
      <c r="GX2213" s="90"/>
      <c r="GY2213" s="90"/>
      <c r="GZ2213" s="90"/>
      <c r="HA2213" s="90"/>
      <c r="HB2213" s="90"/>
      <c r="HC2213" s="90"/>
      <c r="HD2213" s="90"/>
      <c r="HE2213" s="90"/>
      <c r="HF2213" s="90"/>
      <c r="HG2213" s="90"/>
      <c r="HH2213" s="90"/>
      <c r="HI2213" s="90"/>
      <c r="HJ2213" s="90"/>
      <c r="HK2213" s="90"/>
      <c r="HL2213" s="90"/>
      <c r="HM2213" s="90"/>
      <c r="HN2213" s="90"/>
      <c r="HO2213" s="90"/>
      <c r="HP2213" s="90"/>
      <c r="HQ2213" s="90"/>
      <c r="HR2213" s="90"/>
      <c r="HS2213" s="90"/>
      <c r="HT2213" s="90"/>
      <c r="HU2213" s="90"/>
      <c r="HV2213" s="90"/>
      <c r="HW2213" s="90"/>
      <c r="HX2213" s="90"/>
      <c r="HY2213" s="90"/>
      <c r="HZ2213" s="90"/>
      <c r="IA2213" s="90"/>
      <c r="IB2213" s="90"/>
      <c r="IC2213" s="90"/>
      <c r="ID2213" s="90"/>
      <c r="IE2213" s="90"/>
      <c r="IF2213" s="90"/>
      <c r="IG2213" s="90"/>
      <c r="IH2213" s="90"/>
      <c r="II2213" s="90"/>
      <c r="IJ2213" s="90"/>
      <c r="IK2213" s="90"/>
      <c r="IL2213" s="90"/>
      <c r="IM2213" s="90"/>
    </row>
    <row r="2214" spans="1:247" ht="13.5" hidden="1">
      <c r="A2214" s="90" t="s">
        <v>2767</v>
      </c>
      <c r="B2214" s="93" t="s">
        <v>3295</v>
      </c>
      <c r="C2214" s="90" t="s">
        <v>2785</v>
      </c>
      <c r="D2214" s="90" t="s">
        <v>3027</v>
      </c>
      <c r="E2214" s="90">
        <v>3481</v>
      </c>
      <c r="F2214" s="90" t="s">
        <v>2776</v>
      </c>
      <c r="G2214" s="90" t="s">
        <v>3311</v>
      </c>
      <c r="H2214" s="92">
        <v>75794.75</v>
      </c>
      <c r="I2214" s="92">
        <v>496</v>
      </c>
      <c r="J2214" s="93"/>
      <c r="K2214" s="94">
        <f t="shared" si="47"/>
        <v>152.81199596774192</v>
      </c>
      <c r="L2214" s="94">
        <v>152.81299999999999</v>
      </c>
      <c r="M2214" s="94">
        <f t="shared" si="49"/>
        <v>-1.0040322580664451E-3</v>
      </c>
      <c r="N2214" s="90" t="s">
        <v>3312</v>
      </c>
      <c r="O2214" s="90" t="s">
        <v>3313</v>
      </c>
      <c r="P2214" s="90" t="s">
        <v>2619</v>
      </c>
      <c r="Q2214" s="90"/>
      <c r="R2214" s="90"/>
      <c r="S2214" s="90"/>
      <c r="T2214" s="90"/>
      <c r="U2214" s="90"/>
      <c r="V2214" s="90"/>
      <c r="W2214" s="90"/>
      <c r="X2214" s="90"/>
      <c r="Y2214" s="90"/>
      <c r="Z2214" s="90"/>
      <c r="AA2214" s="90"/>
      <c r="AB2214" s="90"/>
      <c r="AC2214" s="90"/>
      <c r="AD2214" s="90"/>
      <c r="AE2214" s="90"/>
      <c r="AF2214" s="90"/>
      <c r="AG2214" s="90"/>
      <c r="AH2214" s="90"/>
      <c r="AI2214" s="90"/>
      <c r="AJ2214" s="90"/>
      <c r="AK2214" s="90"/>
      <c r="AL2214" s="90"/>
      <c r="AM2214" s="90"/>
      <c r="AN2214" s="90"/>
      <c r="AO2214" s="90"/>
      <c r="AP2214" s="90"/>
      <c r="AQ2214" s="90"/>
      <c r="AR2214" s="90"/>
      <c r="AS2214" s="90"/>
      <c r="AT2214" s="90"/>
      <c r="AU2214" s="90"/>
      <c r="AV2214" s="90"/>
      <c r="AW2214" s="90"/>
      <c r="AX2214" s="90"/>
      <c r="AY2214" s="90"/>
      <c r="AZ2214" s="90"/>
      <c r="BA2214" s="90"/>
      <c r="BB2214" s="90"/>
      <c r="BC2214" s="90"/>
      <c r="BD2214" s="90"/>
      <c r="BE2214" s="90"/>
      <c r="BF2214" s="90"/>
      <c r="BG2214" s="90"/>
      <c r="BH2214" s="90"/>
      <c r="BI2214" s="90"/>
      <c r="BJ2214" s="90"/>
      <c r="BK2214" s="90"/>
      <c r="BL2214" s="90"/>
      <c r="BM2214" s="90"/>
      <c r="BN2214" s="90"/>
      <c r="BO2214" s="90"/>
      <c r="BP2214" s="90"/>
      <c r="BQ2214" s="90"/>
      <c r="BR2214" s="90"/>
      <c r="BS2214" s="90"/>
      <c r="BT2214" s="90"/>
      <c r="BU2214" s="90"/>
      <c r="BV2214" s="90"/>
      <c r="BW2214" s="90"/>
      <c r="BX2214" s="90"/>
      <c r="BY2214" s="90"/>
      <c r="BZ2214" s="90"/>
      <c r="CA2214" s="90"/>
      <c r="CB2214" s="90"/>
      <c r="CC2214" s="90"/>
      <c r="CD2214" s="90"/>
      <c r="CE2214" s="90"/>
      <c r="CF2214" s="90"/>
      <c r="CG2214" s="90"/>
      <c r="CH2214" s="90"/>
      <c r="CI2214" s="90"/>
      <c r="CJ2214" s="90"/>
      <c r="CK2214" s="90"/>
      <c r="CL2214" s="90"/>
      <c r="CM2214" s="90"/>
      <c r="CN2214" s="90"/>
      <c r="CO2214" s="90"/>
      <c r="CP2214" s="90"/>
      <c r="CQ2214" s="90"/>
      <c r="CR2214" s="90"/>
      <c r="CS2214" s="90"/>
      <c r="CT2214" s="90"/>
      <c r="CU2214" s="90"/>
      <c r="CV2214" s="90"/>
      <c r="CW2214" s="90"/>
      <c r="CX2214" s="90"/>
      <c r="CY2214" s="90"/>
      <c r="CZ2214" s="90"/>
      <c r="DA2214" s="90"/>
      <c r="DB2214" s="90"/>
      <c r="DC2214" s="90"/>
      <c r="DD2214" s="90"/>
      <c r="DE2214" s="90"/>
      <c r="DF2214" s="90"/>
      <c r="DG2214" s="90"/>
      <c r="DH2214" s="90"/>
      <c r="DI2214" s="90"/>
      <c r="DJ2214" s="90"/>
      <c r="DK2214" s="90"/>
      <c r="DL2214" s="90"/>
      <c r="DM2214" s="90"/>
      <c r="DN2214" s="90"/>
      <c r="DO2214" s="90"/>
      <c r="DP2214" s="90"/>
      <c r="DQ2214" s="90"/>
      <c r="DR2214" s="90"/>
      <c r="DS2214" s="90"/>
      <c r="DT2214" s="90"/>
      <c r="DU2214" s="90"/>
      <c r="DV2214" s="90"/>
      <c r="DW2214" s="90"/>
      <c r="DX2214" s="90"/>
      <c r="DY2214" s="90"/>
      <c r="DZ2214" s="90"/>
      <c r="EA2214" s="90"/>
      <c r="EB2214" s="90"/>
      <c r="EC2214" s="90"/>
      <c r="ED2214" s="90"/>
      <c r="EE2214" s="90"/>
      <c r="EF2214" s="90"/>
      <c r="EG2214" s="90"/>
      <c r="EH2214" s="90"/>
      <c r="EI2214" s="90"/>
      <c r="EJ2214" s="90"/>
      <c r="EK2214" s="90"/>
      <c r="EL2214" s="90"/>
      <c r="EM2214" s="90"/>
      <c r="EN2214" s="90"/>
      <c r="EO2214" s="90"/>
      <c r="EP2214" s="90"/>
      <c r="EQ2214" s="90"/>
      <c r="ER2214" s="90"/>
      <c r="ES2214" s="90"/>
      <c r="ET2214" s="90"/>
      <c r="EU2214" s="90"/>
      <c r="EV2214" s="90"/>
      <c r="EW2214" s="90"/>
      <c r="EX2214" s="90"/>
      <c r="EY2214" s="90"/>
      <c r="EZ2214" s="90"/>
      <c r="FA2214" s="90"/>
      <c r="FB2214" s="90"/>
      <c r="FC2214" s="90"/>
      <c r="FD2214" s="90"/>
      <c r="FE2214" s="90"/>
      <c r="FF2214" s="90"/>
      <c r="FG2214" s="90"/>
      <c r="FH2214" s="90"/>
      <c r="FI2214" s="90"/>
      <c r="FJ2214" s="90"/>
      <c r="FK2214" s="90"/>
      <c r="FL2214" s="90"/>
      <c r="FM2214" s="90"/>
      <c r="FN2214" s="90"/>
      <c r="FO2214" s="90"/>
      <c r="FP2214" s="90"/>
      <c r="FQ2214" s="90"/>
      <c r="FR2214" s="90"/>
      <c r="FS2214" s="90"/>
      <c r="FT2214" s="90"/>
      <c r="FU2214" s="90"/>
      <c r="FV2214" s="90"/>
      <c r="FW2214" s="90"/>
      <c r="FX2214" s="90"/>
      <c r="FY2214" s="90"/>
      <c r="FZ2214" s="90"/>
      <c r="GA2214" s="90"/>
      <c r="GB2214" s="90"/>
      <c r="GC2214" s="90"/>
      <c r="GD2214" s="90"/>
      <c r="GE2214" s="90"/>
      <c r="GF2214" s="90"/>
      <c r="GG2214" s="90"/>
      <c r="GH2214" s="90"/>
      <c r="GI2214" s="90"/>
      <c r="GJ2214" s="90"/>
      <c r="GK2214" s="90"/>
      <c r="GL2214" s="90"/>
      <c r="GM2214" s="90"/>
      <c r="GN2214" s="90"/>
      <c r="GO2214" s="90"/>
      <c r="GP2214" s="90"/>
      <c r="GQ2214" s="90"/>
      <c r="GR2214" s="90"/>
      <c r="GS2214" s="90"/>
      <c r="GT2214" s="90"/>
      <c r="GU2214" s="90"/>
      <c r="GV2214" s="90"/>
      <c r="GW2214" s="90"/>
      <c r="GX2214" s="90"/>
      <c r="GY2214" s="90"/>
      <c r="GZ2214" s="90"/>
      <c r="HA2214" s="90"/>
      <c r="HB2214" s="90"/>
      <c r="HC2214" s="90"/>
      <c r="HD2214" s="90"/>
      <c r="HE2214" s="90"/>
      <c r="HF2214" s="90"/>
      <c r="HG2214" s="90"/>
      <c r="HH2214" s="90"/>
      <c r="HI2214" s="90"/>
      <c r="HJ2214" s="90"/>
      <c r="HK2214" s="90"/>
      <c r="HL2214" s="90"/>
      <c r="HM2214" s="90"/>
      <c r="HN2214" s="90"/>
      <c r="HO2214" s="90"/>
      <c r="HP2214" s="90"/>
      <c r="HQ2214" s="90"/>
      <c r="HR2214" s="90"/>
      <c r="HS2214" s="90"/>
      <c r="HT2214" s="90"/>
      <c r="HU2214" s="90"/>
      <c r="HV2214" s="90"/>
      <c r="HW2214" s="90"/>
      <c r="HX2214" s="90"/>
      <c r="HY2214" s="90"/>
      <c r="HZ2214" s="90"/>
      <c r="IA2214" s="90"/>
      <c r="IB2214" s="90"/>
      <c r="IC2214" s="90"/>
      <c r="ID2214" s="90"/>
      <c r="IE2214" s="90"/>
      <c r="IF2214" s="90"/>
      <c r="IG2214" s="90"/>
      <c r="IH2214" s="90"/>
      <c r="II2214" s="90"/>
      <c r="IJ2214" s="90"/>
      <c r="IK2214" s="90"/>
      <c r="IL2214" s="90"/>
      <c r="IM2214" s="90"/>
    </row>
    <row r="2215" spans="1:247" ht="13.5" hidden="1">
      <c r="A2215" s="90" t="s">
        <v>2767</v>
      </c>
      <c r="B2215" s="93" t="s">
        <v>3314</v>
      </c>
      <c r="C2215" s="90" t="s">
        <v>2793</v>
      </c>
      <c r="D2215" s="90" t="s">
        <v>2911</v>
      </c>
      <c r="E2215" s="90" t="s">
        <v>2912</v>
      </c>
      <c r="F2215" s="90" t="s">
        <v>2795</v>
      </c>
      <c r="G2215" s="90" t="s">
        <v>3315</v>
      </c>
      <c r="H2215" s="92">
        <f>4428354.86/4</f>
        <v>1107088.7150000001</v>
      </c>
      <c r="I2215" s="90">
        <f>4428355/8806.34</f>
        <v>502.85987141082444</v>
      </c>
      <c r="J2215" s="90"/>
      <c r="K2215" s="94">
        <f t="shared" si="47"/>
        <v>2201.5849303981054</v>
      </c>
      <c r="L2215" s="94">
        <f t="shared" ref="L2215:L2228" si="50">K2215</f>
        <v>2201.5849303981054</v>
      </c>
      <c r="M2215" s="94">
        <f t="shared" si="49"/>
        <v>0</v>
      </c>
      <c r="N2215" s="90" t="s">
        <v>3312</v>
      </c>
      <c r="O2215" s="90" t="s">
        <v>3313</v>
      </c>
      <c r="P2215" s="90" t="s">
        <v>2619</v>
      </c>
      <c r="Q2215" s="90"/>
      <c r="R2215" s="90"/>
      <c r="S2215" s="90"/>
      <c r="T2215" s="90"/>
      <c r="U2215" s="90"/>
      <c r="V2215" s="90"/>
      <c r="W2215" s="90"/>
      <c r="X2215" s="90"/>
      <c r="Y2215" s="90"/>
      <c r="Z2215" s="90"/>
      <c r="AA2215" s="90"/>
      <c r="AB2215" s="90"/>
      <c r="AC2215" s="90"/>
      <c r="AD2215" s="90"/>
      <c r="AE2215" s="90"/>
      <c r="AF2215" s="90"/>
      <c r="AG2215" s="90"/>
      <c r="AH2215" s="90"/>
      <c r="AI2215" s="90"/>
      <c r="AJ2215" s="90"/>
      <c r="AK2215" s="90"/>
      <c r="AL2215" s="90"/>
      <c r="AM2215" s="90"/>
      <c r="AN2215" s="90"/>
      <c r="AO2215" s="90"/>
      <c r="AP2215" s="90"/>
      <c r="AQ2215" s="90"/>
      <c r="AR2215" s="90"/>
      <c r="AS2215" s="90"/>
      <c r="AT2215" s="90"/>
      <c r="AU2215" s="90"/>
      <c r="AV2215" s="90"/>
      <c r="AW2215" s="90"/>
      <c r="AX2215" s="90"/>
      <c r="AY2215" s="90"/>
      <c r="AZ2215" s="90"/>
      <c r="BA2215" s="90"/>
      <c r="BB2215" s="90"/>
      <c r="BC2215" s="90"/>
      <c r="BD2215" s="90"/>
      <c r="BE2215" s="90"/>
      <c r="BF2215" s="90"/>
      <c r="BG2215" s="90"/>
      <c r="BH2215" s="90"/>
      <c r="BI2215" s="90"/>
      <c r="BJ2215" s="90"/>
      <c r="BK2215" s="90"/>
      <c r="BL2215" s="90"/>
      <c r="BM2215" s="90"/>
      <c r="BN2215" s="90"/>
      <c r="BO2215" s="90"/>
      <c r="BP2215" s="90"/>
      <c r="BQ2215" s="90"/>
      <c r="BR2215" s="90"/>
      <c r="BS2215" s="90"/>
      <c r="BT2215" s="90"/>
      <c r="BU2215" s="90"/>
      <c r="BV2215" s="90"/>
      <c r="BW2215" s="90"/>
      <c r="BX2215" s="90"/>
      <c r="BY2215" s="90"/>
      <c r="BZ2215" s="90"/>
      <c r="CA2215" s="90"/>
      <c r="CB2215" s="90"/>
      <c r="CC2215" s="90"/>
      <c r="CD2215" s="90"/>
      <c r="CE2215" s="90"/>
      <c r="CF2215" s="90"/>
      <c r="CG2215" s="90"/>
      <c r="CH2215" s="90"/>
      <c r="CI2215" s="90"/>
      <c r="CJ2215" s="90"/>
      <c r="CK2215" s="90"/>
      <c r="CL2215" s="90"/>
      <c r="CM2215" s="90"/>
      <c r="CN2215" s="90"/>
      <c r="CO2215" s="90"/>
      <c r="CP2215" s="90"/>
      <c r="CQ2215" s="90"/>
      <c r="CR2215" s="90"/>
      <c r="CS2215" s="90"/>
      <c r="CT2215" s="90"/>
      <c r="CU2215" s="90"/>
      <c r="CV2215" s="90"/>
      <c r="CW2215" s="90"/>
      <c r="CX2215" s="90"/>
      <c r="CY2215" s="90"/>
      <c r="CZ2215" s="90"/>
      <c r="DA2215" s="90"/>
      <c r="DB2215" s="90"/>
      <c r="DC2215" s="90"/>
      <c r="DD2215" s="90"/>
      <c r="DE2215" s="90"/>
      <c r="DF2215" s="90"/>
      <c r="DG2215" s="90"/>
      <c r="DH2215" s="90"/>
      <c r="DI2215" s="90"/>
      <c r="DJ2215" s="90"/>
      <c r="DK2215" s="90"/>
      <c r="DL2215" s="90"/>
      <c r="DM2215" s="90"/>
      <c r="DN2215" s="90"/>
      <c r="DO2215" s="90"/>
      <c r="DP2215" s="90"/>
      <c r="DQ2215" s="90"/>
      <c r="DR2215" s="90"/>
      <c r="DS2215" s="90"/>
      <c r="DT2215" s="90"/>
      <c r="DU2215" s="90"/>
      <c r="DV2215" s="90"/>
      <c r="DW2215" s="90"/>
      <c r="DX2215" s="90"/>
      <c r="DY2215" s="90"/>
      <c r="DZ2215" s="90"/>
      <c r="EA2215" s="90"/>
      <c r="EB2215" s="90"/>
      <c r="EC2215" s="90"/>
      <c r="ED2215" s="90"/>
      <c r="EE2215" s="90"/>
      <c r="EF2215" s="90"/>
      <c r="EG2215" s="90"/>
      <c r="EH2215" s="90"/>
      <c r="EI2215" s="90"/>
      <c r="EJ2215" s="90"/>
      <c r="EK2215" s="90"/>
      <c r="EL2215" s="90"/>
      <c r="EM2215" s="90"/>
      <c r="EN2215" s="90"/>
      <c r="EO2215" s="90"/>
      <c r="EP2215" s="90"/>
      <c r="EQ2215" s="90"/>
      <c r="ER2215" s="90"/>
      <c r="ES2215" s="90"/>
      <c r="ET2215" s="90"/>
      <c r="EU2215" s="90"/>
      <c r="EV2215" s="90"/>
      <c r="EW2215" s="90"/>
      <c r="EX2215" s="90"/>
      <c r="EY2215" s="90"/>
      <c r="EZ2215" s="90"/>
      <c r="FA2215" s="90"/>
      <c r="FB2215" s="90"/>
      <c r="FC2215" s="90"/>
      <c r="FD2215" s="90"/>
      <c r="FE2215" s="90"/>
      <c r="FF2215" s="90"/>
      <c r="FG2215" s="90"/>
      <c r="FH2215" s="90"/>
      <c r="FI2215" s="90"/>
      <c r="FJ2215" s="90"/>
      <c r="FK2215" s="90"/>
      <c r="FL2215" s="90"/>
      <c r="FM2215" s="90"/>
      <c r="FN2215" s="90"/>
      <c r="FO2215" s="90"/>
      <c r="FP2215" s="90"/>
      <c r="FQ2215" s="90"/>
      <c r="FR2215" s="90"/>
      <c r="FS2215" s="90"/>
      <c r="FT2215" s="90"/>
      <c r="FU2215" s="90"/>
      <c r="FV2215" s="90"/>
      <c r="FW2215" s="90"/>
      <c r="FX2215" s="90"/>
      <c r="FY2215" s="90"/>
      <c r="FZ2215" s="90"/>
      <c r="GA2215" s="90"/>
      <c r="GB2215" s="90"/>
      <c r="GC2215" s="90"/>
      <c r="GD2215" s="90"/>
      <c r="GE2215" s="90"/>
      <c r="GF2215" s="90"/>
      <c r="GG2215" s="90"/>
      <c r="GH2215" s="90"/>
      <c r="GI2215" s="90"/>
      <c r="GJ2215" s="90"/>
      <c r="GK2215" s="90"/>
      <c r="GL2215" s="90"/>
      <c r="GM2215" s="90"/>
      <c r="GN2215" s="90"/>
      <c r="GO2215" s="90"/>
      <c r="GP2215" s="90"/>
      <c r="GQ2215" s="90"/>
      <c r="GR2215" s="90"/>
      <c r="GS2215" s="90"/>
      <c r="GT2215" s="90"/>
      <c r="GU2215" s="90"/>
      <c r="GV2215" s="90"/>
      <c r="GW2215" s="90"/>
      <c r="GX2215" s="90"/>
      <c r="GY2215" s="90"/>
      <c r="GZ2215" s="90"/>
      <c r="HA2215" s="90"/>
      <c r="HB2215" s="90"/>
      <c r="HC2215" s="90"/>
      <c r="HD2215" s="90"/>
      <c r="HE2215" s="90"/>
      <c r="HF2215" s="90"/>
      <c r="HG2215" s="90"/>
      <c r="HH2215" s="90"/>
      <c r="HI2215" s="90"/>
      <c r="HJ2215" s="90"/>
      <c r="HK2215" s="90"/>
      <c r="HL2215" s="90"/>
      <c r="HM2215" s="90"/>
      <c r="HN2215" s="90"/>
      <c r="HO2215" s="90"/>
      <c r="HP2215" s="90"/>
      <c r="HQ2215" s="90"/>
      <c r="HR2215" s="90"/>
      <c r="HS2215" s="90"/>
      <c r="HT2215" s="90"/>
      <c r="HU2215" s="90"/>
      <c r="HV2215" s="90"/>
      <c r="HW2215" s="90"/>
      <c r="HX2215" s="90"/>
      <c r="HY2215" s="90"/>
      <c r="HZ2215" s="90"/>
      <c r="IA2215" s="90"/>
      <c r="IB2215" s="90"/>
      <c r="IC2215" s="90"/>
      <c r="ID2215" s="90"/>
      <c r="IE2215" s="90"/>
      <c r="IF2215" s="90"/>
      <c r="IG2215" s="90"/>
      <c r="IH2215" s="90"/>
      <c r="II2215" s="90"/>
      <c r="IJ2215" s="90"/>
      <c r="IK2215" s="90"/>
      <c r="IL2215" s="90"/>
      <c r="IM2215" s="90"/>
    </row>
    <row r="2216" spans="1:247" ht="13.5" hidden="1">
      <c r="A2216" s="90" t="s">
        <v>2767</v>
      </c>
      <c r="B2216" s="93" t="s">
        <v>3314</v>
      </c>
      <c r="C2216" s="90" t="s">
        <v>2793</v>
      </c>
      <c r="D2216" s="90" t="s">
        <v>2911</v>
      </c>
      <c r="E2216" s="90" t="s">
        <v>2912</v>
      </c>
      <c r="F2216" s="90" t="s">
        <v>2795</v>
      </c>
      <c r="G2216" s="90" t="s">
        <v>3315</v>
      </c>
      <c r="H2216" s="92">
        <f>4428354.86/4</f>
        <v>1107088.7150000001</v>
      </c>
      <c r="I2216" s="90">
        <f>4428355/8806.34</f>
        <v>502.85987141082444</v>
      </c>
      <c r="J2216" s="90"/>
      <c r="K2216" s="94">
        <f t="shared" si="47"/>
        <v>2201.5849303981054</v>
      </c>
      <c r="L2216" s="94">
        <f t="shared" si="50"/>
        <v>2201.5849303981054</v>
      </c>
      <c r="M2216" s="94">
        <f t="shared" si="49"/>
        <v>0</v>
      </c>
      <c r="N2216" s="90" t="s">
        <v>3312</v>
      </c>
      <c r="O2216" s="90" t="s">
        <v>3313</v>
      </c>
      <c r="P2216" s="90" t="s">
        <v>2619</v>
      </c>
      <c r="Q2216" s="90"/>
      <c r="R2216" s="90"/>
      <c r="S2216" s="90"/>
      <c r="T2216" s="90"/>
      <c r="U2216" s="90"/>
      <c r="V2216" s="90"/>
      <c r="W2216" s="90"/>
      <c r="X2216" s="90"/>
      <c r="Y2216" s="90"/>
      <c r="Z2216" s="90"/>
      <c r="AA2216" s="90"/>
      <c r="AB2216" s="90"/>
      <c r="AC2216" s="90"/>
      <c r="AD2216" s="90"/>
      <c r="AE2216" s="90"/>
      <c r="AF2216" s="90"/>
      <c r="AG2216" s="90"/>
      <c r="AH2216" s="90"/>
      <c r="AI2216" s="90"/>
      <c r="AJ2216" s="90"/>
      <c r="AK2216" s="90"/>
      <c r="AL2216" s="90"/>
      <c r="AM2216" s="90"/>
      <c r="AN2216" s="90"/>
      <c r="AO2216" s="90"/>
      <c r="AP2216" s="90"/>
      <c r="AQ2216" s="90"/>
      <c r="AR2216" s="90"/>
      <c r="AS2216" s="90"/>
      <c r="AT2216" s="90"/>
      <c r="AU2216" s="90"/>
      <c r="AV2216" s="90"/>
      <c r="AW2216" s="90"/>
      <c r="AX2216" s="90"/>
      <c r="AY2216" s="90"/>
      <c r="AZ2216" s="90"/>
      <c r="BA2216" s="90"/>
      <c r="BB2216" s="90"/>
      <c r="BC2216" s="90"/>
      <c r="BD2216" s="90"/>
      <c r="BE2216" s="90"/>
      <c r="BF2216" s="90"/>
      <c r="BG2216" s="90"/>
      <c r="BH2216" s="90"/>
      <c r="BI2216" s="90"/>
      <c r="BJ2216" s="90"/>
      <c r="BK2216" s="90"/>
      <c r="BL2216" s="90"/>
      <c r="BM2216" s="90"/>
      <c r="BN2216" s="90"/>
      <c r="BO2216" s="90"/>
      <c r="BP2216" s="90"/>
      <c r="BQ2216" s="90"/>
      <c r="BR2216" s="90"/>
      <c r="BS2216" s="90"/>
      <c r="BT2216" s="90"/>
      <c r="BU2216" s="90"/>
      <c r="BV2216" s="90"/>
      <c r="BW2216" s="90"/>
      <c r="BX2216" s="90"/>
      <c r="BY2216" s="90"/>
      <c r="BZ2216" s="90"/>
      <c r="CA2216" s="90"/>
      <c r="CB2216" s="90"/>
      <c r="CC2216" s="90"/>
      <c r="CD2216" s="90"/>
      <c r="CE2216" s="90"/>
      <c r="CF2216" s="90"/>
      <c r="CG2216" s="90"/>
      <c r="CH2216" s="90"/>
      <c r="CI2216" s="90"/>
      <c r="CJ2216" s="90"/>
      <c r="CK2216" s="90"/>
      <c r="CL2216" s="90"/>
      <c r="CM2216" s="90"/>
      <c r="CN2216" s="90"/>
      <c r="CO2216" s="90"/>
      <c r="CP2216" s="90"/>
      <c r="CQ2216" s="90"/>
      <c r="CR2216" s="90"/>
      <c r="CS2216" s="90"/>
      <c r="CT2216" s="90"/>
      <c r="CU2216" s="90"/>
      <c r="CV2216" s="90"/>
      <c r="CW2216" s="90"/>
      <c r="CX2216" s="90"/>
      <c r="CY2216" s="90"/>
      <c r="CZ2216" s="90"/>
      <c r="DA2216" s="90"/>
      <c r="DB2216" s="90"/>
      <c r="DC2216" s="90"/>
      <c r="DD2216" s="90"/>
      <c r="DE2216" s="90"/>
      <c r="DF2216" s="90"/>
      <c r="DG2216" s="90"/>
      <c r="DH2216" s="90"/>
      <c r="DI2216" s="90"/>
      <c r="DJ2216" s="90"/>
      <c r="DK2216" s="90"/>
      <c r="DL2216" s="90"/>
      <c r="DM2216" s="90"/>
      <c r="DN2216" s="90"/>
      <c r="DO2216" s="90"/>
      <c r="DP2216" s="90"/>
      <c r="DQ2216" s="90"/>
      <c r="DR2216" s="90"/>
      <c r="DS2216" s="90"/>
      <c r="DT2216" s="90"/>
      <c r="DU2216" s="90"/>
      <c r="DV2216" s="90"/>
      <c r="DW2216" s="90"/>
      <c r="DX2216" s="90"/>
      <c r="DY2216" s="90"/>
      <c r="DZ2216" s="90"/>
      <c r="EA2216" s="90"/>
      <c r="EB2216" s="90"/>
      <c r="EC2216" s="90"/>
      <c r="ED2216" s="90"/>
      <c r="EE2216" s="90"/>
      <c r="EF2216" s="90"/>
      <c r="EG2216" s="90"/>
      <c r="EH2216" s="90"/>
      <c r="EI2216" s="90"/>
      <c r="EJ2216" s="90"/>
      <c r="EK2216" s="90"/>
      <c r="EL2216" s="90"/>
      <c r="EM2216" s="90"/>
      <c r="EN2216" s="90"/>
      <c r="EO2216" s="90"/>
      <c r="EP2216" s="90"/>
      <c r="EQ2216" s="90"/>
      <c r="ER2216" s="90"/>
      <c r="ES2216" s="90"/>
      <c r="ET2216" s="90"/>
      <c r="EU2216" s="90"/>
      <c r="EV2216" s="90"/>
      <c r="EW2216" s="90"/>
      <c r="EX2216" s="90"/>
      <c r="EY2216" s="90"/>
      <c r="EZ2216" s="90"/>
      <c r="FA2216" s="90"/>
      <c r="FB2216" s="90"/>
      <c r="FC2216" s="90"/>
      <c r="FD2216" s="90"/>
      <c r="FE2216" s="90"/>
      <c r="FF2216" s="90"/>
      <c r="FG2216" s="90"/>
      <c r="FH2216" s="90"/>
      <c r="FI2216" s="90"/>
      <c r="FJ2216" s="90"/>
      <c r="FK2216" s="90"/>
      <c r="FL2216" s="90"/>
      <c r="FM2216" s="90"/>
      <c r="FN2216" s="90"/>
      <c r="FO2216" s="90"/>
      <c r="FP2216" s="90"/>
      <c r="FQ2216" s="90"/>
      <c r="FR2216" s="90"/>
      <c r="FS2216" s="90"/>
      <c r="FT2216" s="90"/>
      <c r="FU2216" s="90"/>
      <c r="FV2216" s="90"/>
      <c r="FW2216" s="90"/>
      <c r="FX2216" s="90"/>
      <c r="FY2216" s="90"/>
      <c r="FZ2216" s="90"/>
      <c r="GA2216" s="90"/>
      <c r="GB2216" s="90"/>
      <c r="GC2216" s="90"/>
      <c r="GD2216" s="90"/>
      <c r="GE2216" s="90"/>
      <c r="GF2216" s="90"/>
      <c r="GG2216" s="90"/>
      <c r="GH2216" s="90"/>
      <c r="GI2216" s="90"/>
      <c r="GJ2216" s="90"/>
      <c r="GK2216" s="90"/>
      <c r="GL2216" s="90"/>
      <c r="GM2216" s="90"/>
      <c r="GN2216" s="90"/>
      <c r="GO2216" s="90"/>
      <c r="GP2216" s="90"/>
      <c r="GQ2216" s="90"/>
      <c r="GR2216" s="90"/>
      <c r="GS2216" s="90"/>
      <c r="GT2216" s="90"/>
      <c r="GU2216" s="90"/>
      <c r="GV2216" s="90"/>
      <c r="GW2216" s="90"/>
      <c r="GX2216" s="90"/>
      <c r="GY2216" s="90"/>
      <c r="GZ2216" s="90"/>
      <c r="HA2216" s="90"/>
      <c r="HB2216" s="90"/>
      <c r="HC2216" s="90"/>
      <c r="HD2216" s="90"/>
      <c r="HE2216" s="90"/>
      <c r="HF2216" s="90"/>
      <c r="HG2216" s="90"/>
      <c r="HH2216" s="90"/>
      <c r="HI2216" s="90"/>
      <c r="HJ2216" s="90"/>
      <c r="HK2216" s="90"/>
      <c r="HL2216" s="90"/>
      <c r="HM2216" s="90"/>
      <c r="HN2216" s="90"/>
      <c r="HO2216" s="90"/>
      <c r="HP2216" s="90"/>
      <c r="HQ2216" s="90"/>
      <c r="HR2216" s="90"/>
      <c r="HS2216" s="90"/>
      <c r="HT2216" s="90"/>
      <c r="HU2216" s="90"/>
      <c r="HV2216" s="90"/>
      <c r="HW2216" s="90"/>
      <c r="HX2216" s="90"/>
      <c r="HY2216" s="90"/>
      <c r="HZ2216" s="90"/>
      <c r="IA2216" s="90"/>
      <c r="IB2216" s="90"/>
      <c r="IC2216" s="90"/>
      <c r="ID2216" s="90"/>
      <c r="IE2216" s="90"/>
      <c r="IF2216" s="90"/>
      <c r="IG2216" s="90"/>
      <c r="IH2216" s="90"/>
      <c r="II2216" s="90"/>
      <c r="IJ2216" s="90"/>
      <c r="IK2216" s="90"/>
      <c r="IL2216" s="90"/>
      <c r="IM2216" s="90"/>
    </row>
    <row r="2217" spans="1:247" ht="13.5" hidden="1">
      <c r="A2217" s="90" t="s">
        <v>2767</v>
      </c>
      <c r="B2217" s="93" t="s">
        <v>3314</v>
      </c>
      <c r="C2217" s="90" t="s">
        <v>2793</v>
      </c>
      <c r="D2217" s="90" t="s">
        <v>2911</v>
      </c>
      <c r="E2217" s="90" t="s">
        <v>2912</v>
      </c>
      <c r="F2217" s="90" t="s">
        <v>2795</v>
      </c>
      <c r="G2217" s="90" t="s">
        <v>3315</v>
      </c>
      <c r="H2217" s="92">
        <f>4428354.86/4</f>
        <v>1107088.7150000001</v>
      </c>
      <c r="I2217" s="90">
        <f>4428355/8806.34</f>
        <v>502.85987141082444</v>
      </c>
      <c r="J2217" s="90"/>
      <c r="K2217" s="94">
        <f t="shared" si="47"/>
        <v>2201.5849303981054</v>
      </c>
      <c r="L2217" s="94">
        <f t="shared" si="50"/>
        <v>2201.5849303981054</v>
      </c>
      <c r="M2217" s="94">
        <f t="shared" si="49"/>
        <v>0</v>
      </c>
      <c r="N2217" s="90" t="s">
        <v>2911</v>
      </c>
      <c r="O2217" s="90" t="s">
        <v>3316</v>
      </c>
      <c r="P2217" s="90" t="s">
        <v>2849</v>
      </c>
      <c r="Q2217" s="90" t="s">
        <v>3317</v>
      </c>
      <c r="R2217" s="115"/>
      <c r="S2217" s="90"/>
      <c r="T2217" s="90"/>
      <c r="U2217" s="90"/>
      <c r="V2217" s="90"/>
      <c r="W2217" s="90"/>
      <c r="X2217" s="90"/>
      <c r="Y2217" s="90"/>
      <c r="Z2217" s="90"/>
      <c r="AA2217" s="90"/>
      <c r="AB2217" s="90"/>
      <c r="AC2217" s="90"/>
      <c r="AD2217" s="90"/>
      <c r="AE2217" s="90"/>
      <c r="AF2217" s="90"/>
      <c r="AG2217" s="90"/>
      <c r="AH2217" s="98"/>
      <c r="AI2217" s="90"/>
      <c r="AJ2217" s="90"/>
      <c r="AK2217" s="90"/>
      <c r="AL2217" s="92"/>
      <c r="AM2217" s="90"/>
      <c r="AN2217" s="93"/>
      <c r="AO2217" s="93"/>
      <c r="AP2217" s="115"/>
      <c r="AQ2217" s="91"/>
      <c r="AR2217" s="90"/>
      <c r="AS2217" s="90"/>
      <c r="AT2217" s="90"/>
      <c r="AU2217" s="90"/>
      <c r="AV2217" s="90"/>
      <c r="AW2217" s="115"/>
      <c r="AX2217" s="90"/>
      <c r="AY2217" s="90"/>
      <c r="AZ2217" s="90"/>
      <c r="BA2217" s="90"/>
      <c r="BB2217" s="90"/>
      <c r="BC2217" s="90"/>
      <c r="BD2217" s="90"/>
      <c r="BE2217" s="90"/>
      <c r="BF2217" s="90"/>
      <c r="BG2217" s="90"/>
      <c r="BH2217" s="90"/>
      <c r="BI2217" s="90"/>
      <c r="BJ2217" s="90"/>
      <c r="BK2217" s="90"/>
      <c r="BL2217" s="90"/>
      <c r="BM2217" s="98"/>
      <c r="BN2217" s="90"/>
      <c r="BO2217" s="90"/>
      <c r="BP2217" s="90"/>
      <c r="BQ2217" s="92"/>
      <c r="BR2217" s="90"/>
      <c r="BS2217" s="93"/>
      <c r="BT2217" s="93"/>
      <c r="BU2217" s="115"/>
      <c r="BV2217" s="91"/>
      <c r="BW2217" s="90"/>
      <c r="BX2217" s="90"/>
      <c r="BY2217" s="90"/>
      <c r="BZ2217" s="90"/>
      <c r="CA2217" s="90"/>
      <c r="CB2217" s="115"/>
      <c r="CC2217" s="90"/>
      <c r="CD2217" s="90"/>
      <c r="CE2217" s="90"/>
      <c r="CF2217" s="90"/>
      <c r="CG2217" s="90"/>
      <c r="CH2217" s="90"/>
      <c r="CI2217" s="90"/>
      <c r="CJ2217" s="90"/>
      <c r="CK2217" s="90"/>
      <c r="CL2217" s="90"/>
      <c r="CM2217" s="90"/>
      <c r="CN2217" s="90"/>
      <c r="CO2217" s="90"/>
      <c r="CP2217" s="90"/>
      <c r="CQ2217" s="90"/>
      <c r="CR2217" s="98"/>
      <c r="CS2217" s="90"/>
      <c r="CT2217" s="90"/>
      <c r="CU2217" s="90"/>
      <c r="CV2217" s="92"/>
      <c r="CW2217" s="90"/>
      <c r="CX2217" s="93"/>
      <c r="CY2217" s="93"/>
      <c r="CZ2217" s="115"/>
      <c r="DA2217" s="91"/>
      <c r="DB2217" s="90"/>
      <c r="DC2217" s="90"/>
      <c r="DD2217" s="90"/>
      <c r="DE2217" s="90"/>
      <c r="DF2217" s="90"/>
      <c r="DG2217" s="115"/>
      <c r="DH2217" s="90"/>
      <c r="DI2217" s="90"/>
      <c r="DJ2217" s="90"/>
      <c r="DK2217" s="90"/>
      <c r="DL2217" s="90"/>
      <c r="DM2217" s="90"/>
      <c r="DN2217" s="90"/>
      <c r="DO2217" s="90"/>
      <c r="DP2217" s="90"/>
      <c r="DQ2217" s="90"/>
      <c r="DR2217" s="90"/>
      <c r="DS2217" s="90"/>
      <c r="DT2217" s="90"/>
      <c r="DU2217" s="90"/>
      <c r="DV2217" s="90"/>
      <c r="DW2217" s="98"/>
      <c r="DX2217" s="90"/>
      <c r="DY2217" s="90"/>
      <c r="DZ2217" s="90"/>
      <c r="EA2217" s="92"/>
      <c r="EB2217" s="90"/>
      <c r="EC2217" s="93"/>
      <c r="ED2217" s="93"/>
      <c r="EE2217" s="115"/>
      <c r="EF2217" s="91"/>
      <c r="EG2217" s="90"/>
      <c r="EH2217" s="90"/>
      <c r="EI2217" s="90"/>
      <c r="EJ2217" s="90"/>
      <c r="EK2217" s="90"/>
      <c r="EL2217" s="115"/>
      <c r="EM2217" s="90"/>
      <c r="EN2217" s="90"/>
      <c r="EO2217" s="90"/>
      <c r="EP2217" s="90"/>
      <c r="EQ2217" s="90"/>
      <c r="ER2217" s="90"/>
      <c r="ES2217" s="90"/>
      <c r="ET2217" s="90"/>
      <c r="EU2217" s="90"/>
      <c r="EV2217" s="90"/>
      <c r="EW2217" s="90"/>
      <c r="EX2217" s="90"/>
      <c r="EY2217" s="90"/>
      <c r="EZ2217" s="90"/>
      <c r="FA2217" s="90"/>
      <c r="FB2217" s="98"/>
      <c r="FC2217" s="90"/>
      <c r="FD2217" s="90"/>
      <c r="FE2217" s="90"/>
      <c r="FF2217" s="92"/>
      <c r="FG2217" s="90"/>
      <c r="FH2217" s="93"/>
      <c r="FI2217" s="93"/>
      <c r="FJ2217" s="115"/>
      <c r="FK2217" s="91"/>
      <c r="FL2217" s="90"/>
      <c r="FM2217" s="90"/>
      <c r="FN2217" s="90"/>
      <c r="FO2217" s="90"/>
      <c r="FP2217" s="90"/>
      <c r="FQ2217" s="115"/>
      <c r="FR2217" s="90"/>
      <c r="FS2217" s="90"/>
      <c r="FT2217" s="90"/>
      <c r="FU2217" s="90"/>
      <c r="FV2217" s="90"/>
      <c r="FW2217" s="90"/>
      <c r="FX2217" s="90"/>
      <c r="FY2217" s="90"/>
      <c r="FZ2217" s="90"/>
      <c r="GA2217" s="90"/>
      <c r="GB2217" s="90"/>
      <c r="GC2217" s="90"/>
      <c r="GD2217" s="90"/>
      <c r="GE2217" s="90"/>
      <c r="GF2217" s="90"/>
      <c r="GG2217" s="98"/>
      <c r="GH2217" s="90"/>
      <c r="GI2217" s="90"/>
      <c r="GJ2217" s="90"/>
      <c r="GK2217" s="92"/>
      <c r="GL2217" s="90"/>
      <c r="GM2217" s="93"/>
      <c r="GN2217" s="93"/>
      <c r="GO2217" s="115"/>
      <c r="GP2217" s="91"/>
      <c r="GQ2217" s="90"/>
      <c r="GR2217" s="90"/>
      <c r="GS2217" s="90"/>
      <c r="GT2217" s="90"/>
      <c r="GU2217" s="90"/>
      <c r="GV2217" s="115"/>
      <c r="GW2217" s="90"/>
      <c r="GX2217" s="90"/>
      <c r="GY2217" s="90"/>
      <c r="GZ2217" s="90"/>
      <c r="HA2217" s="90"/>
      <c r="HB2217" s="90"/>
      <c r="HC2217" s="90"/>
      <c r="HD2217" s="90"/>
      <c r="HE2217" s="90"/>
      <c r="HF2217" s="90"/>
      <c r="HG2217" s="90"/>
      <c r="HH2217" s="90"/>
      <c r="HI2217" s="90"/>
      <c r="HJ2217" s="90"/>
      <c r="HK2217" s="90"/>
      <c r="HL2217" s="90"/>
      <c r="HM2217" s="90"/>
      <c r="HN2217" s="90"/>
      <c r="HO2217" s="90"/>
      <c r="HP2217" s="90"/>
      <c r="HQ2217" s="90"/>
      <c r="HR2217" s="90"/>
      <c r="HS2217" s="90"/>
      <c r="HT2217" s="90"/>
      <c r="HU2217" s="90"/>
      <c r="HV2217" s="90"/>
      <c r="HW2217" s="90"/>
      <c r="HX2217" s="90"/>
      <c r="HY2217" s="90"/>
      <c r="HZ2217" s="90"/>
      <c r="IA2217" s="90"/>
      <c r="IB2217" s="90"/>
      <c r="IC2217" s="90"/>
      <c r="ID2217" s="90"/>
      <c r="IE2217" s="90"/>
      <c r="IF2217" s="90"/>
      <c r="IG2217" s="90"/>
      <c r="IH2217" s="90"/>
      <c r="II2217" s="90"/>
      <c r="IJ2217" s="90"/>
      <c r="IK2217" s="90"/>
      <c r="IL2217" s="90"/>
      <c r="IM2217" s="90"/>
    </row>
    <row r="2218" spans="1:247" ht="13.5" hidden="1">
      <c r="A2218" s="90" t="s">
        <v>2767</v>
      </c>
      <c r="B2218" s="93" t="s">
        <v>3314</v>
      </c>
      <c r="C2218" s="90" t="s">
        <v>2793</v>
      </c>
      <c r="D2218" s="90" t="s">
        <v>2911</v>
      </c>
      <c r="E2218" s="90" t="s">
        <v>2912</v>
      </c>
      <c r="F2218" s="90" t="s">
        <v>2795</v>
      </c>
      <c r="G2218" s="90" t="s">
        <v>3315</v>
      </c>
      <c r="H2218" s="92">
        <f>4428354.86/4</f>
        <v>1107088.7150000001</v>
      </c>
      <c r="I2218" s="90">
        <f>4428355/8806.34</f>
        <v>502.85987141082444</v>
      </c>
      <c r="J2218" s="90"/>
      <c r="K2218" s="94">
        <f t="shared" si="47"/>
        <v>2201.5849303981054</v>
      </c>
      <c r="L2218" s="94">
        <f t="shared" si="50"/>
        <v>2201.5849303981054</v>
      </c>
      <c r="M2218" s="94">
        <f t="shared" si="49"/>
        <v>0</v>
      </c>
      <c r="N2218" s="90" t="s">
        <v>2911</v>
      </c>
      <c r="O2218" s="90" t="s">
        <v>3316</v>
      </c>
      <c r="P2218" s="90" t="s">
        <v>2849</v>
      </c>
      <c r="Q2218" s="90" t="s">
        <v>3317</v>
      </c>
      <c r="R2218" s="115"/>
      <c r="S2218" s="90"/>
      <c r="T2218" s="90"/>
      <c r="U2218" s="90"/>
      <c r="V2218" s="90"/>
      <c r="W2218" s="90"/>
      <c r="X2218" s="90"/>
      <c r="Y2218" s="90"/>
      <c r="Z2218" s="90"/>
      <c r="AA2218" s="90"/>
      <c r="AB2218" s="90"/>
      <c r="AC2218" s="90"/>
      <c r="AD2218" s="90"/>
      <c r="AE2218" s="90"/>
      <c r="AF2218" s="90"/>
      <c r="AG2218" s="90"/>
      <c r="AH2218" s="98"/>
      <c r="AI2218" s="90"/>
      <c r="AJ2218" s="90"/>
      <c r="AK2218" s="90"/>
      <c r="AL2218" s="92"/>
      <c r="AM2218" s="90"/>
      <c r="AN2218" s="93"/>
      <c r="AO2218" s="93"/>
      <c r="AP2218" s="115"/>
      <c r="AQ2218" s="91"/>
      <c r="AR2218" s="90"/>
      <c r="AS2218" s="90"/>
      <c r="AT2218" s="90"/>
      <c r="AU2218" s="90"/>
      <c r="AV2218" s="90"/>
      <c r="AW2218" s="115"/>
      <c r="AX2218" s="90"/>
      <c r="AY2218" s="90"/>
      <c r="AZ2218" s="90"/>
      <c r="BA2218" s="90"/>
      <c r="BB2218" s="90"/>
      <c r="BC2218" s="90"/>
      <c r="BD2218" s="90"/>
      <c r="BE2218" s="90"/>
      <c r="BF2218" s="90"/>
      <c r="BG2218" s="90"/>
      <c r="BH2218" s="90"/>
      <c r="BI2218" s="90"/>
      <c r="BJ2218" s="90"/>
      <c r="BK2218" s="90"/>
      <c r="BL2218" s="90"/>
      <c r="BM2218" s="98"/>
      <c r="BN2218" s="90"/>
      <c r="BO2218" s="90"/>
      <c r="BP2218" s="90"/>
      <c r="BQ2218" s="92"/>
      <c r="BR2218" s="90"/>
      <c r="BS2218" s="93"/>
      <c r="BT2218" s="93"/>
      <c r="BU2218" s="115"/>
      <c r="BV2218" s="91"/>
      <c r="BW2218" s="90"/>
      <c r="BX2218" s="90"/>
      <c r="BY2218" s="90"/>
      <c r="BZ2218" s="90"/>
      <c r="CA2218" s="90"/>
      <c r="CB2218" s="115"/>
      <c r="CC2218" s="90"/>
      <c r="CD2218" s="90"/>
      <c r="CE2218" s="90"/>
      <c r="CF2218" s="90"/>
      <c r="CG2218" s="90"/>
      <c r="CH2218" s="90"/>
      <c r="CI2218" s="90"/>
      <c r="CJ2218" s="90"/>
      <c r="CK2218" s="90"/>
      <c r="CL2218" s="90"/>
      <c r="CM2218" s="90"/>
      <c r="CN2218" s="90"/>
      <c r="CO2218" s="90"/>
      <c r="CP2218" s="90"/>
      <c r="CQ2218" s="90"/>
      <c r="CR2218" s="98"/>
      <c r="CS2218" s="90"/>
      <c r="CT2218" s="90"/>
      <c r="CU2218" s="90"/>
      <c r="CV2218" s="92"/>
      <c r="CW2218" s="90"/>
      <c r="CX2218" s="93"/>
      <c r="CY2218" s="93"/>
      <c r="CZ2218" s="115"/>
      <c r="DA2218" s="91"/>
      <c r="DB2218" s="90"/>
      <c r="DC2218" s="90"/>
      <c r="DD2218" s="90"/>
      <c r="DE2218" s="90"/>
      <c r="DF2218" s="90"/>
      <c r="DG2218" s="115"/>
      <c r="DH2218" s="90"/>
      <c r="DI2218" s="90"/>
      <c r="DJ2218" s="90"/>
      <c r="DK2218" s="90"/>
      <c r="DL2218" s="90"/>
      <c r="DM2218" s="90"/>
      <c r="DN2218" s="90"/>
      <c r="DO2218" s="90"/>
      <c r="DP2218" s="90"/>
      <c r="DQ2218" s="90"/>
      <c r="DR2218" s="90"/>
      <c r="DS2218" s="90"/>
      <c r="DT2218" s="90"/>
      <c r="DU2218" s="90"/>
      <c r="DV2218" s="90"/>
      <c r="DW2218" s="98"/>
      <c r="DX2218" s="90"/>
      <c r="DY2218" s="90"/>
      <c r="DZ2218" s="90"/>
      <c r="EA2218" s="92"/>
      <c r="EB2218" s="90"/>
      <c r="EC2218" s="93"/>
      <c r="ED2218" s="93"/>
      <c r="EE2218" s="115"/>
      <c r="EF2218" s="91"/>
      <c r="EG2218" s="90"/>
      <c r="EH2218" s="90"/>
      <c r="EI2218" s="90"/>
      <c r="EJ2218" s="90"/>
      <c r="EK2218" s="90"/>
      <c r="EL2218" s="115"/>
      <c r="EM2218" s="90"/>
      <c r="EN2218" s="90"/>
      <c r="EO2218" s="90"/>
      <c r="EP2218" s="90"/>
      <c r="EQ2218" s="90"/>
      <c r="ER2218" s="90"/>
      <c r="ES2218" s="90"/>
      <c r="ET2218" s="90"/>
      <c r="EU2218" s="90"/>
      <c r="EV2218" s="90"/>
      <c r="EW2218" s="90"/>
      <c r="EX2218" s="90"/>
      <c r="EY2218" s="90"/>
      <c r="EZ2218" s="90"/>
      <c r="FA2218" s="90"/>
      <c r="FB2218" s="98"/>
      <c r="FC2218" s="90"/>
      <c r="FD2218" s="90"/>
      <c r="FE2218" s="90"/>
      <c r="FF2218" s="92"/>
      <c r="FG2218" s="90"/>
      <c r="FH2218" s="93"/>
      <c r="FI2218" s="93"/>
      <c r="FJ2218" s="115"/>
      <c r="FK2218" s="91"/>
      <c r="FL2218" s="90"/>
      <c r="FM2218" s="90"/>
      <c r="FN2218" s="90"/>
      <c r="FO2218" s="90"/>
      <c r="FP2218" s="90"/>
      <c r="FQ2218" s="115"/>
      <c r="FR2218" s="90"/>
      <c r="FS2218" s="90"/>
      <c r="FT2218" s="90"/>
      <c r="FU2218" s="90"/>
      <c r="FV2218" s="90"/>
      <c r="FW2218" s="90"/>
      <c r="FX2218" s="90"/>
      <c r="FY2218" s="90"/>
      <c r="FZ2218" s="90"/>
      <c r="GA2218" s="90"/>
      <c r="GB2218" s="90"/>
      <c r="GC2218" s="90"/>
      <c r="GD2218" s="90"/>
      <c r="GE2218" s="90"/>
      <c r="GF2218" s="90"/>
      <c r="GG2218" s="98"/>
      <c r="GH2218" s="90"/>
      <c r="GI2218" s="90"/>
      <c r="GJ2218" s="90"/>
      <c r="GK2218" s="92"/>
      <c r="GL2218" s="90"/>
      <c r="GM2218" s="93"/>
      <c r="GN2218" s="93"/>
      <c r="GO2218" s="115"/>
      <c r="GP2218" s="91"/>
      <c r="GQ2218" s="90"/>
      <c r="GR2218" s="90"/>
      <c r="GS2218" s="90"/>
      <c r="GT2218" s="90"/>
      <c r="GU2218" s="90"/>
      <c r="GV2218" s="115"/>
      <c r="GW2218" s="90"/>
      <c r="GX2218" s="90"/>
      <c r="GY2218" s="90"/>
      <c r="GZ2218" s="90"/>
      <c r="HA2218" s="90"/>
      <c r="HB2218" s="90"/>
      <c r="HC2218" s="90"/>
      <c r="HD2218" s="90"/>
      <c r="HE2218" s="90"/>
      <c r="HF2218" s="90"/>
      <c r="HG2218" s="90"/>
      <c r="HH2218" s="90"/>
      <c r="HI2218" s="90"/>
      <c r="HJ2218" s="90"/>
      <c r="HK2218" s="90"/>
      <c r="HL2218" s="90"/>
      <c r="HM2218" s="90"/>
      <c r="HN2218" s="90"/>
      <c r="HO2218" s="90"/>
      <c r="HP2218" s="90"/>
      <c r="HQ2218" s="90"/>
      <c r="HR2218" s="90"/>
      <c r="HS2218" s="90"/>
      <c r="HT2218" s="90"/>
      <c r="HU2218" s="90"/>
      <c r="HV2218" s="90"/>
      <c r="HW2218" s="90"/>
      <c r="HX2218" s="90"/>
      <c r="HY2218" s="90"/>
      <c r="HZ2218" s="90"/>
      <c r="IA2218" s="90"/>
      <c r="IB2218" s="90"/>
      <c r="IC2218" s="90"/>
      <c r="ID2218" s="90"/>
      <c r="IE2218" s="90"/>
      <c r="IF2218" s="90"/>
      <c r="IG2218" s="90"/>
      <c r="IH2218" s="90"/>
      <c r="II2218" s="90"/>
      <c r="IJ2218" s="90"/>
      <c r="IK2218" s="90"/>
      <c r="IL2218" s="90"/>
      <c r="IM2218" s="90"/>
    </row>
    <row r="2219" spans="1:247" ht="13.5" hidden="1">
      <c r="A2219" s="90" t="s">
        <v>2767</v>
      </c>
      <c r="B2219" s="90" t="s">
        <v>3318</v>
      </c>
      <c r="C2219" s="90" t="s">
        <v>2942</v>
      </c>
      <c r="D2219" s="98">
        <v>45695</v>
      </c>
      <c r="E2219" s="90">
        <v>338030</v>
      </c>
      <c r="F2219" s="90" t="s">
        <v>2786</v>
      </c>
      <c r="G2219" s="90" t="s">
        <v>752</v>
      </c>
      <c r="H2219" s="92">
        <v>293336.52</v>
      </c>
      <c r="I2219" s="92">
        <v>496</v>
      </c>
      <c r="J2219" s="93"/>
      <c r="K2219" s="94">
        <f t="shared" si="47"/>
        <v>591.40427419354842</v>
      </c>
      <c r="L2219" s="94">
        <f t="shared" si="50"/>
        <v>591.40427419354842</v>
      </c>
      <c r="M2219" s="94">
        <f t="shared" si="49"/>
        <v>0</v>
      </c>
      <c r="N2219" s="90" t="s">
        <v>2911</v>
      </c>
      <c r="O2219" s="90" t="s">
        <v>3316</v>
      </c>
      <c r="P2219" s="90" t="s">
        <v>2849</v>
      </c>
      <c r="Q2219" s="90" t="s">
        <v>3317</v>
      </c>
      <c r="R2219" s="115"/>
      <c r="S2219" s="90"/>
      <c r="T2219" s="90"/>
      <c r="U2219" s="90"/>
      <c r="V2219" s="90"/>
      <c r="W2219" s="90"/>
      <c r="X2219" s="90"/>
      <c r="Y2219" s="90"/>
      <c r="Z2219" s="90"/>
      <c r="AA2219" s="90"/>
      <c r="AB2219" s="90"/>
      <c r="AC2219" s="90"/>
      <c r="AD2219" s="90"/>
      <c r="AE2219" s="90"/>
      <c r="AF2219" s="90"/>
      <c r="AG2219" s="90"/>
      <c r="AH2219" s="98"/>
      <c r="AI2219" s="90"/>
      <c r="AJ2219" s="90"/>
      <c r="AK2219" s="90"/>
      <c r="AL2219" s="92"/>
      <c r="AM2219" s="90"/>
      <c r="AN2219" s="93"/>
      <c r="AO2219" s="93"/>
      <c r="AP2219" s="115"/>
      <c r="AQ2219" s="91"/>
      <c r="AR2219" s="90"/>
      <c r="AS2219" s="90"/>
      <c r="AT2219" s="90"/>
      <c r="AU2219" s="90"/>
      <c r="AV2219" s="90"/>
      <c r="AW2219" s="115"/>
      <c r="AX2219" s="90"/>
      <c r="AY2219" s="90"/>
      <c r="AZ2219" s="90"/>
      <c r="BA2219" s="90"/>
      <c r="BB2219" s="90"/>
      <c r="BC2219" s="90"/>
      <c r="BD2219" s="90"/>
      <c r="BE2219" s="90"/>
      <c r="BF2219" s="90"/>
      <c r="BG2219" s="90"/>
      <c r="BH2219" s="90"/>
      <c r="BI2219" s="90"/>
      <c r="BJ2219" s="90"/>
      <c r="BK2219" s="90"/>
      <c r="BL2219" s="90"/>
      <c r="BM2219" s="98"/>
      <c r="BN2219" s="90"/>
      <c r="BO2219" s="90"/>
      <c r="BP2219" s="90"/>
      <c r="BQ2219" s="92"/>
      <c r="BR2219" s="90"/>
      <c r="BS2219" s="93"/>
      <c r="BT2219" s="93"/>
      <c r="BU2219" s="115"/>
      <c r="BV2219" s="91"/>
      <c r="BW2219" s="90"/>
      <c r="BX2219" s="90"/>
      <c r="BY2219" s="90"/>
      <c r="BZ2219" s="90"/>
      <c r="CA2219" s="90"/>
      <c r="CB2219" s="115"/>
      <c r="CC2219" s="90"/>
      <c r="CD2219" s="90"/>
      <c r="CE2219" s="90"/>
      <c r="CF2219" s="90"/>
      <c r="CG2219" s="90"/>
      <c r="CH2219" s="90"/>
      <c r="CI2219" s="90"/>
      <c r="CJ2219" s="90"/>
      <c r="CK2219" s="90"/>
      <c r="CL2219" s="90"/>
      <c r="CM2219" s="90"/>
      <c r="CN2219" s="90"/>
      <c r="CO2219" s="90"/>
      <c r="CP2219" s="90"/>
      <c r="CQ2219" s="90"/>
      <c r="CR2219" s="98"/>
      <c r="CS2219" s="90"/>
      <c r="CT2219" s="90"/>
      <c r="CU2219" s="90"/>
      <c r="CV2219" s="92"/>
      <c r="CW2219" s="90"/>
      <c r="CX2219" s="93"/>
      <c r="CY2219" s="93"/>
      <c r="CZ2219" s="115"/>
      <c r="DA2219" s="91"/>
      <c r="DB2219" s="90"/>
      <c r="DC2219" s="90"/>
      <c r="DD2219" s="90"/>
      <c r="DE2219" s="90"/>
      <c r="DF2219" s="90"/>
      <c r="DG2219" s="115"/>
      <c r="DH2219" s="90"/>
      <c r="DI2219" s="90"/>
      <c r="DJ2219" s="90"/>
      <c r="DK2219" s="90"/>
      <c r="DL2219" s="90"/>
      <c r="DM2219" s="90"/>
      <c r="DN2219" s="90"/>
      <c r="DO2219" s="90"/>
      <c r="DP2219" s="90"/>
      <c r="DQ2219" s="90"/>
      <c r="DR2219" s="90"/>
      <c r="DS2219" s="90"/>
      <c r="DT2219" s="90"/>
      <c r="DU2219" s="90"/>
      <c r="DV2219" s="90"/>
      <c r="DW2219" s="98"/>
      <c r="DX2219" s="90"/>
      <c r="DY2219" s="90"/>
      <c r="DZ2219" s="90"/>
      <c r="EA2219" s="92"/>
      <c r="EB2219" s="90"/>
      <c r="EC2219" s="93"/>
      <c r="ED2219" s="93"/>
      <c r="EE2219" s="115"/>
      <c r="EF2219" s="91"/>
      <c r="EG2219" s="90"/>
      <c r="EH2219" s="90"/>
      <c r="EI2219" s="90"/>
      <c r="EJ2219" s="90"/>
      <c r="EK2219" s="90"/>
      <c r="EL2219" s="115"/>
      <c r="EM2219" s="90"/>
      <c r="EN2219" s="90"/>
      <c r="EO2219" s="90"/>
      <c r="EP2219" s="90"/>
      <c r="EQ2219" s="90"/>
      <c r="ER2219" s="90"/>
      <c r="ES2219" s="90"/>
      <c r="ET2219" s="90"/>
      <c r="EU2219" s="90"/>
      <c r="EV2219" s="90"/>
      <c r="EW2219" s="90"/>
      <c r="EX2219" s="90"/>
      <c r="EY2219" s="90"/>
      <c r="EZ2219" s="90"/>
      <c r="FA2219" s="90"/>
      <c r="FB2219" s="98"/>
      <c r="FC2219" s="90"/>
      <c r="FD2219" s="90"/>
      <c r="FE2219" s="90"/>
      <c r="FF2219" s="92"/>
      <c r="FG2219" s="90"/>
      <c r="FH2219" s="93"/>
      <c r="FI2219" s="93"/>
      <c r="FJ2219" s="115"/>
      <c r="FK2219" s="91"/>
      <c r="FL2219" s="90"/>
      <c r="FM2219" s="90"/>
      <c r="FN2219" s="90"/>
      <c r="FO2219" s="90"/>
      <c r="FP2219" s="90"/>
      <c r="FQ2219" s="115"/>
      <c r="FR2219" s="90"/>
      <c r="FS2219" s="90"/>
      <c r="FT2219" s="90"/>
      <c r="FU2219" s="90"/>
      <c r="FV2219" s="90"/>
      <c r="FW2219" s="90"/>
      <c r="FX2219" s="90"/>
      <c r="FY2219" s="90"/>
      <c r="FZ2219" s="90"/>
      <c r="GA2219" s="90"/>
      <c r="GB2219" s="90"/>
      <c r="GC2219" s="90"/>
      <c r="GD2219" s="90"/>
      <c r="GE2219" s="90"/>
      <c r="GF2219" s="90"/>
      <c r="GG2219" s="98"/>
      <c r="GH2219" s="90"/>
      <c r="GI2219" s="90"/>
      <c r="GJ2219" s="90"/>
      <c r="GK2219" s="92"/>
      <c r="GL2219" s="90"/>
      <c r="GM2219" s="93"/>
      <c r="GN2219" s="93"/>
      <c r="GO2219" s="115"/>
      <c r="GP2219" s="91"/>
      <c r="GQ2219" s="90"/>
      <c r="GR2219" s="90"/>
      <c r="GS2219" s="90"/>
      <c r="GT2219" s="90"/>
      <c r="GU2219" s="90"/>
      <c r="GV2219" s="115"/>
      <c r="GW2219" s="90"/>
      <c r="GX2219" s="90"/>
      <c r="GY2219" s="90"/>
      <c r="GZ2219" s="90"/>
      <c r="HA2219" s="90"/>
      <c r="HB2219" s="90"/>
      <c r="HC2219" s="90"/>
      <c r="HD2219" s="90"/>
      <c r="HE2219" s="90"/>
      <c r="HF2219" s="90"/>
      <c r="HG2219" s="90"/>
      <c r="HH2219" s="90"/>
      <c r="HI2219" s="90"/>
      <c r="HJ2219" s="90"/>
      <c r="HK2219" s="90"/>
      <c r="HL2219" s="90"/>
      <c r="HM2219" s="90"/>
      <c r="HN2219" s="90"/>
      <c r="HO2219" s="90"/>
      <c r="HP2219" s="90"/>
      <c r="HQ2219" s="90"/>
      <c r="HR2219" s="90"/>
      <c r="HS2219" s="90"/>
      <c r="HT2219" s="90"/>
      <c r="HU2219" s="90"/>
      <c r="HV2219" s="90"/>
      <c r="HW2219" s="90"/>
      <c r="HX2219" s="90"/>
      <c r="HY2219" s="90"/>
      <c r="HZ2219" s="90"/>
      <c r="IA2219" s="90"/>
      <c r="IB2219" s="90"/>
      <c r="IC2219" s="90"/>
      <c r="ID2219" s="90"/>
      <c r="IE2219" s="90"/>
      <c r="IF2219" s="90"/>
      <c r="IG2219" s="90"/>
      <c r="IH2219" s="90"/>
      <c r="II2219" s="90"/>
      <c r="IJ2219" s="90"/>
      <c r="IK2219" s="90"/>
      <c r="IL2219" s="90"/>
      <c r="IM2219" s="90"/>
    </row>
    <row r="2220" spans="1:247" ht="13.5" hidden="1">
      <c r="A2220" s="90" t="s">
        <v>2767</v>
      </c>
      <c r="B2220" s="90" t="s">
        <v>3318</v>
      </c>
      <c r="C2220" s="90" t="s">
        <v>2942</v>
      </c>
      <c r="D2220" s="98">
        <v>45695</v>
      </c>
      <c r="E2220" s="90">
        <v>338100</v>
      </c>
      <c r="F2220" s="90" t="s">
        <v>2786</v>
      </c>
      <c r="G2220" s="90" t="s">
        <v>752</v>
      </c>
      <c r="H2220" s="92">
        <v>101591.66</v>
      </c>
      <c r="I2220" s="92">
        <v>496</v>
      </c>
      <c r="J2220" s="93"/>
      <c r="K2220" s="94">
        <f t="shared" si="47"/>
        <v>204.82189516129034</v>
      </c>
      <c r="L2220" s="94">
        <f t="shared" si="50"/>
        <v>204.82189516129034</v>
      </c>
      <c r="M2220" s="94">
        <f t="shared" si="49"/>
        <v>0</v>
      </c>
      <c r="N2220" s="90" t="s">
        <v>2911</v>
      </c>
      <c r="O2220" s="90" t="s">
        <v>3316</v>
      </c>
      <c r="P2220" s="90" t="s">
        <v>2849</v>
      </c>
      <c r="Q2220" s="90" t="s">
        <v>3317</v>
      </c>
      <c r="R2220" s="115"/>
      <c r="S2220" s="90"/>
      <c r="T2220" s="90"/>
      <c r="U2220" s="90"/>
      <c r="V2220" s="90"/>
      <c r="W2220" s="90"/>
      <c r="X2220" s="90"/>
      <c r="Y2220" s="90"/>
      <c r="Z2220" s="90"/>
      <c r="AA2220" s="90"/>
      <c r="AB2220" s="90"/>
      <c r="AC2220" s="90"/>
      <c r="AD2220" s="90"/>
      <c r="AE2220" s="90"/>
      <c r="AF2220" s="90"/>
      <c r="AG2220" s="90"/>
      <c r="AH2220" s="98"/>
      <c r="AI2220" s="90"/>
      <c r="AJ2220" s="90"/>
      <c r="AK2220" s="90"/>
      <c r="AL2220" s="92"/>
      <c r="AM2220" s="90"/>
      <c r="AN2220" s="93"/>
      <c r="AO2220" s="93"/>
      <c r="AP2220" s="115"/>
      <c r="AQ2220" s="91"/>
      <c r="AR2220" s="90"/>
      <c r="AS2220" s="90"/>
      <c r="AT2220" s="90"/>
      <c r="AU2220" s="90"/>
      <c r="AV2220" s="90"/>
      <c r="AW2220" s="115"/>
      <c r="AX2220" s="90"/>
      <c r="AY2220" s="90"/>
      <c r="AZ2220" s="90"/>
      <c r="BA2220" s="90"/>
      <c r="BB2220" s="90"/>
      <c r="BC2220" s="90"/>
      <c r="BD2220" s="90"/>
      <c r="BE2220" s="90"/>
      <c r="BF2220" s="90"/>
      <c r="BG2220" s="90"/>
      <c r="BH2220" s="90"/>
      <c r="BI2220" s="90"/>
      <c r="BJ2220" s="90"/>
      <c r="BK2220" s="90"/>
      <c r="BL2220" s="90"/>
      <c r="BM2220" s="98"/>
      <c r="BN2220" s="90"/>
      <c r="BO2220" s="90"/>
      <c r="BP2220" s="90"/>
      <c r="BQ2220" s="92"/>
      <c r="BR2220" s="90"/>
      <c r="BS2220" s="93"/>
      <c r="BT2220" s="93"/>
      <c r="BU2220" s="115"/>
      <c r="BV2220" s="91"/>
      <c r="BW2220" s="90"/>
      <c r="BX2220" s="90"/>
      <c r="BY2220" s="90"/>
      <c r="BZ2220" s="90"/>
      <c r="CA2220" s="90"/>
      <c r="CB2220" s="115"/>
      <c r="CC2220" s="90"/>
      <c r="CD2220" s="90"/>
      <c r="CE2220" s="90"/>
      <c r="CF2220" s="90"/>
      <c r="CG2220" s="90"/>
      <c r="CH2220" s="90"/>
      <c r="CI2220" s="90"/>
      <c r="CJ2220" s="90"/>
      <c r="CK2220" s="90"/>
      <c r="CL2220" s="90"/>
      <c r="CM2220" s="90"/>
      <c r="CN2220" s="90"/>
      <c r="CO2220" s="90"/>
      <c r="CP2220" s="90"/>
      <c r="CQ2220" s="90"/>
      <c r="CR2220" s="98"/>
      <c r="CS2220" s="90"/>
      <c r="CT2220" s="90"/>
      <c r="CU2220" s="90"/>
      <c r="CV2220" s="92"/>
      <c r="CW2220" s="90"/>
      <c r="CX2220" s="93"/>
      <c r="CY2220" s="93"/>
      <c r="CZ2220" s="115"/>
      <c r="DA2220" s="91"/>
      <c r="DB2220" s="90"/>
      <c r="DC2220" s="90"/>
      <c r="DD2220" s="90"/>
      <c r="DE2220" s="90"/>
      <c r="DF2220" s="90"/>
      <c r="DG2220" s="115"/>
      <c r="DH2220" s="90"/>
      <c r="DI2220" s="90"/>
      <c r="DJ2220" s="90"/>
      <c r="DK2220" s="90"/>
      <c r="DL2220" s="90"/>
      <c r="DM2220" s="90"/>
      <c r="DN2220" s="90"/>
      <c r="DO2220" s="90"/>
      <c r="DP2220" s="90"/>
      <c r="DQ2220" s="90"/>
      <c r="DR2220" s="90"/>
      <c r="DS2220" s="90"/>
      <c r="DT2220" s="90"/>
      <c r="DU2220" s="90"/>
      <c r="DV2220" s="90"/>
      <c r="DW2220" s="98"/>
      <c r="DX2220" s="90"/>
      <c r="DY2220" s="90"/>
      <c r="DZ2220" s="90"/>
      <c r="EA2220" s="92"/>
      <c r="EB2220" s="90"/>
      <c r="EC2220" s="93"/>
      <c r="ED2220" s="93"/>
      <c r="EE2220" s="115"/>
      <c r="EF2220" s="91"/>
      <c r="EG2220" s="90"/>
      <c r="EH2220" s="90"/>
      <c r="EI2220" s="90"/>
      <c r="EJ2220" s="90"/>
      <c r="EK2220" s="90"/>
      <c r="EL2220" s="115"/>
      <c r="EM2220" s="90"/>
      <c r="EN2220" s="90"/>
      <c r="EO2220" s="90"/>
      <c r="EP2220" s="90"/>
      <c r="EQ2220" s="90"/>
      <c r="ER2220" s="90"/>
      <c r="ES2220" s="90"/>
      <c r="ET2220" s="90"/>
      <c r="EU2220" s="90"/>
      <c r="EV2220" s="90"/>
      <c r="EW2220" s="90"/>
      <c r="EX2220" s="90"/>
      <c r="EY2220" s="90"/>
      <c r="EZ2220" s="90"/>
      <c r="FA2220" s="90"/>
      <c r="FB2220" s="98"/>
      <c r="FC2220" s="90"/>
      <c r="FD2220" s="90"/>
      <c r="FE2220" s="90"/>
      <c r="FF2220" s="92"/>
      <c r="FG2220" s="90"/>
      <c r="FH2220" s="93"/>
      <c r="FI2220" s="93"/>
      <c r="FJ2220" s="115"/>
      <c r="FK2220" s="91"/>
      <c r="FL2220" s="90"/>
      <c r="FM2220" s="90"/>
      <c r="FN2220" s="90"/>
      <c r="FO2220" s="90"/>
      <c r="FP2220" s="90"/>
      <c r="FQ2220" s="115"/>
      <c r="FR2220" s="90"/>
      <c r="FS2220" s="90"/>
      <c r="FT2220" s="90"/>
      <c r="FU2220" s="90"/>
      <c r="FV2220" s="90"/>
      <c r="FW2220" s="90"/>
      <c r="FX2220" s="90"/>
      <c r="FY2220" s="90"/>
      <c r="FZ2220" s="90"/>
      <c r="GA2220" s="90"/>
      <c r="GB2220" s="90"/>
      <c r="GC2220" s="90"/>
      <c r="GD2220" s="90"/>
      <c r="GE2220" s="90"/>
      <c r="GF2220" s="90"/>
      <c r="GG2220" s="98"/>
      <c r="GH2220" s="90"/>
      <c r="GI2220" s="90"/>
      <c r="GJ2220" s="90"/>
      <c r="GK2220" s="92"/>
      <c r="GL2220" s="90"/>
      <c r="GM2220" s="93"/>
      <c r="GN2220" s="93"/>
      <c r="GO2220" s="115"/>
      <c r="GP2220" s="91"/>
      <c r="GQ2220" s="90"/>
      <c r="GR2220" s="90"/>
      <c r="GS2220" s="90"/>
      <c r="GT2220" s="90"/>
      <c r="GU2220" s="90"/>
      <c r="GV2220" s="115"/>
      <c r="GW2220" s="90"/>
      <c r="GX2220" s="90"/>
      <c r="GY2220" s="90"/>
      <c r="GZ2220" s="90"/>
      <c r="HA2220" s="90"/>
      <c r="HB2220" s="90"/>
      <c r="HC2220" s="90"/>
      <c r="HD2220" s="90"/>
      <c r="HE2220" s="90"/>
      <c r="HF2220" s="90"/>
      <c r="HG2220" s="90"/>
      <c r="HH2220" s="90"/>
      <c r="HI2220" s="90"/>
      <c r="HJ2220" s="90"/>
      <c r="HK2220" s="90"/>
      <c r="HL2220" s="90"/>
      <c r="HM2220" s="90"/>
      <c r="HN2220" s="90"/>
      <c r="HO2220" s="90"/>
      <c r="HP2220" s="90"/>
      <c r="HQ2220" s="90"/>
      <c r="HR2220" s="90"/>
      <c r="HS2220" s="90"/>
      <c r="HT2220" s="90"/>
      <c r="HU2220" s="90"/>
      <c r="HV2220" s="90"/>
      <c r="HW2220" s="90"/>
      <c r="HX2220" s="90"/>
      <c r="HY2220" s="90"/>
      <c r="HZ2220" s="90"/>
      <c r="IA2220" s="90"/>
      <c r="IB2220" s="90"/>
      <c r="IC2220" s="90"/>
      <c r="ID2220" s="90"/>
      <c r="IE2220" s="90"/>
      <c r="IF2220" s="90"/>
      <c r="IG2220" s="90"/>
      <c r="IH2220" s="90"/>
      <c r="II2220" s="90"/>
      <c r="IJ2220" s="90"/>
      <c r="IK2220" s="90"/>
      <c r="IL2220" s="90"/>
      <c r="IM2220" s="90"/>
    </row>
    <row r="2221" spans="1:247" ht="13.5" hidden="1">
      <c r="A2221" s="90" t="s">
        <v>2767</v>
      </c>
      <c r="B2221" s="90" t="s">
        <v>3318</v>
      </c>
      <c r="C2221" s="90" t="s">
        <v>3319</v>
      </c>
      <c r="D2221" s="98">
        <v>45784</v>
      </c>
      <c r="E2221" s="90">
        <v>3603</v>
      </c>
      <c r="F2221" s="90" t="s">
        <v>762</v>
      </c>
      <c r="G2221" s="90" t="s">
        <v>1064</v>
      </c>
      <c r="H2221" s="92">
        <v>195544</v>
      </c>
      <c r="I2221" s="92">
        <v>496</v>
      </c>
      <c r="J2221" s="93"/>
      <c r="K2221" s="94">
        <f t="shared" si="47"/>
        <v>394.24193548387098</v>
      </c>
      <c r="L2221" s="94">
        <f t="shared" si="50"/>
        <v>394.24193548387098</v>
      </c>
      <c r="M2221" s="94">
        <f t="shared" si="49"/>
        <v>0</v>
      </c>
      <c r="N2221" s="90"/>
      <c r="O2221" s="90"/>
      <c r="P2221" s="90"/>
      <c r="Q2221" s="90"/>
      <c r="R2221" s="115"/>
      <c r="AG2221" s="90" t="s">
        <v>3320</v>
      </c>
      <c r="AH2221" s="98">
        <v>45907</v>
      </c>
      <c r="AI2221" s="90">
        <v>295</v>
      </c>
      <c r="AJ2221" s="90" t="s">
        <v>2905</v>
      </c>
      <c r="AK2221" s="90" t="s">
        <v>3321</v>
      </c>
      <c r="AL2221" s="92">
        <v>141250</v>
      </c>
      <c r="AM2221" s="90">
        <v>500</v>
      </c>
      <c r="AN2221" s="93">
        <f t="shared" ref="AN2221:AN2222" si="51">IFERROR(AL2221/AM2221,0)</f>
        <v>282.5</v>
      </c>
      <c r="AO2221" s="93"/>
      <c r="AP2221" s="115">
        <f t="shared" ref="AP2221:AP2222" si="52">AN2221-AO2221</f>
        <v>282.5</v>
      </c>
      <c r="AQ2221" s="91"/>
      <c r="AR2221" s="90"/>
      <c r="AS2221" s="90"/>
      <c r="AT2221" s="90"/>
      <c r="AW2221" s="115"/>
      <c r="BL2221" s="90" t="s">
        <v>3320</v>
      </c>
      <c r="BM2221" s="98">
        <v>45907</v>
      </c>
      <c r="BN2221" s="90">
        <v>295</v>
      </c>
      <c r="BO2221" s="90" t="s">
        <v>2905</v>
      </c>
      <c r="BP2221" s="90" t="s">
        <v>3321</v>
      </c>
      <c r="BQ2221" s="92">
        <v>141250</v>
      </c>
      <c r="BR2221" s="90">
        <v>500</v>
      </c>
      <c r="BS2221" s="93">
        <f t="shared" ref="BS2221:BS2222" si="53">IFERROR(BQ2221/BR2221,0)</f>
        <v>282.5</v>
      </c>
      <c r="BT2221" s="93"/>
      <c r="BU2221" s="115">
        <f t="shared" ref="BU2221:BU2222" si="54">BS2221-BT2221</f>
        <v>282.5</v>
      </c>
      <c r="BV2221" s="91"/>
      <c r="BW2221" s="90"/>
      <c r="BX2221" s="90"/>
      <c r="BY2221" s="90"/>
      <c r="CB2221" s="115"/>
      <c r="CQ2221" s="90" t="s">
        <v>3320</v>
      </c>
      <c r="CR2221" s="98">
        <v>45907</v>
      </c>
      <c r="CS2221" s="90">
        <v>295</v>
      </c>
      <c r="CT2221" s="90" t="s">
        <v>2905</v>
      </c>
      <c r="CU2221" s="90" t="s">
        <v>3321</v>
      </c>
      <c r="CV2221" s="92">
        <v>141250</v>
      </c>
      <c r="CW2221" s="90">
        <v>500</v>
      </c>
      <c r="CX2221" s="93">
        <f t="shared" ref="CX2221:CX2222" si="55">IFERROR(CV2221/CW2221,0)</f>
        <v>282.5</v>
      </c>
      <c r="CY2221" s="93"/>
      <c r="CZ2221" s="115">
        <f t="shared" ref="CZ2221:CZ2222" si="56">CX2221-CY2221</f>
        <v>282.5</v>
      </c>
      <c r="DA2221" s="91"/>
      <c r="DB2221" s="90"/>
      <c r="DC2221" s="90"/>
      <c r="DD2221" s="90"/>
      <c r="DG2221" s="115"/>
      <c r="DV2221" s="90" t="s">
        <v>3320</v>
      </c>
      <c r="DW2221" s="98">
        <v>45907</v>
      </c>
      <c r="DX2221" s="90">
        <v>295</v>
      </c>
      <c r="DY2221" s="90" t="s">
        <v>2905</v>
      </c>
      <c r="DZ2221" s="90" t="s">
        <v>3321</v>
      </c>
      <c r="EA2221" s="92">
        <v>141250</v>
      </c>
      <c r="EB2221" s="90">
        <v>500</v>
      </c>
      <c r="EC2221" s="93">
        <f t="shared" ref="EC2221:EC2222" si="57">IFERROR(EA2221/EB2221,0)</f>
        <v>282.5</v>
      </c>
      <c r="ED2221" s="93"/>
      <c r="EE2221" s="115">
        <f t="shared" ref="EE2221:EE2222" si="58">EC2221-ED2221</f>
        <v>282.5</v>
      </c>
      <c r="EF2221" s="91"/>
      <c r="EG2221" s="90"/>
      <c r="EH2221" s="90"/>
      <c r="EI2221" s="90"/>
      <c r="EL2221" s="115"/>
      <c r="FA2221" s="90" t="s">
        <v>3320</v>
      </c>
      <c r="FB2221" s="98">
        <v>45907</v>
      </c>
      <c r="FC2221" s="90">
        <v>295</v>
      </c>
      <c r="FD2221" s="90" t="s">
        <v>2905</v>
      </c>
      <c r="FE2221" s="90" t="s">
        <v>3321</v>
      </c>
      <c r="FF2221" s="92">
        <v>141250</v>
      </c>
      <c r="FG2221" s="90">
        <v>500</v>
      </c>
      <c r="FH2221" s="93">
        <f t="shared" ref="FH2221:FH2222" si="59">IFERROR(FF2221/FG2221,0)</f>
        <v>282.5</v>
      </c>
      <c r="FI2221" s="93"/>
      <c r="FJ2221" s="115">
        <f t="shared" ref="FJ2221:FJ2222" si="60">FH2221-FI2221</f>
        <v>282.5</v>
      </c>
      <c r="FK2221" s="91"/>
      <c r="FL2221" s="90"/>
      <c r="FM2221" s="90"/>
      <c r="FN2221" s="90"/>
      <c r="FQ2221" s="115"/>
      <c r="GF2221" s="90" t="s">
        <v>3320</v>
      </c>
      <c r="GG2221" s="98">
        <v>45907</v>
      </c>
      <c r="GH2221" s="90">
        <v>295</v>
      </c>
      <c r="GI2221" s="90" t="s">
        <v>2905</v>
      </c>
      <c r="GJ2221" s="90" t="s">
        <v>3321</v>
      </c>
      <c r="GK2221" s="92">
        <v>141250</v>
      </c>
      <c r="GL2221" s="90">
        <v>500</v>
      </c>
      <c r="GM2221" s="93">
        <f t="shared" ref="GM2221:GM2222" si="61">IFERROR(GK2221/GL2221,0)</f>
        <v>282.5</v>
      </c>
      <c r="GN2221" s="93"/>
      <c r="GO2221" s="115">
        <f t="shared" ref="GO2221:GO2222" si="62">GM2221-GN2221</f>
        <v>282.5</v>
      </c>
      <c r="GP2221" s="91"/>
      <c r="GQ2221" s="90"/>
      <c r="GR2221" s="90"/>
      <c r="GS2221" s="90"/>
      <c r="GV2221" s="115"/>
      <c r="HJ2221" s="90"/>
      <c r="HK2221" s="90"/>
      <c r="HL2221" s="90"/>
      <c r="HM2221" s="90"/>
      <c r="HN2221" s="90"/>
      <c r="HO2221" s="90"/>
      <c r="HP2221" s="90"/>
      <c r="HQ2221" s="90"/>
      <c r="HR2221" s="90"/>
      <c r="HS2221" s="90"/>
      <c r="HT2221" s="90"/>
      <c r="HU2221" s="90"/>
      <c r="HV2221" s="90"/>
      <c r="HW2221" s="90"/>
      <c r="HX2221" s="90"/>
      <c r="HY2221" s="90"/>
      <c r="HZ2221" s="90"/>
      <c r="IA2221" s="90"/>
      <c r="IB2221" s="90"/>
      <c r="IC2221" s="90"/>
      <c r="ID2221" s="90"/>
      <c r="IE2221" s="90"/>
      <c r="IF2221" s="90"/>
      <c r="IG2221" s="90"/>
      <c r="IH2221" s="90"/>
      <c r="II2221" s="90"/>
      <c r="IJ2221" s="90"/>
      <c r="IK2221" s="90"/>
      <c r="IL2221" s="90"/>
      <c r="IM2221" s="90"/>
    </row>
    <row r="2222" spans="1:247" ht="13.5" hidden="1">
      <c r="A2222" s="90" t="s">
        <v>2767</v>
      </c>
      <c r="B2222" s="90" t="s">
        <v>3318</v>
      </c>
      <c r="C2222" s="90" t="s">
        <v>3319</v>
      </c>
      <c r="D2222" s="98">
        <v>45754</v>
      </c>
      <c r="E2222" s="90">
        <v>233028</v>
      </c>
      <c r="F2222" s="82" t="s">
        <v>2965</v>
      </c>
      <c r="G2222" s="90" t="s">
        <v>3088</v>
      </c>
      <c r="H2222" s="92">
        <v>5201</v>
      </c>
      <c r="I2222" s="90">
        <v>500</v>
      </c>
      <c r="J2222" s="93"/>
      <c r="K2222" s="94">
        <f>IFERROR(H2222/I2222,0)</f>
        <v>10.401999999999999</v>
      </c>
      <c r="L2222" s="94">
        <f t="shared" si="50"/>
        <v>10.401999999999999</v>
      </c>
      <c r="M2222" s="94">
        <f t="shared" si="49"/>
        <v>0</v>
      </c>
      <c r="N2222" s="90" t="s">
        <v>3312</v>
      </c>
      <c r="O2222" s="90" t="s">
        <v>3322</v>
      </c>
      <c r="P2222" s="90" t="s">
        <v>2619</v>
      </c>
      <c r="Q2222" s="90"/>
      <c r="R2222" s="115"/>
      <c r="S2222" s="90"/>
      <c r="T2222" s="90"/>
      <c r="U2222" s="90"/>
      <c r="V2222" s="90"/>
      <c r="W2222" s="90"/>
      <c r="X2222" s="90"/>
      <c r="Y2222" s="90"/>
      <c r="Z2222" s="90"/>
      <c r="AA2222" s="90"/>
      <c r="AB2222" s="90"/>
      <c r="AC2222" s="90"/>
      <c r="AD2222" s="90"/>
      <c r="AE2222" s="90"/>
      <c r="AF2222" s="90"/>
      <c r="AG2222" s="90" t="s">
        <v>3320</v>
      </c>
      <c r="AH2222" s="98">
        <v>45907</v>
      </c>
      <c r="AI2222" s="90">
        <v>296</v>
      </c>
      <c r="AJ2222" s="90" t="s">
        <v>2905</v>
      </c>
      <c r="AK2222" s="90" t="s">
        <v>3321</v>
      </c>
      <c r="AL2222" s="92">
        <v>101700</v>
      </c>
      <c r="AM2222" s="90">
        <v>500</v>
      </c>
      <c r="AN2222" s="93">
        <f t="shared" si="51"/>
        <v>203.4</v>
      </c>
      <c r="AO2222" s="93"/>
      <c r="AP2222" s="115">
        <f t="shared" si="52"/>
        <v>203.4</v>
      </c>
      <c r="AQ2222" s="91"/>
      <c r="AR2222" s="90"/>
      <c r="AS2222" s="90"/>
      <c r="AT2222" s="90"/>
      <c r="AU2222" s="90"/>
      <c r="AV2222" s="90"/>
      <c r="AW2222" s="115"/>
      <c r="AX2222" s="90"/>
      <c r="AY2222" s="90"/>
      <c r="AZ2222" s="90"/>
      <c r="BA2222" s="90"/>
      <c r="BB2222" s="90"/>
      <c r="BC2222" s="90"/>
      <c r="BD2222" s="90"/>
      <c r="BE2222" s="90"/>
      <c r="BF2222" s="90"/>
      <c r="BG2222" s="90"/>
      <c r="BH2222" s="90"/>
      <c r="BI2222" s="90"/>
      <c r="BJ2222" s="90"/>
      <c r="BK2222" s="90"/>
      <c r="BL2222" s="90" t="s">
        <v>3320</v>
      </c>
      <c r="BM2222" s="98">
        <v>45907</v>
      </c>
      <c r="BN2222" s="90">
        <v>296</v>
      </c>
      <c r="BO2222" s="90" t="s">
        <v>2905</v>
      </c>
      <c r="BP2222" s="90" t="s">
        <v>3321</v>
      </c>
      <c r="BQ2222" s="92">
        <v>101700</v>
      </c>
      <c r="BR2222" s="90">
        <v>500</v>
      </c>
      <c r="BS2222" s="93">
        <f t="shared" si="53"/>
        <v>203.4</v>
      </c>
      <c r="BT2222" s="93"/>
      <c r="BU2222" s="115">
        <f t="shared" si="54"/>
        <v>203.4</v>
      </c>
      <c r="BV2222" s="91"/>
      <c r="BW2222" s="90"/>
      <c r="BX2222" s="90"/>
      <c r="BY2222" s="90"/>
      <c r="BZ2222" s="90"/>
      <c r="CA2222" s="90"/>
      <c r="CB2222" s="115"/>
      <c r="CC2222" s="90"/>
      <c r="CD2222" s="90"/>
      <c r="CE2222" s="90"/>
      <c r="CF2222" s="90"/>
      <c r="CG2222" s="90"/>
      <c r="CH2222" s="90"/>
      <c r="CI2222" s="90"/>
      <c r="CJ2222" s="90"/>
      <c r="CK2222" s="90"/>
      <c r="CL2222" s="90"/>
      <c r="CM2222" s="90"/>
      <c r="CN2222" s="90"/>
      <c r="CO2222" s="90"/>
      <c r="CP2222" s="90"/>
      <c r="CQ2222" s="90" t="s">
        <v>3320</v>
      </c>
      <c r="CR2222" s="98">
        <v>45907</v>
      </c>
      <c r="CS2222" s="90">
        <v>296</v>
      </c>
      <c r="CT2222" s="90" t="s">
        <v>2905</v>
      </c>
      <c r="CU2222" s="90" t="s">
        <v>3321</v>
      </c>
      <c r="CV2222" s="92">
        <v>101700</v>
      </c>
      <c r="CW2222" s="90">
        <v>500</v>
      </c>
      <c r="CX2222" s="93">
        <f t="shared" si="55"/>
        <v>203.4</v>
      </c>
      <c r="CY2222" s="93"/>
      <c r="CZ2222" s="115">
        <f t="shared" si="56"/>
        <v>203.4</v>
      </c>
      <c r="DA2222" s="91"/>
      <c r="DB2222" s="90"/>
      <c r="DC2222" s="90"/>
      <c r="DD2222" s="90"/>
      <c r="DE2222" s="90"/>
      <c r="DF2222" s="90"/>
      <c r="DG2222" s="115"/>
      <c r="DH2222" s="90"/>
      <c r="DI2222" s="90"/>
      <c r="DJ2222" s="90"/>
      <c r="DK2222" s="90"/>
      <c r="DL2222" s="90"/>
      <c r="DM2222" s="90"/>
      <c r="DN2222" s="90"/>
      <c r="DO2222" s="90"/>
      <c r="DP2222" s="90"/>
      <c r="DQ2222" s="90"/>
      <c r="DR2222" s="90"/>
      <c r="DS2222" s="90"/>
      <c r="DT2222" s="90"/>
      <c r="DU2222" s="90"/>
      <c r="DV2222" s="90" t="s">
        <v>3320</v>
      </c>
      <c r="DW2222" s="98">
        <v>45907</v>
      </c>
      <c r="DX2222" s="90">
        <v>296</v>
      </c>
      <c r="DY2222" s="90" t="s">
        <v>2905</v>
      </c>
      <c r="DZ2222" s="90" t="s">
        <v>3321</v>
      </c>
      <c r="EA2222" s="92">
        <v>101700</v>
      </c>
      <c r="EB2222" s="90">
        <v>500</v>
      </c>
      <c r="EC2222" s="93">
        <f t="shared" si="57"/>
        <v>203.4</v>
      </c>
      <c r="ED2222" s="93"/>
      <c r="EE2222" s="115">
        <f t="shared" si="58"/>
        <v>203.4</v>
      </c>
      <c r="EF2222" s="91"/>
      <c r="EG2222" s="90"/>
      <c r="EH2222" s="90"/>
      <c r="EI2222" s="90"/>
      <c r="EJ2222" s="90"/>
      <c r="EK2222" s="90"/>
      <c r="EL2222" s="115"/>
      <c r="EM2222" s="90"/>
      <c r="EN2222" s="90"/>
      <c r="EO2222" s="90"/>
      <c r="EP2222" s="90"/>
      <c r="EQ2222" s="90"/>
      <c r="ER2222" s="90"/>
      <c r="ES2222" s="90"/>
      <c r="ET2222" s="90"/>
      <c r="EU2222" s="90"/>
      <c r="EV2222" s="90"/>
      <c r="EW2222" s="90"/>
      <c r="EX2222" s="90"/>
      <c r="EY2222" s="90"/>
      <c r="EZ2222" s="90"/>
      <c r="FA2222" s="90" t="s">
        <v>3320</v>
      </c>
      <c r="FB2222" s="98">
        <v>45907</v>
      </c>
      <c r="FC2222" s="90">
        <v>296</v>
      </c>
      <c r="FD2222" s="90" t="s">
        <v>2905</v>
      </c>
      <c r="FE2222" s="90" t="s">
        <v>3321</v>
      </c>
      <c r="FF2222" s="92">
        <v>101700</v>
      </c>
      <c r="FG2222" s="90">
        <v>500</v>
      </c>
      <c r="FH2222" s="93">
        <f t="shared" si="59"/>
        <v>203.4</v>
      </c>
      <c r="FI2222" s="93"/>
      <c r="FJ2222" s="115">
        <f t="shared" si="60"/>
        <v>203.4</v>
      </c>
      <c r="FK2222" s="91"/>
      <c r="FL2222" s="90"/>
      <c r="FM2222" s="90"/>
      <c r="FN2222" s="90"/>
      <c r="FO2222" s="90"/>
      <c r="FP2222" s="90"/>
      <c r="FQ2222" s="115"/>
      <c r="FR2222" s="90"/>
      <c r="FS2222" s="90"/>
      <c r="FT2222" s="90"/>
      <c r="FU2222" s="90"/>
      <c r="FV2222" s="90"/>
      <c r="FW2222" s="90"/>
      <c r="FX2222" s="90"/>
      <c r="FY2222" s="90"/>
      <c r="FZ2222" s="90"/>
      <c r="GA2222" s="90"/>
      <c r="GB2222" s="90"/>
      <c r="GC2222" s="90"/>
      <c r="GD2222" s="90"/>
      <c r="GE2222" s="90"/>
      <c r="GF2222" s="90" t="s">
        <v>3320</v>
      </c>
      <c r="GG2222" s="98">
        <v>45907</v>
      </c>
      <c r="GH2222" s="90">
        <v>296</v>
      </c>
      <c r="GI2222" s="90" t="s">
        <v>2905</v>
      </c>
      <c r="GJ2222" s="90" t="s">
        <v>3321</v>
      </c>
      <c r="GK2222" s="92">
        <v>101700</v>
      </c>
      <c r="GL2222" s="90">
        <v>500</v>
      </c>
      <c r="GM2222" s="93">
        <f t="shared" si="61"/>
        <v>203.4</v>
      </c>
      <c r="GN2222" s="93"/>
      <c r="GO2222" s="115">
        <f t="shared" si="62"/>
        <v>203.4</v>
      </c>
      <c r="GP2222" s="91"/>
      <c r="GQ2222" s="90"/>
      <c r="GR2222" s="90"/>
      <c r="GS2222" s="90"/>
      <c r="GT2222" s="90"/>
      <c r="GU2222" s="90"/>
      <c r="GV2222" s="115"/>
      <c r="GW2222" s="90"/>
      <c r="GX2222" s="90"/>
      <c r="GY2222" s="90"/>
      <c r="GZ2222" s="90"/>
      <c r="HA2222" s="90"/>
      <c r="HB2222" s="90"/>
      <c r="HC2222" s="90"/>
      <c r="HD2222" s="90"/>
      <c r="HE2222" s="90"/>
      <c r="HF2222" s="90"/>
      <c r="HG2222" s="90"/>
      <c r="HH2222" s="90"/>
      <c r="HI2222" s="90"/>
      <c r="HJ2222" s="90"/>
      <c r="HK2222" s="90"/>
      <c r="HL2222" s="90"/>
      <c r="HM2222" s="90"/>
      <c r="HN2222" s="90"/>
      <c r="HO2222" s="90"/>
      <c r="HP2222" s="90"/>
      <c r="HQ2222" s="90"/>
      <c r="HR2222" s="90"/>
      <c r="HS2222" s="90"/>
      <c r="HT2222" s="90"/>
      <c r="HU2222" s="90"/>
      <c r="HV2222" s="90"/>
      <c r="HW2222" s="90"/>
      <c r="HX2222" s="90"/>
      <c r="HY2222" s="90"/>
      <c r="HZ2222" s="90"/>
      <c r="IA2222" s="90"/>
      <c r="IB2222" s="90"/>
      <c r="IC2222" s="90"/>
      <c r="ID2222" s="90"/>
      <c r="IE2222" s="90"/>
      <c r="IF2222" s="90"/>
      <c r="IG2222" s="90"/>
      <c r="IH2222" s="90"/>
      <c r="II2222" s="90"/>
      <c r="IJ2222" s="90"/>
      <c r="IK2222" s="90"/>
      <c r="IL2222" s="90"/>
      <c r="IM2222" s="90"/>
    </row>
    <row r="2223" spans="1:247" ht="13.5" hidden="1">
      <c r="A2223" s="90" t="s">
        <v>2767</v>
      </c>
      <c r="B2223" s="90" t="s">
        <v>3318</v>
      </c>
      <c r="C2223" s="90" t="s">
        <v>3319</v>
      </c>
      <c r="D2223" s="91">
        <v>45784</v>
      </c>
      <c r="E2223" s="90" t="s">
        <v>3323</v>
      </c>
      <c r="F2223" s="90" t="s">
        <v>2922</v>
      </c>
      <c r="G2223" s="90" t="s">
        <v>3324</v>
      </c>
      <c r="H2223" s="92">
        <v>7000</v>
      </c>
      <c r="I2223" s="92">
        <v>495</v>
      </c>
      <c r="J2223" s="93"/>
      <c r="K2223" s="94">
        <f>IFERROR(H2223/I2223,0)</f>
        <v>14.141414141414142</v>
      </c>
      <c r="L2223" s="94">
        <f t="shared" si="50"/>
        <v>14.141414141414142</v>
      </c>
      <c r="M2223" s="94">
        <f t="shared" si="49"/>
        <v>0</v>
      </c>
      <c r="N2223" s="90"/>
      <c r="O2223" s="90" t="s">
        <v>2929</v>
      </c>
      <c r="P2223" s="90"/>
      <c r="Q2223" s="90"/>
      <c r="R2223" s="115"/>
      <c r="S2223" s="90"/>
      <c r="T2223" s="90"/>
      <c r="U2223" s="90"/>
      <c r="V2223" s="90"/>
      <c r="W2223" s="90"/>
      <c r="X2223" s="90"/>
      <c r="Y2223" s="90"/>
      <c r="Z2223" s="90"/>
      <c r="AA2223" s="90"/>
      <c r="AB2223" s="90"/>
      <c r="AC2223" s="90"/>
      <c r="AD2223" s="90"/>
      <c r="AE2223" s="90"/>
      <c r="AF2223" s="90"/>
      <c r="AG2223" s="90"/>
      <c r="AH2223" s="98"/>
      <c r="AI2223" s="90"/>
      <c r="AJ2223" s="90"/>
      <c r="AK2223" s="90"/>
      <c r="AL2223" s="92"/>
      <c r="AM2223" s="90"/>
      <c r="AN2223" s="93"/>
      <c r="AO2223" s="93"/>
      <c r="AP2223" s="115"/>
      <c r="AQ2223" s="91"/>
      <c r="AR2223" s="90"/>
      <c r="AS2223" s="90"/>
      <c r="AT2223" s="90"/>
      <c r="AU2223" s="90"/>
      <c r="AV2223" s="90"/>
      <c r="AW2223" s="115"/>
      <c r="AX2223" s="90"/>
      <c r="AY2223" s="90"/>
      <c r="AZ2223" s="90"/>
      <c r="BA2223" s="90"/>
      <c r="BB2223" s="90"/>
      <c r="BC2223" s="90"/>
      <c r="BD2223" s="90"/>
      <c r="BE2223" s="90"/>
      <c r="BF2223" s="90"/>
      <c r="BG2223" s="90"/>
      <c r="BH2223" s="90"/>
      <c r="BI2223" s="90"/>
      <c r="BJ2223" s="90"/>
      <c r="BK2223" s="90"/>
      <c r="BL2223" s="90"/>
      <c r="BM2223" s="98"/>
      <c r="BN2223" s="90"/>
      <c r="BO2223" s="90"/>
      <c r="BP2223" s="90"/>
      <c r="BQ2223" s="92"/>
      <c r="BR2223" s="90"/>
      <c r="BS2223" s="93"/>
      <c r="BT2223" s="93"/>
      <c r="BU2223" s="115"/>
      <c r="BV2223" s="91"/>
      <c r="BW2223" s="90"/>
      <c r="BX2223" s="90"/>
      <c r="BY2223" s="90"/>
      <c r="BZ2223" s="90"/>
      <c r="CA2223" s="90"/>
      <c r="CB2223" s="115"/>
      <c r="CC2223" s="90"/>
      <c r="CD2223" s="90"/>
      <c r="CE2223" s="90"/>
      <c r="CF2223" s="90"/>
      <c r="CG2223" s="90"/>
      <c r="CH2223" s="90"/>
      <c r="CI2223" s="90"/>
      <c r="CJ2223" s="90"/>
      <c r="CK2223" s="90"/>
      <c r="CL2223" s="90"/>
      <c r="CM2223" s="90"/>
      <c r="CN2223" s="90"/>
      <c r="CO2223" s="90"/>
      <c r="CP2223" s="90"/>
      <c r="CQ2223" s="90"/>
      <c r="CR2223" s="98"/>
      <c r="CS2223" s="90"/>
      <c r="CT2223" s="90"/>
      <c r="CU2223" s="90"/>
      <c r="CV2223" s="92"/>
      <c r="CW2223" s="90"/>
      <c r="CX2223" s="93"/>
      <c r="CY2223" s="93"/>
      <c r="CZ2223" s="115"/>
      <c r="DA2223" s="91"/>
      <c r="DB2223" s="90"/>
      <c r="DC2223" s="90"/>
      <c r="DD2223" s="90"/>
      <c r="DE2223" s="90"/>
      <c r="DF2223" s="90"/>
      <c r="DG2223" s="115"/>
      <c r="DH2223" s="90"/>
      <c r="DI2223" s="90"/>
      <c r="DJ2223" s="90"/>
      <c r="DK2223" s="90"/>
      <c r="DL2223" s="90"/>
      <c r="DM2223" s="90"/>
      <c r="DN2223" s="90"/>
      <c r="DO2223" s="90"/>
      <c r="DP2223" s="90"/>
      <c r="DQ2223" s="90"/>
      <c r="DR2223" s="90"/>
      <c r="DS2223" s="90"/>
      <c r="DT2223" s="90"/>
      <c r="DU2223" s="90"/>
      <c r="DV2223" s="90"/>
      <c r="DW2223" s="98"/>
      <c r="DX2223" s="90"/>
      <c r="DY2223" s="90"/>
      <c r="DZ2223" s="90"/>
      <c r="EA2223" s="92"/>
      <c r="EB2223" s="90"/>
      <c r="EC2223" s="93"/>
      <c r="ED2223" s="93"/>
      <c r="EE2223" s="115"/>
      <c r="EF2223" s="91"/>
      <c r="EG2223" s="90"/>
      <c r="EH2223" s="90"/>
      <c r="EI2223" s="90"/>
      <c r="EJ2223" s="90"/>
      <c r="EK2223" s="90"/>
      <c r="EL2223" s="115"/>
      <c r="EM2223" s="90"/>
      <c r="EN2223" s="90"/>
      <c r="EO2223" s="90"/>
      <c r="EP2223" s="90"/>
      <c r="EQ2223" s="90"/>
      <c r="ER2223" s="90"/>
      <c r="ES2223" s="90"/>
      <c r="ET2223" s="90"/>
      <c r="EU2223" s="90"/>
      <c r="EV2223" s="90"/>
      <c r="EW2223" s="90"/>
      <c r="EX2223" s="90"/>
      <c r="EY2223" s="90"/>
      <c r="EZ2223" s="90"/>
      <c r="FA2223" s="90"/>
      <c r="FB2223" s="98"/>
      <c r="FC2223" s="90"/>
      <c r="FD2223" s="90"/>
      <c r="FE2223" s="90"/>
      <c r="FF2223" s="92"/>
      <c r="FG2223" s="90"/>
      <c r="FH2223" s="93"/>
      <c r="FI2223" s="93"/>
      <c r="FJ2223" s="115"/>
      <c r="FK2223" s="91"/>
      <c r="FL2223" s="90"/>
      <c r="FM2223" s="90"/>
      <c r="FN2223" s="90"/>
      <c r="FO2223" s="90"/>
      <c r="FP2223" s="90"/>
      <c r="FQ2223" s="115"/>
      <c r="FR2223" s="90"/>
      <c r="FS2223" s="90"/>
      <c r="FT2223" s="90"/>
      <c r="FU2223" s="90"/>
      <c r="FV2223" s="90"/>
      <c r="FW2223" s="90"/>
      <c r="FX2223" s="90"/>
      <c r="FY2223" s="90"/>
      <c r="FZ2223" s="90"/>
      <c r="GA2223" s="90"/>
      <c r="GB2223" s="90"/>
      <c r="GC2223" s="90"/>
      <c r="GD2223" s="90"/>
      <c r="GE2223" s="90"/>
      <c r="GF2223" s="90"/>
      <c r="GG2223" s="98"/>
      <c r="GH2223" s="90"/>
      <c r="GI2223" s="90"/>
      <c r="GJ2223" s="90"/>
      <c r="GK2223" s="92"/>
      <c r="GL2223" s="90"/>
      <c r="GM2223" s="93"/>
      <c r="GN2223" s="93"/>
      <c r="GO2223" s="115"/>
      <c r="GP2223" s="91"/>
      <c r="GQ2223" s="90"/>
      <c r="GR2223" s="90"/>
      <c r="GS2223" s="90"/>
      <c r="GT2223" s="90"/>
      <c r="GU2223" s="90"/>
      <c r="GV2223" s="115"/>
      <c r="GW2223" s="90"/>
      <c r="GX2223" s="90"/>
      <c r="GY2223" s="90"/>
      <c r="GZ2223" s="90"/>
      <c r="HA2223" s="90"/>
      <c r="HB2223" s="90"/>
      <c r="HC2223" s="90"/>
      <c r="HD2223" s="90"/>
      <c r="HE2223" s="90"/>
      <c r="HF2223" s="90"/>
      <c r="HG2223" s="90"/>
      <c r="HH2223" s="90"/>
      <c r="HI2223" s="90"/>
      <c r="HJ2223" s="90"/>
      <c r="HK2223" s="90"/>
      <c r="HL2223" s="90"/>
      <c r="HM2223" s="90"/>
      <c r="HN2223" s="90"/>
      <c r="HO2223" s="90"/>
      <c r="HP2223" s="90"/>
      <c r="HQ2223" s="90"/>
      <c r="HR2223" s="90"/>
      <c r="HS2223" s="90"/>
      <c r="HT2223" s="90"/>
      <c r="HU2223" s="90"/>
      <c r="HV2223" s="90"/>
      <c r="HW2223" s="90"/>
      <c r="HX2223" s="90"/>
      <c r="HY2223" s="90"/>
      <c r="HZ2223" s="90"/>
      <c r="IA2223" s="90"/>
      <c r="IB2223" s="90"/>
      <c r="IC2223" s="90"/>
      <c r="ID2223" s="90"/>
      <c r="IE2223" s="90"/>
      <c r="IF2223" s="90"/>
      <c r="IG2223" s="90"/>
      <c r="IH2223" s="90"/>
      <c r="II2223" s="90"/>
      <c r="IJ2223" s="90"/>
      <c r="IK2223" s="90"/>
      <c r="IL2223" s="90"/>
      <c r="IM2223" s="90"/>
    </row>
    <row r="2224" spans="1:247" ht="13.5" hidden="1">
      <c r="A2224" s="90" t="s">
        <v>2767</v>
      </c>
      <c r="B2224" s="90" t="s">
        <v>3318</v>
      </c>
      <c r="C2224" s="90" t="s">
        <v>3319</v>
      </c>
      <c r="D2224" s="91">
        <v>45968</v>
      </c>
      <c r="E2224" s="90" t="s">
        <v>3325</v>
      </c>
      <c r="F2224" s="90" t="s">
        <v>2839</v>
      </c>
      <c r="G2224" s="90" t="s">
        <v>3326</v>
      </c>
      <c r="H2224" s="92">
        <v>100000</v>
      </c>
      <c r="I2224" s="92">
        <v>495</v>
      </c>
      <c r="J2224" s="93"/>
      <c r="K2224" s="94">
        <f>H2224/I2224</f>
        <v>202.02020202020202</v>
      </c>
      <c r="L2224" s="94">
        <f t="shared" si="50"/>
        <v>202.02020202020202</v>
      </c>
      <c r="M2224" s="94">
        <f t="shared" si="49"/>
        <v>0</v>
      </c>
      <c r="N2224" s="90"/>
      <c r="O2224" s="90" t="s">
        <v>2929</v>
      </c>
      <c r="P2224" s="90"/>
      <c r="Q2224" s="90"/>
      <c r="R2224" s="115"/>
      <c r="S2224" s="90"/>
      <c r="T2224" s="90"/>
      <c r="U2224" s="90"/>
      <c r="V2224" s="90"/>
      <c r="W2224" s="90"/>
      <c r="X2224" s="90"/>
      <c r="Y2224" s="90"/>
      <c r="Z2224" s="90"/>
      <c r="AA2224" s="90"/>
      <c r="AB2224" s="90"/>
      <c r="AC2224" s="90"/>
      <c r="AD2224" s="90"/>
      <c r="AE2224" s="90"/>
      <c r="AF2224" s="90"/>
      <c r="AG2224" s="90"/>
      <c r="AH2224" s="98"/>
      <c r="AI2224" s="90"/>
      <c r="AJ2224" s="90"/>
      <c r="AK2224" s="90"/>
      <c r="AL2224" s="92"/>
      <c r="AM2224" s="90"/>
      <c r="AN2224" s="93"/>
      <c r="AO2224" s="93"/>
      <c r="AP2224" s="115"/>
      <c r="AQ2224" s="91"/>
      <c r="AR2224" s="90"/>
      <c r="AS2224" s="90"/>
      <c r="AT2224" s="90"/>
      <c r="AU2224" s="90"/>
      <c r="AV2224" s="90"/>
      <c r="AW2224" s="115"/>
      <c r="AX2224" s="90"/>
      <c r="AY2224" s="90"/>
      <c r="AZ2224" s="90"/>
      <c r="BA2224" s="90"/>
      <c r="BB2224" s="90"/>
      <c r="BC2224" s="90"/>
      <c r="BD2224" s="90"/>
      <c r="BE2224" s="90"/>
      <c r="BF2224" s="90"/>
      <c r="BG2224" s="90"/>
      <c r="BH2224" s="90"/>
      <c r="BI2224" s="90"/>
      <c r="BJ2224" s="90"/>
      <c r="BK2224" s="90"/>
      <c r="BL2224" s="90"/>
      <c r="BM2224" s="98"/>
      <c r="BN2224" s="90"/>
      <c r="BO2224" s="90"/>
      <c r="BP2224" s="90"/>
      <c r="BQ2224" s="92"/>
      <c r="BR2224" s="90"/>
      <c r="BS2224" s="93"/>
      <c r="BT2224" s="93"/>
      <c r="BU2224" s="115"/>
      <c r="BV2224" s="91"/>
      <c r="BW2224" s="90"/>
      <c r="BX2224" s="90"/>
      <c r="BY2224" s="90"/>
      <c r="BZ2224" s="90"/>
      <c r="CA2224" s="90"/>
      <c r="CB2224" s="115"/>
      <c r="CC2224" s="90"/>
      <c r="CD2224" s="90"/>
      <c r="CE2224" s="90"/>
      <c r="CF2224" s="90"/>
      <c r="CG2224" s="90"/>
      <c r="CH2224" s="90"/>
      <c r="CI2224" s="90"/>
      <c r="CJ2224" s="90"/>
      <c r="CK2224" s="90"/>
      <c r="CL2224" s="90"/>
      <c r="CM2224" s="90"/>
      <c r="CN2224" s="90"/>
      <c r="CO2224" s="90"/>
      <c r="CP2224" s="90"/>
      <c r="CQ2224" s="90"/>
      <c r="CR2224" s="98"/>
      <c r="CS2224" s="90"/>
      <c r="CT2224" s="90"/>
      <c r="CU2224" s="90"/>
      <c r="CV2224" s="92"/>
      <c r="CW2224" s="90"/>
      <c r="CX2224" s="93"/>
      <c r="CY2224" s="93"/>
      <c r="CZ2224" s="115"/>
      <c r="DA2224" s="91"/>
      <c r="DB2224" s="90"/>
      <c r="DC2224" s="90"/>
      <c r="DD2224" s="90"/>
      <c r="DE2224" s="90"/>
      <c r="DF2224" s="90"/>
      <c r="DG2224" s="115"/>
      <c r="DH2224" s="90"/>
      <c r="DI2224" s="90"/>
      <c r="DJ2224" s="90"/>
      <c r="DK2224" s="90"/>
      <c r="DL2224" s="90"/>
      <c r="DM2224" s="90"/>
      <c r="DN2224" s="90"/>
      <c r="DO2224" s="90"/>
      <c r="DP2224" s="90"/>
      <c r="DQ2224" s="90"/>
      <c r="DR2224" s="90"/>
      <c r="DS2224" s="90"/>
      <c r="DT2224" s="90"/>
      <c r="DU2224" s="90"/>
      <c r="DV2224" s="90"/>
      <c r="DW2224" s="98"/>
      <c r="DX2224" s="90"/>
      <c r="DY2224" s="90"/>
      <c r="DZ2224" s="90"/>
      <c r="EA2224" s="92"/>
      <c r="EB2224" s="90"/>
      <c r="EC2224" s="93"/>
      <c r="ED2224" s="93"/>
      <c r="EE2224" s="115"/>
      <c r="EF2224" s="91"/>
      <c r="EG2224" s="90"/>
      <c r="EH2224" s="90"/>
      <c r="EI2224" s="90"/>
      <c r="EJ2224" s="90"/>
      <c r="EK2224" s="90"/>
      <c r="EL2224" s="115"/>
      <c r="EM2224" s="90"/>
      <c r="EN2224" s="90"/>
      <c r="EO2224" s="90"/>
      <c r="EP2224" s="90"/>
      <c r="EQ2224" s="90"/>
      <c r="ER2224" s="90"/>
      <c r="ES2224" s="90"/>
      <c r="ET2224" s="90"/>
      <c r="EU2224" s="90"/>
      <c r="EV2224" s="90"/>
      <c r="EW2224" s="90"/>
      <c r="EX2224" s="90"/>
      <c r="EY2224" s="90"/>
      <c r="EZ2224" s="90"/>
      <c r="FA2224" s="90"/>
      <c r="FB2224" s="98"/>
      <c r="FC2224" s="90"/>
      <c r="FD2224" s="90"/>
      <c r="FE2224" s="90"/>
      <c r="FF2224" s="92"/>
      <c r="FG2224" s="90"/>
      <c r="FH2224" s="93"/>
      <c r="FI2224" s="93"/>
      <c r="FJ2224" s="115"/>
      <c r="FK2224" s="91"/>
      <c r="FL2224" s="90"/>
      <c r="FM2224" s="90"/>
      <c r="FN2224" s="90"/>
      <c r="FO2224" s="90"/>
      <c r="FP2224" s="90"/>
      <c r="FQ2224" s="115"/>
      <c r="FR2224" s="90"/>
      <c r="FS2224" s="90"/>
      <c r="FT2224" s="90"/>
      <c r="FU2224" s="90"/>
      <c r="FV2224" s="90"/>
      <c r="FW2224" s="90"/>
      <c r="FX2224" s="90"/>
      <c r="FY2224" s="90"/>
      <c r="FZ2224" s="90"/>
      <c r="GA2224" s="90"/>
      <c r="GB2224" s="90"/>
      <c r="GC2224" s="90"/>
      <c r="GD2224" s="90"/>
      <c r="GE2224" s="90"/>
      <c r="GF2224" s="90"/>
      <c r="GG2224" s="98"/>
      <c r="GH2224" s="90"/>
      <c r="GI2224" s="90"/>
      <c r="GJ2224" s="90"/>
      <c r="GK2224" s="92"/>
      <c r="GL2224" s="90"/>
      <c r="GM2224" s="93"/>
      <c r="GN2224" s="93"/>
      <c r="GO2224" s="115"/>
      <c r="GP2224" s="91"/>
      <c r="GQ2224" s="90"/>
      <c r="GR2224" s="90"/>
      <c r="GS2224" s="90"/>
      <c r="GT2224" s="90"/>
      <c r="GU2224" s="90"/>
      <c r="GV2224" s="115"/>
      <c r="GW2224" s="90"/>
      <c r="GX2224" s="90"/>
      <c r="GY2224" s="90"/>
      <c r="GZ2224" s="90"/>
      <c r="HA2224" s="90"/>
      <c r="HB2224" s="90"/>
      <c r="HC2224" s="90"/>
      <c r="HD2224" s="90"/>
      <c r="HE2224" s="90"/>
      <c r="HF2224" s="90"/>
      <c r="HG2224" s="90"/>
      <c r="HH2224" s="90"/>
      <c r="HI2224" s="90"/>
      <c r="HJ2224" s="90"/>
      <c r="HK2224" s="90"/>
      <c r="HL2224" s="90"/>
      <c r="HM2224" s="90"/>
      <c r="HN2224" s="90"/>
      <c r="HO2224" s="90"/>
      <c r="HP2224" s="90"/>
      <c r="HQ2224" s="90"/>
      <c r="HR2224" s="90"/>
      <c r="HS2224" s="90"/>
      <c r="HT2224" s="90"/>
      <c r="HU2224" s="90"/>
      <c r="HV2224" s="90"/>
      <c r="HW2224" s="90"/>
      <c r="HX2224" s="90"/>
      <c r="HY2224" s="90"/>
      <c r="HZ2224" s="90"/>
      <c r="IA2224" s="90"/>
      <c r="IB2224" s="90"/>
      <c r="IC2224" s="90"/>
      <c r="ID2224" s="90"/>
      <c r="IE2224" s="90"/>
      <c r="IF2224" s="90"/>
      <c r="IG2224" s="90"/>
      <c r="IH2224" s="90"/>
      <c r="II2224" s="90"/>
      <c r="IJ2224" s="90"/>
      <c r="IK2224" s="90"/>
      <c r="IL2224" s="90"/>
      <c r="IM2224" s="90"/>
    </row>
    <row r="2225" spans="1:247" ht="13.5" hidden="1">
      <c r="A2225" s="90" t="s">
        <v>2767</v>
      </c>
      <c r="B2225" s="90" t="s">
        <v>3318</v>
      </c>
      <c r="C2225" s="90" t="s">
        <v>3319</v>
      </c>
      <c r="D2225" s="91">
        <v>45968</v>
      </c>
      <c r="E2225" s="90" t="s">
        <v>3327</v>
      </c>
      <c r="F2225" s="90" t="s">
        <v>2922</v>
      </c>
      <c r="G2225" s="90" t="s">
        <v>3328</v>
      </c>
      <c r="H2225" s="92">
        <v>7000</v>
      </c>
      <c r="I2225" s="92">
        <v>496</v>
      </c>
      <c r="J2225" s="93"/>
      <c r="K2225" s="94">
        <f>H2225/I2225</f>
        <v>14.112903225806452</v>
      </c>
      <c r="L2225" s="94">
        <f t="shared" si="50"/>
        <v>14.112903225806452</v>
      </c>
      <c r="M2225" s="94">
        <f t="shared" si="49"/>
        <v>0</v>
      </c>
      <c r="N2225" s="90" t="s">
        <v>3301</v>
      </c>
      <c r="O2225" s="90" t="s">
        <v>3329</v>
      </c>
      <c r="P2225" s="90" t="s">
        <v>2619</v>
      </c>
      <c r="Q2225" s="90"/>
      <c r="R2225" s="90"/>
      <c r="S2225" s="90"/>
      <c r="T2225" s="90"/>
      <c r="U2225" s="90"/>
      <c r="V2225" s="90"/>
      <c r="W2225" s="90"/>
      <c r="X2225" s="90"/>
      <c r="Y2225" s="90"/>
      <c r="Z2225" s="90"/>
      <c r="AA2225" s="90"/>
      <c r="AB2225" s="90"/>
      <c r="AC2225" s="90"/>
      <c r="AD2225" s="90"/>
      <c r="AE2225" s="90"/>
      <c r="AF2225" s="90"/>
      <c r="AG2225" s="90"/>
      <c r="AH2225" s="90"/>
      <c r="AI2225" s="90"/>
      <c r="AJ2225" s="90"/>
      <c r="AK2225" s="90"/>
      <c r="AL2225" s="90"/>
      <c r="AM2225" s="90"/>
      <c r="AN2225" s="90"/>
      <c r="AO2225" s="90"/>
      <c r="AP2225" s="90"/>
      <c r="AQ2225" s="90"/>
      <c r="AR2225" s="90"/>
      <c r="AS2225" s="90"/>
      <c r="AT2225" s="90"/>
      <c r="AU2225" s="90"/>
      <c r="AV2225" s="90"/>
      <c r="AW2225" s="90"/>
      <c r="AX2225" s="90"/>
      <c r="AY2225" s="90"/>
      <c r="AZ2225" s="90"/>
      <c r="BA2225" s="90"/>
      <c r="BB2225" s="90"/>
      <c r="BC2225" s="90"/>
      <c r="BD2225" s="90"/>
      <c r="BE2225" s="90"/>
      <c r="BF2225" s="90"/>
      <c r="BG2225" s="90"/>
      <c r="BH2225" s="90"/>
      <c r="BI2225" s="90"/>
      <c r="BJ2225" s="90"/>
      <c r="BK2225" s="90"/>
      <c r="BL2225" s="90"/>
      <c r="BM2225" s="90"/>
      <c r="BN2225" s="90"/>
      <c r="BO2225" s="90"/>
      <c r="BP2225" s="90"/>
      <c r="BQ2225" s="90"/>
      <c r="BR2225" s="90"/>
      <c r="BS2225" s="90"/>
      <c r="BT2225" s="90"/>
      <c r="BU2225" s="90"/>
      <c r="BV2225" s="90"/>
      <c r="BW2225" s="90"/>
      <c r="BX2225" s="90"/>
      <c r="BY2225" s="90"/>
      <c r="BZ2225" s="90"/>
      <c r="CA2225" s="90"/>
      <c r="CB2225" s="90"/>
      <c r="CC2225" s="90"/>
      <c r="CD2225" s="90"/>
      <c r="CE2225" s="90"/>
      <c r="CF2225" s="90"/>
      <c r="CG2225" s="90"/>
      <c r="CH2225" s="90"/>
      <c r="CI2225" s="90"/>
      <c r="CJ2225" s="90"/>
      <c r="CK2225" s="90"/>
      <c r="CL2225" s="90"/>
      <c r="CM2225" s="90"/>
      <c r="CN2225" s="90"/>
      <c r="CO2225" s="90"/>
      <c r="CP2225" s="90"/>
      <c r="CQ2225" s="90"/>
      <c r="CR2225" s="90"/>
      <c r="CS2225" s="90"/>
      <c r="CT2225" s="90"/>
      <c r="CU2225" s="90"/>
      <c r="CV2225" s="90"/>
      <c r="CW2225" s="90"/>
      <c r="CX2225" s="90"/>
      <c r="CY2225" s="90"/>
      <c r="CZ2225" s="90"/>
      <c r="DA2225" s="90"/>
      <c r="DB2225" s="90"/>
      <c r="DC2225" s="90"/>
      <c r="DD2225" s="90"/>
      <c r="DE2225" s="90"/>
      <c r="DF2225" s="90"/>
      <c r="DG2225" s="90"/>
      <c r="DH2225" s="90"/>
      <c r="DI2225" s="90"/>
      <c r="DJ2225" s="90"/>
      <c r="DK2225" s="90"/>
      <c r="DL2225" s="90"/>
      <c r="DM2225" s="90"/>
      <c r="DN2225" s="90"/>
      <c r="DO2225" s="90"/>
      <c r="DP2225" s="90"/>
      <c r="DQ2225" s="90"/>
      <c r="DR2225" s="90"/>
      <c r="DS2225" s="90"/>
      <c r="DT2225" s="90"/>
      <c r="DU2225" s="90"/>
      <c r="DV2225" s="90"/>
      <c r="DW2225" s="90"/>
      <c r="DX2225" s="90"/>
      <c r="DY2225" s="90"/>
      <c r="DZ2225" s="90"/>
      <c r="EA2225" s="90"/>
      <c r="EB2225" s="90"/>
      <c r="EC2225" s="90"/>
      <c r="ED2225" s="90"/>
      <c r="EE2225" s="90"/>
      <c r="EF2225" s="90"/>
      <c r="EG2225" s="90"/>
      <c r="EH2225" s="90"/>
      <c r="EI2225" s="90"/>
      <c r="EJ2225" s="90"/>
      <c r="EK2225" s="90"/>
      <c r="EL2225" s="90"/>
      <c r="EM2225" s="90"/>
      <c r="EN2225" s="90"/>
      <c r="EO2225" s="90"/>
      <c r="EP2225" s="90"/>
      <c r="EQ2225" s="90"/>
      <c r="ER2225" s="90"/>
      <c r="ES2225" s="90"/>
      <c r="ET2225" s="90"/>
      <c r="EU2225" s="90"/>
      <c r="EV2225" s="90"/>
      <c r="EW2225" s="90"/>
      <c r="EX2225" s="90"/>
      <c r="EY2225" s="90"/>
      <c r="EZ2225" s="90"/>
      <c r="FA2225" s="90"/>
      <c r="FB2225" s="90"/>
      <c r="FC2225" s="90"/>
      <c r="FD2225" s="90"/>
      <c r="FE2225" s="90"/>
      <c r="FF2225" s="90"/>
      <c r="FG2225" s="90"/>
      <c r="FH2225" s="90"/>
      <c r="FI2225" s="90"/>
      <c r="FJ2225" s="90"/>
      <c r="FK2225" s="90"/>
      <c r="FL2225" s="90"/>
      <c r="FM2225" s="90"/>
      <c r="FN2225" s="90"/>
      <c r="FO2225" s="90"/>
      <c r="FP2225" s="90"/>
      <c r="FQ2225" s="90"/>
      <c r="FR2225" s="90"/>
      <c r="FS2225" s="90"/>
      <c r="FT2225" s="90"/>
      <c r="FU2225" s="90"/>
      <c r="FV2225" s="90"/>
      <c r="FW2225" s="90"/>
      <c r="FX2225" s="90"/>
      <c r="FY2225" s="90"/>
      <c r="FZ2225" s="90"/>
      <c r="GA2225" s="90"/>
      <c r="GB2225" s="90"/>
      <c r="GC2225" s="90"/>
      <c r="GD2225" s="90"/>
      <c r="GE2225" s="90"/>
      <c r="GF2225" s="90"/>
      <c r="GG2225" s="90"/>
      <c r="GH2225" s="90"/>
      <c r="GI2225" s="90"/>
      <c r="GJ2225" s="90"/>
      <c r="GK2225" s="90"/>
      <c r="GL2225" s="90"/>
      <c r="GM2225" s="90"/>
      <c r="GN2225" s="90"/>
      <c r="GO2225" s="90"/>
      <c r="GP2225" s="90"/>
      <c r="GQ2225" s="90"/>
      <c r="GR2225" s="90"/>
      <c r="GS2225" s="90"/>
      <c r="GT2225" s="90"/>
      <c r="GU2225" s="90"/>
      <c r="GV2225" s="90"/>
      <c r="GW2225" s="90"/>
      <c r="GX2225" s="90"/>
      <c r="GY2225" s="90"/>
      <c r="GZ2225" s="90"/>
      <c r="HA2225" s="90"/>
      <c r="HB2225" s="90"/>
      <c r="HC2225" s="90"/>
      <c r="HD2225" s="90"/>
      <c r="HE2225" s="90"/>
      <c r="HF2225" s="90"/>
      <c r="HG2225" s="90"/>
      <c r="HH2225" s="90"/>
      <c r="HI2225" s="90"/>
      <c r="HJ2225" s="90"/>
      <c r="HK2225" s="90"/>
      <c r="HL2225" s="90"/>
      <c r="HM2225" s="90"/>
      <c r="HN2225" s="90"/>
      <c r="HO2225" s="90"/>
      <c r="HP2225" s="90"/>
      <c r="HQ2225" s="90"/>
      <c r="HR2225" s="90"/>
      <c r="HS2225" s="90"/>
      <c r="HT2225" s="90"/>
      <c r="HU2225" s="90"/>
      <c r="HV2225" s="90"/>
      <c r="HW2225" s="90"/>
      <c r="HX2225" s="90"/>
      <c r="HY2225" s="90"/>
      <c r="HZ2225" s="90"/>
      <c r="IA2225" s="90"/>
      <c r="IB2225" s="90"/>
      <c r="IC2225" s="90"/>
      <c r="ID2225" s="90"/>
      <c r="IE2225" s="90"/>
      <c r="IF2225" s="90"/>
      <c r="IG2225" s="90"/>
      <c r="IH2225" s="90"/>
      <c r="II2225" s="90"/>
      <c r="IJ2225" s="90"/>
      <c r="IK2225" s="90"/>
      <c r="IL2225" s="90"/>
      <c r="IM2225" s="90"/>
    </row>
    <row r="2226" spans="1:247" ht="13.5" hidden="1">
      <c r="A2226" s="90" t="s">
        <v>2767</v>
      </c>
      <c r="B2226" s="90" t="s">
        <v>3318</v>
      </c>
      <c r="C2226" s="90" t="s">
        <v>3319</v>
      </c>
      <c r="D2226" s="90" t="s">
        <v>2908</v>
      </c>
      <c r="E2226" s="90" t="s">
        <v>3330</v>
      </c>
      <c r="F2226" s="90" t="s">
        <v>762</v>
      </c>
      <c r="G2226" s="90" t="s">
        <v>2995</v>
      </c>
      <c r="H2226" s="92">
        <v>140611</v>
      </c>
      <c r="I2226" s="92">
        <v>496</v>
      </c>
      <c r="J2226" s="93"/>
      <c r="K2226" s="94">
        <f>H2226/I2226</f>
        <v>283.48991935483872</v>
      </c>
      <c r="L2226" s="94">
        <f t="shared" si="50"/>
        <v>283.48991935483872</v>
      </c>
      <c r="M2226" s="94">
        <f t="shared" si="49"/>
        <v>0</v>
      </c>
      <c r="N2226" s="91">
        <v>45816</v>
      </c>
      <c r="O2226" s="90" t="s">
        <v>3331</v>
      </c>
      <c r="P2226" s="90" t="s">
        <v>2619</v>
      </c>
      <c r="Q2226" s="90"/>
      <c r="R2226" s="90"/>
      <c r="S2226" s="90"/>
      <c r="T2226" s="90"/>
      <c r="U2226" s="90"/>
      <c r="V2226" s="90"/>
      <c r="W2226" s="90"/>
      <c r="X2226" s="90"/>
      <c r="Y2226" s="90"/>
      <c r="Z2226" s="90"/>
      <c r="AA2226" s="90"/>
      <c r="AB2226" s="90"/>
      <c r="AC2226" s="90"/>
      <c r="AD2226" s="90"/>
      <c r="AE2226" s="90"/>
      <c r="AF2226" s="90"/>
      <c r="AG2226" s="90"/>
      <c r="AH2226" s="90"/>
      <c r="AI2226" s="90"/>
      <c r="AJ2226" s="90"/>
      <c r="AK2226" s="90"/>
      <c r="AL2226" s="90"/>
      <c r="AM2226" s="90"/>
      <c r="AN2226" s="90"/>
      <c r="AO2226" s="90"/>
      <c r="AP2226" s="90"/>
      <c r="AQ2226" s="90"/>
      <c r="AR2226" s="90"/>
      <c r="AS2226" s="90"/>
      <c r="AT2226" s="90"/>
      <c r="AU2226" s="90"/>
      <c r="AV2226" s="90"/>
      <c r="AW2226" s="90"/>
      <c r="AX2226" s="90"/>
      <c r="AY2226" s="90"/>
      <c r="AZ2226" s="90"/>
      <c r="BA2226" s="90"/>
      <c r="BB2226" s="90"/>
      <c r="BC2226" s="90"/>
      <c r="BD2226" s="90"/>
      <c r="BE2226" s="90"/>
      <c r="BF2226" s="90"/>
      <c r="BG2226" s="90"/>
      <c r="BH2226" s="90"/>
      <c r="BI2226" s="90"/>
      <c r="BJ2226" s="90"/>
      <c r="BK2226" s="90"/>
      <c r="BL2226" s="90"/>
      <c r="BM2226" s="90"/>
      <c r="BN2226" s="90"/>
      <c r="BO2226" s="90"/>
      <c r="BP2226" s="90"/>
      <c r="BQ2226" s="90"/>
      <c r="BR2226" s="90"/>
      <c r="BS2226" s="90"/>
      <c r="BT2226" s="90"/>
      <c r="BU2226" s="90"/>
      <c r="BV2226" s="90"/>
      <c r="BW2226" s="90"/>
      <c r="BX2226" s="90"/>
      <c r="BY2226" s="90"/>
      <c r="BZ2226" s="90"/>
      <c r="CA2226" s="90"/>
      <c r="CB2226" s="90"/>
      <c r="CC2226" s="90"/>
      <c r="CD2226" s="90"/>
      <c r="CE2226" s="90"/>
      <c r="CF2226" s="90"/>
      <c r="CG2226" s="90"/>
      <c r="CH2226" s="90"/>
      <c r="CI2226" s="90"/>
      <c r="CJ2226" s="90"/>
      <c r="CK2226" s="90"/>
      <c r="CL2226" s="90"/>
      <c r="CM2226" s="90"/>
      <c r="CN2226" s="90"/>
      <c r="CO2226" s="90"/>
      <c r="CP2226" s="90"/>
      <c r="CQ2226" s="90"/>
      <c r="CR2226" s="90"/>
      <c r="CS2226" s="90"/>
      <c r="CT2226" s="90"/>
      <c r="CU2226" s="90"/>
      <c r="CV2226" s="90"/>
      <c r="CW2226" s="90"/>
      <c r="CX2226" s="90"/>
      <c r="CY2226" s="90"/>
      <c r="CZ2226" s="90"/>
      <c r="DA2226" s="90"/>
      <c r="DB2226" s="90"/>
      <c r="DC2226" s="90"/>
      <c r="DD2226" s="90"/>
      <c r="DE2226" s="90"/>
      <c r="DF2226" s="90"/>
      <c r="DG2226" s="90"/>
      <c r="DH2226" s="90"/>
      <c r="DI2226" s="90"/>
      <c r="DJ2226" s="90"/>
      <c r="DK2226" s="90"/>
      <c r="DL2226" s="90"/>
      <c r="DM2226" s="90"/>
      <c r="DN2226" s="90"/>
      <c r="DO2226" s="90"/>
      <c r="DP2226" s="90"/>
      <c r="DQ2226" s="90"/>
      <c r="DR2226" s="90"/>
      <c r="DS2226" s="90"/>
      <c r="DT2226" s="90"/>
      <c r="DU2226" s="90"/>
      <c r="DV2226" s="90"/>
      <c r="DW2226" s="90"/>
      <c r="DX2226" s="90"/>
      <c r="DY2226" s="90"/>
      <c r="DZ2226" s="90"/>
      <c r="EA2226" s="90"/>
      <c r="EB2226" s="90"/>
      <c r="EC2226" s="90"/>
      <c r="ED2226" s="90"/>
      <c r="EE2226" s="90"/>
      <c r="EF2226" s="90"/>
      <c r="EG2226" s="90"/>
      <c r="EH2226" s="90"/>
      <c r="EI2226" s="90"/>
      <c r="EJ2226" s="90"/>
      <c r="EK2226" s="90"/>
      <c r="EL2226" s="90"/>
      <c r="EM2226" s="90"/>
      <c r="EN2226" s="90"/>
      <c r="EO2226" s="90"/>
      <c r="EP2226" s="90"/>
      <c r="EQ2226" s="90"/>
      <c r="ER2226" s="90"/>
      <c r="ES2226" s="90"/>
      <c r="ET2226" s="90"/>
      <c r="EU2226" s="90"/>
      <c r="EV2226" s="90"/>
      <c r="EW2226" s="90"/>
      <c r="EX2226" s="90"/>
      <c r="EY2226" s="90"/>
      <c r="EZ2226" s="90"/>
      <c r="FA2226" s="90"/>
      <c r="FB2226" s="90"/>
      <c r="FC2226" s="90"/>
      <c r="FD2226" s="90"/>
      <c r="FE2226" s="90"/>
      <c r="FF2226" s="90"/>
      <c r="FG2226" s="90"/>
      <c r="FH2226" s="90"/>
      <c r="FI2226" s="90"/>
      <c r="FJ2226" s="90"/>
      <c r="FK2226" s="90"/>
      <c r="FL2226" s="90"/>
      <c r="FM2226" s="90"/>
      <c r="FN2226" s="90"/>
      <c r="FO2226" s="90"/>
      <c r="FP2226" s="90"/>
      <c r="FQ2226" s="90"/>
      <c r="FR2226" s="90"/>
      <c r="FS2226" s="90"/>
      <c r="FT2226" s="90"/>
      <c r="FU2226" s="90"/>
      <c r="FV2226" s="90"/>
      <c r="FW2226" s="90"/>
      <c r="FX2226" s="90"/>
      <c r="FY2226" s="90"/>
      <c r="FZ2226" s="90"/>
      <c r="GA2226" s="90"/>
      <c r="GB2226" s="90"/>
      <c r="GC2226" s="90"/>
      <c r="GD2226" s="90"/>
      <c r="GE2226" s="90"/>
      <c r="GF2226" s="90"/>
      <c r="GG2226" s="90"/>
      <c r="GH2226" s="90"/>
      <c r="GI2226" s="90"/>
      <c r="GJ2226" s="90"/>
      <c r="GK2226" s="90"/>
      <c r="GL2226" s="90"/>
      <c r="GM2226" s="90"/>
      <c r="GN2226" s="90"/>
      <c r="GO2226" s="90"/>
      <c r="GP2226" s="90"/>
      <c r="GQ2226" s="90"/>
      <c r="GR2226" s="90"/>
      <c r="GS2226" s="90"/>
      <c r="GT2226" s="90"/>
      <c r="GU2226" s="90"/>
      <c r="GV2226" s="90"/>
      <c r="GW2226" s="90"/>
      <c r="GX2226" s="90"/>
      <c r="GY2226" s="90"/>
      <c r="GZ2226" s="90"/>
      <c r="HA2226" s="90"/>
      <c r="HB2226" s="90"/>
      <c r="HC2226" s="90"/>
      <c r="HD2226" s="90"/>
      <c r="HE2226" s="90"/>
      <c r="HF2226" s="90"/>
      <c r="HG2226" s="90"/>
      <c r="HH2226" s="90"/>
      <c r="HI2226" s="90"/>
      <c r="HJ2226" s="90"/>
      <c r="HK2226" s="90"/>
      <c r="HL2226" s="90"/>
      <c r="HM2226" s="90"/>
      <c r="HN2226" s="90"/>
      <c r="HO2226" s="90"/>
      <c r="HP2226" s="90"/>
      <c r="HQ2226" s="90"/>
      <c r="HR2226" s="90"/>
      <c r="HS2226" s="90"/>
      <c r="HT2226" s="90"/>
      <c r="HU2226" s="90"/>
      <c r="HV2226" s="90"/>
      <c r="HW2226" s="90"/>
      <c r="HX2226" s="90"/>
      <c r="HY2226" s="90"/>
      <c r="HZ2226" s="90"/>
      <c r="IA2226" s="90"/>
      <c r="IB2226" s="90"/>
      <c r="IC2226" s="90"/>
      <c r="ID2226" s="90"/>
      <c r="IE2226" s="90"/>
      <c r="IF2226" s="90"/>
      <c r="IG2226" s="90"/>
      <c r="IH2226" s="90"/>
      <c r="II2226" s="90"/>
      <c r="IJ2226" s="90"/>
      <c r="IK2226" s="90"/>
      <c r="IL2226" s="90"/>
      <c r="IM2226" s="90"/>
    </row>
    <row r="2227" spans="1:247" ht="13.5" hidden="1">
      <c r="A2227" s="90" t="s">
        <v>2767</v>
      </c>
      <c r="B2227" s="90" t="s">
        <v>3318</v>
      </c>
      <c r="C2227" s="90" t="s">
        <v>3332</v>
      </c>
      <c r="D2227" s="90" t="s">
        <v>2911</v>
      </c>
      <c r="E2227" s="90" t="s">
        <v>2912</v>
      </c>
      <c r="F2227" s="90" t="s">
        <v>2795</v>
      </c>
      <c r="G2227" s="90" t="s">
        <v>3333</v>
      </c>
      <c r="H2227" s="92">
        <v>2732500</v>
      </c>
      <c r="I2227" s="92">
        <v>495</v>
      </c>
      <c r="J2227" s="93"/>
      <c r="K2227" s="94">
        <f>H2227/I2227</f>
        <v>5520.2020202020203</v>
      </c>
      <c r="L2227" s="94">
        <f t="shared" si="50"/>
        <v>5520.2020202020203</v>
      </c>
      <c r="M2227" s="94">
        <f t="shared" si="49"/>
        <v>0</v>
      </c>
      <c r="N2227" s="91">
        <v>45816</v>
      </c>
      <c r="O2227" s="90" t="s">
        <v>3334</v>
      </c>
      <c r="P2227" s="90" t="s">
        <v>2619</v>
      </c>
      <c r="Q2227" s="90"/>
      <c r="R2227" s="90"/>
      <c r="S2227" s="90"/>
      <c r="T2227" s="90"/>
      <c r="U2227" s="90"/>
      <c r="V2227" s="90"/>
      <c r="W2227" s="90"/>
      <c r="X2227" s="90"/>
      <c r="Y2227" s="90"/>
      <c r="Z2227" s="90"/>
      <c r="AA2227" s="90"/>
      <c r="AB2227" s="90"/>
      <c r="AC2227" s="90"/>
      <c r="AD2227" s="90"/>
      <c r="AE2227" s="90"/>
      <c r="AF2227" s="90"/>
      <c r="AG2227" s="90"/>
      <c r="AH2227" s="90"/>
      <c r="AI2227" s="90"/>
      <c r="AJ2227" s="90"/>
      <c r="AK2227" s="90"/>
      <c r="AL2227" s="90"/>
      <c r="AM2227" s="90"/>
      <c r="AN2227" s="90"/>
      <c r="AO2227" s="90"/>
      <c r="AP2227" s="90"/>
      <c r="AQ2227" s="90"/>
      <c r="AR2227" s="90"/>
      <c r="AS2227" s="90"/>
      <c r="AT2227" s="90"/>
      <c r="AU2227" s="90"/>
      <c r="AV2227" s="90"/>
      <c r="AW2227" s="90"/>
      <c r="AX2227" s="90"/>
      <c r="AY2227" s="90"/>
      <c r="AZ2227" s="90"/>
      <c r="BA2227" s="90"/>
      <c r="BB2227" s="90"/>
      <c r="BC2227" s="90"/>
      <c r="BD2227" s="90"/>
      <c r="BE2227" s="90"/>
      <c r="BF2227" s="90"/>
      <c r="BG2227" s="90"/>
      <c r="BH2227" s="90"/>
      <c r="BI2227" s="90"/>
      <c r="BJ2227" s="90"/>
      <c r="BK2227" s="90"/>
      <c r="BL2227" s="90"/>
      <c r="BM2227" s="90"/>
      <c r="BN2227" s="90"/>
      <c r="BO2227" s="90"/>
      <c r="BP2227" s="90"/>
      <c r="BQ2227" s="90"/>
      <c r="BR2227" s="90"/>
      <c r="BS2227" s="90"/>
      <c r="BT2227" s="90"/>
      <c r="BU2227" s="90"/>
      <c r="BV2227" s="90"/>
      <c r="BW2227" s="90"/>
      <c r="BX2227" s="90"/>
      <c r="BY2227" s="90"/>
      <c r="BZ2227" s="90"/>
      <c r="CA2227" s="90"/>
      <c r="CB2227" s="90"/>
      <c r="CC2227" s="90"/>
      <c r="CD2227" s="90"/>
      <c r="CE2227" s="90"/>
      <c r="CF2227" s="90"/>
      <c r="CG2227" s="90"/>
      <c r="CH2227" s="90"/>
      <c r="CI2227" s="90"/>
      <c r="CJ2227" s="90"/>
      <c r="CK2227" s="90"/>
      <c r="CL2227" s="90"/>
      <c r="CM2227" s="90"/>
      <c r="CN2227" s="90"/>
      <c r="CO2227" s="90"/>
      <c r="CP2227" s="90"/>
      <c r="CQ2227" s="90"/>
      <c r="CR2227" s="90"/>
      <c r="CS2227" s="90"/>
      <c r="CT2227" s="90"/>
      <c r="CU2227" s="90"/>
      <c r="CV2227" s="90"/>
      <c r="CW2227" s="90"/>
      <c r="CX2227" s="90"/>
      <c r="CY2227" s="90"/>
      <c r="CZ2227" s="90"/>
      <c r="DA2227" s="90"/>
      <c r="DB2227" s="90"/>
      <c r="DC2227" s="90"/>
      <c r="DD2227" s="90"/>
      <c r="DE2227" s="90"/>
      <c r="DF2227" s="90"/>
      <c r="DG2227" s="90"/>
      <c r="DH2227" s="90"/>
      <c r="DI2227" s="90"/>
      <c r="DJ2227" s="90"/>
      <c r="DK2227" s="90"/>
      <c r="DL2227" s="90"/>
      <c r="DM2227" s="90"/>
      <c r="DN2227" s="90"/>
      <c r="DO2227" s="90"/>
      <c r="DP2227" s="90"/>
      <c r="DQ2227" s="90"/>
      <c r="DR2227" s="90"/>
      <c r="DS2227" s="90"/>
      <c r="DT2227" s="90"/>
      <c r="DU2227" s="90"/>
      <c r="DV2227" s="90"/>
      <c r="DW2227" s="90"/>
      <c r="DX2227" s="90"/>
      <c r="DY2227" s="90"/>
      <c r="DZ2227" s="90"/>
      <c r="EA2227" s="90"/>
      <c r="EB2227" s="90"/>
      <c r="EC2227" s="90"/>
      <c r="ED2227" s="90"/>
      <c r="EE2227" s="90"/>
      <c r="EF2227" s="90"/>
      <c r="EG2227" s="90"/>
      <c r="EH2227" s="90"/>
      <c r="EI2227" s="90"/>
      <c r="EJ2227" s="90"/>
      <c r="EK2227" s="90"/>
      <c r="EL2227" s="90"/>
      <c r="EM2227" s="90"/>
      <c r="EN2227" s="90"/>
      <c r="EO2227" s="90"/>
      <c r="EP2227" s="90"/>
      <c r="EQ2227" s="90"/>
      <c r="ER2227" s="90"/>
      <c r="ES2227" s="90"/>
      <c r="ET2227" s="90"/>
      <c r="EU2227" s="90"/>
      <c r="EV2227" s="90"/>
      <c r="EW2227" s="90"/>
      <c r="EX2227" s="90"/>
      <c r="EY2227" s="90"/>
      <c r="EZ2227" s="90"/>
      <c r="FA2227" s="90"/>
      <c r="FB2227" s="90"/>
      <c r="FC2227" s="90"/>
      <c r="FD2227" s="90"/>
      <c r="FE2227" s="90"/>
      <c r="FF2227" s="90"/>
      <c r="FG2227" s="90"/>
      <c r="FH2227" s="90"/>
      <c r="FI2227" s="90"/>
      <c r="FJ2227" s="90"/>
      <c r="FK2227" s="90"/>
      <c r="FL2227" s="90"/>
      <c r="FM2227" s="90"/>
      <c r="FN2227" s="90"/>
      <c r="FO2227" s="90"/>
      <c r="FP2227" s="90"/>
      <c r="FQ2227" s="90"/>
      <c r="FR2227" s="90"/>
      <c r="FS2227" s="90"/>
      <c r="FT2227" s="90"/>
      <c r="FU2227" s="90"/>
      <c r="FV2227" s="90"/>
      <c r="FW2227" s="90"/>
      <c r="FX2227" s="90"/>
      <c r="FY2227" s="90"/>
      <c r="FZ2227" s="90"/>
      <c r="GA2227" s="90"/>
      <c r="GB2227" s="90"/>
      <c r="GC2227" s="90"/>
      <c r="GD2227" s="90"/>
      <c r="GE2227" s="90"/>
      <c r="GF2227" s="90"/>
      <c r="GG2227" s="90"/>
      <c r="GH2227" s="90"/>
      <c r="GI2227" s="90"/>
      <c r="GJ2227" s="90"/>
      <c r="GK2227" s="90"/>
      <c r="GL2227" s="90"/>
      <c r="GM2227" s="90"/>
      <c r="GN2227" s="90"/>
      <c r="GO2227" s="90"/>
      <c r="GP2227" s="90"/>
      <c r="GQ2227" s="90"/>
      <c r="GR2227" s="90"/>
      <c r="GS2227" s="90"/>
      <c r="GT2227" s="90"/>
      <c r="GU2227" s="90"/>
      <c r="GV2227" s="90"/>
      <c r="GW2227" s="90"/>
      <c r="GX2227" s="90"/>
      <c r="GY2227" s="90"/>
      <c r="GZ2227" s="90"/>
      <c r="HA2227" s="90"/>
      <c r="HB2227" s="90"/>
      <c r="HC2227" s="90"/>
      <c r="HD2227" s="90"/>
      <c r="HE2227" s="90"/>
      <c r="HF2227" s="90"/>
      <c r="HG2227" s="90"/>
      <c r="HH2227" s="90"/>
      <c r="HI2227" s="90"/>
      <c r="HJ2227" s="90"/>
      <c r="HK2227" s="90"/>
      <c r="HL2227" s="90"/>
      <c r="HM2227" s="90"/>
      <c r="HN2227" s="90"/>
      <c r="HO2227" s="90"/>
      <c r="HP2227" s="90"/>
      <c r="HQ2227" s="90"/>
      <c r="HR2227" s="90"/>
      <c r="HS2227" s="90"/>
      <c r="HT2227" s="90"/>
      <c r="HU2227" s="90"/>
      <c r="HV2227" s="90"/>
      <c r="HW2227" s="90"/>
      <c r="HX2227" s="90"/>
      <c r="HY2227" s="90"/>
      <c r="HZ2227" s="90"/>
      <c r="IA2227" s="90"/>
      <c r="IB2227" s="90"/>
      <c r="IC2227" s="90"/>
      <c r="ID2227" s="90"/>
      <c r="IE2227" s="90"/>
      <c r="IF2227" s="90"/>
      <c r="IG2227" s="90"/>
      <c r="IH2227" s="90"/>
      <c r="II2227" s="90"/>
      <c r="IJ2227" s="90"/>
      <c r="IK2227" s="90"/>
      <c r="IL2227" s="90"/>
      <c r="IM2227" s="90"/>
    </row>
    <row r="2228" spans="1:247" ht="13.5" hidden="1">
      <c r="A2228" s="90" t="s">
        <v>2767</v>
      </c>
      <c r="B2228" s="90" t="s">
        <v>3318</v>
      </c>
      <c r="C2228" s="90" t="s">
        <v>2793</v>
      </c>
      <c r="D2228" s="90" t="s">
        <v>2911</v>
      </c>
      <c r="E2228" s="90" t="s">
        <v>2912</v>
      </c>
      <c r="F2228" s="90" t="s">
        <v>2795</v>
      </c>
      <c r="G2228" s="90" t="s">
        <v>2913</v>
      </c>
      <c r="H2228" s="92">
        <f>3325590*0.3</f>
        <v>997677</v>
      </c>
      <c r="I2228" s="92">
        <v>495</v>
      </c>
      <c r="J2228" s="93"/>
      <c r="K2228" s="94">
        <f>H2228/I2228</f>
        <v>2015.5090909090909</v>
      </c>
      <c r="L2228" s="94">
        <f t="shared" si="50"/>
        <v>2015.5090909090909</v>
      </c>
      <c r="M2228" s="94">
        <f t="shared" si="49"/>
        <v>0</v>
      </c>
      <c r="N2228" s="117">
        <v>45846</v>
      </c>
      <c r="O2228" s="112" t="s">
        <v>3335</v>
      </c>
      <c r="P2228" s="112" t="s">
        <v>2849</v>
      </c>
      <c r="Q2228" s="112"/>
      <c r="R2228" s="112"/>
      <c r="S2228" s="112"/>
      <c r="T2228" s="112"/>
      <c r="U2228" s="112"/>
      <c r="V2228" s="112"/>
      <c r="W2228" s="112"/>
      <c r="X2228" s="112"/>
      <c r="Y2228" s="112"/>
      <c r="Z2228" s="112"/>
      <c r="AA2228" s="112"/>
      <c r="AB2228" s="112"/>
      <c r="AC2228" s="112"/>
      <c r="AD2228" s="112"/>
      <c r="AE2228" s="112"/>
      <c r="AF2228" s="112"/>
      <c r="AG2228" s="112"/>
      <c r="AH2228" s="112"/>
      <c r="AI2228" s="112"/>
      <c r="AJ2228" s="112"/>
      <c r="AK2228" s="112"/>
      <c r="AL2228" s="112"/>
      <c r="AM2228" s="112"/>
      <c r="AN2228" s="112"/>
      <c r="AO2228" s="112"/>
      <c r="AP2228" s="112"/>
      <c r="AQ2228" s="112"/>
      <c r="AR2228" s="112"/>
      <c r="AS2228" s="112"/>
      <c r="AT2228" s="112"/>
      <c r="AU2228" s="112"/>
      <c r="AV2228" s="112"/>
      <c r="AW2228" s="112"/>
      <c r="AX2228" s="112"/>
      <c r="AY2228" s="112"/>
      <c r="AZ2228" s="112"/>
      <c r="BA2228" s="112"/>
      <c r="BB2228" s="112"/>
      <c r="BC2228" s="112"/>
      <c r="BD2228" s="112"/>
      <c r="BE2228" s="112"/>
      <c r="BF2228" s="112"/>
      <c r="BG2228" s="112"/>
      <c r="BH2228" s="112"/>
      <c r="BI2228" s="112"/>
      <c r="BJ2228" s="112"/>
      <c r="BK2228" s="112"/>
      <c r="BL2228" s="112"/>
      <c r="BM2228" s="112"/>
      <c r="BN2228" s="112"/>
      <c r="BO2228" s="112"/>
      <c r="BP2228" s="112"/>
      <c r="BQ2228" s="112"/>
      <c r="BR2228" s="112"/>
      <c r="BS2228" s="112"/>
      <c r="BT2228" s="112"/>
      <c r="BU2228" s="112"/>
      <c r="BV2228" s="112"/>
      <c r="BW2228" s="112"/>
      <c r="BX2228" s="112"/>
      <c r="BY2228" s="112"/>
      <c r="BZ2228" s="112"/>
      <c r="CA2228" s="112"/>
      <c r="CB2228" s="112"/>
      <c r="CC2228" s="112"/>
      <c r="CD2228" s="112"/>
      <c r="CE2228" s="112"/>
      <c r="CF2228" s="112"/>
      <c r="CG2228" s="112"/>
      <c r="CH2228" s="112"/>
      <c r="CI2228" s="112"/>
      <c r="CJ2228" s="112"/>
      <c r="CK2228" s="112"/>
      <c r="CL2228" s="112"/>
      <c r="CM2228" s="112"/>
      <c r="CN2228" s="112"/>
      <c r="CO2228" s="112"/>
      <c r="CP2228" s="112"/>
      <c r="CQ2228" s="112"/>
      <c r="CR2228" s="112"/>
      <c r="CS2228" s="112"/>
      <c r="CT2228" s="112"/>
      <c r="CU2228" s="112"/>
      <c r="CV2228" s="112"/>
      <c r="CW2228" s="112"/>
      <c r="CX2228" s="112"/>
      <c r="CY2228" s="112"/>
      <c r="CZ2228" s="112"/>
      <c r="DA2228" s="112"/>
      <c r="DB2228" s="112"/>
      <c r="DC2228" s="112"/>
      <c r="DD2228" s="112"/>
      <c r="DE2228" s="112"/>
      <c r="DF2228" s="112"/>
      <c r="DG2228" s="112"/>
      <c r="DH2228" s="112"/>
      <c r="DI2228" s="112"/>
      <c r="DJ2228" s="112"/>
      <c r="DK2228" s="112"/>
      <c r="DL2228" s="112"/>
      <c r="DM2228" s="112"/>
      <c r="DN2228" s="112"/>
      <c r="DO2228" s="112"/>
      <c r="DP2228" s="112"/>
      <c r="DQ2228" s="112"/>
      <c r="DR2228" s="112"/>
      <c r="DS2228" s="112"/>
      <c r="DT2228" s="112"/>
      <c r="DU2228" s="112"/>
      <c r="DV2228" s="112"/>
      <c r="DW2228" s="112"/>
      <c r="DX2228" s="112"/>
      <c r="DY2228" s="112"/>
      <c r="DZ2228" s="112"/>
      <c r="EA2228" s="112"/>
      <c r="EB2228" s="112"/>
      <c r="EC2228" s="112"/>
      <c r="ED2228" s="112"/>
      <c r="EE2228" s="112"/>
      <c r="EF2228" s="112"/>
      <c r="EG2228" s="112"/>
      <c r="EH2228" s="112"/>
      <c r="EI2228" s="112"/>
      <c r="EJ2228" s="112"/>
      <c r="EK2228" s="112"/>
      <c r="EL2228" s="112"/>
      <c r="EM2228" s="112"/>
      <c r="EN2228" s="112"/>
      <c r="EO2228" s="112"/>
      <c r="EP2228" s="112"/>
      <c r="EQ2228" s="112"/>
      <c r="ER2228" s="112"/>
      <c r="ES2228" s="112"/>
      <c r="ET2228" s="112"/>
      <c r="EU2228" s="112"/>
      <c r="EV2228" s="112"/>
      <c r="EW2228" s="112"/>
      <c r="EX2228" s="112"/>
      <c r="EY2228" s="112"/>
      <c r="EZ2228" s="112"/>
      <c r="FA2228" s="112"/>
      <c r="FB2228" s="112"/>
      <c r="FC2228" s="112"/>
      <c r="FD2228" s="112"/>
      <c r="FE2228" s="112"/>
      <c r="FF2228" s="112"/>
      <c r="FG2228" s="112"/>
      <c r="FH2228" s="112"/>
      <c r="FI2228" s="112"/>
      <c r="FJ2228" s="112"/>
      <c r="FK2228" s="112"/>
      <c r="FL2228" s="112"/>
      <c r="FM2228" s="112"/>
      <c r="FN2228" s="112"/>
      <c r="FO2228" s="112"/>
      <c r="FP2228" s="112"/>
      <c r="FQ2228" s="112"/>
      <c r="FR2228" s="112"/>
      <c r="FS2228" s="112"/>
      <c r="FT2228" s="112"/>
      <c r="FU2228" s="112"/>
      <c r="FV2228" s="112"/>
      <c r="FW2228" s="112"/>
      <c r="FX2228" s="112"/>
      <c r="FY2228" s="112"/>
      <c r="FZ2228" s="112"/>
      <c r="GA2228" s="112"/>
      <c r="GB2228" s="112"/>
      <c r="GC2228" s="112"/>
      <c r="GD2228" s="112"/>
      <c r="GE2228" s="112"/>
      <c r="GF2228" s="112"/>
      <c r="GG2228" s="112"/>
      <c r="GH2228" s="112"/>
      <c r="GI2228" s="112"/>
      <c r="GJ2228" s="112"/>
      <c r="GK2228" s="112"/>
      <c r="GL2228" s="112"/>
      <c r="GM2228" s="112"/>
      <c r="GN2228" s="112"/>
      <c r="GO2228" s="112"/>
      <c r="GP2228" s="112"/>
      <c r="GQ2228" s="112"/>
      <c r="GR2228" s="112"/>
      <c r="GS2228" s="112"/>
      <c r="GT2228" s="112"/>
      <c r="GU2228" s="112"/>
      <c r="GV2228" s="112"/>
      <c r="GW2228" s="112"/>
      <c r="GX2228" s="112"/>
      <c r="GY2228" s="112"/>
      <c r="GZ2228" s="112"/>
      <c r="HA2228" s="112"/>
      <c r="HB2228" s="112"/>
      <c r="HC2228" s="112"/>
      <c r="HD2228" s="112"/>
      <c r="HE2228" s="112"/>
      <c r="HF2228" s="112"/>
      <c r="HG2228" s="112"/>
      <c r="HH2228" s="112"/>
      <c r="HI2228" s="112"/>
      <c r="HJ2228" s="112"/>
      <c r="HK2228" s="112"/>
      <c r="HL2228" s="112"/>
      <c r="HM2228" s="112"/>
      <c r="HN2228" s="112"/>
      <c r="HO2228" s="112"/>
      <c r="HP2228" s="112"/>
      <c r="HQ2228" s="112"/>
      <c r="HR2228" s="112"/>
      <c r="HS2228" s="112"/>
      <c r="HT2228" s="112"/>
      <c r="HU2228" s="112"/>
      <c r="HV2228" s="112"/>
      <c r="HW2228" s="112"/>
      <c r="HX2228" s="112"/>
      <c r="HY2228" s="112"/>
      <c r="HZ2228" s="112"/>
      <c r="IA2228" s="112"/>
      <c r="IB2228" s="112"/>
      <c r="IC2228" s="112"/>
      <c r="ID2228" s="112"/>
      <c r="IE2228" s="112"/>
      <c r="IF2228" s="112"/>
      <c r="IG2228" s="112"/>
      <c r="IH2228" s="112"/>
      <c r="II2228" s="112"/>
      <c r="IJ2228" s="112"/>
      <c r="IK2228" s="112"/>
      <c r="IL2228" s="112"/>
      <c r="IM2228" s="112"/>
    </row>
    <row r="2229" spans="1:247" ht="13.5" hidden="1">
      <c r="A2229" s="90"/>
      <c r="B2229" s="90"/>
      <c r="C2229" s="90"/>
      <c r="D2229" s="90"/>
      <c r="E2229" s="90"/>
      <c r="F2229" s="90"/>
      <c r="G2229" s="90"/>
      <c r="H2229" s="92"/>
      <c r="I2229" s="92"/>
      <c r="J2229" s="93"/>
      <c r="K2229" s="94"/>
      <c r="L2229" s="94"/>
      <c r="M2229" s="94"/>
      <c r="N2229" s="117"/>
      <c r="O2229" s="112"/>
      <c r="P2229" s="112"/>
      <c r="Q2229" s="112"/>
      <c r="R2229" s="112"/>
      <c r="S2229" s="112"/>
      <c r="T2229" s="112"/>
      <c r="U2229" s="112"/>
      <c r="V2229" s="112"/>
      <c r="W2229" s="112"/>
      <c r="X2229" s="112"/>
      <c r="Y2229" s="112"/>
      <c r="Z2229" s="112"/>
      <c r="AA2229" s="112"/>
      <c r="AB2229" s="112"/>
      <c r="AC2229" s="112"/>
      <c r="AD2229" s="112"/>
      <c r="AE2229" s="112"/>
      <c r="AF2229" s="112"/>
      <c r="AG2229" s="112"/>
      <c r="AH2229" s="112"/>
      <c r="AI2229" s="112"/>
      <c r="AJ2229" s="112"/>
      <c r="AK2229" s="112"/>
      <c r="AL2229" s="112"/>
      <c r="AM2229" s="112"/>
      <c r="AN2229" s="112"/>
      <c r="AO2229" s="112"/>
      <c r="AP2229" s="112"/>
      <c r="AQ2229" s="112"/>
      <c r="AR2229" s="112"/>
      <c r="AS2229" s="112"/>
      <c r="AT2229" s="112"/>
      <c r="AU2229" s="112"/>
      <c r="AV2229" s="112"/>
      <c r="AW2229" s="112"/>
      <c r="AX2229" s="112"/>
      <c r="AY2229" s="112"/>
      <c r="AZ2229" s="112"/>
      <c r="BA2229" s="112"/>
      <c r="BB2229" s="112"/>
      <c r="BC2229" s="112"/>
      <c r="BD2229" s="112"/>
      <c r="BE2229" s="112"/>
      <c r="BF2229" s="112"/>
      <c r="BG2229" s="112"/>
      <c r="BH2229" s="112"/>
      <c r="BI2229" s="112"/>
      <c r="BJ2229" s="112"/>
      <c r="BK2229" s="112"/>
      <c r="BL2229" s="112"/>
      <c r="BM2229" s="112"/>
      <c r="BN2229" s="112"/>
      <c r="BO2229" s="112"/>
      <c r="BP2229" s="112"/>
      <c r="BQ2229" s="112"/>
      <c r="BR2229" s="112"/>
      <c r="BS2229" s="112"/>
      <c r="BT2229" s="112"/>
      <c r="BU2229" s="112"/>
      <c r="BV2229" s="112"/>
      <c r="BW2229" s="112"/>
      <c r="BX2229" s="112"/>
      <c r="BY2229" s="112"/>
      <c r="BZ2229" s="112"/>
      <c r="CA2229" s="112"/>
      <c r="CB2229" s="112"/>
      <c r="CC2229" s="112"/>
      <c r="CD2229" s="112"/>
      <c r="CE2229" s="112"/>
      <c r="CF2229" s="112"/>
      <c r="CG2229" s="112"/>
      <c r="CH2229" s="112"/>
      <c r="CI2229" s="112"/>
      <c r="CJ2229" s="112"/>
      <c r="CK2229" s="112"/>
      <c r="CL2229" s="112"/>
      <c r="CM2229" s="112"/>
      <c r="CN2229" s="112"/>
      <c r="CO2229" s="112"/>
      <c r="CP2229" s="112"/>
      <c r="CQ2229" s="112"/>
      <c r="CR2229" s="112"/>
      <c r="CS2229" s="112"/>
      <c r="CT2229" s="112"/>
      <c r="CU2229" s="112"/>
      <c r="CV2229" s="112"/>
      <c r="CW2229" s="112"/>
      <c r="CX2229" s="112"/>
      <c r="CY2229" s="112"/>
      <c r="CZ2229" s="112"/>
      <c r="DA2229" s="112"/>
      <c r="DB2229" s="112"/>
      <c r="DC2229" s="112"/>
      <c r="DD2229" s="112"/>
      <c r="DE2229" s="112"/>
      <c r="DF2229" s="112"/>
      <c r="DG2229" s="112"/>
      <c r="DH2229" s="112"/>
      <c r="DI2229" s="112"/>
      <c r="DJ2229" s="112"/>
      <c r="DK2229" s="112"/>
      <c r="DL2229" s="112"/>
      <c r="DM2229" s="112"/>
      <c r="DN2229" s="112"/>
      <c r="DO2229" s="112"/>
      <c r="DP2229" s="112"/>
      <c r="DQ2229" s="112"/>
      <c r="DR2229" s="112"/>
      <c r="DS2229" s="112"/>
      <c r="DT2229" s="112"/>
      <c r="DU2229" s="112"/>
      <c r="DV2229" s="112"/>
      <c r="DW2229" s="112"/>
      <c r="DX2229" s="112"/>
      <c r="DY2229" s="112"/>
      <c r="DZ2229" s="112"/>
      <c r="EA2229" s="112"/>
      <c r="EB2229" s="112"/>
      <c r="EC2229" s="112"/>
      <c r="ED2229" s="112"/>
      <c r="EE2229" s="112"/>
      <c r="EF2229" s="112"/>
      <c r="EG2229" s="112"/>
      <c r="EH2229" s="112"/>
      <c r="EI2229" s="112"/>
      <c r="EJ2229" s="112"/>
      <c r="EK2229" s="112"/>
      <c r="EL2229" s="112"/>
      <c r="EM2229" s="112"/>
      <c r="EN2229" s="112"/>
      <c r="EO2229" s="112"/>
      <c r="EP2229" s="112"/>
      <c r="EQ2229" s="112"/>
      <c r="ER2229" s="112"/>
      <c r="ES2229" s="112"/>
      <c r="ET2229" s="112"/>
      <c r="EU2229" s="112"/>
      <c r="EV2229" s="112"/>
      <c r="EW2229" s="112"/>
      <c r="EX2229" s="112"/>
      <c r="EY2229" s="112"/>
      <c r="EZ2229" s="112"/>
      <c r="FA2229" s="112"/>
      <c r="FB2229" s="112"/>
      <c r="FC2229" s="112"/>
      <c r="FD2229" s="112"/>
      <c r="FE2229" s="112"/>
      <c r="FF2229" s="112"/>
      <c r="FG2229" s="112"/>
      <c r="FH2229" s="112"/>
      <c r="FI2229" s="112"/>
      <c r="FJ2229" s="112"/>
      <c r="FK2229" s="112"/>
      <c r="FL2229" s="112"/>
      <c r="FM2229" s="112"/>
      <c r="FN2229" s="112"/>
      <c r="FO2229" s="112"/>
      <c r="FP2229" s="112"/>
      <c r="FQ2229" s="112"/>
      <c r="FR2229" s="112"/>
      <c r="FS2229" s="112"/>
      <c r="FT2229" s="112"/>
      <c r="FU2229" s="112"/>
      <c r="FV2229" s="112"/>
      <c r="FW2229" s="112"/>
      <c r="FX2229" s="112"/>
      <c r="FY2229" s="112"/>
      <c r="FZ2229" s="112"/>
      <c r="GA2229" s="112"/>
      <c r="GB2229" s="112"/>
      <c r="GC2229" s="112"/>
      <c r="GD2229" s="112"/>
      <c r="GE2229" s="112"/>
      <c r="GF2229" s="112"/>
      <c r="GG2229" s="112"/>
      <c r="GH2229" s="112"/>
      <c r="GI2229" s="112"/>
      <c r="GJ2229" s="112"/>
      <c r="GK2229" s="112"/>
      <c r="GL2229" s="112"/>
      <c r="GM2229" s="112"/>
      <c r="GN2229" s="112"/>
      <c r="GO2229" s="112"/>
      <c r="GP2229" s="112"/>
      <c r="GQ2229" s="112"/>
      <c r="GR2229" s="112"/>
      <c r="GS2229" s="112"/>
      <c r="GT2229" s="112"/>
      <c r="GU2229" s="112"/>
      <c r="GV2229" s="112"/>
      <c r="GW2229" s="112"/>
      <c r="GX2229" s="112"/>
      <c r="GY2229" s="112"/>
      <c r="GZ2229" s="112"/>
      <c r="HA2229" s="112"/>
      <c r="HB2229" s="112"/>
      <c r="HC2229" s="112"/>
      <c r="HD2229" s="112"/>
      <c r="HE2229" s="112"/>
      <c r="HF2229" s="112"/>
      <c r="HG2229" s="112"/>
      <c r="HH2229" s="112"/>
      <c r="HI2229" s="112"/>
      <c r="HJ2229" s="112"/>
      <c r="HK2229" s="112"/>
      <c r="HL2229" s="112"/>
      <c r="HM2229" s="112"/>
      <c r="HN2229" s="112"/>
      <c r="HO2229" s="112"/>
      <c r="HP2229" s="112"/>
      <c r="HQ2229" s="112"/>
      <c r="HR2229" s="112"/>
      <c r="HS2229" s="112"/>
      <c r="HT2229" s="112"/>
      <c r="HU2229" s="112"/>
      <c r="HV2229" s="112"/>
      <c r="HW2229" s="112"/>
      <c r="HX2229" s="112"/>
      <c r="HY2229" s="112"/>
      <c r="HZ2229" s="112"/>
      <c r="IA2229" s="112"/>
      <c r="IB2229" s="112"/>
      <c r="IC2229" s="112"/>
      <c r="ID2229" s="112"/>
      <c r="IE2229" s="112"/>
      <c r="IF2229" s="112"/>
      <c r="IG2229" s="112"/>
      <c r="IH2229" s="112"/>
      <c r="II2229" s="112"/>
      <c r="IJ2229" s="112"/>
      <c r="IK2229" s="112"/>
      <c r="IL2229" s="112"/>
      <c r="IM2229" s="112"/>
    </row>
    <row r="2230" spans="1:247" ht="13.5" hidden="1">
      <c r="A2230" s="90"/>
      <c r="B2230" s="90"/>
      <c r="C2230" s="90"/>
      <c r="D2230" s="90"/>
      <c r="E2230" s="90"/>
      <c r="F2230" s="90"/>
      <c r="G2230" s="90"/>
      <c r="H2230" s="92"/>
      <c r="I2230" s="92"/>
      <c r="J2230" s="93"/>
      <c r="K2230" s="94"/>
      <c r="L2230" s="94"/>
      <c r="M2230" s="94"/>
      <c r="N2230" s="117"/>
      <c r="O2230" s="112"/>
      <c r="P2230" s="112"/>
      <c r="Q2230" s="112"/>
      <c r="R2230" s="112"/>
      <c r="S2230" s="112"/>
      <c r="T2230" s="112"/>
      <c r="U2230" s="112"/>
      <c r="V2230" s="112"/>
      <c r="W2230" s="112"/>
      <c r="X2230" s="112"/>
      <c r="Y2230" s="112"/>
      <c r="Z2230" s="112"/>
      <c r="AA2230" s="112"/>
      <c r="AB2230" s="112"/>
      <c r="AC2230" s="112"/>
      <c r="AD2230" s="112"/>
      <c r="AE2230" s="112"/>
      <c r="AF2230" s="112"/>
      <c r="AG2230" s="112"/>
      <c r="AH2230" s="112"/>
      <c r="AI2230" s="112"/>
      <c r="AJ2230" s="112"/>
      <c r="AK2230" s="112"/>
      <c r="AL2230" s="112"/>
      <c r="AM2230" s="112"/>
      <c r="AN2230" s="112"/>
      <c r="AO2230" s="112"/>
      <c r="AP2230" s="112"/>
      <c r="AQ2230" s="112"/>
      <c r="AR2230" s="112"/>
      <c r="AS2230" s="112"/>
      <c r="AT2230" s="112"/>
      <c r="AU2230" s="112"/>
      <c r="AV2230" s="112"/>
      <c r="AW2230" s="112"/>
      <c r="AX2230" s="112"/>
      <c r="AY2230" s="112"/>
      <c r="AZ2230" s="112"/>
      <c r="BA2230" s="112"/>
      <c r="BB2230" s="112"/>
      <c r="BC2230" s="112"/>
      <c r="BD2230" s="112"/>
      <c r="BE2230" s="112"/>
      <c r="BF2230" s="112"/>
      <c r="BG2230" s="112"/>
      <c r="BH2230" s="112"/>
      <c r="BI2230" s="112"/>
      <c r="BJ2230" s="112"/>
      <c r="BK2230" s="112"/>
      <c r="BL2230" s="112"/>
      <c r="BM2230" s="112"/>
      <c r="BN2230" s="112"/>
      <c r="BO2230" s="112"/>
      <c r="BP2230" s="112"/>
      <c r="BQ2230" s="112"/>
      <c r="BR2230" s="112"/>
      <c r="BS2230" s="112"/>
      <c r="BT2230" s="112"/>
      <c r="BU2230" s="112"/>
      <c r="BV2230" s="112"/>
      <c r="BW2230" s="112"/>
      <c r="BX2230" s="112"/>
      <c r="BY2230" s="112"/>
      <c r="BZ2230" s="112"/>
      <c r="CA2230" s="112"/>
      <c r="CB2230" s="112"/>
      <c r="CC2230" s="112"/>
      <c r="CD2230" s="112"/>
      <c r="CE2230" s="112"/>
      <c r="CF2230" s="112"/>
      <c r="CG2230" s="112"/>
      <c r="CH2230" s="112"/>
      <c r="CI2230" s="112"/>
      <c r="CJ2230" s="112"/>
      <c r="CK2230" s="112"/>
      <c r="CL2230" s="112"/>
      <c r="CM2230" s="112"/>
      <c r="CN2230" s="112"/>
      <c r="CO2230" s="112"/>
      <c r="CP2230" s="112"/>
      <c r="CQ2230" s="112"/>
      <c r="CR2230" s="112"/>
      <c r="CS2230" s="112"/>
      <c r="CT2230" s="112"/>
      <c r="CU2230" s="112"/>
      <c r="CV2230" s="112"/>
      <c r="CW2230" s="112"/>
      <c r="CX2230" s="112"/>
      <c r="CY2230" s="112"/>
      <c r="CZ2230" s="112"/>
      <c r="DA2230" s="112"/>
      <c r="DB2230" s="112"/>
      <c r="DC2230" s="112"/>
      <c r="DD2230" s="112"/>
      <c r="DE2230" s="112"/>
      <c r="DF2230" s="112"/>
      <c r="DG2230" s="112"/>
      <c r="DH2230" s="112"/>
      <c r="DI2230" s="112"/>
      <c r="DJ2230" s="112"/>
      <c r="DK2230" s="112"/>
      <c r="DL2230" s="112"/>
      <c r="DM2230" s="112"/>
      <c r="DN2230" s="112"/>
      <c r="DO2230" s="112"/>
      <c r="DP2230" s="112"/>
      <c r="DQ2230" s="112"/>
      <c r="DR2230" s="112"/>
      <c r="DS2230" s="112"/>
      <c r="DT2230" s="112"/>
      <c r="DU2230" s="112"/>
      <c r="DV2230" s="112"/>
      <c r="DW2230" s="112"/>
      <c r="DX2230" s="112"/>
      <c r="DY2230" s="112"/>
      <c r="DZ2230" s="112"/>
      <c r="EA2230" s="112"/>
      <c r="EB2230" s="112"/>
      <c r="EC2230" s="112"/>
      <c r="ED2230" s="112"/>
      <c r="EE2230" s="112"/>
      <c r="EF2230" s="112"/>
      <c r="EG2230" s="112"/>
      <c r="EH2230" s="112"/>
      <c r="EI2230" s="112"/>
      <c r="EJ2230" s="112"/>
      <c r="EK2230" s="112"/>
      <c r="EL2230" s="112"/>
      <c r="EM2230" s="112"/>
      <c r="EN2230" s="112"/>
      <c r="EO2230" s="112"/>
      <c r="EP2230" s="112"/>
      <c r="EQ2230" s="112"/>
      <c r="ER2230" s="112"/>
      <c r="ES2230" s="112"/>
      <c r="ET2230" s="112"/>
      <c r="EU2230" s="112"/>
      <c r="EV2230" s="112"/>
      <c r="EW2230" s="112"/>
      <c r="EX2230" s="112"/>
      <c r="EY2230" s="112"/>
      <c r="EZ2230" s="112"/>
      <c r="FA2230" s="112"/>
      <c r="FB2230" s="112"/>
      <c r="FC2230" s="112"/>
      <c r="FD2230" s="112"/>
      <c r="FE2230" s="112"/>
      <c r="FF2230" s="112"/>
      <c r="FG2230" s="112"/>
      <c r="FH2230" s="112"/>
      <c r="FI2230" s="112"/>
      <c r="FJ2230" s="112"/>
      <c r="FK2230" s="112"/>
      <c r="FL2230" s="112"/>
      <c r="FM2230" s="112"/>
      <c r="FN2230" s="112"/>
      <c r="FO2230" s="112"/>
      <c r="FP2230" s="112"/>
      <c r="FQ2230" s="112"/>
      <c r="FR2230" s="112"/>
      <c r="FS2230" s="112"/>
      <c r="FT2230" s="112"/>
      <c r="FU2230" s="112"/>
      <c r="FV2230" s="112"/>
      <c r="FW2230" s="112"/>
      <c r="FX2230" s="112"/>
      <c r="FY2230" s="112"/>
      <c r="FZ2230" s="112"/>
      <c r="GA2230" s="112"/>
      <c r="GB2230" s="112"/>
      <c r="GC2230" s="112"/>
      <c r="GD2230" s="112"/>
      <c r="GE2230" s="112"/>
      <c r="GF2230" s="112"/>
      <c r="GG2230" s="112"/>
      <c r="GH2230" s="112"/>
      <c r="GI2230" s="112"/>
      <c r="GJ2230" s="112"/>
      <c r="GK2230" s="112"/>
      <c r="GL2230" s="112"/>
      <c r="GM2230" s="112"/>
      <c r="GN2230" s="112"/>
      <c r="GO2230" s="112"/>
      <c r="GP2230" s="112"/>
      <c r="GQ2230" s="112"/>
      <c r="GR2230" s="112"/>
      <c r="GS2230" s="112"/>
      <c r="GT2230" s="112"/>
      <c r="GU2230" s="112"/>
      <c r="GV2230" s="112"/>
      <c r="GW2230" s="112"/>
      <c r="GX2230" s="112"/>
      <c r="GY2230" s="112"/>
      <c r="GZ2230" s="112"/>
      <c r="HA2230" s="112"/>
      <c r="HB2230" s="112"/>
      <c r="HC2230" s="112"/>
      <c r="HD2230" s="112"/>
      <c r="HE2230" s="112"/>
      <c r="HF2230" s="112"/>
      <c r="HG2230" s="112"/>
      <c r="HH2230" s="112"/>
      <c r="HI2230" s="112"/>
      <c r="HJ2230" s="112"/>
      <c r="HK2230" s="112"/>
      <c r="HL2230" s="112"/>
      <c r="HM2230" s="112"/>
      <c r="HN2230" s="112"/>
      <c r="HO2230" s="112"/>
      <c r="HP2230" s="112"/>
      <c r="HQ2230" s="112"/>
      <c r="HR2230" s="112"/>
      <c r="HS2230" s="112"/>
      <c r="HT2230" s="112"/>
      <c r="HU2230" s="112"/>
      <c r="HV2230" s="112"/>
      <c r="HW2230" s="112"/>
      <c r="HX2230" s="112"/>
      <c r="HY2230" s="112"/>
      <c r="HZ2230" s="112"/>
      <c r="IA2230" s="112"/>
      <c r="IB2230" s="112"/>
      <c r="IC2230" s="112"/>
      <c r="ID2230" s="112"/>
      <c r="IE2230" s="112"/>
      <c r="IF2230" s="112"/>
      <c r="IG2230" s="112"/>
      <c r="IH2230" s="112"/>
      <c r="II2230" s="112"/>
      <c r="IJ2230" s="112"/>
      <c r="IK2230" s="112"/>
      <c r="IL2230" s="112"/>
      <c r="IM2230" s="112"/>
    </row>
    <row r="2231" spans="1:247" ht="13.5" hidden="1">
      <c r="A2231" s="90"/>
      <c r="B2231" s="90"/>
      <c r="C2231" s="90"/>
      <c r="D2231" s="90"/>
      <c r="E2231" s="90"/>
      <c r="F2231" s="90"/>
      <c r="G2231" s="90"/>
      <c r="H2231" s="92"/>
      <c r="I2231" s="92"/>
      <c r="J2231" s="93"/>
      <c r="K2231" s="94"/>
      <c r="L2231" s="94"/>
      <c r="M2231" s="94"/>
      <c r="N2231" s="117"/>
      <c r="O2231" s="112"/>
      <c r="P2231" s="112"/>
      <c r="Q2231" s="112"/>
      <c r="R2231" s="112"/>
      <c r="S2231" s="112"/>
      <c r="T2231" s="112"/>
      <c r="U2231" s="112"/>
      <c r="V2231" s="112"/>
      <c r="W2231" s="112"/>
      <c r="X2231" s="112"/>
      <c r="Y2231" s="112"/>
      <c r="Z2231" s="112"/>
      <c r="AA2231" s="112"/>
      <c r="AB2231" s="112"/>
      <c r="AC2231" s="112"/>
      <c r="AD2231" s="112"/>
      <c r="AE2231" s="112"/>
      <c r="AF2231" s="112"/>
      <c r="AG2231" s="112"/>
      <c r="AH2231" s="112"/>
      <c r="AI2231" s="112"/>
      <c r="AJ2231" s="112"/>
      <c r="AK2231" s="112"/>
      <c r="AL2231" s="112"/>
      <c r="AM2231" s="112"/>
      <c r="AN2231" s="112"/>
      <c r="AO2231" s="112"/>
      <c r="AP2231" s="112"/>
      <c r="AQ2231" s="112"/>
      <c r="AR2231" s="112"/>
      <c r="AS2231" s="112"/>
      <c r="AT2231" s="112"/>
      <c r="AU2231" s="112"/>
      <c r="AV2231" s="112"/>
      <c r="AW2231" s="112"/>
      <c r="AX2231" s="112"/>
      <c r="AY2231" s="112"/>
      <c r="AZ2231" s="112"/>
      <c r="BA2231" s="112"/>
      <c r="BB2231" s="112"/>
      <c r="BC2231" s="112"/>
      <c r="BD2231" s="112"/>
      <c r="BE2231" s="112"/>
      <c r="BF2231" s="112"/>
      <c r="BG2231" s="112"/>
      <c r="BH2231" s="112"/>
      <c r="BI2231" s="112"/>
      <c r="BJ2231" s="112"/>
      <c r="BK2231" s="112"/>
      <c r="BL2231" s="112"/>
      <c r="BM2231" s="112"/>
      <c r="BN2231" s="112"/>
      <c r="BO2231" s="112"/>
      <c r="BP2231" s="112"/>
      <c r="BQ2231" s="112"/>
      <c r="BR2231" s="112"/>
      <c r="BS2231" s="112"/>
      <c r="BT2231" s="112"/>
      <c r="BU2231" s="112"/>
      <c r="BV2231" s="112"/>
      <c r="BW2231" s="112"/>
      <c r="BX2231" s="112"/>
      <c r="BY2231" s="112"/>
      <c r="BZ2231" s="112"/>
      <c r="CA2231" s="112"/>
      <c r="CB2231" s="112"/>
      <c r="CC2231" s="112"/>
      <c r="CD2231" s="112"/>
      <c r="CE2231" s="112"/>
      <c r="CF2231" s="112"/>
      <c r="CG2231" s="112"/>
      <c r="CH2231" s="112"/>
      <c r="CI2231" s="112"/>
      <c r="CJ2231" s="112"/>
      <c r="CK2231" s="112"/>
      <c r="CL2231" s="112"/>
      <c r="CM2231" s="112"/>
      <c r="CN2231" s="112"/>
      <c r="CO2231" s="112"/>
      <c r="CP2231" s="112"/>
      <c r="CQ2231" s="112"/>
      <c r="CR2231" s="112"/>
      <c r="CS2231" s="112"/>
      <c r="CT2231" s="112"/>
      <c r="CU2231" s="112"/>
      <c r="CV2231" s="112"/>
      <c r="CW2231" s="112"/>
      <c r="CX2231" s="112"/>
      <c r="CY2231" s="112"/>
      <c r="CZ2231" s="112"/>
      <c r="DA2231" s="112"/>
      <c r="DB2231" s="112"/>
      <c r="DC2231" s="112"/>
      <c r="DD2231" s="112"/>
      <c r="DE2231" s="112"/>
      <c r="DF2231" s="112"/>
      <c r="DG2231" s="112"/>
      <c r="DH2231" s="112"/>
      <c r="DI2231" s="112"/>
      <c r="DJ2231" s="112"/>
      <c r="DK2231" s="112"/>
      <c r="DL2231" s="112"/>
      <c r="DM2231" s="112"/>
      <c r="DN2231" s="112"/>
      <c r="DO2231" s="112"/>
      <c r="DP2231" s="112"/>
      <c r="DQ2231" s="112"/>
      <c r="DR2231" s="112"/>
      <c r="DS2231" s="112"/>
      <c r="DT2231" s="112"/>
      <c r="DU2231" s="112"/>
      <c r="DV2231" s="112"/>
      <c r="DW2231" s="112"/>
      <c r="DX2231" s="112"/>
      <c r="DY2231" s="112"/>
      <c r="DZ2231" s="112"/>
      <c r="EA2231" s="112"/>
      <c r="EB2231" s="112"/>
      <c r="EC2231" s="112"/>
      <c r="ED2231" s="112"/>
      <c r="EE2231" s="112"/>
      <c r="EF2231" s="112"/>
      <c r="EG2231" s="112"/>
      <c r="EH2231" s="112"/>
      <c r="EI2231" s="112"/>
      <c r="EJ2231" s="112"/>
      <c r="EK2231" s="112"/>
      <c r="EL2231" s="112"/>
      <c r="EM2231" s="112"/>
      <c r="EN2231" s="112"/>
      <c r="EO2231" s="112"/>
      <c r="EP2231" s="112"/>
      <c r="EQ2231" s="112"/>
      <c r="ER2231" s="112"/>
      <c r="ES2231" s="112"/>
      <c r="ET2231" s="112"/>
      <c r="EU2231" s="112"/>
      <c r="EV2231" s="112"/>
      <c r="EW2231" s="112"/>
      <c r="EX2231" s="112"/>
      <c r="EY2231" s="112"/>
      <c r="EZ2231" s="112"/>
      <c r="FA2231" s="112"/>
      <c r="FB2231" s="112"/>
      <c r="FC2231" s="112"/>
      <c r="FD2231" s="112"/>
      <c r="FE2231" s="112"/>
      <c r="FF2231" s="112"/>
      <c r="FG2231" s="112"/>
      <c r="FH2231" s="112"/>
      <c r="FI2231" s="112"/>
      <c r="FJ2231" s="112"/>
      <c r="FK2231" s="112"/>
      <c r="FL2231" s="112"/>
      <c r="FM2231" s="112"/>
      <c r="FN2231" s="112"/>
      <c r="FO2231" s="112"/>
      <c r="FP2231" s="112"/>
      <c r="FQ2231" s="112"/>
      <c r="FR2231" s="112"/>
      <c r="FS2231" s="112"/>
      <c r="FT2231" s="112"/>
      <c r="FU2231" s="112"/>
      <c r="FV2231" s="112"/>
      <c r="FW2231" s="112"/>
      <c r="FX2231" s="112"/>
      <c r="FY2231" s="112"/>
      <c r="FZ2231" s="112"/>
      <c r="GA2231" s="112"/>
      <c r="GB2231" s="112"/>
      <c r="GC2231" s="112"/>
      <c r="GD2231" s="112"/>
      <c r="GE2231" s="112"/>
      <c r="GF2231" s="112"/>
      <c r="GG2231" s="112"/>
      <c r="GH2231" s="112"/>
      <c r="GI2231" s="112"/>
      <c r="GJ2231" s="112"/>
      <c r="GK2231" s="112"/>
      <c r="GL2231" s="112"/>
      <c r="GM2231" s="112"/>
      <c r="GN2231" s="112"/>
      <c r="GO2231" s="112"/>
      <c r="GP2231" s="112"/>
      <c r="GQ2231" s="112"/>
      <c r="GR2231" s="112"/>
      <c r="GS2231" s="112"/>
      <c r="GT2231" s="112"/>
      <c r="GU2231" s="112"/>
      <c r="GV2231" s="112"/>
      <c r="GW2231" s="112"/>
      <c r="GX2231" s="112"/>
      <c r="GY2231" s="112"/>
      <c r="GZ2231" s="112"/>
      <c r="HA2231" s="112"/>
      <c r="HB2231" s="112"/>
      <c r="HC2231" s="112"/>
      <c r="HD2231" s="112"/>
      <c r="HE2231" s="112"/>
      <c r="HF2231" s="112"/>
      <c r="HG2231" s="112"/>
      <c r="HH2231" s="112"/>
      <c r="HI2231" s="112"/>
      <c r="HJ2231" s="112"/>
      <c r="HK2231" s="112"/>
      <c r="HL2231" s="112"/>
      <c r="HM2231" s="112"/>
      <c r="HN2231" s="112"/>
      <c r="HO2231" s="112"/>
      <c r="HP2231" s="112"/>
      <c r="HQ2231" s="112"/>
      <c r="HR2231" s="112"/>
      <c r="HS2231" s="112"/>
      <c r="HT2231" s="112"/>
      <c r="HU2231" s="112"/>
      <c r="HV2231" s="112"/>
      <c r="HW2231" s="112"/>
      <c r="HX2231" s="112"/>
      <c r="HY2231" s="112"/>
      <c r="HZ2231" s="112"/>
      <c r="IA2231" s="112"/>
      <c r="IB2231" s="112"/>
      <c r="IC2231" s="112"/>
      <c r="ID2231" s="112"/>
      <c r="IE2231" s="112"/>
      <c r="IF2231" s="112"/>
      <c r="IG2231" s="112"/>
      <c r="IH2231" s="112"/>
      <c r="II2231" s="112"/>
      <c r="IJ2231" s="112"/>
      <c r="IK2231" s="112"/>
      <c r="IL2231" s="112"/>
      <c r="IM2231" s="112"/>
    </row>
    <row r="2232" spans="1:247" ht="11.45" hidden="1" customHeight="1">
      <c r="A2232" s="90"/>
      <c r="B2232" s="90"/>
      <c r="C2232" s="90"/>
      <c r="D2232" s="90"/>
      <c r="E2232" s="90"/>
      <c r="F2232" s="90"/>
      <c r="G2232" s="90"/>
      <c r="H2232" s="92"/>
      <c r="I2232" s="92"/>
      <c r="J2232" s="93"/>
      <c r="K2232" s="94">
        <f>SUM(K1957:K2228)</f>
        <v>338591.90626121254</v>
      </c>
      <c r="L2232" s="94">
        <f>SUM(L1957:L2228)</f>
        <v>335867.50119532755</v>
      </c>
      <c r="M2232" s="94">
        <f>SUM(M1957:M2228)</f>
        <v>2724.4050658842202</v>
      </c>
      <c r="N2232" s="117"/>
      <c r="O2232" s="112"/>
      <c r="P2232" s="112"/>
      <c r="Q2232" s="112"/>
      <c r="R2232" s="112"/>
      <c r="S2232" s="112"/>
      <c r="T2232" s="112"/>
      <c r="U2232" s="112"/>
      <c r="V2232" s="112"/>
      <c r="W2232" s="112"/>
      <c r="X2232" s="112"/>
      <c r="Y2232" s="112"/>
      <c r="Z2232" s="112"/>
      <c r="AA2232" s="112"/>
      <c r="AB2232" s="112"/>
      <c r="AC2232" s="112"/>
      <c r="AD2232" s="112"/>
      <c r="AE2232" s="112"/>
      <c r="AF2232" s="112"/>
      <c r="AG2232" s="112"/>
      <c r="AH2232" s="112"/>
      <c r="AI2232" s="112"/>
      <c r="AJ2232" s="112"/>
      <c r="AK2232" s="112"/>
      <c r="AL2232" s="112"/>
      <c r="AM2232" s="112"/>
      <c r="AN2232" s="112"/>
      <c r="AO2232" s="112"/>
      <c r="AP2232" s="112"/>
      <c r="AQ2232" s="112"/>
      <c r="AR2232" s="112"/>
      <c r="AS2232" s="112"/>
      <c r="AT2232" s="112"/>
      <c r="AU2232" s="112"/>
      <c r="AV2232" s="112"/>
      <c r="AW2232" s="112"/>
      <c r="AX2232" s="112"/>
      <c r="AY2232" s="112"/>
      <c r="AZ2232" s="112"/>
      <c r="BA2232" s="112"/>
      <c r="BB2232" s="112"/>
      <c r="BC2232" s="112"/>
      <c r="BD2232" s="112"/>
      <c r="BE2232" s="112"/>
      <c r="BF2232" s="112"/>
      <c r="BG2232" s="112"/>
      <c r="BH2232" s="112"/>
      <c r="BI2232" s="112"/>
      <c r="BJ2232" s="112"/>
      <c r="BK2232" s="112"/>
      <c r="BL2232" s="112"/>
      <c r="BM2232" s="112"/>
      <c r="BN2232" s="112"/>
      <c r="BO2232" s="112"/>
      <c r="BP2232" s="112"/>
      <c r="BQ2232" s="112"/>
      <c r="BR2232" s="112"/>
      <c r="BS2232" s="112"/>
      <c r="BT2232" s="112"/>
      <c r="BU2232" s="112"/>
      <c r="BV2232" s="112"/>
      <c r="BW2232" s="112"/>
      <c r="BX2232" s="112"/>
      <c r="BY2232" s="112"/>
      <c r="BZ2232" s="112"/>
      <c r="CA2232" s="112"/>
      <c r="CB2232" s="112"/>
      <c r="CC2232" s="112"/>
      <c r="CD2232" s="112"/>
      <c r="CE2232" s="112"/>
      <c r="CF2232" s="112"/>
      <c r="CG2232" s="112"/>
      <c r="CH2232" s="112"/>
      <c r="CI2232" s="112"/>
      <c r="CJ2232" s="112"/>
      <c r="CK2232" s="112"/>
      <c r="CL2232" s="112"/>
      <c r="CM2232" s="112"/>
      <c r="CN2232" s="112"/>
      <c r="CO2232" s="112"/>
      <c r="CP2232" s="112"/>
      <c r="CQ2232" s="112"/>
      <c r="CR2232" s="112"/>
      <c r="CS2232" s="112"/>
      <c r="CT2232" s="112"/>
      <c r="CU2232" s="112"/>
      <c r="CV2232" s="112"/>
      <c r="CW2232" s="112"/>
      <c r="CX2232" s="112"/>
      <c r="CY2232" s="112"/>
      <c r="CZ2232" s="112"/>
      <c r="DA2232" s="112"/>
      <c r="DB2232" s="112"/>
      <c r="DC2232" s="112"/>
      <c r="DD2232" s="112"/>
      <c r="DE2232" s="112"/>
      <c r="DF2232" s="112"/>
      <c r="DG2232" s="112"/>
      <c r="DH2232" s="112"/>
      <c r="DI2232" s="112"/>
      <c r="DJ2232" s="112"/>
      <c r="DK2232" s="112"/>
      <c r="DL2232" s="112"/>
      <c r="DM2232" s="112"/>
      <c r="DN2232" s="112"/>
      <c r="DO2232" s="112"/>
      <c r="DP2232" s="112"/>
      <c r="DQ2232" s="112"/>
      <c r="DR2232" s="112"/>
      <c r="DS2232" s="112"/>
      <c r="DT2232" s="112"/>
      <c r="DU2232" s="112"/>
      <c r="DV2232" s="112"/>
      <c r="DW2232" s="112"/>
      <c r="DX2232" s="112"/>
      <c r="DY2232" s="112"/>
      <c r="DZ2232" s="112"/>
      <c r="EA2232" s="112"/>
      <c r="EB2232" s="112"/>
      <c r="EC2232" s="112"/>
      <c r="ED2232" s="112"/>
      <c r="EE2232" s="112"/>
      <c r="EF2232" s="112"/>
      <c r="EG2232" s="112"/>
      <c r="EH2232" s="112"/>
      <c r="EI2232" s="112"/>
      <c r="EJ2232" s="112"/>
      <c r="EK2232" s="112"/>
      <c r="EL2232" s="112"/>
      <c r="EM2232" s="112"/>
      <c r="EN2232" s="112"/>
      <c r="EO2232" s="112"/>
      <c r="EP2232" s="112"/>
      <c r="EQ2232" s="112"/>
      <c r="ER2232" s="112"/>
      <c r="ES2232" s="112"/>
      <c r="ET2232" s="112"/>
      <c r="EU2232" s="112"/>
      <c r="EV2232" s="112"/>
      <c r="EW2232" s="112"/>
      <c r="EX2232" s="112"/>
      <c r="EY2232" s="112"/>
      <c r="EZ2232" s="112"/>
      <c r="FA2232" s="112"/>
      <c r="FB2232" s="112"/>
      <c r="FC2232" s="112"/>
      <c r="FD2232" s="112"/>
      <c r="FE2232" s="112"/>
      <c r="FF2232" s="112"/>
      <c r="FG2232" s="112"/>
      <c r="FH2232" s="112"/>
      <c r="FI2232" s="112"/>
      <c r="FJ2232" s="112"/>
      <c r="FK2232" s="112"/>
      <c r="FL2232" s="112"/>
      <c r="FM2232" s="112"/>
      <c r="FN2232" s="112"/>
      <c r="FO2232" s="112"/>
      <c r="FP2232" s="112"/>
      <c r="FQ2232" s="112"/>
      <c r="FR2232" s="112"/>
      <c r="FS2232" s="112"/>
      <c r="FT2232" s="112"/>
      <c r="FU2232" s="112"/>
      <c r="FV2232" s="112"/>
      <c r="FW2232" s="112"/>
      <c r="FX2232" s="112"/>
      <c r="FY2232" s="112"/>
      <c r="FZ2232" s="112"/>
      <c r="GA2232" s="112"/>
      <c r="GB2232" s="112"/>
      <c r="GC2232" s="112"/>
      <c r="GD2232" s="112"/>
      <c r="GE2232" s="112"/>
      <c r="GF2232" s="112"/>
      <c r="GG2232" s="112"/>
      <c r="GH2232" s="112"/>
      <c r="GI2232" s="112"/>
      <c r="GJ2232" s="112"/>
      <c r="GK2232" s="112"/>
      <c r="GL2232" s="112"/>
      <c r="GM2232" s="112"/>
      <c r="GN2232" s="112"/>
      <c r="GO2232" s="112"/>
      <c r="GP2232" s="112"/>
      <c r="GQ2232" s="112"/>
      <c r="GR2232" s="112"/>
      <c r="GS2232" s="112"/>
      <c r="GT2232" s="112"/>
      <c r="GU2232" s="112"/>
      <c r="GV2232" s="112"/>
      <c r="GW2232" s="112"/>
      <c r="GX2232" s="112"/>
      <c r="GY2232" s="112"/>
      <c r="GZ2232" s="112"/>
      <c r="HA2232" s="112"/>
      <c r="HB2232" s="112"/>
      <c r="HC2232" s="112"/>
      <c r="HD2232" s="112"/>
      <c r="HE2232" s="112"/>
      <c r="HF2232" s="112"/>
      <c r="HG2232" s="112"/>
      <c r="HH2232" s="112"/>
      <c r="HI2232" s="112"/>
      <c r="HJ2232" s="112"/>
      <c r="HK2232" s="112"/>
      <c r="HL2232" s="112"/>
      <c r="HM2232" s="112"/>
      <c r="HN2232" s="112"/>
      <c r="HO2232" s="112"/>
      <c r="HP2232" s="112"/>
      <c r="HQ2232" s="112"/>
      <c r="HR2232" s="112"/>
      <c r="HS2232" s="112"/>
      <c r="HT2232" s="112"/>
      <c r="HU2232" s="112"/>
      <c r="HV2232" s="112"/>
      <c r="HW2232" s="112"/>
      <c r="HX2232" s="112"/>
      <c r="HY2232" s="112"/>
      <c r="HZ2232" s="112"/>
      <c r="IA2232" s="112"/>
      <c r="IB2232" s="112"/>
      <c r="IC2232" s="112"/>
      <c r="ID2232" s="112"/>
      <c r="IE2232" s="112"/>
      <c r="IF2232" s="112"/>
      <c r="IG2232" s="112"/>
      <c r="IH2232" s="112"/>
      <c r="II2232" s="112"/>
      <c r="IJ2232" s="112"/>
      <c r="IK2232" s="112"/>
      <c r="IL2232" s="112"/>
      <c r="IM2232" s="112"/>
    </row>
    <row r="2233" spans="1:247" ht="13.5" hidden="1">
      <c r="A2233" s="90"/>
      <c r="B2233" s="90"/>
      <c r="C2233" s="90"/>
      <c r="D2233" s="90"/>
      <c r="E2233" s="90"/>
      <c r="F2233" s="90"/>
      <c r="G2233" s="90"/>
      <c r="H2233" s="92"/>
      <c r="I2233" s="92"/>
      <c r="J2233" s="93"/>
      <c r="K2233" s="94"/>
      <c r="L2233" s="94"/>
      <c r="M2233" s="94"/>
      <c r="N2233" s="117"/>
      <c r="O2233" s="112"/>
      <c r="P2233" s="112"/>
      <c r="Q2233" s="112"/>
      <c r="R2233" s="112"/>
      <c r="S2233" s="112"/>
      <c r="T2233" s="112"/>
      <c r="U2233" s="112"/>
      <c r="V2233" s="112"/>
      <c r="W2233" s="112"/>
      <c r="X2233" s="112"/>
      <c r="Y2233" s="112"/>
      <c r="Z2233" s="112"/>
      <c r="AA2233" s="112"/>
      <c r="AB2233" s="112"/>
      <c r="AC2233" s="112"/>
      <c r="AD2233" s="112"/>
      <c r="AE2233" s="112"/>
      <c r="AF2233" s="112"/>
      <c r="AG2233" s="112"/>
      <c r="AH2233" s="112"/>
      <c r="AI2233" s="112"/>
      <c r="AJ2233" s="112"/>
      <c r="AK2233" s="112"/>
      <c r="AL2233" s="112"/>
      <c r="AM2233" s="112"/>
      <c r="AN2233" s="112"/>
      <c r="AO2233" s="112"/>
      <c r="AP2233" s="112"/>
      <c r="AQ2233" s="112"/>
      <c r="AR2233" s="112"/>
      <c r="AS2233" s="112"/>
      <c r="AT2233" s="112"/>
      <c r="AU2233" s="112"/>
      <c r="AV2233" s="112"/>
      <c r="AW2233" s="112"/>
      <c r="AX2233" s="112"/>
      <c r="AY2233" s="112"/>
      <c r="AZ2233" s="112"/>
      <c r="BA2233" s="112"/>
      <c r="BB2233" s="112"/>
      <c r="BC2233" s="112"/>
      <c r="BD2233" s="112"/>
      <c r="BE2233" s="112"/>
      <c r="BF2233" s="112"/>
      <c r="BG2233" s="112"/>
      <c r="BH2233" s="112"/>
      <c r="BI2233" s="112"/>
      <c r="BJ2233" s="112"/>
      <c r="BK2233" s="112"/>
      <c r="BL2233" s="112"/>
      <c r="BM2233" s="112"/>
      <c r="BN2233" s="112"/>
      <c r="BO2233" s="112"/>
      <c r="BP2233" s="112"/>
      <c r="BQ2233" s="112"/>
      <c r="BR2233" s="112"/>
      <c r="BS2233" s="112"/>
      <c r="BT2233" s="112"/>
      <c r="BU2233" s="112"/>
      <c r="BV2233" s="112"/>
      <c r="BW2233" s="112"/>
      <c r="BX2233" s="112"/>
      <c r="BY2233" s="112"/>
      <c r="BZ2233" s="112"/>
      <c r="CA2233" s="112"/>
      <c r="CB2233" s="112"/>
      <c r="CC2233" s="112"/>
      <c r="CD2233" s="112"/>
      <c r="CE2233" s="112"/>
      <c r="CF2233" s="112"/>
      <c r="CG2233" s="112"/>
      <c r="CH2233" s="112"/>
      <c r="CI2233" s="112"/>
      <c r="CJ2233" s="112"/>
      <c r="CK2233" s="112"/>
      <c r="CL2233" s="112"/>
      <c r="CM2233" s="112"/>
      <c r="CN2233" s="112"/>
      <c r="CO2233" s="112"/>
      <c r="CP2233" s="112"/>
      <c r="CQ2233" s="112"/>
      <c r="CR2233" s="112"/>
      <c r="CS2233" s="112"/>
      <c r="CT2233" s="112"/>
      <c r="CU2233" s="112"/>
      <c r="CV2233" s="112"/>
      <c r="CW2233" s="112"/>
      <c r="CX2233" s="112"/>
      <c r="CY2233" s="112"/>
      <c r="CZ2233" s="112"/>
      <c r="DA2233" s="112"/>
      <c r="DB2233" s="112"/>
      <c r="DC2233" s="112"/>
      <c r="DD2233" s="112"/>
      <c r="DE2233" s="112"/>
      <c r="DF2233" s="112"/>
      <c r="DG2233" s="112"/>
      <c r="DH2233" s="112"/>
      <c r="DI2233" s="112"/>
      <c r="DJ2233" s="112"/>
      <c r="DK2233" s="112"/>
      <c r="DL2233" s="112"/>
      <c r="DM2233" s="112"/>
      <c r="DN2233" s="112"/>
      <c r="DO2233" s="112"/>
      <c r="DP2233" s="112"/>
      <c r="DQ2233" s="112"/>
      <c r="DR2233" s="112"/>
      <c r="DS2233" s="112"/>
      <c r="DT2233" s="112"/>
      <c r="DU2233" s="112"/>
      <c r="DV2233" s="112"/>
      <c r="DW2233" s="112"/>
      <c r="DX2233" s="112"/>
      <c r="DY2233" s="112"/>
      <c r="DZ2233" s="112"/>
      <c r="EA2233" s="112"/>
      <c r="EB2233" s="112"/>
      <c r="EC2233" s="112"/>
      <c r="ED2233" s="112"/>
      <c r="EE2233" s="112"/>
      <c r="EF2233" s="112"/>
      <c r="EG2233" s="112"/>
      <c r="EH2233" s="112"/>
      <c r="EI2233" s="112"/>
      <c r="EJ2233" s="112"/>
      <c r="EK2233" s="112"/>
      <c r="EL2233" s="112"/>
      <c r="EM2233" s="112"/>
      <c r="EN2233" s="112"/>
      <c r="EO2233" s="112"/>
      <c r="EP2233" s="112"/>
      <c r="EQ2233" s="112"/>
      <c r="ER2233" s="112"/>
      <c r="ES2233" s="112"/>
      <c r="ET2233" s="112"/>
      <c r="EU2233" s="112"/>
      <c r="EV2233" s="112"/>
      <c r="EW2233" s="112"/>
      <c r="EX2233" s="112"/>
      <c r="EY2233" s="112"/>
      <c r="EZ2233" s="112"/>
      <c r="FA2233" s="112"/>
      <c r="FB2233" s="112"/>
      <c r="FC2233" s="112"/>
      <c r="FD2233" s="112"/>
      <c r="FE2233" s="112"/>
      <c r="FF2233" s="112"/>
      <c r="FG2233" s="112"/>
      <c r="FH2233" s="112"/>
      <c r="FI2233" s="112"/>
      <c r="FJ2233" s="112"/>
      <c r="FK2233" s="112"/>
      <c r="FL2233" s="112"/>
      <c r="FM2233" s="112"/>
      <c r="FN2233" s="112"/>
      <c r="FO2233" s="112"/>
      <c r="FP2233" s="112"/>
      <c r="FQ2233" s="112"/>
      <c r="FR2233" s="112"/>
      <c r="FS2233" s="112"/>
      <c r="FT2233" s="112"/>
      <c r="FU2233" s="112"/>
      <c r="FV2233" s="112"/>
      <c r="FW2233" s="112"/>
      <c r="FX2233" s="112"/>
      <c r="FY2233" s="112"/>
      <c r="FZ2233" s="112"/>
      <c r="GA2233" s="112"/>
      <c r="GB2233" s="112"/>
      <c r="GC2233" s="112"/>
      <c r="GD2233" s="112"/>
      <c r="GE2233" s="112"/>
      <c r="GF2233" s="112"/>
      <c r="GG2233" s="112"/>
      <c r="GH2233" s="112"/>
      <c r="GI2233" s="112"/>
      <c r="GJ2233" s="112"/>
      <c r="GK2233" s="112"/>
      <c r="GL2233" s="112"/>
      <c r="GM2233" s="112"/>
      <c r="GN2233" s="112"/>
      <c r="GO2233" s="112"/>
      <c r="GP2233" s="112"/>
      <c r="GQ2233" s="112"/>
      <c r="GR2233" s="112"/>
      <c r="GS2233" s="112"/>
      <c r="GT2233" s="112"/>
      <c r="GU2233" s="112"/>
      <c r="GV2233" s="112"/>
      <c r="GW2233" s="112"/>
      <c r="GX2233" s="112"/>
      <c r="GY2233" s="112"/>
      <c r="GZ2233" s="112"/>
      <c r="HA2233" s="112"/>
      <c r="HB2233" s="112"/>
      <c r="HC2233" s="112"/>
      <c r="HD2233" s="112"/>
      <c r="HE2233" s="112"/>
      <c r="HF2233" s="112"/>
      <c r="HG2233" s="112"/>
      <c r="HH2233" s="112"/>
      <c r="HI2233" s="112"/>
      <c r="HJ2233" s="112"/>
      <c r="HK2233" s="112"/>
      <c r="HL2233" s="112"/>
      <c r="HM2233" s="112"/>
      <c r="HN2233" s="112"/>
      <c r="HO2233" s="112"/>
      <c r="HP2233" s="112"/>
      <c r="HQ2233" s="112"/>
      <c r="HR2233" s="112"/>
      <c r="HS2233" s="112"/>
      <c r="HT2233" s="112"/>
      <c r="HU2233" s="112"/>
      <c r="HV2233" s="112"/>
      <c r="HW2233" s="112"/>
      <c r="HX2233" s="112"/>
      <c r="HY2233" s="112"/>
      <c r="HZ2233" s="112"/>
      <c r="IA2233" s="112"/>
      <c r="IB2233" s="112"/>
      <c r="IC2233" s="112"/>
      <c r="ID2233" s="112"/>
      <c r="IE2233" s="112"/>
      <c r="IF2233" s="112"/>
      <c r="IG2233" s="112"/>
      <c r="IH2233" s="112"/>
      <c r="II2233" s="112"/>
      <c r="IJ2233" s="112"/>
      <c r="IK2233" s="112"/>
      <c r="IL2233" s="112"/>
      <c r="IM2233" s="112"/>
    </row>
    <row r="2234" spans="1:247" ht="13.5" hidden="1">
      <c r="A2234" s="90"/>
      <c r="B2234" s="90"/>
      <c r="C2234" s="90"/>
      <c r="D2234" s="90"/>
      <c r="E2234" s="90"/>
      <c r="F2234" s="90"/>
      <c r="G2234" s="90"/>
      <c r="H2234" s="92"/>
      <c r="I2234" s="92"/>
      <c r="J2234" s="93"/>
      <c r="K2234" s="94"/>
      <c r="L2234" s="94"/>
      <c r="M2234" s="94"/>
      <c r="N2234" s="117"/>
      <c r="O2234" s="112"/>
      <c r="P2234" s="112"/>
      <c r="Q2234" s="112"/>
      <c r="R2234" s="112"/>
      <c r="S2234" s="112"/>
      <c r="T2234" s="112"/>
      <c r="U2234" s="112"/>
      <c r="V2234" s="112"/>
      <c r="W2234" s="112"/>
      <c r="X2234" s="112"/>
      <c r="Y2234" s="112"/>
      <c r="Z2234" s="112"/>
      <c r="AA2234" s="112"/>
      <c r="AB2234" s="112"/>
      <c r="AC2234" s="112"/>
      <c r="AD2234" s="112"/>
      <c r="AE2234" s="112"/>
      <c r="AF2234" s="112"/>
      <c r="AG2234" s="112"/>
      <c r="AH2234" s="112"/>
      <c r="AI2234" s="112"/>
      <c r="AJ2234" s="112"/>
      <c r="AK2234" s="112"/>
      <c r="AL2234" s="112"/>
      <c r="AM2234" s="112"/>
      <c r="AN2234" s="112"/>
      <c r="AO2234" s="112"/>
      <c r="AP2234" s="112"/>
      <c r="AQ2234" s="112"/>
      <c r="AR2234" s="112"/>
      <c r="AS2234" s="112"/>
      <c r="AT2234" s="112"/>
      <c r="AU2234" s="112"/>
      <c r="AV2234" s="112"/>
      <c r="AW2234" s="112"/>
      <c r="AX2234" s="112"/>
      <c r="AY2234" s="112"/>
      <c r="AZ2234" s="112"/>
      <c r="BA2234" s="112"/>
      <c r="BB2234" s="112"/>
      <c r="BC2234" s="112"/>
      <c r="BD2234" s="112"/>
      <c r="BE2234" s="112"/>
      <c r="BF2234" s="112"/>
      <c r="BG2234" s="112"/>
      <c r="BH2234" s="112"/>
      <c r="BI2234" s="112"/>
      <c r="BJ2234" s="112"/>
      <c r="BK2234" s="112"/>
      <c r="BL2234" s="112"/>
      <c r="BM2234" s="112"/>
      <c r="BN2234" s="112"/>
      <c r="BO2234" s="112"/>
      <c r="BP2234" s="112"/>
      <c r="BQ2234" s="112"/>
      <c r="BR2234" s="112"/>
      <c r="BS2234" s="112"/>
      <c r="BT2234" s="112"/>
      <c r="BU2234" s="112"/>
      <c r="BV2234" s="112"/>
      <c r="BW2234" s="112"/>
      <c r="BX2234" s="112"/>
      <c r="BY2234" s="112"/>
      <c r="BZ2234" s="112"/>
      <c r="CA2234" s="112"/>
      <c r="CB2234" s="112"/>
      <c r="CC2234" s="112"/>
      <c r="CD2234" s="112"/>
      <c r="CE2234" s="112"/>
      <c r="CF2234" s="112"/>
      <c r="CG2234" s="112"/>
      <c r="CH2234" s="112"/>
      <c r="CI2234" s="112"/>
      <c r="CJ2234" s="112"/>
      <c r="CK2234" s="112"/>
      <c r="CL2234" s="112"/>
      <c r="CM2234" s="112"/>
      <c r="CN2234" s="112"/>
      <c r="CO2234" s="112"/>
      <c r="CP2234" s="112"/>
      <c r="CQ2234" s="112"/>
      <c r="CR2234" s="112"/>
      <c r="CS2234" s="112"/>
      <c r="CT2234" s="112"/>
      <c r="CU2234" s="112"/>
      <c r="CV2234" s="112"/>
      <c r="CW2234" s="112"/>
      <c r="CX2234" s="112"/>
      <c r="CY2234" s="112"/>
      <c r="CZ2234" s="112"/>
      <c r="DA2234" s="112"/>
      <c r="DB2234" s="112"/>
      <c r="DC2234" s="112"/>
      <c r="DD2234" s="112"/>
      <c r="DE2234" s="112"/>
      <c r="DF2234" s="112"/>
      <c r="DG2234" s="112"/>
      <c r="DH2234" s="112"/>
      <c r="DI2234" s="112"/>
      <c r="DJ2234" s="112"/>
      <c r="DK2234" s="112"/>
      <c r="DL2234" s="112"/>
      <c r="DM2234" s="112"/>
      <c r="DN2234" s="112"/>
      <c r="DO2234" s="112"/>
      <c r="DP2234" s="112"/>
      <c r="DQ2234" s="112"/>
      <c r="DR2234" s="112"/>
      <c r="DS2234" s="112"/>
      <c r="DT2234" s="112"/>
      <c r="DU2234" s="112"/>
      <c r="DV2234" s="112"/>
      <c r="DW2234" s="112"/>
      <c r="DX2234" s="112"/>
      <c r="DY2234" s="112"/>
      <c r="DZ2234" s="112"/>
      <c r="EA2234" s="112"/>
      <c r="EB2234" s="112"/>
      <c r="EC2234" s="112"/>
      <c r="ED2234" s="112"/>
      <c r="EE2234" s="112"/>
      <c r="EF2234" s="112"/>
      <c r="EG2234" s="112"/>
      <c r="EH2234" s="112"/>
      <c r="EI2234" s="112"/>
      <c r="EJ2234" s="112"/>
      <c r="EK2234" s="112"/>
      <c r="EL2234" s="112"/>
      <c r="EM2234" s="112"/>
      <c r="EN2234" s="112"/>
      <c r="EO2234" s="112"/>
      <c r="EP2234" s="112"/>
      <c r="EQ2234" s="112"/>
      <c r="ER2234" s="112"/>
      <c r="ES2234" s="112"/>
      <c r="ET2234" s="112"/>
      <c r="EU2234" s="112"/>
      <c r="EV2234" s="112"/>
      <c r="EW2234" s="112"/>
      <c r="EX2234" s="112"/>
      <c r="EY2234" s="112"/>
      <c r="EZ2234" s="112"/>
      <c r="FA2234" s="112"/>
      <c r="FB2234" s="112"/>
      <c r="FC2234" s="112"/>
      <c r="FD2234" s="112"/>
      <c r="FE2234" s="112"/>
      <c r="FF2234" s="112"/>
      <c r="FG2234" s="112"/>
      <c r="FH2234" s="112"/>
      <c r="FI2234" s="112"/>
      <c r="FJ2234" s="112"/>
      <c r="FK2234" s="112"/>
      <c r="FL2234" s="112"/>
      <c r="FM2234" s="112"/>
      <c r="FN2234" s="112"/>
      <c r="FO2234" s="112"/>
      <c r="FP2234" s="112"/>
      <c r="FQ2234" s="112"/>
      <c r="FR2234" s="112"/>
      <c r="FS2234" s="112"/>
      <c r="FT2234" s="112"/>
      <c r="FU2234" s="112"/>
      <c r="FV2234" s="112"/>
      <c r="FW2234" s="112"/>
      <c r="FX2234" s="112"/>
      <c r="FY2234" s="112"/>
      <c r="FZ2234" s="112"/>
      <c r="GA2234" s="112"/>
      <c r="GB2234" s="112"/>
      <c r="GC2234" s="112"/>
      <c r="GD2234" s="112"/>
      <c r="GE2234" s="112"/>
      <c r="GF2234" s="112"/>
      <c r="GG2234" s="112"/>
      <c r="GH2234" s="112"/>
      <c r="GI2234" s="112"/>
      <c r="GJ2234" s="112"/>
      <c r="GK2234" s="112"/>
      <c r="GL2234" s="112"/>
      <c r="GM2234" s="112"/>
      <c r="GN2234" s="112"/>
      <c r="GO2234" s="112"/>
      <c r="GP2234" s="112"/>
      <c r="GQ2234" s="112"/>
      <c r="GR2234" s="112"/>
      <c r="GS2234" s="112"/>
      <c r="GT2234" s="112"/>
      <c r="GU2234" s="112"/>
      <c r="GV2234" s="112"/>
      <c r="GW2234" s="112"/>
      <c r="GX2234" s="112"/>
      <c r="GY2234" s="112"/>
      <c r="GZ2234" s="112"/>
      <c r="HA2234" s="112"/>
      <c r="HB2234" s="112"/>
      <c r="HC2234" s="112"/>
      <c r="HD2234" s="112"/>
      <c r="HE2234" s="112"/>
      <c r="HF2234" s="112"/>
      <c r="HG2234" s="112"/>
      <c r="HH2234" s="112"/>
      <c r="HI2234" s="112"/>
      <c r="HJ2234" s="112"/>
      <c r="HK2234" s="112"/>
      <c r="HL2234" s="112"/>
      <c r="HM2234" s="112"/>
      <c r="HN2234" s="112"/>
      <c r="HO2234" s="112"/>
      <c r="HP2234" s="112"/>
      <c r="HQ2234" s="112"/>
      <c r="HR2234" s="112"/>
      <c r="HS2234" s="112"/>
      <c r="HT2234" s="112"/>
      <c r="HU2234" s="112"/>
      <c r="HV2234" s="112"/>
      <c r="HW2234" s="112"/>
      <c r="HX2234" s="112"/>
      <c r="HY2234" s="112"/>
      <c r="HZ2234" s="112"/>
      <c r="IA2234" s="112"/>
      <c r="IB2234" s="112"/>
      <c r="IC2234" s="112"/>
      <c r="ID2234" s="112"/>
      <c r="IE2234" s="112"/>
      <c r="IF2234" s="112"/>
      <c r="IG2234" s="112"/>
      <c r="IH2234" s="112"/>
      <c r="II2234" s="112"/>
      <c r="IJ2234" s="112"/>
      <c r="IK2234" s="112"/>
      <c r="IL2234" s="112"/>
      <c r="IM2234" s="112"/>
    </row>
    <row r="2235" spans="1:247" ht="13.5" hidden="1">
      <c r="A2235" s="90" t="s">
        <v>3336</v>
      </c>
      <c r="B2235" s="90" t="s">
        <v>3337</v>
      </c>
      <c r="C2235" s="90" t="s">
        <v>3338</v>
      </c>
      <c r="D2235" s="90" t="s">
        <v>2862</v>
      </c>
      <c r="E2235" s="90" t="s">
        <v>3122</v>
      </c>
      <c r="F2235" s="90" t="s">
        <v>3339</v>
      </c>
      <c r="G2235" s="90" t="s">
        <v>3340</v>
      </c>
      <c r="H2235" s="92"/>
      <c r="I2235" s="92"/>
      <c r="J2235" s="93"/>
      <c r="K2235" s="94">
        <v>3811.82</v>
      </c>
      <c r="L2235" s="94">
        <f>K2235</f>
        <v>3811.82</v>
      </c>
      <c r="M2235" s="94">
        <f t="shared" ref="M2235:M2247" si="63">K2235-L2235</f>
        <v>0</v>
      </c>
      <c r="N2235" s="90" t="s">
        <v>3341</v>
      </c>
      <c r="O2235" s="90" t="s">
        <v>3342</v>
      </c>
      <c r="P2235" s="90" t="s">
        <v>2801</v>
      </c>
      <c r="Q2235" s="90" t="s">
        <v>3343</v>
      </c>
      <c r="R2235" s="90"/>
      <c r="S2235" s="90"/>
      <c r="T2235" s="90"/>
      <c r="U2235" s="90"/>
      <c r="V2235" s="90"/>
      <c r="W2235" s="90"/>
      <c r="X2235" s="90"/>
      <c r="Y2235" s="90"/>
      <c r="Z2235" s="90"/>
      <c r="AA2235" s="90"/>
      <c r="AB2235" s="90"/>
      <c r="AC2235" s="90"/>
      <c r="AD2235" s="90"/>
      <c r="AE2235" s="90"/>
      <c r="AF2235" s="90"/>
      <c r="AG2235" s="90"/>
      <c r="AH2235" s="90"/>
      <c r="AI2235" s="90"/>
      <c r="AJ2235" s="90"/>
      <c r="AK2235" s="90"/>
      <c r="AL2235" s="90"/>
      <c r="AM2235" s="90"/>
      <c r="AN2235" s="90"/>
      <c r="AO2235" s="90"/>
      <c r="AP2235" s="90"/>
      <c r="AQ2235" s="90"/>
      <c r="AR2235" s="90"/>
      <c r="AS2235" s="90"/>
      <c r="AT2235" s="90"/>
      <c r="AU2235" s="90"/>
      <c r="AV2235" s="90"/>
      <c r="AW2235" s="90"/>
      <c r="AX2235" s="90"/>
      <c r="AY2235" s="90"/>
      <c r="AZ2235" s="90"/>
      <c r="BA2235" s="90"/>
      <c r="BB2235" s="90"/>
      <c r="BC2235" s="90"/>
      <c r="BD2235" s="90"/>
      <c r="BE2235" s="90"/>
      <c r="BF2235" s="90"/>
      <c r="BG2235" s="90"/>
      <c r="BH2235" s="90"/>
      <c r="BI2235" s="90"/>
      <c r="BJ2235" s="90"/>
      <c r="BK2235" s="90"/>
      <c r="BL2235" s="90"/>
      <c r="BM2235" s="90"/>
      <c r="BN2235" s="90"/>
      <c r="BO2235" s="90"/>
      <c r="BP2235" s="90"/>
      <c r="BQ2235" s="90"/>
      <c r="BR2235" s="90"/>
      <c r="BS2235" s="90"/>
      <c r="BT2235" s="90"/>
      <c r="BU2235" s="90"/>
      <c r="BV2235" s="90"/>
      <c r="BW2235" s="90"/>
      <c r="BX2235" s="90"/>
      <c r="BY2235" s="90"/>
      <c r="BZ2235" s="90"/>
      <c r="CA2235" s="90"/>
      <c r="CB2235" s="90"/>
      <c r="CC2235" s="90"/>
      <c r="CD2235" s="90"/>
      <c r="CE2235" s="90"/>
      <c r="CF2235" s="90"/>
      <c r="CG2235" s="90"/>
      <c r="CH2235" s="90"/>
      <c r="CI2235" s="90"/>
      <c r="CJ2235" s="90"/>
      <c r="CK2235" s="90"/>
      <c r="CL2235" s="90"/>
      <c r="CM2235" s="90"/>
      <c r="CN2235" s="90"/>
      <c r="CO2235" s="90"/>
      <c r="CP2235" s="90"/>
      <c r="CQ2235" s="90"/>
      <c r="CR2235" s="90"/>
      <c r="CS2235" s="90"/>
      <c r="CT2235" s="90"/>
      <c r="CU2235" s="90"/>
      <c r="CV2235" s="90"/>
      <c r="CW2235" s="90"/>
      <c r="CX2235" s="90"/>
      <c r="CY2235" s="90"/>
      <c r="CZ2235" s="90"/>
      <c r="DA2235" s="90"/>
      <c r="DB2235" s="90"/>
      <c r="DC2235" s="90"/>
      <c r="DD2235" s="90"/>
      <c r="DE2235" s="90"/>
      <c r="DF2235" s="90"/>
      <c r="DG2235" s="90"/>
      <c r="DH2235" s="90"/>
      <c r="DI2235" s="90"/>
      <c r="DJ2235" s="90"/>
      <c r="DK2235" s="90"/>
      <c r="DL2235" s="90"/>
      <c r="DM2235" s="90"/>
      <c r="DN2235" s="90"/>
      <c r="DO2235" s="90"/>
      <c r="DP2235" s="90"/>
      <c r="DQ2235" s="90"/>
      <c r="DR2235" s="90"/>
      <c r="DS2235" s="90"/>
      <c r="DT2235" s="90"/>
      <c r="DU2235" s="90"/>
      <c r="DV2235" s="90"/>
      <c r="DW2235" s="90"/>
      <c r="DX2235" s="90"/>
      <c r="DY2235" s="90"/>
      <c r="DZ2235" s="90"/>
      <c r="EA2235" s="90"/>
      <c r="EB2235" s="90"/>
      <c r="EC2235" s="90"/>
      <c r="ED2235" s="90"/>
      <c r="EE2235" s="90"/>
      <c r="EF2235" s="90"/>
      <c r="EG2235" s="90"/>
      <c r="EH2235" s="90"/>
      <c r="EI2235" s="90"/>
      <c r="EJ2235" s="90"/>
      <c r="EK2235" s="90"/>
      <c r="EL2235" s="90"/>
      <c r="EM2235" s="90"/>
      <c r="EN2235" s="90"/>
      <c r="EO2235" s="90"/>
      <c r="EP2235" s="90"/>
      <c r="EQ2235" s="90"/>
      <c r="ER2235" s="90"/>
      <c r="ES2235" s="90"/>
      <c r="ET2235" s="90"/>
      <c r="EU2235" s="90"/>
      <c r="EV2235" s="90"/>
      <c r="EW2235" s="90"/>
      <c r="EX2235" s="90"/>
      <c r="EY2235" s="90"/>
      <c r="EZ2235" s="90"/>
      <c r="FA2235" s="90"/>
      <c r="FB2235" s="90"/>
      <c r="FC2235" s="90"/>
      <c r="FD2235" s="90"/>
      <c r="FE2235" s="90"/>
      <c r="FF2235" s="90"/>
      <c r="FG2235" s="90"/>
      <c r="FH2235" s="90"/>
      <c r="FI2235" s="90"/>
      <c r="FJ2235" s="90"/>
      <c r="FK2235" s="90"/>
      <c r="FL2235" s="90"/>
      <c r="FM2235" s="90"/>
      <c r="FN2235" s="90"/>
      <c r="FO2235" s="90"/>
      <c r="FP2235" s="90"/>
      <c r="FQ2235" s="90"/>
      <c r="FR2235" s="90"/>
      <c r="FS2235" s="90"/>
      <c r="FT2235" s="90"/>
      <c r="FU2235" s="90"/>
      <c r="FV2235" s="90"/>
      <c r="FW2235" s="90"/>
      <c r="FX2235" s="90"/>
      <c r="FY2235" s="90"/>
      <c r="FZ2235" s="90"/>
      <c r="GA2235" s="90"/>
      <c r="GB2235" s="90"/>
      <c r="GC2235" s="90"/>
      <c r="GD2235" s="90"/>
      <c r="GE2235" s="90"/>
      <c r="GF2235" s="90"/>
      <c r="GG2235" s="90"/>
      <c r="GH2235" s="90"/>
      <c r="GI2235" s="90"/>
      <c r="GJ2235" s="90"/>
      <c r="GK2235" s="90"/>
      <c r="GL2235" s="90"/>
      <c r="GM2235" s="90"/>
      <c r="GN2235" s="90"/>
      <c r="GO2235" s="90"/>
      <c r="GP2235" s="90"/>
      <c r="GQ2235" s="90"/>
      <c r="GR2235" s="90"/>
      <c r="GS2235" s="90"/>
      <c r="GT2235" s="90"/>
      <c r="GU2235" s="90"/>
      <c r="GV2235" s="90"/>
      <c r="GW2235" s="90"/>
      <c r="GX2235" s="90"/>
      <c r="GY2235" s="90"/>
      <c r="GZ2235" s="90"/>
      <c r="HA2235" s="90"/>
      <c r="HB2235" s="90"/>
      <c r="HC2235" s="90"/>
      <c r="HD2235" s="90"/>
      <c r="HE2235" s="90"/>
      <c r="HF2235" s="90"/>
      <c r="HG2235" s="90"/>
      <c r="HH2235" s="90"/>
      <c r="HI2235" s="90"/>
      <c r="HJ2235" s="90"/>
      <c r="HK2235" s="90"/>
      <c r="HL2235" s="90"/>
      <c r="HM2235" s="90"/>
      <c r="HN2235" s="90"/>
      <c r="HO2235" s="90"/>
      <c r="HP2235" s="90"/>
      <c r="HQ2235" s="90"/>
      <c r="HR2235" s="90"/>
      <c r="HS2235" s="90"/>
      <c r="HT2235" s="90"/>
      <c r="HU2235" s="90"/>
      <c r="HV2235" s="90"/>
      <c r="HW2235" s="90"/>
      <c r="HX2235" s="90"/>
      <c r="HY2235" s="90"/>
      <c r="HZ2235" s="90"/>
      <c r="IA2235" s="90"/>
      <c r="IB2235" s="90"/>
      <c r="IC2235" s="90"/>
      <c r="ID2235" s="90"/>
      <c r="IE2235" s="90"/>
      <c r="IF2235" s="90"/>
      <c r="IG2235" s="90"/>
      <c r="IH2235" s="90"/>
      <c r="II2235" s="90"/>
      <c r="IJ2235" s="90"/>
      <c r="IK2235" s="90"/>
      <c r="IL2235" s="90"/>
      <c r="IM2235" s="90"/>
    </row>
    <row r="2236" spans="1:247" ht="13.5" hidden="1">
      <c r="A2236" s="90" t="s">
        <v>3344</v>
      </c>
      <c r="B2236" s="90" t="s">
        <v>3345</v>
      </c>
      <c r="C2236" s="90" t="s">
        <v>3346</v>
      </c>
      <c r="D2236" s="90" t="s">
        <v>2756</v>
      </c>
      <c r="E2236" s="90">
        <v>127539</v>
      </c>
      <c r="F2236" s="90" t="s">
        <v>312</v>
      </c>
      <c r="G2236" s="90" t="s">
        <v>752</v>
      </c>
      <c r="H2236" s="92">
        <v>1500388.14</v>
      </c>
      <c r="I2236" s="90">
        <v>500</v>
      </c>
      <c r="J2236" s="93"/>
      <c r="K2236" s="94">
        <f>IFERROR(H2236/I2236,0)</f>
        <v>3000.7762799999996</v>
      </c>
      <c r="L2236" s="94">
        <f>K2236</f>
        <v>3000.7762799999996</v>
      </c>
      <c r="M2236" s="94">
        <f t="shared" si="63"/>
        <v>0</v>
      </c>
      <c r="N2236" s="90" t="s">
        <v>3032</v>
      </c>
      <c r="O2236" s="90" t="s">
        <v>3214</v>
      </c>
      <c r="P2236" s="90" t="s">
        <v>2849</v>
      </c>
      <c r="Q2236" s="90"/>
      <c r="R2236" s="90" t="s">
        <v>3215</v>
      </c>
      <c r="S2236" s="90"/>
      <c r="T2236" s="90"/>
      <c r="U2236" s="90"/>
      <c r="V2236" s="90"/>
      <c r="W2236" s="90"/>
      <c r="X2236" s="90"/>
      <c r="Y2236" s="90"/>
      <c r="Z2236" s="90"/>
      <c r="AA2236" s="90"/>
      <c r="AB2236" s="90"/>
      <c r="AC2236" s="90"/>
      <c r="AD2236" s="90"/>
      <c r="AE2236" s="90"/>
      <c r="AF2236" s="90"/>
      <c r="AG2236" s="90"/>
      <c r="AH2236" s="90"/>
      <c r="AI2236" s="90"/>
      <c r="AJ2236" s="90"/>
      <c r="AK2236" s="90"/>
      <c r="AL2236" s="90"/>
      <c r="AM2236" s="90"/>
      <c r="AN2236" s="90"/>
      <c r="AO2236" s="90"/>
      <c r="AP2236" s="90"/>
      <c r="AQ2236" s="90"/>
      <c r="AR2236" s="90"/>
      <c r="AS2236" s="90"/>
      <c r="AT2236" s="90"/>
      <c r="AU2236" s="90"/>
      <c r="AV2236" s="90"/>
      <c r="AW2236" s="90"/>
      <c r="AX2236" s="90"/>
      <c r="AY2236" s="90"/>
      <c r="AZ2236" s="90"/>
      <c r="BA2236" s="90"/>
      <c r="BB2236" s="90"/>
      <c r="BC2236" s="90"/>
      <c r="BD2236" s="90"/>
      <c r="BE2236" s="90"/>
      <c r="BF2236" s="90"/>
      <c r="BG2236" s="90"/>
      <c r="BH2236" s="90"/>
      <c r="BI2236" s="90"/>
      <c r="BJ2236" s="90"/>
      <c r="BK2236" s="90"/>
      <c r="BL2236" s="90"/>
      <c r="BM2236" s="90"/>
      <c r="BN2236" s="90"/>
      <c r="BO2236" s="90"/>
      <c r="BP2236" s="90"/>
      <c r="BQ2236" s="90"/>
      <c r="BR2236" s="90"/>
      <c r="BS2236" s="90"/>
      <c r="BT2236" s="90"/>
      <c r="BU2236" s="90"/>
      <c r="BV2236" s="90"/>
      <c r="BW2236" s="90"/>
      <c r="BX2236" s="90"/>
      <c r="BY2236" s="90"/>
      <c r="BZ2236" s="90"/>
      <c r="CA2236" s="90"/>
      <c r="CB2236" s="90"/>
      <c r="CC2236" s="90"/>
      <c r="CD2236" s="90"/>
      <c r="CE2236" s="90"/>
      <c r="CF2236" s="90"/>
      <c r="CG2236" s="90"/>
      <c r="CH2236" s="90"/>
      <c r="CI2236" s="90"/>
      <c r="CJ2236" s="90"/>
      <c r="CK2236" s="90"/>
      <c r="CL2236" s="90"/>
      <c r="CM2236" s="90"/>
      <c r="CN2236" s="90"/>
      <c r="CO2236" s="90"/>
      <c r="CP2236" s="90"/>
      <c r="CQ2236" s="90"/>
      <c r="CR2236" s="90"/>
      <c r="CS2236" s="90"/>
      <c r="CT2236" s="90"/>
      <c r="CU2236" s="90"/>
      <c r="CV2236" s="90"/>
      <c r="CW2236" s="90"/>
      <c r="CX2236" s="90"/>
      <c r="CY2236" s="90"/>
      <c r="CZ2236" s="90"/>
      <c r="DA2236" s="90"/>
      <c r="DB2236" s="90"/>
      <c r="DC2236" s="90"/>
      <c r="DD2236" s="90"/>
      <c r="DE2236" s="90"/>
      <c r="DF2236" s="90"/>
      <c r="DG2236" s="90"/>
      <c r="DH2236" s="90"/>
      <c r="DI2236" s="90"/>
      <c r="DJ2236" s="90"/>
      <c r="DK2236" s="90"/>
      <c r="DL2236" s="90"/>
      <c r="DM2236" s="90"/>
      <c r="DN2236" s="90"/>
      <c r="DO2236" s="90"/>
      <c r="DP2236" s="90"/>
      <c r="DQ2236" s="90"/>
      <c r="DR2236" s="90"/>
      <c r="DS2236" s="90"/>
      <c r="DT2236" s="90"/>
      <c r="DU2236" s="90"/>
      <c r="DV2236" s="90"/>
      <c r="DW2236" s="90"/>
      <c r="DX2236" s="90"/>
      <c r="DY2236" s="90"/>
      <c r="DZ2236" s="90"/>
      <c r="EA2236" s="90"/>
      <c r="EB2236" s="90"/>
      <c r="EC2236" s="90"/>
      <c r="ED2236" s="90"/>
      <c r="EE2236" s="90"/>
      <c r="EF2236" s="90"/>
      <c r="EG2236" s="90"/>
      <c r="EH2236" s="90"/>
      <c r="EI2236" s="90"/>
      <c r="EJ2236" s="90"/>
      <c r="EK2236" s="90"/>
      <c r="EL2236" s="90"/>
      <c r="EM2236" s="90"/>
      <c r="EN2236" s="90"/>
      <c r="EO2236" s="90"/>
      <c r="EP2236" s="90"/>
      <c r="EQ2236" s="90"/>
      <c r="ER2236" s="90"/>
      <c r="ES2236" s="90"/>
      <c r="ET2236" s="90"/>
      <c r="EU2236" s="90"/>
      <c r="EV2236" s="90"/>
      <c r="EW2236" s="90"/>
      <c r="EX2236" s="90"/>
      <c r="EY2236" s="90"/>
      <c r="EZ2236" s="90"/>
      <c r="FA2236" s="90"/>
      <c r="FB2236" s="90"/>
      <c r="FC2236" s="90"/>
      <c r="FD2236" s="90"/>
      <c r="FE2236" s="90"/>
      <c r="FF2236" s="90"/>
      <c r="FG2236" s="90"/>
      <c r="FH2236" s="90"/>
      <c r="FI2236" s="90"/>
      <c r="FJ2236" s="90"/>
      <c r="FK2236" s="90"/>
      <c r="FL2236" s="90"/>
      <c r="FM2236" s="90"/>
      <c r="FN2236" s="90"/>
      <c r="FO2236" s="90"/>
      <c r="FP2236" s="90"/>
      <c r="FQ2236" s="90"/>
      <c r="FR2236" s="90"/>
      <c r="FS2236" s="90"/>
      <c r="FT2236" s="90"/>
      <c r="FU2236" s="90"/>
      <c r="FV2236" s="90"/>
      <c r="FW2236" s="90"/>
      <c r="FX2236" s="90"/>
      <c r="FY2236" s="90"/>
      <c r="FZ2236" s="90"/>
      <c r="GA2236" s="90"/>
      <c r="GB2236" s="90"/>
      <c r="GC2236" s="90"/>
      <c r="GD2236" s="90"/>
      <c r="GE2236" s="90"/>
      <c r="GF2236" s="90"/>
      <c r="GG2236" s="90"/>
      <c r="GH2236" s="90"/>
      <c r="GI2236" s="90"/>
      <c r="GJ2236" s="90"/>
      <c r="GK2236" s="90"/>
      <c r="GL2236" s="90"/>
      <c r="GM2236" s="90"/>
      <c r="GN2236" s="90"/>
      <c r="GO2236" s="90"/>
      <c r="GP2236" s="90"/>
      <c r="GQ2236" s="90"/>
      <c r="GR2236" s="90"/>
      <c r="GS2236" s="90"/>
      <c r="GT2236" s="90"/>
      <c r="GU2236" s="90"/>
      <c r="GV2236" s="90"/>
      <c r="GW2236" s="90"/>
      <c r="GX2236" s="90"/>
      <c r="GY2236" s="90"/>
      <c r="GZ2236" s="90"/>
      <c r="HA2236" s="90"/>
      <c r="HB2236" s="90"/>
      <c r="HC2236" s="90"/>
      <c r="HD2236" s="90"/>
      <c r="HE2236" s="90"/>
      <c r="HF2236" s="90"/>
      <c r="HG2236" s="90"/>
      <c r="HH2236" s="90"/>
      <c r="HI2236" s="90"/>
      <c r="HJ2236" s="90"/>
      <c r="HK2236" s="90"/>
      <c r="HL2236" s="90"/>
      <c r="HM2236" s="90"/>
      <c r="HN2236" s="90"/>
      <c r="HO2236" s="90"/>
      <c r="HP2236" s="90"/>
      <c r="HQ2236" s="90"/>
      <c r="HR2236" s="90"/>
      <c r="HS2236" s="90"/>
      <c r="HT2236" s="90"/>
      <c r="HU2236" s="90"/>
      <c r="HV2236" s="90"/>
      <c r="HW2236" s="90"/>
      <c r="HX2236" s="90"/>
      <c r="HY2236" s="90"/>
      <c r="HZ2236" s="90"/>
      <c r="IA2236" s="90"/>
      <c r="IB2236" s="90"/>
      <c r="IC2236" s="90"/>
      <c r="ID2236" s="90"/>
      <c r="IE2236" s="90"/>
      <c r="IF2236" s="90"/>
      <c r="IG2236" s="90"/>
      <c r="IH2236" s="90"/>
      <c r="II2236" s="90"/>
      <c r="IJ2236" s="90"/>
      <c r="IK2236" s="90"/>
      <c r="IL2236" s="90"/>
      <c r="IM2236" s="90"/>
    </row>
    <row r="2237" spans="1:247" ht="13.5" hidden="1">
      <c r="A2237" s="90" t="s">
        <v>3344</v>
      </c>
      <c r="B2237" s="90" t="s">
        <v>3345</v>
      </c>
      <c r="C2237" s="90" t="s">
        <v>3346</v>
      </c>
      <c r="D2237" s="90" t="s">
        <v>3347</v>
      </c>
      <c r="E2237" s="90">
        <v>322213</v>
      </c>
      <c r="F2237" s="90" t="s">
        <v>3105</v>
      </c>
      <c r="G2237" s="90" t="s">
        <v>3106</v>
      </c>
      <c r="H2237" s="92">
        <v>1743908.08</v>
      </c>
      <c r="I2237" s="90">
        <v>497</v>
      </c>
      <c r="J2237" s="93"/>
      <c r="K2237" s="94">
        <f>H2237/I2237</f>
        <v>3508.8693762575454</v>
      </c>
      <c r="L2237" s="94">
        <v>3508.8693762575454</v>
      </c>
      <c r="M2237" s="94">
        <f t="shared" si="63"/>
        <v>0</v>
      </c>
      <c r="N2237" s="90" t="s">
        <v>3032</v>
      </c>
      <c r="O2237" s="90" t="s">
        <v>3214</v>
      </c>
      <c r="P2237" s="90" t="s">
        <v>2849</v>
      </c>
      <c r="Q2237" s="90"/>
      <c r="R2237" s="90" t="s">
        <v>3215</v>
      </c>
      <c r="S2237" s="90"/>
      <c r="T2237" s="90"/>
      <c r="U2237" s="90"/>
      <c r="V2237" s="90"/>
      <c r="W2237" s="90"/>
      <c r="X2237" s="90"/>
      <c r="Y2237" s="90"/>
      <c r="Z2237" s="90"/>
      <c r="AA2237" s="90"/>
      <c r="AB2237" s="90"/>
      <c r="AC2237" s="90"/>
      <c r="AD2237" s="90"/>
      <c r="AE2237" s="90"/>
      <c r="AF2237" s="90"/>
      <c r="AG2237" s="90"/>
      <c r="AH2237" s="90"/>
      <c r="AI2237" s="90"/>
      <c r="AJ2237" s="90"/>
      <c r="AK2237" s="90"/>
      <c r="AL2237" s="90"/>
      <c r="AM2237" s="90"/>
      <c r="AN2237" s="90"/>
      <c r="AO2237" s="90"/>
      <c r="AP2237" s="90"/>
      <c r="AQ2237" s="90"/>
      <c r="AR2237" s="90"/>
      <c r="AS2237" s="90"/>
      <c r="AT2237" s="90"/>
      <c r="AU2237" s="90"/>
      <c r="AV2237" s="90"/>
      <c r="AW2237" s="90"/>
      <c r="AX2237" s="90"/>
      <c r="AY2237" s="90"/>
      <c r="AZ2237" s="90"/>
      <c r="BA2237" s="90"/>
      <c r="BB2237" s="90"/>
      <c r="BC2237" s="90"/>
      <c r="BD2237" s="90"/>
      <c r="BE2237" s="90"/>
      <c r="BF2237" s="90"/>
      <c r="BG2237" s="90"/>
      <c r="BH2237" s="90"/>
      <c r="BI2237" s="90"/>
      <c r="BJ2237" s="90"/>
      <c r="BK2237" s="90"/>
      <c r="BL2237" s="90"/>
      <c r="BM2237" s="90"/>
      <c r="BN2237" s="90"/>
      <c r="BO2237" s="90"/>
      <c r="BP2237" s="90"/>
      <c r="BQ2237" s="90"/>
      <c r="BR2237" s="90"/>
      <c r="BS2237" s="90"/>
      <c r="BT2237" s="90"/>
      <c r="BU2237" s="90"/>
      <c r="BV2237" s="90"/>
      <c r="BW2237" s="90"/>
      <c r="BX2237" s="90"/>
      <c r="BY2237" s="90"/>
      <c r="BZ2237" s="90"/>
      <c r="CA2237" s="90"/>
      <c r="CB2237" s="90"/>
      <c r="CC2237" s="90"/>
      <c r="CD2237" s="90"/>
      <c r="CE2237" s="90"/>
      <c r="CF2237" s="90"/>
      <c r="CG2237" s="90"/>
      <c r="CH2237" s="90"/>
      <c r="CI2237" s="90"/>
      <c r="CJ2237" s="90"/>
      <c r="CK2237" s="90"/>
      <c r="CL2237" s="90"/>
      <c r="CM2237" s="90"/>
      <c r="CN2237" s="90"/>
      <c r="CO2237" s="90"/>
      <c r="CP2237" s="90"/>
      <c r="CQ2237" s="90"/>
      <c r="CR2237" s="90"/>
      <c r="CS2237" s="90"/>
      <c r="CT2237" s="90"/>
      <c r="CU2237" s="90"/>
      <c r="CV2237" s="90"/>
      <c r="CW2237" s="90"/>
      <c r="CX2237" s="90"/>
      <c r="CY2237" s="90"/>
      <c r="CZ2237" s="90"/>
      <c r="DA2237" s="90"/>
      <c r="DB2237" s="90"/>
      <c r="DC2237" s="90"/>
      <c r="DD2237" s="90"/>
      <c r="DE2237" s="90"/>
      <c r="DF2237" s="90"/>
      <c r="DG2237" s="90"/>
      <c r="DH2237" s="90"/>
      <c r="DI2237" s="90"/>
      <c r="DJ2237" s="90"/>
      <c r="DK2237" s="90"/>
      <c r="DL2237" s="90"/>
      <c r="DM2237" s="90"/>
      <c r="DN2237" s="90"/>
      <c r="DO2237" s="90"/>
      <c r="DP2237" s="90"/>
      <c r="DQ2237" s="90"/>
      <c r="DR2237" s="90"/>
      <c r="DS2237" s="90"/>
      <c r="DT2237" s="90"/>
      <c r="DU2237" s="90"/>
      <c r="DV2237" s="90"/>
      <c r="DW2237" s="90"/>
      <c r="DX2237" s="90"/>
      <c r="DY2237" s="90"/>
      <c r="DZ2237" s="90"/>
      <c r="EA2237" s="90"/>
      <c r="EB2237" s="90"/>
      <c r="EC2237" s="90"/>
      <c r="ED2237" s="90"/>
      <c r="EE2237" s="90"/>
      <c r="EF2237" s="90"/>
      <c r="EG2237" s="90"/>
      <c r="EH2237" s="90"/>
      <c r="EI2237" s="90"/>
      <c r="EJ2237" s="90"/>
      <c r="EK2237" s="90"/>
      <c r="EL2237" s="90"/>
      <c r="EM2237" s="90"/>
      <c r="EN2237" s="90"/>
      <c r="EO2237" s="90"/>
      <c r="EP2237" s="90"/>
      <c r="EQ2237" s="90"/>
      <c r="ER2237" s="90"/>
      <c r="ES2237" s="90"/>
      <c r="ET2237" s="90"/>
      <c r="EU2237" s="90"/>
      <c r="EV2237" s="90"/>
      <c r="EW2237" s="90"/>
      <c r="EX2237" s="90"/>
      <c r="EY2237" s="90"/>
      <c r="EZ2237" s="90"/>
      <c r="FA2237" s="90"/>
      <c r="FB2237" s="90"/>
      <c r="FC2237" s="90"/>
      <c r="FD2237" s="90"/>
      <c r="FE2237" s="90"/>
      <c r="FF2237" s="90"/>
      <c r="FG2237" s="90"/>
      <c r="FH2237" s="90"/>
      <c r="FI2237" s="90"/>
      <c r="FJ2237" s="90"/>
      <c r="FK2237" s="90"/>
      <c r="FL2237" s="90"/>
      <c r="FM2237" s="90"/>
      <c r="FN2237" s="90"/>
      <c r="FO2237" s="90"/>
      <c r="FP2237" s="90"/>
      <c r="FQ2237" s="90"/>
      <c r="FR2237" s="90"/>
      <c r="FS2237" s="90"/>
      <c r="FT2237" s="90"/>
      <c r="FU2237" s="90"/>
      <c r="FV2237" s="90"/>
      <c r="FW2237" s="90"/>
      <c r="FX2237" s="90"/>
      <c r="FY2237" s="90"/>
      <c r="FZ2237" s="90"/>
      <c r="GA2237" s="90"/>
      <c r="GB2237" s="90"/>
      <c r="GC2237" s="90"/>
      <c r="GD2237" s="90"/>
      <c r="GE2237" s="90"/>
      <c r="GF2237" s="90"/>
      <c r="GG2237" s="90"/>
      <c r="GH2237" s="90"/>
      <c r="GI2237" s="90"/>
      <c r="GJ2237" s="90"/>
      <c r="GK2237" s="90"/>
      <c r="GL2237" s="90"/>
      <c r="GM2237" s="90"/>
      <c r="GN2237" s="90"/>
      <c r="GO2237" s="90"/>
      <c r="GP2237" s="90"/>
      <c r="GQ2237" s="90"/>
      <c r="GR2237" s="90"/>
      <c r="GS2237" s="90"/>
      <c r="GT2237" s="90"/>
      <c r="GU2237" s="90"/>
      <c r="GV2237" s="90"/>
      <c r="GW2237" s="90"/>
      <c r="GX2237" s="90"/>
      <c r="GY2237" s="90"/>
      <c r="GZ2237" s="90"/>
      <c r="HA2237" s="90"/>
      <c r="HB2237" s="90"/>
      <c r="HC2237" s="90"/>
      <c r="HD2237" s="90"/>
      <c r="HE2237" s="90"/>
      <c r="HF2237" s="90"/>
      <c r="HG2237" s="90"/>
      <c r="HH2237" s="90"/>
      <c r="HI2237" s="90"/>
      <c r="HJ2237" s="90"/>
      <c r="HK2237" s="90"/>
      <c r="HL2237" s="90"/>
      <c r="HM2237" s="90"/>
      <c r="HN2237" s="90"/>
      <c r="HO2237" s="90"/>
      <c r="HP2237" s="90"/>
      <c r="HQ2237" s="90"/>
      <c r="HR2237" s="90"/>
      <c r="HS2237" s="90"/>
      <c r="HT2237" s="90"/>
      <c r="HU2237" s="90"/>
      <c r="HV2237" s="90"/>
      <c r="HW2237" s="90"/>
      <c r="HX2237" s="90"/>
      <c r="HY2237" s="90"/>
      <c r="HZ2237" s="90"/>
      <c r="IA2237" s="90"/>
      <c r="IB2237" s="90"/>
      <c r="IC2237" s="90"/>
      <c r="ID2237" s="90"/>
      <c r="IE2237" s="90"/>
      <c r="IF2237" s="90"/>
      <c r="IG2237" s="90"/>
      <c r="IH2237" s="90"/>
      <c r="II2237" s="90"/>
      <c r="IJ2237" s="90"/>
      <c r="IK2237" s="90"/>
      <c r="IL2237" s="90"/>
      <c r="IM2237" s="90"/>
    </row>
    <row r="2238" spans="1:247" ht="13.5" hidden="1">
      <c r="A2238" s="90" t="s">
        <v>3344</v>
      </c>
      <c r="B2238" s="90" t="s">
        <v>3345</v>
      </c>
      <c r="C2238" s="90" t="s">
        <v>3346</v>
      </c>
      <c r="D2238" s="90" t="s">
        <v>3348</v>
      </c>
      <c r="E2238" s="90">
        <v>322370</v>
      </c>
      <c r="F2238" s="90" t="s">
        <v>3105</v>
      </c>
      <c r="G2238" s="90" t="s">
        <v>3106</v>
      </c>
      <c r="H2238" s="92">
        <v>124378.71</v>
      </c>
      <c r="I2238" s="90">
        <v>497</v>
      </c>
      <c r="J2238" s="93"/>
      <c r="K2238" s="94">
        <f>H2238/I2238</f>
        <v>250.25897384305836</v>
      </c>
      <c r="L2238" s="94">
        <v>250.25897384305836</v>
      </c>
      <c r="M2238" s="94">
        <f t="shared" si="63"/>
        <v>0</v>
      </c>
      <c r="N2238" s="90" t="s">
        <v>3032</v>
      </c>
      <c r="O2238" s="90" t="s">
        <v>3214</v>
      </c>
      <c r="P2238" s="90" t="s">
        <v>2849</v>
      </c>
      <c r="Q2238" s="90"/>
      <c r="R2238" s="90" t="s">
        <v>3215</v>
      </c>
      <c r="S2238" s="90"/>
      <c r="T2238" s="90"/>
      <c r="U2238" s="90"/>
      <c r="V2238" s="90"/>
      <c r="W2238" s="90"/>
      <c r="X2238" s="90"/>
      <c r="Y2238" s="90"/>
      <c r="Z2238" s="90"/>
      <c r="AA2238" s="90"/>
      <c r="AB2238" s="90"/>
      <c r="AC2238" s="90"/>
      <c r="AD2238" s="90"/>
      <c r="AE2238" s="90"/>
      <c r="AF2238" s="90"/>
      <c r="AG2238" s="90"/>
      <c r="AH2238" s="90"/>
      <c r="AI2238" s="90"/>
      <c r="AJ2238" s="90"/>
      <c r="AK2238" s="90"/>
      <c r="AL2238" s="90"/>
      <c r="AM2238" s="90"/>
      <c r="AN2238" s="90"/>
      <c r="AO2238" s="90"/>
      <c r="AP2238" s="90"/>
      <c r="AQ2238" s="90"/>
      <c r="AR2238" s="90"/>
      <c r="AS2238" s="90"/>
      <c r="AT2238" s="90"/>
      <c r="AU2238" s="90"/>
      <c r="AV2238" s="90"/>
      <c r="AW2238" s="90"/>
      <c r="AX2238" s="90"/>
      <c r="AY2238" s="90"/>
      <c r="AZ2238" s="90"/>
      <c r="BA2238" s="90"/>
      <c r="BB2238" s="90"/>
      <c r="BC2238" s="90"/>
      <c r="BD2238" s="90"/>
      <c r="BE2238" s="90"/>
      <c r="BF2238" s="90"/>
      <c r="BG2238" s="90"/>
      <c r="BH2238" s="90"/>
      <c r="BI2238" s="90"/>
      <c r="BJ2238" s="90"/>
      <c r="BK2238" s="90"/>
      <c r="BL2238" s="90"/>
      <c r="BM2238" s="90"/>
      <c r="BN2238" s="90"/>
      <c r="BO2238" s="90"/>
      <c r="BP2238" s="90"/>
      <c r="BQ2238" s="90"/>
      <c r="BR2238" s="90"/>
      <c r="BS2238" s="90"/>
      <c r="BT2238" s="90"/>
      <c r="BU2238" s="90"/>
      <c r="BV2238" s="90"/>
      <c r="BW2238" s="90"/>
      <c r="BX2238" s="90"/>
      <c r="BY2238" s="90"/>
      <c r="BZ2238" s="90"/>
      <c r="CA2238" s="90"/>
      <c r="CB2238" s="90"/>
      <c r="CC2238" s="90"/>
      <c r="CD2238" s="90"/>
      <c r="CE2238" s="90"/>
      <c r="CF2238" s="90"/>
      <c r="CG2238" s="90"/>
      <c r="CH2238" s="90"/>
      <c r="CI2238" s="90"/>
      <c r="CJ2238" s="90"/>
      <c r="CK2238" s="90"/>
      <c r="CL2238" s="90"/>
      <c r="CM2238" s="90"/>
      <c r="CN2238" s="90"/>
      <c r="CO2238" s="90"/>
      <c r="CP2238" s="90"/>
      <c r="CQ2238" s="90"/>
      <c r="CR2238" s="90"/>
      <c r="CS2238" s="90"/>
      <c r="CT2238" s="90"/>
      <c r="CU2238" s="90"/>
      <c r="CV2238" s="90"/>
      <c r="CW2238" s="90"/>
      <c r="CX2238" s="90"/>
      <c r="CY2238" s="90"/>
      <c r="CZ2238" s="90"/>
      <c r="DA2238" s="90"/>
      <c r="DB2238" s="90"/>
      <c r="DC2238" s="90"/>
      <c r="DD2238" s="90"/>
      <c r="DE2238" s="90"/>
      <c r="DF2238" s="90"/>
      <c r="DG2238" s="90"/>
      <c r="DH2238" s="90"/>
      <c r="DI2238" s="90"/>
      <c r="DJ2238" s="90"/>
      <c r="DK2238" s="90"/>
      <c r="DL2238" s="90"/>
      <c r="DM2238" s="90"/>
      <c r="DN2238" s="90"/>
      <c r="DO2238" s="90"/>
      <c r="DP2238" s="90"/>
      <c r="DQ2238" s="90"/>
      <c r="DR2238" s="90"/>
      <c r="DS2238" s="90"/>
      <c r="DT2238" s="90"/>
      <c r="DU2238" s="90"/>
      <c r="DV2238" s="90"/>
      <c r="DW2238" s="90"/>
      <c r="DX2238" s="90"/>
      <c r="DY2238" s="90"/>
      <c r="DZ2238" s="90"/>
      <c r="EA2238" s="90"/>
      <c r="EB2238" s="90"/>
      <c r="EC2238" s="90"/>
      <c r="ED2238" s="90"/>
      <c r="EE2238" s="90"/>
      <c r="EF2238" s="90"/>
      <c r="EG2238" s="90"/>
      <c r="EH2238" s="90"/>
      <c r="EI2238" s="90"/>
      <c r="EJ2238" s="90"/>
      <c r="EK2238" s="90"/>
      <c r="EL2238" s="90"/>
      <c r="EM2238" s="90"/>
      <c r="EN2238" s="90"/>
      <c r="EO2238" s="90"/>
      <c r="EP2238" s="90"/>
      <c r="EQ2238" s="90"/>
      <c r="ER2238" s="90"/>
      <c r="ES2238" s="90"/>
      <c r="ET2238" s="90"/>
      <c r="EU2238" s="90"/>
      <c r="EV2238" s="90"/>
      <c r="EW2238" s="90"/>
      <c r="EX2238" s="90"/>
      <c r="EY2238" s="90"/>
      <c r="EZ2238" s="90"/>
      <c r="FA2238" s="90"/>
      <c r="FB2238" s="90"/>
      <c r="FC2238" s="90"/>
      <c r="FD2238" s="90"/>
      <c r="FE2238" s="90"/>
      <c r="FF2238" s="90"/>
      <c r="FG2238" s="90"/>
      <c r="FH2238" s="90"/>
      <c r="FI2238" s="90"/>
      <c r="FJ2238" s="90"/>
      <c r="FK2238" s="90"/>
      <c r="FL2238" s="90"/>
      <c r="FM2238" s="90"/>
      <c r="FN2238" s="90"/>
      <c r="FO2238" s="90"/>
      <c r="FP2238" s="90"/>
      <c r="FQ2238" s="90"/>
      <c r="FR2238" s="90"/>
      <c r="FS2238" s="90"/>
      <c r="FT2238" s="90"/>
      <c r="FU2238" s="90"/>
      <c r="FV2238" s="90"/>
      <c r="FW2238" s="90"/>
      <c r="FX2238" s="90"/>
      <c r="FY2238" s="90"/>
      <c r="FZ2238" s="90"/>
      <c r="GA2238" s="90"/>
      <c r="GB2238" s="90"/>
      <c r="GC2238" s="90"/>
      <c r="GD2238" s="90"/>
      <c r="GE2238" s="90"/>
      <c r="GF2238" s="90"/>
      <c r="GG2238" s="90"/>
      <c r="GH2238" s="90"/>
      <c r="GI2238" s="90"/>
      <c r="GJ2238" s="90"/>
      <c r="GK2238" s="90"/>
      <c r="GL2238" s="90"/>
      <c r="GM2238" s="90"/>
      <c r="GN2238" s="90"/>
      <c r="GO2238" s="90"/>
      <c r="GP2238" s="90"/>
      <c r="GQ2238" s="90"/>
      <c r="GR2238" s="90"/>
      <c r="GS2238" s="90"/>
      <c r="GT2238" s="90"/>
      <c r="GU2238" s="90"/>
      <c r="GV2238" s="90"/>
      <c r="GW2238" s="90"/>
      <c r="GX2238" s="90"/>
      <c r="GY2238" s="90"/>
      <c r="GZ2238" s="90"/>
      <c r="HA2238" s="90"/>
      <c r="HB2238" s="90"/>
      <c r="HC2238" s="90"/>
      <c r="HD2238" s="90"/>
      <c r="HE2238" s="90"/>
      <c r="HF2238" s="90"/>
      <c r="HG2238" s="90"/>
      <c r="HH2238" s="90"/>
      <c r="HI2238" s="90"/>
      <c r="HJ2238" s="90"/>
      <c r="HK2238" s="90"/>
      <c r="HL2238" s="90"/>
      <c r="HM2238" s="90"/>
      <c r="HN2238" s="90"/>
      <c r="HO2238" s="90"/>
      <c r="HP2238" s="90"/>
      <c r="HQ2238" s="90"/>
      <c r="HR2238" s="90"/>
      <c r="HS2238" s="90"/>
      <c r="HT2238" s="90"/>
      <c r="HU2238" s="90"/>
      <c r="HV2238" s="90"/>
      <c r="HW2238" s="90"/>
      <c r="HX2238" s="90"/>
      <c r="HY2238" s="90"/>
      <c r="HZ2238" s="90"/>
      <c r="IA2238" s="90"/>
      <c r="IB2238" s="90"/>
      <c r="IC2238" s="90"/>
      <c r="ID2238" s="90"/>
      <c r="IE2238" s="90"/>
      <c r="IF2238" s="90"/>
      <c r="IG2238" s="90"/>
      <c r="IH2238" s="90"/>
      <c r="II2238" s="90"/>
      <c r="IJ2238" s="90"/>
      <c r="IK2238" s="90"/>
      <c r="IL2238" s="90"/>
      <c r="IM2238" s="90"/>
    </row>
    <row r="2239" spans="1:247" ht="13.5" hidden="1">
      <c r="A2239" s="90" t="s">
        <v>3344</v>
      </c>
      <c r="B2239" s="90" t="s">
        <v>3345</v>
      </c>
      <c r="C2239" s="90" t="s">
        <v>3346</v>
      </c>
      <c r="D2239" s="90" t="s">
        <v>3349</v>
      </c>
      <c r="E2239" s="90">
        <v>495</v>
      </c>
      <c r="F2239" s="90" t="s">
        <v>436</v>
      </c>
      <c r="G2239" s="90" t="s">
        <v>1260</v>
      </c>
      <c r="H2239" s="92">
        <v>395500</v>
      </c>
      <c r="I2239" s="90">
        <v>500</v>
      </c>
      <c r="J2239" s="93"/>
      <c r="K2239" s="94">
        <f>IFERROR(H2239/I2239,0)</f>
        <v>791</v>
      </c>
      <c r="L2239" s="94">
        <v>791</v>
      </c>
      <c r="M2239" s="94">
        <f t="shared" si="63"/>
        <v>0</v>
      </c>
      <c r="N2239" s="90" t="s">
        <v>3032</v>
      </c>
      <c r="O2239" s="90" t="s">
        <v>3214</v>
      </c>
      <c r="P2239" s="90" t="s">
        <v>2849</v>
      </c>
      <c r="Q2239" s="90"/>
      <c r="R2239" s="90" t="s">
        <v>3215</v>
      </c>
      <c r="S2239" s="90"/>
      <c r="T2239" s="90"/>
      <c r="U2239" s="90"/>
      <c r="V2239" s="90"/>
      <c r="W2239" s="90"/>
      <c r="X2239" s="90"/>
      <c r="Y2239" s="90"/>
      <c r="Z2239" s="90"/>
      <c r="AA2239" s="90"/>
      <c r="AB2239" s="90"/>
      <c r="AC2239" s="90"/>
      <c r="AD2239" s="90"/>
      <c r="AE2239" s="90"/>
      <c r="AF2239" s="90"/>
      <c r="AG2239" s="90"/>
      <c r="AH2239" s="90"/>
      <c r="AI2239" s="90"/>
      <c r="AJ2239" s="90"/>
      <c r="AK2239" s="90"/>
      <c r="AL2239" s="90"/>
      <c r="AM2239" s="90"/>
      <c r="AN2239" s="90"/>
      <c r="AO2239" s="90"/>
      <c r="AP2239" s="90"/>
      <c r="AQ2239" s="90"/>
      <c r="AR2239" s="90"/>
      <c r="AS2239" s="90"/>
      <c r="AT2239" s="90"/>
      <c r="AU2239" s="90"/>
      <c r="AV2239" s="90"/>
      <c r="AW2239" s="90"/>
      <c r="AX2239" s="90"/>
      <c r="AY2239" s="90"/>
      <c r="AZ2239" s="90"/>
      <c r="BA2239" s="90"/>
      <c r="BB2239" s="90"/>
      <c r="BC2239" s="90"/>
      <c r="BD2239" s="90"/>
      <c r="BE2239" s="90"/>
      <c r="BF2239" s="90"/>
      <c r="BG2239" s="90"/>
      <c r="BH2239" s="90"/>
      <c r="BI2239" s="90"/>
      <c r="BJ2239" s="90"/>
      <c r="BK2239" s="90"/>
      <c r="BL2239" s="90"/>
      <c r="BM2239" s="90"/>
      <c r="BN2239" s="90"/>
      <c r="BO2239" s="90"/>
      <c r="BP2239" s="90"/>
      <c r="BQ2239" s="90"/>
      <c r="BR2239" s="90"/>
      <c r="BS2239" s="90"/>
      <c r="BT2239" s="90"/>
      <c r="BU2239" s="90"/>
      <c r="BV2239" s="90"/>
      <c r="BW2239" s="90"/>
      <c r="BX2239" s="90"/>
      <c r="BY2239" s="90"/>
      <c r="BZ2239" s="90"/>
      <c r="CA2239" s="90"/>
      <c r="CB2239" s="90"/>
      <c r="CC2239" s="90"/>
      <c r="CD2239" s="90"/>
      <c r="CE2239" s="90"/>
      <c r="CF2239" s="90"/>
      <c r="CG2239" s="90"/>
      <c r="CH2239" s="90"/>
      <c r="CI2239" s="90"/>
      <c r="CJ2239" s="90"/>
      <c r="CK2239" s="90"/>
      <c r="CL2239" s="90"/>
      <c r="CM2239" s="90"/>
      <c r="CN2239" s="90"/>
      <c r="CO2239" s="90"/>
      <c r="CP2239" s="90"/>
      <c r="CQ2239" s="90"/>
      <c r="CR2239" s="90"/>
      <c r="CS2239" s="90"/>
      <c r="CT2239" s="90"/>
      <c r="CU2239" s="90"/>
      <c r="CV2239" s="90"/>
      <c r="CW2239" s="90"/>
      <c r="CX2239" s="90"/>
      <c r="CY2239" s="90"/>
      <c r="CZ2239" s="90"/>
      <c r="DA2239" s="90"/>
      <c r="DB2239" s="90"/>
      <c r="DC2239" s="90"/>
      <c r="DD2239" s="90"/>
      <c r="DE2239" s="90"/>
      <c r="DF2239" s="90"/>
      <c r="DG2239" s="90"/>
      <c r="DH2239" s="90"/>
      <c r="DI2239" s="90"/>
      <c r="DJ2239" s="90"/>
      <c r="DK2239" s="90"/>
      <c r="DL2239" s="90"/>
      <c r="DM2239" s="90"/>
      <c r="DN2239" s="90"/>
      <c r="DO2239" s="90"/>
      <c r="DP2239" s="90"/>
      <c r="DQ2239" s="90"/>
      <c r="DR2239" s="90"/>
      <c r="DS2239" s="90"/>
      <c r="DT2239" s="90"/>
      <c r="DU2239" s="90"/>
      <c r="DV2239" s="90"/>
      <c r="DW2239" s="90"/>
      <c r="DX2239" s="90"/>
      <c r="DY2239" s="90"/>
      <c r="DZ2239" s="90"/>
      <c r="EA2239" s="90"/>
      <c r="EB2239" s="90"/>
      <c r="EC2239" s="90"/>
      <c r="ED2239" s="90"/>
      <c r="EE2239" s="90"/>
      <c r="EF2239" s="90"/>
      <c r="EG2239" s="90"/>
      <c r="EH2239" s="90"/>
      <c r="EI2239" s="90"/>
      <c r="EJ2239" s="90"/>
      <c r="EK2239" s="90"/>
      <c r="EL2239" s="90"/>
      <c r="EM2239" s="90"/>
      <c r="EN2239" s="90"/>
      <c r="EO2239" s="90"/>
      <c r="EP2239" s="90"/>
      <c r="EQ2239" s="90"/>
      <c r="ER2239" s="90"/>
      <c r="ES2239" s="90"/>
      <c r="ET2239" s="90"/>
      <c r="EU2239" s="90"/>
      <c r="EV2239" s="90"/>
      <c r="EW2239" s="90"/>
      <c r="EX2239" s="90"/>
      <c r="EY2239" s="90"/>
      <c r="EZ2239" s="90"/>
      <c r="FA2239" s="90"/>
      <c r="FB2239" s="90"/>
      <c r="FC2239" s="90"/>
      <c r="FD2239" s="90"/>
      <c r="FE2239" s="90"/>
      <c r="FF2239" s="90"/>
      <c r="FG2239" s="90"/>
      <c r="FH2239" s="90"/>
      <c r="FI2239" s="90"/>
      <c r="FJ2239" s="90"/>
      <c r="FK2239" s="90"/>
      <c r="FL2239" s="90"/>
      <c r="FM2239" s="90"/>
      <c r="FN2239" s="90"/>
      <c r="FO2239" s="90"/>
      <c r="FP2239" s="90"/>
      <c r="FQ2239" s="90"/>
      <c r="FR2239" s="90"/>
      <c r="FS2239" s="90"/>
      <c r="FT2239" s="90"/>
      <c r="FU2239" s="90"/>
      <c r="FV2239" s="90"/>
      <c r="FW2239" s="90"/>
      <c r="FX2239" s="90"/>
      <c r="FY2239" s="90"/>
      <c r="FZ2239" s="90"/>
      <c r="GA2239" s="90"/>
      <c r="GB2239" s="90"/>
      <c r="GC2239" s="90"/>
      <c r="GD2239" s="90"/>
      <c r="GE2239" s="90"/>
      <c r="GF2239" s="90"/>
      <c r="GG2239" s="90"/>
      <c r="GH2239" s="90"/>
      <c r="GI2239" s="90"/>
      <c r="GJ2239" s="90"/>
      <c r="GK2239" s="90"/>
      <c r="GL2239" s="90"/>
      <c r="GM2239" s="90"/>
      <c r="GN2239" s="90"/>
      <c r="GO2239" s="90"/>
      <c r="GP2239" s="90"/>
      <c r="GQ2239" s="90"/>
      <c r="GR2239" s="90"/>
      <c r="GS2239" s="90"/>
      <c r="GT2239" s="90"/>
      <c r="GU2239" s="90"/>
      <c r="GV2239" s="90"/>
      <c r="GW2239" s="90"/>
      <c r="GX2239" s="90"/>
      <c r="GY2239" s="90"/>
      <c r="GZ2239" s="90"/>
      <c r="HA2239" s="90"/>
      <c r="HB2239" s="90"/>
      <c r="HC2239" s="90"/>
      <c r="HD2239" s="90"/>
      <c r="HE2239" s="90"/>
      <c r="HF2239" s="90"/>
      <c r="HG2239" s="90"/>
      <c r="HH2239" s="90"/>
      <c r="HI2239" s="90"/>
      <c r="HJ2239" s="90"/>
      <c r="HK2239" s="90"/>
      <c r="HL2239" s="90"/>
      <c r="HM2239" s="90"/>
      <c r="HN2239" s="90"/>
      <c r="HO2239" s="90"/>
      <c r="HP2239" s="90"/>
      <c r="HQ2239" s="90"/>
      <c r="HR2239" s="90"/>
      <c r="HS2239" s="90"/>
      <c r="HT2239" s="90"/>
      <c r="HU2239" s="90"/>
      <c r="HV2239" s="90"/>
      <c r="HW2239" s="90"/>
      <c r="HX2239" s="90"/>
      <c r="HY2239" s="90"/>
      <c r="HZ2239" s="90"/>
      <c r="IA2239" s="90"/>
      <c r="IB2239" s="90"/>
      <c r="IC2239" s="90"/>
      <c r="ID2239" s="90"/>
      <c r="IE2239" s="90"/>
      <c r="IF2239" s="90"/>
      <c r="IG2239" s="90"/>
      <c r="IH2239" s="90"/>
      <c r="II2239" s="90"/>
      <c r="IJ2239" s="90"/>
      <c r="IK2239" s="90"/>
      <c r="IL2239" s="90"/>
      <c r="IM2239" s="90"/>
    </row>
    <row r="2240" spans="1:247" ht="13.5" hidden="1">
      <c r="A2240" s="90" t="s">
        <v>3350</v>
      </c>
      <c r="B2240" s="90" t="s">
        <v>3351</v>
      </c>
      <c r="C2240" s="90"/>
      <c r="D2240" s="98">
        <v>45756</v>
      </c>
      <c r="E2240" s="90">
        <v>1851</v>
      </c>
      <c r="F2240" s="90" t="s">
        <v>2888</v>
      </c>
      <c r="G2240" s="90" t="s">
        <v>2925</v>
      </c>
      <c r="H2240" s="92"/>
      <c r="I2240" s="92"/>
      <c r="J2240" s="93"/>
      <c r="K2240" s="94">
        <v>565</v>
      </c>
      <c r="L2240" s="94">
        <v>565</v>
      </c>
      <c r="M2240" s="94">
        <f t="shared" si="63"/>
        <v>0</v>
      </c>
      <c r="N2240" s="90" t="s">
        <v>2818</v>
      </c>
      <c r="O2240" s="90" t="s">
        <v>3352</v>
      </c>
      <c r="P2240" s="90" t="s">
        <v>3035</v>
      </c>
      <c r="Q2240" s="90"/>
      <c r="R2240" s="90"/>
      <c r="S2240" s="90"/>
      <c r="T2240" s="90"/>
      <c r="U2240" s="90"/>
      <c r="V2240" s="90"/>
      <c r="W2240" s="90"/>
      <c r="X2240" s="90"/>
      <c r="Y2240" s="90"/>
      <c r="Z2240" s="90"/>
      <c r="AA2240" s="90"/>
      <c r="AB2240" s="90"/>
      <c r="AC2240" s="90"/>
      <c r="AD2240" s="90"/>
      <c r="AE2240" s="90"/>
      <c r="AF2240" s="90"/>
      <c r="AG2240" s="90"/>
      <c r="AH2240" s="90"/>
      <c r="AI2240" s="90"/>
      <c r="AJ2240" s="90"/>
      <c r="AK2240" s="90"/>
      <c r="AL2240" s="90"/>
      <c r="AM2240" s="90"/>
      <c r="AN2240" s="90"/>
      <c r="AO2240" s="90"/>
      <c r="AP2240" s="90"/>
      <c r="AQ2240" s="90"/>
      <c r="AR2240" s="90"/>
      <c r="AS2240" s="90"/>
      <c r="AT2240" s="90"/>
      <c r="AU2240" s="90"/>
      <c r="AV2240" s="90"/>
      <c r="AW2240" s="90"/>
      <c r="AX2240" s="90"/>
      <c r="AY2240" s="90"/>
      <c r="AZ2240" s="90"/>
      <c r="BA2240" s="90"/>
      <c r="BB2240" s="90"/>
      <c r="BC2240" s="90"/>
      <c r="BD2240" s="90"/>
      <c r="BE2240" s="90"/>
      <c r="BF2240" s="90"/>
      <c r="BG2240" s="90"/>
      <c r="BH2240" s="90"/>
      <c r="BI2240" s="90"/>
      <c r="BJ2240" s="90"/>
      <c r="BK2240" s="90"/>
      <c r="BL2240" s="90"/>
      <c r="BM2240" s="90"/>
      <c r="BN2240" s="90"/>
      <c r="BO2240" s="90"/>
      <c r="BP2240" s="90"/>
      <c r="BQ2240" s="90"/>
      <c r="BR2240" s="90"/>
      <c r="BS2240" s="90"/>
      <c r="BT2240" s="90"/>
      <c r="BU2240" s="90"/>
      <c r="BV2240" s="90"/>
      <c r="BW2240" s="90"/>
      <c r="BX2240" s="90"/>
      <c r="BY2240" s="90"/>
      <c r="BZ2240" s="90"/>
      <c r="CA2240" s="90"/>
      <c r="CB2240" s="90"/>
      <c r="CC2240" s="90"/>
      <c r="CD2240" s="90"/>
      <c r="CE2240" s="90"/>
      <c r="CF2240" s="90"/>
      <c r="CG2240" s="90"/>
      <c r="CH2240" s="90"/>
      <c r="CI2240" s="90"/>
      <c r="CJ2240" s="90"/>
      <c r="CK2240" s="90"/>
      <c r="CL2240" s="90"/>
      <c r="CM2240" s="90"/>
      <c r="CN2240" s="90"/>
      <c r="CO2240" s="90"/>
      <c r="CP2240" s="90"/>
      <c r="CQ2240" s="90"/>
      <c r="CR2240" s="90"/>
      <c r="CS2240" s="90"/>
      <c r="CT2240" s="90"/>
      <c r="CU2240" s="90"/>
      <c r="CV2240" s="90"/>
      <c r="CW2240" s="90"/>
      <c r="CX2240" s="90"/>
      <c r="CY2240" s="90"/>
      <c r="CZ2240" s="90"/>
      <c r="DA2240" s="90"/>
      <c r="DB2240" s="90"/>
      <c r="DC2240" s="90"/>
      <c r="DD2240" s="90"/>
      <c r="DE2240" s="90"/>
      <c r="DF2240" s="90"/>
      <c r="DG2240" s="90"/>
      <c r="DH2240" s="90"/>
      <c r="DI2240" s="90"/>
      <c r="DJ2240" s="90"/>
      <c r="DK2240" s="90"/>
      <c r="DL2240" s="90"/>
      <c r="DM2240" s="90"/>
      <c r="DN2240" s="90"/>
      <c r="DO2240" s="90"/>
      <c r="DP2240" s="90"/>
      <c r="DQ2240" s="90"/>
      <c r="DR2240" s="90"/>
      <c r="DS2240" s="90"/>
      <c r="DT2240" s="90"/>
      <c r="DU2240" s="90"/>
      <c r="DV2240" s="90"/>
      <c r="DW2240" s="90"/>
      <c r="DX2240" s="90"/>
      <c r="DY2240" s="90"/>
      <c r="DZ2240" s="90"/>
      <c r="EA2240" s="90"/>
      <c r="EB2240" s="90"/>
      <c r="EC2240" s="90"/>
      <c r="ED2240" s="90"/>
      <c r="EE2240" s="90"/>
      <c r="EF2240" s="90"/>
      <c r="EG2240" s="90"/>
      <c r="EH2240" s="90"/>
      <c r="EI2240" s="90"/>
      <c r="EJ2240" s="90"/>
      <c r="EK2240" s="90"/>
      <c r="EL2240" s="90"/>
      <c r="EM2240" s="90"/>
      <c r="EN2240" s="90"/>
      <c r="EO2240" s="90"/>
      <c r="EP2240" s="90"/>
      <c r="EQ2240" s="90"/>
      <c r="ER2240" s="90"/>
      <c r="ES2240" s="90"/>
      <c r="ET2240" s="90"/>
      <c r="EU2240" s="90"/>
      <c r="EV2240" s="90"/>
      <c r="EW2240" s="90"/>
      <c r="EX2240" s="90"/>
      <c r="EY2240" s="90"/>
      <c r="EZ2240" s="90"/>
      <c r="FA2240" s="90"/>
      <c r="FB2240" s="90"/>
      <c r="FC2240" s="90"/>
      <c r="FD2240" s="90"/>
      <c r="FE2240" s="90"/>
      <c r="FF2240" s="90"/>
      <c r="FG2240" s="90"/>
      <c r="FH2240" s="90"/>
      <c r="FI2240" s="90"/>
      <c r="FJ2240" s="90"/>
      <c r="FK2240" s="90"/>
      <c r="FL2240" s="90"/>
      <c r="FM2240" s="90"/>
      <c r="FN2240" s="90"/>
      <c r="FO2240" s="90"/>
      <c r="FP2240" s="90"/>
      <c r="FQ2240" s="90"/>
      <c r="FR2240" s="90"/>
      <c r="FS2240" s="90"/>
      <c r="FT2240" s="90"/>
      <c r="FU2240" s="90"/>
      <c r="FV2240" s="90"/>
      <c r="FW2240" s="90"/>
      <c r="FX2240" s="90"/>
      <c r="FY2240" s="90"/>
      <c r="FZ2240" s="90"/>
      <c r="GA2240" s="90"/>
      <c r="GB2240" s="90"/>
      <c r="GC2240" s="90"/>
      <c r="GD2240" s="90"/>
      <c r="GE2240" s="90"/>
      <c r="GF2240" s="90"/>
      <c r="GG2240" s="90"/>
      <c r="GH2240" s="90"/>
      <c r="GI2240" s="90"/>
      <c r="GJ2240" s="90"/>
      <c r="GK2240" s="90"/>
      <c r="GL2240" s="90"/>
      <c r="GM2240" s="90"/>
      <c r="GN2240" s="90"/>
      <c r="GO2240" s="90"/>
      <c r="GP2240" s="90"/>
      <c r="GQ2240" s="90"/>
      <c r="GR2240" s="90"/>
      <c r="GS2240" s="90"/>
      <c r="GT2240" s="90"/>
      <c r="GU2240" s="90"/>
      <c r="GV2240" s="90"/>
      <c r="GW2240" s="90"/>
      <c r="GX2240" s="90"/>
      <c r="GY2240" s="90"/>
      <c r="GZ2240" s="90"/>
      <c r="HA2240" s="90"/>
      <c r="HB2240" s="90"/>
      <c r="HC2240" s="90"/>
      <c r="HD2240" s="90"/>
      <c r="HE2240" s="90"/>
      <c r="HF2240" s="90"/>
      <c r="HG2240" s="90"/>
      <c r="HH2240" s="90"/>
      <c r="HI2240" s="90"/>
      <c r="HJ2240" s="90"/>
      <c r="HK2240" s="90"/>
      <c r="HL2240" s="90"/>
      <c r="HM2240" s="90"/>
      <c r="HN2240" s="90"/>
      <c r="HO2240" s="90"/>
      <c r="HP2240" s="90"/>
      <c r="HQ2240" s="90"/>
      <c r="HR2240" s="90"/>
      <c r="HS2240" s="90"/>
      <c r="HT2240" s="90"/>
      <c r="HU2240" s="90"/>
      <c r="HV2240" s="90"/>
      <c r="HW2240" s="90"/>
      <c r="HX2240" s="90"/>
      <c r="HY2240" s="90"/>
      <c r="HZ2240" s="90"/>
      <c r="IA2240" s="90"/>
      <c r="IB2240" s="90"/>
      <c r="IC2240" s="90"/>
      <c r="ID2240" s="90"/>
      <c r="IE2240" s="90"/>
      <c r="IF2240" s="90"/>
      <c r="IG2240" s="90"/>
      <c r="IH2240" s="90"/>
      <c r="II2240" s="90"/>
      <c r="IJ2240" s="90"/>
      <c r="IK2240" s="90"/>
      <c r="IL2240" s="90"/>
      <c r="IM2240" s="90"/>
    </row>
    <row r="2241" spans="1:247" ht="13.5" hidden="1">
      <c r="A2241" s="90" t="s">
        <v>3353</v>
      </c>
      <c r="B2241" s="90" t="s">
        <v>3354</v>
      </c>
      <c r="C2241" s="90" t="s">
        <v>3355</v>
      </c>
      <c r="D2241" s="90" t="s">
        <v>3356</v>
      </c>
      <c r="E2241" s="90">
        <v>111</v>
      </c>
      <c r="F2241" s="90" t="s">
        <v>776</v>
      </c>
      <c r="G2241" s="90" t="s">
        <v>3357</v>
      </c>
      <c r="H2241" s="92"/>
      <c r="I2241" s="92"/>
      <c r="J2241" s="93"/>
      <c r="K2241" s="94">
        <v>16100</v>
      </c>
      <c r="L2241" s="94">
        <f>K2241</f>
        <v>16100</v>
      </c>
      <c r="M2241" s="94">
        <f t="shared" si="63"/>
        <v>0</v>
      </c>
      <c r="N2241" s="90" t="s">
        <v>3030</v>
      </c>
      <c r="O2241" s="90" t="s">
        <v>3031</v>
      </c>
      <c r="P2241" s="90" t="s">
        <v>2619</v>
      </c>
      <c r="Q2241" s="90"/>
      <c r="R2241" s="90"/>
      <c r="S2241" s="90"/>
      <c r="T2241" s="115"/>
      <c r="U2241" s="90"/>
      <c r="V2241" s="90"/>
      <c r="W2241" s="90"/>
      <c r="X2241" s="90"/>
      <c r="Y2241" s="90"/>
      <c r="Z2241" s="90"/>
      <c r="AA2241" s="90"/>
      <c r="AB2241" s="90"/>
      <c r="AC2241" s="90"/>
      <c r="AD2241" s="90"/>
      <c r="AE2241" s="90"/>
      <c r="AF2241" s="90"/>
      <c r="AG2241" s="90"/>
      <c r="AH2241" s="90"/>
      <c r="AI2241" s="90"/>
      <c r="AJ2241" s="90"/>
      <c r="AK2241" s="90"/>
      <c r="AL2241" s="90"/>
      <c r="AM2241" s="90"/>
      <c r="AN2241" s="90"/>
      <c r="AO2241" s="90"/>
      <c r="AP2241" s="90"/>
      <c r="AQ2241" s="90"/>
      <c r="AR2241" s="90"/>
      <c r="AS2241" s="90"/>
      <c r="AT2241" s="90"/>
      <c r="AU2241" s="90"/>
      <c r="AV2241" s="90"/>
      <c r="AW2241" s="90"/>
      <c r="AX2241" s="90"/>
      <c r="AY2241" s="90"/>
      <c r="AZ2241" s="90"/>
      <c r="BA2241" s="90"/>
      <c r="BB2241" s="90"/>
      <c r="BC2241" s="90"/>
      <c r="BD2241" s="90"/>
      <c r="BE2241" s="90"/>
      <c r="BF2241" s="90"/>
      <c r="BG2241" s="90"/>
      <c r="BH2241" s="90"/>
      <c r="BI2241" s="90"/>
      <c r="BJ2241" s="90"/>
      <c r="BK2241" s="90"/>
      <c r="BL2241" s="90"/>
      <c r="BM2241" s="90"/>
      <c r="BN2241" s="90"/>
      <c r="BO2241" s="90"/>
      <c r="BP2241" s="90"/>
      <c r="BQ2241" s="90"/>
      <c r="BR2241" s="90"/>
      <c r="BS2241" s="90"/>
      <c r="BT2241" s="90"/>
      <c r="BU2241" s="90"/>
      <c r="BV2241" s="90"/>
      <c r="BW2241" s="90"/>
      <c r="BX2241" s="90"/>
      <c r="BY2241" s="90"/>
      <c r="BZ2241" s="90"/>
      <c r="CA2241" s="90"/>
      <c r="CB2241" s="90"/>
      <c r="CC2241" s="90"/>
      <c r="CD2241" s="90"/>
      <c r="CE2241" s="90"/>
      <c r="CF2241" s="90"/>
      <c r="CG2241" s="90"/>
      <c r="CH2241" s="90"/>
      <c r="CI2241" s="90"/>
      <c r="CJ2241" s="90"/>
      <c r="CK2241" s="90"/>
      <c r="CL2241" s="90"/>
      <c r="CM2241" s="90"/>
      <c r="CN2241" s="90"/>
      <c r="CO2241" s="90"/>
      <c r="CP2241" s="90"/>
      <c r="CQ2241" s="90"/>
      <c r="CR2241" s="90"/>
      <c r="CS2241" s="90"/>
      <c r="CT2241" s="90"/>
      <c r="CU2241" s="90"/>
      <c r="CV2241" s="90"/>
      <c r="CW2241" s="90"/>
      <c r="CX2241" s="90"/>
      <c r="CY2241" s="90"/>
      <c r="CZ2241" s="90"/>
      <c r="DA2241" s="90"/>
      <c r="DB2241" s="90"/>
      <c r="DC2241" s="90"/>
      <c r="DD2241" s="90"/>
      <c r="DE2241" s="90"/>
      <c r="DF2241" s="90"/>
      <c r="DG2241" s="90"/>
      <c r="DH2241" s="90"/>
      <c r="DI2241" s="90"/>
      <c r="DJ2241" s="90"/>
      <c r="DK2241" s="90"/>
      <c r="DL2241" s="90"/>
      <c r="DM2241" s="90"/>
      <c r="DN2241" s="90"/>
      <c r="DO2241" s="90"/>
      <c r="DP2241" s="90"/>
      <c r="DQ2241" s="90"/>
      <c r="DR2241" s="90"/>
      <c r="DS2241" s="90"/>
      <c r="DT2241" s="90"/>
      <c r="DU2241" s="90"/>
      <c r="DV2241" s="90"/>
      <c r="DW2241" s="90"/>
      <c r="DX2241" s="90"/>
      <c r="DY2241" s="90"/>
      <c r="DZ2241" s="90"/>
      <c r="EA2241" s="90"/>
      <c r="EB2241" s="90"/>
      <c r="EC2241" s="90"/>
      <c r="ED2241" s="90"/>
      <c r="EE2241" s="90"/>
      <c r="EF2241" s="90"/>
      <c r="EG2241" s="90"/>
      <c r="EH2241" s="90"/>
      <c r="EI2241" s="90"/>
      <c r="EJ2241" s="90"/>
      <c r="EK2241" s="90"/>
      <c r="EL2241" s="90"/>
      <c r="EM2241" s="90"/>
      <c r="EN2241" s="90"/>
      <c r="EO2241" s="90"/>
      <c r="EP2241" s="90"/>
      <c r="EQ2241" s="90"/>
      <c r="ER2241" s="90"/>
      <c r="ES2241" s="90"/>
      <c r="ET2241" s="90"/>
      <c r="EU2241" s="90"/>
      <c r="EV2241" s="90"/>
      <c r="EW2241" s="90"/>
      <c r="EX2241" s="90"/>
      <c r="EY2241" s="90"/>
      <c r="EZ2241" s="90"/>
      <c r="FA2241" s="90"/>
      <c r="FB2241" s="90"/>
      <c r="FC2241" s="90"/>
      <c r="FD2241" s="90"/>
      <c r="FE2241" s="90"/>
      <c r="FF2241" s="90"/>
      <c r="FG2241" s="90"/>
      <c r="FH2241" s="90"/>
      <c r="FI2241" s="90"/>
      <c r="FJ2241" s="90"/>
      <c r="FK2241" s="90"/>
      <c r="FL2241" s="90"/>
      <c r="FM2241" s="90"/>
      <c r="FN2241" s="90"/>
      <c r="FO2241" s="90"/>
      <c r="FP2241" s="90"/>
      <c r="FQ2241" s="90"/>
      <c r="FR2241" s="90"/>
      <c r="FS2241" s="90"/>
      <c r="FT2241" s="90"/>
      <c r="FU2241" s="90"/>
      <c r="FV2241" s="90"/>
      <c r="FW2241" s="90"/>
      <c r="FX2241" s="90"/>
      <c r="FY2241" s="90"/>
      <c r="FZ2241" s="90"/>
      <c r="GA2241" s="90"/>
      <c r="GB2241" s="90"/>
      <c r="GC2241" s="90"/>
      <c r="GD2241" s="90"/>
      <c r="GE2241" s="90"/>
      <c r="GF2241" s="90"/>
      <c r="GG2241" s="90"/>
      <c r="GH2241" s="90"/>
      <c r="GI2241" s="90"/>
      <c r="GJ2241" s="90"/>
      <c r="GK2241" s="90"/>
      <c r="GL2241" s="90"/>
      <c r="GM2241" s="90"/>
      <c r="GN2241" s="90"/>
      <c r="GO2241" s="90"/>
      <c r="GP2241" s="90"/>
      <c r="GQ2241" s="90"/>
      <c r="GR2241" s="90"/>
      <c r="GS2241" s="90"/>
      <c r="GT2241" s="90"/>
      <c r="GU2241" s="90"/>
      <c r="GV2241" s="90"/>
      <c r="GW2241" s="90"/>
      <c r="GX2241" s="90"/>
      <c r="GY2241" s="90"/>
      <c r="GZ2241" s="90"/>
      <c r="HA2241" s="90"/>
      <c r="HB2241" s="90"/>
      <c r="HC2241" s="90"/>
      <c r="HD2241" s="90"/>
      <c r="HE2241" s="90"/>
      <c r="HF2241" s="90"/>
      <c r="HG2241" s="90"/>
      <c r="HH2241" s="90"/>
      <c r="HI2241" s="90"/>
      <c r="HJ2241" s="90"/>
      <c r="HK2241" s="90"/>
      <c r="HL2241" s="90"/>
      <c r="HM2241" s="90"/>
      <c r="HN2241" s="90"/>
      <c r="HO2241" s="90"/>
      <c r="HP2241" s="90"/>
      <c r="HQ2241" s="90"/>
      <c r="HR2241" s="90"/>
      <c r="HS2241" s="90"/>
      <c r="HT2241" s="90"/>
      <c r="HU2241" s="90"/>
      <c r="HV2241" s="90"/>
      <c r="HW2241" s="90"/>
      <c r="HX2241" s="90"/>
      <c r="HY2241" s="90"/>
      <c r="HZ2241" s="90"/>
      <c r="IA2241" s="90"/>
      <c r="IB2241" s="90"/>
      <c r="IC2241" s="90"/>
      <c r="ID2241" s="90"/>
      <c r="IE2241" s="90"/>
      <c r="IF2241" s="90"/>
      <c r="IG2241" s="90"/>
      <c r="IH2241" s="90"/>
      <c r="II2241" s="90"/>
      <c r="IJ2241" s="90"/>
      <c r="IK2241" s="90"/>
      <c r="IL2241" s="90"/>
      <c r="IM2241" s="90"/>
    </row>
    <row r="2242" spans="1:247" ht="13.5" hidden="1">
      <c r="A2242" s="90" t="s">
        <v>3353</v>
      </c>
      <c r="B2242" s="90" t="s">
        <v>3358</v>
      </c>
      <c r="C2242" s="90" t="s">
        <v>3355</v>
      </c>
      <c r="D2242" s="90" t="s">
        <v>3356</v>
      </c>
      <c r="E2242" s="90">
        <v>12</v>
      </c>
      <c r="F2242" s="90" t="s">
        <v>3359</v>
      </c>
      <c r="G2242" s="90" t="s">
        <v>3360</v>
      </c>
      <c r="H2242" s="92"/>
      <c r="I2242" s="92"/>
      <c r="J2242" s="93"/>
      <c r="K2242" s="94">
        <v>17565.64</v>
      </c>
      <c r="L2242" s="94">
        <f>K2242</f>
        <v>17565.64</v>
      </c>
      <c r="M2242" s="94">
        <f t="shared" si="63"/>
        <v>0</v>
      </c>
      <c r="N2242" s="90" t="s">
        <v>3361</v>
      </c>
      <c r="O2242" s="90" t="s">
        <v>3362</v>
      </c>
      <c r="P2242" s="90" t="s">
        <v>2619</v>
      </c>
      <c r="Q2242" s="90"/>
      <c r="R2242" s="90"/>
      <c r="S2242" s="90"/>
      <c r="T2242" s="115"/>
      <c r="U2242" s="90"/>
      <c r="V2242" s="90"/>
      <c r="W2242" s="90"/>
      <c r="X2242" s="90"/>
      <c r="Y2242" s="90"/>
      <c r="Z2242" s="90"/>
      <c r="AA2242" s="90"/>
      <c r="AB2242" s="90"/>
      <c r="AC2242" s="90"/>
      <c r="AD2242" s="90"/>
      <c r="AE2242" s="90"/>
      <c r="AF2242" s="90"/>
      <c r="AG2242" s="90"/>
      <c r="AH2242" s="90"/>
      <c r="AI2242" s="90"/>
      <c r="AJ2242" s="90"/>
      <c r="AK2242" s="90"/>
      <c r="AL2242" s="90"/>
      <c r="AM2242" s="90"/>
      <c r="AN2242" s="90"/>
      <c r="AO2242" s="90"/>
      <c r="AP2242" s="90"/>
      <c r="AQ2242" s="90"/>
      <c r="AR2242" s="90"/>
      <c r="AS2242" s="90"/>
      <c r="AT2242" s="90"/>
      <c r="AU2242" s="90"/>
      <c r="AV2242" s="90"/>
      <c r="AW2242" s="90"/>
      <c r="AX2242" s="90"/>
      <c r="AY2242" s="90"/>
      <c r="AZ2242" s="90"/>
      <c r="BA2242" s="90"/>
      <c r="BB2242" s="90"/>
      <c r="BC2242" s="90"/>
      <c r="BD2242" s="90"/>
      <c r="BE2242" s="90"/>
      <c r="BF2242" s="90"/>
      <c r="BG2242" s="90"/>
      <c r="BH2242" s="90"/>
      <c r="BI2242" s="90"/>
      <c r="BJ2242" s="90"/>
      <c r="BK2242" s="90"/>
      <c r="BL2242" s="90"/>
      <c r="BM2242" s="90"/>
      <c r="BN2242" s="90"/>
      <c r="BO2242" s="90"/>
      <c r="BP2242" s="90"/>
      <c r="BQ2242" s="90"/>
      <c r="BR2242" s="90"/>
      <c r="BS2242" s="90"/>
      <c r="BT2242" s="90"/>
      <c r="BU2242" s="90"/>
      <c r="BV2242" s="90"/>
      <c r="BW2242" s="90"/>
      <c r="BX2242" s="90"/>
      <c r="BY2242" s="90"/>
      <c r="BZ2242" s="90"/>
      <c r="CA2242" s="90"/>
      <c r="CB2242" s="90"/>
      <c r="CC2242" s="90"/>
      <c r="CD2242" s="90"/>
      <c r="CE2242" s="90"/>
      <c r="CF2242" s="90"/>
      <c r="CG2242" s="90"/>
      <c r="CH2242" s="90"/>
      <c r="CI2242" s="90"/>
      <c r="CJ2242" s="90"/>
      <c r="CK2242" s="90"/>
      <c r="CL2242" s="90"/>
      <c r="CM2242" s="90"/>
      <c r="CN2242" s="90"/>
      <c r="CO2242" s="90"/>
      <c r="CP2242" s="90"/>
      <c r="CQ2242" s="90"/>
      <c r="CR2242" s="90"/>
      <c r="CS2242" s="90"/>
      <c r="CT2242" s="90"/>
      <c r="CU2242" s="90"/>
      <c r="CV2242" s="90"/>
      <c r="CW2242" s="90"/>
      <c r="CX2242" s="90"/>
      <c r="CY2242" s="90"/>
      <c r="CZ2242" s="90"/>
      <c r="DA2242" s="90"/>
      <c r="DB2242" s="90"/>
      <c r="DC2242" s="90"/>
      <c r="DD2242" s="90"/>
      <c r="DE2242" s="90"/>
      <c r="DF2242" s="90"/>
      <c r="DG2242" s="90"/>
      <c r="DH2242" s="90"/>
      <c r="DI2242" s="90"/>
      <c r="DJ2242" s="90"/>
      <c r="DK2242" s="90"/>
      <c r="DL2242" s="90"/>
      <c r="DM2242" s="90"/>
      <c r="DN2242" s="90"/>
      <c r="DO2242" s="90"/>
      <c r="DP2242" s="90"/>
      <c r="DQ2242" s="90"/>
      <c r="DR2242" s="90"/>
      <c r="DS2242" s="90"/>
      <c r="DT2242" s="90"/>
      <c r="DU2242" s="90"/>
      <c r="DV2242" s="90"/>
      <c r="DW2242" s="90"/>
      <c r="DX2242" s="90"/>
      <c r="DY2242" s="90"/>
      <c r="DZ2242" s="90"/>
      <c r="EA2242" s="90"/>
      <c r="EB2242" s="90"/>
      <c r="EC2242" s="90"/>
      <c r="ED2242" s="90"/>
      <c r="EE2242" s="90"/>
      <c r="EF2242" s="90"/>
      <c r="EG2242" s="90"/>
      <c r="EH2242" s="90"/>
      <c r="EI2242" s="90"/>
      <c r="EJ2242" s="90"/>
      <c r="EK2242" s="90"/>
      <c r="EL2242" s="90"/>
      <c r="EM2242" s="90"/>
      <c r="EN2242" s="90"/>
      <c r="EO2242" s="90"/>
      <c r="EP2242" s="90"/>
      <c r="EQ2242" s="90"/>
      <c r="ER2242" s="90"/>
      <c r="ES2242" s="90"/>
      <c r="ET2242" s="90"/>
      <c r="EU2242" s="90"/>
      <c r="EV2242" s="90"/>
      <c r="EW2242" s="90"/>
      <c r="EX2242" s="90"/>
      <c r="EY2242" s="90"/>
      <c r="EZ2242" s="90"/>
      <c r="FA2242" s="90"/>
      <c r="FB2242" s="90"/>
      <c r="FC2242" s="90"/>
      <c r="FD2242" s="90"/>
      <c r="FE2242" s="90"/>
      <c r="FF2242" s="90"/>
      <c r="FG2242" s="90"/>
      <c r="FH2242" s="90"/>
      <c r="FI2242" s="90"/>
      <c r="FJ2242" s="90"/>
      <c r="FK2242" s="90"/>
      <c r="FL2242" s="90"/>
      <c r="FM2242" s="90"/>
      <c r="FN2242" s="90"/>
      <c r="FO2242" s="90"/>
      <c r="FP2242" s="90"/>
      <c r="FQ2242" s="90"/>
      <c r="FR2242" s="90"/>
      <c r="FS2242" s="90"/>
      <c r="FT2242" s="90"/>
      <c r="FU2242" s="90"/>
      <c r="FV2242" s="90"/>
      <c r="FW2242" s="90"/>
      <c r="FX2242" s="90"/>
      <c r="FY2242" s="90"/>
      <c r="FZ2242" s="90"/>
      <c r="GA2242" s="90"/>
      <c r="GB2242" s="90"/>
      <c r="GC2242" s="90"/>
      <c r="GD2242" s="90"/>
      <c r="GE2242" s="90"/>
      <c r="GF2242" s="90"/>
      <c r="GG2242" s="90"/>
      <c r="GH2242" s="90"/>
      <c r="GI2242" s="90"/>
      <c r="GJ2242" s="90"/>
      <c r="GK2242" s="90"/>
      <c r="GL2242" s="90"/>
      <c r="GM2242" s="90"/>
      <c r="GN2242" s="90"/>
      <c r="GO2242" s="90"/>
      <c r="GP2242" s="90"/>
      <c r="GQ2242" s="90"/>
      <c r="GR2242" s="90"/>
      <c r="GS2242" s="90"/>
      <c r="GT2242" s="90"/>
      <c r="GU2242" s="90"/>
      <c r="GV2242" s="90"/>
      <c r="GW2242" s="90"/>
      <c r="GX2242" s="90"/>
      <c r="GY2242" s="90"/>
      <c r="GZ2242" s="90"/>
      <c r="HA2242" s="90"/>
      <c r="HB2242" s="90"/>
      <c r="HC2242" s="90"/>
      <c r="HD2242" s="90"/>
      <c r="HE2242" s="90"/>
      <c r="HF2242" s="90"/>
      <c r="HG2242" s="90"/>
      <c r="HH2242" s="90"/>
      <c r="HI2242" s="90"/>
      <c r="HJ2242" s="90"/>
      <c r="HK2242" s="90"/>
      <c r="HL2242" s="90"/>
      <c r="HM2242" s="90"/>
      <c r="HN2242" s="90"/>
      <c r="HO2242" s="90"/>
      <c r="HP2242" s="90"/>
      <c r="HQ2242" s="90"/>
      <c r="HR2242" s="90"/>
      <c r="HS2242" s="90"/>
      <c r="HT2242" s="90"/>
      <c r="HU2242" s="90"/>
      <c r="HV2242" s="90"/>
      <c r="HW2242" s="90"/>
      <c r="HX2242" s="90"/>
      <c r="HY2242" s="90"/>
      <c r="HZ2242" s="90"/>
      <c r="IA2242" s="90"/>
      <c r="IB2242" s="90"/>
      <c r="IC2242" s="90"/>
      <c r="ID2242" s="90"/>
      <c r="IE2242" s="90"/>
      <c r="IF2242" s="90"/>
      <c r="IG2242" s="90"/>
      <c r="IH2242" s="90"/>
      <c r="II2242" s="90"/>
      <c r="IJ2242" s="90"/>
      <c r="IK2242" s="90"/>
      <c r="IL2242" s="90"/>
      <c r="IM2242" s="90"/>
    </row>
    <row r="2243" spans="1:247" ht="16.5" hidden="1" customHeight="1">
      <c r="A2243" s="90" t="s">
        <v>3353</v>
      </c>
      <c r="B2243" s="90" t="s">
        <v>3363</v>
      </c>
      <c r="C2243" s="90"/>
      <c r="D2243" s="98">
        <v>45667</v>
      </c>
      <c r="E2243" s="90">
        <v>1890</v>
      </c>
      <c r="F2243" s="90" t="s">
        <v>2890</v>
      </c>
      <c r="G2243" s="90" t="s">
        <v>2925</v>
      </c>
      <c r="H2243" s="92"/>
      <c r="I2243" s="92"/>
      <c r="J2243" s="93"/>
      <c r="K2243" s="94">
        <v>565</v>
      </c>
      <c r="L2243" s="94">
        <v>565</v>
      </c>
      <c r="M2243" s="94">
        <f t="shared" si="63"/>
        <v>0</v>
      </c>
      <c r="N2243" s="90" t="s">
        <v>3364</v>
      </c>
      <c r="O2243" s="90" t="s">
        <v>3365</v>
      </c>
      <c r="P2243" s="90" t="s">
        <v>2619</v>
      </c>
      <c r="Q2243" s="90"/>
      <c r="R2243" s="90" t="s">
        <v>3366</v>
      </c>
      <c r="S2243" s="90"/>
      <c r="T2243" s="90"/>
      <c r="U2243" s="90"/>
      <c r="V2243" s="90"/>
      <c r="W2243" s="90"/>
      <c r="X2243" s="90"/>
      <c r="Y2243" s="90"/>
      <c r="Z2243" s="90"/>
      <c r="AA2243" s="90"/>
      <c r="AB2243" s="90"/>
      <c r="AC2243" s="90"/>
      <c r="AD2243" s="90"/>
      <c r="AE2243" s="90"/>
      <c r="AF2243" s="90"/>
      <c r="AG2243" s="90"/>
      <c r="AH2243" s="90"/>
      <c r="AI2243" s="90"/>
      <c r="AJ2243" s="90"/>
      <c r="AK2243" s="90"/>
      <c r="AL2243" s="90"/>
      <c r="AM2243" s="90"/>
      <c r="AN2243" s="90"/>
      <c r="AO2243" s="90"/>
      <c r="AP2243" s="90"/>
      <c r="AQ2243" s="90"/>
      <c r="AR2243" s="90"/>
      <c r="AS2243" s="90"/>
      <c r="AT2243" s="90"/>
      <c r="AU2243" s="90"/>
      <c r="AV2243" s="90"/>
      <c r="AW2243" s="90"/>
      <c r="AX2243" s="90"/>
      <c r="AY2243" s="90"/>
      <c r="AZ2243" s="90"/>
      <c r="BA2243" s="90"/>
      <c r="BB2243" s="90"/>
      <c r="BC2243" s="90"/>
      <c r="BD2243" s="90"/>
      <c r="BE2243" s="90"/>
      <c r="BF2243" s="90"/>
      <c r="BG2243" s="90"/>
      <c r="BH2243" s="90"/>
      <c r="BI2243" s="90"/>
      <c r="BJ2243" s="90"/>
      <c r="BK2243" s="90"/>
      <c r="BL2243" s="90"/>
      <c r="BM2243" s="90"/>
      <c r="BN2243" s="90"/>
      <c r="BO2243" s="90"/>
      <c r="BP2243" s="90"/>
      <c r="BQ2243" s="90"/>
      <c r="BR2243" s="90"/>
      <c r="BS2243" s="90"/>
      <c r="BT2243" s="90"/>
      <c r="BU2243" s="90"/>
      <c r="BV2243" s="90"/>
      <c r="BW2243" s="90"/>
      <c r="BX2243" s="90"/>
      <c r="BY2243" s="90"/>
      <c r="BZ2243" s="90"/>
      <c r="CA2243" s="90"/>
      <c r="CB2243" s="90"/>
      <c r="CC2243" s="90"/>
      <c r="CD2243" s="90"/>
      <c r="CE2243" s="90"/>
      <c r="CF2243" s="90"/>
      <c r="CG2243" s="90"/>
      <c r="CH2243" s="90"/>
      <c r="CI2243" s="90"/>
      <c r="CJ2243" s="90"/>
      <c r="CK2243" s="90"/>
      <c r="CL2243" s="90"/>
      <c r="CM2243" s="90"/>
      <c r="CN2243" s="90"/>
      <c r="CO2243" s="90"/>
      <c r="CP2243" s="90"/>
      <c r="CQ2243" s="90"/>
      <c r="CR2243" s="90"/>
      <c r="CS2243" s="90"/>
      <c r="CT2243" s="90"/>
      <c r="CU2243" s="90"/>
      <c r="CV2243" s="90"/>
      <c r="CW2243" s="90"/>
      <c r="CX2243" s="90"/>
      <c r="CY2243" s="90"/>
      <c r="CZ2243" s="90"/>
      <c r="DA2243" s="90"/>
      <c r="DB2243" s="90"/>
      <c r="DC2243" s="90"/>
      <c r="DD2243" s="90"/>
      <c r="DE2243" s="90"/>
      <c r="DF2243" s="90"/>
      <c r="DG2243" s="90"/>
      <c r="DH2243" s="90"/>
      <c r="DI2243" s="90"/>
      <c r="DJ2243" s="90"/>
      <c r="DK2243" s="90"/>
      <c r="DL2243" s="90"/>
      <c r="DM2243" s="90"/>
      <c r="DN2243" s="90"/>
      <c r="DO2243" s="90"/>
      <c r="DP2243" s="90"/>
      <c r="DQ2243" s="90"/>
      <c r="DR2243" s="90"/>
      <c r="DS2243" s="90"/>
      <c r="DT2243" s="90"/>
      <c r="DU2243" s="90"/>
      <c r="DV2243" s="90"/>
      <c r="DW2243" s="90"/>
      <c r="DX2243" s="90"/>
      <c r="DY2243" s="90"/>
      <c r="DZ2243" s="90"/>
      <c r="EA2243" s="90"/>
      <c r="EB2243" s="90"/>
      <c r="EC2243" s="90"/>
      <c r="ED2243" s="90"/>
      <c r="EE2243" s="90"/>
      <c r="EF2243" s="90"/>
      <c r="EG2243" s="90"/>
      <c r="EH2243" s="90"/>
      <c r="EI2243" s="90"/>
      <c r="EJ2243" s="90"/>
      <c r="EK2243" s="90"/>
      <c r="EL2243" s="90"/>
      <c r="EM2243" s="90"/>
      <c r="EN2243" s="90"/>
      <c r="EO2243" s="90"/>
      <c r="EP2243" s="90"/>
      <c r="EQ2243" s="90"/>
      <c r="ER2243" s="90"/>
      <c r="ES2243" s="90"/>
      <c r="ET2243" s="90"/>
      <c r="EU2243" s="90"/>
      <c r="EV2243" s="90"/>
      <c r="EW2243" s="90"/>
      <c r="EX2243" s="90"/>
      <c r="EY2243" s="90"/>
      <c r="EZ2243" s="90"/>
      <c r="FA2243" s="90"/>
      <c r="FB2243" s="90"/>
      <c r="FC2243" s="90"/>
      <c r="FD2243" s="90"/>
      <c r="FE2243" s="90"/>
      <c r="FF2243" s="90"/>
      <c r="FG2243" s="90"/>
      <c r="FH2243" s="90"/>
      <c r="FI2243" s="90"/>
      <c r="FJ2243" s="90"/>
      <c r="FK2243" s="90"/>
      <c r="FL2243" s="90"/>
      <c r="FM2243" s="90"/>
      <c r="FN2243" s="90"/>
      <c r="FO2243" s="90"/>
      <c r="FP2243" s="90"/>
      <c r="FQ2243" s="90"/>
      <c r="FR2243" s="90"/>
      <c r="FS2243" s="90"/>
      <c r="FT2243" s="90"/>
      <c r="FU2243" s="90"/>
      <c r="FV2243" s="90"/>
      <c r="FW2243" s="90"/>
      <c r="FX2243" s="90"/>
      <c r="FY2243" s="90"/>
      <c r="FZ2243" s="90"/>
      <c r="GA2243" s="90"/>
      <c r="GB2243" s="90"/>
      <c r="GC2243" s="90"/>
      <c r="GD2243" s="90"/>
      <c r="GE2243" s="90"/>
      <c r="GF2243" s="90"/>
      <c r="GG2243" s="90"/>
      <c r="GH2243" s="90"/>
      <c r="GI2243" s="90"/>
      <c r="GJ2243" s="90"/>
      <c r="GK2243" s="90"/>
      <c r="GL2243" s="90"/>
      <c r="GM2243" s="90"/>
      <c r="GN2243" s="90"/>
      <c r="GO2243" s="90"/>
      <c r="GP2243" s="90"/>
      <c r="GQ2243" s="90"/>
      <c r="GR2243" s="90"/>
      <c r="GS2243" s="90"/>
      <c r="GT2243" s="90"/>
      <c r="GU2243" s="90"/>
      <c r="GV2243" s="90"/>
      <c r="GW2243" s="90"/>
      <c r="GX2243" s="90"/>
      <c r="GY2243" s="90"/>
      <c r="GZ2243" s="90"/>
      <c r="HA2243" s="90"/>
      <c r="HB2243" s="90"/>
      <c r="HC2243" s="90"/>
      <c r="HD2243" s="90"/>
      <c r="HE2243" s="90"/>
      <c r="HF2243" s="90"/>
      <c r="HG2243" s="90"/>
      <c r="HH2243" s="90"/>
      <c r="HI2243" s="90"/>
      <c r="HJ2243" s="90"/>
      <c r="HK2243" s="90"/>
      <c r="HL2243" s="90"/>
      <c r="HM2243" s="90"/>
      <c r="HN2243" s="90"/>
      <c r="HO2243" s="90"/>
      <c r="HP2243" s="90"/>
      <c r="HQ2243" s="90"/>
      <c r="HR2243" s="90"/>
      <c r="HS2243" s="90"/>
      <c r="HT2243" s="90"/>
      <c r="HU2243" s="90"/>
      <c r="HV2243" s="90"/>
      <c r="HW2243" s="90"/>
      <c r="HX2243" s="90"/>
      <c r="HY2243" s="90"/>
      <c r="HZ2243" s="90"/>
      <c r="IA2243" s="90"/>
      <c r="IB2243" s="90"/>
      <c r="IC2243" s="90"/>
      <c r="ID2243" s="90"/>
      <c r="IE2243" s="90"/>
      <c r="IF2243" s="90"/>
      <c r="IG2243" s="90"/>
      <c r="IH2243" s="90"/>
      <c r="II2243" s="90"/>
      <c r="IJ2243" s="90"/>
      <c r="IK2243" s="90"/>
      <c r="IL2243" s="90"/>
      <c r="IM2243" s="90"/>
    </row>
    <row r="2244" spans="1:247" ht="13.5" hidden="1">
      <c r="A2244" s="90" t="s">
        <v>3353</v>
      </c>
      <c r="B2244" s="90" t="s">
        <v>3367</v>
      </c>
      <c r="C2244" s="90"/>
      <c r="D2244" s="98">
        <v>45668</v>
      </c>
      <c r="E2244" s="90">
        <v>1952</v>
      </c>
      <c r="F2244" s="90" t="s">
        <v>2888</v>
      </c>
      <c r="G2244" s="90" t="s">
        <v>2925</v>
      </c>
      <c r="H2244" s="92"/>
      <c r="I2244" s="92"/>
      <c r="J2244" s="93"/>
      <c r="K2244" s="94">
        <v>565</v>
      </c>
      <c r="L2244" s="94">
        <v>565</v>
      </c>
      <c r="M2244" s="94">
        <f t="shared" si="63"/>
        <v>0</v>
      </c>
      <c r="N2244" s="91">
        <v>45849</v>
      </c>
      <c r="O2244" s="90" t="s">
        <v>3368</v>
      </c>
      <c r="P2244" s="90" t="s">
        <v>2619</v>
      </c>
      <c r="Q2244" s="90"/>
      <c r="R2244" s="90"/>
      <c r="S2244" s="90"/>
      <c r="T2244" s="90"/>
      <c r="U2244" s="90"/>
      <c r="V2244" s="90"/>
      <c r="W2244" s="90"/>
      <c r="X2244" s="90"/>
      <c r="Y2244" s="90"/>
      <c r="Z2244" s="90"/>
      <c r="AA2244" s="90"/>
      <c r="AB2244" s="90"/>
      <c r="AC2244" s="90"/>
      <c r="AD2244" s="90"/>
      <c r="AE2244" s="90"/>
      <c r="AF2244" s="90"/>
      <c r="AG2244" s="90"/>
      <c r="AH2244" s="90"/>
      <c r="AI2244" s="90"/>
      <c r="AJ2244" s="90"/>
      <c r="AK2244" s="90"/>
      <c r="AL2244" s="90"/>
      <c r="AM2244" s="90"/>
      <c r="AN2244" s="90"/>
      <c r="AO2244" s="90"/>
      <c r="AP2244" s="90"/>
      <c r="AQ2244" s="90"/>
      <c r="AR2244" s="90"/>
      <c r="AS2244" s="90"/>
      <c r="AT2244" s="90"/>
      <c r="AU2244" s="90"/>
      <c r="AV2244" s="90"/>
      <c r="AW2244" s="90"/>
      <c r="AX2244" s="90"/>
      <c r="AY2244" s="90"/>
      <c r="AZ2244" s="90"/>
      <c r="BA2244" s="90"/>
      <c r="BB2244" s="90"/>
      <c r="BC2244" s="90"/>
      <c r="BD2244" s="90"/>
      <c r="BE2244" s="90"/>
      <c r="BF2244" s="90"/>
      <c r="BG2244" s="90"/>
      <c r="BH2244" s="90"/>
      <c r="BI2244" s="90"/>
      <c r="BJ2244" s="90"/>
      <c r="BK2244" s="90"/>
      <c r="BL2244" s="90"/>
      <c r="BM2244" s="90"/>
      <c r="BN2244" s="90"/>
      <c r="BO2244" s="90"/>
      <c r="BP2244" s="90"/>
      <c r="BQ2244" s="90"/>
      <c r="BR2244" s="90"/>
      <c r="BS2244" s="90"/>
      <c r="BT2244" s="90"/>
      <c r="BU2244" s="90"/>
      <c r="BV2244" s="90"/>
      <c r="BW2244" s="90"/>
      <c r="BX2244" s="90"/>
      <c r="BY2244" s="90"/>
      <c r="BZ2244" s="90"/>
      <c r="CA2244" s="90"/>
      <c r="CB2244" s="90"/>
      <c r="CC2244" s="90"/>
      <c r="CD2244" s="90"/>
      <c r="CE2244" s="90"/>
      <c r="CF2244" s="90"/>
      <c r="CG2244" s="90"/>
      <c r="CH2244" s="90"/>
      <c r="CI2244" s="90"/>
      <c r="CJ2244" s="90"/>
      <c r="CK2244" s="90"/>
      <c r="CL2244" s="90"/>
      <c r="CM2244" s="90"/>
      <c r="CN2244" s="90"/>
      <c r="CO2244" s="90"/>
      <c r="CP2244" s="90"/>
      <c r="CQ2244" s="90"/>
      <c r="CR2244" s="90"/>
      <c r="CS2244" s="90"/>
      <c r="CT2244" s="90"/>
      <c r="CU2244" s="90"/>
      <c r="CV2244" s="90"/>
      <c r="CW2244" s="90"/>
      <c r="CX2244" s="90"/>
      <c r="CY2244" s="90"/>
      <c r="CZ2244" s="90"/>
      <c r="DA2244" s="90"/>
      <c r="DB2244" s="90"/>
      <c r="DC2244" s="90"/>
      <c r="DD2244" s="90"/>
      <c r="DE2244" s="90"/>
      <c r="DF2244" s="90"/>
      <c r="DG2244" s="90"/>
      <c r="DH2244" s="90"/>
      <c r="DI2244" s="90"/>
      <c r="DJ2244" s="90"/>
      <c r="DK2244" s="90"/>
      <c r="DL2244" s="90"/>
      <c r="DM2244" s="90"/>
      <c r="DN2244" s="90"/>
      <c r="DO2244" s="90"/>
      <c r="DP2244" s="90"/>
      <c r="DQ2244" s="90"/>
      <c r="DR2244" s="90"/>
      <c r="DS2244" s="90"/>
      <c r="DT2244" s="90"/>
      <c r="DU2244" s="90"/>
      <c r="DV2244" s="90"/>
      <c r="DW2244" s="90"/>
      <c r="DX2244" s="90"/>
      <c r="DY2244" s="90"/>
      <c r="DZ2244" s="90"/>
      <c r="EA2244" s="90"/>
      <c r="EB2244" s="90"/>
      <c r="EC2244" s="90"/>
      <c r="ED2244" s="90"/>
      <c r="EE2244" s="90"/>
      <c r="EF2244" s="90"/>
      <c r="EG2244" s="90"/>
      <c r="EH2244" s="90"/>
      <c r="EI2244" s="90"/>
      <c r="EJ2244" s="90"/>
      <c r="EK2244" s="90"/>
      <c r="EL2244" s="90"/>
      <c r="EM2244" s="90"/>
      <c r="EN2244" s="90"/>
      <c r="EO2244" s="90"/>
      <c r="EP2244" s="90"/>
      <c r="EQ2244" s="90"/>
      <c r="ER2244" s="90"/>
      <c r="ES2244" s="90"/>
      <c r="ET2244" s="90"/>
      <c r="EU2244" s="90"/>
      <c r="EV2244" s="90"/>
      <c r="EW2244" s="90"/>
      <c r="EX2244" s="90"/>
      <c r="EY2244" s="90"/>
      <c r="EZ2244" s="90"/>
      <c r="FA2244" s="90"/>
      <c r="FB2244" s="90"/>
      <c r="FC2244" s="90"/>
      <c r="FD2244" s="90"/>
      <c r="FE2244" s="90"/>
      <c r="FF2244" s="90"/>
      <c r="FG2244" s="90"/>
      <c r="FH2244" s="90"/>
      <c r="FI2244" s="90"/>
      <c r="FJ2244" s="90"/>
      <c r="FK2244" s="90"/>
      <c r="FL2244" s="90"/>
      <c r="FM2244" s="90"/>
      <c r="FN2244" s="90"/>
      <c r="FO2244" s="90"/>
      <c r="FP2244" s="90"/>
      <c r="FQ2244" s="90"/>
      <c r="FR2244" s="90"/>
      <c r="FS2244" s="90"/>
      <c r="FT2244" s="90"/>
      <c r="FU2244" s="90"/>
      <c r="FV2244" s="90"/>
      <c r="FW2244" s="90"/>
      <c r="FX2244" s="90"/>
      <c r="FY2244" s="90"/>
      <c r="FZ2244" s="90"/>
      <c r="GA2244" s="90"/>
      <c r="GB2244" s="90"/>
      <c r="GC2244" s="90"/>
      <c r="GD2244" s="90"/>
      <c r="GE2244" s="90"/>
      <c r="GF2244" s="90"/>
      <c r="GG2244" s="90"/>
      <c r="GH2244" s="90"/>
      <c r="GI2244" s="90"/>
      <c r="GJ2244" s="90"/>
      <c r="GK2244" s="90"/>
      <c r="GL2244" s="90"/>
      <c r="GM2244" s="90"/>
      <c r="GN2244" s="90"/>
      <c r="GO2244" s="90"/>
      <c r="GP2244" s="90"/>
      <c r="GQ2244" s="90"/>
      <c r="GR2244" s="90"/>
      <c r="GS2244" s="90"/>
      <c r="GT2244" s="90"/>
      <c r="GU2244" s="90"/>
      <c r="GV2244" s="90"/>
      <c r="GW2244" s="90"/>
      <c r="GX2244" s="90"/>
      <c r="GY2244" s="90"/>
      <c r="GZ2244" s="90"/>
      <c r="HA2244" s="90"/>
      <c r="HB2244" s="90"/>
      <c r="HC2244" s="90"/>
      <c r="HD2244" s="90"/>
      <c r="HE2244" s="90"/>
      <c r="HF2244" s="90"/>
      <c r="HG2244" s="90"/>
      <c r="HH2244" s="90"/>
      <c r="HI2244" s="90"/>
      <c r="HJ2244" s="90"/>
      <c r="HK2244" s="90"/>
      <c r="HL2244" s="90"/>
      <c r="HM2244" s="90"/>
      <c r="HN2244" s="90"/>
      <c r="HO2244" s="90"/>
      <c r="HP2244" s="90"/>
      <c r="HQ2244" s="90"/>
      <c r="HR2244" s="90"/>
      <c r="HS2244" s="90"/>
      <c r="HT2244" s="90"/>
      <c r="HU2244" s="90"/>
      <c r="HV2244" s="90"/>
      <c r="HW2244" s="90"/>
      <c r="HX2244" s="90"/>
      <c r="HY2244" s="90"/>
      <c r="HZ2244" s="90"/>
      <c r="IA2244" s="90"/>
      <c r="IB2244" s="90"/>
      <c r="IC2244" s="90"/>
      <c r="ID2244" s="90"/>
      <c r="IE2244" s="90"/>
      <c r="IF2244" s="90"/>
      <c r="IG2244" s="90"/>
      <c r="IH2244" s="90"/>
      <c r="II2244" s="90"/>
      <c r="IJ2244" s="90"/>
      <c r="IK2244" s="90"/>
      <c r="IL2244" s="90"/>
      <c r="IM2244" s="90"/>
    </row>
    <row r="2245" spans="1:247" ht="13.5" hidden="1">
      <c r="A2245" s="90" t="s">
        <v>3353</v>
      </c>
      <c r="B2245" s="90" t="s">
        <v>3369</v>
      </c>
      <c r="C2245" s="90" t="s">
        <v>440</v>
      </c>
      <c r="D2245" s="96">
        <v>46000</v>
      </c>
      <c r="E2245" s="90" t="s">
        <v>2863</v>
      </c>
      <c r="F2245" s="90" t="s">
        <v>2936</v>
      </c>
      <c r="G2245" s="90" t="s">
        <v>3370</v>
      </c>
      <c r="H2245" s="92">
        <v>1084800</v>
      </c>
      <c r="I2245" s="92">
        <v>500</v>
      </c>
      <c r="J2245" s="93"/>
      <c r="K2245" s="94">
        <f>H2245/I2245</f>
        <v>2169.6</v>
      </c>
      <c r="L2245" s="94">
        <f>K2245</f>
        <v>2169.6</v>
      </c>
      <c r="M2245" s="94">
        <f t="shared" si="63"/>
        <v>0</v>
      </c>
      <c r="N2245" s="91"/>
      <c r="O2245" s="90"/>
      <c r="P2245" s="90"/>
      <c r="Q2245" s="90"/>
      <c r="R2245" s="90"/>
      <c r="S2245" s="90"/>
      <c r="T2245" s="90"/>
      <c r="U2245" s="90"/>
      <c r="V2245" s="90"/>
      <c r="W2245" s="90"/>
      <c r="X2245" s="90"/>
      <c r="Y2245" s="90"/>
      <c r="Z2245" s="90"/>
      <c r="AA2245" s="90"/>
      <c r="AB2245" s="90"/>
      <c r="AC2245" s="90"/>
      <c r="AD2245" s="90"/>
      <c r="AE2245" s="90"/>
      <c r="AF2245" s="90"/>
      <c r="AG2245" s="90"/>
      <c r="AH2245" s="90"/>
      <c r="AI2245" s="90"/>
      <c r="AJ2245" s="90"/>
      <c r="AK2245" s="90"/>
      <c r="AL2245" s="90"/>
      <c r="AM2245" s="90"/>
      <c r="AN2245" s="90"/>
      <c r="AO2245" s="90"/>
      <c r="AP2245" s="90"/>
      <c r="AQ2245" s="90"/>
      <c r="AR2245" s="90"/>
      <c r="AS2245" s="90"/>
      <c r="AT2245" s="90"/>
      <c r="AU2245" s="90"/>
      <c r="AV2245" s="90"/>
      <c r="AW2245" s="90"/>
      <c r="AX2245" s="90"/>
      <c r="AY2245" s="90"/>
      <c r="AZ2245" s="90"/>
      <c r="BA2245" s="90"/>
      <c r="BB2245" s="90"/>
      <c r="BC2245" s="90"/>
      <c r="BD2245" s="90"/>
      <c r="BE2245" s="90"/>
      <c r="BF2245" s="90"/>
      <c r="BG2245" s="90"/>
      <c r="BH2245" s="90"/>
      <c r="BI2245" s="90"/>
      <c r="BJ2245" s="90"/>
      <c r="BK2245" s="90"/>
      <c r="BL2245" s="90"/>
      <c r="BM2245" s="90"/>
      <c r="BN2245" s="90"/>
      <c r="BO2245" s="90"/>
      <c r="BP2245" s="90"/>
      <c r="BQ2245" s="90"/>
      <c r="BR2245" s="90"/>
      <c r="BS2245" s="90"/>
      <c r="BT2245" s="90"/>
      <c r="BU2245" s="90"/>
      <c r="BV2245" s="90"/>
      <c r="BW2245" s="90"/>
      <c r="BX2245" s="90"/>
      <c r="BY2245" s="90"/>
      <c r="BZ2245" s="90"/>
      <c r="CA2245" s="90"/>
      <c r="CB2245" s="90"/>
      <c r="CC2245" s="90"/>
      <c r="CD2245" s="90"/>
      <c r="CE2245" s="90"/>
      <c r="CF2245" s="90"/>
      <c r="CG2245" s="90"/>
      <c r="CH2245" s="90"/>
      <c r="CI2245" s="90"/>
      <c r="CJ2245" s="90"/>
      <c r="CK2245" s="90"/>
      <c r="CL2245" s="90"/>
      <c r="CM2245" s="90"/>
      <c r="CN2245" s="90"/>
      <c r="CO2245" s="90"/>
      <c r="CP2245" s="90"/>
      <c r="CQ2245" s="90"/>
      <c r="CR2245" s="90"/>
      <c r="CS2245" s="90"/>
      <c r="CT2245" s="90"/>
      <c r="CU2245" s="90"/>
      <c r="CV2245" s="90"/>
      <c r="CW2245" s="90"/>
      <c r="CX2245" s="90"/>
      <c r="CY2245" s="90"/>
      <c r="CZ2245" s="90"/>
      <c r="DA2245" s="90"/>
      <c r="DB2245" s="90"/>
      <c r="DC2245" s="90"/>
      <c r="DD2245" s="90"/>
      <c r="DE2245" s="90"/>
      <c r="DF2245" s="90"/>
      <c r="DG2245" s="90"/>
      <c r="DH2245" s="90"/>
      <c r="DI2245" s="90"/>
      <c r="DJ2245" s="90"/>
      <c r="DK2245" s="90"/>
      <c r="DL2245" s="90"/>
      <c r="DM2245" s="90"/>
      <c r="DN2245" s="90"/>
      <c r="DO2245" s="90"/>
      <c r="DP2245" s="90"/>
      <c r="DQ2245" s="90"/>
      <c r="DR2245" s="90"/>
      <c r="DS2245" s="90"/>
      <c r="DT2245" s="90"/>
      <c r="DU2245" s="90"/>
      <c r="DV2245" s="90"/>
      <c r="DW2245" s="90"/>
      <c r="DX2245" s="90"/>
      <c r="DY2245" s="90"/>
      <c r="DZ2245" s="90"/>
      <c r="EA2245" s="90"/>
      <c r="EB2245" s="90"/>
      <c r="EC2245" s="90"/>
      <c r="ED2245" s="90"/>
      <c r="EE2245" s="90"/>
      <c r="EF2245" s="90"/>
      <c r="EG2245" s="90"/>
      <c r="EH2245" s="90"/>
      <c r="EI2245" s="90"/>
      <c r="EJ2245" s="90"/>
      <c r="EK2245" s="90"/>
      <c r="EL2245" s="90"/>
      <c r="EM2245" s="90"/>
      <c r="EN2245" s="90"/>
      <c r="EO2245" s="90"/>
      <c r="EP2245" s="90"/>
      <c r="EQ2245" s="90"/>
      <c r="ER2245" s="90"/>
      <c r="ES2245" s="90"/>
      <c r="ET2245" s="90"/>
      <c r="EU2245" s="90"/>
      <c r="EV2245" s="90"/>
      <c r="EW2245" s="90"/>
      <c r="EX2245" s="90"/>
      <c r="EY2245" s="90"/>
      <c r="EZ2245" s="90"/>
      <c r="FA2245" s="90"/>
      <c r="FB2245" s="90"/>
      <c r="FC2245" s="90"/>
      <c r="FD2245" s="90"/>
      <c r="FE2245" s="90"/>
      <c r="FF2245" s="90"/>
      <c r="FG2245" s="90"/>
      <c r="FH2245" s="90"/>
      <c r="FI2245" s="90"/>
      <c r="FJ2245" s="90"/>
      <c r="FK2245" s="90"/>
      <c r="FL2245" s="90"/>
      <c r="FM2245" s="90"/>
      <c r="FN2245" s="90"/>
      <c r="FO2245" s="90"/>
      <c r="FP2245" s="90"/>
      <c r="FQ2245" s="90"/>
      <c r="FR2245" s="90"/>
      <c r="FS2245" s="90"/>
      <c r="FT2245" s="90"/>
      <c r="FU2245" s="90"/>
      <c r="FV2245" s="90"/>
      <c r="FW2245" s="90"/>
      <c r="FX2245" s="90"/>
      <c r="FY2245" s="90"/>
      <c r="FZ2245" s="90"/>
      <c r="GA2245" s="90"/>
      <c r="GB2245" s="90"/>
      <c r="GC2245" s="90"/>
      <c r="GD2245" s="90"/>
      <c r="GE2245" s="90"/>
      <c r="GF2245" s="90"/>
      <c r="GG2245" s="90"/>
      <c r="GH2245" s="90"/>
      <c r="GI2245" s="90"/>
      <c r="GJ2245" s="90"/>
      <c r="GK2245" s="90"/>
      <c r="GL2245" s="90"/>
      <c r="GM2245" s="90"/>
      <c r="GN2245" s="90"/>
      <c r="GO2245" s="90"/>
      <c r="GP2245" s="90"/>
      <c r="GQ2245" s="90"/>
      <c r="GR2245" s="90"/>
      <c r="GS2245" s="90"/>
      <c r="GT2245" s="90"/>
      <c r="GU2245" s="90"/>
      <c r="GV2245" s="90"/>
      <c r="GW2245" s="90"/>
      <c r="GX2245" s="90"/>
      <c r="GY2245" s="90"/>
      <c r="GZ2245" s="90"/>
      <c r="HA2245" s="90"/>
      <c r="HB2245" s="90"/>
      <c r="HC2245" s="90"/>
      <c r="HD2245" s="90"/>
      <c r="HE2245" s="90"/>
      <c r="HF2245" s="90"/>
      <c r="HG2245" s="90"/>
      <c r="HH2245" s="90"/>
      <c r="HI2245" s="90"/>
      <c r="HJ2245" s="90"/>
      <c r="HK2245" s="90"/>
      <c r="HL2245" s="90"/>
      <c r="HM2245" s="90"/>
      <c r="HN2245" s="90"/>
      <c r="HO2245" s="90"/>
      <c r="HP2245" s="90"/>
      <c r="HQ2245" s="90"/>
      <c r="HR2245" s="90"/>
      <c r="HS2245" s="90"/>
      <c r="HT2245" s="90"/>
      <c r="HU2245" s="90"/>
      <c r="HV2245" s="90"/>
      <c r="HW2245" s="90"/>
      <c r="HX2245" s="90"/>
      <c r="HY2245" s="90"/>
      <c r="HZ2245" s="90"/>
      <c r="IA2245" s="90"/>
      <c r="IB2245" s="90"/>
      <c r="IC2245" s="90"/>
      <c r="ID2245" s="90"/>
      <c r="IE2245" s="90"/>
      <c r="IF2245" s="90"/>
      <c r="IG2245" s="90"/>
      <c r="IH2245" s="90"/>
      <c r="II2245" s="90"/>
      <c r="IJ2245" s="90"/>
      <c r="IK2245" s="90"/>
      <c r="IL2245" s="90"/>
      <c r="IM2245" s="90"/>
    </row>
    <row r="2246" spans="1:247" ht="13.5" hidden="1">
      <c r="A2246" s="90" t="s">
        <v>3353</v>
      </c>
      <c r="B2246" s="90" t="s">
        <v>3369</v>
      </c>
      <c r="C2246" s="90" t="s">
        <v>440</v>
      </c>
      <c r="D2246" s="90" t="s">
        <v>3371</v>
      </c>
      <c r="E2246" s="90">
        <v>119</v>
      </c>
      <c r="F2246" s="90" t="s">
        <v>1456</v>
      </c>
      <c r="G2246" s="90" t="s">
        <v>3372</v>
      </c>
      <c r="H2246" s="92"/>
      <c r="I2246" s="92"/>
      <c r="J2246" s="93"/>
      <c r="K2246" s="94">
        <v>5650</v>
      </c>
      <c r="L2246" s="94">
        <f>K2246</f>
        <v>5650</v>
      </c>
      <c r="M2246" s="94">
        <f t="shared" si="63"/>
        <v>0</v>
      </c>
      <c r="N2246" s="90" t="s">
        <v>3373</v>
      </c>
      <c r="O2246" s="90" t="s">
        <v>3374</v>
      </c>
      <c r="P2246" s="90" t="s">
        <v>2619</v>
      </c>
      <c r="Q2246" s="90"/>
      <c r="R2246" s="90"/>
      <c r="S2246" s="90"/>
      <c r="T2246" s="90"/>
      <c r="U2246" s="90"/>
      <c r="V2246" s="90"/>
      <c r="W2246" s="90"/>
      <c r="X2246" s="90"/>
      <c r="Y2246" s="90"/>
      <c r="Z2246" s="90"/>
      <c r="AA2246" s="90"/>
      <c r="AB2246" s="90"/>
      <c r="AC2246" s="90"/>
      <c r="AD2246" s="90"/>
      <c r="AE2246" s="90"/>
      <c r="AF2246" s="90"/>
      <c r="AG2246" s="90"/>
      <c r="AH2246" s="90"/>
      <c r="AI2246" s="90"/>
      <c r="AJ2246" s="90"/>
      <c r="AK2246" s="90"/>
      <c r="AL2246" s="90"/>
      <c r="AM2246" s="90"/>
      <c r="AN2246" s="90"/>
      <c r="AO2246" s="90"/>
      <c r="AP2246" s="90"/>
      <c r="AQ2246" s="90"/>
      <c r="AR2246" s="90"/>
      <c r="AS2246" s="90"/>
      <c r="AT2246" s="90"/>
      <c r="AU2246" s="90"/>
      <c r="AV2246" s="90"/>
      <c r="AW2246" s="90"/>
      <c r="AX2246" s="90"/>
      <c r="AY2246" s="90"/>
      <c r="AZ2246" s="90"/>
      <c r="BA2246" s="90"/>
      <c r="BB2246" s="90"/>
      <c r="BC2246" s="90"/>
      <c r="BD2246" s="90"/>
      <c r="BE2246" s="90"/>
      <c r="BF2246" s="90"/>
      <c r="BG2246" s="90"/>
      <c r="BH2246" s="90"/>
      <c r="BI2246" s="90"/>
      <c r="BJ2246" s="90"/>
      <c r="BK2246" s="90"/>
      <c r="BL2246" s="90"/>
      <c r="BM2246" s="90"/>
      <c r="BN2246" s="90"/>
      <c r="BO2246" s="90"/>
      <c r="BP2246" s="90"/>
      <c r="BQ2246" s="90"/>
      <c r="BR2246" s="90"/>
      <c r="BS2246" s="90"/>
      <c r="BT2246" s="90"/>
      <c r="BU2246" s="90"/>
      <c r="BV2246" s="90"/>
      <c r="BW2246" s="90"/>
      <c r="BX2246" s="90"/>
      <c r="BY2246" s="90"/>
      <c r="BZ2246" s="90"/>
      <c r="CA2246" s="90"/>
      <c r="CB2246" s="90"/>
      <c r="CC2246" s="90"/>
      <c r="CD2246" s="90"/>
      <c r="CE2246" s="90"/>
      <c r="CF2246" s="90"/>
      <c r="CG2246" s="90"/>
      <c r="CH2246" s="90"/>
      <c r="CI2246" s="90"/>
      <c r="CJ2246" s="90"/>
      <c r="CK2246" s="90"/>
      <c r="CL2246" s="90"/>
      <c r="CM2246" s="90"/>
      <c r="CN2246" s="90"/>
      <c r="CO2246" s="90"/>
      <c r="CP2246" s="90"/>
      <c r="CQ2246" s="90"/>
      <c r="CR2246" s="90"/>
      <c r="CS2246" s="90"/>
      <c r="CT2246" s="90"/>
      <c r="CU2246" s="90"/>
      <c r="CV2246" s="90"/>
      <c r="CW2246" s="90"/>
      <c r="CX2246" s="90"/>
      <c r="CY2246" s="90"/>
      <c r="CZ2246" s="90"/>
      <c r="DA2246" s="90"/>
      <c r="DB2246" s="90"/>
      <c r="DC2246" s="90"/>
      <c r="DD2246" s="90"/>
      <c r="DE2246" s="90"/>
      <c r="DF2246" s="90"/>
      <c r="DG2246" s="90"/>
      <c r="DH2246" s="90"/>
      <c r="DI2246" s="90"/>
      <c r="DJ2246" s="90"/>
      <c r="DK2246" s="90"/>
      <c r="DL2246" s="90"/>
      <c r="DM2246" s="90"/>
      <c r="DN2246" s="90"/>
      <c r="DO2246" s="90"/>
      <c r="DP2246" s="90"/>
      <c r="DQ2246" s="90"/>
      <c r="DR2246" s="90"/>
      <c r="DS2246" s="90"/>
      <c r="DT2246" s="90"/>
      <c r="DU2246" s="90"/>
      <c r="DV2246" s="90"/>
      <c r="DW2246" s="90"/>
      <c r="DX2246" s="90"/>
      <c r="DY2246" s="90"/>
      <c r="DZ2246" s="90"/>
      <c r="EA2246" s="90"/>
      <c r="EB2246" s="90"/>
      <c r="EC2246" s="90"/>
      <c r="ED2246" s="90"/>
      <c r="EE2246" s="90"/>
      <c r="EF2246" s="90"/>
      <c r="EG2246" s="90"/>
      <c r="EH2246" s="90"/>
      <c r="EI2246" s="90"/>
      <c r="EJ2246" s="90"/>
      <c r="EK2246" s="90"/>
      <c r="EL2246" s="90"/>
      <c r="EM2246" s="90"/>
      <c r="EN2246" s="90"/>
      <c r="EO2246" s="90"/>
      <c r="EP2246" s="90"/>
      <c r="EQ2246" s="90"/>
      <c r="ER2246" s="90"/>
      <c r="ES2246" s="90"/>
      <c r="ET2246" s="90"/>
      <c r="EU2246" s="90"/>
      <c r="EV2246" s="90"/>
      <c r="EW2246" s="90"/>
      <c r="EX2246" s="90"/>
      <c r="EY2246" s="90"/>
      <c r="EZ2246" s="90"/>
      <c r="FA2246" s="90"/>
      <c r="FB2246" s="90"/>
      <c r="FC2246" s="90"/>
      <c r="FD2246" s="90"/>
      <c r="FE2246" s="90"/>
      <c r="FF2246" s="90"/>
      <c r="FG2246" s="90"/>
      <c r="FH2246" s="90"/>
      <c r="FI2246" s="90"/>
      <c r="FJ2246" s="90"/>
      <c r="FK2246" s="90"/>
      <c r="FL2246" s="90"/>
      <c r="FM2246" s="90"/>
      <c r="FN2246" s="90"/>
      <c r="FO2246" s="90"/>
      <c r="FP2246" s="90"/>
      <c r="FQ2246" s="90"/>
      <c r="FR2246" s="90"/>
      <c r="FS2246" s="90"/>
      <c r="FT2246" s="90"/>
      <c r="FU2246" s="90"/>
      <c r="FV2246" s="90"/>
      <c r="FW2246" s="90"/>
      <c r="FX2246" s="90"/>
      <c r="FY2246" s="90"/>
      <c r="FZ2246" s="90"/>
      <c r="GA2246" s="90"/>
      <c r="GB2246" s="90"/>
      <c r="GC2246" s="90"/>
      <c r="GD2246" s="90"/>
      <c r="GE2246" s="90"/>
      <c r="GF2246" s="90"/>
      <c r="GG2246" s="90"/>
      <c r="GH2246" s="90"/>
      <c r="GI2246" s="90"/>
      <c r="GJ2246" s="90"/>
      <c r="GK2246" s="90"/>
      <c r="GL2246" s="90"/>
      <c r="GM2246" s="90"/>
      <c r="GN2246" s="90"/>
      <c r="GO2246" s="90"/>
      <c r="GP2246" s="90"/>
      <c r="GQ2246" s="90"/>
      <c r="GR2246" s="90"/>
      <c r="GS2246" s="90"/>
      <c r="GT2246" s="90"/>
      <c r="GU2246" s="90"/>
      <c r="GV2246" s="90"/>
      <c r="GW2246" s="90"/>
      <c r="GX2246" s="90"/>
      <c r="GY2246" s="90"/>
      <c r="GZ2246" s="90"/>
      <c r="HA2246" s="90"/>
      <c r="HB2246" s="90"/>
      <c r="HC2246" s="90"/>
      <c r="HD2246" s="90"/>
      <c r="HE2246" s="90"/>
      <c r="HF2246" s="90"/>
      <c r="HG2246" s="90"/>
      <c r="HH2246" s="90"/>
      <c r="HI2246" s="90"/>
      <c r="HJ2246" s="90"/>
      <c r="HK2246" s="90"/>
      <c r="HL2246" s="90"/>
      <c r="HM2246" s="90"/>
      <c r="HN2246" s="90"/>
      <c r="HO2246" s="90"/>
      <c r="HP2246" s="90"/>
      <c r="HQ2246" s="90"/>
      <c r="HR2246" s="90"/>
      <c r="HS2246" s="90"/>
      <c r="HT2246" s="90"/>
      <c r="HU2246" s="90"/>
      <c r="HV2246" s="90"/>
      <c r="HW2246" s="90"/>
      <c r="HX2246" s="90"/>
      <c r="HY2246" s="90"/>
      <c r="HZ2246" s="90"/>
      <c r="IA2246" s="90"/>
      <c r="IB2246" s="90"/>
      <c r="IC2246" s="90"/>
      <c r="ID2246" s="90"/>
      <c r="IE2246" s="90"/>
      <c r="IF2246" s="90"/>
      <c r="IG2246" s="90"/>
      <c r="IH2246" s="90"/>
      <c r="II2246" s="90"/>
      <c r="IJ2246" s="90"/>
      <c r="IK2246" s="90"/>
      <c r="IL2246" s="90"/>
      <c r="IM2246" s="90"/>
    </row>
    <row r="2247" spans="1:247" ht="13.5" hidden="1">
      <c r="A2247" s="90" t="s">
        <v>3353</v>
      </c>
      <c r="B2247" s="90" t="s">
        <v>3369</v>
      </c>
      <c r="C2247" s="90" t="s">
        <v>440</v>
      </c>
      <c r="D2247" s="98">
        <v>45849</v>
      </c>
      <c r="E2247" s="90">
        <v>27</v>
      </c>
      <c r="F2247" s="90" t="s">
        <v>3375</v>
      </c>
      <c r="G2247" s="90" t="s">
        <v>3376</v>
      </c>
      <c r="H2247" s="92"/>
      <c r="I2247" s="92"/>
      <c r="J2247" s="90"/>
      <c r="K2247" s="94">
        <v>11900</v>
      </c>
      <c r="L2247" s="94">
        <f>K2247</f>
        <v>11900</v>
      </c>
      <c r="M2247" s="94">
        <f t="shared" si="63"/>
        <v>0</v>
      </c>
      <c r="N2247" s="90" t="s">
        <v>3377</v>
      </c>
      <c r="O2247" s="90" t="s">
        <v>3378</v>
      </c>
      <c r="P2247" s="90" t="s">
        <v>2849</v>
      </c>
      <c r="Q2247" s="90"/>
      <c r="R2247" s="90"/>
      <c r="S2247" s="90"/>
      <c r="T2247" s="90"/>
      <c r="U2247" s="90"/>
      <c r="V2247" s="90"/>
      <c r="W2247" s="90"/>
      <c r="X2247" s="90"/>
      <c r="Y2247" s="90"/>
      <c r="Z2247" s="90"/>
      <c r="AA2247" s="90"/>
      <c r="AB2247" s="90"/>
      <c r="AC2247" s="90"/>
      <c r="AD2247" s="90"/>
      <c r="AE2247" s="90"/>
      <c r="AF2247" s="90"/>
      <c r="AG2247" s="90"/>
      <c r="AH2247" s="90"/>
      <c r="AI2247" s="90"/>
      <c r="AJ2247" s="90"/>
      <c r="AK2247" s="90"/>
      <c r="AL2247" s="90"/>
      <c r="AM2247" s="90"/>
      <c r="AN2247" s="90"/>
      <c r="AO2247" s="90"/>
      <c r="AP2247" s="90"/>
      <c r="AQ2247" s="90"/>
      <c r="AR2247" s="90"/>
      <c r="AS2247" s="90"/>
      <c r="AT2247" s="90"/>
      <c r="AU2247" s="90"/>
      <c r="AV2247" s="90"/>
      <c r="AW2247" s="90"/>
      <c r="AX2247" s="90"/>
      <c r="AY2247" s="90"/>
      <c r="AZ2247" s="90"/>
      <c r="BA2247" s="90"/>
      <c r="BB2247" s="90"/>
      <c r="BC2247" s="90"/>
      <c r="BD2247" s="90"/>
      <c r="BE2247" s="90"/>
      <c r="BF2247" s="90"/>
      <c r="BG2247" s="90"/>
      <c r="BH2247" s="90"/>
      <c r="BI2247" s="90"/>
      <c r="BJ2247" s="90"/>
      <c r="BK2247" s="90"/>
      <c r="BL2247" s="90"/>
      <c r="BM2247" s="90"/>
      <c r="BN2247" s="90"/>
      <c r="BO2247" s="90"/>
      <c r="BP2247" s="90"/>
      <c r="BQ2247" s="90"/>
      <c r="BR2247" s="90"/>
      <c r="BS2247" s="90"/>
      <c r="BT2247" s="90"/>
      <c r="BU2247" s="90"/>
      <c r="BV2247" s="90"/>
      <c r="BW2247" s="90"/>
      <c r="BX2247" s="90"/>
      <c r="BY2247" s="90"/>
      <c r="BZ2247" s="90"/>
      <c r="CA2247" s="90"/>
      <c r="CB2247" s="90"/>
      <c r="CC2247" s="90"/>
      <c r="CD2247" s="90"/>
      <c r="CE2247" s="90"/>
      <c r="CF2247" s="90"/>
      <c r="CG2247" s="90"/>
      <c r="CH2247" s="90"/>
      <c r="CI2247" s="90"/>
      <c r="CJ2247" s="90"/>
      <c r="CK2247" s="90"/>
      <c r="CL2247" s="90"/>
      <c r="CM2247" s="90"/>
      <c r="CN2247" s="90"/>
      <c r="CO2247" s="90"/>
      <c r="CP2247" s="90"/>
      <c r="CQ2247" s="90"/>
      <c r="CR2247" s="90"/>
      <c r="CS2247" s="90"/>
      <c r="CT2247" s="90"/>
      <c r="CU2247" s="90"/>
      <c r="CV2247" s="90"/>
      <c r="CW2247" s="90"/>
      <c r="CX2247" s="90"/>
      <c r="CY2247" s="90"/>
      <c r="CZ2247" s="90"/>
      <c r="DA2247" s="90"/>
      <c r="DB2247" s="90"/>
      <c r="DC2247" s="90"/>
      <c r="DD2247" s="90"/>
      <c r="DE2247" s="90"/>
      <c r="DF2247" s="90"/>
      <c r="DG2247" s="90"/>
      <c r="DH2247" s="90"/>
      <c r="DI2247" s="90"/>
      <c r="DJ2247" s="90"/>
      <c r="DK2247" s="90"/>
      <c r="DL2247" s="90"/>
      <c r="DM2247" s="90"/>
      <c r="DN2247" s="90"/>
      <c r="DO2247" s="90"/>
      <c r="DP2247" s="90"/>
      <c r="DQ2247" s="90"/>
      <c r="DR2247" s="90"/>
      <c r="DS2247" s="90"/>
      <c r="DT2247" s="90"/>
      <c r="DU2247" s="90"/>
      <c r="DV2247" s="90"/>
      <c r="DW2247" s="90"/>
      <c r="DX2247" s="90"/>
      <c r="DY2247" s="90"/>
      <c r="DZ2247" s="90"/>
      <c r="EA2247" s="90"/>
      <c r="EB2247" s="90"/>
      <c r="EC2247" s="90"/>
      <c r="ED2247" s="90"/>
      <c r="EE2247" s="90"/>
      <c r="EF2247" s="90"/>
      <c r="EG2247" s="90"/>
      <c r="EH2247" s="90"/>
      <c r="EI2247" s="90"/>
      <c r="EJ2247" s="90"/>
      <c r="EK2247" s="90"/>
      <c r="EL2247" s="90"/>
      <c r="EM2247" s="90"/>
      <c r="EN2247" s="90"/>
      <c r="EO2247" s="90"/>
      <c r="EP2247" s="90"/>
      <c r="EQ2247" s="90"/>
      <c r="ER2247" s="90"/>
      <c r="ES2247" s="90"/>
      <c r="ET2247" s="90"/>
      <c r="EU2247" s="90"/>
      <c r="EV2247" s="90"/>
      <c r="EW2247" s="90"/>
      <c r="EX2247" s="90"/>
      <c r="EY2247" s="90"/>
      <c r="EZ2247" s="90"/>
      <c r="FA2247" s="90"/>
      <c r="FB2247" s="90"/>
      <c r="FC2247" s="90"/>
      <c r="FD2247" s="90"/>
      <c r="FE2247" s="90"/>
      <c r="FF2247" s="90"/>
      <c r="FG2247" s="90"/>
      <c r="FH2247" s="90"/>
      <c r="FI2247" s="90"/>
      <c r="FJ2247" s="90"/>
      <c r="FK2247" s="90"/>
      <c r="FL2247" s="90"/>
      <c r="FM2247" s="90"/>
      <c r="FN2247" s="90"/>
      <c r="FO2247" s="90"/>
      <c r="FP2247" s="90"/>
      <c r="FQ2247" s="90"/>
      <c r="FR2247" s="90"/>
      <c r="FS2247" s="90"/>
      <c r="FT2247" s="90"/>
      <c r="FU2247" s="90"/>
      <c r="FV2247" s="90"/>
      <c r="FW2247" s="90"/>
      <c r="FX2247" s="90"/>
      <c r="FY2247" s="90"/>
      <c r="FZ2247" s="90"/>
      <c r="GA2247" s="90"/>
      <c r="GB2247" s="90"/>
      <c r="GC2247" s="90"/>
      <c r="GD2247" s="90"/>
      <c r="GE2247" s="90"/>
      <c r="GF2247" s="90"/>
      <c r="GG2247" s="90"/>
      <c r="GH2247" s="90"/>
      <c r="GI2247" s="90"/>
      <c r="GJ2247" s="90"/>
      <c r="GK2247" s="90"/>
      <c r="GL2247" s="90"/>
      <c r="GM2247" s="90"/>
      <c r="GN2247" s="90"/>
      <c r="GO2247" s="90"/>
      <c r="GP2247" s="90"/>
      <c r="GQ2247" s="90"/>
      <c r="GR2247" s="90"/>
      <c r="GS2247" s="90"/>
      <c r="GT2247" s="90"/>
      <c r="GU2247" s="90"/>
      <c r="GV2247" s="90"/>
      <c r="GW2247" s="90"/>
      <c r="GX2247" s="90"/>
      <c r="GY2247" s="90"/>
      <c r="GZ2247" s="90"/>
      <c r="HA2247" s="90"/>
      <c r="HB2247" s="90"/>
      <c r="HC2247" s="90"/>
      <c r="HD2247" s="90"/>
      <c r="HE2247" s="90"/>
      <c r="HF2247" s="90"/>
      <c r="HG2247" s="90"/>
      <c r="HH2247" s="90"/>
      <c r="HI2247" s="90"/>
      <c r="HJ2247" s="90"/>
      <c r="HK2247" s="90"/>
      <c r="HL2247" s="90"/>
      <c r="HM2247" s="90"/>
      <c r="HN2247" s="90"/>
      <c r="HO2247" s="90"/>
      <c r="HP2247" s="90"/>
      <c r="HQ2247" s="90"/>
      <c r="HR2247" s="90"/>
      <c r="HS2247" s="90"/>
      <c r="HT2247" s="90"/>
      <c r="HU2247" s="90"/>
      <c r="HV2247" s="90"/>
      <c r="HW2247" s="90"/>
      <c r="HX2247" s="90"/>
      <c r="HY2247" s="90"/>
      <c r="HZ2247" s="90"/>
      <c r="IA2247" s="90"/>
      <c r="IB2247" s="90"/>
      <c r="IC2247" s="90"/>
      <c r="ID2247" s="90"/>
      <c r="IE2247" s="90"/>
      <c r="IF2247" s="90"/>
      <c r="IG2247" s="90"/>
      <c r="IH2247" s="90"/>
      <c r="II2247" s="90"/>
      <c r="IJ2247" s="90"/>
      <c r="IK2247" s="90"/>
      <c r="IL2247" s="90"/>
      <c r="IM2247" s="90"/>
    </row>
    <row r="2248" spans="1:247" ht="13.5" hidden="1">
      <c r="A2248" s="90"/>
      <c r="B2248" s="90"/>
      <c r="C2248" s="90"/>
      <c r="D2248" s="90"/>
      <c r="E2248" s="90"/>
      <c r="F2248" s="90"/>
      <c r="G2248" s="90"/>
      <c r="H2248" s="92"/>
      <c r="I2248" s="92"/>
      <c r="J2248" s="93"/>
      <c r="K2248" s="94"/>
      <c r="L2248" s="94"/>
      <c r="M2248" s="94"/>
      <c r="N2248" s="117"/>
      <c r="O2248" s="112"/>
      <c r="P2248" s="112"/>
      <c r="Q2248" s="112"/>
      <c r="R2248" s="112"/>
      <c r="S2248" s="112"/>
      <c r="T2248" s="112"/>
      <c r="U2248" s="112"/>
      <c r="V2248" s="112"/>
      <c r="W2248" s="112"/>
      <c r="X2248" s="112"/>
      <c r="Y2248" s="112"/>
      <c r="Z2248" s="112"/>
      <c r="AA2248" s="112"/>
      <c r="AB2248" s="112"/>
      <c r="AC2248" s="112"/>
      <c r="AD2248" s="112"/>
      <c r="AE2248" s="112"/>
      <c r="AF2248" s="112"/>
      <c r="AG2248" s="112"/>
      <c r="AH2248" s="112"/>
      <c r="AI2248" s="112"/>
      <c r="AJ2248" s="112"/>
      <c r="AK2248" s="112"/>
      <c r="AL2248" s="112"/>
      <c r="AM2248" s="112"/>
      <c r="AN2248" s="112"/>
      <c r="AO2248" s="112"/>
      <c r="AP2248" s="112"/>
      <c r="AQ2248" s="112"/>
      <c r="AR2248" s="112"/>
      <c r="AS2248" s="112"/>
      <c r="AT2248" s="112"/>
      <c r="AU2248" s="112"/>
      <c r="AV2248" s="112"/>
      <c r="AW2248" s="112"/>
      <c r="AX2248" s="112"/>
      <c r="AY2248" s="112"/>
      <c r="AZ2248" s="112"/>
      <c r="BA2248" s="112"/>
      <c r="BB2248" s="112"/>
      <c r="BC2248" s="112"/>
      <c r="BD2248" s="112"/>
      <c r="BE2248" s="112"/>
      <c r="BF2248" s="112"/>
      <c r="BG2248" s="112"/>
      <c r="BH2248" s="112"/>
      <c r="BI2248" s="112"/>
      <c r="BJ2248" s="112"/>
      <c r="BK2248" s="112"/>
      <c r="BL2248" s="112"/>
      <c r="BM2248" s="112"/>
      <c r="BN2248" s="112"/>
      <c r="BO2248" s="112"/>
      <c r="BP2248" s="112"/>
      <c r="BQ2248" s="112"/>
      <c r="BR2248" s="112"/>
      <c r="BS2248" s="112"/>
      <c r="BT2248" s="112"/>
      <c r="BU2248" s="112"/>
      <c r="BV2248" s="112"/>
      <c r="BW2248" s="112"/>
      <c r="BX2248" s="112"/>
      <c r="BY2248" s="112"/>
      <c r="BZ2248" s="112"/>
      <c r="CA2248" s="112"/>
      <c r="CB2248" s="112"/>
      <c r="CC2248" s="112"/>
      <c r="CD2248" s="112"/>
      <c r="CE2248" s="112"/>
      <c r="CF2248" s="112"/>
      <c r="CG2248" s="112"/>
      <c r="CH2248" s="112"/>
      <c r="CI2248" s="112"/>
      <c r="CJ2248" s="112"/>
      <c r="CK2248" s="112"/>
      <c r="CL2248" s="112"/>
      <c r="CM2248" s="112"/>
      <c r="CN2248" s="112"/>
      <c r="CO2248" s="112"/>
      <c r="CP2248" s="112"/>
      <c r="CQ2248" s="112"/>
      <c r="CR2248" s="112"/>
      <c r="CS2248" s="112"/>
      <c r="CT2248" s="112"/>
      <c r="CU2248" s="112"/>
      <c r="CV2248" s="112"/>
      <c r="CW2248" s="112"/>
      <c r="CX2248" s="112"/>
      <c r="CY2248" s="112"/>
      <c r="CZ2248" s="112"/>
      <c r="DA2248" s="112"/>
      <c r="DB2248" s="112"/>
      <c r="DC2248" s="112"/>
      <c r="DD2248" s="112"/>
      <c r="DE2248" s="112"/>
      <c r="DF2248" s="112"/>
      <c r="DG2248" s="112"/>
      <c r="DH2248" s="112"/>
      <c r="DI2248" s="112"/>
      <c r="DJ2248" s="112"/>
      <c r="DK2248" s="112"/>
      <c r="DL2248" s="112"/>
      <c r="DM2248" s="112"/>
      <c r="DN2248" s="112"/>
      <c r="DO2248" s="112"/>
      <c r="DP2248" s="112"/>
      <c r="DQ2248" s="112"/>
      <c r="DR2248" s="112"/>
      <c r="DS2248" s="112"/>
      <c r="DT2248" s="112"/>
      <c r="DU2248" s="112"/>
      <c r="DV2248" s="112"/>
      <c r="DW2248" s="112"/>
      <c r="DX2248" s="112"/>
      <c r="DY2248" s="112"/>
      <c r="DZ2248" s="112"/>
      <c r="EA2248" s="112"/>
      <c r="EB2248" s="112"/>
      <c r="EC2248" s="112"/>
      <c r="ED2248" s="112"/>
      <c r="EE2248" s="112"/>
      <c r="EF2248" s="112"/>
      <c r="EG2248" s="112"/>
      <c r="EH2248" s="112"/>
      <c r="EI2248" s="112"/>
      <c r="EJ2248" s="112"/>
      <c r="EK2248" s="112"/>
      <c r="EL2248" s="112"/>
      <c r="EM2248" s="112"/>
      <c r="EN2248" s="112"/>
      <c r="EO2248" s="112"/>
      <c r="EP2248" s="112"/>
      <c r="EQ2248" s="112"/>
      <c r="ER2248" s="112"/>
      <c r="ES2248" s="112"/>
      <c r="ET2248" s="112"/>
      <c r="EU2248" s="112"/>
      <c r="EV2248" s="112"/>
      <c r="EW2248" s="112"/>
      <c r="EX2248" s="112"/>
      <c r="EY2248" s="112"/>
      <c r="EZ2248" s="112"/>
      <c r="FA2248" s="112"/>
      <c r="FB2248" s="112"/>
      <c r="FC2248" s="112"/>
      <c r="FD2248" s="112"/>
      <c r="FE2248" s="112"/>
      <c r="FF2248" s="112"/>
      <c r="FG2248" s="112"/>
      <c r="FH2248" s="112"/>
      <c r="FI2248" s="112"/>
      <c r="FJ2248" s="112"/>
      <c r="FK2248" s="112"/>
      <c r="FL2248" s="112"/>
      <c r="FM2248" s="112"/>
      <c r="FN2248" s="112"/>
      <c r="FO2248" s="112"/>
      <c r="FP2248" s="112"/>
      <c r="FQ2248" s="112"/>
      <c r="FR2248" s="112"/>
      <c r="FS2248" s="112"/>
      <c r="FT2248" s="112"/>
      <c r="FU2248" s="112"/>
      <c r="FV2248" s="112"/>
      <c r="FW2248" s="112"/>
      <c r="FX2248" s="112"/>
      <c r="FY2248" s="112"/>
      <c r="FZ2248" s="112"/>
      <c r="GA2248" s="112"/>
      <c r="GB2248" s="112"/>
      <c r="GC2248" s="112"/>
      <c r="GD2248" s="112"/>
      <c r="GE2248" s="112"/>
      <c r="GF2248" s="112"/>
      <c r="GG2248" s="112"/>
      <c r="GH2248" s="112"/>
      <c r="GI2248" s="112"/>
      <c r="GJ2248" s="112"/>
      <c r="GK2248" s="112"/>
      <c r="GL2248" s="112"/>
      <c r="GM2248" s="112"/>
      <c r="GN2248" s="112"/>
      <c r="GO2248" s="112"/>
      <c r="GP2248" s="112"/>
      <c r="GQ2248" s="112"/>
      <c r="GR2248" s="112"/>
      <c r="GS2248" s="112"/>
      <c r="GT2248" s="112"/>
      <c r="GU2248" s="112"/>
      <c r="GV2248" s="112"/>
      <c r="GW2248" s="112"/>
      <c r="GX2248" s="112"/>
      <c r="GY2248" s="112"/>
      <c r="GZ2248" s="112"/>
      <c r="HA2248" s="112"/>
      <c r="HB2248" s="112"/>
      <c r="HC2248" s="112"/>
      <c r="HD2248" s="112"/>
      <c r="HE2248" s="112"/>
      <c r="HF2248" s="112"/>
      <c r="HG2248" s="112"/>
      <c r="HH2248" s="112"/>
      <c r="HI2248" s="112"/>
      <c r="HJ2248" s="112"/>
      <c r="HK2248" s="112"/>
      <c r="HL2248" s="112"/>
      <c r="HM2248" s="112"/>
      <c r="HN2248" s="112"/>
      <c r="HO2248" s="112"/>
      <c r="HP2248" s="112"/>
      <c r="HQ2248" s="112"/>
      <c r="HR2248" s="112"/>
      <c r="HS2248" s="112"/>
      <c r="HT2248" s="112"/>
      <c r="HU2248" s="112"/>
      <c r="HV2248" s="112"/>
      <c r="HW2248" s="112"/>
      <c r="HX2248" s="112"/>
      <c r="HY2248" s="112"/>
      <c r="HZ2248" s="112"/>
      <c r="IA2248" s="112"/>
      <c r="IB2248" s="112"/>
      <c r="IC2248" s="112"/>
      <c r="ID2248" s="112"/>
      <c r="IE2248" s="112"/>
      <c r="IF2248" s="112"/>
      <c r="IG2248" s="112"/>
      <c r="IH2248" s="112"/>
      <c r="II2248" s="112"/>
      <c r="IJ2248" s="112"/>
      <c r="IK2248" s="112"/>
      <c r="IL2248" s="112"/>
      <c r="IM2248" s="112"/>
    </row>
    <row r="2249" spans="1:247" ht="13.5" hidden="1">
      <c r="A2249" s="90" t="s">
        <v>3379</v>
      </c>
      <c r="B2249" s="90" t="s">
        <v>3380</v>
      </c>
      <c r="C2249" s="90" t="s">
        <v>3381</v>
      </c>
      <c r="D2249" s="90" t="s">
        <v>3382</v>
      </c>
      <c r="E2249" s="90">
        <v>721</v>
      </c>
      <c r="F2249" s="90" t="s">
        <v>3383</v>
      </c>
      <c r="G2249" s="90" t="s">
        <v>3384</v>
      </c>
      <c r="H2249" s="92">
        <v>1325000</v>
      </c>
      <c r="I2249" s="90">
        <v>496</v>
      </c>
      <c r="J2249" s="93"/>
      <c r="K2249" s="94">
        <f>IFERROR(H2249/I2249,0)</f>
        <v>2671.3709677419356</v>
      </c>
      <c r="L2249" s="94">
        <f>K2249</f>
        <v>2671.3709677419356</v>
      </c>
      <c r="M2249" s="94">
        <f t="shared" ref="M2249:M2278" si="64">K2249-L2249</f>
        <v>0</v>
      </c>
      <c r="N2249" s="91"/>
      <c r="O2249" s="90"/>
      <c r="P2249" s="90"/>
      <c r="Q2249" s="90"/>
      <c r="R2249" s="90"/>
      <c r="S2249" s="90"/>
      <c r="T2249" s="90"/>
      <c r="U2249" s="90"/>
      <c r="V2249" s="90"/>
      <c r="W2249" s="90"/>
      <c r="X2249" s="90"/>
      <c r="Y2249" s="90"/>
      <c r="Z2249" s="90"/>
      <c r="AA2249" s="90"/>
      <c r="AB2249" s="90"/>
      <c r="AC2249" s="90"/>
      <c r="AD2249" s="90"/>
      <c r="AE2249" s="90"/>
      <c r="AF2249" s="90"/>
      <c r="AG2249" s="90"/>
      <c r="AH2249" s="90"/>
      <c r="AI2249" s="90"/>
      <c r="AJ2249" s="90"/>
      <c r="AK2249" s="90"/>
      <c r="AL2249" s="90"/>
      <c r="AM2249" s="90"/>
      <c r="AN2249" s="90"/>
      <c r="AO2249" s="90"/>
      <c r="AP2249" s="90"/>
      <c r="AQ2249" s="90"/>
      <c r="AR2249" s="90"/>
      <c r="AS2249" s="90"/>
      <c r="AT2249" s="90"/>
      <c r="AU2249" s="90"/>
      <c r="AV2249" s="90"/>
      <c r="AW2249" s="90"/>
      <c r="AX2249" s="90"/>
      <c r="AY2249" s="90"/>
      <c r="AZ2249" s="90"/>
      <c r="BA2249" s="90"/>
      <c r="BB2249" s="90"/>
      <c r="BC2249" s="90"/>
      <c r="BD2249" s="90"/>
      <c r="BE2249" s="90"/>
      <c r="BF2249" s="90"/>
      <c r="BG2249" s="90"/>
      <c r="BH2249" s="90"/>
      <c r="BI2249" s="90"/>
      <c r="BJ2249" s="90"/>
      <c r="BK2249" s="90"/>
      <c r="BL2249" s="90"/>
      <c r="BM2249" s="90"/>
      <c r="BN2249" s="90"/>
      <c r="BO2249" s="90"/>
      <c r="BP2249" s="90"/>
      <c r="BQ2249" s="90"/>
      <c r="BR2249" s="90"/>
      <c r="BS2249" s="90"/>
      <c r="BT2249" s="90"/>
      <c r="BU2249" s="90"/>
      <c r="BV2249" s="90"/>
      <c r="BW2249" s="90"/>
      <c r="BX2249" s="90"/>
      <c r="BY2249" s="90"/>
      <c r="BZ2249" s="90"/>
      <c r="CA2249" s="90"/>
      <c r="CB2249" s="90"/>
      <c r="CC2249" s="90"/>
      <c r="CD2249" s="90"/>
      <c r="CE2249" s="90"/>
      <c r="CF2249" s="90"/>
      <c r="CG2249" s="90"/>
      <c r="CH2249" s="90"/>
      <c r="CI2249" s="90"/>
      <c r="CJ2249" s="90"/>
      <c r="CK2249" s="90"/>
      <c r="CL2249" s="90"/>
      <c r="CM2249" s="90"/>
      <c r="CN2249" s="90"/>
      <c r="CO2249" s="90"/>
      <c r="CP2249" s="90"/>
      <c r="CQ2249" s="90"/>
      <c r="CR2249" s="90"/>
      <c r="CS2249" s="90"/>
      <c r="CT2249" s="90"/>
      <c r="CU2249" s="90"/>
      <c r="CV2249" s="90"/>
      <c r="CW2249" s="90"/>
      <c r="CX2249" s="90"/>
      <c r="CY2249" s="90"/>
      <c r="CZ2249" s="90"/>
      <c r="DA2249" s="90"/>
      <c r="DB2249" s="90"/>
      <c r="DC2249" s="90"/>
      <c r="DD2249" s="90"/>
      <c r="DE2249" s="90"/>
      <c r="DF2249" s="90"/>
      <c r="DG2249" s="90"/>
      <c r="DH2249" s="90"/>
      <c r="DI2249" s="90"/>
      <c r="DJ2249" s="90"/>
      <c r="DK2249" s="90"/>
      <c r="DL2249" s="90"/>
      <c r="DM2249" s="90"/>
      <c r="DN2249" s="90"/>
      <c r="DO2249" s="90"/>
      <c r="DP2249" s="90"/>
      <c r="DQ2249" s="90"/>
      <c r="DR2249" s="90"/>
      <c r="DS2249" s="90"/>
      <c r="DT2249" s="90"/>
      <c r="DU2249" s="90"/>
      <c r="DV2249" s="90"/>
      <c r="DW2249" s="90"/>
      <c r="DX2249" s="90"/>
      <c r="DY2249" s="90"/>
      <c r="DZ2249" s="90"/>
      <c r="EA2249" s="90"/>
      <c r="EB2249" s="90"/>
      <c r="EC2249" s="90"/>
      <c r="ED2249" s="90"/>
      <c r="EE2249" s="90"/>
      <c r="EF2249" s="90"/>
      <c r="EG2249" s="90"/>
      <c r="EH2249" s="90"/>
      <c r="EI2249" s="90"/>
      <c r="EJ2249" s="90"/>
      <c r="EK2249" s="90"/>
      <c r="EL2249" s="90"/>
      <c r="EM2249" s="90"/>
      <c r="EN2249" s="90"/>
      <c r="EO2249" s="90"/>
      <c r="EP2249" s="90"/>
      <c r="EQ2249" s="90"/>
      <c r="ER2249" s="90"/>
      <c r="ES2249" s="90"/>
      <c r="ET2249" s="90"/>
      <c r="EU2249" s="90"/>
      <c r="EV2249" s="90"/>
      <c r="EW2249" s="90"/>
      <c r="EX2249" s="90"/>
      <c r="EY2249" s="90"/>
      <c r="EZ2249" s="90"/>
      <c r="FA2249" s="90"/>
      <c r="FB2249" s="90"/>
      <c r="FC2249" s="90"/>
      <c r="FD2249" s="90"/>
      <c r="FE2249" s="90"/>
      <c r="FF2249" s="90"/>
      <c r="FG2249" s="90"/>
      <c r="FH2249" s="90"/>
      <c r="FI2249" s="90"/>
      <c r="FJ2249" s="90"/>
      <c r="FK2249" s="90"/>
      <c r="FL2249" s="90"/>
      <c r="FM2249" s="90"/>
      <c r="FN2249" s="90"/>
      <c r="FO2249" s="90"/>
      <c r="FP2249" s="90"/>
      <c r="FQ2249" s="90"/>
      <c r="FR2249" s="90"/>
      <c r="FS2249" s="90"/>
      <c r="FT2249" s="90"/>
      <c r="FU2249" s="90"/>
      <c r="FV2249" s="90"/>
      <c r="FW2249" s="90"/>
      <c r="FX2249" s="90"/>
      <c r="FY2249" s="90"/>
      <c r="FZ2249" s="90"/>
      <c r="GA2249" s="90"/>
      <c r="GB2249" s="90"/>
      <c r="GC2249" s="90"/>
      <c r="GD2249" s="90"/>
      <c r="GE2249" s="90"/>
      <c r="GF2249" s="90"/>
      <c r="GG2249" s="90"/>
      <c r="GH2249" s="90"/>
      <c r="GI2249" s="90"/>
      <c r="GJ2249" s="90"/>
      <c r="GK2249" s="90"/>
      <c r="GL2249" s="90"/>
      <c r="GM2249" s="90"/>
      <c r="GN2249" s="90"/>
      <c r="GO2249" s="90"/>
      <c r="GP2249" s="90"/>
      <c r="GQ2249" s="90"/>
      <c r="GR2249" s="90"/>
      <c r="GS2249" s="90"/>
      <c r="GT2249" s="90"/>
      <c r="GU2249" s="90"/>
      <c r="GV2249" s="90"/>
      <c r="GW2249" s="90"/>
      <c r="GX2249" s="90"/>
      <c r="GY2249" s="90"/>
      <c r="GZ2249" s="90"/>
      <c r="HA2249" s="90"/>
      <c r="HB2249" s="90"/>
      <c r="HC2249" s="90"/>
      <c r="HD2249" s="90"/>
      <c r="HE2249" s="90"/>
      <c r="HF2249" s="90"/>
      <c r="HG2249" s="90"/>
      <c r="HH2249" s="90"/>
      <c r="HI2249" s="90"/>
      <c r="HJ2249" s="90"/>
      <c r="HK2249" s="90"/>
      <c r="HL2249" s="90"/>
      <c r="HM2249" s="90"/>
      <c r="HN2249" s="90"/>
      <c r="HO2249" s="90"/>
      <c r="HP2249" s="90"/>
      <c r="HQ2249" s="90"/>
      <c r="HR2249" s="90"/>
      <c r="HS2249" s="90"/>
      <c r="HT2249" s="90"/>
      <c r="HU2249" s="90"/>
      <c r="HV2249" s="90"/>
      <c r="HW2249" s="90"/>
      <c r="HX2249" s="90"/>
      <c r="HY2249" s="90"/>
      <c r="HZ2249" s="90"/>
      <c r="IA2249" s="90"/>
      <c r="IB2249" s="90"/>
      <c r="IC2249" s="90"/>
      <c r="ID2249" s="90"/>
      <c r="IE2249" s="90"/>
      <c r="IF2249" s="90"/>
      <c r="IG2249" s="90"/>
      <c r="IH2249" s="90"/>
      <c r="II2249" s="90"/>
      <c r="IJ2249" s="90"/>
      <c r="IK2249" s="90"/>
      <c r="IL2249" s="90"/>
      <c r="IM2249" s="90"/>
    </row>
    <row r="2250" spans="1:247" ht="13.5" hidden="1">
      <c r="A2250" s="90" t="s">
        <v>3379</v>
      </c>
      <c r="B2250" s="90" t="s">
        <v>3380</v>
      </c>
      <c r="C2250" s="90" t="s">
        <v>3385</v>
      </c>
      <c r="D2250" s="90" t="s">
        <v>2978</v>
      </c>
      <c r="E2250" s="90" t="s">
        <v>504</v>
      </c>
      <c r="F2250" s="90" t="s">
        <v>3386</v>
      </c>
      <c r="G2250" s="90" t="s">
        <v>3387</v>
      </c>
      <c r="H2250" s="92"/>
      <c r="I2250" s="92"/>
      <c r="J2250" s="93"/>
      <c r="K2250" s="94">
        <f>1782.46/2</f>
        <v>891.23</v>
      </c>
      <c r="L2250" s="94">
        <v>891.23</v>
      </c>
      <c r="M2250" s="94">
        <f t="shared" si="64"/>
        <v>0</v>
      </c>
      <c r="N2250" s="91"/>
      <c r="O2250" s="90"/>
      <c r="P2250" s="90"/>
      <c r="Q2250" s="90"/>
      <c r="R2250" s="90"/>
      <c r="S2250" s="90"/>
      <c r="T2250" s="90"/>
      <c r="U2250" s="90"/>
      <c r="V2250" s="90"/>
      <c r="W2250" s="90"/>
      <c r="X2250" s="90"/>
      <c r="Y2250" s="90"/>
      <c r="Z2250" s="90"/>
      <c r="AA2250" s="90"/>
      <c r="AB2250" s="90"/>
      <c r="AC2250" s="90"/>
      <c r="AD2250" s="90"/>
      <c r="AE2250" s="90"/>
      <c r="AF2250" s="90"/>
      <c r="AG2250" s="90"/>
      <c r="AH2250" s="90"/>
      <c r="AI2250" s="90"/>
      <c r="AJ2250" s="90"/>
      <c r="AK2250" s="90"/>
      <c r="AL2250" s="90"/>
      <c r="AM2250" s="90"/>
      <c r="AN2250" s="90"/>
      <c r="AO2250" s="90"/>
      <c r="AP2250" s="90"/>
      <c r="AQ2250" s="90"/>
      <c r="AR2250" s="90"/>
      <c r="AS2250" s="90"/>
      <c r="AT2250" s="90"/>
      <c r="AU2250" s="90"/>
      <c r="AV2250" s="90"/>
      <c r="AW2250" s="90"/>
      <c r="AX2250" s="90"/>
      <c r="AY2250" s="90"/>
      <c r="AZ2250" s="90"/>
      <c r="BA2250" s="90"/>
      <c r="BB2250" s="90"/>
      <c r="BC2250" s="90"/>
      <c r="BD2250" s="90"/>
      <c r="BE2250" s="90"/>
      <c r="BF2250" s="90"/>
      <c r="BG2250" s="90"/>
      <c r="BH2250" s="90"/>
      <c r="BI2250" s="90"/>
      <c r="BJ2250" s="90"/>
      <c r="BK2250" s="90"/>
      <c r="BL2250" s="90"/>
      <c r="BM2250" s="90"/>
      <c r="BN2250" s="90"/>
      <c r="BO2250" s="90"/>
      <c r="BP2250" s="90"/>
      <c r="BQ2250" s="90"/>
      <c r="BR2250" s="90"/>
      <c r="BS2250" s="90"/>
      <c r="BT2250" s="90"/>
      <c r="BU2250" s="90"/>
      <c r="BV2250" s="90"/>
      <c r="BW2250" s="90"/>
      <c r="BX2250" s="90"/>
      <c r="BY2250" s="90"/>
      <c r="BZ2250" s="90"/>
      <c r="CA2250" s="90"/>
      <c r="CB2250" s="90"/>
      <c r="CC2250" s="90"/>
      <c r="CD2250" s="90"/>
      <c r="CE2250" s="90"/>
      <c r="CF2250" s="90"/>
      <c r="CG2250" s="90"/>
      <c r="CH2250" s="90"/>
      <c r="CI2250" s="90"/>
      <c r="CJ2250" s="90"/>
      <c r="CK2250" s="90"/>
      <c r="CL2250" s="90"/>
      <c r="CM2250" s="90"/>
      <c r="CN2250" s="90"/>
      <c r="CO2250" s="90"/>
      <c r="CP2250" s="90"/>
      <c r="CQ2250" s="90"/>
      <c r="CR2250" s="90"/>
      <c r="CS2250" s="90"/>
      <c r="CT2250" s="90"/>
      <c r="CU2250" s="90"/>
      <c r="CV2250" s="90"/>
      <c r="CW2250" s="90"/>
      <c r="CX2250" s="90"/>
      <c r="CY2250" s="90"/>
      <c r="CZ2250" s="90"/>
      <c r="DA2250" s="90"/>
      <c r="DB2250" s="90"/>
      <c r="DC2250" s="90"/>
      <c r="DD2250" s="90"/>
      <c r="DE2250" s="90"/>
      <c r="DF2250" s="90"/>
      <c r="DG2250" s="90"/>
      <c r="DH2250" s="90"/>
      <c r="DI2250" s="90"/>
      <c r="DJ2250" s="90"/>
      <c r="DK2250" s="90"/>
      <c r="DL2250" s="90"/>
      <c r="DM2250" s="90"/>
      <c r="DN2250" s="90"/>
      <c r="DO2250" s="90"/>
      <c r="DP2250" s="90"/>
      <c r="DQ2250" s="90"/>
      <c r="DR2250" s="90"/>
      <c r="DS2250" s="90"/>
      <c r="DT2250" s="90"/>
      <c r="DU2250" s="90"/>
      <c r="DV2250" s="90"/>
      <c r="DW2250" s="90"/>
      <c r="DX2250" s="90"/>
      <c r="DY2250" s="90"/>
      <c r="DZ2250" s="90"/>
      <c r="EA2250" s="90"/>
      <c r="EB2250" s="90"/>
      <c r="EC2250" s="90"/>
      <c r="ED2250" s="90"/>
      <c r="EE2250" s="90"/>
      <c r="EF2250" s="90"/>
      <c r="EG2250" s="90"/>
      <c r="EH2250" s="90"/>
      <c r="EI2250" s="90"/>
      <c r="EJ2250" s="90"/>
      <c r="EK2250" s="90"/>
      <c r="EL2250" s="90"/>
      <c r="EM2250" s="90"/>
      <c r="EN2250" s="90"/>
      <c r="EO2250" s="90"/>
      <c r="EP2250" s="90"/>
      <c r="EQ2250" s="90"/>
      <c r="ER2250" s="90"/>
      <c r="ES2250" s="90"/>
      <c r="ET2250" s="90"/>
      <c r="EU2250" s="90"/>
      <c r="EV2250" s="90"/>
      <c r="EW2250" s="90"/>
      <c r="EX2250" s="90"/>
      <c r="EY2250" s="90"/>
      <c r="EZ2250" s="90"/>
      <c r="FA2250" s="90"/>
      <c r="FB2250" s="90"/>
      <c r="FC2250" s="90"/>
      <c r="FD2250" s="90"/>
      <c r="FE2250" s="90"/>
      <c r="FF2250" s="90"/>
      <c r="FG2250" s="90"/>
      <c r="FH2250" s="90"/>
      <c r="FI2250" s="90"/>
      <c r="FJ2250" s="90"/>
      <c r="FK2250" s="90"/>
      <c r="FL2250" s="90"/>
      <c r="FM2250" s="90"/>
      <c r="FN2250" s="90"/>
      <c r="FO2250" s="90"/>
      <c r="FP2250" s="90"/>
      <c r="FQ2250" s="90"/>
      <c r="FR2250" s="90"/>
      <c r="FS2250" s="90"/>
      <c r="FT2250" s="90"/>
      <c r="FU2250" s="90"/>
      <c r="FV2250" s="90"/>
      <c r="FW2250" s="90"/>
      <c r="FX2250" s="90"/>
      <c r="FY2250" s="90"/>
      <c r="FZ2250" s="90"/>
      <c r="GA2250" s="90"/>
      <c r="GB2250" s="90"/>
      <c r="GC2250" s="90"/>
      <c r="GD2250" s="90"/>
      <c r="GE2250" s="90"/>
      <c r="GF2250" s="90"/>
      <c r="GG2250" s="90"/>
      <c r="GH2250" s="90"/>
      <c r="GI2250" s="90"/>
      <c r="GJ2250" s="90"/>
      <c r="GK2250" s="90"/>
      <c r="GL2250" s="90"/>
      <c r="GM2250" s="90"/>
      <c r="GN2250" s="90"/>
      <c r="GO2250" s="90"/>
      <c r="GP2250" s="90"/>
      <c r="GQ2250" s="90"/>
      <c r="GR2250" s="90"/>
      <c r="GS2250" s="90"/>
      <c r="GT2250" s="90"/>
      <c r="GU2250" s="90"/>
      <c r="GV2250" s="90"/>
      <c r="GW2250" s="90"/>
      <c r="GX2250" s="90"/>
      <c r="GY2250" s="90"/>
      <c r="GZ2250" s="90"/>
      <c r="HA2250" s="90"/>
      <c r="HB2250" s="90"/>
      <c r="HC2250" s="90"/>
      <c r="HD2250" s="90"/>
      <c r="HE2250" s="90"/>
      <c r="HF2250" s="90"/>
      <c r="HG2250" s="90"/>
      <c r="HH2250" s="90"/>
      <c r="HI2250" s="90"/>
      <c r="HJ2250" s="90"/>
      <c r="HK2250" s="90"/>
      <c r="HL2250" s="90"/>
      <c r="HM2250" s="90"/>
      <c r="HN2250" s="90"/>
      <c r="HO2250" s="90"/>
      <c r="HP2250" s="90"/>
      <c r="HQ2250" s="90"/>
      <c r="HR2250" s="90"/>
      <c r="HS2250" s="90"/>
      <c r="HT2250" s="90"/>
      <c r="HU2250" s="90"/>
      <c r="HV2250" s="90"/>
      <c r="HW2250" s="90"/>
      <c r="HX2250" s="90"/>
      <c r="HY2250" s="90"/>
      <c r="HZ2250" s="90"/>
      <c r="IA2250" s="90"/>
      <c r="IB2250" s="90"/>
      <c r="IC2250" s="90"/>
      <c r="ID2250" s="90"/>
      <c r="IE2250" s="90"/>
      <c r="IF2250" s="90"/>
      <c r="IG2250" s="90"/>
      <c r="IH2250" s="90"/>
      <c r="II2250" s="90"/>
      <c r="IJ2250" s="90"/>
      <c r="IK2250" s="90"/>
      <c r="IL2250" s="90"/>
      <c r="IM2250" s="90"/>
    </row>
    <row r="2251" spans="1:247" ht="13.5" hidden="1">
      <c r="A2251" s="90" t="s">
        <v>3379</v>
      </c>
      <c r="B2251" s="90" t="s">
        <v>3380</v>
      </c>
      <c r="C2251" s="90" t="s">
        <v>3385</v>
      </c>
      <c r="D2251" s="90" t="s">
        <v>2978</v>
      </c>
      <c r="E2251" s="90" t="s">
        <v>504</v>
      </c>
      <c r="F2251" s="90" t="s">
        <v>3386</v>
      </c>
      <c r="G2251" s="90" t="s">
        <v>3387</v>
      </c>
      <c r="H2251" s="92"/>
      <c r="I2251" s="92"/>
      <c r="J2251" s="93"/>
      <c r="K2251" s="94">
        <v>891.23</v>
      </c>
      <c r="L2251" s="94"/>
      <c r="M2251" s="94">
        <f t="shared" si="64"/>
        <v>891.23</v>
      </c>
      <c r="N2251" s="91"/>
      <c r="O2251" s="90"/>
      <c r="P2251" s="90"/>
      <c r="Q2251" s="90"/>
      <c r="R2251" s="90"/>
      <c r="S2251" s="90"/>
      <c r="T2251" s="90"/>
      <c r="U2251" s="90"/>
      <c r="V2251" s="90"/>
      <c r="W2251" s="90"/>
      <c r="X2251" s="90"/>
      <c r="Y2251" s="90"/>
      <c r="Z2251" s="90"/>
      <c r="AA2251" s="90"/>
      <c r="AB2251" s="90"/>
      <c r="AC2251" s="90"/>
      <c r="AD2251" s="90"/>
      <c r="AE2251" s="90"/>
      <c r="AF2251" s="90"/>
      <c r="AG2251" s="90"/>
      <c r="AH2251" s="90"/>
      <c r="AI2251" s="90"/>
      <c r="AJ2251" s="90"/>
      <c r="AK2251" s="90"/>
      <c r="AL2251" s="90"/>
      <c r="AM2251" s="90"/>
      <c r="AN2251" s="90"/>
      <c r="AO2251" s="90"/>
      <c r="AP2251" s="90"/>
      <c r="AQ2251" s="90"/>
      <c r="AR2251" s="90"/>
      <c r="AS2251" s="90"/>
      <c r="AT2251" s="90"/>
      <c r="AU2251" s="90"/>
      <c r="AV2251" s="90"/>
      <c r="AW2251" s="90"/>
      <c r="AX2251" s="90"/>
      <c r="AY2251" s="90"/>
      <c r="AZ2251" s="90"/>
      <c r="BA2251" s="90"/>
      <c r="BB2251" s="90"/>
      <c r="BC2251" s="90"/>
      <c r="BD2251" s="90"/>
      <c r="BE2251" s="90"/>
      <c r="BF2251" s="90"/>
      <c r="BG2251" s="90"/>
      <c r="BH2251" s="90"/>
      <c r="BI2251" s="90"/>
      <c r="BJ2251" s="90"/>
      <c r="BK2251" s="90"/>
      <c r="BL2251" s="90"/>
      <c r="BM2251" s="90"/>
      <c r="BN2251" s="90"/>
      <c r="BO2251" s="90"/>
      <c r="BP2251" s="90"/>
      <c r="BQ2251" s="90"/>
      <c r="BR2251" s="90"/>
      <c r="BS2251" s="90"/>
      <c r="BT2251" s="90"/>
      <c r="BU2251" s="90"/>
      <c r="BV2251" s="90"/>
      <c r="BW2251" s="90"/>
      <c r="BX2251" s="90"/>
      <c r="BY2251" s="90"/>
      <c r="BZ2251" s="90"/>
      <c r="CA2251" s="90"/>
      <c r="CB2251" s="90"/>
      <c r="CC2251" s="90"/>
      <c r="CD2251" s="90"/>
      <c r="CE2251" s="90"/>
      <c r="CF2251" s="90"/>
      <c r="CG2251" s="90"/>
      <c r="CH2251" s="90"/>
      <c r="CI2251" s="90"/>
      <c r="CJ2251" s="90"/>
      <c r="CK2251" s="90"/>
      <c r="CL2251" s="90"/>
      <c r="CM2251" s="90"/>
      <c r="CN2251" s="90"/>
      <c r="CO2251" s="90"/>
      <c r="CP2251" s="90"/>
      <c r="CQ2251" s="90"/>
      <c r="CR2251" s="90"/>
      <c r="CS2251" s="90"/>
      <c r="CT2251" s="90"/>
      <c r="CU2251" s="90"/>
      <c r="CV2251" s="90"/>
      <c r="CW2251" s="90"/>
      <c r="CX2251" s="90"/>
      <c r="CY2251" s="90"/>
      <c r="CZ2251" s="90"/>
      <c r="DA2251" s="90"/>
      <c r="DB2251" s="90"/>
      <c r="DC2251" s="90"/>
      <c r="DD2251" s="90"/>
      <c r="DE2251" s="90"/>
      <c r="DF2251" s="90"/>
      <c r="DG2251" s="90"/>
      <c r="DH2251" s="90"/>
      <c r="DI2251" s="90"/>
      <c r="DJ2251" s="90"/>
      <c r="DK2251" s="90"/>
      <c r="DL2251" s="90"/>
      <c r="DM2251" s="90"/>
      <c r="DN2251" s="90"/>
      <c r="DO2251" s="90"/>
      <c r="DP2251" s="90"/>
      <c r="DQ2251" s="90"/>
      <c r="DR2251" s="90"/>
      <c r="DS2251" s="90"/>
      <c r="DT2251" s="90"/>
      <c r="DU2251" s="90"/>
      <c r="DV2251" s="90"/>
      <c r="DW2251" s="90"/>
      <c r="DX2251" s="90"/>
      <c r="DY2251" s="90"/>
      <c r="DZ2251" s="90"/>
      <c r="EA2251" s="90"/>
      <c r="EB2251" s="90"/>
      <c r="EC2251" s="90"/>
      <c r="ED2251" s="90"/>
      <c r="EE2251" s="90"/>
      <c r="EF2251" s="90"/>
      <c r="EG2251" s="90"/>
      <c r="EH2251" s="90"/>
      <c r="EI2251" s="90"/>
      <c r="EJ2251" s="90"/>
      <c r="EK2251" s="90"/>
      <c r="EL2251" s="90"/>
      <c r="EM2251" s="90"/>
      <c r="EN2251" s="90"/>
      <c r="EO2251" s="90"/>
      <c r="EP2251" s="90"/>
      <c r="EQ2251" s="90"/>
      <c r="ER2251" s="90"/>
      <c r="ES2251" s="90"/>
      <c r="ET2251" s="90"/>
      <c r="EU2251" s="90"/>
      <c r="EV2251" s="90"/>
      <c r="EW2251" s="90"/>
      <c r="EX2251" s="90"/>
      <c r="EY2251" s="90"/>
      <c r="EZ2251" s="90"/>
      <c r="FA2251" s="90"/>
      <c r="FB2251" s="90"/>
      <c r="FC2251" s="90"/>
      <c r="FD2251" s="90"/>
      <c r="FE2251" s="90"/>
      <c r="FF2251" s="90"/>
      <c r="FG2251" s="90"/>
      <c r="FH2251" s="90"/>
      <c r="FI2251" s="90"/>
      <c r="FJ2251" s="90"/>
      <c r="FK2251" s="90"/>
      <c r="FL2251" s="90"/>
      <c r="FM2251" s="90"/>
      <c r="FN2251" s="90"/>
      <c r="FO2251" s="90"/>
      <c r="FP2251" s="90"/>
      <c r="FQ2251" s="90"/>
      <c r="FR2251" s="90"/>
      <c r="FS2251" s="90"/>
      <c r="FT2251" s="90"/>
      <c r="FU2251" s="90"/>
      <c r="FV2251" s="90"/>
      <c r="FW2251" s="90"/>
      <c r="FX2251" s="90"/>
      <c r="FY2251" s="90"/>
      <c r="FZ2251" s="90"/>
      <c r="GA2251" s="90"/>
      <c r="GB2251" s="90"/>
      <c r="GC2251" s="90"/>
      <c r="GD2251" s="90"/>
      <c r="GE2251" s="90"/>
      <c r="GF2251" s="90"/>
      <c r="GG2251" s="90"/>
      <c r="GH2251" s="90"/>
      <c r="GI2251" s="90"/>
      <c r="GJ2251" s="90"/>
      <c r="GK2251" s="90"/>
      <c r="GL2251" s="90"/>
      <c r="GM2251" s="90"/>
      <c r="GN2251" s="90"/>
      <c r="GO2251" s="90"/>
      <c r="GP2251" s="90"/>
      <c r="GQ2251" s="90"/>
      <c r="GR2251" s="90"/>
      <c r="GS2251" s="90"/>
      <c r="GT2251" s="90"/>
      <c r="GU2251" s="90"/>
      <c r="GV2251" s="90"/>
      <c r="GW2251" s="90"/>
      <c r="GX2251" s="90"/>
      <c r="GY2251" s="90"/>
      <c r="GZ2251" s="90"/>
      <c r="HA2251" s="90"/>
      <c r="HB2251" s="90"/>
      <c r="HC2251" s="90"/>
      <c r="HD2251" s="90"/>
      <c r="HE2251" s="90"/>
      <c r="HF2251" s="90"/>
      <c r="HG2251" s="90"/>
      <c r="HH2251" s="90"/>
      <c r="HI2251" s="90"/>
      <c r="HJ2251" s="90"/>
      <c r="HK2251" s="90"/>
      <c r="HL2251" s="90"/>
      <c r="HM2251" s="90"/>
      <c r="HN2251" s="90"/>
      <c r="HO2251" s="90"/>
      <c r="HP2251" s="90"/>
      <c r="HQ2251" s="90"/>
      <c r="HR2251" s="90"/>
      <c r="HS2251" s="90"/>
      <c r="HT2251" s="90"/>
      <c r="HU2251" s="90"/>
      <c r="HV2251" s="90"/>
      <c r="HW2251" s="90"/>
      <c r="HX2251" s="90"/>
      <c r="HY2251" s="90"/>
      <c r="HZ2251" s="90"/>
      <c r="IA2251" s="90"/>
      <c r="IB2251" s="90"/>
      <c r="IC2251" s="90"/>
      <c r="ID2251" s="90"/>
      <c r="IE2251" s="90"/>
      <c r="IF2251" s="90"/>
      <c r="IG2251" s="90"/>
      <c r="IH2251" s="90"/>
      <c r="II2251" s="90"/>
      <c r="IJ2251" s="90"/>
      <c r="IK2251" s="90"/>
      <c r="IL2251" s="90"/>
      <c r="IM2251" s="90"/>
    </row>
    <row r="2252" spans="1:247" ht="13.5" hidden="1">
      <c r="A2252" s="90" t="s">
        <v>3379</v>
      </c>
      <c r="B2252" s="90" t="s">
        <v>3380</v>
      </c>
      <c r="C2252" s="90" t="s">
        <v>3388</v>
      </c>
      <c r="D2252" s="90" t="s">
        <v>3197</v>
      </c>
      <c r="E2252" s="90" t="s">
        <v>3389</v>
      </c>
      <c r="F2252" s="90" t="s">
        <v>3390</v>
      </c>
      <c r="G2252" s="90" t="s">
        <v>3391</v>
      </c>
      <c r="H2252" s="92">
        <v>500000</v>
      </c>
      <c r="I2252" s="92">
        <v>497</v>
      </c>
      <c r="J2252" s="93"/>
      <c r="K2252" s="94">
        <f t="shared" ref="K2252:K2259" si="65">H2252/I2252</f>
        <v>1006.0362173038229</v>
      </c>
      <c r="L2252" s="94">
        <f t="shared" ref="L2252:L2271" si="66">K2252</f>
        <v>1006.0362173038229</v>
      </c>
      <c r="M2252" s="94">
        <f t="shared" si="64"/>
        <v>0</v>
      </c>
      <c r="N2252" s="91"/>
      <c r="O2252" s="90"/>
      <c r="P2252" s="90"/>
      <c r="Q2252" s="90"/>
      <c r="R2252" s="90"/>
      <c r="S2252" s="90"/>
      <c r="T2252" s="90"/>
      <c r="U2252" s="90"/>
      <c r="V2252" s="90"/>
      <c r="W2252" s="90"/>
      <c r="X2252" s="90"/>
      <c r="Y2252" s="90"/>
      <c r="Z2252" s="90"/>
      <c r="AA2252" s="90"/>
      <c r="AB2252" s="90"/>
      <c r="AC2252" s="90"/>
      <c r="AD2252" s="90"/>
      <c r="AE2252" s="90"/>
      <c r="AF2252" s="90"/>
      <c r="AG2252" s="90"/>
      <c r="AH2252" s="90"/>
      <c r="AI2252" s="90"/>
      <c r="AJ2252" s="90"/>
      <c r="AK2252" s="90"/>
      <c r="AL2252" s="90"/>
      <c r="AM2252" s="90"/>
      <c r="AN2252" s="90"/>
      <c r="AO2252" s="90"/>
      <c r="AP2252" s="90"/>
      <c r="AQ2252" s="90"/>
      <c r="AR2252" s="90"/>
      <c r="AS2252" s="90"/>
      <c r="AT2252" s="90"/>
      <c r="AU2252" s="90"/>
      <c r="AV2252" s="90"/>
      <c r="AW2252" s="90"/>
      <c r="AX2252" s="90"/>
      <c r="AY2252" s="90"/>
      <c r="AZ2252" s="90"/>
      <c r="BA2252" s="90"/>
      <c r="BB2252" s="90"/>
      <c r="BC2252" s="90"/>
      <c r="BD2252" s="90"/>
      <c r="BE2252" s="90"/>
      <c r="BF2252" s="90"/>
      <c r="BG2252" s="90"/>
      <c r="BH2252" s="90"/>
      <c r="BI2252" s="90"/>
      <c r="BJ2252" s="90"/>
      <c r="BK2252" s="90"/>
      <c r="BL2252" s="90"/>
      <c r="BM2252" s="90"/>
      <c r="BN2252" s="90"/>
      <c r="BO2252" s="90"/>
      <c r="BP2252" s="90"/>
      <c r="BQ2252" s="90"/>
      <c r="BR2252" s="90"/>
      <c r="BS2252" s="90"/>
      <c r="BT2252" s="90"/>
      <c r="BU2252" s="90"/>
      <c r="BV2252" s="90"/>
      <c r="BW2252" s="90"/>
      <c r="BX2252" s="90"/>
      <c r="BY2252" s="90"/>
      <c r="BZ2252" s="90"/>
      <c r="CA2252" s="90"/>
      <c r="CB2252" s="90"/>
      <c r="CC2252" s="90"/>
      <c r="CD2252" s="90"/>
      <c r="CE2252" s="90"/>
      <c r="CF2252" s="90"/>
      <c r="CG2252" s="90"/>
      <c r="CH2252" s="90"/>
      <c r="CI2252" s="90"/>
      <c r="CJ2252" s="90"/>
      <c r="CK2252" s="90"/>
      <c r="CL2252" s="90"/>
      <c r="CM2252" s="90"/>
      <c r="CN2252" s="90"/>
      <c r="CO2252" s="90"/>
      <c r="CP2252" s="90"/>
      <c r="CQ2252" s="90"/>
      <c r="CR2252" s="90"/>
      <c r="CS2252" s="90"/>
      <c r="CT2252" s="90"/>
      <c r="CU2252" s="90"/>
      <c r="CV2252" s="90"/>
      <c r="CW2252" s="90"/>
      <c r="CX2252" s="90"/>
      <c r="CY2252" s="90"/>
      <c r="CZ2252" s="90"/>
      <c r="DA2252" s="90"/>
      <c r="DB2252" s="90"/>
      <c r="DC2252" s="90"/>
      <c r="DD2252" s="90"/>
      <c r="DE2252" s="90"/>
      <c r="DF2252" s="90"/>
      <c r="DG2252" s="90"/>
      <c r="DH2252" s="90"/>
      <c r="DI2252" s="90"/>
      <c r="DJ2252" s="90"/>
      <c r="DK2252" s="90"/>
      <c r="DL2252" s="90"/>
      <c r="DM2252" s="90"/>
      <c r="DN2252" s="90"/>
      <c r="DO2252" s="90"/>
      <c r="DP2252" s="90"/>
      <c r="DQ2252" s="90"/>
      <c r="DR2252" s="90"/>
      <c r="DS2252" s="90"/>
      <c r="DT2252" s="90"/>
      <c r="DU2252" s="90"/>
      <c r="DV2252" s="90"/>
      <c r="DW2252" s="90"/>
      <c r="DX2252" s="90"/>
      <c r="DY2252" s="90"/>
      <c r="DZ2252" s="90"/>
      <c r="EA2252" s="90"/>
      <c r="EB2252" s="90"/>
      <c r="EC2252" s="90"/>
      <c r="ED2252" s="90"/>
      <c r="EE2252" s="90"/>
      <c r="EF2252" s="90"/>
      <c r="EG2252" s="90"/>
      <c r="EH2252" s="90"/>
      <c r="EI2252" s="90"/>
      <c r="EJ2252" s="90"/>
      <c r="EK2252" s="90"/>
      <c r="EL2252" s="90"/>
      <c r="EM2252" s="90"/>
      <c r="EN2252" s="90"/>
      <c r="EO2252" s="90"/>
      <c r="EP2252" s="90"/>
      <c r="EQ2252" s="90"/>
      <c r="ER2252" s="90"/>
      <c r="ES2252" s="90"/>
      <c r="ET2252" s="90"/>
      <c r="EU2252" s="90"/>
      <c r="EV2252" s="90"/>
      <c r="EW2252" s="90"/>
      <c r="EX2252" s="90"/>
      <c r="EY2252" s="90"/>
      <c r="EZ2252" s="90"/>
      <c r="FA2252" s="90"/>
      <c r="FB2252" s="90"/>
      <c r="FC2252" s="90"/>
      <c r="FD2252" s="90"/>
      <c r="FE2252" s="90"/>
      <c r="FF2252" s="90"/>
      <c r="FG2252" s="90"/>
      <c r="FH2252" s="90"/>
      <c r="FI2252" s="90"/>
      <c r="FJ2252" s="90"/>
      <c r="FK2252" s="90"/>
      <c r="FL2252" s="90"/>
      <c r="FM2252" s="90"/>
      <c r="FN2252" s="90"/>
      <c r="FO2252" s="90"/>
      <c r="FP2252" s="90"/>
      <c r="FQ2252" s="90"/>
      <c r="FR2252" s="90"/>
      <c r="FS2252" s="90"/>
      <c r="FT2252" s="90"/>
      <c r="FU2252" s="90"/>
      <c r="FV2252" s="90"/>
      <c r="FW2252" s="90"/>
      <c r="FX2252" s="90"/>
      <c r="FY2252" s="90"/>
      <c r="FZ2252" s="90"/>
      <c r="GA2252" s="90"/>
      <c r="GB2252" s="90"/>
      <c r="GC2252" s="90"/>
      <c r="GD2252" s="90"/>
      <c r="GE2252" s="90"/>
      <c r="GF2252" s="90"/>
      <c r="GG2252" s="90"/>
      <c r="GH2252" s="90"/>
      <c r="GI2252" s="90"/>
      <c r="GJ2252" s="90"/>
      <c r="GK2252" s="90"/>
      <c r="GL2252" s="90"/>
      <c r="GM2252" s="90"/>
      <c r="GN2252" s="90"/>
      <c r="GO2252" s="90"/>
      <c r="GP2252" s="90"/>
      <c r="GQ2252" s="90"/>
      <c r="GR2252" s="90"/>
      <c r="GS2252" s="90"/>
      <c r="GT2252" s="90"/>
      <c r="GU2252" s="90"/>
      <c r="GV2252" s="90"/>
      <c r="GW2252" s="90"/>
      <c r="GX2252" s="90"/>
      <c r="GY2252" s="90"/>
      <c r="GZ2252" s="90"/>
      <c r="HA2252" s="90"/>
      <c r="HB2252" s="90"/>
      <c r="HC2252" s="90"/>
      <c r="HD2252" s="90"/>
      <c r="HE2252" s="90"/>
      <c r="HF2252" s="90"/>
      <c r="HG2252" s="90"/>
      <c r="HH2252" s="90"/>
      <c r="HI2252" s="90"/>
      <c r="HJ2252" s="90"/>
      <c r="HK2252" s="90"/>
      <c r="HL2252" s="90"/>
      <c r="HM2252" s="90"/>
      <c r="HN2252" s="90"/>
      <c r="HO2252" s="90"/>
      <c r="HP2252" s="90"/>
      <c r="HQ2252" s="90"/>
      <c r="HR2252" s="90"/>
      <c r="HS2252" s="90"/>
      <c r="HT2252" s="90"/>
      <c r="HU2252" s="90"/>
      <c r="HV2252" s="90"/>
      <c r="HW2252" s="90"/>
      <c r="HX2252" s="90"/>
      <c r="HY2252" s="90"/>
      <c r="HZ2252" s="90"/>
      <c r="IA2252" s="90"/>
      <c r="IB2252" s="90"/>
      <c r="IC2252" s="90"/>
      <c r="ID2252" s="90"/>
      <c r="IE2252" s="90"/>
      <c r="IF2252" s="90"/>
      <c r="IG2252" s="90"/>
      <c r="IH2252" s="90"/>
      <c r="II2252" s="90"/>
      <c r="IJ2252" s="90"/>
      <c r="IK2252" s="90"/>
      <c r="IL2252" s="90"/>
      <c r="IM2252" s="90"/>
    </row>
    <row r="2253" spans="1:247" ht="13.5" hidden="1">
      <c r="A2253" s="90" t="s">
        <v>3379</v>
      </c>
      <c r="B2253" s="90" t="s">
        <v>3380</v>
      </c>
      <c r="C2253" s="90" t="s">
        <v>3388</v>
      </c>
      <c r="D2253" s="90" t="s">
        <v>3197</v>
      </c>
      <c r="E2253" s="90" t="s">
        <v>3392</v>
      </c>
      <c r="F2253" s="90" t="s">
        <v>3390</v>
      </c>
      <c r="G2253" s="90" t="s">
        <v>3393</v>
      </c>
      <c r="H2253" s="92">
        <v>1335000</v>
      </c>
      <c r="I2253" s="92">
        <v>497</v>
      </c>
      <c r="J2253" s="93"/>
      <c r="K2253" s="94">
        <f t="shared" si="65"/>
        <v>2686.1167002012071</v>
      </c>
      <c r="L2253" s="94">
        <f t="shared" si="66"/>
        <v>2686.1167002012071</v>
      </c>
      <c r="M2253" s="94">
        <f t="shared" si="64"/>
        <v>0</v>
      </c>
      <c r="N2253" s="91"/>
      <c r="O2253" s="90"/>
      <c r="P2253" s="90"/>
      <c r="Q2253" s="90"/>
      <c r="R2253" s="90"/>
      <c r="S2253" s="90"/>
      <c r="T2253" s="90"/>
      <c r="U2253" s="90"/>
      <c r="V2253" s="90"/>
      <c r="W2253" s="90"/>
      <c r="X2253" s="90"/>
      <c r="Y2253" s="90"/>
      <c r="Z2253" s="90"/>
      <c r="AA2253" s="90"/>
      <c r="AB2253" s="90"/>
      <c r="AC2253" s="90"/>
      <c r="AD2253" s="90"/>
      <c r="AE2253" s="90"/>
      <c r="AF2253" s="90"/>
      <c r="AG2253" s="90"/>
      <c r="AH2253" s="90"/>
      <c r="AI2253" s="90"/>
      <c r="AJ2253" s="90"/>
      <c r="AK2253" s="90"/>
      <c r="AL2253" s="90"/>
      <c r="AM2253" s="90"/>
      <c r="AN2253" s="90"/>
      <c r="AO2253" s="90"/>
      <c r="AP2253" s="90"/>
      <c r="AQ2253" s="90"/>
      <c r="AR2253" s="90"/>
      <c r="AS2253" s="90"/>
      <c r="AT2253" s="90"/>
      <c r="AU2253" s="90"/>
      <c r="AV2253" s="90"/>
      <c r="AW2253" s="90"/>
      <c r="AX2253" s="90"/>
      <c r="AY2253" s="90"/>
      <c r="AZ2253" s="90"/>
      <c r="BA2253" s="90"/>
      <c r="BB2253" s="90"/>
      <c r="BC2253" s="90"/>
      <c r="BD2253" s="90"/>
      <c r="BE2253" s="90"/>
      <c r="BF2253" s="90"/>
      <c r="BG2253" s="90"/>
      <c r="BH2253" s="90"/>
      <c r="BI2253" s="90"/>
      <c r="BJ2253" s="90"/>
      <c r="BK2253" s="90"/>
      <c r="BL2253" s="90"/>
      <c r="BM2253" s="90"/>
      <c r="BN2253" s="90"/>
      <c r="BO2253" s="90"/>
      <c r="BP2253" s="90"/>
      <c r="BQ2253" s="90"/>
      <c r="BR2253" s="90"/>
      <c r="BS2253" s="90"/>
      <c r="BT2253" s="90"/>
      <c r="BU2253" s="90"/>
      <c r="BV2253" s="90"/>
      <c r="BW2253" s="90"/>
      <c r="BX2253" s="90"/>
      <c r="BY2253" s="90"/>
      <c r="BZ2253" s="90"/>
      <c r="CA2253" s="90"/>
      <c r="CB2253" s="90"/>
      <c r="CC2253" s="90"/>
      <c r="CD2253" s="90"/>
      <c r="CE2253" s="90"/>
      <c r="CF2253" s="90"/>
      <c r="CG2253" s="90"/>
      <c r="CH2253" s="90"/>
      <c r="CI2253" s="90"/>
      <c r="CJ2253" s="90"/>
      <c r="CK2253" s="90"/>
      <c r="CL2253" s="90"/>
      <c r="CM2253" s="90"/>
      <c r="CN2253" s="90"/>
      <c r="CO2253" s="90"/>
      <c r="CP2253" s="90"/>
      <c r="CQ2253" s="90"/>
      <c r="CR2253" s="90"/>
      <c r="CS2253" s="90"/>
      <c r="CT2253" s="90"/>
      <c r="CU2253" s="90"/>
      <c r="CV2253" s="90"/>
      <c r="CW2253" s="90"/>
      <c r="CX2253" s="90"/>
      <c r="CY2253" s="90"/>
      <c r="CZ2253" s="90"/>
      <c r="DA2253" s="90"/>
      <c r="DB2253" s="90"/>
      <c r="DC2253" s="90"/>
      <c r="DD2253" s="90"/>
      <c r="DE2253" s="90"/>
      <c r="DF2253" s="90"/>
      <c r="DG2253" s="90"/>
      <c r="DH2253" s="90"/>
      <c r="DI2253" s="90"/>
      <c r="DJ2253" s="90"/>
      <c r="DK2253" s="90"/>
      <c r="DL2253" s="90"/>
      <c r="DM2253" s="90"/>
      <c r="DN2253" s="90"/>
      <c r="DO2253" s="90"/>
      <c r="DP2253" s="90"/>
      <c r="DQ2253" s="90"/>
      <c r="DR2253" s="90"/>
      <c r="DS2253" s="90"/>
      <c r="DT2253" s="90"/>
      <c r="DU2253" s="90"/>
      <c r="DV2253" s="90"/>
      <c r="DW2253" s="90"/>
      <c r="DX2253" s="90"/>
      <c r="DY2253" s="90"/>
      <c r="DZ2253" s="90"/>
      <c r="EA2253" s="90"/>
      <c r="EB2253" s="90"/>
      <c r="EC2253" s="90"/>
      <c r="ED2253" s="90"/>
      <c r="EE2253" s="90"/>
      <c r="EF2253" s="90"/>
      <c r="EG2253" s="90"/>
      <c r="EH2253" s="90"/>
      <c r="EI2253" s="90"/>
      <c r="EJ2253" s="90"/>
      <c r="EK2253" s="90"/>
      <c r="EL2253" s="90"/>
      <c r="EM2253" s="90"/>
      <c r="EN2253" s="90"/>
      <c r="EO2253" s="90"/>
      <c r="EP2253" s="90"/>
      <c r="EQ2253" s="90"/>
      <c r="ER2253" s="90"/>
      <c r="ES2253" s="90"/>
      <c r="ET2253" s="90"/>
      <c r="EU2253" s="90"/>
      <c r="EV2253" s="90"/>
      <c r="EW2253" s="90"/>
      <c r="EX2253" s="90"/>
      <c r="EY2253" s="90"/>
      <c r="EZ2253" s="90"/>
      <c r="FA2253" s="90"/>
      <c r="FB2253" s="90"/>
      <c r="FC2253" s="90"/>
      <c r="FD2253" s="90"/>
      <c r="FE2253" s="90"/>
      <c r="FF2253" s="90"/>
      <c r="FG2253" s="90"/>
      <c r="FH2253" s="90"/>
      <c r="FI2253" s="90"/>
      <c r="FJ2253" s="90"/>
      <c r="FK2253" s="90"/>
      <c r="FL2253" s="90"/>
      <c r="FM2253" s="90"/>
      <c r="FN2253" s="90"/>
      <c r="FO2253" s="90"/>
      <c r="FP2253" s="90"/>
      <c r="FQ2253" s="90"/>
      <c r="FR2253" s="90"/>
      <c r="FS2253" s="90"/>
      <c r="FT2253" s="90"/>
      <c r="FU2253" s="90"/>
      <c r="FV2253" s="90"/>
      <c r="FW2253" s="90"/>
      <c r="FX2253" s="90"/>
      <c r="FY2253" s="90"/>
      <c r="FZ2253" s="90"/>
      <c r="GA2253" s="90"/>
      <c r="GB2253" s="90"/>
      <c r="GC2253" s="90"/>
      <c r="GD2253" s="90"/>
      <c r="GE2253" s="90"/>
      <c r="GF2253" s="90"/>
      <c r="GG2253" s="90"/>
      <c r="GH2253" s="90"/>
      <c r="GI2253" s="90"/>
      <c r="GJ2253" s="90"/>
      <c r="GK2253" s="90"/>
      <c r="GL2253" s="90"/>
      <c r="GM2253" s="90"/>
      <c r="GN2253" s="90"/>
      <c r="GO2253" s="90"/>
      <c r="GP2253" s="90"/>
      <c r="GQ2253" s="90"/>
      <c r="GR2253" s="90"/>
      <c r="GS2253" s="90"/>
      <c r="GT2253" s="90"/>
      <c r="GU2253" s="90"/>
      <c r="GV2253" s="90"/>
      <c r="GW2253" s="90"/>
      <c r="GX2253" s="90"/>
      <c r="GY2253" s="90"/>
      <c r="GZ2253" s="90"/>
      <c r="HA2253" s="90"/>
      <c r="HB2253" s="90"/>
      <c r="HC2253" s="90"/>
      <c r="HD2253" s="90"/>
      <c r="HE2253" s="90"/>
      <c r="HF2253" s="90"/>
      <c r="HG2253" s="90"/>
      <c r="HH2253" s="90"/>
      <c r="HI2253" s="90"/>
      <c r="HJ2253" s="90"/>
      <c r="HK2253" s="90"/>
      <c r="HL2253" s="90"/>
      <c r="HM2253" s="90"/>
      <c r="HN2253" s="90"/>
      <c r="HO2253" s="90"/>
      <c r="HP2253" s="90"/>
      <c r="HQ2253" s="90"/>
      <c r="HR2253" s="90"/>
      <c r="HS2253" s="90"/>
      <c r="HT2253" s="90"/>
      <c r="HU2253" s="90"/>
      <c r="HV2253" s="90"/>
      <c r="HW2253" s="90"/>
      <c r="HX2253" s="90"/>
      <c r="HY2253" s="90"/>
      <c r="HZ2253" s="90"/>
      <c r="IA2253" s="90"/>
      <c r="IB2253" s="90"/>
      <c r="IC2253" s="90"/>
      <c r="ID2253" s="90"/>
      <c r="IE2253" s="90"/>
      <c r="IF2253" s="90"/>
      <c r="IG2253" s="90"/>
      <c r="IH2253" s="90"/>
      <c r="II2253" s="90"/>
      <c r="IJ2253" s="90"/>
      <c r="IK2253" s="90"/>
      <c r="IL2253" s="90"/>
      <c r="IM2253" s="90"/>
    </row>
    <row r="2254" spans="1:247" ht="13.5" hidden="1">
      <c r="A2254" s="90" t="s">
        <v>3379</v>
      </c>
      <c r="B2254" s="90" t="s">
        <v>3380</v>
      </c>
      <c r="C2254" s="90" t="s">
        <v>3388</v>
      </c>
      <c r="D2254" s="91">
        <v>45876</v>
      </c>
      <c r="E2254" s="90" t="s">
        <v>3394</v>
      </c>
      <c r="F2254" s="90" t="s">
        <v>3395</v>
      </c>
      <c r="G2254" s="90" t="s">
        <v>3396</v>
      </c>
      <c r="H2254" s="92">
        <v>235000</v>
      </c>
      <c r="I2254" s="92">
        <v>496</v>
      </c>
      <c r="J2254" s="93"/>
      <c r="K2254" s="94">
        <f t="shared" si="65"/>
        <v>473.79032258064518</v>
      </c>
      <c r="L2254" s="94">
        <f t="shared" si="66"/>
        <v>473.79032258064518</v>
      </c>
      <c r="M2254" s="94">
        <f t="shared" si="64"/>
        <v>0</v>
      </c>
      <c r="N2254" s="91"/>
      <c r="O2254" s="90"/>
      <c r="P2254" s="90"/>
      <c r="Q2254" s="90"/>
      <c r="R2254" s="90"/>
      <c r="S2254" s="90"/>
      <c r="T2254" s="90"/>
      <c r="U2254" s="90"/>
      <c r="V2254" s="90"/>
      <c r="W2254" s="90"/>
      <c r="X2254" s="90"/>
      <c r="Y2254" s="90"/>
      <c r="Z2254" s="90"/>
      <c r="AA2254" s="90"/>
      <c r="AB2254" s="90"/>
      <c r="AC2254" s="90"/>
      <c r="AD2254" s="90"/>
      <c r="AE2254" s="90"/>
      <c r="AF2254" s="90"/>
      <c r="AG2254" s="90"/>
      <c r="AH2254" s="90"/>
      <c r="AI2254" s="90"/>
      <c r="AJ2254" s="90"/>
      <c r="AK2254" s="90"/>
      <c r="AL2254" s="90"/>
      <c r="AM2254" s="90"/>
      <c r="AN2254" s="90"/>
      <c r="AO2254" s="90"/>
      <c r="AP2254" s="90"/>
      <c r="AQ2254" s="90"/>
      <c r="AR2254" s="90"/>
      <c r="AS2254" s="90"/>
      <c r="AT2254" s="90"/>
      <c r="AU2254" s="90"/>
      <c r="AV2254" s="90"/>
      <c r="AW2254" s="90"/>
      <c r="AX2254" s="90"/>
      <c r="AY2254" s="90"/>
      <c r="AZ2254" s="90"/>
      <c r="BA2254" s="90"/>
      <c r="BB2254" s="90"/>
      <c r="BC2254" s="90"/>
      <c r="BD2254" s="90"/>
      <c r="BE2254" s="90"/>
      <c r="BF2254" s="90"/>
      <c r="BG2254" s="90"/>
      <c r="BH2254" s="90"/>
      <c r="BI2254" s="90"/>
      <c r="BJ2254" s="90"/>
      <c r="BK2254" s="90"/>
      <c r="BL2254" s="90"/>
      <c r="BM2254" s="90"/>
      <c r="BN2254" s="90"/>
      <c r="BO2254" s="90"/>
      <c r="BP2254" s="90"/>
      <c r="BQ2254" s="90"/>
      <c r="BR2254" s="90"/>
      <c r="BS2254" s="90"/>
      <c r="BT2254" s="90"/>
      <c r="BU2254" s="90"/>
      <c r="BV2254" s="90"/>
      <c r="BW2254" s="90"/>
      <c r="BX2254" s="90"/>
      <c r="BY2254" s="90"/>
      <c r="BZ2254" s="90"/>
      <c r="CA2254" s="90"/>
      <c r="CB2254" s="90"/>
      <c r="CC2254" s="90"/>
      <c r="CD2254" s="90"/>
      <c r="CE2254" s="90"/>
      <c r="CF2254" s="90"/>
      <c r="CG2254" s="90"/>
      <c r="CH2254" s="90"/>
      <c r="CI2254" s="90"/>
      <c r="CJ2254" s="90"/>
      <c r="CK2254" s="90"/>
      <c r="CL2254" s="90"/>
      <c r="CM2254" s="90"/>
      <c r="CN2254" s="90"/>
      <c r="CO2254" s="90"/>
      <c r="CP2254" s="90"/>
      <c r="CQ2254" s="90"/>
      <c r="CR2254" s="90"/>
      <c r="CS2254" s="90"/>
      <c r="CT2254" s="90"/>
      <c r="CU2254" s="90"/>
      <c r="CV2254" s="90"/>
      <c r="CW2254" s="90"/>
      <c r="CX2254" s="90"/>
      <c r="CY2254" s="90"/>
      <c r="CZ2254" s="90"/>
      <c r="DA2254" s="90"/>
      <c r="DB2254" s="90"/>
      <c r="DC2254" s="90"/>
      <c r="DD2254" s="90"/>
      <c r="DE2254" s="90"/>
      <c r="DF2254" s="90"/>
      <c r="DG2254" s="90"/>
      <c r="DH2254" s="90"/>
      <c r="DI2254" s="90"/>
      <c r="DJ2254" s="90"/>
      <c r="DK2254" s="90"/>
      <c r="DL2254" s="90"/>
      <c r="DM2254" s="90"/>
      <c r="DN2254" s="90"/>
      <c r="DO2254" s="90"/>
      <c r="DP2254" s="90"/>
      <c r="DQ2254" s="90"/>
      <c r="DR2254" s="90"/>
      <c r="DS2254" s="90"/>
      <c r="DT2254" s="90"/>
      <c r="DU2254" s="90"/>
      <c r="DV2254" s="90"/>
      <c r="DW2254" s="90"/>
      <c r="DX2254" s="90"/>
      <c r="DY2254" s="90"/>
      <c r="DZ2254" s="90"/>
      <c r="EA2254" s="90"/>
      <c r="EB2254" s="90"/>
      <c r="EC2254" s="90"/>
      <c r="ED2254" s="90"/>
      <c r="EE2254" s="90"/>
      <c r="EF2254" s="90"/>
      <c r="EG2254" s="90"/>
      <c r="EH2254" s="90"/>
      <c r="EI2254" s="90"/>
      <c r="EJ2254" s="90"/>
      <c r="EK2254" s="90"/>
      <c r="EL2254" s="90"/>
      <c r="EM2254" s="90"/>
      <c r="EN2254" s="90"/>
      <c r="EO2254" s="90"/>
      <c r="EP2254" s="90"/>
      <c r="EQ2254" s="90"/>
      <c r="ER2254" s="90"/>
      <c r="ES2254" s="90"/>
      <c r="ET2254" s="90"/>
      <c r="EU2254" s="90"/>
      <c r="EV2254" s="90"/>
      <c r="EW2254" s="90"/>
      <c r="EX2254" s="90"/>
      <c r="EY2254" s="90"/>
      <c r="EZ2254" s="90"/>
      <c r="FA2254" s="90"/>
      <c r="FB2254" s="90"/>
      <c r="FC2254" s="90"/>
      <c r="FD2254" s="90"/>
      <c r="FE2254" s="90"/>
      <c r="FF2254" s="90"/>
      <c r="FG2254" s="90"/>
      <c r="FH2254" s="90"/>
      <c r="FI2254" s="90"/>
      <c r="FJ2254" s="90"/>
      <c r="FK2254" s="90"/>
      <c r="FL2254" s="90"/>
      <c r="FM2254" s="90"/>
      <c r="FN2254" s="90"/>
      <c r="FO2254" s="90"/>
      <c r="FP2254" s="90"/>
      <c r="FQ2254" s="90"/>
      <c r="FR2254" s="90"/>
      <c r="FS2254" s="90"/>
      <c r="FT2254" s="90"/>
      <c r="FU2254" s="90"/>
      <c r="FV2254" s="90"/>
      <c r="FW2254" s="90"/>
      <c r="FX2254" s="90"/>
      <c r="FY2254" s="90"/>
      <c r="FZ2254" s="90"/>
      <c r="GA2254" s="90"/>
      <c r="GB2254" s="90"/>
      <c r="GC2254" s="90"/>
      <c r="GD2254" s="90"/>
      <c r="GE2254" s="90"/>
      <c r="GF2254" s="90"/>
      <c r="GG2254" s="90"/>
      <c r="GH2254" s="90"/>
      <c r="GI2254" s="90"/>
      <c r="GJ2254" s="90"/>
      <c r="GK2254" s="90"/>
      <c r="GL2254" s="90"/>
      <c r="GM2254" s="90"/>
      <c r="GN2254" s="90"/>
      <c r="GO2254" s="90"/>
      <c r="GP2254" s="90"/>
      <c r="GQ2254" s="90"/>
      <c r="GR2254" s="90"/>
      <c r="GS2254" s="90"/>
      <c r="GT2254" s="90"/>
      <c r="GU2254" s="90"/>
      <c r="GV2254" s="90"/>
      <c r="GW2254" s="90"/>
      <c r="GX2254" s="90"/>
      <c r="GY2254" s="90"/>
      <c r="GZ2254" s="90"/>
      <c r="HA2254" s="90"/>
      <c r="HB2254" s="90"/>
      <c r="HC2254" s="90"/>
      <c r="HD2254" s="90"/>
      <c r="HE2254" s="90"/>
      <c r="HF2254" s="90"/>
      <c r="HG2254" s="90"/>
      <c r="HH2254" s="90"/>
      <c r="HI2254" s="90"/>
      <c r="HJ2254" s="90"/>
      <c r="HK2254" s="90"/>
      <c r="HL2254" s="90"/>
      <c r="HM2254" s="90"/>
      <c r="HN2254" s="90"/>
      <c r="HO2254" s="90"/>
      <c r="HP2254" s="90"/>
      <c r="HQ2254" s="90"/>
      <c r="HR2254" s="90"/>
      <c r="HS2254" s="90"/>
      <c r="HT2254" s="90"/>
      <c r="HU2254" s="90"/>
      <c r="HV2254" s="90"/>
      <c r="HW2254" s="90"/>
      <c r="HX2254" s="90"/>
      <c r="HY2254" s="90"/>
      <c r="HZ2254" s="90"/>
      <c r="IA2254" s="90"/>
      <c r="IB2254" s="90"/>
      <c r="IC2254" s="90"/>
      <c r="ID2254" s="90"/>
      <c r="IE2254" s="90"/>
      <c r="IF2254" s="90"/>
      <c r="IG2254" s="90"/>
      <c r="IH2254" s="90"/>
      <c r="II2254" s="90"/>
      <c r="IJ2254" s="90"/>
      <c r="IK2254" s="90"/>
      <c r="IL2254" s="90"/>
      <c r="IM2254" s="90"/>
    </row>
    <row r="2255" spans="1:247" ht="13.5" hidden="1">
      <c r="A2255" s="90" t="s">
        <v>3379</v>
      </c>
      <c r="B2255" s="90" t="s">
        <v>3380</v>
      </c>
      <c r="C2255" s="90" t="s">
        <v>3388</v>
      </c>
      <c r="D2255" s="91">
        <v>45907</v>
      </c>
      <c r="E2255" s="90" t="s">
        <v>3397</v>
      </c>
      <c r="F2255" s="90" t="s">
        <v>3395</v>
      </c>
      <c r="G2255" s="90" t="s">
        <v>3396</v>
      </c>
      <c r="H2255" s="92">
        <v>-235000</v>
      </c>
      <c r="I2255" s="92">
        <v>496</v>
      </c>
      <c r="J2255" s="93"/>
      <c r="K2255" s="94">
        <f t="shared" si="65"/>
        <v>-473.79032258064518</v>
      </c>
      <c r="L2255" s="94">
        <f t="shared" si="66"/>
        <v>-473.79032258064518</v>
      </c>
      <c r="M2255" s="94">
        <f t="shared" si="64"/>
        <v>0</v>
      </c>
      <c r="N2255" s="91"/>
      <c r="O2255" s="90"/>
      <c r="P2255" s="90"/>
      <c r="Q2255" s="90"/>
      <c r="R2255" s="90"/>
      <c r="S2255" s="90"/>
      <c r="T2255" s="90"/>
      <c r="U2255" s="90"/>
      <c r="V2255" s="90"/>
      <c r="W2255" s="90"/>
      <c r="X2255" s="90"/>
      <c r="Y2255" s="90"/>
      <c r="Z2255" s="90"/>
      <c r="AA2255" s="90"/>
      <c r="AB2255" s="90"/>
      <c r="AC2255" s="90"/>
      <c r="AD2255" s="90"/>
      <c r="AE2255" s="90"/>
      <c r="AF2255" s="90"/>
      <c r="AG2255" s="90"/>
      <c r="AH2255" s="90"/>
      <c r="AI2255" s="90"/>
      <c r="AJ2255" s="90"/>
      <c r="AK2255" s="90"/>
      <c r="AL2255" s="90"/>
      <c r="AM2255" s="90"/>
      <c r="AN2255" s="90"/>
      <c r="AO2255" s="90"/>
      <c r="AP2255" s="90"/>
      <c r="AQ2255" s="90"/>
      <c r="AR2255" s="90"/>
      <c r="AS2255" s="90"/>
      <c r="AT2255" s="90"/>
      <c r="AU2255" s="90"/>
      <c r="AV2255" s="90"/>
      <c r="AW2255" s="90"/>
      <c r="AX2255" s="90"/>
      <c r="AY2255" s="90"/>
      <c r="AZ2255" s="90"/>
      <c r="BA2255" s="90"/>
      <c r="BB2255" s="90"/>
      <c r="BC2255" s="90"/>
      <c r="BD2255" s="90"/>
      <c r="BE2255" s="90"/>
      <c r="BF2255" s="90"/>
      <c r="BG2255" s="90"/>
      <c r="BH2255" s="90"/>
      <c r="BI2255" s="90"/>
      <c r="BJ2255" s="90"/>
      <c r="BK2255" s="90"/>
      <c r="BL2255" s="90"/>
      <c r="BM2255" s="90"/>
      <c r="BN2255" s="90"/>
      <c r="BO2255" s="90"/>
      <c r="BP2255" s="90"/>
      <c r="BQ2255" s="90"/>
      <c r="BR2255" s="90"/>
      <c r="BS2255" s="90"/>
      <c r="BT2255" s="90"/>
      <c r="BU2255" s="90"/>
      <c r="BV2255" s="90"/>
      <c r="BW2255" s="90"/>
      <c r="BX2255" s="90"/>
      <c r="BY2255" s="90"/>
      <c r="BZ2255" s="90"/>
      <c r="CA2255" s="90"/>
      <c r="CB2255" s="90"/>
      <c r="CC2255" s="90"/>
      <c r="CD2255" s="90"/>
      <c r="CE2255" s="90"/>
      <c r="CF2255" s="90"/>
      <c r="CG2255" s="90"/>
      <c r="CH2255" s="90"/>
      <c r="CI2255" s="90"/>
      <c r="CJ2255" s="90"/>
      <c r="CK2255" s="90"/>
      <c r="CL2255" s="90"/>
      <c r="CM2255" s="90"/>
      <c r="CN2255" s="90"/>
      <c r="CO2255" s="90"/>
      <c r="CP2255" s="90"/>
      <c r="CQ2255" s="90"/>
      <c r="CR2255" s="90"/>
      <c r="CS2255" s="90"/>
      <c r="CT2255" s="90"/>
      <c r="CU2255" s="90"/>
      <c r="CV2255" s="90"/>
      <c r="CW2255" s="90"/>
      <c r="CX2255" s="90"/>
      <c r="CY2255" s="90"/>
      <c r="CZ2255" s="90"/>
      <c r="DA2255" s="90"/>
      <c r="DB2255" s="90"/>
      <c r="DC2255" s="90"/>
      <c r="DD2255" s="90"/>
      <c r="DE2255" s="90"/>
      <c r="DF2255" s="90"/>
      <c r="DG2255" s="90"/>
      <c r="DH2255" s="90"/>
      <c r="DI2255" s="90"/>
      <c r="DJ2255" s="90"/>
      <c r="DK2255" s="90"/>
      <c r="DL2255" s="90"/>
      <c r="DM2255" s="90"/>
      <c r="DN2255" s="90"/>
      <c r="DO2255" s="90"/>
      <c r="DP2255" s="90"/>
      <c r="DQ2255" s="90"/>
      <c r="DR2255" s="90"/>
      <c r="DS2255" s="90"/>
      <c r="DT2255" s="90"/>
      <c r="DU2255" s="90"/>
      <c r="DV2255" s="90"/>
      <c r="DW2255" s="90"/>
      <c r="DX2255" s="90"/>
      <c r="DY2255" s="90"/>
      <c r="DZ2255" s="90"/>
      <c r="EA2255" s="90"/>
      <c r="EB2255" s="90"/>
      <c r="EC2255" s="90"/>
      <c r="ED2255" s="90"/>
      <c r="EE2255" s="90"/>
      <c r="EF2255" s="90"/>
      <c r="EG2255" s="90"/>
      <c r="EH2255" s="90"/>
      <c r="EI2255" s="90"/>
      <c r="EJ2255" s="90"/>
      <c r="EK2255" s="90"/>
      <c r="EL2255" s="90"/>
      <c r="EM2255" s="90"/>
      <c r="EN2255" s="90"/>
      <c r="EO2255" s="90"/>
      <c r="EP2255" s="90"/>
      <c r="EQ2255" s="90"/>
      <c r="ER2255" s="90"/>
      <c r="ES2255" s="90"/>
      <c r="ET2255" s="90"/>
      <c r="EU2255" s="90"/>
      <c r="EV2255" s="90"/>
      <c r="EW2255" s="90"/>
      <c r="EX2255" s="90"/>
      <c r="EY2255" s="90"/>
      <c r="EZ2255" s="90"/>
      <c r="FA2255" s="90"/>
      <c r="FB2255" s="90"/>
      <c r="FC2255" s="90"/>
      <c r="FD2255" s="90"/>
      <c r="FE2255" s="90"/>
      <c r="FF2255" s="90"/>
      <c r="FG2255" s="90"/>
      <c r="FH2255" s="90"/>
      <c r="FI2255" s="90"/>
      <c r="FJ2255" s="90"/>
      <c r="FK2255" s="90"/>
      <c r="FL2255" s="90"/>
      <c r="FM2255" s="90"/>
      <c r="FN2255" s="90"/>
      <c r="FO2255" s="90"/>
      <c r="FP2255" s="90"/>
      <c r="FQ2255" s="90"/>
      <c r="FR2255" s="90"/>
      <c r="FS2255" s="90"/>
      <c r="FT2255" s="90"/>
      <c r="FU2255" s="90"/>
      <c r="FV2255" s="90"/>
      <c r="FW2255" s="90"/>
      <c r="FX2255" s="90"/>
      <c r="FY2255" s="90"/>
      <c r="FZ2255" s="90"/>
      <c r="GA2255" s="90"/>
      <c r="GB2255" s="90"/>
      <c r="GC2255" s="90"/>
      <c r="GD2255" s="90"/>
      <c r="GE2255" s="90"/>
      <c r="GF2255" s="90"/>
      <c r="GG2255" s="90"/>
      <c r="GH2255" s="90"/>
      <c r="GI2255" s="90"/>
      <c r="GJ2255" s="90"/>
      <c r="GK2255" s="90"/>
      <c r="GL2255" s="90"/>
      <c r="GM2255" s="90"/>
      <c r="GN2255" s="90"/>
      <c r="GO2255" s="90"/>
      <c r="GP2255" s="90"/>
      <c r="GQ2255" s="90"/>
      <c r="GR2255" s="90"/>
      <c r="GS2255" s="90"/>
      <c r="GT2255" s="90"/>
      <c r="GU2255" s="90"/>
      <c r="GV2255" s="90"/>
      <c r="GW2255" s="90"/>
      <c r="GX2255" s="90"/>
      <c r="GY2255" s="90"/>
      <c r="GZ2255" s="90"/>
      <c r="HA2255" s="90"/>
      <c r="HB2255" s="90"/>
      <c r="HC2255" s="90"/>
      <c r="HD2255" s="90"/>
      <c r="HE2255" s="90"/>
      <c r="HF2255" s="90"/>
      <c r="HG2255" s="90"/>
      <c r="HH2255" s="90"/>
      <c r="HI2255" s="90"/>
      <c r="HJ2255" s="90"/>
      <c r="HK2255" s="90"/>
      <c r="HL2255" s="90"/>
      <c r="HM2255" s="90"/>
      <c r="HN2255" s="90"/>
      <c r="HO2255" s="90"/>
      <c r="HP2255" s="90"/>
      <c r="HQ2255" s="90"/>
      <c r="HR2255" s="90"/>
      <c r="HS2255" s="90"/>
      <c r="HT2255" s="90"/>
      <c r="HU2255" s="90"/>
      <c r="HV2255" s="90"/>
      <c r="HW2255" s="90"/>
      <c r="HX2255" s="90"/>
      <c r="HY2255" s="90"/>
      <c r="HZ2255" s="90"/>
      <c r="IA2255" s="90"/>
      <c r="IB2255" s="90"/>
      <c r="IC2255" s="90"/>
      <c r="ID2255" s="90"/>
      <c r="IE2255" s="90"/>
      <c r="IF2255" s="90"/>
      <c r="IG2255" s="90"/>
      <c r="IH2255" s="90"/>
      <c r="II2255" s="90"/>
      <c r="IJ2255" s="90"/>
      <c r="IK2255" s="90"/>
      <c r="IL2255" s="90"/>
      <c r="IM2255" s="90"/>
    </row>
    <row r="2256" spans="1:247" ht="13.5" hidden="1">
      <c r="A2256" s="90" t="s">
        <v>3379</v>
      </c>
      <c r="B2256" s="90" t="s">
        <v>3380</v>
      </c>
      <c r="C2256" s="90" t="s">
        <v>3388</v>
      </c>
      <c r="D2256" s="91">
        <v>45907</v>
      </c>
      <c r="E2256" s="90" t="s">
        <v>3398</v>
      </c>
      <c r="F2256" s="90" t="s">
        <v>3395</v>
      </c>
      <c r="G2256" s="90" t="s">
        <v>3396</v>
      </c>
      <c r="H2256" s="92">
        <v>112500</v>
      </c>
      <c r="I2256" s="92">
        <v>496</v>
      </c>
      <c r="J2256" s="93"/>
      <c r="K2256" s="94">
        <f t="shared" si="65"/>
        <v>226.81451612903226</v>
      </c>
      <c r="L2256" s="94">
        <f t="shared" si="66"/>
        <v>226.81451612903226</v>
      </c>
      <c r="M2256" s="94">
        <f t="shared" si="64"/>
        <v>0</v>
      </c>
      <c r="N2256" s="91"/>
      <c r="O2256" s="90"/>
      <c r="P2256" s="90"/>
      <c r="Q2256" s="90"/>
      <c r="R2256" s="90"/>
      <c r="S2256" s="90"/>
      <c r="T2256" s="90"/>
      <c r="U2256" s="90"/>
      <c r="V2256" s="90"/>
      <c r="W2256" s="90"/>
      <c r="X2256" s="90"/>
      <c r="Y2256" s="90"/>
      <c r="Z2256" s="90"/>
      <c r="AA2256" s="90"/>
      <c r="AB2256" s="90"/>
      <c r="AC2256" s="90"/>
      <c r="AD2256" s="90"/>
      <c r="AE2256" s="90"/>
      <c r="AF2256" s="90"/>
      <c r="AG2256" s="90"/>
      <c r="AH2256" s="90"/>
      <c r="AI2256" s="90"/>
      <c r="AJ2256" s="90"/>
      <c r="AK2256" s="90"/>
      <c r="AL2256" s="90"/>
      <c r="AM2256" s="90"/>
      <c r="AN2256" s="90"/>
      <c r="AO2256" s="90"/>
      <c r="AP2256" s="90"/>
      <c r="AQ2256" s="90"/>
      <c r="AR2256" s="90"/>
      <c r="AS2256" s="90"/>
      <c r="AT2256" s="90"/>
      <c r="AU2256" s="90"/>
      <c r="AV2256" s="90"/>
      <c r="AW2256" s="90"/>
      <c r="AX2256" s="90"/>
      <c r="AY2256" s="90"/>
      <c r="AZ2256" s="90"/>
      <c r="BA2256" s="90"/>
      <c r="BB2256" s="90"/>
      <c r="BC2256" s="90"/>
      <c r="BD2256" s="90"/>
      <c r="BE2256" s="90"/>
      <c r="BF2256" s="90"/>
      <c r="BG2256" s="90"/>
      <c r="BH2256" s="90"/>
      <c r="BI2256" s="90"/>
      <c r="BJ2256" s="90"/>
      <c r="BK2256" s="90"/>
      <c r="BL2256" s="90"/>
      <c r="BM2256" s="90"/>
      <c r="BN2256" s="90"/>
      <c r="BO2256" s="90"/>
      <c r="BP2256" s="90"/>
      <c r="BQ2256" s="90"/>
      <c r="BR2256" s="90"/>
      <c r="BS2256" s="90"/>
      <c r="BT2256" s="90"/>
      <c r="BU2256" s="90"/>
      <c r="BV2256" s="90"/>
      <c r="BW2256" s="90"/>
      <c r="BX2256" s="90"/>
      <c r="BY2256" s="90"/>
      <c r="BZ2256" s="90"/>
      <c r="CA2256" s="90"/>
      <c r="CB2256" s="90"/>
      <c r="CC2256" s="90"/>
      <c r="CD2256" s="90"/>
      <c r="CE2256" s="90"/>
      <c r="CF2256" s="90"/>
      <c r="CG2256" s="90"/>
      <c r="CH2256" s="90"/>
      <c r="CI2256" s="90"/>
      <c r="CJ2256" s="90"/>
      <c r="CK2256" s="90"/>
      <c r="CL2256" s="90"/>
      <c r="CM2256" s="90"/>
      <c r="CN2256" s="90"/>
      <c r="CO2256" s="90"/>
      <c r="CP2256" s="90"/>
      <c r="CQ2256" s="90"/>
      <c r="CR2256" s="90"/>
      <c r="CS2256" s="90"/>
      <c r="CT2256" s="90"/>
      <c r="CU2256" s="90"/>
      <c r="CV2256" s="90"/>
      <c r="CW2256" s="90"/>
      <c r="CX2256" s="90"/>
      <c r="CY2256" s="90"/>
      <c r="CZ2256" s="90"/>
      <c r="DA2256" s="90"/>
      <c r="DB2256" s="90"/>
      <c r="DC2256" s="90"/>
      <c r="DD2256" s="90"/>
      <c r="DE2256" s="90"/>
      <c r="DF2256" s="90"/>
      <c r="DG2256" s="90"/>
      <c r="DH2256" s="90"/>
      <c r="DI2256" s="90"/>
      <c r="DJ2256" s="90"/>
      <c r="DK2256" s="90"/>
      <c r="DL2256" s="90"/>
      <c r="DM2256" s="90"/>
      <c r="DN2256" s="90"/>
      <c r="DO2256" s="90"/>
      <c r="DP2256" s="90"/>
      <c r="DQ2256" s="90"/>
      <c r="DR2256" s="90"/>
      <c r="DS2256" s="90"/>
      <c r="DT2256" s="90"/>
      <c r="DU2256" s="90"/>
      <c r="DV2256" s="90"/>
      <c r="DW2256" s="90"/>
      <c r="DX2256" s="90"/>
      <c r="DY2256" s="90"/>
      <c r="DZ2256" s="90"/>
      <c r="EA2256" s="90"/>
      <c r="EB2256" s="90"/>
      <c r="EC2256" s="90"/>
      <c r="ED2256" s="90"/>
      <c r="EE2256" s="90"/>
      <c r="EF2256" s="90"/>
      <c r="EG2256" s="90"/>
      <c r="EH2256" s="90"/>
      <c r="EI2256" s="90"/>
      <c r="EJ2256" s="90"/>
      <c r="EK2256" s="90"/>
      <c r="EL2256" s="90"/>
      <c r="EM2256" s="90"/>
      <c r="EN2256" s="90"/>
      <c r="EO2256" s="90"/>
      <c r="EP2256" s="90"/>
      <c r="EQ2256" s="90"/>
      <c r="ER2256" s="90"/>
      <c r="ES2256" s="90"/>
      <c r="ET2256" s="90"/>
      <c r="EU2256" s="90"/>
      <c r="EV2256" s="90"/>
      <c r="EW2256" s="90"/>
      <c r="EX2256" s="90"/>
      <c r="EY2256" s="90"/>
      <c r="EZ2256" s="90"/>
      <c r="FA2256" s="90"/>
      <c r="FB2256" s="90"/>
      <c r="FC2256" s="90"/>
      <c r="FD2256" s="90"/>
      <c r="FE2256" s="90"/>
      <c r="FF2256" s="90"/>
      <c r="FG2256" s="90"/>
      <c r="FH2256" s="90"/>
      <c r="FI2256" s="90"/>
      <c r="FJ2256" s="90"/>
      <c r="FK2256" s="90"/>
      <c r="FL2256" s="90"/>
      <c r="FM2256" s="90"/>
      <c r="FN2256" s="90"/>
      <c r="FO2256" s="90"/>
      <c r="FP2256" s="90"/>
      <c r="FQ2256" s="90"/>
      <c r="FR2256" s="90"/>
      <c r="FS2256" s="90"/>
      <c r="FT2256" s="90"/>
      <c r="FU2256" s="90"/>
      <c r="FV2256" s="90"/>
      <c r="FW2256" s="90"/>
      <c r="FX2256" s="90"/>
      <c r="FY2256" s="90"/>
      <c r="FZ2256" s="90"/>
      <c r="GA2256" s="90"/>
      <c r="GB2256" s="90"/>
      <c r="GC2256" s="90"/>
      <c r="GD2256" s="90"/>
      <c r="GE2256" s="90"/>
      <c r="GF2256" s="90"/>
      <c r="GG2256" s="90"/>
      <c r="GH2256" s="90"/>
      <c r="GI2256" s="90"/>
      <c r="GJ2256" s="90"/>
      <c r="GK2256" s="90"/>
      <c r="GL2256" s="90"/>
      <c r="GM2256" s="90"/>
      <c r="GN2256" s="90"/>
      <c r="GO2256" s="90"/>
      <c r="GP2256" s="90"/>
      <c r="GQ2256" s="90"/>
      <c r="GR2256" s="90"/>
      <c r="GS2256" s="90"/>
      <c r="GT2256" s="90"/>
      <c r="GU2256" s="90"/>
      <c r="GV2256" s="90"/>
      <c r="GW2256" s="90"/>
      <c r="GX2256" s="90"/>
      <c r="GY2256" s="90"/>
      <c r="GZ2256" s="90"/>
      <c r="HA2256" s="90"/>
      <c r="HB2256" s="90"/>
      <c r="HC2256" s="90"/>
      <c r="HD2256" s="90"/>
      <c r="HE2256" s="90"/>
      <c r="HF2256" s="90"/>
      <c r="HG2256" s="90"/>
      <c r="HH2256" s="90"/>
      <c r="HI2256" s="90"/>
      <c r="HJ2256" s="90"/>
      <c r="HK2256" s="90"/>
      <c r="HL2256" s="90"/>
      <c r="HM2256" s="90"/>
      <c r="HN2256" s="90"/>
      <c r="HO2256" s="90"/>
      <c r="HP2256" s="90"/>
      <c r="HQ2256" s="90"/>
      <c r="HR2256" s="90"/>
      <c r="HS2256" s="90"/>
      <c r="HT2256" s="90"/>
      <c r="HU2256" s="90"/>
      <c r="HV2256" s="90"/>
      <c r="HW2256" s="90"/>
      <c r="HX2256" s="90"/>
      <c r="HY2256" s="90"/>
      <c r="HZ2256" s="90"/>
      <c r="IA2256" s="90"/>
      <c r="IB2256" s="90"/>
      <c r="IC2256" s="90"/>
      <c r="ID2256" s="90"/>
      <c r="IE2256" s="90"/>
      <c r="IF2256" s="90"/>
      <c r="IG2256" s="90"/>
      <c r="IH2256" s="90"/>
      <c r="II2256" s="90"/>
      <c r="IJ2256" s="90"/>
      <c r="IK2256" s="90"/>
      <c r="IL2256" s="90"/>
      <c r="IM2256" s="90"/>
    </row>
    <row r="2257" spans="1:247" ht="13.5" hidden="1">
      <c r="A2257" s="90" t="s">
        <v>3379</v>
      </c>
      <c r="B2257" s="90" t="s">
        <v>3380</v>
      </c>
      <c r="C2257" s="90" t="s">
        <v>2785</v>
      </c>
      <c r="D2257" s="91">
        <v>45785</v>
      </c>
      <c r="E2257" s="90" t="s">
        <v>3399</v>
      </c>
      <c r="F2257" s="90" t="s">
        <v>3395</v>
      </c>
      <c r="G2257" s="90" t="s">
        <v>3400</v>
      </c>
      <c r="H2257" s="92">
        <v>64500</v>
      </c>
      <c r="I2257" s="92">
        <v>499</v>
      </c>
      <c r="J2257" s="93"/>
      <c r="K2257" s="94">
        <f t="shared" si="65"/>
        <v>129.25851703406815</v>
      </c>
      <c r="L2257" s="94">
        <f t="shared" si="66"/>
        <v>129.25851703406815</v>
      </c>
      <c r="M2257" s="94">
        <f t="shared" si="64"/>
        <v>0</v>
      </c>
      <c r="N2257" s="91"/>
      <c r="O2257" s="90"/>
      <c r="P2257" s="90"/>
      <c r="Q2257" s="90"/>
      <c r="R2257" s="90"/>
      <c r="S2257" s="90"/>
      <c r="T2257" s="90"/>
      <c r="U2257" s="90"/>
      <c r="V2257" s="90"/>
      <c r="W2257" s="90"/>
      <c r="X2257" s="90"/>
      <c r="Y2257" s="90"/>
      <c r="Z2257" s="90"/>
      <c r="AA2257" s="90"/>
      <c r="AB2257" s="90"/>
      <c r="AC2257" s="90"/>
      <c r="AD2257" s="90"/>
      <c r="AE2257" s="90"/>
      <c r="AF2257" s="90"/>
      <c r="AG2257" s="90"/>
      <c r="AH2257" s="90"/>
      <c r="AI2257" s="90"/>
      <c r="AJ2257" s="90"/>
      <c r="AK2257" s="90"/>
      <c r="AL2257" s="90"/>
      <c r="AM2257" s="90"/>
      <c r="AN2257" s="90"/>
      <c r="AO2257" s="90"/>
      <c r="AP2257" s="90"/>
      <c r="AQ2257" s="90"/>
      <c r="AR2257" s="90"/>
      <c r="AS2257" s="90"/>
      <c r="AT2257" s="90"/>
      <c r="AU2257" s="90"/>
      <c r="AV2257" s="90"/>
      <c r="AW2257" s="90"/>
      <c r="AX2257" s="90"/>
      <c r="AY2257" s="90"/>
      <c r="AZ2257" s="90"/>
      <c r="BA2257" s="90"/>
      <c r="BB2257" s="90"/>
      <c r="BC2257" s="90"/>
      <c r="BD2257" s="90"/>
      <c r="BE2257" s="90"/>
      <c r="BF2257" s="90"/>
      <c r="BG2257" s="90"/>
      <c r="BH2257" s="90"/>
      <c r="BI2257" s="90"/>
      <c r="BJ2257" s="90"/>
      <c r="BK2257" s="90"/>
      <c r="BL2257" s="90"/>
      <c r="BM2257" s="90"/>
      <c r="BN2257" s="90"/>
      <c r="BO2257" s="90"/>
      <c r="BP2257" s="90"/>
      <c r="BQ2257" s="90"/>
      <c r="BR2257" s="90"/>
      <c r="BS2257" s="90"/>
      <c r="BT2257" s="90"/>
      <c r="BU2257" s="90"/>
      <c r="BV2257" s="90"/>
      <c r="BW2257" s="90"/>
      <c r="BX2257" s="90"/>
      <c r="BY2257" s="90"/>
      <c r="BZ2257" s="90"/>
      <c r="CA2257" s="90"/>
      <c r="CB2257" s="90"/>
      <c r="CC2257" s="90"/>
      <c r="CD2257" s="90"/>
      <c r="CE2257" s="90"/>
      <c r="CF2257" s="90"/>
      <c r="CG2257" s="90"/>
      <c r="CH2257" s="90"/>
      <c r="CI2257" s="90"/>
      <c r="CJ2257" s="90"/>
      <c r="CK2257" s="90"/>
      <c r="CL2257" s="90"/>
      <c r="CM2257" s="90"/>
      <c r="CN2257" s="90"/>
      <c r="CO2257" s="90"/>
      <c r="CP2257" s="90"/>
      <c r="CQ2257" s="90"/>
      <c r="CR2257" s="90"/>
      <c r="CS2257" s="90"/>
      <c r="CT2257" s="90"/>
      <c r="CU2257" s="90"/>
      <c r="CV2257" s="90"/>
      <c r="CW2257" s="90"/>
      <c r="CX2257" s="90"/>
      <c r="CY2257" s="90"/>
      <c r="CZ2257" s="90"/>
      <c r="DA2257" s="90"/>
      <c r="DB2257" s="90"/>
      <c r="DC2257" s="90"/>
      <c r="DD2257" s="90"/>
      <c r="DE2257" s="90"/>
      <c r="DF2257" s="90"/>
      <c r="DG2257" s="90"/>
      <c r="DH2257" s="90"/>
      <c r="DI2257" s="90"/>
      <c r="DJ2257" s="90"/>
      <c r="DK2257" s="90"/>
      <c r="DL2257" s="90"/>
      <c r="DM2257" s="90"/>
      <c r="DN2257" s="90"/>
      <c r="DO2257" s="90"/>
      <c r="DP2257" s="90"/>
      <c r="DQ2257" s="90"/>
      <c r="DR2257" s="90"/>
      <c r="DS2257" s="90"/>
      <c r="DT2257" s="90"/>
      <c r="DU2257" s="90"/>
      <c r="DV2257" s="90"/>
      <c r="DW2257" s="90"/>
      <c r="DX2257" s="90"/>
      <c r="DY2257" s="90"/>
      <c r="DZ2257" s="90"/>
      <c r="EA2257" s="90"/>
      <c r="EB2257" s="90"/>
      <c r="EC2257" s="90"/>
      <c r="ED2257" s="90"/>
      <c r="EE2257" s="90"/>
      <c r="EF2257" s="90"/>
      <c r="EG2257" s="90"/>
      <c r="EH2257" s="90"/>
      <c r="EI2257" s="90"/>
      <c r="EJ2257" s="90"/>
      <c r="EK2257" s="90"/>
      <c r="EL2257" s="90"/>
      <c r="EM2257" s="90"/>
      <c r="EN2257" s="90"/>
      <c r="EO2257" s="90"/>
      <c r="EP2257" s="90"/>
      <c r="EQ2257" s="90"/>
      <c r="ER2257" s="90"/>
      <c r="ES2257" s="90"/>
      <c r="ET2257" s="90"/>
      <c r="EU2257" s="90"/>
      <c r="EV2257" s="90"/>
      <c r="EW2257" s="90"/>
      <c r="EX2257" s="90"/>
      <c r="EY2257" s="90"/>
      <c r="EZ2257" s="90"/>
      <c r="FA2257" s="90"/>
      <c r="FB2257" s="90"/>
      <c r="FC2257" s="90"/>
      <c r="FD2257" s="90"/>
      <c r="FE2257" s="90"/>
      <c r="FF2257" s="90"/>
      <c r="FG2257" s="90"/>
      <c r="FH2257" s="90"/>
      <c r="FI2257" s="90"/>
      <c r="FJ2257" s="90"/>
      <c r="FK2257" s="90"/>
      <c r="FL2257" s="90"/>
      <c r="FM2257" s="90"/>
      <c r="FN2257" s="90"/>
      <c r="FO2257" s="90"/>
      <c r="FP2257" s="90"/>
      <c r="FQ2257" s="90"/>
      <c r="FR2257" s="90"/>
      <c r="FS2257" s="90"/>
      <c r="FT2257" s="90"/>
      <c r="FU2257" s="90"/>
      <c r="FV2257" s="90"/>
      <c r="FW2257" s="90"/>
      <c r="FX2257" s="90"/>
      <c r="FY2257" s="90"/>
      <c r="FZ2257" s="90"/>
      <c r="GA2257" s="90"/>
      <c r="GB2257" s="90"/>
      <c r="GC2257" s="90"/>
      <c r="GD2257" s="90"/>
      <c r="GE2257" s="90"/>
      <c r="GF2257" s="90"/>
      <c r="GG2257" s="90"/>
      <c r="GH2257" s="90"/>
      <c r="GI2257" s="90"/>
      <c r="GJ2257" s="90"/>
      <c r="GK2257" s="90"/>
      <c r="GL2257" s="90"/>
      <c r="GM2257" s="90"/>
      <c r="GN2257" s="90"/>
      <c r="GO2257" s="90"/>
      <c r="GP2257" s="90"/>
      <c r="GQ2257" s="90"/>
      <c r="GR2257" s="90"/>
      <c r="GS2257" s="90"/>
      <c r="GT2257" s="90"/>
      <c r="GU2257" s="90"/>
      <c r="GV2257" s="90"/>
      <c r="GW2257" s="90"/>
      <c r="GX2257" s="90"/>
      <c r="GY2257" s="90"/>
      <c r="GZ2257" s="90"/>
      <c r="HA2257" s="90"/>
      <c r="HB2257" s="90"/>
      <c r="HC2257" s="90"/>
      <c r="HD2257" s="90"/>
      <c r="HE2257" s="90"/>
      <c r="HF2257" s="90"/>
      <c r="HG2257" s="90"/>
      <c r="HH2257" s="90"/>
      <c r="HI2257" s="90"/>
      <c r="HJ2257" s="90"/>
      <c r="HK2257" s="90"/>
      <c r="HL2257" s="90"/>
      <c r="HM2257" s="90"/>
      <c r="HN2257" s="90"/>
      <c r="HO2257" s="90"/>
      <c r="HP2257" s="90"/>
      <c r="HQ2257" s="90"/>
      <c r="HR2257" s="90"/>
      <c r="HS2257" s="90"/>
      <c r="HT2257" s="90"/>
      <c r="HU2257" s="90"/>
      <c r="HV2257" s="90"/>
      <c r="HW2257" s="90"/>
      <c r="HX2257" s="90"/>
      <c r="HY2257" s="90"/>
      <c r="HZ2257" s="90"/>
      <c r="IA2257" s="90"/>
      <c r="IB2257" s="90"/>
      <c r="IC2257" s="90"/>
      <c r="ID2257" s="90"/>
      <c r="IE2257" s="90"/>
      <c r="IF2257" s="90"/>
      <c r="IG2257" s="90"/>
      <c r="IH2257" s="90"/>
      <c r="II2257" s="90"/>
      <c r="IJ2257" s="90"/>
      <c r="IK2257" s="90"/>
      <c r="IL2257" s="90"/>
      <c r="IM2257" s="90"/>
    </row>
    <row r="2258" spans="1:247" ht="13.5" hidden="1">
      <c r="A2258" s="90" t="s">
        <v>3379</v>
      </c>
      <c r="B2258" s="90" t="s">
        <v>3380</v>
      </c>
      <c r="C2258" s="90" t="s">
        <v>40</v>
      </c>
      <c r="D2258" s="91">
        <v>45999</v>
      </c>
      <c r="E2258" s="90" t="s">
        <v>3401</v>
      </c>
      <c r="F2258" s="90" t="s">
        <v>3395</v>
      </c>
      <c r="G2258" s="90" t="s">
        <v>3402</v>
      </c>
      <c r="H2258" s="92">
        <v>131000</v>
      </c>
      <c r="I2258" s="92">
        <v>499</v>
      </c>
      <c r="J2258" s="93"/>
      <c r="K2258" s="94">
        <f t="shared" si="65"/>
        <v>262.52505010020042</v>
      </c>
      <c r="L2258" s="94">
        <f t="shared" si="66"/>
        <v>262.52505010020042</v>
      </c>
      <c r="M2258" s="94">
        <f t="shared" si="64"/>
        <v>0</v>
      </c>
      <c r="N2258" s="91"/>
      <c r="O2258" s="90"/>
      <c r="P2258" s="90"/>
      <c r="Q2258" s="90"/>
      <c r="R2258" s="90"/>
      <c r="S2258" s="90"/>
      <c r="T2258" s="90"/>
      <c r="U2258" s="90"/>
      <c r="V2258" s="90"/>
      <c r="W2258" s="90"/>
      <c r="X2258" s="90"/>
      <c r="Y2258" s="90"/>
      <c r="Z2258" s="90"/>
      <c r="AA2258" s="90"/>
      <c r="AB2258" s="90"/>
      <c r="AC2258" s="90"/>
      <c r="AD2258" s="90"/>
      <c r="AE2258" s="90"/>
      <c r="AF2258" s="90"/>
      <c r="AG2258" s="90"/>
      <c r="AH2258" s="90"/>
      <c r="AI2258" s="90"/>
      <c r="AJ2258" s="90"/>
      <c r="AK2258" s="90"/>
      <c r="AL2258" s="90"/>
      <c r="AM2258" s="90"/>
      <c r="AN2258" s="90"/>
      <c r="AO2258" s="90"/>
      <c r="AP2258" s="90"/>
      <c r="AQ2258" s="90"/>
      <c r="AR2258" s="90"/>
      <c r="AS2258" s="90"/>
      <c r="AT2258" s="90"/>
      <c r="AU2258" s="90"/>
      <c r="AV2258" s="90"/>
      <c r="AW2258" s="90"/>
      <c r="AX2258" s="90"/>
      <c r="AY2258" s="90"/>
      <c r="AZ2258" s="90"/>
      <c r="BA2258" s="90"/>
      <c r="BB2258" s="90"/>
      <c r="BC2258" s="90"/>
      <c r="BD2258" s="90"/>
      <c r="BE2258" s="90"/>
      <c r="BF2258" s="90"/>
      <c r="BG2258" s="90"/>
      <c r="BH2258" s="90"/>
      <c r="BI2258" s="90"/>
      <c r="BJ2258" s="90"/>
      <c r="BK2258" s="90"/>
      <c r="BL2258" s="90"/>
      <c r="BM2258" s="90"/>
      <c r="BN2258" s="90"/>
      <c r="BO2258" s="90"/>
      <c r="BP2258" s="90"/>
      <c r="BQ2258" s="90"/>
      <c r="BR2258" s="90"/>
      <c r="BS2258" s="90"/>
      <c r="BT2258" s="90"/>
      <c r="BU2258" s="90"/>
      <c r="BV2258" s="90"/>
      <c r="BW2258" s="90"/>
      <c r="BX2258" s="90"/>
      <c r="BY2258" s="90"/>
      <c r="BZ2258" s="90"/>
      <c r="CA2258" s="90"/>
      <c r="CB2258" s="90"/>
      <c r="CC2258" s="90"/>
      <c r="CD2258" s="90"/>
      <c r="CE2258" s="90"/>
      <c r="CF2258" s="90"/>
      <c r="CG2258" s="90"/>
      <c r="CH2258" s="90"/>
      <c r="CI2258" s="90"/>
      <c r="CJ2258" s="90"/>
      <c r="CK2258" s="90"/>
      <c r="CL2258" s="90"/>
      <c r="CM2258" s="90"/>
      <c r="CN2258" s="90"/>
      <c r="CO2258" s="90"/>
      <c r="CP2258" s="90"/>
      <c r="CQ2258" s="90"/>
      <c r="CR2258" s="90"/>
      <c r="CS2258" s="90"/>
      <c r="CT2258" s="90"/>
      <c r="CU2258" s="90"/>
      <c r="CV2258" s="90"/>
      <c r="CW2258" s="90"/>
      <c r="CX2258" s="90"/>
      <c r="CY2258" s="90"/>
      <c r="CZ2258" s="90"/>
      <c r="DA2258" s="90"/>
      <c r="DB2258" s="90"/>
      <c r="DC2258" s="90"/>
      <c r="DD2258" s="90"/>
      <c r="DE2258" s="90"/>
      <c r="DF2258" s="90"/>
      <c r="DG2258" s="90"/>
      <c r="DH2258" s="90"/>
      <c r="DI2258" s="90"/>
      <c r="DJ2258" s="90"/>
      <c r="DK2258" s="90"/>
      <c r="DL2258" s="90"/>
      <c r="DM2258" s="90"/>
      <c r="DN2258" s="90"/>
      <c r="DO2258" s="90"/>
      <c r="DP2258" s="90"/>
      <c r="DQ2258" s="90"/>
      <c r="DR2258" s="90"/>
      <c r="DS2258" s="90"/>
      <c r="DT2258" s="90"/>
      <c r="DU2258" s="90"/>
      <c r="DV2258" s="90"/>
      <c r="DW2258" s="90"/>
      <c r="DX2258" s="90"/>
      <c r="DY2258" s="90"/>
      <c r="DZ2258" s="90"/>
      <c r="EA2258" s="90"/>
      <c r="EB2258" s="90"/>
      <c r="EC2258" s="90"/>
      <c r="ED2258" s="90"/>
      <c r="EE2258" s="90"/>
      <c r="EF2258" s="90"/>
      <c r="EG2258" s="90"/>
      <c r="EH2258" s="90"/>
      <c r="EI2258" s="90"/>
      <c r="EJ2258" s="90"/>
      <c r="EK2258" s="90"/>
      <c r="EL2258" s="90"/>
      <c r="EM2258" s="90"/>
      <c r="EN2258" s="90"/>
      <c r="EO2258" s="90"/>
      <c r="EP2258" s="90"/>
      <c r="EQ2258" s="90"/>
      <c r="ER2258" s="90"/>
      <c r="ES2258" s="90"/>
      <c r="ET2258" s="90"/>
      <c r="EU2258" s="90"/>
      <c r="EV2258" s="90"/>
      <c r="EW2258" s="90"/>
      <c r="EX2258" s="90"/>
      <c r="EY2258" s="90"/>
      <c r="EZ2258" s="90"/>
      <c r="FA2258" s="90"/>
      <c r="FB2258" s="90"/>
      <c r="FC2258" s="90"/>
      <c r="FD2258" s="90"/>
      <c r="FE2258" s="90"/>
      <c r="FF2258" s="90"/>
      <c r="FG2258" s="90"/>
      <c r="FH2258" s="90"/>
      <c r="FI2258" s="90"/>
      <c r="FJ2258" s="90"/>
      <c r="FK2258" s="90"/>
      <c r="FL2258" s="90"/>
      <c r="FM2258" s="90"/>
      <c r="FN2258" s="90"/>
      <c r="FO2258" s="90"/>
      <c r="FP2258" s="90"/>
      <c r="FQ2258" s="90"/>
      <c r="FR2258" s="90"/>
      <c r="FS2258" s="90"/>
      <c r="FT2258" s="90"/>
      <c r="FU2258" s="90"/>
      <c r="FV2258" s="90"/>
      <c r="FW2258" s="90"/>
      <c r="FX2258" s="90"/>
      <c r="FY2258" s="90"/>
      <c r="FZ2258" s="90"/>
      <c r="GA2258" s="90"/>
      <c r="GB2258" s="90"/>
      <c r="GC2258" s="90"/>
      <c r="GD2258" s="90"/>
      <c r="GE2258" s="90"/>
      <c r="GF2258" s="90"/>
      <c r="GG2258" s="90"/>
      <c r="GH2258" s="90"/>
      <c r="GI2258" s="90"/>
      <c r="GJ2258" s="90"/>
      <c r="GK2258" s="90"/>
      <c r="GL2258" s="90"/>
      <c r="GM2258" s="90"/>
      <c r="GN2258" s="90"/>
      <c r="GO2258" s="90"/>
      <c r="GP2258" s="90"/>
      <c r="GQ2258" s="90"/>
      <c r="GR2258" s="90"/>
      <c r="GS2258" s="90"/>
      <c r="GT2258" s="90"/>
      <c r="GU2258" s="90"/>
      <c r="GV2258" s="90"/>
      <c r="GW2258" s="90"/>
      <c r="GX2258" s="90"/>
      <c r="GY2258" s="90"/>
      <c r="GZ2258" s="90"/>
      <c r="HA2258" s="90"/>
      <c r="HB2258" s="90"/>
      <c r="HC2258" s="90"/>
      <c r="HD2258" s="90"/>
      <c r="HE2258" s="90"/>
      <c r="HF2258" s="90"/>
      <c r="HG2258" s="90"/>
      <c r="HH2258" s="90"/>
      <c r="HI2258" s="90"/>
      <c r="HJ2258" s="90"/>
      <c r="HK2258" s="90"/>
      <c r="HL2258" s="90"/>
      <c r="HM2258" s="90"/>
      <c r="HN2258" s="90"/>
      <c r="HO2258" s="90"/>
      <c r="HP2258" s="90"/>
      <c r="HQ2258" s="90"/>
      <c r="HR2258" s="90"/>
      <c r="HS2258" s="90"/>
      <c r="HT2258" s="90"/>
      <c r="HU2258" s="90"/>
      <c r="HV2258" s="90"/>
      <c r="HW2258" s="90"/>
      <c r="HX2258" s="90"/>
      <c r="HY2258" s="90"/>
      <c r="HZ2258" s="90"/>
      <c r="IA2258" s="90"/>
      <c r="IB2258" s="90"/>
      <c r="IC2258" s="90"/>
      <c r="ID2258" s="90"/>
      <c r="IE2258" s="90"/>
      <c r="IF2258" s="90"/>
      <c r="IG2258" s="90"/>
      <c r="IH2258" s="90"/>
      <c r="II2258" s="90"/>
      <c r="IJ2258" s="90"/>
      <c r="IK2258" s="90"/>
      <c r="IL2258" s="90"/>
      <c r="IM2258" s="90"/>
    </row>
    <row r="2259" spans="1:247" ht="13.5" hidden="1">
      <c r="A2259" s="90" t="s">
        <v>3379</v>
      </c>
      <c r="B2259" s="90" t="s">
        <v>3380</v>
      </c>
      <c r="C2259" s="90" t="s">
        <v>40</v>
      </c>
      <c r="D2259" s="90" t="s">
        <v>2818</v>
      </c>
      <c r="E2259" s="90">
        <v>211</v>
      </c>
      <c r="F2259" s="90" t="s">
        <v>3395</v>
      </c>
      <c r="G2259" s="90" t="s">
        <v>3403</v>
      </c>
      <c r="H2259" s="92">
        <v>79070</v>
      </c>
      <c r="I2259" s="92">
        <v>500</v>
      </c>
      <c r="J2259" s="93"/>
      <c r="K2259" s="94">
        <f t="shared" si="65"/>
        <v>158.13999999999999</v>
      </c>
      <c r="L2259" s="94">
        <f t="shared" si="66"/>
        <v>158.13999999999999</v>
      </c>
      <c r="M2259" s="94">
        <f t="shared" si="64"/>
        <v>0</v>
      </c>
      <c r="N2259" s="91"/>
      <c r="O2259" s="90"/>
      <c r="P2259" s="90"/>
      <c r="Q2259" s="90"/>
      <c r="R2259" s="90"/>
      <c r="S2259" s="90"/>
      <c r="T2259" s="90"/>
      <c r="U2259" s="90"/>
      <c r="V2259" s="90"/>
      <c r="W2259" s="90"/>
      <c r="X2259" s="90"/>
      <c r="Y2259" s="90"/>
      <c r="Z2259" s="90"/>
      <c r="AA2259" s="90"/>
      <c r="AB2259" s="90"/>
      <c r="AC2259" s="90"/>
      <c r="AD2259" s="90"/>
      <c r="AE2259" s="90"/>
      <c r="AF2259" s="90"/>
      <c r="AG2259" s="90"/>
      <c r="AH2259" s="90"/>
      <c r="AI2259" s="90"/>
      <c r="AJ2259" s="90"/>
      <c r="AK2259" s="90"/>
      <c r="AL2259" s="90"/>
      <c r="AM2259" s="90"/>
      <c r="AN2259" s="90"/>
      <c r="AO2259" s="90"/>
      <c r="AP2259" s="90"/>
      <c r="AQ2259" s="90"/>
      <c r="AR2259" s="90"/>
      <c r="AS2259" s="90"/>
      <c r="AT2259" s="90"/>
      <c r="AU2259" s="90"/>
      <c r="AV2259" s="90"/>
      <c r="AW2259" s="90"/>
      <c r="AX2259" s="90"/>
      <c r="AY2259" s="90"/>
      <c r="AZ2259" s="90"/>
      <c r="BA2259" s="90"/>
      <c r="BB2259" s="90"/>
      <c r="BC2259" s="90"/>
      <c r="BD2259" s="90"/>
      <c r="BE2259" s="90"/>
      <c r="BF2259" s="90"/>
      <c r="BG2259" s="90"/>
      <c r="BH2259" s="90"/>
      <c r="BI2259" s="90"/>
      <c r="BJ2259" s="90"/>
      <c r="BK2259" s="90"/>
      <c r="BL2259" s="90"/>
      <c r="BM2259" s="90"/>
      <c r="BN2259" s="90"/>
      <c r="BO2259" s="90"/>
      <c r="BP2259" s="90"/>
      <c r="BQ2259" s="90"/>
      <c r="BR2259" s="90"/>
      <c r="BS2259" s="90"/>
      <c r="BT2259" s="90"/>
      <c r="BU2259" s="90"/>
      <c r="BV2259" s="90"/>
      <c r="BW2259" s="90"/>
      <c r="BX2259" s="90"/>
      <c r="BY2259" s="90"/>
      <c r="BZ2259" s="90"/>
      <c r="CA2259" s="90"/>
      <c r="CB2259" s="90"/>
      <c r="CC2259" s="90"/>
      <c r="CD2259" s="90"/>
      <c r="CE2259" s="90"/>
      <c r="CF2259" s="90"/>
      <c r="CG2259" s="90"/>
      <c r="CH2259" s="90"/>
      <c r="CI2259" s="90"/>
      <c r="CJ2259" s="90"/>
      <c r="CK2259" s="90"/>
      <c r="CL2259" s="90"/>
      <c r="CM2259" s="90"/>
      <c r="CN2259" s="90"/>
      <c r="CO2259" s="90"/>
      <c r="CP2259" s="90"/>
      <c r="CQ2259" s="90"/>
      <c r="CR2259" s="90"/>
      <c r="CS2259" s="90"/>
      <c r="CT2259" s="90"/>
      <c r="CU2259" s="90"/>
      <c r="CV2259" s="90"/>
      <c r="CW2259" s="90"/>
      <c r="CX2259" s="90"/>
      <c r="CY2259" s="90"/>
      <c r="CZ2259" s="90"/>
      <c r="DA2259" s="90"/>
      <c r="DB2259" s="90"/>
      <c r="DC2259" s="90"/>
      <c r="DD2259" s="90"/>
      <c r="DE2259" s="90"/>
      <c r="DF2259" s="90"/>
      <c r="DG2259" s="90"/>
      <c r="DH2259" s="90"/>
      <c r="DI2259" s="90"/>
      <c r="DJ2259" s="90"/>
      <c r="DK2259" s="90"/>
      <c r="DL2259" s="90"/>
      <c r="DM2259" s="90"/>
      <c r="DN2259" s="90"/>
      <c r="DO2259" s="90"/>
      <c r="DP2259" s="90"/>
      <c r="DQ2259" s="90"/>
      <c r="DR2259" s="90"/>
      <c r="DS2259" s="90"/>
      <c r="DT2259" s="90"/>
      <c r="DU2259" s="90"/>
      <c r="DV2259" s="90"/>
      <c r="DW2259" s="90"/>
      <c r="DX2259" s="90"/>
      <c r="DY2259" s="90"/>
      <c r="DZ2259" s="90"/>
      <c r="EA2259" s="90"/>
      <c r="EB2259" s="90"/>
      <c r="EC2259" s="90"/>
      <c r="ED2259" s="90"/>
      <c r="EE2259" s="90"/>
      <c r="EF2259" s="90"/>
      <c r="EG2259" s="90"/>
      <c r="EH2259" s="90"/>
      <c r="EI2259" s="90"/>
      <c r="EJ2259" s="90"/>
      <c r="EK2259" s="90"/>
      <c r="EL2259" s="90"/>
      <c r="EM2259" s="90"/>
      <c r="EN2259" s="90"/>
      <c r="EO2259" s="90"/>
      <c r="EP2259" s="90"/>
      <c r="EQ2259" s="90"/>
      <c r="ER2259" s="90"/>
      <c r="ES2259" s="90"/>
      <c r="ET2259" s="90"/>
      <c r="EU2259" s="90"/>
      <c r="EV2259" s="90"/>
      <c r="EW2259" s="90"/>
      <c r="EX2259" s="90"/>
      <c r="EY2259" s="90"/>
      <c r="EZ2259" s="90"/>
      <c r="FA2259" s="90"/>
      <c r="FB2259" s="90"/>
      <c r="FC2259" s="90"/>
      <c r="FD2259" s="90"/>
      <c r="FE2259" s="90"/>
      <c r="FF2259" s="90"/>
      <c r="FG2259" s="90"/>
      <c r="FH2259" s="90"/>
      <c r="FI2259" s="90"/>
      <c r="FJ2259" s="90"/>
      <c r="FK2259" s="90"/>
      <c r="FL2259" s="90"/>
      <c r="FM2259" s="90"/>
      <c r="FN2259" s="90"/>
      <c r="FO2259" s="90"/>
      <c r="FP2259" s="90"/>
      <c r="FQ2259" s="90"/>
      <c r="FR2259" s="90"/>
      <c r="FS2259" s="90"/>
      <c r="FT2259" s="90"/>
      <c r="FU2259" s="90"/>
      <c r="FV2259" s="90"/>
      <c r="FW2259" s="90"/>
      <c r="FX2259" s="90"/>
      <c r="FY2259" s="90"/>
      <c r="FZ2259" s="90"/>
      <c r="GA2259" s="90"/>
      <c r="GB2259" s="90"/>
      <c r="GC2259" s="90"/>
      <c r="GD2259" s="90"/>
      <c r="GE2259" s="90"/>
      <c r="GF2259" s="90"/>
      <c r="GG2259" s="90"/>
      <c r="GH2259" s="90"/>
      <c r="GI2259" s="90"/>
      <c r="GJ2259" s="90"/>
      <c r="GK2259" s="90"/>
      <c r="GL2259" s="90"/>
      <c r="GM2259" s="90"/>
      <c r="GN2259" s="90"/>
      <c r="GO2259" s="90"/>
      <c r="GP2259" s="90"/>
      <c r="GQ2259" s="90"/>
      <c r="GR2259" s="90"/>
      <c r="GS2259" s="90"/>
      <c r="GT2259" s="90"/>
      <c r="GU2259" s="90"/>
      <c r="GV2259" s="90"/>
      <c r="GW2259" s="90"/>
      <c r="GX2259" s="90"/>
      <c r="GY2259" s="90"/>
      <c r="GZ2259" s="90"/>
      <c r="HA2259" s="90"/>
      <c r="HB2259" s="90"/>
      <c r="HC2259" s="90"/>
      <c r="HD2259" s="90"/>
      <c r="HE2259" s="90"/>
      <c r="HF2259" s="90"/>
      <c r="HG2259" s="90"/>
      <c r="HH2259" s="90"/>
      <c r="HI2259" s="90"/>
      <c r="HJ2259" s="90"/>
      <c r="HK2259" s="90"/>
      <c r="HL2259" s="90"/>
      <c r="HM2259" s="90"/>
      <c r="HN2259" s="90"/>
      <c r="HO2259" s="90"/>
      <c r="HP2259" s="90"/>
      <c r="HQ2259" s="90"/>
      <c r="HR2259" s="90"/>
      <c r="HS2259" s="90"/>
      <c r="HT2259" s="90"/>
      <c r="HU2259" s="90"/>
      <c r="HV2259" s="90"/>
      <c r="HW2259" s="90"/>
      <c r="HX2259" s="90"/>
      <c r="HY2259" s="90"/>
      <c r="HZ2259" s="90"/>
      <c r="IA2259" s="90"/>
      <c r="IB2259" s="90"/>
      <c r="IC2259" s="90"/>
      <c r="ID2259" s="90"/>
      <c r="IE2259" s="90"/>
      <c r="IF2259" s="90"/>
      <c r="IG2259" s="90"/>
      <c r="IH2259" s="90"/>
      <c r="II2259" s="90"/>
      <c r="IJ2259" s="90"/>
      <c r="IK2259" s="90"/>
      <c r="IL2259" s="90"/>
      <c r="IM2259" s="90"/>
    </row>
    <row r="2260" spans="1:247" ht="13.5" hidden="1">
      <c r="A2260" s="90" t="s">
        <v>3379</v>
      </c>
      <c r="B2260" s="90" t="s">
        <v>3380</v>
      </c>
      <c r="C2260" s="90" t="s">
        <v>3404</v>
      </c>
      <c r="D2260" s="90" t="s">
        <v>3030</v>
      </c>
      <c r="E2260" s="90">
        <v>9087</v>
      </c>
      <c r="F2260" s="90" t="s">
        <v>3405</v>
      </c>
      <c r="G2260" s="90" t="s">
        <v>3406</v>
      </c>
      <c r="H2260" s="92"/>
      <c r="I2260" s="92"/>
      <c r="J2260" s="93"/>
      <c r="K2260" s="94">
        <v>7237.05</v>
      </c>
      <c r="L2260" s="94">
        <f t="shared" si="66"/>
        <v>7237.05</v>
      </c>
      <c r="M2260" s="94">
        <f t="shared" si="64"/>
        <v>0</v>
      </c>
      <c r="N2260" s="91"/>
      <c r="O2260" s="90"/>
      <c r="P2260" s="90"/>
      <c r="Q2260" s="90"/>
      <c r="R2260" s="90"/>
      <c r="S2260" s="90"/>
      <c r="T2260" s="90"/>
      <c r="U2260" s="90"/>
      <c r="V2260" s="90"/>
      <c r="W2260" s="90"/>
      <c r="X2260" s="90"/>
      <c r="Y2260" s="90"/>
      <c r="Z2260" s="90"/>
      <c r="AA2260" s="90"/>
      <c r="AB2260" s="90"/>
      <c r="AC2260" s="90"/>
      <c r="AD2260" s="90"/>
      <c r="AE2260" s="90"/>
      <c r="AF2260" s="90"/>
      <c r="AG2260" s="90"/>
      <c r="AH2260" s="90"/>
      <c r="AI2260" s="90"/>
      <c r="AJ2260" s="90"/>
      <c r="AK2260" s="90"/>
      <c r="AL2260" s="90"/>
      <c r="AM2260" s="90"/>
      <c r="AN2260" s="90"/>
      <c r="AO2260" s="90"/>
      <c r="AP2260" s="90"/>
      <c r="AQ2260" s="90"/>
      <c r="AR2260" s="90"/>
      <c r="AS2260" s="90"/>
      <c r="AT2260" s="90"/>
      <c r="AU2260" s="90"/>
      <c r="AV2260" s="90"/>
      <c r="AW2260" s="90"/>
      <c r="AX2260" s="90"/>
      <c r="AY2260" s="90"/>
      <c r="AZ2260" s="90"/>
      <c r="BA2260" s="90"/>
      <c r="BB2260" s="90"/>
      <c r="BC2260" s="90"/>
      <c r="BD2260" s="90"/>
      <c r="BE2260" s="90"/>
      <c r="BF2260" s="90"/>
      <c r="BG2260" s="90"/>
      <c r="BH2260" s="90"/>
      <c r="BI2260" s="90"/>
      <c r="BJ2260" s="90"/>
      <c r="BK2260" s="90"/>
      <c r="BL2260" s="90"/>
      <c r="BM2260" s="90"/>
      <c r="BN2260" s="90"/>
      <c r="BO2260" s="90"/>
      <c r="BP2260" s="90"/>
      <c r="BQ2260" s="90"/>
      <c r="BR2260" s="90"/>
      <c r="BS2260" s="90"/>
      <c r="BT2260" s="90"/>
      <c r="BU2260" s="90"/>
      <c r="BV2260" s="90"/>
      <c r="BW2260" s="90"/>
      <c r="BX2260" s="90"/>
      <c r="BY2260" s="90"/>
      <c r="BZ2260" s="90"/>
      <c r="CA2260" s="90"/>
      <c r="CB2260" s="90"/>
      <c r="CC2260" s="90"/>
      <c r="CD2260" s="90"/>
      <c r="CE2260" s="90"/>
      <c r="CF2260" s="90"/>
      <c r="CG2260" s="90"/>
      <c r="CH2260" s="90"/>
      <c r="CI2260" s="90"/>
      <c r="CJ2260" s="90"/>
      <c r="CK2260" s="90"/>
      <c r="CL2260" s="90"/>
      <c r="CM2260" s="90"/>
      <c r="CN2260" s="90"/>
      <c r="CO2260" s="90"/>
      <c r="CP2260" s="90"/>
      <c r="CQ2260" s="90"/>
      <c r="CR2260" s="90"/>
      <c r="CS2260" s="90"/>
      <c r="CT2260" s="90"/>
      <c r="CU2260" s="90"/>
      <c r="CV2260" s="90"/>
      <c r="CW2260" s="90"/>
      <c r="CX2260" s="90"/>
      <c r="CY2260" s="90"/>
      <c r="CZ2260" s="90"/>
      <c r="DA2260" s="90"/>
      <c r="DB2260" s="90"/>
      <c r="DC2260" s="90"/>
      <c r="DD2260" s="90"/>
      <c r="DE2260" s="90"/>
      <c r="DF2260" s="90"/>
      <c r="DG2260" s="90"/>
      <c r="DH2260" s="90"/>
      <c r="DI2260" s="90"/>
      <c r="DJ2260" s="90"/>
      <c r="DK2260" s="90"/>
      <c r="DL2260" s="90"/>
      <c r="DM2260" s="90"/>
      <c r="DN2260" s="90"/>
      <c r="DO2260" s="90"/>
      <c r="DP2260" s="90"/>
      <c r="DQ2260" s="90"/>
      <c r="DR2260" s="90"/>
      <c r="DS2260" s="90"/>
      <c r="DT2260" s="90"/>
      <c r="DU2260" s="90"/>
      <c r="DV2260" s="90"/>
      <c r="DW2260" s="90"/>
      <c r="DX2260" s="90"/>
      <c r="DY2260" s="90"/>
      <c r="DZ2260" s="90"/>
      <c r="EA2260" s="90"/>
      <c r="EB2260" s="90"/>
      <c r="EC2260" s="90"/>
      <c r="ED2260" s="90"/>
      <c r="EE2260" s="90"/>
      <c r="EF2260" s="90"/>
      <c r="EG2260" s="90"/>
      <c r="EH2260" s="90"/>
      <c r="EI2260" s="90"/>
      <c r="EJ2260" s="90"/>
      <c r="EK2260" s="90"/>
      <c r="EL2260" s="90"/>
      <c r="EM2260" s="90"/>
      <c r="EN2260" s="90"/>
      <c r="EO2260" s="90"/>
      <c r="EP2260" s="90"/>
      <c r="EQ2260" s="90"/>
      <c r="ER2260" s="90"/>
      <c r="ES2260" s="90"/>
      <c r="ET2260" s="90"/>
      <c r="EU2260" s="90"/>
      <c r="EV2260" s="90"/>
      <c r="EW2260" s="90"/>
      <c r="EX2260" s="90"/>
      <c r="EY2260" s="90"/>
      <c r="EZ2260" s="90"/>
      <c r="FA2260" s="90"/>
      <c r="FB2260" s="90"/>
      <c r="FC2260" s="90"/>
      <c r="FD2260" s="90"/>
      <c r="FE2260" s="90"/>
      <c r="FF2260" s="90"/>
      <c r="FG2260" s="90"/>
      <c r="FH2260" s="90"/>
      <c r="FI2260" s="90"/>
      <c r="FJ2260" s="90"/>
      <c r="FK2260" s="90"/>
      <c r="FL2260" s="90"/>
      <c r="FM2260" s="90"/>
      <c r="FN2260" s="90"/>
      <c r="FO2260" s="90"/>
      <c r="FP2260" s="90"/>
      <c r="FQ2260" s="90"/>
      <c r="FR2260" s="90"/>
      <c r="FS2260" s="90"/>
      <c r="FT2260" s="90"/>
      <c r="FU2260" s="90"/>
      <c r="FV2260" s="90"/>
      <c r="FW2260" s="90"/>
      <c r="FX2260" s="90"/>
      <c r="FY2260" s="90"/>
      <c r="FZ2260" s="90"/>
      <c r="GA2260" s="90"/>
      <c r="GB2260" s="90"/>
      <c r="GC2260" s="90"/>
      <c r="GD2260" s="90"/>
      <c r="GE2260" s="90"/>
      <c r="GF2260" s="90"/>
      <c r="GG2260" s="90"/>
      <c r="GH2260" s="90"/>
      <c r="GI2260" s="90"/>
      <c r="GJ2260" s="90"/>
      <c r="GK2260" s="90"/>
      <c r="GL2260" s="90"/>
      <c r="GM2260" s="90"/>
      <c r="GN2260" s="90"/>
      <c r="GO2260" s="90"/>
      <c r="GP2260" s="90"/>
      <c r="GQ2260" s="90"/>
      <c r="GR2260" s="90"/>
      <c r="GS2260" s="90"/>
      <c r="GT2260" s="90"/>
      <c r="GU2260" s="90"/>
      <c r="GV2260" s="90"/>
      <c r="GW2260" s="90"/>
      <c r="GX2260" s="90"/>
      <c r="GY2260" s="90"/>
      <c r="GZ2260" s="90"/>
      <c r="HA2260" s="90"/>
      <c r="HB2260" s="90"/>
      <c r="HC2260" s="90"/>
      <c r="HD2260" s="90"/>
      <c r="HE2260" s="90"/>
      <c r="HF2260" s="90"/>
      <c r="HG2260" s="90"/>
      <c r="HH2260" s="90"/>
      <c r="HI2260" s="90"/>
      <c r="HJ2260" s="90"/>
      <c r="HK2260" s="90"/>
      <c r="HL2260" s="90"/>
      <c r="HM2260" s="90"/>
      <c r="HN2260" s="90"/>
      <c r="HO2260" s="90"/>
      <c r="HP2260" s="90"/>
      <c r="HQ2260" s="90"/>
      <c r="HR2260" s="90"/>
      <c r="HS2260" s="90"/>
      <c r="HT2260" s="90"/>
      <c r="HU2260" s="90"/>
      <c r="HV2260" s="90"/>
      <c r="HW2260" s="90"/>
      <c r="HX2260" s="90"/>
      <c r="HY2260" s="90"/>
      <c r="HZ2260" s="90"/>
      <c r="IA2260" s="90"/>
      <c r="IB2260" s="90"/>
      <c r="IC2260" s="90"/>
      <c r="ID2260" s="90"/>
      <c r="IE2260" s="90"/>
      <c r="IF2260" s="90"/>
      <c r="IG2260" s="90"/>
      <c r="IH2260" s="90"/>
      <c r="II2260" s="90"/>
      <c r="IJ2260" s="90"/>
      <c r="IK2260" s="90"/>
      <c r="IL2260" s="90"/>
      <c r="IM2260" s="90"/>
    </row>
    <row r="2261" spans="1:247" ht="13.5" hidden="1">
      <c r="A2261" s="90" t="s">
        <v>3379</v>
      </c>
      <c r="B2261" s="90" t="s">
        <v>3380</v>
      </c>
      <c r="C2261" s="90" t="s">
        <v>3404</v>
      </c>
      <c r="D2261" s="90" t="s">
        <v>3030</v>
      </c>
      <c r="E2261" s="90">
        <v>9087</v>
      </c>
      <c r="F2261" s="90" t="s">
        <v>3405</v>
      </c>
      <c r="G2261" s="90" t="s">
        <v>3407</v>
      </c>
      <c r="H2261" s="92"/>
      <c r="I2261" s="92"/>
      <c r="J2261" s="93"/>
      <c r="K2261" s="94">
        <v>7237.05</v>
      </c>
      <c r="L2261" s="94">
        <f t="shared" si="66"/>
        <v>7237.05</v>
      </c>
      <c r="M2261" s="94">
        <f t="shared" si="64"/>
        <v>0</v>
      </c>
      <c r="N2261" s="91"/>
      <c r="O2261" s="90"/>
      <c r="P2261" s="90"/>
      <c r="Q2261" s="90"/>
      <c r="R2261" s="90"/>
      <c r="S2261" s="90"/>
      <c r="T2261" s="90"/>
      <c r="U2261" s="90"/>
      <c r="V2261" s="90"/>
      <c r="W2261" s="90"/>
      <c r="X2261" s="90"/>
      <c r="Y2261" s="90"/>
      <c r="Z2261" s="90"/>
      <c r="AA2261" s="90"/>
      <c r="AB2261" s="90"/>
      <c r="AC2261" s="90"/>
      <c r="AD2261" s="90"/>
      <c r="AE2261" s="90"/>
      <c r="AF2261" s="90"/>
      <c r="AG2261" s="90"/>
      <c r="AH2261" s="90"/>
      <c r="AI2261" s="90"/>
      <c r="AJ2261" s="90"/>
      <c r="AK2261" s="90"/>
      <c r="AL2261" s="90"/>
      <c r="AM2261" s="90"/>
      <c r="AN2261" s="90"/>
      <c r="AO2261" s="90"/>
      <c r="AP2261" s="90"/>
      <c r="AQ2261" s="90"/>
      <c r="AR2261" s="90"/>
      <c r="AS2261" s="90"/>
      <c r="AT2261" s="90"/>
      <c r="AU2261" s="90"/>
      <c r="AV2261" s="90"/>
      <c r="AW2261" s="90"/>
      <c r="AX2261" s="90"/>
      <c r="AY2261" s="90"/>
      <c r="AZ2261" s="90"/>
      <c r="BA2261" s="90"/>
      <c r="BB2261" s="90"/>
      <c r="BC2261" s="90"/>
      <c r="BD2261" s="90"/>
      <c r="BE2261" s="90"/>
      <c r="BF2261" s="90"/>
      <c r="BG2261" s="90"/>
      <c r="BH2261" s="90"/>
      <c r="BI2261" s="90"/>
      <c r="BJ2261" s="90"/>
      <c r="BK2261" s="90"/>
      <c r="BL2261" s="90"/>
      <c r="BM2261" s="90"/>
      <c r="BN2261" s="90"/>
      <c r="BO2261" s="90"/>
      <c r="BP2261" s="90"/>
      <c r="BQ2261" s="90"/>
      <c r="BR2261" s="90"/>
      <c r="BS2261" s="90"/>
      <c r="BT2261" s="90"/>
      <c r="BU2261" s="90"/>
      <c r="BV2261" s="90"/>
      <c r="BW2261" s="90"/>
      <c r="BX2261" s="90"/>
      <c r="BY2261" s="90"/>
      <c r="BZ2261" s="90"/>
      <c r="CA2261" s="90"/>
      <c r="CB2261" s="90"/>
      <c r="CC2261" s="90"/>
      <c r="CD2261" s="90"/>
      <c r="CE2261" s="90"/>
      <c r="CF2261" s="90"/>
      <c r="CG2261" s="90"/>
      <c r="CH2261" s="90"/>
      <c r="CI2261" s="90"/>
      <c r="CJ2261" s="90"/>
      <c r="CK2261" s="90"/>
      <c r="CL2261" s="90"/>
      <c r="CM2261" s="90"/>
      <c r="CN2261" s="90"/>
      <c r="CO2261" s="90"/>
      <c r="CP2261" s="90"/>
      <c r="CQ2261" s="90"/>
      <c r="CR2261" s="90"/>
      <c r="CS2261" s="90"/>
      <c r="CT2261" s="90"/>
      <c r="CU2261" s="90"/>
      <c r="CV2261" s="90"/>
      <c r="CW2261" s="90"/>
      <c r="CX2261" s="90"/>
      <c r="CY2261" s="90"/>
      <c r="CZ2261" s="90"/>
      <c r="DA2261" s="90"/>
      <c r="DB2261" s="90"/>
      <c r="DC2261" s="90"/>
      <c r="DD2261" s="90"/>
      <c r="DE2261" s="90"/>
      <c r="DF2261" s="90"/>
      <c r="DG2261" s="90"/>
      <c r="DH2261" s="90"/>
      <c r="DI2261" s="90"/>
      <c r="DJ2261" s="90"/>
      <c r="DK2261" s="90"/>
      <c r="DL2261" s="90"/>
      <c r="DM2261" s="90"/>
      <c r="DN2261" s="90"/>
      <c r="DO2261" s="90"/>
      <c r="DP2261" s="90"/>
      <c r="DQ2261" s="90"/>
      <c r="DR2261" s="90"/>
      <c r="DS2261" s="90"/>
      <c r="DT2261" s="90"/>
      <c r="DU2261" s="90"/>
      <c r="DV2261" s="90"/>
      <c r="DW2261" s="90"/>
      <c r="DX2261" s="90"/>
      <c r="DY2261" s="90"/>
      <c r="DZ2261" s="90"/>
      <c r="EA2261" s="90"/>
      <c r="EB2261" s="90"/>
      <c r="EC2261" s="90"/>
      <c r="ED2261" s="90"/>
      <c r="EE2261" s="90"/>
      <c r="EF2261" s="90"/>
      <c r="EG2261" s="90"/>
      <c r="EH2261" s="90"/>
      <c r="EI2261" s="90"/>
      <c r="EJ2261" s="90"/>
      <c r="EK2261" s="90"/>
      <c r="EL2261" s="90"/>
      <c r="EM2261" s="90"/>
      <c r="EN2261" s="90"/>
      <c r="EO2261" s="90"/>
      <c r="EP2261" s="90"/>
      <c r="EQ2261" s="90"/>
      <c r="ER2261" s="90"/>
      <c r="ES2261" s="90"/>
      <c r="ET2261" s="90"/>
      <c r="EU2261" s="90"/>
      <c r="EV2261" s="90"/>
      <c r="EW2261" s="90"/>
      <c r="EX2261" s="90"/>
      <c r="EY2261" s="90"/>
      <c r="EZ2261" s="90"/>
      <c r="FA2261" s="90"/>
      <c r="FB2261" s="90"/>
      <c r="FC2261" s="90"/>
      <c r="FD2261" s="90"/>
      <c r="FE2261" s="90"/>
      <c r="FF2261" s="90"/>
      <c r="FG2261" s="90"/>
      <c r="FH2261" s="90"/>
      <c r="FI2261" s="90"/>
      <c r="FJ2261" s="90"/>
      <c r="FK2261" s="90"/>
      <c r="FL2261" s="90"/>
      <c r="FM2261" s="90"/>
      <c r="FN2261" s="90"/>
      <c r="FO2261" s="90"/>
      <c r="FP2261" s="90"/>
      <c r="FQ2261" s="90"/>
      <c r="FR2261" s="90"/>
      <c r="FS2261" s="90"/>
      <c r="FT2261" s="90"/>
      <c r="FU2261" s="90"/>
      <c r="FV2261" s="90"/>
      <c r="FW2261" s="90"/>
      <c r="FX2261" s="90"/>
      <c r="FY2261" s="90"/>
      <c r="FZ2261" s="90"/>
      <c r="GA2261" s="90"/>
      <c r="GB2261" s="90"/>
      <c r="GC2261" s="90"/>
      <c r="GD2261" s="90"/>
      <c r="GE2261" s="90"/>
      <c r="GF2261" s="90"/>
      <c r="GG2261" s="90"/>
      <c r="GH2261" s="90"/>
      <c r="GI2261" s="90"/>
      <c r="GJ2261" s="90"/>
      <c r="GK2261" s="90"/>
      <c r="GL2261" s="90"/>
      <c r="GM2261" s="90"/>
      <c r="GN2261" s="90"/>
      <c r="GO2261" s="90"/>
      <c r="GP2261" s="90"/>
      <c r="GQ2261" s="90"/>
      <c r="GR2261" s="90"/>
      <c r="GS2261" s="90"/>
      <c r="GT2261" s="90"/>
      <c r="GU2261" s="90"/>
      <c r="GV2261" s="90"/>
      <c r="GW2261" s="90"/>
      <c r="GX2261" s="90"/>
      <c r="GY2261" s="90"/>
      <c r="GZ2261" s="90"/>
      <c r="HA2261" s="90"/>
      <c r="HB2261" s="90"/>
      <c r="HC2261" s="90"/>
      <c r="HD2261" s="90"/>
      <c r="HE2261" s="90"/>
      <c r="HF2261" s="90"/>
      <c r="HG2261" s="90"/>
      <c r="HH2261" s="90"/>
      <c r="HI2261" s="90"/>
      <c r="HJ2261" s="90"/>
      <c r="HK2261" s="90"/>
      <c r="HL2261" s="90"/>
      <c r="HM2261" s="90"/>
      <c r="HN2261" s="90"/>
      <c r="HO2261" s="90"/>
      <c r="HP2261" s="90"/>
      <c r="HQ2261" s="90"/>
      <c r="HR2261" s="90"/>
      <c r="HS2261" s="90"/>
      <c r="HT2261" s="90"/>
      <c r="HU2261" s="90"/>
      <c r="HV2261" s="90"/>
      <c r="HW2261" s="90"/>
      <c r="HX2261" s="90"/>
      <c r="HY2261" s="90"/>
      <c r="HZ2261" s="90"/>
      <c r="IA2261" s="90"/>
      <c r="IB2261" s="90"/>
      <c r="IC2261" s="90"/>
      <c r="ID2261" s="90"/>
      <c r="IE2261" s="90"/>
      <c r="IF2261" s="90"/>
      <c r="IG2261" s="90"/>
      <c r="IH2261" s="90"/>
      <c r="II2261" s="90"/>
      <c r="IJ2261" s="90"/>
      <c r="IK2261" s="90"/>
      <c r="IL2261" s="90"/>
      <c r="IM2261" s="90"/>
    </row>
    <row r="2262" spans="1:247" ht="13.5" hidden="1">
      <c r="A2262" s="90" t="s">
        <v>3379</v>
      </c>
      <c r="B2262" s="90" t="s">
        <v>3380</v>
      </c>
      <c r="C2262" s="75" t="s">
        <v>3408</v>
      </c>
      <c r="D2262" s="122">
        <v>45717</v>
      </c>
      <c r="E2262" s="75" t="s">
        <v>3409</v>
      </c>
      <c r="F2262" s="75" t="s">
        <v>3410</v>
      </c>
      <c r="G2262" s="75" t="s">
        <v>3411</v>
      </c>
      <c r="H2262" s="77">
        <v>309646.02</v>
      </c>
      <c r="I2262" s="92">
        <v>510.66</v>
      </c>
      <c r="J2262" s="93"/>
      <c r="K2262" s="94">
        <f t="shared" ref="K2262:K2267" si="67">H2262/I2262</f>
        <v>606.36435201503934</v>
      </c>
      <c r="L2262" s="94">
        <f t="shared" si="66"/>
        <v>606.36435201503934</v>
      </c>
      <c r="M2262" s="94">
        <f t="shared" si="64"/>
        <v>0</v>
      </c>
      <c r="N2262" s="91"/>
      <c r="O2262" s="90"/>
      <c r="P2262" s="90"/>
      <c r="Q2262" s="90"/>
      <c r="R2262" s="90"/>
      <c r="S2262" s="90"/>
      <c r="T2262" s="90"/>
      <c r="U2262" s="90"/>
      <c r="V2262" s="90"/>
      <c r="W2262" s="90"/>
      <c r="X2262" s="90"/>
      <c r="Y2262" s="90"/>
      <c r="Z2262" s="90"/>
      <c r="AA2262" s="90"/>
      <c r="AB2262" s="90"/>
      <c r="AC2262" s="90"/>
      <c r="AD2262" s="90"/>
      <c r="AE2262" s="90"/>
      <c r="AF2262" s="90"/>
      <c r="AG2262" s="90"/>
      <c r="AH2262" s="90"/>
      <c r="AI2262" s="90"/>
      <c r="AJ2262" s="90"/>
      <c r="AK2262" s="90"/>
      <c r="AL2262" s="90"/>
      <c r="AM2262" s="90"/>
      <c r="AN2262" s="90"/>
      <c r="AO2262" s="90"/>
      <c r="AP2262" s="90"/>
      <c r="AQ2262" s="90"/>
      <c r="AR2262" s="90"/>
      <c r="AS2262" s="90"/>
      <c r="AT2262" s="90"/>
      <c r="AU2262" s="90"/>
      <c r="AV2262" s="90"/>
      <c r="AW2262" s="90"/>
      <c r="AX2262" s="90"/>
      <c r="AY2262" s="90"/>
      <c r="AZ2262" s="90"/>
      <c r="BA2262" s="90"/>
      <c r="BB2262" s="90"/>
      <c r="BC2262" s="90"/>
      <c r="BD2262" s="90"/>
      <c r="BE2262" s="90"/>
      <c r="BF2262" s="90"/>
      <c r="BG2262" s="90"/>
      <c r="BH2262" s="90"/>
      <c r="BI2262" s="90"/>
      <c r="BJ2262" s="90"/>
      <c r="BK2262" s="90"/>
      <c r="BL2262" s="90"/>
      <c r="BM2262" s="90"/>
      <c r="BN2262" s="90"/>
      <c r="BO2262" s="90"/>
      <c r="BP2262" s="90"/>
      <c r="BQ2262" s="90"/>
      <c r="BR2262" s="90"/>
      <c r="BS2262" s="90"/>
      <c r="BT2262" s="90"/>
      <c r="BU2262" s="90"/>
      <c r="BV2262" s="90"/>
      <c r="BW2262" s="90"/>
      <c r="BX2262" s="90"/>
      <c r="BY2262" s="90"/>
      <c r="BZ2262" s="90"/>
      <c r="CA2262" s="90"/>
      <c r="CB2262" s="90"/>
      <c r="CC2262" s="90"/>
      <c r="CD2262" s="90"/>
      <c r="CE2262" s="90"/>
      <c r="CF2262" s="90"/>
      <c r="CG2262" s="90"/>
      <c r="CH2262" s="90"/>
      <c r="CI2262" s="90"/>
      <c r="CJ2262" s="90"/>
      <c r="CK2262" s="90"/>
      <c r="CL2262" s="90"/>
      <c r="CM2262" s="90"/>
      <c r="CN2262" s="90"/>
      <c r="CO2262" s="90"/>
      <c r="CP2262" s="90"/>
      <c r="CQ2262" s="90"/>
      <c r="CR2262" s="90"/>
      <c r="CS2262" s="90"/>
      <c r="CT2262" s="90"/>
      <c r="CU2262" s="90"/>
      <c r="CV2262" s="90"/>
      <c r="CW2262" s="90"/>
      <c r="CX2262" s="90"/>
      <c r="CY2262" s="90"/>
      <c r="CZ2262" s="90"/>
      <c r="DA2262" s="90"/>
      <c r="DB2262" s="90"/>
      <c r="DC2262" s="90"/>
      <c r="DD2262" s="90"/>
      <c r="DE2262" s="90"/>
      <c r="DF2262" s="90"/>
      <c r="DG2262" s="90"/>
      <c r="DH2262" s="90"/>
      <c r="DI2262" s="90"/>
      <c r="DJ2262" s="90"/>
      <c r="DK2262" s="90"/>
      <c r="DL2262" s="90"/>
      <c r="DM2262" s="90"/>
      <c r="DN2262" s="90"/>
      <c r="DO2262" s="90"/>
      <c r="DP2262" s="90"/>
      <c r="DQ2262" s="90"/>
      <c r="DR2262" s="90"/>
      <c r="DS2262" s="90"/>
      <c r="DT2262" s="90"/>
      <c r="DU2262" s="90"/>
      <c r="DV2262" s="90"/>
      <c r="DW2262" s="90"/>
      <c r="DX2262" s="90"/>
      <c r="DY2262" s="90"/>
      <c r="DZ2262" s="90"/>
      <c r="EA2262" s="90"/>
      <c r="EB2262" s="90"/>
      <c r="EC2262" s="90"/>
      <c r="ED2262" s="90"/>
      <c r="EE2262" s="90"/>
      <c r="EF2262" s="90"/>
      <c r="EG2262" s="90"/>
      <c r="EH2262" s="90"/>
      <c r="EI2262" s="90"/>
      <c r="EJ2262" s="90"/>
      <c r="EK2262" s="90"/>
      <c r="EL2262" s="90"/>
      <c r="EM2262" s="90"/>
      <c r="EN2262" s="90"/>
      <c r="EO2262" s="90"/>
      <c r="EP2262" s="90"/>
      <c r="EQ2262" s="90"/>
      <c r="ER2262" s="90"/>
      <c r="ES2262" s="90"/>
      <c r="ET2262" s="90"/>
      <c r="EU2262" s="90"/>
      <c r="EV2262" s="90"/>
      <c r="EW2262" s="90"/>
      <c r="EX2262" s="90"/>
      <c r="EY2262" s="90"/>
      <c r="EZ2262" s="90"/>
      <c r="FA2262" s="90"/>
      <c r="FB2262" s="90"/>
      <c r="FC2262" s="90"/>
      <c r="FD2262" s="90"/>
      <c r="FE2262" s="90"/>
      <c r="FF2262" s="90"/>
      <c r="FG2262" s="90"/>
      <c r="FH2262" s="90"/>
      <c r="FI2262" s="90"/>
      <c r="FJ2262" s="90"/>
      <c r="FK2262" s="90"/>
      <c r="FL2262" s="90"/>
      <c r="FM2262" s="90"/>
      <c r="FN2262" s="90"/>
      <c r="FO2262" s="90"/>
      <c r="FP2262" s="90"/>
      <c r="FQ2262" s="90"/>
      <c r="FR2262" s="90"/>
      <c r="FS2262" s="90"/>
      <c r="FT2262" s="90"/>
      <c r="FU2262" s="90"/>
      <c r="FV2262" s="90"/>
      <c r="FW2262" s="90"/>
      <c r="FX2262" s="90"/>
      <c r="FY2262" s="90"/>
      <c r="FZ2262" s="90"/>
      <c r="GA2262" s="90"/>
      <c r="GB2262" s="90"/>
      <c r="GC2262" s="90"/>
      <c r="GD2262" s="90"/>
      <c r="GE2262" s="90"/>
      <c r="GF2262" s="90"/>
      <c r="GG2262" s="90"/>
      <c r="GH2262" s="90"/>
      <c r="GI2262" s="90"/>
      <c r="GJ2262" s="90"/>
      <c r="GK2262" s="90"/>
      <c r="GL2262" s="90"/>
      <c r="GM2262" s="90"/>
      <c r="GN2262" s="90"/>
      <c r="GO2262" s="90"/>
      <c r="GP2262" s="90"/>
      <c r="GQ2262" s="90"/>
      <c r="GR2262" s="90"/>
      <c r="GS2262" s="90"/>
      <c r="GT2262" s="90"/>
      <c r="GU2262" s="90"/>
      <c r="GV2262" s="90"/>
      <c r="GW2262" s="90"/>
      <c r="GX2262" s="90"/>
      <c r="GY2262" s="90"/>
      <c r="GZ2262" s="90"/>
      <c r="HA2262" s="90"/>
      <c r="HB2262" s="90"/>
      <c r="HC2262" s="90"/>
      <c r="HD2262" s="90"/>
      <c r="HE2262" s="90"/>
      <c r="HF2262" s="90"/>
      <c r="HG2262" s="90"/>
      <c r="HH2262" s="90"/>
      <c r="HI2262" s="90"/>
      <c r="HJ2262" s="90"/>
      <c r="HK2262" s="90"/>
      <c r="HL2262" s="90"/>
      <c r="HM2262" s="90"/>
      <c r="HN2262" s="90"/>
      <c r="HO2262" s="90"/>
      <c r="HP2262" s="90"/>
      <c r="HQ2262" s="90"/>
      <c r="HR2262" s="90"/>
      <c r="HS2262" s="90"/>
      <c r="HT2262" s="90"/>
      <c r="HU2262" s="90"/>
      <c r="HV2262" s="90"/>
      <c r="HW2262" s="90"/>
      <c r="HX2262" s="90"/>
      <c r="HY2262" s="90"/>
      <c r="HZ2262" s="90"/>
      <c r="IA2262" s="90"/>
      <c r="IB2262" s="90"/>
      <c r="IC2262" s="90"/>
      <c r="ID2262" s="90"/>
      <c r="IE2262" s="90"/>
      <c r="IF2262" s="90"/>
      <c r="IG2262" s="90"/>
      <c r="IH2262" s="90"/>
      <c r="II2262" s="90"/>
      <c r="IJ2262" s="90"/>
      <c r="IK2262" s="90"/>
      <c r="IL2262" s="90"/>
      <c r="IM2262" s="90"/>
    </row>
    <row r="2263" spans="1:247" ht="13.5" hidden="1">
      <c r="A2263" s="90" t="s">
        <v>3379</v>
      </c>
      <c r="B2263" s="90" t="s">
        <v>3380</v>
      </c>
      <c r="C2263" s="75" t="s">
        <v>3408</v>
      </c>
      <c r="D2263" s="122">
        <v>45717</v>
      </c>
      <c r="E2263" s="75" t="s">
        <v>3409</v>
      </c>
      <c r="F2263" s="75" t="s">
        <v>3410</v>
      </c>
      <c r="G2263" s="75" t="s">
        <v>3412</v>
      </c>
      <c r="H2263" s="77">
        <v>86700.89</v>
      </c>
      <c r="I2263" s="92">
        <v>510.66</v>
      </c>
      <c r="J2263" s="93"/>
      <c r="K2263" s="94">
        <f t="shared" si="67"/>
        <v>169.78202718051148</v>
      </c>
      <c r="L2263" s="94">
        <f t="shared" si="66"/>
        <v>169.78202718051148</v>
      </c>
      <c r="M2263" s="94">
        <f t="shared" si="64"/>
        <v>0</v>
      </c>
      <c r="N2263" s="91"/>
      <c r="O2263" s="90"/>
      <c r="P2263" s="90"/>
      <c r="Q2263" s="90"/>
      <c r="R2263" s="90"/>
      <c r="S2263" s="90"/>
      <c r="T2263" s="90"/>
      <c r="U2263" s="90"/>
      <c r="V2263" s="90"/>
      <c r="W2263" s="90"/>
      <c r="X2263" s="90"/>
      <c r="Y2263" s="90"/>
      <c r="Z2263" s="90"/>
      <c r="AA2263" s="90"/>
      <c r="AB2263" s="90"/>
      <c r="AC2263" s="90"/>
      <c r="AD2263" s="90"/>
      <c r="AE2263" s="90"/>
      <c r="AF2263" s="90"/>
      <c r="AG2263" s="90"/>
      <c r="AH2263" s="90"/>
      <c r="AI2263" s="90"/>
      <c r="AJ2263" s="90"/>
      <c r="AK2263" s="90"/>
      <c r="AL2263" s="90"/>
      <c r="AM2263" s="90"/>
      <c r="AN2263" s="90"/>
      <c r="AO2263" s="90"/>
      <c r="AP2263" s="90"/>
      <c r="AQ2263" s="90"/>
      <c r="AR2263" s="90"/>
      <c r="AS2263" s="90"/>
      <c r="AT2263" s="90"/>
      <c r="AU2263" s="90"/>
      <c r="AV2263" s="90"/>
      <c r="AW2263" s="90"/>
      <c r="AX2263" s="90"/>
      <c r="AY2263" s="90"/>
      <c r="AZ2263" s="90"/>
      <c r="BA2263" s="90"/>
      <c r="BB2263" s="90"/>
      <c r="BC2263" s="90"/>
      <c r="BD2263" s="90"/>
      <c r="BE2263" s="90"/>
      <c r="BF2263" s="90"/>
      <c r="BG2263" s="90"/>
      <c r="BH2263" s="90"/>
      <c r="BI2263" s="90"/>
      <c r="BJ2263" s="90"/>
      <c r="BK2263" s="90"/>
      <c r="BL2263" s="90"/>
      <c r="BM2263" s="90"/>
      <c r="BN2263" s="90"/>
      <c r="BO2263" s="90"/>
      <c r="BP2263" s="90"/>
      <c r="BQ2263" s="90"/>
      <c r="BR2263" s="90"/>
      <c r="BS2263" s="90"/>
      <c r="BT2263" s="90"/>
      <c r="BU2263" s="90"/>
      <c r="BV2263" s="90"/>
      <c r="BW2263" s="90"/>
      <c r="BX2263" s="90"/>
      <c r="BY2263" s="90"/>
      <c r="BZ2263" s="90"/>
      <c r="CA2263" s="90"/>
      <c r="CB2263" s="90"/>
      <c r="CC2263" s="90"/>
      <c r="CD2263" s="90"/>
      <c r="CE2263" s="90"/>
      <c r="CF2263" s="90"/>
      <c r="CG2263" s="90"/>
      <c r="CH2263" s="90"/>
      <c r="CI2263" s="90"/>
      <c r="CJ2263" s="90"/>
      <c r="CK2263" s="90"/>
      <c r="CL2263" s="90"/>
      <c r="CM2263" s="90"/>
      <c r="CN2263" s="90"/>
      <c r="CO2263" s="90"/>
      <c r="CP2263" s="90"/>
      <c r="CQ2263" s="90"/>
      <c r="CR2263" s="90"/>
      <c r="CS2263" s="90"/>
      <c r="CT2263" s="90"/>
      <c r="CU2263" s="90"/>
      <c r="CV2263" s="90"/>
      <c r="CW2263" s="90"/>
      <c r="CX2263" s="90"/>
      <c r="CY2263" s="90"/>
      <c r="CZ2263" s="90"/>
      <c r="DA2263" s="90"/>
      <c r="DB2263" s="90"/>
      <c r="DC2263" s="90"/>
      <c r="DD2263" s="90"/>
      <c r="DE2263" s="90"/>
      <c r="DF2263" s="90"/>
      <c r="DG2263" s="90"/>
      <c r="DH2263" s="90"/>
      <c r="DI2263" s="90"/>
      <c r="DJ2263" s="90"/>
      <c r="DK2263" s="90"/>
      <c r="DL2263" s="90"/>
      <c r="DM2263" s="90"/>
      <c r="DN2263" s="90"/>
      <c r="DO2263" s="90"/>
      <c r="DP2263" s="90"/>
      <c r="DQ2263" s="90"/>
      <c r="DR2263" s="90"/>
      <c r="DS2263" s="90"/>
      <c r="DT2263" s="90"/>
      <c r="DU2263" s="90"/>
      <c r="DV2263" s="90"/>
      <c r="DW2263" s="90"/>
      <c r="DX2263" s="90"/>
      <c r="DY2263" s="90"/>
      <c r="DZ2263" s="90"/>
      <c r="EA2263" s="90"/>
      <c r="EB2263" s="90"/>
      <c r="EC2263" s="90"/>
      <c r="ED2263" s="90"/>
      <c r="EE2263" s="90"/>
      <c r="EF2263" s="90"/>
      <c r="EG2263" s="90"/>
      <c r="EH2263" s="90"/>
      <c r="EI2263" s="90"/>
      <c r="EJ2263" s="90"/>
      <c r="EK2263" s="90"/>
      <c r="EL2263" s="90"/>
      <c r="EM2263" s="90"/>
      <c r="EN2263" s="90"/>
      <c r="EO2263" s="90"/>
      <c r="EP2263" s="90"/>
      <c r="EQ2263" s="90"/>
      <c r="ER2263" s="90"/>
      <c r="ES2263" s="90"/>
      <c r="ET2263" s="90"/>
      <c r="EU2263" s="90"/>
      <c r="EV2263" s="90"/>
      <c r="EW2263" s="90"/>
      <c r="EX2263" s="90"/>
      <c r="EY2263" s="90"/>
      <c r="EZ2263" s="90"/>
      <c r="FA2263" s="90"/>
      <c r="FB2263" s="90"/>
      <c r="FC2263" s="90"/>
      <c r="FD2263" s="90"/>
      <c r="FE2263" s="90"/>
      <c r="FF2263" s="90"/>
      <c r="FG2263" s="90"/>
      <c r="FH2263" s="90"/>
      <c r="FI2263" s="90"/>
      <c r="FJ2263" s="90"/>
      <c r="FK2263" s="90"/>
      <c r="FL2263" s="90"/>
      <c r="FM2263" s="90"/>
      <c r="FN2263" s="90"/>
      <c r="FO2263" s="90"/>
      <c r="FP2263" s="90"/>
      <c r="FQ2263" s="90"/>
      <c r="FR2263" s="90"/>
      <c r="FS2263" s="90"/>
      <c r="FT2263" s="90"/>
      <c r="FU2263" s="90"/>
      <c r="FV2263" s="90"/>
      <c r="FW2263" s="90"/>
      <c r="FX2263" s="90"/>
      <c r="FY2263" s="90"/>
      <c r="FZ2263" s="90"/>
      <c r="GA2263" s="90"/>
      <c r="GB2263" s="90"/>
      <c r="GC2263" s="90"/>
      <c r="GD2263" s="90"/>
      <c r="GE2263" s="90"/>
      <c r="GF2263" s="90"/>
      <c r="GG2263" s="90"/>
      <c r="GH2263" s="90"/>
      <c r="GI2263" s="90"/>
      <c r="GJ2263" s="90"/>
      <c r="GK2263" s="90"/>
      <c r="GL2263" s="90"/>
      <c r="GM2263" s="90"/>
      <c r="GN2263" s="90"/>
      <c r="GO2263" s="90"/>
      <c r="GP2263" s="90"/>
      <c r="GQ2263" s="90"/>
      <c r="GR2263" s="90"/>
      <c r="GS2263" s="90"/>
      <c r="GT2263" s="90"/>
      <c r="GU2263" s="90"/>
      <c r="GV2263" s="90"/>
      <c r="GW2263" s="90"/>
      <c r="GX2263" s="90"/>
      <c r="GY2263" s="90"/>
      <c r="GZ2263" s="90"/>
      <c r="HA2263" s="90"/>
      <c r="HB2263" s="90"/>
      <c r="HC2263" s="90"/>
      <c r="HD2263" s="90"/>
      <c r="HE2263" s="90"/>
      <c r="HF2263" s="90"/>
      <c r="HG2263" s="90"/>
      <c r="HH2263" s="90"/>
      <c r="HI2263" s="90"/>
      <c r="HJ2263" s="90"/>
      <c r="HK2263" s="90"/>
      <c r="HL2263" s="90"/>
      <c r="HM2263" s="90"/>
      <c r="HN2263" s="90"/>
      <c r="HO2263" s="90"/>
      <c r="HP2263" s="90"/>
      <c r="HQ2263" s="90"/>
      <c r="HR2263" s="90"/>
      <c r="HS2263" s="90"/>
      <c r="HT2263" s="90"/>
      <c r="HU2263" s="90"/>
      <c r="HV2263" s="90"/>
      <c r="HW2263" s="90"/>
      <c r="HX2263" s="90"/>
      <c r="HY2263" s="90"/>
      <c r="HZ2263" s="90"/>
      <c r="IA2263" s="90"/>
      <c r="IB2263" s="90"/>
      <c r="IC2263" s="90"/>
      <c r="ID2263" s="90"/>
      <c r="IE2263" s="90"/>
      <c r="IF2263" s="90"/>
      <c r="IG2263" s="90"/>
      <c r="IH2263" s="90"/>
      <c r="II2263" s="90"/>
      <c r="IJ2263" s="90"/>
      <c r="IK2263" s="90"/>
      <c r="IL2263" s="90"/>
      <c r="IM2263" s="90"/>
    </row>
    <row r="2264" spans="1:247" ht="13.5" hidden="1">
      <c r="A2264" s="90" t="s">
        <v>3379</v>
      </c>
      <c r="B2264" s="90" t="s">
        <v>3380</v>
      </c>
      <c r="C2264" s="75" t="s">
        <v>3408</v>
      </c>
      <c r="D2264" s="122">
        <v>45809</v>
      </c>
      <c r="E2264" s="75" t="s">
        <v>3413</v>
      </c>
      <c r="F2264" s="75" t="s">
        <v>3414</v>
      </c>
      <c r="G2264" s="75" t="s">
        <v>3415</v>
      </c>
      <c r="H2264" s="77">
        <v>230088.5</v>
      </c>
      <c r="I2264" s="92">
        <v>510.66</v>
      </c>
      <c r="J2264" s="93"/>
      <c r="K2264" s="94">
        <f t="shared" si="67"/>
        <v>450.5708299063956</v>
      </c>
      <c r="L2264" s="94">
        <f t="shared" si="66"/>
        <v>450.5708299063956</v>
      </c>
      <c r="M2264" s="94">
        <f t="shared" si="64"/>
        <v>0</v>
      </c>
      <c r="N2264" s="91"/>
      <c r="O2264" s="90"/>
      <c r="P2264" s="90"/>
      <c r="Q2264" s="90"/>
      <c r="R2264" s="90"/>
      <c r="S2264" s="90"/>
      <c r="T2264" s="90"/>
      <c r="U2264" s="90"/>
      <c r="V2264" s="90"/>
      <c r="W2264" s="90"/>
      <c r="X2264" s="90"/>
      <c r="Y2264" s="90"/>
      <c r="Z2264" s="90"/>
      <c r="AA2264" s="90"/>
      <c r="AB2264" s="90"/>
      <c r="AC2264" s="90"/>
      <c r="AD2264" s="90"/>
      <c r="AE2264" s="90"/>
      <c r="AF2264" s="90"/>
      <c r="AG2264" s="90"/>
      <c r="AH2264" s="90"/>
      <c r="AI2264" s="90"/>
      <c r="AJ2264" s="90"/>
      <c r="AK2264" s="90"/>
      <c r="AL2264" s="90"/>
      <c r="AM2264" s="90"/>
      <c r="AN2264" s="90"/>
      <c r="AO2264" s="90"/>
      <c r="AP2264" s="90"/>
      <c r="AQ2264" s="90"/>
      <c r="AR2264" s="90"/>
      <c r="AS2264" s="90"/>
      <c r="AT2264" s="90"/>
      <c r="AU2264" s="90"/>
      <c r="AV2264" s="90"/>
      <c r="AW2264" s="90"/>
      <c r="AX2264" s="90"/>
      <c r="AY2264" s="90"/>
      <c r="AZ2264" s="90"/>
      <c r="BA2264" s="90"/>
      <c r="BB2264" s="90"/>
      <c r="BC2264" s="90"/>
      <c r="BD2264" s="90"/>
      <c r="BE2264" s="90"/>
      <c r="BF2264" s="90"/>
      <c r="BG2264" s="90"/>
      <c r="BH2264" s="90"/>
      <c r="BI2264" s="90"/>
      <c r="BJ2264" s="90"/>
      <c r="BK2264" s="90"/>
      <c r="BL2264" s="90"/>
      <c r="BM2264" s="90"/>
      <c r="BN2264" s="90"/>
      <c r="BO2264" s="90"/>
      <c r="BP2264" s="90"/>
      <c r="BQ2264" s="90"/>
      <c r="BR2264" s="90"/>
      <c r="BS2264" s="90"/>
      <c r="BT2264" s="90"/>
      <c r="BU2264" s="90"/>
      <c r="BV2264" s="90"/>
      <c r="BW2264" s="90"/>
      <c r="BX2264" s="90"/>
      <c r="BY2264" s="90"/>
      <c r="BZ2264" s="90"/>
      <c r="CA2264" s="90"/>
      <c r="CB2264" s="90"/>
      <c r="CC2264" s="90"/>
      <c r="CD2264" s="90"/>
      <c r="CE2264" s="90"/>
      <c r="CF2264" s="90"/>
      <c r="CG2264" s="90"/>
      <c r="CH2264" s="90"/>
      <c r="CI2264" s="90"/>
      <c r="CJ2264" s="90"/>
      <c r="CK2264" s="90"/>
      <c r="CL2264" s="90"/>
      <c r="CM2264" s="90"/>
      <c r="CN2264" s="90"/>
      <c r="CO2264" s="90"/>
      <c r="CP2264" s="90"/>
      <c r="CQ2264" s="90"/>
      <c r="CR2264" s="90"/>
      <c r="CS2264" s="90"/>
      <c r="CT2264" s="90"/>
      <c r="CU2264" s="90"/>
      <c r="CV2264" s="90"/>
      <c r="CW2264" s="90"/>
      <c r="CX2264" s="90"/>
      <c r="CY2264" s="90"/>
      <c r="CZ2264" s="90"/>
      <c r="DA2264" s="90"/>
      <c r="DB2264" s="90"/>
      <c r="DC2264" s="90"/>
      <c r="DD2264" s="90"/>
      <c r="DE2264" s="90"/>
      <c r="DF2264" s="90"/>
      <c r="DG2264" s="90"/>
      <c r="DH2264" s="90"/>
      <c r="DI2264" s="90"/>
      <c r="DJ2264" s="90"/>
      <c r="DK2264" s="90"/>
      <c r="DL2264" s="90"/>
      <c r="DM2264" s="90"/>
      <c r="DN2264" s="90"/>
      <c r="DO2264" s="90"/>
      <c r="DP2264" s="90"/>
      <c r="DQ2264" s="90"/>
      <c r="DR2264" s="90"/>
      <c r="DS2264" s="90"/>
      <c r="DT2264" s="90"/>
      <c r="DU2264" s="90"/>
      <c r="DV2264" s="90"/>
      <c r="DW2264" s="90"/>
      <c r="DX2264" s="90"/>
      <c r="DY2264" s="90"/>
      <c r="DZ2264" s="90"/>
      <c r="EA2264" s="90"/>
      <c r="EB2264" s="90"/>
      <c r="EC2264" s="90"/>
      <c r="ED2264" s="90"/>
      <c r="EE2264" s="90"/>
      <c r="EF2264" s="90"/>
      <c r="EG2264" s="90"/>
      <c r="EH2264" s="90"/>
      <c r="EI2264" s="90"/>
      <c r="EJ2264" s="90"/>
      <c r="EK2264" s="90"/>
      <c r="EL2264" s="90"/>
      <c r="EM2264" s="90"/>
      <c r="EN2264" s="90"/>
      <c r="EO2264" s="90"/>
      <c r="EP2264" s="90"/>
      <c r="EQ2264" s="90"/>
      <c r="ER2264" s="90"/>
      <c r="ES2264" s="90"/>
      <c r="ET2264" s="90"/>
      <c r="EU2264" s="90"/>
      <c r="EV2264" s="90"/>
      <c r="EW2264" s="90"/>
      <c r="EX2264" s="90"/>
      <c r="EY2264" s="90"/>
      <c r="EZ2264" s="90"/>
      <c r="FA2264" s="90"/>
      <c r="FB2264" s="90"/>
      <c r="FC2264" s="90"/>
      <c r="FD2264" s="90"/>
      <c r="FE2264" s="90"/>
      <c r="FF2264" s="90"/>
      <c r="FG2264" s="90"/>
      <c r="FH2264" s="90"/>
      <c r="FI2264" s="90"/>
      <c r="FJ2264" s="90"/>
      <c r="FK2264" s="90"/>
      <c r="FL2264" s="90"/>
      <c r="FM2264" s="90"/>
      <c r="FN2264" s="90"/>
      <c r="FO2264" s="90"/>
      <c r="FP2264" s="90"/>
      <c r="FQ2264" s="90"/>
      <c r="FR2264" s="90"/>
      <c r="FS2264" s="90"/>
      <c r="FT2264" s="90"/>
      <c r="FU2264" s="90"/>
      <c r="FV2264" s="90"/>
      <c r="FW2264" s="90"/>
      <c r="FX2264" s="90"/>
      <c r="FY2264" s="90"/>
      <c r="FZ2264" s="90"/>
      <c r="GA2264" s="90"/>
      <c r="GB2264" s="90"/>
      <c r="GC2264" s="90"/>
      <c r="GD2264" s="90"/>
      <c r="GE2264" s="90"/>
      <c r="GF2264" s="90"/>
      <c r="GG2264" s="90"/>
      <c r="GH2264" s="90"/>
      <c r="GI2264" s="90"/>
      <c r="GJ2264" s="90"/>
      <c r="GK2264" s="90"/>
      <c r="GL2264" s="90"/>
      <c r="GM2264" s="90"/>
      <c r="GN2264" s="90"/>
      <c r="GO2264" s="90"/>
      <c r="GP2264" s="90"/>
      <c r="GQ2264" s="90"/>
      <c r="GR2264" s="90"/>
      <c r="GS2264" s="90"/>
      <c r="GT2264" s="90"/>
      <c r="GU2264" s="90"/>
      <c r="GV2264" s="90"/>
      <c r="GW2264" s="90"/>
      <c r="GX2264" s="90"/>
      <c r="GY2264" s="90"/>
      <c r="GZ2264" s="90"/>
      <c r="HA2264" s="90"/>
      <c r="HB2264" s="90"/>
      <c r="HC2264" s="90"/>
      <c r="HD2264" s="90"/>
      <c r="HE2264" s="90"/>
      <c r="HF2264" s="90"/>
      <c r="HG2264" s="90"/>
      <c r="HH2264" s="90"/>
      <c r="HI2264" s="90"/>
      <c r="HJ2264" s="90"/>
      <c r="HK2264" s="90"/>
      <c r="HL2264" s="90"/>
      <c r="HM2264" s="90"/>
      <c r="HN2264" s="90"/>
      <c r="HO2264" s="90"/>
      <c r="HP2264" s="90"/>
      <c r="HQ2264" s="90"/>
      <c r="HR2264" s="90"/>
      <c r="HS2264" s="90"/>
      <c r="HT2264" s="90"/>
      <c r="HU2264" s="90"/>
      <c r="HV2264" s="90"/>
      <c r="HW2264" s="90"/>
      <c r="HX2264" s="90"/>
      <c r="HY2264" s="90"/>
      <c r="HZ2264" s="90"/>
      <c r="IA2264" s="90"/>
      <c r="IB2264" s="90"/>
      <c r="IC2264" s="90"/>
      <c r="ID2264" s="90"/>
      <c r="IE2264" s="90"/>
      <c r="IF2264" s="90"/>
      <c r="IG2264" s="90"/>
      <c r="IH2264" s="90"/>
      <c r="II2264" s="90"/>
      <c r="IJ2264" s="90"/>
      <c r="IK2264" s="90"/>
      <c r="IL2264" s="90"/>
      <c r="IM2264" s="90"/>
    </row>
    <row r="2265" spans="1:247" ht="13.5" hidden="1">
      <c r="A2265" s="90" t="s">
        <v>3379</v>
      </c>
      <c r="B2265" s="90" t="s">
        <v>3380</v>
      </c>
      <c r="C2265" s="75" t="s">
        <v>3416</v>
      </c>
      <c r="D2265" s="75" t="s">
        <v>3417</v>
      </c>
      <c r="E2265" s="75" t="s">
        <v>3418</v>
      </c>
      <c r="F2265" s="75" t="s">
        <v>3410</v>
      </c>
      <c r="G2265" s="75" t="s">
        <v>3419</v>
      </c>
      <c r="H2265" s="77">
        <v>176902.65</v>
      </c>
      <c r="I2265" s="92">
        <v>508</v>
      </c>
      <c r="J2265" s="93"/>
      <c r="K2265" s="94">
        <f t="shared" si="67"/>
        <v>348.233562992126</v>
      </c>
      <c r="L2265" s="94">
        <f t="shared" si="66"/>
        <v>348.233562992126</v>
      </c>
      <c r="M2265" s="94">
        <f t="shared" si="64"/>
        <v>0</v>
      </c>
      <c r="N2265" s="91"/>
      <c r="O2265" s="90"/>
      <c r="P2265" s="90"/>
      <c r="Q2265" s="90"/>
      <c r="R2265" s="90"/>
      <c r="S2265" s="90"/>
      <c r="T2265" s="90"/>
      <c r="U2265" s="90"/>
      <c r="V2265" s="90"/>
      <c r="W2265" s="90"/>
      <c r="X2265" s="90"/>
      <c r="Y2265" s="90"/>
      <c r="Z2265" s="90"/>
      <c r="AA2265" s="90"/>
      <c r="AB2265" s="90"/>
      <c r="AC2265" s="90"/>
      <c r="AD2265" s="90"/>
      <c r="AE2265" s="90"/>
      <c r="AF2265" s="90"/>
      <c r="AG2265" s="90"/>
      <c r="AH2265" s="90"/>
      <c r="AI2265" s="90"/>
      <c r="AJ2265" s="90"/>
      <c r="AK2265" s="90"/>
      <c r="AL2265" s="90"/>
      <c r="AM2265" s="90"/>
      <c r="AN2265" s="90"/>
      <c r="AO2265" s="90"/>
      <c r="AP2265" s="90"/>
      <c r="AQ2265" s="90"/>
      <c r="AR2265" s="90"/>
      <c r="AS2265" s="90"/>
      <c r="AT2265" s="90"/>
      <c r="AU2265" s="90"/>
      <c r="AV2265" s="90"/>
      <c r="AW2265" s="90"/>
      <c r="AX2265" s="90"/>
      <c r="AY2265" s="90"/>
      <c r="AZ2265" s="90"/>
      <c r="BA2265" s="90"/>
      <c r="BB2265" s="90"/>
      <c r="BC2265" s="90"/>
      <c r="BD2265" s="90"/>
      <c r="BE2265" s="90"/>
      <c r="BF2265" s="90"/>
      <c r="BG2265" s="90"/>
      <c r="BH2265" s="90"/>
      <c r="BI2265" s="90"/>
      <c r="BJ2265" s="90"/>
      <c r="BK2265" s="90"/>
      <c r="BL2265" s="90"/>
      <c r="BM2265" s="90"/>
      <c r="BN2265" s="90"/>
      <c r="BO2265" s="90"/>
      <c r="BP2265" s="90"/>
      <c r="BQ2265" s="90"/>
      <c r="BR2265" s="90"/>
      <c r="BS2265" s="90"/>
      <c r="BT2265" s="90"/>
      <c r="BU2265" s="90"/>
      <c r="BV2265" s="90"/>
      <c r="BW2265" s="90"/>
      <c r="BX2265" s="90"/>
      <c r="BY2265" s="90"/>
      <c r="BZ2265" s="90"/>
      <c r="CA2265" s="90"/>
      <c r="CB2265" s="90"/>
      <c r="CC2265" s="90"/>
      <c r="CD2265" s="90"/>
      <c r="CE2265" s="90"/>
      <c r="CF2265" s="90"/>
      <c r="CG2265" s="90"/>
      <c r="CH2265" s="90"/>
      <c r="CI2265" s="90"/>
      <c r="CJ2265" s="90"/>
      <c r="CK2265" s="90"/>
      <c r="CL2265" s="90"/>
      <c r="CM2265" s="90"/>
      <c r="CN2265" s="90"/>
      <c r="CO2265" s="90"/>
      <c r="CP2265" s="90"/>
      <c r="CQ2265" s="90"/>
      <c r="CR2265" s="90"/>
      <c r="CS2265" s="90"/>
      <c r="CT2265" s="90"/>
      <c r="CU2265" s="90"/>
      <c r="CV2265" s="90"/>
      <c r="CW2265" s="90"/>
      <c r="CX2265" s="90"/>
      <c r="CY2265" s="90"/>
      <c r="CZ2265" s="90"/>
      <c r="DA2265" s="90"/>
      <c r="DB2265" s="90"/>
      <c r="DC2265" s="90"/>
      <c r="DD2265" s="90"/>
      <c r="DE2265" s="90"/>
      <c r="DF2265" s="90"/>
      <c r="DG2265" s="90"/>
      <c r="DH2265" s="90"/>
      <c r="DI2265" s="90"/>
      <c r="DJ2265" s="90"/>
      <c r="DK2265" s="90"/>
      <c r="DL2265" s="90"/>
      <c r="DM2265" s="90"/>
      <c r="DN2265" s="90"/>
      <c r="DO2265" s="90"/>
      <c r="DP2265" s="90"/>
      <c r="DQ2265" s="90"/>
      <c r="DR2265" s="90"/>
      <c r="DS2265" s="90"/>
      <c r="DT2265" s="90"/>
      <c r="DU2265" s="90"/>
      <c r="DV2265" s="90"/>
      <c r="DW2265" s="90"/>
      <c r="DX2265" s="90"/>
      <c r="DY2265" s="90"/>
      <c r="DZ2265" s="90"/>
      <c r="EA2265" s="90"/>
      <c r="EB2265" s="90"/>
      <c r="EC2265" s="90"/>
      <c r="ED2265" s="90"/>
      <c r="EE2265" s="90"/>
      <c r="EF2265" s="90"/>
      <c r="EG2265" s="90"/>
      <c r="EH2265" s="90"/>
      <c r="EI2265" s="90"/>
      <c r="EJ2265" s="90"/>
      <c r="EK2265" s="90"/>
      <c r="EL2265" s="90"/>
      <c r="EM2265" s="90"/>
      <c r="EN2265" s="90"/>
      <c r="EO2265" s="90"/>
      <c r="EP2265" s="90"/>
      <c r="EQ2265" s="90"/>
      <c r="ER2265" s="90"/>
      <c r="ES2265" s="90"/>
      <c r="ET2265" s="90"/>
      <c r="EU2265" s="90"/>
      <c r="EV2265" s="90"/>
      <c r="EW2265" s="90"/>
      <c r="EX2265" s="90"/>
      <c r="EY2265" s="90"/>
      <c r="EZ2265" s="90"/>
      <c r="FA2265" s="90"/>
      <c r="FB2265" s="90"/>
      <c r="FC2265" s="90"/>
      <c r="FD2265" s="90"/>
      <c r="FE2265" s="90"/>
      <c r="FF2265" s="90"/>
      <c r="FG2265" s="90"/>
      <c r="FH2265" s="90"/>
      <c r="FI2265" s="90"/>
      <c r="FJ2265" s="90"/>
      <c r="FK2265" s="90"/>
      <c r="FL2265" s="90"/>
      <c r="FM2265" s="90"/>
      <c r="FN2265" s="90"/>
      <c r="FO2265" s="90"/>
      <c r="FP2265" s="90"/>
      <c r="FQ2265" s="90"/>
      <c r="FR2265" s="90"/>
      <c r="FS2265" s="90"/>
      <c r="FT2265" s="90"/>
      <c r="FU2265" s="90"/>
      <c r="FV2265" s="90"/>
      <c r="FW2265" s="90"/>
      <c r="FX2265" s="90"/>
      <c r="FY2265" s="90"/>
      <c r="FZ2265" s="90"/>
      <c r="GA2265" s="90"/>
      <c r="GB2265" s="90"/>
      <c r="GC2265" s="90"/>
      <c r="GD2265" s="90"/>
      <c r="GE2265" s="90"/>
      <c r="GF2265" s="90"/>
      <c r="GG2265" s="90"/>
      <c r="GH2265" s="90"/>
      <c r="GI2265" s="90"/>
      <c r="GJ2265" s="90"/>
      <c r="GK2265" s="90"/>
      <c r="GL2265" s="90"/>
      <c r="GM2265" s="90"/>
      <c r="GN2265" s="90"/>
      <c r="GO2265" s="90"/>
      <c r="GP2265" s="90"/>
      <c r="GQ2265" s="90"/>
      <c r="GR2265" s="90"/>
      <c r="GS2265" s="90"/>
      <c r="GT2265" s="90"/>
      <c r="GU2265" s="90"/>
      <c r="GV2265" s="90"/>
      <c r="GW2265" s="90"/>
      <c r="GX2265" s="90"/>
      <c r="GY2265" s="90"/>
      <c r="GZ2265" s="90"/>
      <c r="HA2265" s="90"/>
      <c r="HB2265" s="90"/>
      <c r="HC2265" s="90"/>
      <c r="HD2265" s="90"/>
      <c r="HE2265" s="90"/>
      <c r="HF2265" s="90"/>
      <c r="HG2265" s="90"/>
      <c r="HH2265" s="90"/>
      <c r="HI2265" s="90"/>
      <c r="HJ2265" s="90"/>
      <c r="HK2265" s="90"/>
      <c r="HL2265" s="90"/>
      <c r="HM2265" s="90"/>
      <c r="HN2265" s="90"/>
      <c r="HO2265" s="90"/>
      <c r="HP2265" s="90"/>
      <c r="HQ2265" s="90"/>
      <c r="HR2265" s="90"/>
      <c r="HS2265" s="90"/>
      <c r="HT2265" s="90"/>
      <c r="HU2265" s="90"/>
      <c r="HV2265" s="90"/>
      <c r="HW2265" s="90"/>
      <c r="HX2265" s="90"/>
      <c r="HY2265" s="90"/>
      <c r="HZ2265" s="90"/>
      <c r="IA2265" s="90"/>
      <c r="IB2265" s="90"/>
      <c r="IC2265" s="90"/>
      <c r="ID2265" s="90"/>
      <c r="IE2265" s="90"/>
      <c r="IF2265" s="90"/>
      <c r="IG2265" s="90"/>
      <c r="IH2265" s="90"/>
      <c r="II2265" s="90"/>
      <c r="IJ2265" s="90"/>
      <c r="IK2265" s="90"/>
      <c r="IL2265" s="90"/>
      <c r="IM2265" s="90"/>
    </row>
    <row r="2266" spans="1:247" ht="13.5" hidden="1">
      <c r="A2266" s="90" t="s">
        <v>3379</v>
      </c>
      <c r="B2266" s="90" t="s">
        <v>3380</v>
      </c>
      <c r="C2266" s="75" t="s">
        <v>3408</v>
      </c>
      <c r="D2266" s="75" t="s">
        <v>3420</v>
      </c>
      <c r="E2266" s="75" t="s">
        <v>3421</v>
      </c>
      <c r="F2266" s="75" t="s">
        <v>3414</v>
      </c>
      <c r="G2266" s="75" t="s">
        <v>3422</v>
      </c>
      <c r="H2266" s="77">
        <v>221238.94</v>
      </c>
      <c r="I2266" s="92">
        <v>509.94</v>
      </c>
      <c r="J2266" s="93"/>
      <c r="K2266" s="94">
        <f t="shared" si="67"/>
        <v>433.85288465309645</v>
      </c>
      <c r="L2266" s="94">
        <f t="shared" si="66"/>
        <v>433.85288465309645</v>
      </c>
      <c r="M2266" s="94">
        <f t="shared" si="64"/>
        <v>0</v>
      </c>
      <c r="N2266" s="91"/>
      <c r="O2266" s="90"/>
      <c r="P2266" s="90"/>
      <c r="Q2266" s="90"/>
      <c r="R2266" s="90"/>
      <c r="S2266" s="90"/>
      <c r="T2266" s="90"/>
      <c r="U2266" s="90"/>
      <c r="V2266" s="90"/>
      <c r="W2266" s="90"/>
      <c r="X2266" s="90"/>
      <c r="Y2266" s="90"/>
      <c r="Z2266" s="90"/>
      <c r="AA2266" s="90"/>
      <c r="AB2266" s="90"/>
      <c r="AC2266" s="90"/>
      <c r="AD2266" s="90"/>
      <c r="AE2266" s="90"/>
      <c r="AF2266" s="90"/>
      <c r="AG2266" s="90"/>
      <c r="AH2266" s="90"/>
      <c r="AI2266" s="90"/>
      <c r="AJ2266" s="90"/>
      <c r="AK2266" s="90"/>
      <c r="AL2266" s="90"/>
      <c r="AM2266" s="90"/>
      <c r="AN2266" s="90"/>
      <c r="AO2266" s="90"/>
      <c r="AP2266" s="90"/>
      <c r="AQ2266" s="90"/>
      <c r="AR2266" s="90"/>
      <c r="AS2266" s="90"/>
      <c r="AT2266" s="90"/>
      <c r="AU2266" s="90"/>
      <c r="AV2266" s="90"/>
      <c r="AW2266" s="90"/>
      <c r="AX2266" s="90"/>
      <c r="AY2266" s="90"/>
      <c r="AZ2266" s="90"/>
      <c r="BA2266" s="90"/>
      <c r="BB2266" s="90"/>
      <c r="BC2266" s="90"/>
      <c r="BD2266" s="90"/>
      <c r="BE2266" s="90"/>
      <c r="BF2266" s="90"/>
      <c r="BG2266" s="90"/>
      <c r="BH2266" s="90"/>
      <c r="BI2266" s="90"/>
      <c r="BJ2266" s="90"/>
      <c r="BK2266" s="90"/>
      <c r="BL2266" s="90"/>
      <c r="BM2266" s="90"/>
      <c r="BN2266" s="90"/>
      <c r="BO2266" s="90"/>
      <c r="BP2266" s="90"/>
      <c r="BQ2266" s="90"/>
      <c r="BR2266" s="90"/>
      <c r="BS2266" s="90"/>
      <c r="BT2266" s="90"/>
      <c r="BU2266" s="90"/>
      <c r="BV2266" s="90"/>
      <c r="BW2266" s="90"/>
      <c r="BX2266" s="90"/>
      <c r="BY2266" s="90"/>
      <c r="BZ2266" s="90"/>
      <c r="CA2266" s="90"/>
      <c r="CB2266" s="90"/>
      <c r="CC2266" s="90"/>
      <c r="CD2266" s="90"/>
      <c r="CE2266" s="90"/>
      <c r="CF2266" s="90"/>
      <c r="CG2266" s="90"/>
      <c r="CH2266" s="90"/>
      <c r="CI2266" s="90"/>
      <c r="CJ2266" s="90"/>
      <c r="CK2266" s="90"/>
      <c r="CL2266" s="90"/>
      <c r="CM2266" s="90"/>
      <c r="CN2266" s="90"/>
      <c r="CO2266" s="90"/>
      <c r="CP2266" s="90"/>
      <c r="CQ2266" s="90"/>
      <c r="CR2266" s="90"/>
      <c r="CS2266" s="90"/>
      <c r="CT2266" s="90"/>
      <c r="CU2266" s="90"/>
      <c r="CV2266" s="90"/>
      <c r="CW2266" s="90"/>
      <c r="CX2266" s="90"/>
      <c r="CY2266" s="90"/>
      <c r="CZ2266" s="90"/>
      <c r="DA2266" s="90"/>
      <c r="DB2266" s="90"/>
      <c r="DC2266" s="90"/>
      <c r="DD2266" s="90"/>
      <c r="DE2266" s="90"/>
      <c r="DF2266" s="90"/>
      <c r="DG2266" s="90"/>
      <c r="DH2266" s="90"/>
      <c r="DI2266" s="90"/>
      <c r="DJ2266" s="90"/>
      <c r="DK2266" s="90"/>
      <c r="DL2266" s="90"/>
      <c r="DM2266" s="90"/>
      <c r="DN2266" s="90"/>
      <c r="DO2266" s="90"/>
      <c r="DP2266" s="90"/>
      <c r="DQ2266" s="90"/>
      <c r="DR2266" s="90"/>
      <c r="DS2266" s="90"/>
      <c r="DT2266" s="90"/>
      <c r="DU2266" s="90"/>
      <c r="DV2266" s="90"/>
      <c r="DW2266" s="90"/>
      <c r="DX2266" s="90"/>
      <c r="DY2266" s="90"/>
      <c r="DZ2266" s="90"/>
      <c r="EA2266" s="90"/>
      <c r="EB2266" s="90"/>
      <c r="EC2266" s="90"/>
      <c r="ED2266" s="90"/>
      <c r="EE2266" s="90"/>
      <c r="EF2266" s="90"/>
      <c r="EG2266" s="90"/>
      <c r="EH2266" s="90"/>
      <c r="EI2266" s="90"/>
      <c r="EJ2266" s="90"/>
      <c r="EK2266" s="90"/>
      <c r="EL2266" s="90"/>
      <c r="EM2266" s="90"/>
      <c r="EN2266" s="90"/>
      <c r="EO2266" s="90"/>
      <c r="EP2266" s="90"/>
      <c r="EQ2266" s="90"/>
      <c r="ER2266" s="90"/>
      <c r="ES2266" s="90"/>
      <c r="ET2266" s="90"/>
      <c r="EU2266" s="90"/>
      <c r="EV2266" s="90"/>
      <c r="EW2266" s="90"/>
      <c r="EX2266" s="90"/>
      <c r="EY2266" s="90"/>
      <c r="EZ2266" s="90"/>
      <c r="FA2266" s="90"/>
      <c r="FB2266" s="90"/>
      <c r="FC2266" s="90"/>
      <c r="FD2266" s="90"/>
      <c r="FE2266" s="90"/>
      <c r="FF2266" s="90"/>
      <c r="FG2266" s="90"/>
      <c r="FH2266" s="90"/>
      <c r="FI2266" s="90"/>
      <c r="FJ2266" s="90"/>
      <c r="FK2266" s="90"/>
      <c r="FL2266" s="90"/>
      <c r="FM2266" s="90"/>
      <c r="FN2266" s="90"/>
      <c r="FO2266" s="90"/>
      <c r="FP2266" s="90"/>
      <c r="FQ2266" s="90"/>
      <c r="FR2266" s="90"/>
      <c r="FS2266" s="90"/>
      <c r="FT2266" s="90"/>
      <c r="FU2266" s="90"/>
      <c r="FV2266" s="90"/>
      <c r="FW2266" s="90"/>
      <c r="FX2266" s="90"/>
      <c r="FY2266" s="90"/>
      <c r="FZ2266" s="90"/>
      <c r="GA2266" s="90"/>
      <c r="GB2266" s="90"/>
      <c r="GC2266" s="90"/>
      <c r="GD2266" s="90"/>
      <c r="GE2266" s="90"/>
      <c r="GF2266" s="90"/>
      <c r="GG2266" s="90"/>
      <c r="GH2266" s="90"/>
      <c r="GI2266" s="90"/>
      <c r="GJ2266" s="90"/>
      <c r="GK2266" s="90"/>
      <c r="GL2266" s="90"/>
      <c r="GM2266" s="90"/>
      <c r="GN2266" s="90"/>
      <c r="GO2266" s="90"/>
      <c r="GP2266" s="90"/>
      <c r="GQ2266" s="90"/>
      <c r="GR2266" s="90"/>
      <c r="GS2266" s="90"/>
      <c r="GT2266" s="90"/>
      <c r="GU2266" s="90"/>
      <c r="GV2266" s="90"/>
      <c r="GW2266" s="90"/>
      <c r="GX2266" s="90"/>
      <c r="GY2266" s="90"/>
      <c r="GZ2266" s="90"/>
      <c r="HA2266" s="90"/>
      <c r="HB2266" s="90"/>
      <c r="HC2266" s="90"/>
      <c r="HD2266" s="90"/>
      <c r="HE2266" s="90"/>
      <c r="HF2266" s="90"/>
      <c r="HG2266" s="90"/>
      <c r="HH2266" s="90"/>
      <c r="HI2266" s="90"/>
      <c r="HJ2266" s="90"/>
      <c r="HK2266" s="90"/>
      <c r="HL2266" s="90"/>
      <c r="HM2266" s="90"/>
      <c r="HN2266" s="90"/>
      <c r="HO2266" s="90"/>
      <c r="HP2266" s="90"/>
      <c r="HQ2266" s="90"/>
      <c r="HR2266" s="90"/>
      <c r="HS2266" s="90"/>
      <c r="HT2266" s="90"/>
      <c r="HU2266" s="90"/>
      <c r="HV2266" s="90"/>
      <c r="HW2266" s="90"/>
      <c r="HX2266" s="90"/>
      <c r="HY2266" s="90"/>
      <c r="HZ2266" s="90"/>
      <c r="IA2266" s="90"/>
      <c r="IB2266" s="90"/>
      <c r="IC2266" s="90"/>
      <c r="ID2266" s="90"/>
      <c r="IE2266" s="90"/>
      <c r="IF2266" s="90"/>
      <c r="IG2266" s="90"/>
      <c r="IH2266" s="90"/>
      <c r="II2266" s="90"/>
      <c r="IJ2266" s="90"/>
      <c r="IK2266" s="90"/>
      <c r="IL2266" s="90"/>
      <c r="IM2266" s="90"/>
    </row>
    <row r="2267" spans="1:247" ht="13.5" hidden="1">
      <c r="A2267" s="90" t="s">
        <v>3379</v>
      </c>
      <c r="B2267" s="90" t="s">
        <v>3380</v>
      </c>
      <c r="C2267" s="75" t="s">
        <v>3408</v>
      </c>
      <c r="D2267" s="75" t="s">
        <v>2999</v>
      </c>
      <c r="E2267" s="75" t="s">
        <v>3423</v>
      </c>
      <c r="F2267" s="75" t="s">
        <v>3424</v>
      </c>
      <c r="G2267" s="75" t="s">
        <v>3425</v>
      </c>
      <c r="H2267" s="77">
        <v>176101.77</v>
      </c>
      <c r="I2267" s="92">
        <v>508.28</v>
      </c>
      <c r="J2267" s="93"/>
      <c r="K2267" s="94">
        <f t="shared" si="67"/>
        <v>346.46606201306366</v>
      </c>
      <c r="L2267" s="94">
        <f t="shared" si="66"/>
        <v>346.46606201306366</v>
      </c>
      <c r="M2267" s="94">
        <f t="shared" si="64"/>
        <v>0</v>
      </c>
      <c r="N2267" s="91"/>
      <c r="O2267" s="90"/>
      <c r="P2267" s="90"/>
      <c r="Q2267" s="90"/>
      <c r="R2267" s="90"/>
      <c r="S2267" s="90"/>
      <c r="T2267" s="90"/>
      <c r="U2267" s="90"/>
      <c r="V2267" s="90"/>
      <c r="W2267" s="90"/>
      <c r="X2267" s="90"/>
      <c r="Y2267" s="90"/>
      <c r="Z2267" s="90"/>
      <c r="AA2267" s="90"/>
      <c r="AB2267" s="90"/>
      <c r="AC2267" s="90"/>
      <c r="AD2267" s="90"/>
      <c r="AE2267" s="90"/>
      <c r="AF2267" s="90"/>
      <c r="AG2267" s="90"/>
      <c r="AH2267" s="90"/>
      <c r="AI2267" s="90"/>
      <c r="AJ2267" s="90"/>
      <c r="AK2267" s="90"/>
      <c r="AL2267" s="90"/>
      <c r="AM2267" s="90"/>
      <c r="AN2267" s="90"/>
      <c r="AO2267" s="90"/>
      <c r="AP2267" s="90"/>
      <c r="AQ2267" s="90"/>
      <c r="AR2267" s="90"/>
      <c r="AS2267" s="90"/>
      <c r="AT2267" s="90"/>
      <c r="AU2267" s="90"/>
      <c r="AV2267" s="90"/>
      <c r="AW2267" s="90"/>
      <c r="AX2267" s="90"/>
      <c r="AY2267" s="90"/>
      <c r="AZ2267" s="90"/>
      <c r="BA2267" s="90"/>
      <c r="BB2267" s="90"/>
      <c r="BC2267" s="90"/>
      <c r="BD2267" s="90"/>
      <c r="BE2267" s="90"/>
      <c r="BF2267" s="90"/>
      <c r="BG2267" s="90"/>
      <c r="BH2267" s="90"/>
      <c r="BI2267" s="90"/>
      <c r="BJ2267" s="90"/>
      <c r="BK2267" s="90"/>
      <c r="BL2267" s="90"/>
      <c r="BM2267" s="90"/>
      <c r="BN2267" s="90"/>
      <c r="BO2267" s="90"/>
      <c r="BP2267" s="90"/>
      <c r="BQ2267" s="90"/>
      <c r="BR2267" s="90"/>
      <c r="BS2267" s="90"/>
      <c r="BT2267" s="90"/>
      <c r="BU2267" s="90"/>
      <c r="BV2267" s="90"/>
      <c r="BW2267" s="90"/>
      <c r="BX2267" s="90"/>
      <c r="BY2267" s="90"/>
      <c r="BZ2267" s="90"/>
      <c r="CA2267" s="90"/>
      <c r="CB2267" s="90"/>
      <c r="CC2267" s="90"/>
      <c r="CD2267" s="90"/>
      <c r="CE2267" s="90"/>
      <c r="CF2267" s="90"/>
      <c r="CG2267" s="90"/>
      <c r="CH2267" s="90"/>
      <c r="CI2267" s="90"/>
      <c r="CJ2267" s="90"/>
      <c r="CK2267" s="90"/>
      <c r="CL2267" s="90"/>
      <c r="CM2267" s="90"/>
      <c r="CN2267" s="90"/>
      <c r="CO2267" s="90"/>
      <c r="CP2267" s="90"/>
      <c r="CQ2267" s="90"/>
      <c r="CR2267" s="90"/>
      <c r="CS2267" s="90"/>
      <c r="CT2267" s="90"/>
      <c r="CU2267" s="90"/>
      <c r="CV2267" s="90"/>
      <c r="CW2267" s="90"/>
      <c r="CX2267" s="90"/>
      <c r="CY2267" s="90"/>
      <c r="CZ2267" s="90"/>
      <c r="DA2267" s="90"/>
      <c r="DB2267" s="90"/>
      <c r="DC2267" s="90"/>
      <c r="DD2267" s="90"/>
      <c r="DE2267" s="90"/>
      <c r="DF2267" s="90"/>
      <c r="DG2267" s="90"/>
      <c r="DH2267" s="90"/>
      <c r="DI2267" s="90"/>
      <c r="DJ2267" s="90"/>
      <c r="DK2267" s="90"/>
      <c r="DL2267" s="90"/>
      <c r="DM2267" s="90"/>
      <c r="DN2267" s="90"/>
      <c r="DO2267" s="90"/>
      <c r="DP2267" s="90"/>
      <c r="DQ2267" s="90"/>
      <c r="DR2267" s="90"/>
      <c r="DS2267" s="90"/>
      <c r="DT2267" s="90"/>
      <c r="DU2267" s="90"/>
      <c r="DV2267" s="90"/>
      <c r="DW2267" s="90"/>
      <c r="DX2267" s="90"/>
      <c r="DY2267" s="90"/>
      <c r="DZ2267" s="90"/>
      <c r="EA2267" s="90"/>
      <c r="EB2267" s="90"/>
      <c r="EC2267" s="90"/>
      <c r="ED2267" s="90"/>
      <c r="EE2267" s="90"/>
      <c r="EF2267" s="90"/>
      <c r="EG2267" s="90"/>
      <c r="EH2267" s="90"/>
      <c r="EI2267" s="90"/>
      <c r="EJ2267" s="90"/>
      <c r="EK2267" s="90"/>
      <c r="EL2267" s="90"/>
      <c r="EM2267" s="90"/>
      <c r="EN2267" s="90"/>
      <c r="EO2267" s="90"/>
      <c r="EP2267" s="90"/>
      <c r="EQ2267" s="90"/>
      <c r="ER2267" s="90"/>
      <c r="ES2267" s="90"/>
      <c r="ET2267" s="90"/>
      <c r="EU2267" s="90"/>
      <c r="EV2267" s="90"/>
      <c r="EW2267" s="90"/>
      <c r="EX2267" s="90"/>
      <c r="EY2267" s="90"/>
      <c r="EZ2267" s="90"/>
      <c r="FA2267" s="90"/>
      <c r="FB2267" s="90"/>
      <c r="FC2267" s="90"/>
      <c r="FD2267" s="90"/>
      <c r="FE2267" s="90"/>
      <c r="FF2267" s="90"/>
      <c r="FG2267" s="90"/>
      <c r="FH2267" s="90"/>
      <c r="FI2267" s="90"/>
      <c r="FJ2267" s="90"/>
      <c r="FK2267" s="90"/>
      <c r="FL2267" s="90"/>
      <c r="FM2267" s="90"/>
      <c r="FN2267" s="90"/>
      <c r="FO2267" s="90"/>
      <c r="FP2267" s="90"/>
      <c r="FQ2267" s="90"/>
      <c r="FR2267" s="90"/>
      <c r="FS2267" s="90"/>
      <c r="FT2267" s="90"/>
      <c r="FU2267" s="90"/>
      <c r="FV2267" s="90"/>
      <c r="FW2267" s="90"/>
      <c r="FX2267" s="90"/>
      <c r="FY2267" s="90"/>
      <c r="FZ2267" s="90"/>
      <c r="GA2267" s="90"/>
      <c r="GB2267" s="90"/>
      <c r="GC2267" s="90"/>
      <c r="GD2267" s="90"/>
      <c r="GE2267" s="90"/>
      <c r="GF2267" s="90"/>
      <c r="GG2267" s="90"/>
      <c r="GH2267" s="90"/>
      <c r="GI2267" s="90"/>
      <c r="GJ2267" s="90"/>
      <c r="GK2267" s="90"/>
      <c r="GL2267" s="90"/>
      <c r="GM2267" s="90"/>
      <c r="GN2267" s="90"/>
      <c r="GO2267" s="90"/>
      <c r="GP2267" s="90"/>
      <c r="GQ2267" s="90"/>
      <c r="GR2267" s="90"/>
      <c r="GS2267" s="90"/>
      <c r="GT2267" s="90"/>
      <c r="GU2267" s="90"/>
      <c r="GV2267" s="90"/>
      <c r="GW2267" s="90"/>
      <c r="GX2267" s="90"/>
      <c r="GY2267" s="90"/>
      <c r="GZ2267" s="90"/>
      <c r="HA2267" s="90"/>
      <c r="HB2267" s="90"/>
      <c r="HC2267" s="90"/>
      <c r="HD2267" s="90"/>
      <c r="HE2267" s="90"/>
      <c r="HF2267" s="90"/>
      <c r="HG2267" s="90"/>
      <c r="HH2267" s="90"/>
      <c r="HI2267" s="90"/>
      <c r="HJ2267" s="90"/>
      <c r="HK2267" s="90"/>
      <c r="HL2267" s="90"/>
      <c r="HM2267" s="90"/>
      <c r="HN2267" s="90"/>
      <c r="HO2267" s="90"/>
      <c r="HP2267" s="90"/>
      <c r="HQ2267" s="90"/>
      <c r="HR2267" s="90"/>
      <c r="HS2267" s="90"/>
      <c r="HT2267" s="90"/>
      <c r="HU2267" s="90"/>
      <c r="HV2267" s="90"/>
      <c r="HW2267" s="90"/>
      <c r="HX2267" s="90"/>
      <c r="HY2267" s="90"/>
      <c r="HZ2267" s="90"/>
      <c r="IA2267" s="90"/>
      <c r="IB2267" s="90"/>
      <c r="IC2267" s="90"/>
      <c r="ID2267" s="90"/>
      <c r="IE2267" s="90"/>
      <c r="IF2267" s="90"/>
      <c r="IG2267" s="90"/>
      <c r="IH2267" s="90"/>
      <c r="II2267" s="90"/>
      <c r="IJ2267" s="90"/>
      <c r="IK2267" s="90"/>
      <c r="IL2267" s="90"/>
      <c r="IM2267" s="90"/>
    </row>
    <row r="2268" spans="1:247" ht="13.5" hidden="1">
      <c r="A2268" s="90" t="s">
        <v>3379</v>
      </c>
      <c r="B2268" s="90" t="s">
        <v>3426</v>
      </c>
      <c r="C2268" s="90" t="s">
        <v>3427</v>
      </c>
      <c r="D2268" s="90" t="s">
        <v>3030</v>
      </c>
      <c r="E2268" s="90" t="s">
        <v>3428</v>
      </c>
      <c r="F2268" s="90" t="s">
        <v>3405</v>
      </c>
      <c r="G2268" s="90" t="s">
        <v>3429</v>
      </c>
      <c r="H2268" s="92"/>
      <c r="I2268" s="92"/>
      <c r="J2268" s="93"/>
      <c r="K2268" s="94">
        <v>1779.75</v>
      </c>
      <c r="L2268" s="94">
        <f t="shared" si="66"/>
        <v>1779.75</v>
      </c>
      <c r="M2268" s="94">
        <f t="shared" si="64"/>
        <v>0</v>
      </c>
      <c r="N2268" s="91"/>
      <c r="O2268" s="90"/>
      <c r="P2268" s="90"/>
      <c r="Q2268" s="90"/>
      <c r="R2268" s="90"/>
      <c r="S2268" s="90"/>
      <c r="T2268" s="90"/>
      <c r="U2268" s="90"/>
      <c r="V2268" s="90"/>
      <c r="W2268" s="90"/>
      <c r="X2268" s="90"/>
      <c r="Y2268" s="90"/>
      <c r="Z2268" s="90"/>
      <c r="AA2268" s="90"/>
      <c r="AB2268" s="90"/>
      <c r="AC2268" s="90"/>
      <c r="AD2268" s="90"/>
      <c r="AE2268" s="90"/>
      <c r="AF2268" s="90"/>
      <c r="AG2268" s="90"/>
      <c r="AH2268" s="90"/>
      <c r="AI2268" s="90"/>
      <c r="AJ2268" s="90"/>
      <c r="AK2268" s="90"/>
      <c r="AL2268" s="90"/>
      <c r="AM2268" s="90"/>
      <c r="AN2268" s="90"/>
      <c r="AO2268" s="90"/>
      <c r="AP2268" s="90"/>
      <c r="AQ2268" s="90"/>
      <c r="AR2268" s="90"/>
      <c r="AS2268" s="90"/>
      <c r="AT2268" s="90"/>
      <c r="AU2268" s="90"/>
      <c r="AV2268" s="90"/>
      <c r="AW2268" s="90"/>
      <c r="AX2268" s="90"/>
      <c r="AY2268" s="90"/>
      <c r="AZ2268" s="90"/>
      <c r="BA2268" s="90"/>
      <c r="BB2268" s="90"/>
      <c r="BC2268" s="90"/>
      <c r="BD2268" s="90"/>
      <c r="BE2268" s="90"/>
      <c r="BF2268" s="90"/>
      <c r="BG2268" s="90"/>
      <c r="BH2268" s="90"/>
      <c r="BI2268" s="90"/>
      <c r="BJ2268" s="90"/>
      <c r="BK2268" s="90"/>
      <c r="BL2268" s="90"/>
      <c r="BM2268" s="90"/>
      <c r="BN2268" s="90"/>
      <c r="BO2268" s="90"/>
      <c r="BP2268" s="90"/>
      <c r="BQ2268" s="90"/>
      <c r="BR2268" s="90"/>
      <c r="BS2268" s="90"/>
      <c r="BT2268" s="90"/>
      <c r="BU2268" s="90"/>
      <c r="BV2268" s="90"/>
      <c r="BW2268" s="90"/>
      <c r="BX2268" s="90"/>
      <c r="BY2268" s="90"/>
      <c r="BZ2268" s="90"/>
      <c r="CA2268" s="90"/>
      <c r="CB2268" s="90"/>
      <c r="CC2268" s="90"/>
      <c r="CD2268" s="90"/>
      <c r="CE2268" s="90"/>
      <c r="CF2268" s="90"/>
      <c r="CG2268" s="90"/>
      <c r="CH2268" s="90"/>
      <c r="CI2268" s="90"/>
      <c r="CJ2268" s="90"/>
      <c r="CK2268" s="90"/>
      <c r="CL2268" s="90"/>
      <c r="CM2268" s="90"/>
      <c r="CN2268" s="90"/>
      <c r="CO2268" s="90"/>
      <c r="CP2268" s="90"/>
      <c r="CQ2268" s="90"/>
      <c r="CR2268" s="90"/>
      <c r="CS2268" s="90"/>
      <c r="CT2268" s="90"/>
      <c r="CU2268" s="90"/>
      <c r="CV2268" s="90"/>
      <c r="CW2268" s="90"/>
      <c r="CX2268" s="90"/>
      <c r="CY2268" s="90"/>
      <c r="CZ2268" s="90"/>
      <c r="DA2268" s="90"/>
      <c r="DB2268" s="90"/>
      <c r="DC2268" s="90"/>
      <c r="DD2268" s="90"/>
      <c r="DE2268" s="90"/>
      <c r="DF2268" s="90"/>
      <c r="DG2268" s="90"/>
      <c r="DH2268" s="90"/>
      <c r="DI2268" s="90"/>
      <c r="DJ2268" s="90"/>
      <c r="DK2268" s="90"/>
      <c r="DL2268" s="90"/>
      <c r="DM2268" s="90"/>
      <c r="DN2268" s="90"/>
      <c r="DO2268" s="90"/>
      <c r="DP2268" s="90"/>
      <c r="DQ2268" s="90"/>
      <c r="DR2268" s="90"/>
      <c r="DS2268" s="90"/>
      <c r="DT2268" s="90"/>
      <c r="DU2268" s="90"/>
      <c r="DV2268" s="90"/>
      <c r="DW2268" s="90"/>
      <c r="DX2268" s="90"/>
      <c r="DY2268" s="90"/>
      <c r="DZ2268" s="90"/>
      <c r="EA2268" s="90"/>
      <c r="EB2268" s="90"/>
      <c r="EC2268" s="90"/>
      <c r="ED2268" s="90"/>
      <c r="EE2268" s="90"/>
      <c r="EF2268" s="90"/>
      <c r="EG2268" s="90"/>
      <c r="EH2268" s="90"/>
      <c r="EI2268" s="90"/>
      <c r="EJ2268" s="90"/>
      <c r="EK2268" s="90"/>
      <c r="EL2268" s="90"/>
      <c r="EM2268" s="90"/>
      <c r="EN2268" s="90"/>
      <c r="EO2268" s="90"/>
      <c r="EP2268" s="90"/>
      <c r="EQ2268" s="90"/>
      <c r="ER2268" s="90"/>
      <c r="ES2268" s="90"/>
      <c r="ET2268" s="90"/>
      <c r="EU2268" s="90"/>
      <c r="EV2268" s="90"/>
      <c r="EW2268" s="90"/>
      <c r="EX2268" s="90"/>
      <c r="EY2268" s="90"/>
      <c r="EZ2268" s="90"/>
      <c r="FA2268" s="90"/>
      <c r="FB2268" s="90"/>
      <c r="FC2268" s="90"/>
      <c r="FD2268" s="90"/>
      <c r="FE2268" s="90"/>
      <c r="FF2268" s="90"/>
      <c r="FG2268" s="90"/>
      <c r="FH2268" s="90"/>
      <c r="FI2268" s="90"/>
      <c r="FJ2268" s="90"/>
      <c r="FK2268" s="90"/>
      <c r="FL2268" s="90"/>
      <c r="FM2268" s="90"/>
      <c r="FN2268" s="90"/>
      <c r="FO2268" s="90"/>
      <c r="FP2268" s="90"/>
      <c r="FQ2268" s="90"/>
      <c r="FR2268" s="90"/>
      <c r="FS2268" s="90"/>
      <c r="FT2268" s="90"/>
      <c r="FU2268" s="90"/>
      <c r="FV2268" s="90"/>
      <c r="FW2268" s="90"/>
      <c r="FX2268" s="90"/>
      <c r="FY2268" s="90"/>
      <c r="FZ2268" s="90"/>
      <c r="GA2268" s="90"/>
      <c r="GB2268" s="90"/>
      <c r="GC2268" s="90"/>
      <c r="GD2268" s="90"/>
      <c r="GE2268" s="90"/>
      <c r="GF2268" s="90"/>
      <c r="GG2268" s="90"/>
      <c r="GH2268" s="90"/>
      <c r="GI2268" s="90"/>
      <c r="GJ2268" s="90"/>
      <c r="GK2268" s="90"/>
      <c r="GL2268" s="90"/>
      <c r="GM2268" s="90"/>
      <c r="GN2268" s="90"/>
      <c r="GO2268" s="90"/>
      <c r="GP2268" s="90"/>
      <c r="GQ2268" s="90"/>
      <c r="GR2268" s="90"/>
      <c r="GS2268" s="90"/>
      <c r="GT2268" s="90"/>
      <c r="GU2268" s="90"/>
      <c r="GV2268" s="90"/>
      <c r="GW2268" s="90"/>
      <c r="GX2268" s="90"/>
      <c r="GY2268" s="90"/>
      <c r="GZ2268" s="90"/>
      <c r="HA2268" s="90"/>
      <c r="HB2268" s="90"/>
      <c r="HC2268" s="90"/>
      <c r="HD2268" s="90"/>
      <c r="HE2268" s="90"/>
      <c r="HF2268" s="90"/>
      <c r="HG2268" s="90"/>
      <c r="HH2268" s="90"/>
      <c r="HI2268" s="90"/>
      <c r="HJ2268" s="90"/>
      <c r="HK2268" s="90"/>
      <c r="HL2268" s="90"/>
      <c r="HM2268" s="90"/>
      <c r="HN2268" s="90"/>
      <c r="HO2268" s="90"/>
      <c r="HP2268" s="90"/>
      <c r="HQ2268" s="90"/>
      <c r="HR2268" s="90"/>
      <c r="HS2268" s="90"/>
      <c r="HT2268" s="90"/>
      <c r="HU2268" s="90"/>
      <c r="HV2268" s="90"/>
      <c r="HW2268" s="90"/>
      <c r="HX2268" s="90"/>
      <c r="HY2268" s="90"/>
      <c r="HZ2268" s="90"/>
      <c r="IA2268" s="90"/>
      <c r="IB2268" s="90"/>
      <c r="IC2268" s="90"/>
      <c r="ID2268" s="90"/>
      <c r="IE2268" s="90"/>
      <c r="IF2268" s="90"/>
      <c r="IG2268" s="90"/>
      <c r="IH2268" s="90"/>
      <c r="II2268" s="90"/>
      <c r="IJ2268" s="90"/>
      <c r="IK2268" s="90"/>
      <c r="IL2268" s="90"/>
      <c r="IM2268" s="90"/>
    </row>
    <row r="2269" spans="1:247" ht="13.5" hidden="1">
      <c r="A2269" s="90" t="s">
        <v>3379</v>
      </c>
      <c r="B2269" s="90" t="s">
        <v>3426</v>
      </c>
      <c r="C2269" s="90" t="s">
        <v>3427</v>
      </c>
      <c r="D2269" s="90" t="s">
        <v>3030</v>
      </c>
      <c r="E2269" s="90" t="s">
        <v>3428</v>
      </c>
      <c r="F2269" s="90" t="s">
        <v>3405</v>
      </c>
      <c r="G2269" s="90" t="s">
        <v>3430</v>
      </c>
      <c r="H2269" s="92"/>
      <c r="I2269" s="92"/>
      <c r="J2269" s="93"/>
      <c r="K2269" s="94">
        <v>1779.75</v>
      </c>
      <c r="L2269" s="94">
        <f t="shared" si="66"/>
        <v>1779.75</v>
      </c>
      <c r="M2269" s="94">
        <f t="shared" si="64"/>
        <v>0</v>
      </c>
      <c r="N2269" s="91"/>
      <c r="O2269" s="90"/>
      <c r="P2269" s="90"/>
      <c r="Q2269" s="90"/>
      <c r="R2269" s="90"/>
      <c r="S2269" s="90"/>
      <c r="T2269" s="90"/>
      <c r="U2269" s="90"/>
      <c r="V2269" s="90"/>
      <c r="W2269" s="90"/>
      <c r="X2269" s="90"/>
      <c r="Y2269" s="90"/>
      <c r="Z2269" s="90"/>
      <c r="AA2269" s="90"/>
      <c r="AB2269" s="90"/>
      <c r="AC2269" s="90"/>
      <c r="AD2269" s="90"/>
      <c r="AE2269" s="90"/>
      <c r="AF2269" s="90"/>
      <c r="AG2269" s="90"/>
      <c r="AH2269" s="90"/>
      <c r="AI2269" s="90"/>
      <c r="AJ2269" s="90"/>
      <c r="AK2269" s="90"/>
      <c r="AL2269" s="90"/>
      <c r="AM2269" s="90"/>
      <c r="AN2269" s="90"/>
      <c r="AO2269" s="90"/>
      <c r="AP2269" s="90"/>
      <c r="AQ2269" s="90"/>
      <c r="AR2269" s="90"/>
      <c r="AS2269" s="90"/>
      <c r="AT2269" s="90"/>
      <c r="AU2269" s="90"/>
      <c r="AV2269" s="90"/>
      <c r="AW2269" s="90"/>
      <c r="AX2269" s="90"/>
      <c r="AY2269" s="90"/>
      <c r="AZ2269" s="90"/>
      <c r="BA2269" s="90"/>
      <c r="BB2269" s="90"/>
      <c r="BC2269" s="90"/>
      <c r="BD2269" s="90"/>
      <c r="BE2269" s="90"/>
      <c r="BF2269" s="90"/>
      <c r="BG2269" s="90"/>
      <c r="BH2269" s="90"/>
      <c r="BI2269" s="90"/>
      <c r="BJ2269" s="90"/>
      <c r="BK2269" s="90"/>
      <c r="BL2269" s="90"/>
      <c r="BM2269" s="90"/>
      <c r="BN2269" s="90"/>
      <c r="BO2269" s="90"/>
      <c r="BP2269" s="90"/>
      <c r="BQ2269" s="90"/>
      <c r="BR2269" s="90"/>
      <c r="BS2269" s="90"/>
      <c r="BT2269" s="90"/>
      <c r="BU2269" s="90"/>
      <c r="BV2269" s="90"/>
      <c r="BW2269" s="90"/>
      <c r="BX2269" s="90"/>
      <c r="BY2269" s="90"/>
      <c r="BZ2269" s="90"/>
      <c r="CA2269" s="90"/>
      <c r="CB2269" s="90"/>
      <c r="CC2269" s="90"/>
      <c r="CD2269" s="90"/>
      <c r="CE2269" s="90"/>
      <c r="CF2269" s="90"/>
      <c r="CG2269" s="90"/>
      <c r="CH2269" s="90"/>
      <c r="CI2269" s="90"/>
      <c r="CJ2269" s="90"/>
      <c r="CK2269" s="90"/>
      <c r="CL2269" s="90"/>
      <c r="CM2269" s="90"/>
      <c r="CN2269" s="90"/>
      <c r="CO2269" s="90"/>
      <c r="CP2269" s="90"/>
      <c r="CQ2269" s="90"/>
      <c r="CR2269" s="90"/>
      <c r="CS2269" s="90"/>
      <c r="CT2269" s="90"/>
      <c r="CU2269" s="90"/>
      <c r="CV2269" s="90"/>
      <c r="CW2269" s="90"/>
      <c r="CX2269" s="90"/>
      <c r="CY2269" s="90"/>
      <c r="CZ2269" s="90"/>
      <c r="DA2269" s="90"/>
      <c r="DB2269" s="90"/>
      <c r="DC2269" s="90"/>
      <c r="DD2269" s="90"/>
      <c r="DE2269" s="90"/>
      <c r="DF2269" s="90"/>
      <c r="DG2269" s="90"/>
      <c r="DH2269" s="90"/>
      <c r="DI2269" s="90"/>
      <c r="DJ2269" s="90"/>
      <c r="DK2269" s="90"/>
      <c r="DL2269" s="90"/>
      <c r="DM2269" s="90"/>
      <c r="DN2269" s="90"/>
      <c r="DO2269" s="90"/>
      <c r="DP2269" s="90"/>
      <c r="DQ2269" s="90"/>
      <c r="DR2269" s="90"/>
      <c r="DS2269" s="90"/>
      <c r="DT2269" s="90"/>
      <c r="DU2269" s="90"/>
      <c r="DV2269" s="90"/>
      <c r="DW2269" s="90"/>
      <c r="DX2269" s="90"/>
      <c r="DY2269" s="90"/>
      <c r="DZ2269" s="90"/>
      <c r="EA2269" s="90"/>
      <c r="EB2269" s="90"/>
      <c r="EC2269" s="90"/>
      <c r="ED2269" s="90"/>
      <c r="EE2269" s="90"/>
      <c r="EF2269" s="90"/>
      <c r="EG2269" s="90"/>
      <c r="EH2269" s="90"/>
      <c r="EI2269" s="90"/>
      <c r="EJ2269" s="90"/>
      <c r="EK2269" s="90"/>
      <c r="EL2269" s="90"/>
      <c r="EM2269" s="90"/>
      <c r="EN2269" s="90"/>
      <c r="EO2269" s="90"/>
      <c r="EP2269" s="90"/>
      <c r="EQ2269" s="90"/>
      <c r="ER2269" s="90"/>
      <c r="ES2269" s="90"/>
      <c r="ET2269" s="90"/>
      <c r="EU2269" s="90"/>
      <c r="EV2269" s="90"/>
      <c r="EW2269" s="90"/>
      <c r="EX2269" s="90"/>
      <c r="EY2269" s="90"/>
      <c r="EZ2269" s="90"/>
      <c r="FA2269" s="90"/>
      <c r="FB2269" s="90"/>
      <c r="FC2269" s="90"/>
      <c r="FD2269" s="90"/>
      <c r="FE2269" s="90"/>
      <c r="FF2269" s="90"/>
      <c r="FG2269" s="90"/>
      <c r="FH2269" s="90"/>
      <c r="FI2269" s="90"/>
      <c r="FJ2269" s="90"/>
      <c r="FK2269" s="90"/>
      <c r="FL2269" s="90"/>
      <c r="FM2269" s="90"/>
      <c r="FN2269" s="90"/>
      <c r="FO2269" s="90"/>
      <c r="FP2269" s="90"/>
      <c r="FQ2269" s="90"/>
      <c r="FR2269" s="90"/>
      <c r="FS2269" s="90"/>
      <c r="FT2269" s="90"/>
      <c r="FU2269" s="90"/>
      <c r="FV2269" s="90"/>
      <c r="FW2269" s="90"/>
      <c r="FX2269" s="90"/>
      <c r="FY2269" s="90"/>
      <c r="FZ2269" s="90"/>
      <c r="GA2269" s="90"/>
      <c r="GB2269" s="90"/>
      <c r="GC2269" s="90"/>
      <c r="GD2269" s="90"/>
      <c r="GE2269" s="90"/>
      <c r="GF2269" s="90"/>
      <c r="GG2269" s="90"/>
      <c r="GH2269" s="90"/>
      <c r="GI2269" s="90"/>
      <c r="GJ2269" s="90"/>
      <c r="GK2269" s="90"/>
      <c r="GL2269" s="90"/>
      <c r="GM2269" s="90"/>
      <c r="GN2269" s="90"/>
      <c r="GO2269" s="90"/>
      <c r="GP2269" s="90"/>
      <c r="GQ2269" s="90"/>
      <c r="GR2269" s="90"/>
      <c r="GS2269" s="90"/>
      <c r="GT2269" s="90"/>
      <c r="GU2269" s="90"/>
      <c r="GV2269" s="90"/>
      <c r="GW2269" s="90"/>
      <c r="GX2269" s="90"/>
      <c r="GY2269" s="90"/>
      <c r="GZ2269" s="90"/>
      <c r="HA2269" s="90"/>
      <c r="HB2269" s="90"/>
      <c r="HC2269" s="90"/>
      <c r="HD2269" s="90"/>
      <c r="HE2269" s="90"/>
      <c r="HF2269" s="90"/>
      <c r="HG2269" s="90"/>
      <c r="HH2269" s="90"/>
      <c r="HI2269" s="90"/>
      <c r="HJ2269" s="90"/>
      <c r="HK2269" s="90"/>
      <c r="HL2269" s="90"/>
      <c r="HM2269" s="90"/>
      <c r="HN2269" s="90"/>
      <c r="HO2269" s="90"/>
      <c r="HP2269" s="90"/>
      <c r="HQ2269" s="90"/>
      <c r="HR2269" s="90"/>
      <c r="HS2269" s="90"/>
      <c r="HT2269" s="90"/>
      <c r="HU2269" s="90"/>
      <c r="HV2269" s="90"/>
      <c r="HW2269" s="90"/>
      <c r="HX2269" s="90"/>
      <c r="HY2269" s="90"/>
      <c r="HZ2269" s="90"/>
      <c r="IA2269" s="90"/>
      <c r="IB2269" s="90"/>
      <c r="IC2269" s="90"/>
      <c r="ID2269" s="90"/>
      <c r="IE2269" s="90"/>
      <c r="IF2269" s="90"/>
      <c r="IG2269" s="90"/>
      <c r="IH2269" s="90"/>
      <c r="II2269" s="90"/>
      <c r="IJ2269" s="90"/>
      <c r="IK2269" s="90"/>
      <c r="IL2269" s="90"/>
      <c r="IM2269" s="90"/>
    </row>
    <row r="2270" spans="1:247" ht="13.5" hidden="1">
      <c r="A2270" s="90" t="s">
        <v>3379</v>
      </c>
      <c r="B2270" s="90" t="s">
        <v>3426</v>
      </c>
      <c r="C2270" s="90" t="s">
        <v>3427</v>
      </c>
      <c r="D2270" s="90" t="s">
        <v>3431</v>
      </c>
      <c r="E2270" s="90" t="s">
        <v>2741</v>
      </c>
      <c r="F2270" s="90" t="s">
        <v>3432</v>
      </c>
      <c r="G2270" s="90" t="s">
        <v>3433</v>
      </c>
      <c r="H2270" s="92"/>
      <c r="I2270" s="90"/>
      <c r="J2270" s="93"/>
      <c r="K2270" s="94">
        <f>6000*1.13</f>
        <v>6779.9999999999991</v>
      </c>
      <c r="L2270" s="94">
        <f t="shared" si="66"/>
        <v>6779.9999999999991</v>
      </c>
      <c r="M2270" s="94">
        <f t="shared" si="64"/>
        <v>0</v>
      </c>
      <c r="N2270" s="91"/>
      <c r="O2270" s="90"/>
      <c r="P2270" s="90"/>
      <c r="Q2270" s="90"/>
      <c r="R2270" s="90"/>
      <c r="S2270" s="90"/>
      <c r="T2270" s="90"/>
      <c r="U2270" s="90"/>
      <c r="V2270" s="90"/>
      <c r="W2270" s="90"/>
      <c r="X2270" s="90"/>
      <c r="Y2270" s="90"/>
      <c r="Z2270" s="90"/>
      <c r="AA2270" s="90"/>
      <c r="AB2270" s="90"/>
      <c r="AC2270" s="90"/>
      <c r="AD2270" s="90"/>
      <c r="AE2270" s="90"/>
      <c r="AF2270" s="90"/>
      <c r="AG2270" s="90"/>
      <c r="AH2270" s="90"/>
      <c r="AI2270" s="90"/>
      <c r="AJ2270" s="90"/>
      <c r="AK2270" s="90"/>
      <c r="AL2270" s="90"/>
      <c r="AM2270" s="90"/>
      <c r="AN2270" s="90"/>
      <c r="AO2270" s="90"/>
      <c r="AP2270" s="90"/>
      <c r="AQ2270" s="90"/>
      <c r="AR2270" s="90"/>
      <c r="AS2270" s="90"/>
      <c r="AT2270" s="90"/>
      <c r="AU2270" s="90"/>
      <c r="AV2270" s="90"/>
      <c r="AW2270" s="90"/>
      <c r="AX2270" s="90"/>
      <c r="AY2270" s="90"/>
      <c r="AZ2270" s="90"/>
      <c r="BA2270" s="90"/>
      <c r="BB2270" s="90"/>
      <c r="BC2270" s="90"/>
      <c r="BD2270" s="90"/>
      <c r="BE2270" s="90"/>
      <c r="BF2270" s="90"/>
      <c r="BG2270" s="90"/>
      <c r="BH2270" s="90"/>
      <c r="BI2270" s="90"/>
      <c r="BJ2270" s="90"/>
      <c r="BK2270" s="90"/>
      <c r="BL2270" s="90"/>
      <c r="BM2270" s="90"/>
      <c r="BN2270" s="90"/>
      <c r="BO2270" s="90"/>
      <c r="BP2270" s="90"/>
      <c r="BQ2270" s="90"/>
      <c r="BR2270" s="90"/>
      <c r="BS2270" s="90"/>
      <c r="BT2270" s="90"/>
      <c r="BU2270" s="90"/>
      <c r="BV2270" s="90"/>
      <c r="BW2270" s="90"/>
      <c r="BX2270" s="90"/>
      <c r="BY2270" s="90"/>
      <c r="BZ2270" s="90"/>
      <c r="CA2270" s="90"/>
      <c r="CB2270" s="90"/>
      <c r="CC2270" s="90"/>
      <c r="CD2270" s="90"/>
      <c r="CE2270" s="90"/>
      <c r="CF2270" s="90"/>
      <c r="CG2270" s="90"/>
      <c r="CH2270" s="90"/>
      <c r="CI2270" s="90"/>
      <c r="CJ2270" s="90"/>
      <c r="CK2270" s="90"/>
      <c r="CL2270" s="90"/>
      <c r="CM2270" s="90"/>
      <c r="CN2270" s="90"/>
      <c r="CO2270" s="90"/>
      <c r="CP2270" s="90"/>
      <c r="CQ2270" s="90"/>
      <c r="CR2270" s="90"/>
      <c r="CS2270" s="90"/>
      <c r="CT2270" s="90"/>
      <c r="CU2270" s="90"/>
      <c r="CV2270" s="90"/>
      <c r="CW2270" s="90"/>
      <c r="CX2270" s="90"/>
      <c r="CY2270" s="90"/>
      <c r="CZ2270" s="90"/>
      <c r="DA2270" s="90"/>
      <c r="DB2270" s="90"/>
      <c r="DC2270" s="90"/>
      <c r="DD2270" s="90"/>
      <c r="DE2270" s="90"/>
      <c r="DF2270" s="90"/>
      <c r="DG2270" s="90"/>
      <c r="DH2270" s="90"/>
      <c r="DI2270" s="90"/>
      <c r="DJ2270" s="90"/>
      <c r="DK2270" s="90"/>
      <c r="DL2270" s="90"/>
      <c r="DM2270" s="90"/>
      <c r="DN2270" s="90"/>
      <c r="DO2270" s="90"/>
      <c r="DP2270" s="90"/>
      <c r="DQ2270" s="90"/>
      <c r="DR2270" s="90"/>
      <c r="DS2270" s="90"/>
      <c r="DT2270" s="90"/>
      <c r="DU2270" s="90"/>
      <c r="DV2270" s="90"/>
      <c r="DW2270" s="90"/>
      <c r="DX2270" s="90"/>
      <c r="DY2270" s="90"/>
      <c r="DZ2270" s="90"/>
      <c r="EA2270" s="90"/>
      <c r="EB2270" s="90"/>
      <c r="EC2270" s="90"/>
      <c r="ED2270" s="90"/>
      <c r="EE2270" s="90"/>
      <c r="EF2270" s="90"/>
      <c r="EG2270" s="90"/>
      <c r="EH2270" s="90"/>
      <c r="EI2270" s="90"/>
      <c r="EJ2270" s="90"/>
      <c r="EK2270" s="90"/>
      <c r="EL2270" s="90"/>
      <c r="EM2270" s="90"/>
      <c r="EN2270" s="90"/>
      <c r="EO2270" s="90"/>
      <c r="EP2270" s="90"/>
      <c r="EQ2270" s="90"/>
      <c r="ER2270" s="90"/>
      <c r="ES2270" s="90"/>
      <c r="ET2270" s="90"/>
      <c r="EU2270" s="90"/>
      <c r="EV2270" s="90"/>
      <c r="EW2270" s="90"/>
      <c r="EX2270" s="90"/>
      <c r="EY2270" s="90"/>
      <c r="EZ2270" s="90"/>
      <c r="FA2270" s="90"/>
      <c r="FB2270" s="90"/>
      <c r="FC2270" s="90"/>
      <c r="FD2270" s="90"/>
      <c r="FE2270" s="90"/>
      <c r="FF2270" s="90"/>
      <c r="FG2270" s="90"/>
      <c r="FH2270" s="90"/>
      <c r="FI2270" s="90"/>
      <c r="FJ2270" s="90"/>
      <c r="FK2270" s="90"/>
      <c r="FL2270" s="90"/>
      <c r="FM2270" s="90"/>
      <c r="FN2270" s="90"/>
      <c r="FO2270" s="90"/>
      <c r="FP2270" s="90"/>
      <c r="FQ2270" s="90"/>
      <c r="FR2270" s="90"/>
      <c r="FS2270" s="90"/>
      <c r="FT2270" s="90"/>
      <c r="FU2270" s="90"/>
      <c r="FV2270" s="90"/>
      <c r="FW2270" s="90"/>
      <c r="FX2270" s="90"/>
      <c r="FY2270" s="90"/>
      <c r="FZ2270" s="90"/>
      <c r="GA2270" s="90"/>
      <c r="GB2270" s="90"/>
      <c r="GC2270" s="90"/>
      <c r="GD2270" s="90"/>
      <c r="GE2270" s="90"/>
      <c r="GF2270" s="90"/>
      <c r="GG2270" s="90"/>
      <c r="GH2270" s="90"/>
      <c r="GI2270" s="90"/>
      <c r="GJ2270" s="90"/>
      <c r="GK2270" s="90"/>
      <c r="GL2270" s="90"/>
      <c r="GM2270" s="90"/>
      <c r="GN2270" s="90"/>
      <c r="GO2270" s="90"/>
      <c r="GP2270" s="90"/>
      <c r="GQ2270" s="90"/>
      <c r="GR2270" s="90"/>
      <c r="GS2270" s="90"/>
      <c r="GT2270" s="90"/>
      <c r="GU2270" s="90"/>
      <c r="GV2270" s="90"/>
      <c r="GW2270" s="90"/>
      <c r="GX2270" s="90"/>
      <c r="GY2270" s="90"/>
      <c r="GZ2270" s="90"/>
      <c r="HA2270" s="90"/>
      <c r="HB2270" s="90"/>
      <c r="HC2270" s="90"/>
      <c r="HD2270" s="90"/>
      <c r="HE2270" s="90"/>
      <c r="HF2270" s="90"/>
      <c r="HG2270" s="90"/>
      <c r="HH2270" s="90"/>
      <c r="HI2270" s="90"/>
      <c r="HJ2270" s="90"/>
      <c r="HK2270" s="90"/>
      <c r="HL2270" s="90"/>
      <c r="HM2270" s="90"/>
      <c r="HN2270" s="90"/>
      <c r="HO2270" s="90"/>
      <c r="HP2270" s="90"/>
      <c r="HQ2270" s="90"/>
      <c r="HR2270" s="90"/>
      <c r="HS2270" s="90"/>
      <c r="HT2270" s="90"/>
      <c r="HU2270" s="90"/>
      <c r="HV2270" s="90"/>
      <c r="HW2270" s="90"/>
      <c r="HX2270" s="90"/>
      <c r="HY2270" s="90"/>
      <c r="HZ2270" s="90"/>
      <c r="IA2270" s="90"/>
      <c r="IB2270" s="90"/>
      <c r="IC2270" s="90"/>
      <c r="ID2270" s="90"/>
      <c r="IE2270" s="90"/>
      <c r="IF2270" s="90"/>
      <c r="IG2270" s="90"/>
      <c r="IH2270" s="90"/>
      <c r="II2270" s="90"/>
      <c r="IJ2270" s="90"/>
      <c r="IK2270" s="90"/>
      <c r="IL2270" s="90"/>
      <c r="IM2270" s="90"/>
    </row>
    <row r="2271" spans="1:247" ht="13.5" hidden="1">
      <c r="A2271" s="90" t="s">
        <v>3379</v>
      </c>
      <c r="B2271" s="90" t="s">
        <v>3426</v>
      </c>
      <c r="C2271" s="90" t="s">
        <v>3427</v>
      </c>
      <c r="D2271" s="90" t="s">
        <v>3431</v>
      </c>
      <c r="E2271" s="90" t="s">
        <v>2741</v>
      </c>
      <c r="F2271" s="90" t="s">
        <v>3432</v>
      </c>
      <c r="G2271" s="90" t="s">
        <v>3434</v>
      </c>
      <c r="H2271" s="92"/>
      <c r="I2271" s="90"/>
      <c r="J2271" s="93"/>
      <c r="K2271" s="94">
        <f>3500*1.13</f>
        <v>3954.9999999999995</v>
      </c>
      <c r="L2271" s="94">
        <f t="shared" si="66"/>
        <v>3954.9999999999995</v>
      </c>
      <c r="M2271" s="94">
        <f t="shared" si="64"/>
        <v>0</v>
      </c>
      <c r="N2271" s="91"/>
      <c r="O2271" s="90"/>
      <c r="P2271" s="90"/>
      <c r="Q2271" s="90"/>
      <c r="R2271" s="90"/>
      <c r="S2271" s="90"/>
      <c r="T2271" s="90"/>
      <c r="U2271" s="90"/>
      <c r="V2271" s="90"/>
      <c r="W2271" s="90"/>
      <c r="X2271" s="90"/>
      <c r="Y2271" s="90"/>
      <c r="Z2271" s="90"/>
      <c r="AA2271" s="90"/>
      <c r="AB2271" s="90"/>
      <c r="AC2271" s="90"/>
      <c r="AD2271" s="90"/>
      <c r="AE2271" s="90"/>
      <c r="AF2271" s="90"/>
      <c r="AG2271" s="90"/>
      <c r="AH2271" s="90"/>
      <c r="AI2271" s="90"/>
      <c r="AJ2271" s="90"/>
      <c r="AK2271" s="90"/>
      <c r="AL2271" s="90"/>
      <c r="AM2271" s="90"/>
      <c r="AN2271" s="90"/>
      <c r="AO2271" s="90"/>
      <c r="AP2271" s="90"/>
      <c r="AQ2271" s="90"/>
      <c r="AR2271" s="90"/>
      <c r="AS2271" s="90"/>
      <c r="AT2271" s="90"/>
      <c r="AU2271" s="90"/>
      <c r="AV2271" s="90"/>
      <c r="AW2271" s="90"/>
      <c r="AX2271" s="90"/>
      <c r="AY2271" s="90"/>
      <c r="AZ2271" s="90"/>
      <c r="BA2271" s="90"/>
      <c r="BB2271" s="90"/>
      <c r="BC2271" s="90"/>
      <c r="BD2271" s="90"/>
      <c r="BE2271" s="90"/>
      <c r="BF2271" s="90"/>
      <c r="BG2271" s="90"/>
      <c r="BH2271" s="90"/>
      <c r="BI2271" s="90"/>
      <c r="BJ2271" s="90"/>
      <c r="BK2271" s="90"/>
      <c r="BL2271" s="90"/>
      <c r="BM2271" s="90"/>
      <c r="BN2271" s="90"/>
      <c r="BO2271" s="90"/>
      <c r="BP2271" s="90"/>
      <c r="BQ2271" s="90"/>
      <c r="BR2271" s="90"/>
      <c r="BS2271" s="90"/>
      <c r="BT2271" s="90"/>
      <c r="BU2271" s="90"/>
      <c r="BV2271" s="90"/>
      <c r="BW2271" s="90"/>
      <c r="BX2271" s="90"/>
      <c r="BY2271" s="90"/>
      <c r="BZ2271" s="90"/>
      <c r="CA2271" s="90"/>
      <c r="CB2271" s="90"/>
      <c r="CC2271" s="90"/>
      <c r="CD2271" s="90"/>
      <c r="CE2271" s="90"/>
      <c r="CF2271" s="90"/>
      <c r="CG2271" s="90"/>
      <c r="CH2271" s="90"/>
      <c r="CI2271" s="90"/>
      <c r="CJ2271" s="90"/>
      <c r="CK2271" s="90"/>
      <c r="CL2271" s="90"/>
      <c r="CM2271" s="90"/>
      <c r="CN2271" s="90"/>
      <c r="CO2271" s="90"/>
      <c r="CP2271" s="90"/>
      <c r="CQ2271" s="90"/>
      <c r="CR2271" s="90"/>
      <c r="CS2271" s="90"/>
      <c r="CT2271" s="90"/>
      <c r="CU2271" s="90"/>
      <c r="CV2271" s="90"/>
      <c r="CW2271" s="90"/>
      <c r="CX2271" s="90"/>
      <c r="CY2271" s="90"/>
      <c r="CZ2271" s="90"/>
      <c r="DA2271" s="90"/>
      <c r="DB2271" s="90"/>
      <c r="DC2271" s="90"/>
      <c r="DD2271" s="90"/>
      <c r="DE2271" s="90"/>
      <c r="DF2271" s="90"/>
      <c r="DG2271" s="90"/>
      <c r="DH2271" s="90"/>
      <c r="DI2271" s="90"/>
      <c r="DJ2271" s="90"/>
      <c r="DK2271" s="90"/>
      <c r="DL2271" s="90"/>
      <c r="DM2271" s="90"/>
      <c r="DN2271" s="90"/>
      <c r="DO2271" s="90"/>
      <c r="DP2271" s="90"/>
      <c r="DQ2271" s="90"/>
      <c r="DR2271" s="90"/>
      <c r="DS2271" s="90"/>
      <c r="DT2271" s="90"/>
      <c r="DU2271" s="90"/>
      <c r="DV2271" s="90"/>
      <c r="DW2271" s="90"/>
      <c r="DX2271" s="90"/>
      <c r="DY2271" s="90"/>
      <c r="DZ2271" s="90"/>
      <c r="EA2271" s="90"/>
      <c r="EB2271" s="90"/>
      <c r="EC2271" s="90"/>
      <c r="ED2271" s="90"/>
      <c r="EE2271" s="90"/>
      <c r="EF2271" s="90"/>
      <c r="EG2271" s="90"/>
      <c r="EH2271" s="90"/>
      <c r="EI2271" s="90"/>
      <c r="EJ2271" s="90"/>
      <c r="EK2271" s="90"/>
      <c r="EL2271" s="90"/>
      <c r="EM2271" s="90"/>
      <c r="EN2271" s="90"/>
      <c r="EO2271" s="90"/>
      <c r="EP2271" s="90"/>
      <c r="EQ2271" s="90"/>
      <c r="ER2271" s="90"/>
      <c r="ES2271" s="90"/>
      <c r="ET2271" s="90"/>
      <c r="EU2271" s="90"/>
      <c r="EV2271" s="90"/>
      <c r="EW2271" s="90"/>
      <c r="EX2271" s="90"/>
      <c r="EY2271" s="90"/>
      <c r="EZ2271" s="90"/>
      <c r="FA2271" s="90"/>
      <c r="FB2271" s="90"/>
      <c r="FC2271" s="90"/>
      <c r="FD2271" s="90"/>
      <c r="FE2271" s="90"/>
      <c r="FF2271" s="90"/>
      <c r="FG2271" s="90"/>
      <c r="FH2271" s="90"/>
      <c r="FI2271" s="90"/>
      <c r="FJ2271" s="90"/>
      <c r="FK2271" s="90"/>
      <c r="FL2271" s="90"/>
      <c r="FM2271" s="90"/>
      <c r="FN2271" s="90"/>
      <c r="FO2271" s="90"/>
      <c r="FP2271" s="90"/>
      <c r="FQ2271" s="90"/>
      <c r="FR2271" s="90"/>
      <c r="FS2271" s="90"/>
      <c r="FT2271" s="90"/>
      <c r="FU2271" s="90"/>
      <c r="FV2271" s="90"/>
      <c r="FW2271" s="90"/>
      <c r="FX2271" s="90"/>
      <c r="FY2271" s="90"/>
      <c r="FZ2271" s="90"/>
      <c r="GA2271" s="90"/>
      <c r="GB2271" s="90"/>
      <c r="GC2271" s="90"/>
      <c r="GD2271" s="90"/>
      <c r="GE2271" s="90"/>
      <c r="GF2271" s="90"/>
      <c r="GG2271" s="90"/>
      <c r="GH2271" s="90"/>
      <c r="GI2271" s="90"/>
      <c r="GJ2271" s="90"/>
      <c r="GK2271" s="90"/>
      <c r="GL2271" s="90"/>
      <c r="GM2271" s="90"/>
      <c r="GN2271" s="90"/>
      <c r="GO2271" s="90"/>
      <c r="GP2271" s="90"/>
      <c r="GQ2271" s="90"/>
      <c r="GR2271" s="90"/>
      <c r="GS2271" s="90"/>
      <c r="GT2271" s="90"/>
      <c r="GU2271" s="90"/>
      <c r="GV2271" s="90"/>
      <c r="GW2271" s="90"/>
      <c r="GX2271" s="90"/>
      <c r="GY2271" s="90"/>
      <c r="GZ2271" s="90"/>
      <c r="HA2271" s="90"/>
      <c r="HB2271" s="90"/>
      <c r="HC2271" s="90"/>
      <c r="HD2271" s="90"/>
      <c r="HE2271" s="90"/>
      <c r="HF2271" s="90"/>
      <c r="HG2271" s="90"/>
      <c r="HH2271" s="90"/>
      <c r="HI2271" s="90"/>
      <c r="HJ2271" s="90"/>
      <c r="HK2271" s="90"/>
      <c r="HL2271" s="90"/>
      <c r="HM2271" s="90"/>
      <c r="HN2271" s="90"/>
      <c r="HO2271" s="90"/>
      <c r="HP2271" s="90"/>
      <c r="HQ2271" s="90"/>
      <c r="HR2271" s="90"/>
      <c r="HS2271" s="90"/>
      <c r="HT2271" s="90"/>
      <c r="HU2271" s="90"/>
      <c r="HV2271" s="90"/>
      <c r="HW2271" s="90"/>
      <c r="HX2271" s="90"/>
      <c r="HY2271" s="90"/>
      <c r="HZ2271" s="90"/>
      <c r="IA2271" s="90"/>
      <c r="IB2271" s="90"/>
      <c r="IC2271" s="90"/>
      <c r="ID2271" s="90"/>
      <c r="IE2271" s="90"/>
      <c r="IF2271" s="90"/>
      <c r="IG2271" s="90"/>
      <c r="IH2271" s="90"/>
      <c r="II2271" s="90"/>
      <c r="IJ2271" s="90"/>
      <c r="IK2271" s="90"/>
      <c r="IL2271" s="90"/>
      <c r="IM2271" s="90"/>
    </row>
    <row r="2272" spans="1:247" ht="13.5" hidden="1">
      <c r="A2272" s="90" t="s">
        <v>3379</v>
      </c>
      <c r="B2272" s="90" t="s">
        <v>3426</v>
      </c>
      <c r="C2272" s="90" t="s">
        <v>3427</v>
      </c>
      <c r="D2272" s="90" t="s">
        <v>3431</v>
      </c>
      <c r="E2272" s="90" t="s">
        <v>2741</v>
      </c>
      <c r="F2272" s="90" t="s">
        <v>3432</v>
      </c>
      <c r="G2272" s="90" t="s">
        <v>3435</v>
      </c>
      <c r="H2272" s="92"/>
      <c r="I2272" s="90"/>
      <c r="J2272" s="93"/>
      <c r="K2272" s="94">
        <f>3500*1.13</f>
        <v>3954.9999999999995</v>
      </c>
      <c r="L2272" s="94"/>
      <c r="M2272" s="94">
        <f t="shared" si="64"/>
        <v>3954.9999999999995</v>
      </c>
      <c r="N2272" s="91"/>
      <c r="O2272" s="90"/>
      <c r="P2272" s="90"/>
      <c r="Q2272" s="90"/>
      <c r="R2272" s="90"/>
      <c r="S2272" s="90"/>
      <c r="T2272" s="90"/>
      <c r="U2272" s="90"/>
      <c r="V2272" s="90"/>
      <c r="W2272" s="90"/>
      <c r="X2272" s="90"/>
      <c r="Y2272" s="90"/>
      <c r="Z2272" s="90"/>
      <c r="AA2272" s="90"/>
      <c r="AB2272" s="90"/>
      <c r="AC2272" s="90"/>
      <c r="AD2272" s="90"/>
      <c r="AE2272" s="90"/>
      <c r="AF2272" s="90"/>
      <c r="AG2272" s="90"/>
      <c r="AH2272" s="90"/>
      <c r="AI2272" s="90"/>
      <c r="AJ2272" s="90"/>
      <c r="AK2272" s="90"/>
      <c r="AL2272" s="90"/>
      <c r="AM2272" s="90"/>
      <c r="AN2272" s="90"/>
      <c r="AO2272" s="90"/>
      <c r="AP2272" s="90"/>
      <c r="AQ2272" s="90"/>
      <c r="AR2272" s="90"/>
      <c r="AS2272" s="90"/>
      <c r="AT2272" s="90"/>
      <c r="AU2272" s="90"/>
      <c r="AV2272" s="90"/>
      <c r="AW2272" s="90"/>
      <c r="AX2272" s="90"/>
      <c r="AY2272" s="90"/>
      <c r="AZ2272" s="90"/>
      <c r="BA2272" s="90"/>
      <c r="BB2272" s="90"/>
      <c r="BC2272" s="90"/>
      <c r="BD2272" s="90"/>
      <c r="BE2272" s="90"/>
      <c r="BF2272" s="90"/>
      <c r="BG2272" s="90"/>
      <c r="BH2272" s="90"/>
      <c r="BI2272" s="90"/>
      <c r="BJ2272" s="90"/>
      <c r="BK2272" s="90"/>
      <c r="BL2272" s="90"/>
      <c r="BM2272" s="90"/>
      <c r="BN2272" s="90"/>
      <c r="BO2272" s="90"/>
      <c r="BP2272" s="90"/>
      <c r="BQ2272" s="90"/>
      <c r="BR2272" s="90"/>
      <c r="BS2272" s="90"/>
      <c r="BT2272" s="90"/>
      <c r="BU2272" s="90"/>
      <c r="BV2272" s="90"/>
      <c r="BW2272" s="90"/>
      <c r="BX2272" s="90"/>
      <c r="BY2272" s="90"/>
      <c r="BZ2272" s="90"/>
      <c r="CA2272" s="90"/>
      <c r="CB2272" s="90"/>
      <c r="CC2272" s="90"/>
      <c r="CD2272" s="90"/>
      <c r="CE2272" s="90"/>
      <c r="CF2272" s="90"/>
      <c r="CG2272" s="90"/>
      <c r="CH2272" s="90"/>
      <c r="CI2272" s="90"/>
      <c r="CJ2272" s="90"/>
      <c r="CK2272" s="90"/>
      <c r="CL2272" s="90"/>
      <c r="CM2272" s="90"/>
      <c r="CN2272" s="90"/>
      <c r="CO2272" s="90"/>
      <c r="CP2272" s="90"/>
      <c r="CQ2272" s="90"/>
      <c r="CR2272" s="90"/>
      <c r="CS2272" s="90"/>
      <c r="CT2272" s="90"/>
      <c r="CU2272" s="90"/>
      <c r="CV2272" s="90"/>
      <c r="CW2272" s="90"/>
      <c r="CX2272" s="90"/>
      <c r="CY2272" s="90"/>
      <c r="CZ2272" s="90"/>
      <c r="DA2272" s="90"/>
      <c r="DB2272" s="90"/>
      <c r="DC2272" s="90"/>
      <c r="DD2272" s="90"/>
      <c r="DE2272" s="90"/>
      <c r="DF2272" s="90"/>
      <c r="DG2272" s="90"/>
      <c r="DH2272" s="90"/>
      <c r="DI2272" s="90"/>
      <c r="DJ2272" s="90"/>
      <c r="DK2272" s="90"/>
      <c r="DL2272" s="90"/>
      <c r="DM2272" s="90"/>
      <c r="DN2272" s="90"/>
      <c r="DO2272" s="90"/>
      <c r="DP2272" s="90"/>
      <c r="DQ2272" s="90"/>
      <c r="DR2272" s="90"/>
      <c r="DS2272" s="90"/>
      <c r="DT2272" s="90"/>
      <c r="DU2272" s="90"/>
      <c r="DV2272" s="90"/>
      <c r="DW2272" s="90"/>
      <c r="DX2272" s="90"/>
      <c r="DY2272" s="90"/>
      <c r="DZ2272" s="90"/>
      <c r="EA2272" s="90"/>
      <c r="EB2272" s="90"/>
      <c r="EC2272" s="90"/>
      <c r="ED2272" s="90"/>
      <c r="EE2272" s="90"/>
      <c r="EF2272" s="90"/>
      <c r="EG2272" s="90"/>
      <c r="EH2272" s="90"/>
      <c r="EI2272" s="90"/>
      <c r="EJ2272" s="90"/>
      <c r="EK2272" s="90"/>
      <c r="EL2272" s="90"/>
      <c r="EM2272" s="90"/>
      <c r="EN2272" s="90"/>
      <c r="EO2272" s="90"/>
      <c r="EP2272" s="90"/>
      <c r="EQ2272" s="90"/>
      <c r="ER2272" s="90"/>
      <c r="ES2272" s="90"/>
      <c r="ET2272" s="90"/>
      <c r="EU2272" s="90"/>
      <c r="EV2272" s="90"/>
      <c r="EW2272" s="90"/>
      <c r="EX2272" s="90"/>
      <c r="EY2272" s="90"/>
      <c r="EZ2272" s="90"/>
      <c r="FA2272" s="90"/>
      <c r="FB2272" s="90"/>
      <c r="FC2272" s="90"/>
      <c r="FD2272" s="90"/>
      <c r="FE2272" s="90"/>
      <c r="FF2272" s="90"/>
      <c r="FG2272" s="90"/>
      <c r="FH2272" s="90"/>
      <c r="FI2272" s="90"/>
      <c r="FJ2272" s="90"/>
      <c r="FK2272" s="90"/>
      <c r="FL2272" s="90"/>
      <c r="FM2272" s="90"/>
      <c r="FN2272" s="90"/>
      <c r="FO2272" s="90"/>
      <c r="FP2272" s="90"/>
      <c r="FQ2272" s="90"/>
      <c r="FR2272" s="90"/>
      <c r="FS2272" s="90"/>
      <c r="FT2272" s="90"/>
      <c r="FU2272" s="90"/>
      <c r="FV2272" s="90"/>
      <c r="FW2272" s="90"/>
      <c r="FX2272" s="90"/>
      <c r="FY2272" s="90"/>
      <c r="FZ2272" s="90"/>
      <c r="GA2272" s="90"/>
      <c r="GB2272" s="90"/>
      <c r="GC2272" s="90"/>
      <c r="GD2272" s="90"/>
      <c r="GE2272" s="90"/>
      <c r="GF2272" s="90"/>
      <c r="GG2272" s="90"/>
      <c r="GH2272" s="90"/>
      <c r="GI2272" s="90"/>
      <c r="GJ2272" s="90"/>
      <c r="GK2272" s="90"/>
      <c r="GL2272" s="90"/>
      <c r="GM2272" s="90"/>
      <c r="GN2272" s="90"/>
      <c r="GO2272" s="90"/>
      <c r="GP2272" s="90"/>
      <c r="GQ2272" s="90"/>
      <c r="GR2272" s="90"/>
      <c r="GS2272" s="90"/>
      <c r="GT2272" s="90"/>
      <c r="GU2272" s="90"/>
      <c r="GV2272" s="90"/>
      <c r="GW2272" s="90"/>
      <c r="GX2272" s="90"/>
      <c r="GY2272" s="90"/>
      <c r="GZ2272" s="90"/>
      <c r="HA2272" s="90"/>
      <c r="HB2272" s="90"/>
      <c r="HC2272" s="90"/>
      <c r="HD2272" s="90"/>
      <c r="HE2272" s="90"/>
      <c r="HF2272" s="90"/>
      <c r="HG2272" s="90"/>
      <c r="HH2272" s="90"/>
      <c r="HI2272" s="90"/>
      <c r="HJ2272" s="90"/>
      <c r="HK2272" s="90"/>
      <c r="HL2272" s="90"/>
      <c r="HM2272" s="90"/>
      <c r="HN2272" s="90"/>
      <c r="HO2272" s="90"/>
      <c r="HP2272" s="90"/>
      <c r="HQ2272" s="90"/>
      <c r="HR2272" s="90"/>
      <c r="HS2272" s="90"/>
      <c r="HT2272" s="90"/>
      <c r="HU2272" s="90"/>
      <c r="HV2272" s="90"/>
      <c r="HW2272" s="90"/>
      <c r="HX2272" s="90"/>
      <c r="HY2272" s="90"/>
      <c r="HZ2272" s="90"/>
      <c r="IA2272" s="90"/>
      <c r="IB2272" s="90"/>
      <c r="IC2272" s="90"/>
      <c r="ID2272" s="90"/>
      <c r="IE2272" s="90"/>
      <c r="IF2272" s="90"/>
      <c r="IG2272" s="90"/>
      <c r="IH2272" s="90"/>
      <c r="II2272" s="90"/>
      <c r="IJ2272" s="90"/>
      <c r="IK2272" s="90"/>
      <c r="IL2272" s="90"/>
      <c r="IM2272" s="90"/>
    </row>
    <row r="2273" spans="1:247" ht="13.5" hidden="1">
      <c r="A2273" s="90" t="s">
        <v>3379</v>
      </c>
      <c r="B2273" s="90" t="s">
        <v>3426</v>
      </c>
      <c r="C2273" s="90" t="s">
        <v>3427</v>
      </c>
      <c r="D2273" s="90" t="s">
        <v>3030</v>
      </c>
      <c r="E2273" s="90">
        <v>9088</v>
      </c>
      <c r="F2273" s="90" t="s">
        <v>3405</v>
      </c>
      <c r="G2273" s="90" t="s">
        <v>3436</v>
      </c>
      <c r="H2273" s="92"/>
      <c r="I2273" s="92"/>
      <c r="J2273" s="93"/>
      <c r="K2273" s="94">
        <v>889.88</v>
      </c>
      <c r="L2273" s="94">
        <f>K2273</f>
        <v>889.88</v>
      </c>
      <c r="M2273" s="94">
        <f t="shared" si="64"/>
        <v>0</v>
      </c>
      <c r="N2273" s="91"/>
      <c r="O2273" s="90"/>
      <c r="P2273" s="90"/>
      <c r="Q2273" s="90"/>
      <c r="R2273" s="90"/>
      <c r="S2273" s="90"/>
      <c r="T2273" s="90"/>
      <c r="U2273" s="90"/>
      <c r="V2273" s="90"/>
      <c r="W2273" s="90"/>
      <c r="X2273" s="90"/>
      <c r="Y2273" s="90"/>
      <c r="Z2273" s="90"/>
      <c r="AA2273" s="90"/>
      <c r="AB2273" s="90"/>
      <c r="AC2273" s="90"/>
      <c r="AD2273" s="90"/>
      <c r="AE2273" s="90"/>
      <c r="AF2273" s="90"/>
      <c r="AG2273" s="90"/>
      <c r="AH2273" s="90"/>
      <c r="AI2273" s="90"/>
      <c r="AJ2273" s="90"/>
      <c r="AK2273" s="90"/>
      <c r="AL2273" s="90"/>
      <c r="AM2273" s="90"/>
      <c r="AN2273" s="90"/>
      <c r="AO2273" s="90"/>
      <c r="AP2273" s="90"/>
      <c r="AQ2273" s="90"/>
      <c r="AR2273" s="90"/>
      <c r="AS2273" s="90"/>
      <c r="AT2273" s="90"/>
      <c r="AU2273" s="90"/>
      <c r="AV2273" s="90"/>
      <c r="AW2273" s="90"/>
      <c r="AX2273" s="90"/>
      <c r="AY2273" s="90"/>
      <c r="AZ2273" s="90"/>
      <c r="BA2273" s="90"/>
      <c r="BB2273" s="90"/>
      <c r="BC2273" s="90"/>
      <c r="BD2273" s="90"/>
      <c r="BE2273" s="90"/>
      <c r="BF2273" s="90"/>
      <c r="BG2273" s="90"/>
      <c r="BH2273" s="90"/>
      <c r="BI2273" s="90"/>
      <c r="BJ2273" s="90"/>
      <c r="BK2273" s="90"/>
      <c r="BL2273" s="90"/>
      <c r="BM2273" s="90"/>
      <c r="BN2273" s="90"/>
      <c r="BO2273" s="90"/>
      <c r="BP2273" s="90"/>
      <c r="BQ2273" s="90"/>
      <c r="BR2273" s="90"/>
      <c r="BS2273" s="90"/>
      <c r="BT2273" s="90"/>
      <c r="BU2273" s="90"/>
      <c r="BV2273" s="90"/>
      <c r="BW2273" s="90"/>
      <c r="BX2273" s="90"/>
      <c r="BY2273" s="90"/>
      <c r="BZ2273" s="90"/>
      <c r="CA2273" s="90"/>
      <c r="CB2273" s="90"/>
      <c r="CC2273" s="90"/>
      <c r="CD2273" s="90"/>
      <c r="CE2273" s="90"/>
      <c r="CF2273" s="90"/>
      <c r="CG2273" s="90"/>
      <c r="CH2273" s="90"/>
      <c r="CI2273" s="90"/>
      <c r="CJ2273" s="90"/>
      <c r="CK2273" s="90"/>
      <c r="CL2273" s="90"/>
      <c r="CM2273" s="90"/>
      <c r="CN2273" s="90"/>
      <c r="CO2273" s="90"/>
      <c r="CP2273" s="90"/>
      <c r="CQ2273" s="90"/>
      <c r="CR2273" s="90"/>
      <c r="CS2273" s="90"/>
      <c r="CT2273" s="90"/>
      <c r="CU2273" s="90"/>
      <c r="CV2273" s="90"/>
      <c r="CW2273" s="90"/>
      <c r="CX2273" s="90"/>
      <c r="CY2273" s="90"/>
      <c r="CZ2273" s="90"/>
      <c r="DA2273" s="90"/>
      <c r="DB2273" s="90"/>
      <c r="DC2273" s="90"/>
      <c r="DD2273" s="90"/>
      <c r="DE2273" s="90"/>
      <c r="DF2273" s="90"/>
      <c r="DG2273" s="90"/>
      <c r="DH2273" s="90"/>
      <c r="DI2273" s="90"/>
      <c r="DJ2273" s="90"/>
      <c r="DK2273" s="90"/>
      <c r="DL2273" s="90"/>
      <c r="DM2273" s="90"/>
      <c r="DN2273" s="90"/>
      <c r="DO2273" s="90"/>
      <c r="DP2273" s="90"/>
      <c r="DQ2273" s="90"/>
      <c r="DR2273" s="90"/>
      <c r="DS2273" s="90"/>
      <c r="DT2273" s="90"/>
      <c r="DU2273" s="90"/>
      <c r="DV2273" s="90"/>
      <c r="DW2273" s="90"/>
      <c r="DX2273" s="90"/>
      <c r="DY2273" s="90"/>
      <c r="DZ2273" s="90"/>
      <c r="EA2273" s="90"/>
      <c r="EB2273" s="90"/>
      <c r="EC2273" s="90"/>
      <c r="ED2273" s="90"/>
      <c r="EE2273" s="90"/>
      <c r="EF2273" s="90"/>
      <c r="EG2273" s="90"/>
      <c r="EH2273" s="90"/>
      <c r="EI2273" s="90"/>
      <c r="EJ2273" s="90"/>
      <c r="EK2273" s="90"/>
      <c r="EL2273" s="90"/>
      <c r="EM2273" s="90"/>
      <c r="EN2273" s="90"/>
      <c r="EO2273" s="90"/>
      <c r="EP2273" s="90"/>
      <c r="EQ2273" s="90"/>
      <c r="ER2273" s="90"/>
      <c r="ES2273" s="90"/>
      <c r="ET2273" s="90"/>
      <c r="EU2273" s="90"/>
      <c r="EV2273" s="90"/>
      <c r="EW2273" s="90"/>
      <c r="EX2273" s="90"/>
      <c r="EY2273" s="90"/>
      <c r="EZ2273" s="90"/>
      <c r="FA2273" s="90"/>
      <c r="FB2273" s="90"/>
      <c r="FC2273" s="90"/>
      <c r="FD2273" s="90"/>
      <c r="FE2273" s="90"/>
      <c r="FF2273" s="90"/>
      <c r="FG2273" s="90"/>
      <c r="FH2273" s="90"/>
      <c r="FI2273" s="90"/>
      <c r="FJ2273" s="90"/>
      <c r="FK2273" s="90"/>
      <c r="FL2273" s="90"/>
      <c r="FM2273" s="90"/>
      <c r="FN2273" s="90"/>
      <c r="FO2273" s="90"/>
      <c r="FP2273" s="90"/>
      <c r="FQ2273" s="90"/>
      <c r="FR2273" s="90"/>
      <c r="FS2273" s="90"/>
      <c r="FT2273" s="90"/>
      <c r="FU2273" s="90"/>
      <c r="FV2273" s="90"/>
      <c r="FW2273" s="90"/>
      <c r="FX2273" s="90"/>
      <c r="FY2273" s="90"/>
      <c r="FZ2273" s="90"/>
      <c r="GA2273" s="90"/>
      <c r="GB2273" s="90"/>
      <c r="GC2273" s="90"/>
      <c r="GD2273" s="90"/>
      <c r="GE2273" s="90"/>
      <c r="GF2273" s="90"/>
      <c r="GG2273" s="90"/>
      <c r="GH2273" s="90"/>
      <c r="GI2273" s="90"/>
      <c r="GJ2273" s="90"/>
      <c r="GK2273" s="90"/>
      <c r="GL2273" s="90"/>
      <c r="GM2273" s="90"/>
      <c r="GN2273" s="90"/>
      <c r="GO2273" s="90"/>
      <c r="GP2273" s="90"/>
      <c r="GQ2273" s="90"/>
      <c r="GR2273" s="90"/>
      <c r="GS2273" s="90"/>
      <c r="GT2273" s="90"/>
      <c r="GU2273" s="90"/>
      <c r="GV2273" s="90"/>
      <c r="GW2273" s="90"/>
      <c r="GX2273" s="90"/>
      <c r="GY2273" s="90"/>
      <c r="GZ2273" s="90"/>
      <c r="HA2273" s="90"/>
      <c r="HB2273" s="90"/>
      <c r="HC2273" s="90"/>
      <c r="HD2273" s="90"/>
      <c r="HE2273" s="90"/>
      <c r="HF2273" s="90"/>
      <c r="HG2273" s="90"/>
      <c r="HH2273" s="90"/>
      <c r="HI2273" s="90"/>
      <c r="HJ2273" s="90"/>
      <c r="HK2273" s="90"/>
      <c r="HL2273" s="90"/>
      <c r="HM2273" s="90"/>
      <c r="HN2273" s="90"/>
      <c r="HO2273" s="90"/>
      <c r="HP2273" s="90"/>
      <c r="HQ2273" s="90"/>
      <c r="HR2273" s="90"/>
      <c r="HS2273" s="90"/>
      <c r="HT2273" s="90"/>
      <c r="HU2273" s="90"/>
      <c r="HV2273" s="90"/>
      <c r="HW2273" s="90"/>
      <c r="HX2273" s="90"/>
      <c r="HY2273" s="90"/>
      <c r="HZ2273" s="90"/>
      <c r="IA2273" s="90"/>
      <c r="IB2273" s="90"/>
      <c r="IC2273" s="90"/>
      <c r="ID2273" s="90"/>
      <c r="IE2273" s="90"/>
      <c r="IF2273" s="90"/>
      <c r="IG2273" s="90"/>
      <c r="IH2273" s="90"/>
      <c r="II2273" s="90"/>
      <c r="IJ2273" s="90"/>
      <c r="IK2273" s="90"/>
      <c r="IL2273" s="90"/>
      <c r="IM2273" s="90"/>
    </row>
    <row r="2274" spans="1:247" ht="13.5" hidden="1">
      <c r="A2274" s="90" t="s">
        <v>3379</v>
      </c>
      <c r="B2274" s="90" t="s">
        <v>3426</v>
      </c>
      <c r="C2274" s="90" t="s">
        <v>3427</v>
      </c>
      <c r="D2274" s="90" t="s">
        <v>3030</v>
      </c>
      <c r="E2274" s="90">
        <v>9088</v>
      </c>
      <c r="F2274" s="90" t="s">
        <v>3405</v>
      </c>
      <c r="G2274" s="90" t="s">
        <v>3436</v>
      </c>
      <c r="H2274" s="92"/>
      <c r="I2274" s="92"/>
      <c r="J2274" s="93"/>
      <c r="K2274" s="94">
        <f>3150-889.88</f>
        <v>2260.12</v>
      </c>
      <c r="L2274" s="94">
        <f>K2274</f>
        <v>2260.12</v>
      </c>
      <c r="M2274" s="94">
        <f t="shared" si="64"/>
        <v>0</v>
      </c>
      <c r="N2274" s="91"/>
      <c r="O2274" s="90"/>
      <c r="P2274" s="90"/>
      <c r="Q2274" s="90"/>
      <c r="R2274" s="90"/>
      <c r="S2274" s="90"/>
      <c r="T2274" s="90"/>
      <c r="U2274" s="90"/>
      <c r="V2274" s="90"/>
      <c r="W2274" s="90"/>
      <c r="X2274" s="90"/>
      <c r="Y2274" s="90"/>
      <c r="Z2274" s="90"/>
      <c r="AA2274" s="90"/>
      <c r="AB2274" s="90"/>
      <c r="AC2274" s="90"/>
      <c r="AD2274" s="90"/>
      <c r="AE2274" s="90"/>
      <c r="AF2274" s="90"/>
      <c r="AG2274" s="90"/>
      <c r="AH2274" s="90"/>
      <c r="AI2274" s="90"/>
      <c r="AJ2274" s="90"/>
      <c r="AK2274" s="90"/>
      <c r="AL2274" s="90"/>
      <c r="AM2274" s="90"/>
      <c r="AN2274" s="90"/>
      <c r="AO2274" s="90"/>
      <c r="AP2274" s="90"/>
      <c r="AQ2274" s="90"/>
      <c r="AR2274" s="90"/>
      <c r="AS2274" s="90"/>
      <c r="AT2274" s="90"/>
      <c r="AU2274" s="90"/>
      <c r="AV2274" s="90"/>
      <c r="AW2274" s="90"/>
      <c r="AX2274" s="90"/>
      <c r="AY2274" s="90"/>
      <c r="AZ2274" s="90"/>
      <c r="BA2274" s="90"/>
      <c r="BB2274" s="90"/>
      <c r="BC2274" s="90"/>
      <c r="BD2274" s="90"/>
      <c r="BE2274" s="90"/>
      <c r="BF2274" s="90"/>
      <c r="BG2274" s="90"/>
      <c r="BH2274" s="90"/>
      <c r="BI2274" s="90"/>
      <c r="BJ2274" s="90"/>
      <c r="BK2274" s="90"/>
      <c r="BL2274" s="90"/>
      <c r="BM2274" s="90"/>
      <c r="BN2274" s="90"/>
      <c r="BO2274" s="90"/>
      <c r="BP2274" s="90"/>
      <c r="BQ2274" s="90"/>
      <c r="BR2274" s="90"/>
      <c r="BS2274" s="90"/>
      <c r="BT2274" s="90"/>
      <c r="BU2274" s="90"/>
      <c r="BV2274" s="90"/>
      <c r="BW2274" s="90"/>
      <c r="BX2274" s="90"/>
      <c r="BY2274" s="90"/>
      <c r="BZ2274" s="90"/>
      <c r="CA2274" s="90"/>
      <c r="CB2274" s="90"/>
      <c r="CC2274" s="90"/>
      <c r="CD2274" s="90"/>
      <c r="CE2274" s="90"/>
      <c r="CF2274" s="90"/>
      <c r="CG2274" s="90"/>
      <c r="CH2274" s="90"/>
      <c r="CI2274" s="90"/>
      <c r="CJ2274" s="90"/>
      <c r="CK2274" s="90"/>
      <c r="CL2274" s="90"/>
      <c r="CM2274" s="90"/>
      <c r="CN2274" s="90"/>
      <c r="CO2274" s="90"/>
      <c r="CP2274" s="90"/>
      <c r="CQ2274" s="90"/>
      <c r="CR2274" s="90"/>
      <c r="CS2274" s="90"/>
      <c r="CT2274" s="90"/>
      <c r="CU2274" s="90"/>
      <c r="CV2274" s="90"/>
      <c r="CW2274" s="90"/>
      <c r="CX2274" s="90"/>
      <c r="CY2274" s="90"/>
      <c r="CZ2274" s="90"/>
      <c r="DA2274" s="90"/>
      <c r="DB2274" s="90"/>
      <c r="DC2274" s="90"/>
      <c r="DD2274" s="90"/>
      <c r="DE2274" s="90"/>
      <c r="DF2274" s="90"/>
      <c r="DG2274" s="90"/>
      <c r="DH2274" s="90"/>
      <c r="DI2274" s="90"/>
      <c r="DJ2274" s="90"/>
      <c r="DK2274" s="90"/>
      <c r="DL2274" s="90"/>
      <c r="DM2274" s="90"/>
      <c r="DN2274" s="90"/>
      <c r="DO2274" s="90"/>
      <c r="DP2274" s="90"/>
      <c r="DQ2274" s="90"/>
      <c r="DR2274" s="90"/>
      <c r="DS2274" s="90"/>
      <c r="DT2274" s="90"/>
      <c r="DU2274" s="90"/>
      <c r="DV2274" s="90"/>
      <c r="DW2274" s="90"/>
      <c r="DX2274" s="90"/>
      <c r="DY2274" s="90"/>
      <c r="DZ2274" s="90"/>
      <c r="EA2274" s="90"/>
      <c r="EB2274" s="90"/>
      <c r="EC2274" s="90"/>
      <c r="ED2274" s="90"/>
      <c r="EE2274" s="90"/>
      <c r="EF2274" s="90"/>
      <c r="EG2274" s="90"/>
      <c r="EH2274" s="90"/>
      <c r="EI2274" s="90"/>
      <c r="EJ2274" s="90"/>
      <c r="EK2274" s="90"/>
      <c r="EL2274" s="90"/>
      <c r="EM2274" s="90"/>
      <c r="EN2274" s="90"/>
      <c r="EO2274" s="90"/>
      <c r="EP2274" s="90"/>
      <c r="EQ2274" s="90"/>
      <c r="ER2274" s="90"/>
      <c r="ES2274" s="90"/>
      <c r="ET2274" s="90"/>
      <c r="EU2274" s="90"/>
      <c r="EV2274" s="90"/>
      <c r="EW2274" s="90"/>
      <c r="EX2274" s="90"/>
      <c r="EY2274" s="90"/>
      <c r="EZ2274" s="90"/>
      <c r="FA2274" s="90"/>
      <c r="FB2274" s="90"/>
      <c r="FC2274" s="90"/>
      <c r="FD2274" s="90"/>
      <c r="FE2274" s="90"/>
      <c r="FF2274" s="90"/>
      <c r="FG2274" s="90"/>
      <c r="FH2274" s="90"/>
      <c r="FI2274" s="90"/>
      <c r="FJ2274" s="90"/>
      <c r="FK2274" s="90"/>
      <c r="FL2274" s="90"/>
      <c r="FM2274" s="90"/>
      <c r="FN2274" s="90"/>
      <c r="FO2274" s="90"/>
      <c r="FP2274" s="90"/>
      <c r="FQ2274" s="90"/>
      <c r="FR2274" s="90"/>
      <c r="FS2274" s="90"/>
      <c r="FT2274" s="90"/>
      <c r="FU2274" s="90"/>
      <c r="FV2274" s="90"/>
      <c r="FW2274" s="90"/>
      <c r="FX2274" s="90"/>
      <c r="FY2274" s="90"/>
      <c r="FZ2274" s="90"/>
      <c r="GA2274" s="90"/>
      <c r="GB2274" s="90"/>
      <c r="GC2274" s="90"/>
      <c r="GD2274" s="90"/>
      <c r="GE2274" s="90"/>
      <c r="GF2274" s="90"/>
      <c r="GG2274" s="90"/>
      <c r="GH2274" s="90"/>
      <c r="GI2274" s="90"/>
      <c r="GJ2274" s="90"/>
      <c r="GK2274" s="90"/>
      <c r="GL2274" s="90"/>
      <c r="GM2274" s="90"/>
      <c r="GN2274" s="90"/>
      <c r="GO2274" s="90"/>
      <c r="GP2274" s="90"/>
      <c r="GQ2274" s="90"/>
      <c r="GR2274" s="90"/>
      <c r="GS2274" s="90"/>
      <c r="GT2274" s="90"/>
      <c r="GU2274" s="90"/>
      <c r="GV2274" s="90"/>
      <c r="GW2274" s="90"/>
      <c r="GX2274" s="90"/>
      <c r="GY2274" s="90"/>
      <c r="GZ2274" s="90"/>
      <c r="HA2274" s="90"/>
      <c r="HB2274" s="90"/>
      <c r="HC2274" s="90"/>
      <c r="HD2274" s="90"/>
      <c r="HE2274" s="90"/>
      <c r="HF2274" s="90"/>
      <c r="HG2274" s="90"/>
      <c r="HH2274" s="90"/>
      <c r="HI2274" s="90"/>
      <c r="HJ2274" s="90"/>
      <c r="HK2274" s="90"/>
      <c r="HL2274" s="90"/>
      <c r="HM2274" s="90"/>
      <c r="HN2274" s="90"/>
      <c r="HO2274" s="90"/>
      <c r="HP2274" s="90"/>
      <c r="HQ2274" s="90"/>
      <c r="HR2274" s="90"/>
      <c r="HS2274" s="90"/>
      <c r="HT2274" s="90"/>
      <c r="HU2274" s="90"/>
      <c r="HV2274" s="90"/>
      <c r="HW2274" s="90"/>
      <c r="HX2274" s="90"/>
      <c r="HY2274" s="90"/>
      <c r="HZ2274" s="90"/>
      <c r="IA2274" s="90"/>
      <c r="IB2274" s="90"/>
      <c r="IC2274" s="90"/>
      <c r="ID2274" s="90"/>
      <c r="IE2274" s="90"/>
      <c r="IF2274" s="90"/>
      <c r="IG2274" s="90"/>
      <c r="IH2274" s="90"/>
      <c r="II2274" s="90"/>
      <c r="IJ2274" s="90"/>
      <c r="IK2274" s="90"/>
      <c r="IL2274" s="90"/>
      <c r="IM2274" s="90"/>
    </row>
    <row r="2275" spans="1:247" ht="13.5" hidden="1">
      <c r="A2275" s="90" t="s">
        <v>3379</v>
      </c>
      <c r="B2275" s="90" t="s">
        <v>3426</v>
      </c>
      <c r="C2275" s="90" t="s">
        <v>3427</v>
      </c>
      <c r="D2275" s="90" t="s">
        <v>3030</v>
      </c>
      <c r="E2275" s="90">
        <v>9088</v>
      </c>
      <c r="F2275" s="90" t="s">
        <v>3405</v>
      </c>
      <c r="G2275" s="90" t="s">
        <v>3436</v>
      </c>
      <c r="H2275" s="92"/>
      <c r="I2275" s="92"/>
      <c r="J2275" s="93"/>
      <c r="K2275" s="94">
        <v>480.37</v>
      </c>
      <c r="L2275" s="94">
        <f>K2275</f>
        <v>480.37</v>
      </c>
      <c r="M2275" s="94">
        <f t="shared" si="64"/>
        <v>0</v>
      </c>
      <c r="N2275" s="91"/>
      <c r="O2275" s="90"/>
      <c r="P2275" s="90"/>
      <c r="Q2275" s="90"/>
      <c r="R2275" s="90"/>
      <c r="S2275" s="90"/>
      <c r="T2275" s="90"/>
      <c r="U2275" s="90"/>
      <c r="V2275" s="90"/>
      <c r="W2275" s="90"/>
      <c r="X2275" s="90"/>
      <c r="Y2275" s="90"/>
      <c r="Z2275" s="90"/>
      <c r="AA2275" s="90"/>
      <c r="AB2275" s="90"/>
      <c r="AC2275" s="90"/>
      <c r="AD2275" s="90"/>
      <c r="AE2275" s="90"/>
      <c r="AF2275" s="90"/>
      <c r="AG2275" s="90"/>
      <c r="AH2275" s="90"/>
      <c r="AI2275" s="90"/>
      <c r="AJ2275" s="90"/>
      <c r="AK2275" s="90"/>
      <c r="AL2275" s="90"/>
      <c r="AM2275" s="90"/>
      <c r="AN2275" s="90"/>
      <c r="AO2275" s="90"/>
      <c r="AP2275" s="90"/>
      <c r="AQ2275" s="90"/>
      <c r="AR2275" s="90"/>
      <c r="AS2275" s="90"/>
      <c r="AT2275" s="90"/>
      <c r="AU2275" s="90"/>
      <c r="AV2275" s="90"/>
      <c r="AW2275" s="90"/>
      <c r="AX2275" s="90"/>
      <c r="AY2275" s="90"/>
      <c r="AZ2275" s="90"/>
      <c r="BA2275" s="90"/>
      <c r="BB2275" s="90"/>
      <c r="BC2275" s="90"/>
      <c r="BD2275" s="90"/>
      <c r="BE2275" s="90"/>
      <c r="BF2275" s="90"/>
      <c r="BG2275" s="90"/>
      <c r="BH2275" s="90"/>
      <c r="BI2275" s="90"/>
      <c r="BJ2275" s="90"/>
      <c r="BK2275" s="90"/>
      <c r="BL2275" s="90"/>
      <c r="BM2275" s="90"/>
      <c r="BN2275" s="90"/>
      <c r="BO2275" s="90"/>
      <c r="BP2275" s="90"/>
      <c r="BQ2275" s="90"/>
      <c r="BR2275" s="90"/>
      <c r="BS2275" s="90"/>
      <c r="BT2275" s="90"/>
      <c r="BU2275" s="90"/>
      <c r="BV2275" s="90"/>
      <c r="BW2275" s="90"/>
      <c r="BX2275" s="90"/>
      <c r="BY2275" s="90"/>
      <c r="BZ2275" s="90"/>
      <c r="CA2275" s="90"/>
      <c r="CB2275" s="90"/>
      <c r="CC2275" s="90"/>
      <c r="CD2275" s="90"/>
      <c r="CE2275" s="90"/>
      <c r="CF2275" s="90"/>
      <c r="CG2275" s="90"/>
      <c r="CH2275" s="90"/>
      <c r="CI2275" s="90"/>
      <c r="CJ2275" s="90"/>
      <c r="CK2275" s="90"/>
      <c r="CL2275" s="90"/>
      <c r="CM2275" s="90"/>
      <c r="CN2275" s="90"/>
      <c r="CO2275" s="90"/>
      <c r="CP2275" s="90"/>
      <c r="CQ2275" s="90"/>
      <c r="CR2275" s="90"/>
      <c r="CS2275" s="90"/>
      <c r="CT2275" s="90"/>
      <c r="CU2275" s="90"/>
      <c r="CV2275" s="90"/>
      <c r="CW2275" s="90"/>
      <c r="CX2275" s="90"/>
      <c r="CY2275" s="90"/>
      <c r="CZ2275" s="90"/>
      <c r="DA2275" s="90"/>
      <c r="DB2275" s="90"/>
      <c r="DC2275" s="90"/>
      <c r="DD2275" s="90"/>
      <c r="DE2275" s="90"/>
      <c r="DF2275" s="90"/>
      <c r="DG2275" s="90"/>
      <c r="DH2275" s="90"/>
      <c r="DI2275" s="90"/>
      <c r="DJ2275" s="90"/>
      <c r="DK2275" s="90"/>
      <c r="DL2275" s="90"/>
      <c r="DM2275" s="90"/>
      <c r="DN2275" s="90"/>
      <c r="DO2275" s="90"/>
      <c r="DP2275" s="90"/>
      <c r="DQ2275" s="90"/>
      <c r="DR2275" s="90"/>
      <c r="DS2275" s="90"/>
      <c r="DT2275" s="90"/>
      <c r="DU2275" s="90"/>
      <c r="DV2275" s="90"/>
      <c r="DW2275" s="90"/>
      <c r="DX2275" s="90"/>
      <c r="DY2275" s="90"/>
      <c r="DZ2275" s="90"/>
      <c r="EA2275" s="90"/>
      <c r="EB2275" s="90"/>
      <c r="EC2275" s="90"/>
      <c r="ED2275" s="90"/>
      <c r="EE2275" s="90"/>
      <c r="EF2275" s="90"/>
      <c r="EG2275" s="90"/>
      <c r="EH2275" s="90"/>
      <c r="EI2275" s="90"/>
      <c r="EJ2275" s="90"/>
      <c r="EK2275" s="90"/>
      <c r="EL2275" s="90"/>
      <c r="EM2275" s="90"/>
      <c r="EN2275" s="90"/>
      <c r="EO2275" s="90"/>
      <c r="EP2275" s="90"/>
      <c r="EQ2275" s="90"/>
      <c r="ER2275" s="90"/>
      <c r="ES2275" s="90"/>
      <c r="ET2275" s="90"/>
      <c r="EU2275" s="90"/>
      <c r="EV2275" s="90"/>
      <c r="EW2275" s="90"/>
      <c r="EX2275" s="90"/>
      <c r="EY2275" s="90"/>
      <c r="EZ2275" s="90"/>
      <c r="FA2275" s="90"/>
      <c r="FB2275" s="90"/>
      <c r="FC2275" s="90"/>
      <c r="FD2275" s="90"/>
      <c r="FE2275" s="90"/>
      <c r="FF2275" s="90"/>
      <c r="FG2275" s="90"/>
      <c r="FH2275" s="90"/>
      <c r="FI2275" s="90"/>
      <c r="FJ2275" s="90"/>
      <c r="FK2275" s="90"/>
      <c r="FL2275" s="90"/>
      <c r="FM2275" s="90"/>
      <c r="FN2275" s="90"/>
      <c r="FO2275" s="90"/>
      <c r="FP2275" s="90"/>
      <c r="FQ2275" s="90"/>
      <c r="FR2275" s="90"/>
      <c r="FS2275" s="90"/>
      <c r="FT2275" s="90"/>
      <c r="FU2275" s="90"/>
      <c r="FV2275" s="90"/>
      <c r="FW2275" s="90"/>
      <c r="FX2275" s="90"/>
      <c r="FY2275" s="90"/>
      <c r="FZ2275" s="90"/>
      <c r="GA2275" s="90"/>
      <c r="GB2275" s="90"/>
      <c r="GC2275" s="90"/>
      <c r="GD2275" s="90"/>
      <c r="GE2275" s="90"/>
      <c r="GF2275" s="90"/>
      <c r="GG2275" s="90"/>
      <c r="GH2275" s="90"/>
      <c r="GI2275" s="90"/>
      <c r="GJ2275" s="90"/>
      <c r="GK2275" s="90"/>
      <c r="GL2275" s="90"/>
      <c r="GM2275" s="90"/>
      <c r="GN2275" s="90"/>
      <c r="GO2275" s="90"/>
      <c r="GP2275" s="90"/>
      <c r="GQ2275" s="90"/>
      <c r="GR2275" s="90"/>
      <c r="GS2275" s="90"/>
      <c r="GT2275" s="90"/>
      <c r="GU2275" s="90"/>
      <c r="GV2275" s="90"/>
      <c r="GW2275" s="90"/>
      <c r="GX2275" s="90"/>
      <c r="GY2275" s="90"/>
      <c r="GZ2275" s="90"/>
      <c r="HA2275" s="90"/>
      <c r="HB2275" s="90"/>
      <c r="HC2275" s="90"/>
      <c r="HD2275" s="90"/>
      <c r="HE2275" s="90"/>
      <c r="HF2275" s="90"/>
      <c r="HG2275" s="90"/>
      <c r="HH2275" s="90"/>
      <c r="HI2275" s="90"/>
      <c r="HJ2275" s="90"/>
      <c r="HK2275" s="90"/>
      <c r="HL2275" s="90"/>
      <c r="HM2275" s="90"/>
      <c r="HN2275" s="90"/>
      <c r="HO2275" s="90"/>
      <c r="HP2275" s="90"/>
      <c r="HQ2275" s="90"/>
      <c r="HR2275" s="90"/>
      <c r="HS2275" s="90"/>
      <c r="HT2275" s="90"/>
      <c r="HU2275" s="90"/>
      <c r="HV2275" s="90"/>
      <c r="HW2275" s="90"/>
      <c r="HX2275" s="90"/>
      <c r="HY2275" s="90"/>
      <c r="HZ2275" s="90"/>
      <c r="IA2275" s="90"/>
      <c r="IB2275" s="90"/>
      <c r="IC2275" s="90"/>
      <c r="ID2275" s="90"/>
      <c r="IE2275" s="90"/>
      <c r="IF2275" s="90"/>
      <c r="IG2275" s="90"/>
      <c r="IH2275" s="90"/>
      <c r="II2275" s="90"/>
      <c r="IJ2275" s="90"/>
      <c r="IK2275" s="90"/>
      <c r="IL2275" s="90"/>
      <c r="IM2275" s="90"/>
    </row>
    <row r="2276" spans="1:247" ht="13.5" hidden="1">
      <c r="A2276" s="90" t="s">
        <v>3379</v>
      </c>
      <c r="B2276" s="90" t="s">
        <v>3426</v>
      </c>
      <c r="C2276" s="90" t="s">
        <v>3427</v>
      </c>
      <c r="D2276" s="90" t="s">
        <v>3030</v>
      </c>
      <c r="E2276" s="90">
        <v>9088</v>
      </c>
      <c r="F2276" s="90" t="s">
        <v>3405</v>
      </c>
      <c r="G2276" s="90" t="s">
        <v>3437</v>
      </c>
      <c r="H2276" s="92"/>
      <c r="I2276" s="92"/>
      <c r="J2276" s="93"/>
      <c r="K2276" s="94">
        <f>3150-480.37</f>
        <v>2669.63</v>
      </c>
      <c r="L2276" s="94">
        <f>K2276</f>
        <v>2669.63</v>
      </c>
      <c r="M2276" s="94">
        <f t="shared" si="64"/>
        <v>0</v>
      </c>
      <c r="N2276" s="91"/>
      <c r="O2276" s="90"/>
      <c r="P2276" s="90"/>
      <c r="Q2276" s="90"/>
      <c r="R2276" s="90"/>
      <c r="S2276" s="90"/>
      <c r="T2276" s="90"/>
      <c r="U2276" s="90"/>
      <c r="V2276" s="90"/>
      <c r="W2276" s="90"/>
      <c r="X2276" s="90"/>
      <c r="Y2276" s="90"/>
      <c r="Z2276" s="90"/>
      <c r="AA2276" s="90"/>
      <c r="AB2276" s="90"/>
      <c r="AC2276" s="90"/>
      <c r="AD2276" s="90"/>
      <c r="AE2276" s="90"/>
      <c r="AF2276" s="90"/>
      <c r="AG2276" s="90"/>
      <c r="AH2276" s="90"/>
      <c r="AI2276" s="90"/>
      <c r="AJ2276" s="90"/>
      <c r="AK2276" s="90"/>
      <c r="AL2276" s="90"/>
      <c r="AM2276" s="90"/>
      <c r="AN2276" s="90"/>
      <c r="AO2276" s="90"/>
      <c r="AP2276" s="90"/>
      <c r="AQ2276" s="90"/>
      <c r="AR2276" s="90"/>
      <c r="AS2276" s="90"/>
      <c r="AT2276" s="90"/>
      <c r="AU2276" s="90"/>
      <c r="AV2276" s="90"/>
      <c r="AW2276" s="90"/>
      <c r="AX2276" s="90"/>
      <c r="AY2276" s="90"/>
      <c r="AZ2276" s="90"/>
      <c r="BA2276" s="90"/>
      <c r="BB2276" s="90"/>
      <c r="BC2276" s="90"/>
      <c r="BD2276" s="90"/>
      <c r="BE2276" s="90"/>
      <c r="BF2276" s="90"/>
      <c r="BG2276" s="90"/>
      <c r="BH2276" s="90"/>
      <c r="BI2276" s="90"/>
      <c r="BJ2276" s="90"/>
      <c r="BK2276" s="90"/>
      <c r="BL2276" s="90"/>
      <c r="BM2276" s="90"/>
      <c r="BN2276" s="90"/>
      <c r="BO2276" s="90"/>
      <c r="BP2276" s="90"/>
      <c r="BQ2276" s="90"/>
      <c r="BR2276" s="90"/>
      <c r="BS2276" s="90"/>
      <c r="BT2276" s="90"/>
      <c r="BU2276" s="90"/>
      <c r="BV2276" s="90"/>
      <c r="BW2276" s="90"/>
      <c r="BX2276" s="90"/>
      <c r="BY2276" s="90"/>
      <c r="BZ2276" s="90"/>
      <c r="CA2276" s="90"/>
      <c r="CB2276" s="90"/>
      <c r="CC2276" s="90"/>
      <c r="CD2276" s="90"/>
      <c r="CE2276" s="90"/>
      <c r="CF2276" s="90"/>
      <c r="CG2276" s="90"/>
      <c r="CH2276" s="90"/>
      <c r="CI2276" s="90"/>
      <c r="CJ2276" s="90"/>
      <c r="CK2276" s="90"/>
      <c r="CL2276" s="90"/>
      <c r="CM2276" s="90"/>
      <c r="CN2276" s="90"/>
      <c r="CO2276" s="90"/>
      <c r="CP2276" s="90"/>
      <c r="CQ2276" s="90"/>
      <c r="CR2276" s="90"/>
      <c r="CS2276" s="90"/>
      <c r="CT2276" s="90"/>
      <c r="CU2276" s="90"/>
      <c r="CV2276" s="90"/>
      <c r="CW2276" s="90"/>
      <c r="CX2276" s="90"/>
      <c r="CY2276" s="90"/>
      <c r="CZ2276" s="90"/>
      <c r="DA2276" s="90"/>
      <c r="DB2276" s="90"/>
      <c r="DC2276" s="90"/>
      <c r="DD2276" s="90"/>
      <c r="DE2276" s="90"/>
      <c r="DF2276" s="90"/>
      <c r="DG2276" s="90"/>
      <c r="DH2276" s="90"/>
      <c r="DI2276" s="90"/>
      <c r="DJ2276" s="90"/>
      <c r="DK2276" s="90"/>
      <c r="DL2276" s="90"/>
      <c r="DM2276" s="90"/>
      <c r="DN2276" s="90"/>
      <c r="DO2276" s="90"/>
      <c r="DP2276" s="90"/>
      <c r="DQ2276" s="90"/>
      <c r="DR2276" s="90"/>
      <c r="DS2276" s="90"/>
      <c r="DT2276" s="90"/>
      <c r="DU2276" s="90"/>
      <c r="DV2276" s="90"/>
      <c r="DW2276" s="90"/>
      <c r="DX2276" s="90"/>
      <c r="DY2276" s="90"/>
      <c r="DZ2276" s="90"/>
      <c r="EA2276" s="90"/>
      <c r="EB2276" s="90"/>
      <c r="EC2276" s="90"/>
      <c r="ED2276" s="90"/>
      <c r="EE2276" s="90"/>
      <c r="EF2276" s="90"/>
      <c r="EG2276" s="90"/>
      <c r="EH2276" s="90"/>
      <c r="EI2276" s="90"/>
      <c r="EJ2276" s="90"/>
      <c r="EK2276" s="90"/>
      <c r="EL2276" s="90"/>
      <c r="EM2276" s="90"/>
      <c r="EN2276" s="90"/>
      <c r="EO2276" s="90"/>
      <c r="EP2276" s="90"/>
      <c r="EQ2276" s="90"/>
      <c r="ER2276" s="90"/>
      <c r="ES2276" s="90"/>
      <c r="ET2276" s="90"/>
      <c r="EU2276" s="90"/>
      <c r="EV2276" s="90"/>
      <c r="EW2276" s="90"/>
      <c r="EX2276" s="90"/>
      <c r="EY2276" s="90"/>
      <c r="EZ2276" s="90"/>
      <c r="FA2276" s="90"/>
      <c r="FB2276" s="90"/>
      <c r="FC2276" s="90"/>
      <c r="FD2276" s="90"/>
      <c r="FE2276" s="90"/>
      <c r="FF2276" s="90"/>
      <c r="FG2276" s="90"/>
      <c r="FH2276" s="90"/>
      <c r="FI2276" s="90"/>
      <c r="FJ2276" s="90"/>
      <c r="FK2276" s="90"/>
      <c r="FL2276" s="90"/>
      <c r="FM2276" s="90"/>
      <c r="FN2276" s="90"/>
      <c r="FO2276" s="90"/>
      <c r="FP2276" s="90"/>
      <c r="FQ2276" s="90"/>
      <c r="FR2276" s="90"/>
      <c r="FS2276" s="90"/>
      <c r="FT2276" s="90"/>
      <c r="FU2276" s="90"/>
      <c r="FV2276" s="90"/>
      <c r="FW2276" s="90"/>
      <c r="FX2276" s="90"/>
      <c r="FY2276" s="90"/>
      <c r="FZ2276" s="90"/>
      <c r="GA2276" s="90"/>
      <c r="GB2276" s="90"/>
      <c r="GC2276" s="90"/>
      <c r="GD2276" s="90"/>
      <c r="GE2276" s="90"/>
      <c r="GF2276" s="90"/>
      <c r="GG2276" s="90"/>
      <c r="GH2276" s="90"/>
      <c r="GI2276" s="90"/>
      <c r="GJ2276" s="90"/>
      <c r="GK2276" s="90"/>
      <c r="GL2276" s="90"/>
      <c r="GM2276" s="90"/>
      <c r="GN2276" s="90"/>
      <c r="GO2276" s="90"/>
      <c r="GP2276" s="90"/>
      <c r="GQ2276" s="90"/>
      <c r="GR2276" s="90"/>
      <c r="GS2276" s="90"/>
      <c r="GT2276" s="90"/>
      <c r="GU2276" s="90"/>
      <c r="GV2276" s="90"/>
      <c r="GW2276" s="90"/>
      <c r="GX2276" s="90"/>
      <c r="GY2276" s="90"/>
      <c r="GZ2276" s="90"/>
      <c r="HA2276" s="90"/>
      <c r="HB2276" s="90"/>
      <c r="HC2276" s="90"/>
      <c r="HD2276" s="90"/>
      <c r="HE2276" s="90"/>
      <c r="HF2276" s="90"/>
      <c r="HG2276" s="90"/>
      <c r="HH2276" s="90"/>
      <c r="HI2276" s="90"/>
      <c r="HJ2276" s="90"/>
      <c r="HK2276" s="90"/>
      <c r="HL2276" s="90"/>
      <c r="HM2276" s="90"/>
      <c r="HN2276" s="90"/>
      <c r="HO2276" s="90"/>
      <c r="HP2276" s="90"/>
      <c r="HQ2276" s="90"/>
      <c r="HR2276" s="90"/>
      <c r="HS2276" s="90"/>
      <c r="HT2276" s="90"/>
      <c r="HU2276" s="90"/>
      <c r="HV2276" s="90"/>
      <c r="HW2276" s="90"/>
      <c r="HX2276" s="90"/>
      <c r="HY2276" s="90"/>
      <c r="HZ2276" s="90"/>
      <c r="IA2276" s="90"/>
      <c r="IB2276" s="90"/>
      <c r="IC2276" s="90"/>
      <c r="ID2276" s="90"/>
      <c r="IE2276" s="90"/>
      <c r="IF2276" s="90"/>
      <c r="IG2276" s="90"/>
      <c r="IH2276" s="90"/>
      <c r="II2276" s="90"/>
      <c r="IJ2276" s="90"/>
      <c r="IK2276" s="90"/>
      <c r="IL2276" s="90"/>
      <c r="IM2276" s="90"/>
    </row>
    <row r="2277" spans="1:247" ht="13.5" hidden="1">
      <c r="A2277" s="90" t="s">
        <v>3438</v>
      </c>
      <c r="B2277" s="90" t="s">
        <v>3426</v>
      </c>
      <c r="C2277" s="90" t="s">
        <v>3427</v>
      </c>
      <c r="D2277" s="90" t="s">
        <v>3439</v>
      </c>
      <c r="E2277" s="90">
        <v>9088</v>
      </c>
      <c r="F2277" s="90" t="s">
        <v>3405</v>
      </c>
      <c r="G2277" s="90" t="s">
        <v>3437</v>
      </c>
      <c r="H2277" s="92"/>
      <c r="I2277" s="92"/>
      <c r="J2277" s="93"/>
      <c r="K2277" s="94">
        <v>819</v>
      </c>
      <c r="L2277" s="94"/>
      <c r="M2277" s="94">
        <f t="shared" si="64"/>
        <v>819</v>
      </c>
      <c r="N2277" s="91"/>
      <c r="O2277" s="90"/>
      <c r="P2277" s="90"/>
      <c r="Q2277" s="90"/>
      <c r="R2277" s="90"/>
      <c r="S2277" s="90"/>
      <c r="T2277" s="90"/>
      <c r="U2277" s="90"/>
      <c r="V2277" s="90"/>
      <c r="W2277" s="90"/>
      <c r="X2277" s="90"/>
      <c r="Y2277" s="90"/>
      <c r="Z2277" s="90"/>
      <c r="AA2277" s="90"/>
      <c r="AB2277" s="90"/>
      <c r="AC2277" s="90"/>
      <c r="AD2277" s="90"/>
      <c r="AE2277" s="90"/>
      <c r="AF2277" s="90"/>
      <c r="AG2277" s="90"/>
      <c r="AH2277" s="90"/>
      <c r="AI2277" s="90"/>
      <c r="AJ2277" s="90"/>
      <c r="AK2277" s="90"/>
      <c r="AL2277" s="90"/>
      <c r="AM2277" s="90"/>
      <c r="AN2277" s="90"/>
      <c r="AO2277" s="90"/>
      <c r="AP2277" s="90"/>
      <c r="AQ2277" s="90"/>
      <c r="AR2277" s="90"/>
      <c r="AS2277" s="90"/>
      <c r="AT2277" s="90"/>
      <c r="AU2277" s="90"/>
      <c r="AV2277" s="90"/>
      <c r="AW2277" s="90"/>
      <c r="AX2277" s="90"/>
      <c r="AY2277" s="90"/>
      <c r="AZ2277" s="90"/>
      <c r="BA2277" s="90"/>
      <c r="BB2277" s="90"/>
      <c r="BC2277" s="90"/>
      <c r="BD2277" s="90"/>
      <c r="BE2277" s="90"/>
      <c r="BF2277" s="90"/>
      <c r="BG2277" s="90"/>
      <c r="BH2277" s="90"/>
      <c r="BI2277" s="90"/>
      <c r="BJ2277" s="90"/>
      <c r="BK2277" s="90"/>
      <c r="BL2277" s="90"/>
      <c r="BM2277" s="90"/>
      <c r="BN2277" s="90"/>
      <c r="BO2277" s="90"/>
      <c r="BP2277" s="90"/>
      <c r="BQ2277" s="90"/>
      <c r="BR2277" s="90"/>
      <c r="BS2277" s="90"/>
      <c r="BT2277" s="90"/>
      <c r="BU2277" s="90"/>
      <c r="BV2277" s="90"/>
      <c r="BW2277" s="90"/>
      <c r="BX2277" s="90"/>
      <c r="BY2277" s="90"/>
      <c r="BZ2277" s="90"/>
      <c r="CA2277" s="90"/>
      <c r="CB2277" s="90"/>
      <c r="CC2277" s="90"/>
      <c r="CD2277" s="90"/>
      <c r="CE2277" s="90"/>
      <c r="CF2277" s="90"/>
      <c r="CG2277" s="90"/>
      <c r="CH2277" s="90"/>
      <c r="CI2277" s="90"/>
      <c r="CJ2277" s="90"/>
      <c r="CK2277" s="90"/>
      <c r="CL2277" s="90"/>
      <c r="CM2277" s="90"/>
      <c r="CN2277" s="90"/>
      <c r="CO2277" s="90"/>
      <c r="CP2277" s="90"/>
      <c r="CQ2277" s="90"/>
      <c r="CR2277" s="90"/>
      <c r="CS2277" s="90"/>
      <c r="CT2277" s="90"/>
      <c r="CU2277" s="90"/>
      <c r="CV2277" s="90"/>
      <c r="CW2277" s="90"/>
      <c r="CX2277" s="90"/>
      <c r="CY2277" s="90"/>
      <c r="CZ2277" s="90"/>
      <c r="DA2277" s="90"/>
      <c r="DB2277" s="90"/>
      <c r="DC2277" s="90"/>
      <c r="DD2277" s="90"/>
      <c r="DE2277" s="90"/>
      <c r="DF2277" s="90"/>
      <c r="DG2277" s="90"/>
      <c r="DH2277" s="90"/>
      <c r="DI2277" s="90"/>
      <c r="DJ2277" s="90"/>
      <c r="DK2277" s="90"/>
      <c r="DL2277" s="90"/>
      <c r="DM2277" s="90"/>
      <c r="DN2277" s="90"/>
      <c r="DO2277" s="90"/>
      <c r="DP2277" s="90"/>
      <c r="DQ2277" s="90"/>
      <c r="DR2277" s="90"/>
      <c r="DS2277" s="90"/>
      <c r="DT2277" s="90"/>
      <c r="DU2277" s="90"/>
      <c r="DV2277" s="90"/>
      <c r="DW2277" s="90"/>
      <c r="DX2277" s="90"/>
      <c r="DY2277" s="90"/>
      <c r="DZ2277" s="90"/>
      <c r="EA2277" s="90"/>
      <c r="EB2277" s="90"/>
      <c r="EC2277" s="90"/>
      <c r="ED2277" s="90"/>
      <c r="EE2277" s="90"/>
      <c r="EF2277" s="90"/>
      <c r="EG2277" s="90"/>
      <c r="EH2277" s="90"/>
      <c r="EI2277" s="90"/>
      <c r="EJ2277" s="90"/>
      <c r="EK2277" s="90"/>
      <c r="EL2277" s="90"/>
      <c r="EM2277" s="90"/>
      <c r="EN2277" s="90"/>
      <c r="EO2277" s="90"/>
      <c r="EP2277" s="90"/>
      <c r="EQ2277" s="90"/>
      <c r="ER2277" s="90"/>
      <c r="ES2277" s="90"/>
      <c r="ET2277" s="90"/>
      <c r="EU2277" s="90"/>
      <c r="EV2277" s="90"/>
      <c r="EW2277" s="90"/>
      <c r="EX2277" s="90"/>
      <c r="EY2277" s="90"/>
      <c r="EZ2277" s="90"/>
      <c r="FA2277" s="90"/>
      <c r="FB2277" s="90"/>
      <c r="FC2277" s="90"/>
      <c r="FD2277" s="90"/>
      <c r="FE2277" s="90"/>
      <c r="FF2277" s="90"/>
      <c r="FG2277" s="90"/>
      <c r="FH2277" s="90"/>
      <c r="FI2277" s="90"/>
      <c r="FJ2277" s="90"/>
      <c r="FK2277" s="90"/>
      <c r="FL2277" s="90"/>
      <c r="FM2277" s="90"/>
      <c r="FN2277" s="90"/>
      <c r="FO2277" s="90"/>
      <c r="FP2277" s="90"/>
      <c r="FQ2277" s="90"/>
      <c r="FR2277" s="90"/>
      <c r="FS2277" s="90"/>
      <c r="FT2277" s="90"/>
      <c r="FU2277" s="90"/>
      <c r="FV2277" s="90"/>
      <c r="FW2277" s="90"/>
      <c r="FX2277" s="90"/>
      <c r="FY2277" s="90"/>
      <c r="FZ2277" s="90"/>
      <c r="GA2277" s="90"/>
      <c r="GB2277" s="90"/>
      <c r="GC2277" s="90"/>
      <c r="GD2277" s="90"/>
      <c r="GE2277" s="90"/>
      <c r="GF2277" s="90"/>
      <c r="GG2277" s="90"/>
      <c r="GH2277" s="90"/>
      <c r="GI2277" s="90"/>
      <c r="GJ2277" s="90"/>
      <c r="GK2277" s="90"/>
      <c r="GL2277" s="90"/>
      <c r="GM2277" s="90"/>
      <c r="GN2277" s="90"/>
      <c r="GO2277" s="90"/>
      <c r="GP2277" s="90"/>
      <c r="GQ2277" s="90"/>
      <c r="GR2277" s="90"/>
      <c r="GS2277" s="90"/>
      <c r="GT2277" s="90"/>
      <c r="GU2277" s="90"/>
      <c r="GV2277" s="90"/>
      <c r="GW2277" s="90"/>
      <c r="GX2277" s="90"/>
      <c r="GY2277" s="90"/>
      <c r="GZ2277" s="90"/>
      <c r="HA2277" s="90"/>
      <c r="HB2277" s="90"/>
      <c r="HC2277" s="90"/>
      <c r="HD2277" s="90"/>
      <c r="HE2277" s="90"/>
      <c r="HF2277" s="90"/>
      <c r="HG2277" s="90"/>
      <c r="HH2277" s="90"/>
      <c r="HI2277" s="90"/>
      <c r="HJ2277" s="90"/>
      <c r="HK2277" s="90"/>
      <c r="HL2277" s="90"/>
      <c r="HM2277" s="90"/>
      <c r="HN2277" s="90"/>
      <c r="HO2277" s="90"/>
      <c r="HP2277" s="90"/>
      <c r="HQ2277" s="90"/>
      <c r="HR2277" s="90"/>
      <c r="HS2277" s="90"/>
      <c r="HT2277" s="90"/>
      <c r="HU2277" s="90"/>
      <c r="HV2277" s="90"/>
      <c r="HW2277" s="90"/>
      <c r="HX2277" s="90"/>
      <c r="HY2277" s="90"/>
      <c r="HZ2277" s="90"/>
      <c r="IA2277" s="90"/>
      <c r="IB2277" s="90"/>
      <c r="IC2277" s="90"/>
      <c r="ID2277" s="90"/>
      <c r="IE2277" s="90"/>
      <c r="IF2277" s="90"/>
      <c r="IG2277" s="90"/>
      <c r="IH2277" s="90"/>
      <c r="II2277" s="90"/>
      <c r="IJ2277" s="90"/>
      <c r="IK2277" s="90"/>
      <c r="IL2277" s="90"/>
      <c r="IM2277" s="90"/>
    </row>
    <row r="2278" spans="1:247" ht="13.5" hidden="1">
      <c r="A2278" s="90" t="s">
        <v>3438</v>
      </c>
      <c r="B2278" s="90" t="s">
        <v>3426</v>
      </c>
      <c r="C2278" s="90" t="s">
        <v>3427</v>
      </c>
      <c r="D2278" s="98">
        <v>45909</v>
      </c>
      <c r="E2278" s="90">
        <v>9089</v>
      </c>
      <c r="F2278" s="90" t="s">
        <v>3405</v>
      </c>
      <c r="G2278" s="90" t="s">
        <v>3440</v>
      </c>
      <c r="H2278" s="92"/>
      <c r="I2278" s="92"/>
      <c r="J2278" s="93"/>
      <c r="K2278" s="94">
        <v>226</v>
      </c>
      <c r="L2278" s="94"/>
      <c r="M2278" s="94">
        <f t="shared" si="64"/>
        <v>226</v>
      </c>
      <c r="N2278" s="91"/>
      <c r="O2278" s="90"/>
      <c r="P2278" s="90"/>
      <c r="Q2278" s="90"/>
      <c r="R2278" s="90"/>
      <c r="S2278" s="90"/>
      <c r="T2278" s="90"/>
      <c r="U2278" s="90"/>
      <c r="V2278" s="90"/>
      <c r="W2278" s="90"/>
      <c r="X2278" s="90"/>
      <c r="Y2278" s="90"/>
      <c r="Z2278" s="90"/>
      <c r="AA2278" s="90"/>
      <c r="AB2278" s="90"/>
      <c r="AC2278" s="90"/>
      <c r="AD2278" s="90"/>
      <c r="AE2278" s="90"/>
      <c r="AF2278" s="90"/>
      <c r="AG2278" s="90"/>
      <c r="AH2278" s="90"/>
      <c r="AI2278" s="90"/>
      <c r="AJ2278" s="90"/>
      <c r="AK2278" s="90"/>
      <c r="AL2278" s="90"/>
      <c r="AM2278" s="90"/>
      <c r="AN2278" s="90"/>
      <c r="AO2278" s="90"/>
      <c r="AP2278" s="90"/>
      <c r="AQ2278" s="90"/>
      <c r="AR2278" s="90"/>
      <c r="AS2278" s="90"/>
      <c r="AT2278" s="90"/>
      <c r="AU2278" s="90"/>
      <c r="AV2278" s="90"/>
      <c r="AW2278" s="90"/>
      <c r="AX2278" s="90"/>
      <c r="AY2278" s="90"/>
      <c r="AZ2278" s="90"/>
      <c r="BA2278" s="90"/>
      <c r="BB2278" s="90"/>
      <c r="BC2278" s="90"/>
      <c r="BD2278" s="90"/>
      <c r="BE2278" s="90"/>
      <c r="BF2278" s="90"/>
      <c r="BG2278" s="90"/>
      <c r="BH2278" s="90"/>
      <c r="BI2278" s="90"/>
      <c r="BJ2278" s="90"/>
      <c r="BK2278" s="90"/>
      <c r="BL2278" s="90"/>
      <c r="BM2278" s="90"/>
      <c r="BN2278" s="90"/>
      <c r="BO2278" s="90"/>
      <c r="BP2278" s="90"/>
      <c r="BQ2278" s="90"/>
      <c r="BR2278" s="90"/>
      <c r="BS2278" s="90"/>
      <c r="BT2278" s="90"/>
      <c r="BU2278" s="90"/>
      <c r="BV2278" s="90"/>
      <c r="BW2278" s="90"/>
      <c r="BX2278" s="90"/>
      <c r="BY2278" s="90"/>
      <c r="BZ2278" s="90"/>
      <c r="CA2278" s="90"/>
      <c r="CB2278" s="90"/>
      <c r="CC2278" s="90"/>
      <c r="CD2278" s="90"/>
      <c r="CE2278" s="90"/>
      <c r="CF2278" s="90"/>
      <c r="CG2278" s="90"/>
      <c r="CH2278" s="90"/>
      <c r="CI2278" s="90"/>
      <c r="CJ2278" s="90"/>
      <c r="CK2278" s="90"/>
      <c r="CL2278" s="90"/>
      <c r="CM2278" s="90"/>
      <c r="CN2278" s="90"/>
      <c r="CO2278" s="90"/>
      <c r="CP2278" s="90"/>
      <c r="CQ2278" s="90"/>
      <c r="CR2278" s="90"/>
      <c r="CS2278" s="90"/>
      <c r="CT2278" s="90"/>
      <c r="CU2278" s="90"/>
      <c r="CV2278" s="90"/>
      <c r="CW2278" s="90"/>
      <c r="CX2278" s="90"/>
      <c r="CY2278" s="90"/>
      <c r="CZ2278" s="90"/>
      <c r="DA2278" s="90"/>
      <c r="DB2278" s="90"/>
      <c r="DC2278" s="90"/>
      <c r="DD2278" s="90"/>
      <c r="DE2278" s="90"/>
      <c r="DF2278" s="90"/>
      <c r="DG2278" s="90"/>
      <c r="DH2278" s="90"/>
      <c r="DI2278" s="90"/>
      <c r="DJ2278" s="90"/>
      <c r="DK2278" s="90"/>
      <c r="DL2278" s="90"/>
      <c r="DM2278" s="90"/>
      <c r="DN2278" s="90"/>
      <c r="DO2278" s="90"/>
      <c r="DP2278" s="90"/>
      <c r="DQ2278" s="90"/>
      <c r="DR2278" s="90"/>
      <c r="DS2278" s="90"/>
      <c r="DT2278" s="90"/>
      <c r="DU2278" s="90"/>
      <c r="DV2278" s="90"/>
      <c r="DW2278" s="90"/>
      <c r="DX2278" s="90"/>
      <c r="DY2278" s="90"/>
      <c r="DZ2278" s="90"/>
      <c r="EA2278" s="90"/>
      <c r="EB2278" s="90"/>
      <c r="EC2278" s="90"/>
      <c r="ED2278" s="90"/>
      <c r="EE2278" s="90"/>
      <c r="EF2278" s="90"/>
      <c r="EG2278" s="90"/>
      <c r="EH2278" s="90"/>
      <c r="EI2278" s="90"/>
      <c r="EJ2278" s="90"/>
      <c r="EK2278" s="90"/>
      <c r="EL2278" s="90"/>
      <c r="EM2278" s="90"/>
      <c r="EN2278" s="90"/>
      <c r="EO2278" s="90"/>
      <c r="EP2278" s="90"/>
      <c r="EQ2278" s="90"/>
      <c r="ER2278" s="90"/>
      <c r="ES2278" s="90"/>
      <c r="ET2278" s="90"/>
      <c r="EU2278" s="90"/>
      <c r="EV2278" s="90"/>
      <c r="EW2278" s="90"/>
      <c r="EX2278" s="90"/>
      <c r="EY2278" s="90"/>
      <c r="EZ2278" s="90"/>
      <c r="FA2278" s="90"/>
      <c r="FB2278" s="90"/>
      <c r="FC2278" s="90"/>
      <c r="FD2278" s="90"/>
      <c r="FE2278" s="90"/>
      <c r="FF2278" s="90"/>
      <c r="FG2278" s="90"/>
      <c r="FH2278" s="90"/>
      <c r="FI2278" s="90"/>
      <c r="FJ2278" s="90"/>
      <c r="FK2278" s="90"/>
      <c r="FL2278" s="90"/>
      <c r="FM2278" s="90"/>
      <c r="FN2278" s="90"/>
      <c r="FO2278" s="90"/>
      <c r="FP2278" s="90"/>
      <c r="FQ2278" s="90"/>
      <c r="FR2278" s="90"/>
      <c r="FS2278" s="90"/>
      <c r="FT2278" s="90"/>
      <c r="FU2278" s="90"/>
      <c r="FV2278" s="90"/>
      <c r="FW2278" s="90"/>
      <c r="FX2278" s="90"/>
      <c r="FY2278" s="90"/>
      <c r="FZ2278" s="90"/>
      <c r="GA2278" s="90"/>
      <c r="GB2278" s="90"/>
      <c r="GC2278" s="90"/>
      <c r="GD2278" s="90"/>
      <c r="GE2278" s="90"/>
      <c r="GF2278" s="90"/>
      <c r="GG2278" s="90"/>
      <c r="GH2278" s="90"/>
      <c r="GI2278" s="90"/>
      <c r="GJ2278" s="90"/>
      <c r="GK2278" s="90"/>
      <c r="GL2278" s="90"/>
      <c r="GM2278" s="90"/>
      <c r="GN2278" s="90"/>
      <c r="GO2278" s="90"/>
      <c r="GP2278" s="90"/>
      <c r="GQ2278" s="90"/>
      <c r="GR2278" s="90"/>
      <c r="GS2278" s="90"/>
      <c r="GT2278" s="90"/>
      <c r="GU2278" s="90"/>
      <c r="GV2278" s="90"/>
      <c r="GW2278" s="90"/>
      <c r="GX2278" s="90"/>
      <c r="GY2278" s="90"/>
      <c r="GZ2278" s="90"/>
      <c r="HA2278" s="90"/>
      <c r="HB2278" s="90"/>
      <c r="HC2278" s="90"/>
      <c r="HD2278" s="90"/>
      <c r="HE2278" s="90"/>
      <c r="HF2278" s="90"/>
      <c r="HG2278" s="90"/>
      <c r="HH2278" s="90"/>
      <c r="HI2278" s="90"/>
      <c r="HJ2278" s="90"/>
      <c r="HK2278" s="90"/>
      <c r="HL2278" s="90"/>
      <c r="HM2278" s="90"/>
      <c r="HN2278" s="90"/>
      <c r="HO2278" s="90"/>
      <c r="HP2278" s="90"/>
      <c r="HQ2278" s="90"/>
      <c r="HR2278" s="90"/>
      <c r="HS2278" s="90"/>
      <c r="HT2278" s="90"/>
      <c r="HU2278" s="90"/>
      <c r="HV2278" s="90"/>
      <c r="HW2278" s="90"/>
      <c r="HX2278" s="90"/>
      <c r="HY2278" s="90"/>
      <c r="HZ2278" s="90"/>
      <c r="IA2278" s="90"/>
      <c r="IB2278" s="90"/>
      <c r="IC2278" s="90"/>
      <c r="ID2278" s="90"/>
      <c r="IE2278" s="90"/>
      <c r="IF2278" s="90"/>
      <c r="IG2278" s="90"/>
      <c r="IH2278" s="90"/>
      <c r="II2278" s="90"/>
      <c r="IJ2278" s="90"/>
      <c r="IK2278" s="90"/>
      <c r="IL2278" s="90"/>
      <c r="IM2278" s="90"/>
    </row>
    <row r="2279" spans="1:247" ht="13.5" hidden="1">
      <c r="A2279" s="90"/>
      <c r="B2279" s="90"/>
      <c r="C2279" s="90"/>
      <c r="D2279" s="90"/>
      <c r="E2279" s="90"/>
      <c r="F2279" s="90"/>
      <c r="G2279" s="90"/>
      <c r="H2279" s="92"/>
      <c r="I2279" s="92"/>
      <c r="J2279" s="93"/>
      <c r="K2279" s="94"/>
      <c r="L2279" s="94"/>
      <c r="M2279" s="94"/>
      <c r="N2279" s="117"/>
      <c r="O2279" s="112"/>
      <c r="P2279" s="112"/>
      <c r="Q2279" s="112"/>
      <c r="R2279" s="112"/>
      <c r="S2279" s="112"/>
      <c r="T2279" s="112"/>
      <c r="U2279" s="112"/>
      <c r="V2279" s="112"/>
      <c r="W2279" s="112"/>
      <c r="X2279" s="112"/>
      <c r="Y2279" s="112"/>
      <c r="Z2279" s="112"/>
      <c r="AA2279" s="112"/>
      <c r="AB2279" s="112"/>
      <c r="AC2279" s="112"/>
      <c r="AD2279" s="112"/>
      <c r="AE2279" s="112"/>
      <c r="AF2279" s="112"/>
      <c r="AG2279" s="112"/>
      <c r="AH2279" s="112"/>
      <c r="AI2279" s="112"/>
      <c r="AJ2279" s="112"/>
      <c r="AK2279" s="112"/>
      <c r="AL2279" s="112"/>
      <c r="AM2279" s="112"/>
      <c r="AN2279" s="112"/>
      <c r="AO2279" s="112"/>
      <c r="AP2279" s="112"/>
      <c r="AQ2279" s="112"/>
      <c r="AR2279" s="112"/>
      <c r="AS2279" s="112"/>
      <c r="AT2279" s="112"/>
      <c r="AU2279" s="112"/>
      <c r="AV2279" s="112"/>
      <c r="AW2279" s="112"/>
      <c r="AX2279" s="112"/>
      <c r="AY2279" s="112"/>
      <c r="AZ2279" s="112"/>
      <c r="BA2279" s="112"/>
      <c r="BB2279" s="112"/>
      <c r="BC2279" s="112"/>
      <c r="BD2279" s="112"/>
      <c r="BE2279" s="112"/>
      <c r="BF2279" s="112"/>
      <c r="BG2279" s="112"/>
      <c r="BH2279" s="112"/>
      <c r="BI2279" s="112"/>
      <c r="BJ2279" s="112"/>
      <c r="BK2279" s="112"/>
      <c r="BL2279" s="112"/>
      <c r="BM2279" s="112"/>
      <c r="BN2279" s="112"/>
      <c r="BO2279" s="112"/>
      <c r="BP2279" s="112"/>
      <c r="BQ2279" s="112"/>
      <c r="BR2279" s="112"/>
      <c r="BS2279" s="112"/>
      <c r="BT2279" s="112"/>
      <c r="BU2279" s="112"/>
      <c r="BV2279" s="112"/>
      <c r="BW2279" s="112"/>
      <c r="BX2279" s="112"/>
      <c r="BY2279" s="112"/>
      <c r="BZ2279" s="112"/>
      <c r="CA2279" s="112"/>
      <c r="CB2279" s="112"/>
      <c r="CC2279" s="112"/>
      <c r="CD2279" s="112"/>
      <c r="CE2279" s="112"/>
      <c r="CF2279" s="112"/>
      <c r="CG2279" s="112"/>
      <c r="CH2279" s="112"/>
      <c r="CI2279" s="112"/>
      <c r="CJ2279" s="112"/>
      <c r="CK2279" s="112"/>
      <c r="CL2279" s="112"/>
      <c r="CM2279" s="112"/>
      <c r="CN2279" s="112"/>
      <c r="CO2279" s="112"/>
      <c r="CP2279" s="112"/>
      <c r="CQ2279" s="112"/>
      <c r="CR2279" s="112"/>
      <c r="CS2279" s="112"/>
      <c r="CT2279" s="112"/>
      <c r="CU2279" s="112"/>
      <c r="CV2279" s="112"/>
      <c r="CW2279" s="112"/>
      <c r="CX2279" s="112"/>
      <c r="CY2279" s="112"/>
      <c r="CZ2279" s="112"/>
      <c r="DA2279" s="112"/>
      <c r="DB2279" s="112"/>
      <c r="DC2279" s="112"/>
      <c r="DD2279" s="112"/>
      <c r="DE2279" s="112"/>
      <c r="DF2279" s="112"/>
      <c r="DG2279" s="112"/>
      <c r="DH2279" s="112"/>
      <c r="DI2279" s="112"/>
      <c r="DJ2279" s="112"/>
      <c r="DK2279" s="112"/>
      <c r="DL2279" s="112"/>
      <c r="DM2279" s="112"/>
      <c r="DN2279" s="112"/>
      <c r="DO2279" s="112"/>
      <c r="DP2279" s="112"/>
      <c r="DQ2279" s="112"/>
      <c r="DR2279" s="112"/>
      <c r="DS2279" s="112"/>
      <c r="DT2279" s="112"/>
      <c r="DU2279" s="112"/>
      <c r="DV2279" s="112"/>
      <c r="DW2279" s="112"/>
      <c r="DX2279" s="112"/>
      <c r="DY2279" s="112"/>
      <c r="DZ2279" s="112"/>
      <c r="EA2279" s="112"/>
      <c r="EB2279" s="112"/>
      <c r="EC2279" s="112"/>
      <c r="ED2279" s="112"/>
      <c r="EE2279" s="112"/>
      <c r="EF2279" s="112"/>
      <c r="EG2279" s="112"/>
      <c r="EH2279" s="112"/>
      <c r="EI2279" s="112"/>
      <c r="EJ2279" s="112"/>
      <c r="EK2279" s="112"/>
      <c r="EL2279" s="112"/>
      <c r="EM2279" s="112"/>
      <c r="EN2279" s="112"/>
      <c r="EO2279" s="112"/>
      <c r="EP2279" s="112"/>
      <c r="EQ2279" s="112"/>
      <c r="ER2279" s="112"/>
      <c r="ES2279" s="112"/>
      <c r="ET2279" s="112"/>
      <c r="EU2279" s="112"/>
      <c r="EV2279" s="112"/>
      <c r="EW2279" s="112"/>
      <c r="EX2279" s="112"/>
      <c r="EY2279" s="112"/>
      <c r="EZ2279" s="112"/>
      <c r="FA2279" s="112"/>
      <c r="FB2279" s="112"/>
      <c r="FC2279" s="112"/>
      <c r="FD2279" s="112"/>
      <c r="FE2279" s="112"/>
      <c r="FF2279" s="112"/>
      <c r="FG2279" s="112"/>
      <c r="FH2279" s="112"/>
      <c r="FI2279" s="112"/>
      <c r="FJ2279" s="112"/>
      <c r="FK2279" s="112"/>
      <c r="FL2279" s="112"/>
      <c r="FM2279" s="112"/>
      <c r="FN2279" s="112"/>
      <c r="FO2279" s="112"/>
      <c r="FP2279" s="112"/>
      <c r="FQ2279" s="112"/>
      <c r="FR2279" s="112"/>
      <c r="FS2279" s="112"/>
      <c r="FT2279" s="112"/>
      <c r="FU2279" s="112"/>
      <c r="FV2279" s="112"/>
      <c r="FW2279" s="112"/>
      <c r="FX2279" s="112"/>
      <c r="FY2279" s="112"/>
      <c r="FZ2279" s="112"/>
      <c r="GA2279" s="112"/>
      <c r="GB2279" s="112"/>
      <c r="GC2279" s="112"/>
      <c r="GD2279" s="112"/>
      <c r="GE2279" s="112"/>
      <c r="GF2279" s="112"/>
      <c r="GG2279" s="112"/>
      <c r="GH2279" s="112"/>
      <c r="GI2279" s="112"/>
      <c r="GJ2279" s="112"/>
      <c r="GK2279" s="112"/>
      <c r="GL2279" s="112"/>
      <c r="GM2279" s="112"/>
      <c r="GN2279" s="112"/>
      <c r="GO2279" s="112"/>
      <c r="GP2279" s="112"/>
      <c r="GQ2279" s="112"/>
      <c r="GR2279" s="112"/>
      <c r="GS2279" s="112"/>
      <c r="GT2279" s="112"/>
      <c r="GU2279" s="112"/>
      <c r="GV2279" s="112"/>
      <c r="GW2279" s="112"/>
      <c r="GX2279" s="112"/>
      <c r="GY2279" s="112"/>
      <c r="GZ2279" s="112"/>
      <c r="HA2279" s="112"/>
      <c r="HB2279" s="112"/>
      <c r="HC2279" s="112"/>
      <c r="HD2279" s="112"/>
      <c r="HE2279" s="112"/>
      <c r="HF2279" s="112"/>
      <c r="HG2279" s="112"/>
      <c r="HH2279" s="112"/>
      <c r="HI2279" s="112"/>
      <c r="HJ2279" s="112"/>
      <c r="HK2279" s="112"/>
      <c r="HL2279" s="112"/>
      <c r="HM2279" s="112"/>
      <c r="HN2279" s="112"/>
      <c r="HO2279" s="112"/>
      <c r="HP2279" s="112"/>
      <c r="HQ2279" s="112"/>
      <c r="HR2279" s="112"/>
      <c r="HS2279" s="112"/>
      <c r="HT2279" s="112"/>
      <c r="HU2279" s="112"/>
      <c r="HV2279" s="112"/>
      <c r="HW2279" s="112"/>
      <c r="HX2279" s="112"/>
      <c r="HY2279" s="112"/>
      <c r="HZ2279" s="112"/>
      <c r="IA2279" s="112"/>
      <c r="IB2279" s="112"/>
      <c r="IC2279" s="112"/>
      <c r="ID2279" s="112"/>
      <c r="IE2279" s="112"/>
      <c r="IF2279" s="112"/>
      <c r="IG2279" s="112"/>
      <c r="IH2279" s="112"/>
      <c r="II2279" s="112"/>
      <c r="IJ2279" s="112"/>
      <c r="IK2279" s="112"/>
      <c r="IL2279" s="112"/>
      <c r="IM2279" s="112"/>
    </row>
    <row r="2280" spans="1:247" ht="13.5" hidden="1">
      <c r="A2280" s="90"/>
      <c r="B2280" s="90"/>
      <c r="C2280" s="90"/>
      <c r="D2280" s="90"/>
      <c r="E2280" s="90"/>
      <c r="F2280" s="90"/>
      <c r="G2280" s="90"/>
      <c r="H2280" s="92"/>
      <c r="I2280" s="92"/>
      <c r="J2280" s="93"/>
      <c r="K2280" s="94"/>
      <c r="L2280" s="94"/>
      <c r="M2280" s="94"/>
      <c r="N2280" s="117"/>
      <c r="O2280" s="112"/>
      <c r="P2280" s="112"/>
      <c r="Q2280" s="112"/>
      <c r="R2280" s="112"/>
      <c r="S2280" s="112"/>
      <c r="T2280" s="112"/>
      <c r="U2280" s="112"/>
      <c r="V2280" s="112"/>
      <c r="W2280" s="112"/>
      <c r="X2280" s="112"/>
      <c r="Y2280" s="112"/>
      <c r="Z2280" s="112"/>
      <c r="AA2280" s="112"/>
      <c r="AB2280" s="112"/>
      <c r="AC2280" s="112"/>
      <c r="AD2280" s="112"/>
      <c r="AE2280" s="112"/>
      <c r="AF2280" s="112"/>
      <c r="AG2280" s="112"/>
      <c r="AH2280" s="112"/>
      <c r="AI2280" s="112"/>
      <c r="AJ2280" s="112"/>
      <c r="AK2280" s="112"/>
      <c r="AL2280" s="112"/>
      <c r="AM2280" s="112"/>
      <c r="AN2280" s="112"/>
      <c r="AO2280" s="112"/>
      <c r="AP2280" s="112"/>
      <c r="AQ2280" s="112"/>
      <c r="AR2280" s="112"/>
      <c r="AS2280" s="112"/>
      <c r="AT2280" s="112"/>
      <c r="AU2280" s="112"/>
      <c r="AV2280" s="112"/>
      <c r="AW2280" s="112"/>
      <c r="AX2280" s="112"/>
      <c r="AY2280" s="112"/>
      <c r="AZ2280" s="112"/>
      <c r="BA2280" s="112"/>
      <c r="BB2280" s="112"/>
      <c r="BC2280" s="112"/>
      <c r="BD2280" s="112"/>
      <c r="BE2280" s="112"/>
      <c r="BF2280" s="112"/>
      <c r="BG2280" s="112"/>
      <c r="BH2280" s="112"/>
      <c r="BI2280" s="112"/>
      <c r="BJ2280" s="112"/>
      <c r="BK2280" s="112"/>
      <c r="BL2280" s="112"/>
      <c r="BM2280" s="112"/>
      <c r="BN2280" s="112"/>
      <c r="BO2280" s="112"/>
      <c r="BP2280" s="112"/>
      <c r="BQ2280" s="112"/>
      <c r="BR2280" s="112"/>
      <c r="BS2280" s="112"/>
      <c r="BT2280" s="112"/>
      <c r="BU2280" s="112"/>
      <c r="BV2280" s="112"/>
      <c r="BW2280" s="112"/>
      <c r="BX2280" s="112"/>
      <c r="BY2280" s="112"/>
      <c r="BZ2280" s="112"/>
      <c r="CA2280" s="112"/>
      <c r="CB2280" s="112"/>
      <c r="CC2280" s="112"/>
      <c r="CD2280" s="112"/>
      <c r="CE2280" s="112"/>
      <c r="CF2280" s="112"/>
      <c r="CG2280" s="112"/>
      <c r="CH2280" s="112"/>
      <c r="CI2280" s="112"/>
      <c r="CJ2280" s="112"/>
      <c r="CK2280" s="112"/>
      <c r="CL2280" s="112"/>
      <c r="CM2280" s="112"/>
      <c r="CN2280" s="112"/>
      <c r="CO2280" s="112"/>
      <c r="CP2280" s="112"/>
      <c r="CQ2280" s="112"/>
      <c r="CR2280" s="112"/>
      <c r="CS2280" s="112"/>
      <c r="CT2280" s="112"/>
      <c r="CU2280" s="112"/>
      <c r="CV2280" s="112"/>
      <c r="CW2280" s="112"/>
      <c r="CX2280" s="112"/>
      <c r="CY2280" s="112"/>
      <c r="CZ2280" s="112"/>
      <c r="DA2280" s="112"/>
      <c r="DB2280" s="112"/>
      <c r="DC2280" s="112"/>
      <c r="DD2280" s="112"/>
      <c r="DE2280" s="112"/>
      <c r="DF2280" s="112"/>
      <c r="DG2280" s="112"/>
      <c r="DH2280" s="112"/>
      <c r="DI2280" s="112"/>
      <c r="DJ2280" s="112"/>
      <c r="DK2280" s="112"/>
      <c r="DL2280" s="112"/>
      <c r="DM2280" s="112"/>
      <c r="DN2280" s="112"/>
      <c r="DO2280" s="112"/>
      <c r="DP2280" s="112"/>
      <c r="DQ2280" s="112"/>
      <c r="DR2280" s="112"/>
      <c r="DS2280" s="112"/>
      <c r="DT2280" s="112"/>
      <c r="DU2280" s="112"/>
      <c r="DV2280" s="112"/>
      <c r="DW2280" s="112"/>
      <c r="DX2280" s="112"/>
      <c r="DY2280" s="112"/>
      <c r="DZ2280" s="112"/>
      <c r="EA2280" s="112"/>
      <c r="EB2280" s="112"/>
      <c r="EC2280" s="112"/>
      <c r="ED2280" s="112"/>
      <c r="EE2280" s="112"/>
      <c r="EF2280" s="112"/>
      <c r="EG2280" s="112"/>
      <c r="EH2280" s="112"/>
      <c r="EI2280" s="112"/>
      <c r="EJ2280" s="112"/>
      <c r="EK2280" s="112"/>
      <c r="EL2280" s="112"/>
      <c r="EM2280" s="112"/>
      <c r="EN2280" s="112"/>
      <c r="EO2280" s="112"/>
      <c r="EP2280" s="112"/>
      <c r="EQ2280" s="112"/>
      <c r="ER2280" s="112"/>
      <c r="ES2280" s="112"/>
      <c r="ET2280" s="112"/>
      <c r="EU2280" s="112"/>
      <c r="EV2280" s="112"/>
      <c r="EW2280" s="112"/>
      <c r="EX2280" s="112"/>
      <c r="EY2280" s="112"/>
      <c r="EZ2280" s="112"/>
      <c r="FA2280" s="112"/>
      <c r="FB2280" s="112"/>
      <c r="FC2280" s="112"/>
      <c r="FD2280" s="112"/>
      <c r="FE2280" s="112"/>
      <c r="FF2280" s="112"/>
      <c r="FG2280" s="112"/>
      <c r="FH2280" s="112"/>
      <c r="FI2280" s="112"/>
      <c r="FJ2280" s="112"/>
      <c r="FK2280" s="112"/>
      <c r="FL2280" s="112"/>
      <c r="FM2280" s="112"/>
      <c r="FN2280" s="112"/>
      <c r="FO2280" s="112"/>
      <c r="FP2280" s="112"/>
      <c r="FQ2280" s="112"/>
      <c r="FR2280" s="112"/>
      <c r="FS2280" s="112"/>
      <c r="FT2280" s="112"/>
      <c r="FU2280" s="112"/>
      <c r="FV2280" s="112"/>
      <c r="FW2280" s="112"/>
      <c r="FX2280" s="112"/>
      <c r="FY2280" s="112"/>
      <c r="FZ2280" s="112"/>
      <c r="GA2280" s="112"/>
      <c r="GB2280" s="112"/>
      <c r="GC2280" s="112"/>
      <c r="GD2280" s="112"/>
      <c r="GE2280" s="112"/>
      <c r="GF2280" s="112"/>
      <c r="GG2280" s="112"/>
      <c r="GH2280" s="112"/>
      <c r="GI2280" s="112"/>
      <c r="GJ2280" s="112"/>
      <c r="GK2280" s="112"/>
      <c r="GL2280" s="112"/>
      <c r="GM2280" s="112"/>
      <c r="GN2280" s="112"/>
      <c r="GO2280" s="112"/>
      <c r="GP2280" s="112"/>
      <c r="GQ2280" s="112"/>
      <c r="GR2280" s="112"/>
      <c r="GS2280" s="112"/>
      <c r="GT2280" s="112"/>
      <c r="GU2280" s="112"/>
      <c r="GV2280" s="112"/>
      <c r="GW2280" s="112"/>
      <c r="GX2280" s="112"/>
      <c r="GY2280" s="112"/>
      <c r="GZ2280" s="112"/>
      <c r="HA2280" s="112"/>
      <c r="HB2280" s="112"/>
      <c r="HC2280" s="112"/>
      <c r="HD2280" s="112"/>
      <c r="HE2280" s="112"/>
      <c r="HF2280" s="112"/>
      <c r="HG2280" s="112"/>
      <c r="HH2280" s="112"/>
      <c r="HI2280" s="112"/>
      <c r="HJ2280" s="112"/>
      <c r="HK2280" s="112"/>
      <c r="HL2280" s="112"/>
      <c r="HM2280" s="112"/>
      <c r="HN2280" s="112"/>
      <c r="HO2280" s="112"/>
      <c r="HP2280" s="112"/>
      <c r="HQ2280" s="112"/>
      <c r="HR2280" s="112"/>
      <c r="HS2280" s="112"/>
      <c r="HT2280" s="112"/>
      <c r="HU2280" s="112"/>
      <c r="HV2280" s="112"/>
      <c r="HW2280" s="112"/>
      <c r="HX2280" s="112"/>
      <c r="HY2280" s="112"/>
      <c r="HZ2280" s="112"/>
      <c r="IA2280" s="112"/>
      <c r="IB2280" s="112"/>
      <c r="IC2280" s="112"/>
      <c r="ID2280" s="112"/>
      <c r="IE2280" s="112"/>
      <c r="IF2280" s="112"/>
      <c r="IG2280" s="112"/>
      <c r="IH2280" s="112"/>
      <c r="II2280" s="112"/>
      <c r="IJ2280" s="112"/>
      <c r="IK2280" s="112"/>
      <c r="IL2280" s="112"/>
      <c r="IM2280" s="112"/>
    </row>
    <row r="2281" spans="1:247" ht="13.5">
      <c r="A2281" s="90"/>
      <c r="B2281" s="90"/>
      <c r="C2281" s="123" t="s">
        <v>3441</v>
      </c>
      <c r="D2281" s="90"/>
      <c r="E2281" s="90"/>
      <c r="F2281" s="90"/>
      <c r="G2281" s="90"/>
      <c r="H2281" s="92"/>
      <c r="I2281" s="92"/>
      <c r="J2281" s="93"/>
      <c r="K2281" s="94"/>
      <c r="L2281" s="94"/>
      <c r="M2281" s="94"/>
      <c r="N2281" s="117"/>
      <c r="O2281" s="112"/>
      <c r="P2281" s="112"/>
      <c r="Q2281" s="112"/>
      <c r="R2281" s="112"/>
      <c r="S2281" s="112"/>
      <c r="T2281" s="112"/>
      <c r="U2281" s="112"/>
      <c r="V2281" s="112"/>
      <c r="W2281" s="112"/>
      <c r="X2281" s="112"/>
      <c r="Y2281" s="112"/>
      <c r="Z2281" s="112"/>
      <c r="AA2281" s="112"/>
      <c r="AB2281" s="112"/>
      <c r="AC2281" s="112"/>
      <c r="AD2281" s="112"/>
      <c r="AE2281" s="112"/>
      <c r="AF2281" s="112"/>
      <c r="AG2281" s="112"/>
      <c r="AH2281" s="112"/>
      <c r="AI2281" s="112"/>
      <c r="AJ2281" s="112"/>
      <c r="AK2281" s="112"/>
      <c r="AL2281" s="112"/>
      <c r="AM2281" s="112"/>
      <c r="AN2281" s="112"/>
      <c r="AO2281" s="112"/>
      <c r="AP2281" s="112"/>
      <c r="AQ2281" s="112"/>
      <c r="AR2281" s="112"/>
      <c r="AS2281" s="112"/>
      <c r="AT2281" s="112"/>
      <c r="AU2281" s="112"/>
      <c r="AV2281" s="112"/>
      <c r="AW2281" s="112"/>
      <c r="AX2281" s="112"/>
      <c r="AY2281" s="112"/>
      <c r="AZ2281" s="112"/>
      <c r="BA2281" s="112"/>
      <c r="BB2281" s="112"/>
      <c r="BC2281" s="112"/>
      <c r="BD2281" s="112"/>
      <c r="BE2281" s="112"/>
      <c r="BF2281" s="112"/>
      <c r="BG2281" s="112"/>
      <c r="BH2281" s="112"/>
      <c r="BI2281" s="112"/>
      <c r="BJ2281" s="112"/>
      <c r="BK2281" s="112"/>
      <c r="BL2281" s="112"/>
      <c r="BM2281" s="112"/>
      <c r="BN2281" s="112"/>
      <c r="BO2281" s="112"/>
      <c r="BP2281" s="112"/>
      <c r="BQ2281" s="112"/>
      <c r="BR2281" s="112"/>
      <c r="BS2281" s="112"/>
      <c r="BT2281" s="112"/>
      <c r="BU2281" s="112"/>
      <c r="BV2281" s="112"/>
      <c r="BW2281" s="112"/>
      <c r="BX2281" s="112"/>
      <c r="BY2281" s="112"/>
      <c r="BZ2281" s="112"/>
      <c r="CA2281" s="112"/>
      <c r="CB2281" s="112"/>
      <c r="CC2281" s="112"/>
      <c r="CD2281" s="112"/>
      <c r="CE2281" s="112"/>
      <c r="CF2281" s="112"/>
      <c r="CG2281" s="112"/>
      <c r="CH2281" s="112"/>
      <c r="CI2281" s="112"/>
      <c r="CJ2281" s="112"/>
      <c r="CK2281" s="112"/>
      <c r="CL2281" s="112"/>
      <c r="CM2281" s="112"/>
      <c r="CN2281" s="112"/>
      <c r="CO2281" s="112"/>
      <c r="CP2281" s="112"/>
      <c r="CQ2281" s="112"/>
      <c r="CR2281" s="112"/>
      <c r="CS2281" s="112"/>
      <c r="CT2281" s="112"/>
      <c r="CU2281" s="112"/>
      <c r="CV2281" s="112"/>
      <c r="CW2281" s="112"/>
      <c r="CX2281" s="112"/>
      <c r="CY2281" s="112"/>
      <c r="CZ2281" s="112"/>
      <c r="DA2281" s="112"/>
      <c r="DB2281" s="112"/>
      <c r="DC2281" s="112"/>
      <c r="DD2281" s="112"/>
      <c r="DE2281" s="112"/>
      <c r="DF2281" s="112"/>
      <c r="DG2281" s="112"/>
      <c r="DH2281" s="112"/>
      <c r="DI2281" s="112"/>
      <c r="DJ2281" s="112"/>
      <c r="DK2281" s="112"/>
      <c r="DL2281" s="112"/>
      <c r="DM2281" s="112"/>
      <c r="DN2281" s="112"/>
      <c r="DO2281" s="112"/>
      <c r="DP2281" s="112"/>
      <c r="DQ2281" s="112"/>
      <c r="DR2281" s="112"/>
      <c r="DS2281" s="112"/>
      <c r="DT2281" s="112"/>
      <c r="DU2281" s="112"/>
      <c r="DV2281" s="112"/>
      <c r="DW2281" s="112"/>
      <c r="DX2281" s="112"/>
      <c r="DY2281" s="112"/>
      <c r="DZ2281" s="112"/>
      <c r="EA2281" s="112"/>
      <c r="EB2281" s="112"/>
      <c r="EC2281" s="112"/>
      <c r="ED2281" s="112"/>
      <c r="EE2281" s="112"/>
      <c r="EF2281" s="112"/>
      <c r="EG2281" s="112"/>
      <c r="EH2281" s="112"/>
      <c r="EI2281" s="112"/>
      <c r="EJ2281" s="112"/>
      <c r="EK2281" s="112"/>
      <c r="EL2281" s="112"/>
      <c r="EM2281" s="112"/>
      <c r="EN2281" s="112"/>
      <c r="EO2281" s="112"/>
      <c r="EP2281" s="112"/>
      <c r="EQ2281" s="112"/>
      <c r="ER2281" s="112"/>
      <c r="ES2281" s="112"/>
      <c r="ET2281" s="112"/>
      <c r="EU2281" s="112"/>
      <c r="EV2281" s="112"/>
      <c r="EW2281" s="112"/>
      <c r="EX2281" s="112"/>
      <c r="EY2281" s="112"/>
      <c r="EZ2281" s="112"/>
      <c r="FA2281" s="112"/>
      <c r="FB2281" s="112"/>
      <c r="FC2281" s="112"/>
      <c r="FD2281" s="112"/>
      <c r="FE2281" s="112"/>
      <c r="FF2281" s="112"/>
      <c r="FG2281" s="112"/>
      <c r="FH2281" s="112"/>
      <c r="FI2281" s="112"/>
      <c r="FJ2281" s="112"/>
      <c r="FK2281" s="112"/>
      <c r="FL2281" s="112"/>
      <c r="FM2281" s="112"/>
      <c r="FN2281" s="112"/>
      <c r="FO2281" s="112"/>
      <c r="FP2281" s="112"/>
      <c r="FQ2281" s="112"/>
      <c r="FR2281" s="112"/>
      <c r="FS2281" s="112"/>
      <c r="FT2281" s="112"/>
      <c r="FU2281" s="112"/>
      <c r="FV2281" s="112"/>
      <c r="FW2281" s="112"/>
      <c r="FX2281" s="112"/>
      <c r="FY2281" s="112"/>
      <c r="FZ2281" s="112"/>
      <c r="GA2281" s="112"/>
      <c r="GB2281" s="112"/>
      <c r="GC2281" s="112"/>
      <c r="GD2281" s="112"/>
      <c r="GE2281" s="112"/>
      <c r="GF2281" s="112"/>
      <c r="GG2281" s="112"/>
      <c r="GH2281" s="112"/>
      <c r="GI2281" s="112"/>
      <c r="GJ2281" s="112"/>
      <c r="GK2281" s="112"/>
      <c r="GL2281" s="112"/>
      <c r="GM2281" s="112"/>
      <c r="GN2281" s="112"/>
      <c r="GO2281" s="112"/>
      <c r="GP2281" s="112"/>
      <c r="GQ2281" s="112"/>
      <c r="GR2281" s="112"/>
      <c r="GS2281" s="112"/>
      <c r="GT2281" s="112"/>
      <c r="GU2281" s="112"/>
      <c r="GV2281" s="112"/>
      <c r="GW2281" s="112"/>
      <c r="GX2281" s="112"/>
      <c r="GY2281" s="112"/>
      <c r="GZ2281" s="112"/>
      <c r="HA2281" s="112"/>
      <c r="HB2281" s="112"/>
      <c r="HC2281" s="112"/>
      <c r="HD2281" s="112"/>
      <c r="HE2281" s="112"/>
      <c r="HF2281" s="112"/>
      <c r="HG2281" s="112"/>
      <c r="HH2281" s="112"/>
      <c r="HI2281" s="112"/>
      <c r="HJ2281" s="112"/>
      <c r="HK2281" s="112"/>
      <c r="HL2281" s="112"/>
      <c r="HM2281" s="112"/>
      <c r="HN2281" s="112"/>
      <c r="HO2281" s="112"/>
      <c r="HP2281" s="112"/>
      <c r="HQ2281" s="112"/>
      <c r="HR2281" s="112"/>
      <c r="HS2281" s="112"/>
      <c r="HT2281" s="112"/>
      <c r="HU2281" s="112"/>
      <c r="HV2281" s="112"/>
      <c r="HW2281" s="112"/>
      <c r="HX2281" s="112"/>
      <c r="HY2281" s="112"/>
      <c r="HZ2281" s="112"/>
      <c r="IA2281" s="112"/>
      <c r="IB2281" s="112"/>
      <c r="IC2281" s="112"/>
      <c r="ID2281" s="112"/>
      <c r="IE2281" s="112"/>
      <c r="IF2281" s="112"/>
      <c r="IG2281" s="112"/>
      <c r="IH2281" s="112"/>
      <c r="II2281" s="112"/>
      <c r="IJ2281" s="112"/>
      <c r="IK2281" s="112"/>
      <c r="IL2281" s="112"/>
      <c r="IM2281" s="112"/>
    </row>
    <row r="2282" spans="1:247" ht="13.5">
      <c r="A2282" s="90"/>
      <c r="B2282" s="90"/>
      <c r="C2282" s="123" t="s">
        <v>3442</v>
      </c>
      <c r="D2282" s="90"/>
      <c r="E2282" s="90"/>
      <c r="F2282" s="90"/>
      <c r="G2282" s="90"/>
      <c r="H2282" s="92"/>
      <c r="I2282" s="92"/>
      <c r="J2282" s="93"/>
      <c r="K2282" s="124" t="s">
        <v>3443</v>
      </c>
      <c r="L2282" s="124"/>
      <c r="M2282" s="124"/>
      <c r="N2282" s="117"/>
      <c r="O2282" s="112"/>
      <c r="P2282" s="112"/>
      <c r="Q2282" s="112"/>
      <c r="R2282" s="112"/>
      <c r="S2282" s="112"/>
      <c r="T2282" s="112"/>
      <c r="U2282" s="112"/>
      <c r="V2282" s="112"/>
      <c r="W2282" s="112"/>
      <c r="X2282" s="112"/>
      <c r="Y2282" s="112"/>
      <c r="Z2282" s="112"/>
      <c r="AA2282" s="112"/>
      <c r="AB2282" s="112"/>
      <c r="AC2282" s="112"/>
      <c r="AD2282" s="112"/>
      <c r="AE2282" s="112"/>
      <c r="AF2282" s="112"/>
      <c r="AG2282" s="112"/>
      <c r="AH2282" s="112"/>
      <c r="AI2282" s="112"/>
      <c r="AJ2282" s="112"/>
      <c r="AK2282" s="112"/>
      <c r="AL2282" s="112"/>
      <c r="AM2282" s="112"/>
      <c r="AN2282" s="112"/>
      <c r="AO2282" s="112"/>
      <c r="AP2282" s="112"/>
      <c r="AQ2282" s="112"/>
      <c r="AR2282" s="112"/>
      <c r="AS2282" s="112"/>
      <c r="AT2282" s="112"/>
      <c r="AU2282" s="112"/>
      <c r="AV2282" s="112"/>
      <c r="AW2282" s="112"/>
      <c r="AX2282" s="112"/>
      <c r="AY2282" s="112"/>
      <c r="AZ2282" s="112"/>
      <c r="BA2282" s="112"/>
      <c r="BB2282" s="112"/>
      <c r="BC2282" s="112"/>
      <c r="BD2282" s="112"/>
      <c r="BE2282" s="112"/>
      <c r="BF2282" s="112"/>
      <c r="BG2282" s="112"/>
      <c r="BH2282" s="112"/>
      <c r="BI2282" s="112"/>
      <c r="BJ2282" s="112"/>
      <c r="BK2282" s="112"/>
      <c r="BL2282" s="112"/>
      <c r="BM2282" s="112"/>
      <c r="BN2282" s="112"/>
      <c r="BO2282" s="112"/>
      <c r="BP2282" s="112"/>
      <c r="BQ2282" s="112"/>
      <c r="BR2282" s="112"/>
      <c r="BS2282" s="112"/>
      <c r="BT2282" s="112"/>
      <c r="BU2282" s="112"/>
      <c r="BV2282" s="112"/>
      <c r="BW2282" s="112"/>
      <c r="BX2282" s="112"/>
      <c r="BY2282" s="112"/>
      <c r="BZ2282" s="112"/>
      <c r="CA2282" s="112"/>
      <c r="CB2282" s="112"/>
      <c r="CC2282" s="112"/>
      <c r="CD2282" s="112"/>
      <c r="CE2282" s="112"/>
      <c r="CF2282" s="112"/>
      <c r="CG2282" s="112"/>
      <c r="CH2282" s="112"/>
      <c r="CI2282" s="112"/>
      <c r="CJ2282" s="112"/>
      <c r="CK2282" s="112"/>
      <c r="CL2282" s="112"/>
      <c r="CM2282" s="112"/>
      <c r="CN2282" s="112"/>
      <c r="CO2282" s="112"/>
      <c r="CP2282" s="112"/>
      <c r="CQ2282" s="112"/>
      <c r="CR2282" s="112"/>
      <c r="CS2282" s="112"/>
      <c r="CT2282" s="112"/>
      <c r="CU2282" s="112"/>
      <c r="CV2282" s="112"/>
      <c r="CW2282" s="112"/>
      <c r="CX2282" s="112"/>
      <c r="CY2282" s="112"/>
      <c r="CZ2282" s="112"/>
      <c r="DA2282" s="112"/>
      <c r="DB2282" s="112"/>
      <c r="DC2282" s="112"/>
      <c r="DD2282" s="112"/>
      <c r="DE2282" s="112"/>
      <c r="DF2282" s="112"/>
      <c r="DG2282" s="112"/>
      <c r="DH2282" s="112"/>
      <c r="DI2282" s="112"/>
      <c r="DJ2282" s="112"/>
      <c r="DK2282" s="112"/>
      <c r="DL2282" s="112"/>
      <c r="DM2282" s="112"/>
      <c r="DN2282" s="112"/>
      <c r="DO2282" s="112"/>
      <c r="DP2282" s="112"/>
      <c r="DQ2282" s="112"/>
      <c r="DR2282" s="112"/>
      <c r="DS2282" s="112"/>
      <c r="DT2282" s="112"/>
      <c r="DU2282" s="112"/>
      <c r="DV2282" s="112"/>
      <c r="DW2282" s="112"/>
      <c r="DX2282" s="112"/>
      <c r="DY2282" s="112"/>
      <c r="DZ2282" s="112"/>
      <c r="EA2282" s="112"/>
      <c r="EB2282" s="112"/>
      <c r="EC2282" s="112"/>
      <c r="ED2282" s="112"/>
      <c r="EE2282" s="112"/>
      <c r="EF2282" s="112"/>
      <c r="EG2282" s="112"/>
      <c r="EH2282" s="112"/>
      <c r="EI2282" s="112"/>
      <c r="EJ2282" s="112"/>
      <c r="EK2282" s="112"/>
      <c r="EL2282" s="112"/>
      <c r="EM2282" s="112"/>
      <c r="EN2282" s="112"/>
      <c r="EO2282" s="112"/>
      <c r="EP2282" s="112"/>
      <c r="EQ2282" s="112"/>
      <c r="ER2282" s="112"/>
      <c r="ES2282" s="112"/>
      <c r="ET2282" s="112"/>
      <c r="EU2282" s="112"/>
      <c r="EV2282" s="112"/>
      <c r="EW2282" s="112"/>
      <c r="EX2282" s="112"/>
      <c r="EY2282" s="112"/>
      <c r="EZ2282" s="112"/>
      <c r="FA2282" s="112"/>
      <c r="FB2282" s="112"/>
      <c r="FC2282" s="112"/>
      <c r="FD2282" s="112"/>
      <c r="FE2282" s="112"/>
      <c r="FF2282" s="112"/>
      <c r="FG2282" s="112"/>
      <c r="FH2282" s="112"/>
      <c r="FI2282" s="112"/>
      <c r="FJ2282" s="112"/>
      <c r="FK2282" s="112"/>
      <c r="FL2282" s="112"/>
      <c r="FM2282" s="112"/>
      <c r="FN2282" s="112"/>
      <c r="FO2282" s="112"/>
      <c r="FP2282" s="112"/>
      <c r="FQ2282" s="112"/>
      <c r="FR2282" s="112"/>
      <c r="FS2282" s="112"/>
      <c r="FT2282" s="112"/>
      <c r="FU2282" s="112"/>
      <c r="FV2282" s="112"/>
      <c r="FW2282" s="112"/>
      <c r="FX2282" s="112"/>
      <c r="FY2282" s="112"/>
      <c r="FZ2282" s="112"/>
      <c r="GA2282" s="112"/>
      <c r="GB2282" s="112"/>
      <c r="GC2282" s="112"/>
      <c r="GD2282" s="112"/>
      <c r="GE2282" s="112"/>
      <c r="GF2282" s="112"/>
      <c r="GG2282" s="112"/>
      <c r="GH2282" s="112"/>
      <c r="GI2282" s="112"/>
      <c r="GJ2282" s="112"/>
      <c r="GK2282" s="112"/>
      <c r="GL2282" s="112"/>
      <c r="GM2282" s="112"/>
      <c r="GN2282" s="112"/>
      <c r="GO2282" s="112"/>
      <c r="GP2282" s="112"/>
      <c r="GQ2282" s="112"/>
      <c r="GR2282" s="112"/>
      <c r="GS2282" s="112"/>
      <c r="GT2282" s="112"/>
      <c r="GU2282" s="112"/>
      <c r="GV2282" s="112"/>
      <c r="GW2282" s="112"/>
      <c r="GX2282" s="112"/>
      <c r="GY2282" s="112"/>
      <c r="GZ2282" s="112"/>
      <c r="HA2282" s="112"/>
      <c r="HB2282" s="112"/>
      <c r="HC2282" s="112"/>
      <c r="HD2282" s="112"/>
      <c r="HE2282" s="112"/>
      <c r="HF2282" s="112"/>
      <c r="HG2282" s="112"/>
      <c r="HH2282" s="112"/>
      <c r="HI2282" s="112"/>
      <c r="HJ2282" s="112"/>
      <c r="HK2282" s="112"/>
      <c r="HL2282" s="112"/>
      <c r="HM2282" s="112"/>
      <c r="HN2282" s="112"/>
      <c r="HO2282" s="112"/>
      <c r="HP2282" s="112"/>
      <c r="HQ2282" s="112"/>
      <c r="HR2282" s="112"/>
      <c r="HS2282" s="112"/>
      <c r="HT2282" s="112"/>
      <c r="HU2282" s="112"/>
      <c r="HV2282" s="112"/>
      <c r="HW2282" s="112"/>
      <c r="HX2282" s="112"/>
      <c r="HY2282" s="112"/>
      <c r="HZ2282" s="112"/>
      <c r="IA2282" s="112"/>
      <c r="IB2282" s="112"/>
      <c r="IC2282" s="112"/>
      <c r="ID2282" s="112"/>
      <c r="IE2282" s="112"/>
      <c r="IF2282" s="112"/>
      <c r="IG2282" s="112"/>
      <c r="IH2282" s="112"/>
      <c r="II2282" s="112"/>
      <c r="IJ2282" s="112"/>
      <c r="IK2282" s="112"/>
      <c r="IL2282" s="112"/>
      <c r="IM2282" s="112"/>
    </row>
    <row r="2283" spans="1:247" s="123" customFormat="1" ht="13.5">
      <c r="A2283" s="125" t="s">
        <v>225</v>
      </c>
      <c r="B2283" s="125" t="s">
        <v>226</v>
      </c>
      <c r="C2283" s="126" t="s">
        <v>3444</v>
      </c>
      <c r="D2283" s="126" t="s">
        <v>3445</v>
      </c>
      <c r="E2283" s="125" t="s">
        <v>3446</v>
      </c>
      <c r="F2283" s="125" t="s">
        <v>3447</v>
      </c>
      <c r="G2283" s="125" t="s">
        <v>3448</v>
      </c>
      <c r="H2283" s="127" t="s">
        <v>230</v>
      </c>
      <c r="I2283" s="125" t="s">
        <v>231</v>
      </c>
      <c r="J2283" s="128">
        <f>SUM(J2284:J4273)</f>
        <v>0</v>
      </c>
      <c r="K2283" s="129" t="s">
        <v>3449</v>
      </c>
      <c r="L2283" s="129" t="s">
        <v>3450</v>
      </c>
      <c r="M2283" s="129" t="s">
        <v>3451</v>
      </c>
      <c r="N2283" s="125" t="s">
        <v>3452</v>
      </c>
      <c r="O2283" s="125" t="s">
        <v>3453</v>
      </c>
      <c r="P2283" s="125" t="s">
        <v>3454</v>
      </c>
      <c r="Q2283" s="125" t="s">
        <v>235</v>
      </c>
      <c r="R2283" s="125" t="s">
        <v>3455</v>
      </c>
    </row>
    <row r="2284" spans="1:247" ht="13.5">
      <c r="A2284" s="90" t="s">
        <v>3353</v>
      </c>
      <c r="B2284" s="90" t="s">
        <v>3456</v>
      </c>
      <c r="C2284" s="75" t="s">
        <v>3457</v>
      </c>
      <c r="D2284" s="75" t="s">
        <v>3458</v>
      </c>
      <c r="E2284" s="75" t="s">
        <v>3459</v>
      </c>
      <c r="F2284" s="75" t="s">
        <v>3460</v>
      </c>
      <c r="G2284" s="75" t="s">
        <v>3461</v>
      </c>
      <c r="H2284" s="77">
        <v>262845</v>
      </c>
      <c r="I2284" s="92">
        <v>509.94</v>
      </c>
      <c r="J2284" s="93"/>
      <c r="K2284" s="94">
        <f>H2284/I2284</f>
        <v>515.44299329332864</v>
      </c>
      <c r="L2284" s="94">
        <f>K2284</f>
        <v>515.44299329332864</v>
      </c>
      <c r="M2284" s="94">
        <f>K2284-L2284</f>
        <v>0</v>
      </c>
      <c r="N2284" s="90" t="s">
        <v>3462</v>
      </c>
      <c r="O2284" s="90" t="s">
        <v>3463</v>
      </c>
      <c r="P2284" s="90" t="s">
        <v>3035</v>
      </c>
      <c r="Q2284" s="90"/>
      <c r="R2284" s="90"/>
      <c r="S2284" s="90"/>
      <c r="T2284" s="90"/>
      <c r="U2284" s="112"/>
      <c r="V2284" s="112"/>
      <c r="W2284" s="112"/>
      <c r="X2284" s="112"/>
      <c r="Y2284" s="112"/>
      <c r="Z2284" s="112"/>
      <c r="AA2284" s="112"/>
      <c r="AB2284" s="112"/>
      <c r="AC2284" s="112"/>
      <c r="AD2284" s="112"/>
      <c r="AE2284" s="112"/>
      <c r="AF2284" s="112"/>
      <c r="AG2284" s="112"/>
      <c r="AH2284" s="112"/>
      <c r="AI2284" s="112"/>
      <c r="AJ2284" s="112"/>
      <c r="AK2284" s="112"/>
      <c r="AL2284" s="112"/>
      <c r="AM2284" s="112"/>
      <c r="AN2284" s="112"/>
      <c r="AO2284" s="112"/>
      <c r="AP2284" s="112"/>
      <c r="AQ2284" s="112"/>
      <c r="AR2284" s="112"/>
      <c r="AS2284" s="112"/>
      <c r="AT2284" s="112"/>
      <c r="AU2284" s="112"/>
      <c r="AV2284" s="112"/>
      <c r="AW2284" s="112"/>
      <c r="AX2284" s="112"/>
      <c r="AY2284" s="112"/>
      <c r="AZ2284" s="112"/>
      <c r="BA2284" s="112"/>
      <c r="BB2284" s="112"/>
      <c r="BC2284" s="112"/>
      <c r="BD2284" s="112"/>
      <c r="BE2284" s="112"/>
      <c r="BF2284" s="112"/>
      <c r="BG2284" s="112"/>
      <c r="BH2284" s="112"/>
      <c r="BI2284" s="112"/>
      <c r="BJ2284" s="112"/>
      <c r="BK2284" s="112"/>
      <c r="BL2284" s="112"/>
      <c r="BM2284" s="112"/>
      <c r="BN2284" s="112"/>
      <c r="BO2284" s="112"/>
      <c r="BP2284" s="112"/>
      <c r="BQ2284" s="112"/>
      <c r="BR2284" s="112"/>
      <c r="BS2284" s="112"/>
      <c r="BT2284" s="112"/>
      <c r="BU2284" s="112"/>
      <c r="BV2284" s="112"/>
      <c r="BW2284" s="112"/>
      <c r="BX2284" s="112"/>
      <c r="BY2284" s="112"/>
      <c r="BZ2284" s="112"/>
      <c r="CA2284" s="112"/>
      <c r="CB2284" s="112"/>
      <c r="CC2284" s="112"/>
      <c r="CD2284" s="112"/>
      <c r="CE2284" s="112"/>
      <c r="CF2284" s="112"/>
      <c r="CG2284" s="112"/>
      <c r="CH2284" s="112"/>
      <c r="CI2284" s="112"/>
      <c r="CJ2284" s="112"/>
      <c r="CK2284" s="112"/>
      <c r="CL2284" s="112"/>
      <c r="CM2284" s="112"/>
      <c r="CN2284" s="112"/>
      <c r="CO2284" s="112"/>
      <c r="CP2284" s="112"/>
      <c r="CQ2284" s="112"/>
      <c r="CR2284" s="112"/>
      <c r="CS2284" s="112"/>
      <c r="CT2284" s="112"/>
      <c r="CU2284" s="112"/>
      <c r="CV2284" s="112"/>
      <c r="CW2284" s="112"/>
      <c r="CX2284" s="112"/>
      <c r="CY2284" s="112"/>
      <c r="CZ2284" s="112"/>
      <c r="DA2284" s="112"/>
      <c r="DB2284" s="112"/>
      <c r="DC2284" s="112"/>
      <c r="DD2284" s="112"/>
      <c r="DE2284" s="112"/>
      <c r="DF2284" s="112"/>
      <c r="DG2284" s="112"/>
      <c r="DH2284" s="112"/>
      <c r="DI2284" s="112"/>
      <c r="DJ2284" s="112"/>
      <c r="DK2284" s="112"/>
      <c r="DL2284" s="112"/>
      <c r="DM2284" s="112"/>
      <c r="DN2284" s="112"/>
      <c r="DO2284" s="112"/>
      <c r="DP2284" s="112"/>
      <c r="DQ2284" s="112"/>
      <c r="DR2284" s="112"/>
      <c r="DS2284" s="112"/>
      <c r="DT2284" s="112"/>
      <c r="DU2284" s="112"/>
      <c r="DV2284" s="112"/>
      <c r="DW2284" s="112"/>
      <c r="DX2284" s="112"/>
      <c r="DY2284" s="112"/>
      <c r="DZ2284" s="112"/>
      <c r="EA2284" s="112"/>
      <c r="EB2284" s="112"/>
      <c r="EC2284" s="112"/>
      <c r="ED2284" s="112"/>
      <c r="EE2284" s="112"/>
      <c r="EF2284" s="112"/>
      <c r="EG2284" s="112"/>
      <c r="EH2284" s="112"/>
      <c r="EI2284" s="112"/>
      <c r="EJ2284" s="112"/>
      <c r="EK2284" s="112"/>
      <c r="EL2284" s="112"/>
      <c r="EM2284" s="112"/>
      <c r="EN2284" s="112"/>
      <c r="EO2284" s="112"/>
      <c r="EP2284" s="112"/>
      <c r="EQ2284" s="112"/>
      <c r="ER2284" s="112"/>
      <c r="ES2284" s="112"/>
      <c r="ET2284" s="112"/>
      <c r="EU2284" s="112"/>
      <c r="EV2284" s="112"/>
      <c r="EW2284" s="112"/>
      <c r="EX2284" s="112"/>
      <c r="EY2284" s="112"/>
      <c r="EZ2284" s="112"/>
      <c r="FA2284" s="112"/>
      <c r="FB2284" s="112"/>
      <c r="FC2284" s="112"/>
      <c r="FD2284" s="112"/>
      <c r="FE2284" s="112"/>
      <c r="FF2284" s="112"/>
      <c r="FG2284" s="112"/>
      <c r="FH2284" s="112"/>
      <c r="FI2284" s="112"/>
      <c r="FJ2284" s="112"/>
      <c r="FK2284" s="112"/>
      <c r="FL2284" s="112"/>
      <c r="FM2284" s="112"/>
      <c r="FN2284" s="112"/>
      <c r="FO2284" s="112"/>
      <c r="FP2284" s="112"/>
      <c r="FQ2284" s="112"/>
      <c r="FR2284" s="112"/>
      <c r="FS2284" s="112"/>
      <c r="FT2284" s="112"/>
      <c r="FU2284" s="112"/>
      <c r="FV2284" s="112"/>
      <c r="FW2284" s="112"/>
      <c r="FX2284" s="112"/>
      <c r="FY2284" s="112"/>
      <c r="FZ2284" s="112"/>
      <c r="GA2284" s="112"/>
      <c r="GB2284" s="112"/>
      <c r="GC2284" s="112"/>
      <c r="GD2284" s="112"/>
      <c r="GE2284" s="112"/>
      <c r="GF2284" s="112"/>
      <c r="GG2284" s="112"/>
      <c r="GH2284" s="112"/>
      <c r="GI2284" s="112"/>
      <c r="GJ2284" s="112"/>
      <c r="GK2284" s="112"/>
      <c r="GL2284" s="112"/>
      <c r="GM2284" s="112"/>
      <c r="GN2284" s="112"/>
      <c r="GO2284" s="112"/>
      <c r="GP2284" s="112"/>
      <c r="GQ2284" s="112"/>
      <c r="GR2284" s="112"/>
      <c r="GS2284" s="112"/>
      <c r="GT2284" s="112"/>
      <c r="GU2284" s="112"/>
      <c r="GV2284" s="112"/>
      <c r="GW2284" s="112"/>
      <c r="GX2284" s="112"/>
      <c r="GY2284" s="112"/>
      <c r="GZ2284" s="112"/>
      <c r="HA2284" s="112"/>
      <c r="HB2284" s="112"/>
      <c r="HC2284" s="112"/>
      <c r="HD2284" s="112"/>
      <c r="HE2284" s="112"/>
      <c r="HF2284" s="112"/>
      <c r="HG2284" s="112"/>
      <c r="HH2284" s="112"/>
      <c r="HI2284" s="112"/>
      <c r="HJ2284" s="112"/>
      <c r="HK2284" s="112"/>
      <c r="HL2284" s="112"/>
      <c r="HM2284" s="112"/>
      <c r="HN2284" s="112"/>
      <c r="HO2284" s="112"/>
      <c r="HP2284" s="112"/>
      <c r="HQ2284" s="112"/>
      <c r="HR2284" s="112"/>
      <c r="HS2284" s="112"/>
      <c r="HT2284" s="112"/>
      <c r="HU2284" s="112"/>
      <c r="HV2284" s="112"/>
      <c r="HW2284" s="112"/>
      <c r="HX2284" s="112"/>
      <c r="HY2284" s="112"/>
      <c r="HZ2284" s="112"/>
      <c r="IA2284" s="112"/>
      <c r="IB2284" s="112"/>
      <c r="IC2284" s="112"/>
      <c r="ID2284" s="112"/>
      <c r="IE2284" s="112"/>
      <c r="IF2284" s="112"/>
      <c r="IG2284" s="112"/>
      <c r="IH2284" s="112"/>
      <c r="II2284" s="112"/>
      <c r="IJ2284" s="112"/>
      <c r="IK2284" s="112"/>
      <c r="IL2284" s="112"/>
      <c r="IM2284" s="112"/>
    </row>
    <row r="2285" spans="1:247" ht="13.5">
      <c r="A2285" s="90" t="s">
        <v>3353</v>
      </c>
      <c r="B2285" s="90" t="s">
        <v>3456</v>
      </c>
      <c r="C2285" s="75" t="s">
        <v>3457</v>
      </c>
      <c r="D2285" s="75" t="s">
        <v>3458</v>
      </c>
      <c r="E2285" s="75" t="s">
        <v>3459</v>
      </c>
      <c r="F2285" s="75" t="s">
        <v>3460</v>
      </c>
      <c r="G2285" s="75" t="s">
        <v>3464</v>
      </c>
      <c r="H2285" s="77">
        <v>1708403.4</v>
      </c>
      <c r="I2285" s="92">
        <v>509.94</v>
      </c>
      <c r="J2285" s="93"/>
      <c r="K2285" s="94">
        <f>H2285/I2285</f>
        <v>3350.2047299682313</v>
      </c>
      <c r="L2285" s="94">
        <f>K2285</f>
        <v>3350.2047299682313</v>
      </c>
      <c r="M2285" s="94">
        <f>K2285-L2285</f>
        <v>0</v>
      </c>
      <c r="N2285" s="90" t="s">
        <v>3033</v>
      </c>
      <c r="O2285" s="90" t="s">
        <v>3465</v>
      </c>
      <c r="P2285" s="90" t="s">
        <v>2619</v>
      </c>
      <c r="Q2285" s="90"/>
      <c r="R2285" s="90" t="s">
        <v>3466</v>
      </c>
      <c r="S2285" s="90"/>
      <c r="T2285" s="90"/>
      <c r="U2285" s="90"/>
      <c r="V2285" s="90"/>
      <c r="W2285" s="90"/>
      <c r="X2285" s="90"/>
      <c r="Y2285" s="90"/>
      <c r="Z2285" s="90"/>
      <c r="AA2285" s="90"/>
      <c r="AB2285" s="90"/>
      <c r="AC2285" s="90"/>
      <c r="AD2285" s="90"/>
      <c r="AE2285" s="90"/>
      <c r="AF2285" s="90"/>
      <c r="AG2285" s="90"/>
      <c r="AH2285" s="90"/>
      <c r="AI2285" s="90"/>
      <c r="AJ2285" s="90"/>
      <c r="AK2285" s="90"/>
      <c r="AL2285" s="90"/>
      <c r="AM2285" s="90"/>
      <c r="AN2285" s="90"/>
      <c r="AO2285" s="90"/>
      <c r="AP2285" s="90"/>
      <c r="AQ2285" s="90"/>
      <c r="AR2285" s="90"/>
      <c r="AS2285" s="90"/>
      <c r="AT2285" s="90"/>
      <c r="AU2285" s="90"/>
      <c r="AV2285" s="90"/>
      <c r="AW2285" s="90"/>
      <c r="AX2285" s="90"/>
      <c r="AY2285" s="90"/>
      <c r="AZ2285" s="90"/>
      <c r="BA2285" s="90"/>
      <c r="BB2285" s="90"/>
      <c r="BC2285" s="90"/>
      <c r="BD2285" s="90"/>
      <c r="BE2285" s="90"/>
      <c r="BF2285" s="90"/>
      <c r="BG2285" s="90"/>
      <c r="BH2285" s="90"/>
      <c r="BI2285" s="90"/>
      <c r="BJ2285" s="90"/>
      <c r="BK2285" s="90"/>
      <c r="BL2285" s="90"/>
      <c r="BM2285" s="90"/>
      <c r="BN2285" s="90"/>
      <c r="BO2285" s="90"/>
      <c r="BP2285" s="90"/>
      <c r="BQ2285" s="90"/>
      <c r="BR2285" s="90"/>
      <c r="BS2285" s="90"/>
      <c r="BT2285" s="90"/>
      <c r="BU2285" s="90"/>
      <c r="BV2285" s="90"/>
      <c r="BW2285" s="90"/>
      <c r="BX2285" s="90"/>
      <c r="BY2285" s="90"/>
      <c r="BZ2285" s="90"/>
      <c r="CA2285" s="90"/>
      <c r="CB2285" s="90"/>
      <c r="CC2285" s="90"/>
      <c r="CD2285" s="90"/>
      <c r="CE2285" s="90"/>
      <c r="CF2285" s="90"/>
      <c r="CG2285" s="90"/>
      <c r="CH2285" s="90"/>
      <c r="CI2285" s="90"/>
      <c r="CJ2285" s="90"/>
      <c r="CK2285" s="90"/>
      <c r="CL2285" s="90"/>
      <c r="CM2285" s="90"/>
      <c r="CN2285" s="90"/>
      <c r="CO2285" s="90"/>
      <c r="CP2285" s="90"/>
      <c r="CQ2285" s="90"/>
      <c r="CR2285" s="90"/>
      <c r="CS2285" s="90"/>
      <c r="CT2285" s="90"/>
      <c r="CU2285" s="90"/>
      <c r="CV2285" s="90"/>
      <c r="CW2285" s="90"/>
      <c r="CX2285" s="90"/>
      <c r="CY2285" s="90"/>
      <c r="CZ2285" s="90"/>
      <c r="DA2285" s="90"/>
      <c r="DB2285" s="90"/>
      <c r="DC2285" s="90"/>
      <c r="DD2285" s="90"/>
      <c r="DE2285" s="90"/>
      <c r="DF2285" s="90"/>
      <c r="DG2285" s="90"/>
      <c r="DH2285" s="90"/>
      <c r="DI2285" s="90"/>
      <c r="DJ2285" s="90"/>
      <c r="DK2285" s="90"/>
      <c r="DL2285" s="90"/>
      <c r="DM2285" s="90"/>
      <c r="DN2285" s="90"/>
      <c r="DO2285" s="90"/>
      <c r="DP2285" s="90"/>
      <c r="DQ2285" s="90"/>
      <c r="DR2285" s="90"/>
      <c r="DS2285" s="90"/>
      <c r="DT2285" s="90"/>
      <c r="DU2285" s="90"/>
      <c r="DV2285" s="90"/>
      <c r="DW2285" s="90"/>
      <c r="DX2285" s="90"/>
      <c r="DY2285" s="90"/>
      <c r="DZ2285" s="90"/>
      <c r="EA2285" s="90"/>
      <c r="EB2285" s="90"/>
      <c r="EC2285" s="90"/>
      <c r="ED2285" s="90"/>
      <c r="EE2285" s="90"/>
      <c r="EF2285" s="90"/>
      <c r="EG2285" s="90"/>
      <c r="EH2285" s="90"/>
      <c r="EI2285" s="90"/>
      <c r="EJ2285" s="90"/>
      <c r="EK2285" s="90"/>
      <c r="EL2285" s="90"/>
      <c r="EM2285" s="90"/>
      <c r="EN2285" s="90"/>
      <c r="EO2285" s="90"/>
      <c r="EP2285" s="90"/>
      <c r="EQ2285" s="90"/>
      <c r="ER2285" s="90"/>
      <c r="ES2285" s="90"/>
      <c r="ET2285" s="90"/>
      <c r="EU2285" s="90"/>
      <c r="EV2285" s="90"/>
      <c r="EW2285" s="90"/>
      <c r="EX2285" s="90"/>
      <c r="EY2285" s="90"/>
      <c r="EZ2285" s="90"/>
      <c r="FA2285" s="90"/>
      <c r="FB2285" s="90"/>
      <c r="FC2285" s="90"/>
      <c r="FD2285" s="90"/>
      <c r="FE2285" s="90"/>
      <c r="FF2285" s="90"/>
      <c r="FG2285" s="90"/>
      <c r="FH2285" s="90"/>
      <c r="FI2285" s="90"/>
      <c r="FJ2285" s="90"/>
      <c r="FK2285" s="90"/>
      <c r="FL2285" s="90"/>
      <c r="FM2285" s="90"/>
      <c r="FN2285" s="90"/>
      <c r="FO2285" s="90"/>
      <c r="FP2285" s="90"/>
      <c r="FQ2285" s="90"/>
      <c r="FR2285" s="90"/>
      <c r="FS2285" s="90"/>
      <c r="FT2285" s="90"/>
      <c r="FU2285" s="90"/>
      <c r="FV2285" s="90"/>
      <c r="FW2285" s="90"/>
      <c r="FX2285" s="90"/>
      <c r="FY2285" s="90"/>
      <c r="FZ2285" s="90"/>
      <c r="GA2285" s="90"/>
      <c r="GB2285" s="90"/>
      <c r="GC2285" s="90"/>
      <c r="GD2285" s="90"/>
      <c r="GE2285" s="90"/>
      <c r="GF2285" s="90"/>
      <c r="GG2285" s="90"/>
      <c r="GH2285" s="90"/>
      <c r="GI2285" s="90"/>
      <c r="GJ2285" s="90"/>
      <c r="GK2285" s="90"/>
      <c r="GL2285" s="90"/>
      <c r="GM2285" s="90"/>
      <c r="GN2285" s="90"/>
      <c r="GO2285" s="90"/>
      <c r="GP2285" s="90"/>
      <c r="GQ2285" s="90"/>
      <c r="GR2285" s="90"/>
      <c r="GS2285" s="90"/>
      <c r="GT2285" s="90"/>
      <c r="GU2285" s="90"/>
      <c r="GV2285" s="90"/>
      <c r="GW2285" s="90"/>
      <c r="GX2285" s="90"/>
      <c r="GY2285" s="90"/>
      <c r="GZ2285" s="90"/>
      <c r="HA2285" s="90"/>
      <c r="HB2285" s="90"/>
      <c r="HC2285" s="90"/>
      <c r="HD2285" s="90"/>
      <c r="HE2285" s="90"/>
      <c r="HF2285" s="90"/>
      <c r="HG2285" s="90"/>
      <c r="HH2285" s="90"/>
      <c r="HI2285" s="90"/>
      <c r="HJ2285" s="90"/>
      <c r="HK2285" s="90"/>
      <c r="HL2285" s="90"/>
      <c r="HM2285" s="90"/>
      <c r="HN2285" s="90"/>
      <c r="HO2285" s="90"/>
      <c r="HP2285" s="90"/>
      <c r="HQ2285" s="90"/>
      <c r="HR2285" s="90"/>
      <c r="HS2285" s="90"/>
      <c r="HT2285" s="90"/>
      <c r="HU2285" s="90"/>
      <c r="HV2285" s="90"/>
      <c r="HW2285" s="90"/>
      <c r="HX2285" s="90"/>
      <c r="HY2285" s="90"/>
      <c r="HZ2285" s="90"/>
      <c r="IA2285" s="90"/>
      <c r="IB2285" s="90"/>
      <c r="IC2285" s="90"/>
      <c r="ID2285" s="90"/>
      <c r="IE2285" s="90"/>
      <c r="IF2285" s="90"/>
      <c r="IG2285" s="90"/>
      <c r="IH2285" s="90"/>
      <c r="II2285" s="90"/>
      <c r="IJ2285" s="90"/>
      <c r="IK2285" s="90"/>
      <c r="IL2285" s="90"/>
      <c r="IM2285" s="90"/>
    </row>
    <row r="2286" spans="1:247" ht="13.5">
      <c r="A2286" s="90" t="s">
        <v>3353</v>
      </c>
      <c r="B2286" s="90" t="s">
        <v>3456</v>
      </c>
      <c r="C2286" s="75" t="s">
        <v>3457</v>
      </c>
      <c r="D2286" s="75" t="s">
        <v>3458</v>
      </c>
      <c r="E2286" s="75" t="s">
        <v>3459</v>
      </c>
      <c r="F2286" s="75" t="s">
        <v>3460</v>
      </c>
      <c r="G2286" s="75" t="s">
        <v>3467</v>
      </c>
      <c r="H2286" s="77">
        <v>525660.30000000005</v>
      </c>
      <c r="I2286" s="92">
        <v>509.94</v>
      </c>
      <c r="J2286" s="93"/>
      <c r="K2286" s="94">
        <f>H2286/I2286</f>
        <v>1030.8277444405226</v>
      </c>
      <c r="L2286" s="94">
        <f>K2286</f>
        <v>1030.8277444405226</v>
      </c>
      <c r="M2286" s="94">
        <f>K2286-L2286</f>
        <v>0</v>
      </c>
      <c r="N2286" s="90" t="s">
        <v>3033</v>
      </c>
      <c r="O2286" s="90" t="s">
        <v>3465</v>
      </c>
      <c r="P2286" s="90" t="s">
        <v>2619</v>
      </c>
      <c r="Q2286" s="90"/>
      <c r="R2286" s="90" t="s">
        <v>3466</v>
      </c>
      <c r="S2286" s="90"/>
      <c r="T2286" s="115"/>
      <c r="U2286" s="90"/>
      <c r="V2286" s="90"/>
      <c r="W2286" s="90"/>
      <c r="X2286" s="90"/>
      <c r="Y2286" s="90"/>
      <c r="Z2286" s="90"/>
      <c r="AA2286" s="90"/>
      <c r="AB2286" s="90"/>
      <c r="AC2286" s="90"/>
      <c r="AD2286" s="90"/>
      <c r="AE2286" s="90"/>
      <c r="AF2286" s="90"/>
      <c r="AG2286" s="90"/>
      <c r="AH2286" s="90"/>
      <c r="AI2286" s="90"/>
      <c r="AJ2286" s="90"/>
      <c r="AK2286" s="90"/>
      <c r="AL2286" s="90"/>
      <c r="AM2286" s="90"/>
      <c r="AN2286" s="90"/>
      <c r="AO2286" s="90"/>
      <c r="AP2286" s="90"/>
      <c r="AQ2286" s="90"/>
      <c r="AR2286" s="90"/>
      <c r="AS2286" s="90"/>
      <c r="AT2286" s="90"/>
      <c r="AU2286" s="90"/>
      <c r="AV2286" s="90"/>
      <c r="AW2286" s="90"/>
      <c r="AX2286" s="90"/>
      <c r="AY2286" s="90"/>
      <c r="AZ2286" s="90"/>
      <c r="BA2286" s="90"/>
      <c r="BB2286" s="90"/>
      <c r="BC2286" s="90"/>
      <c r="BD2286" s="90"/>
      <c r="BE2286" s="90"/>
      <c r="BF2286" s="90"/>
      <c r="BG2286" s="90"/>
      <c r="BH2286" s="90"/>
      <c r="BI2286" s="90"/>
      <c r="BJ2286" s="90"/>
      <c r="BK2286" s="90"/>
      <c r="BL2286" s="90"/>
      <c r="BM2286" s="90"/>
      <c r="BN2286" s="90"/>
      <c r="BO2286" s="90"/>
      <c r="BP2286" s="90"/>
      <c r="BQ2286" s="90"/>
      <c r="BR2286" s="90"/>
      <c r="BS2286" s="90"/>
      <c r="BT2286" s="90"/>
      <c r="BU2286" s="90"/>
      <c r="BV2286" s="90"/>
      <c r="BW2286" s="90"/>
      <c r="BX2286" s="90"/>
      <c r="BY2286" s="90"/>
      <c r="BZ2286" s="90"/>
      <c r="CA2286" s="90"/>
      <c r="CB2286" s="90"/>
      <c r="CC2286" s="90"/>
      <c r="CD2286" s="90"/>
      <c r="CE2286" s="90"/>
      <c r="CF2286" s="90"/>
      <c r="CG2286" s="90"/>
      <c r="CH2286" s="90"/>
      <c r="CI2286" s="90"/>
      <c r="CJ2286" s="90"/>
      <c r="CK2286" s="90"/>
      <c r="CL2286" s="90"/>
      <c r="CM2286" s="90"/>
      <c r="CN2286" s="90"/>
      <c r="CO2286" s="90"/>
      <c r="CP2286" s="90"/>
      <c r="CQ2286" s="90"/>
      <c r="CR2286" s="90"/>
      <c r="CS2286" s="90"/>
      <c r="CT2286" s="90"/>
      <c r="CU2286" s="90"/>
      <c r="CV2286" s="90"/>
      <c r="CW2286" s="90"/>
      <c r="CX2286" s="90"/>
      <c r="CY2286" s="90"/>
      <c r="CZ2286" s="90"/>
      <c r="DA2286" s="90"/>
      <c r="DB2286" s="90"/>
      <c r="DC2286" s="90"/>
      <c r="DD2286" s="90"/>
      <c r="DE2286" s="90"/>
      <c r="DF2286" s="90"/>
      <c r="DG2286" s="90"/>
      <c r="DH2286" s="90"/>
      <c r="DI2286" s="90"/>
      <c r="DJ2286" s="90"/>
      <c r="DK2286" s="90"/>
      <c r="DL2286" s="90"/>
      <c r="DM2286" s="90"/>
      <c r="DN2286" s="90"/>
      <c r="DO2286" s="90"/>
      <c r="DP2286" s="90"/>
      <c r="DQ2286" s="90"/>
      <c r="DR2286" s="90"/>
      <c r="DS2286" s="90"/>
      <c r="DT2286" s="90"/>
      <c r="DU2286" s="90"/>
      <c r="DV2286" s="90"/>
      <c r="DW2286" s="90"/>
      <c r="DX2286" s="90"/>
      <c r="DY2286" s="90"/>
      <c r="DZ2286" s="90"/>
      <c r="EA2286" s="90"/>
      <c r="EB2286" s="90"/>
      <c r="EC2286" s="90"/>
      <c r="ED2286" s="90"/>
      <c r="EE2286" s="90"/>
      <c r="EF2286" s="90"/>
      <c r="EG2286" s="90"/>
      <c r="EH2286" s="90"/>
      <c r="EI2286" s="90"/>
      <c r="EJ2286" s="90"/>
      <c r="EK2286" s="90"/>
      <c r="EL2286" s="90"/>
      <c r="EM2286" s="90"/>
      <c r="EN2286" s="90"/>
      <c r="EO2286" s="90"/>
      <c r="EP2286" s="90"/>
      <c r="EQ2286" s="90"/>
      <c r="ER2286" s="90"/>
      <c r="ES2286" s="90"/>
      <c r="ET2286" s="90"/>
      <c r="EU2286" s="90"/>
      <c r="EV2286" s="90"/>
      <c r="EW2286" s="90"/>
      <c r="EX2286" s="90"/>
      <c r="EY2286" s="90"/>
      <c r="EZ2286" s="90"/>
      <c r="FA2286" s="90"/>
      <c r="FB2286" s="90"/>
      <c r="FC2286" s="90"/>
      <c r="FD2286" s="90"/>
      <c r="FE2286" s="90"/>
      <c r="FF2286" s="90"/>
      <c r="FG2286" s="90"/>
      <c r="FH2286" s="90"/>
      <c r="FI2286" s="90"/>
      <c r="FJ2286" s="90"/>
      <c r="FK2286" s="90"/>
      <c r="FL2286" s="90"/>
      <c r="FM2286" s="90"/>
      <c r="FN2286" s="90"/>
      <c r="FO2286" s="90"/>
      <c r="FP2286" s="90"/>
      <c r="FQ2286" s="90"/>
      <c r="FR2286" s="90"/>
      <c r="FS2286" s="90"/>
      <c r="FT2286" s="90"/>
      <c r="FU2286" s="90"/>
      <c r="FV2286" s="90"/>
      <c r="FW2286" s="90"/>
      <c r="FX2286" s="90"/>
      <c r="FY2286" s="90"/>
      <c r="FZ2286" s="90"/>
      <c r="GA2286" s="90"/>
      <c r="GB2286" s="90"/>
      <c r="GC2286" s="90"/>
      <c r="GD2286" s="90"/>
      <c r="GE2286" s="90"/>
      <c r="GF2286" s="90"/>
      <c r="GG2286" s="90"/>
      <c r="GH2286" s="90"/>
      <c r="GI2286" s="90"/>
      <c r="GJ2286" s="90"/>
      <c r="GK2286" s="90"/>
      <c r="GL2286" s="90"/>
      <c r="GM2286" s="90"/>
      <c r="GN2286" s="90"/>
      <c r="GO2286" s="90"/>
      <c r="GP2286" s="90"/>
      <c r="GQ2286" s="90"/>
      <c r="GR2286" s="90"/>
      <c r="GS2286" s="90"/>
      <c r="GT2286" s="90"/>
      <c r="GU2286" s="90"/>
      <c r="GV2286" s="90"/>
      <c r="GW2286" s="90"/>
      <c r="GX2286" s="90"/>
      <c r="GY2286" s="90"/>
      <c r="GZ2286" s="90"/>
      <c r="HA2286" s="90"/>
      <c r="HB2286" s="90"/>
      <c r="HC2286" s="90"/>
      <c r="HD2286" s="90"/>
      <c r="HE2286" s="90"/>
      <c r="HF2286" s="90"/>
      <c r="HG2286" s="90"/>
      <c r="HH2286" s="90"/>
      <c r="HI2286" s="90"/>
      <c r="HJ2286" s="90"/>
      <c r="HK2286" s="90"/>
      <c r="HL2286" s="90"/>
      <c r="HM2286" s="90"/>
      <c r="HN2286" s="90"/>
      <c r="HO2286" s="90"/>
      <c r="HP2286" s="90"/>
      <c r="HQ2286" s="90"/>
      <c r="HR2286" s="90"/>
      <c r="HS2286" s="90"/>
      <c r="HT2286" s="90"/>
      <c r="HU2286" s="90"/>
      <c r="HV2286" s="90"/>
      <c r="HW2286" s="90"/>
      <c r="HX2286" s="90"/>
      <c r="HY2286" s="90"/>
      <c r="HZ2286" s="90"/>
      <c r="IA2286" s="90"/>
      <c r="IB2286" s="90"/>
      <c r="IC2286" s="90"/>
      <c r="ID2286" s="90"/>
      <c r="IE2286" s="90"/>
      <c r="IF2286" s="90"/>
      <c r="IG2286" s="90"/>
      <c r="IH2286" s="90"/>
      <c r="II2286" s="90"/>
      <c r="IJ2286" s="90"/>
      <c r="IK2286" s="90"/>
      <c r="IL2286" s="90"/>
      <c r="IM2286" s="90"/>
    </row>
    <row r="2287" spans="1:247" ht="13.5">
      <c r="A2287" s="90"/>
      <c r="B2287" s="90"/>
      <c r="C2287" s="75"/>
      <c r="D2287" s="75"/>
      <c r="E2287" s="75"/>
      <c r="F2287" s="75"/>
      <c r="G2287" s="75"/>
      <c r="H2287" s="77"/>
      <c r="I2287" s="92"/>
      <c r="J2287" s="93"/>
      <c r="K2287" s="130">
        <f>SUM(K2284:K2286)</f>
        <v>4896.4754677020828</v>
      </c>
      <c r="L2287" s="130">
        <f t="shared" ref="L2287:M2287" si="68">SUM(L2284:L2286)</f>
        <v>4896.4754677020828</v>
      </c>
      <c r="M2287" s="130">
        <f t="shared" si="68"/>
        <v>0</v>
      </c>
      <c r="N2287" s="90"/>
      <c r="O2287" s="90"/>
      <c r="P2287" s="90"/>
      <c r="Q2287" s="90"/>
      <c r="R2287" s="90"/>
      <c r="S2287" s="90"/>
      <c r="T2287" s="115"/>
      <c r="U2287" s="90"/>
      <c r="V2287" s="90"/>
      <c r="W2287" s="90"/>
      <c r="X2287" s="90"/>
      <c r="Y2287" s="90"/>
      <c r="Z2287" s="90"/>
      <c r="AA2287" s="90"/>
      <c r="AB2287" s="90"/>
      <c r="AC2287" s="90"/>
      <c r="AD2287" s="90"/>
      <c r="AE2287" s="90"/>
      <c r="AF2287" s="90"/>
      <c r="AG2287" s="90"/>
      <c r="AH2287" s="90"/>
      <c r="AI2287" s="90"/>
      <c r="AJ2287" s="90"/>
      <c r="AK2287" s="90"/>
      <c r="AL2287" s="90"/>
      <c r="AM2287" s="90"/>
      <c r="AN2287" s="90"/>
      <c r="AO2287" s="90"/>
      <c r="AP2287" s="90"/>
      <c r="AQ2287" s="90"/>
      <c r="AR2287" s="90"/>
      <c r="AS2287" s="90"/>
      <c r="AT2287" s="90"/>
      <c r="AU2287" s="90"/>
      <c r="AV2287" s="90"/>
      <c r="AW2287" s="90"/>
      <c r="AX2287" s="90"/>
      <c r="AY2287" s="90"/>
      <c r="AZ2287" s="90"/>
      <c r="BA2287" s="90"/>
      <c r="BB2287" s="90"/>
      <c r="BC2287" s="90"/>
      <c r="BD2287" s="90"/>
      <c r="BE2287" s="90"/>
      <c r="BF2287" s="90"/>
      <c r="BG2287" s="90"/>
      <c r="BH2287" s="90"/>
      <c r="BI2287" s="90"/>
      <c r="BJ2287" s="90"/>
      <c r="BK2287" s="90"/>
      <c r="BL2287" s="90"/>
      <c r="BM2287" s="90"/>
      <c r="BN2287" s="90"/>
      <c r="BO2287" s="90"/>
      <c r="BP2287" s="90"/>
      <c r="BQ2287" s="90"/>
      <c r="BR2287" s="90"/>
      <c r="BS2287" s="90"/>
      <c r="BT2287" s="90"/>
      <c r="BU2287" s="90"/>
      <c r="BV2287" s="90"/>
      <c r="BW2287" s="90"/>
      <c r="BX2287" s="90"/>
      <c r="BY2287" s="90"/>
      <c r="BZ2287" s="90"/>
      <c r="CA2287" s="90"/>
      <c r="CB2287" s="90"/>
      <c r="CC2287" s="90"/>
      <c r="CD2287" s="90"/>
      <c r="CE2287" s="90"/>
      <c r="CF2287" s="90"/>
      <c r="CG2287" s="90"/>
      <c r="CH2287" s="90"/>
      <c r="CI2287" s="90"/>
      <c r="CJ2287" s="90"/>
      <c r="CK2287" s="90"/>
      <c r="CL2287" s="90"/>
      <c r="CM2287" s="90"/>
      <c r="CN2287" s="90"/>
      <c r="CO2287" s="90"/>
      <c r="CP2287" s="90"/>
      <c r="CQ2287" s="90"/>
      <c r="CR2287" s="90"/>
      <c r="CS2287" s="90"/>
      <c r="CT2287" s="90"/>
      <c r="CU2287" s="90"/>
      <c r="CV2287" s="90"/>
      <c r="CW2287" s="90"/>
      <c r="CX2287" s="90"/>
      <c r="CY2287" s="90"/>
      <c r="CZ2287" s="90"/>
      <c r="DA2287" s="90"/>
      <c r="DB2287" s="90"/>
      <c r="DC2287" s="90"/>
      <c r="DD2287" s="90"/>
      <c r="DE2287" s="90"/>
      <c r="DF2287" s="90"/>
      <c r="DG2287" s="90"/>
      <c r="DH2287" s="90"/>
      <c r="DI2287" s="90"/>
      <c r="DJ2287" s="90"/>
      <c r="DK2287" s="90"/>
      <c r="DL2287" s="90"/>
      <c r="DM2287" s="90"/>
      <c r="DN2287" s="90"/>
      <c r="DO2287" s="90"/>
      <c r="DP2287" s="90"/>
      <c r="DQ2287" s="90"/>
      <c r="DR2287" s="90"/>
      <c r="DS2287" s="90"/>
      <c r="DT2287" s="90"/>
      <c r="DU2287" s="90"/>
      <c r="DV2287" s="90"/>
      <c r="DW2287" s="90"/>
      <c r="DX2287" s="90"/>
      <c r="DY2287" s="90"/>
      <c r="DZ2287" s="90"/>
      <c r="EA2287" s="90"/>
      <c r="EB2287" s="90"/>
      <c r="EC2287" s="90"/>
      <c r="ED2287" s="90"/>
      <c r="EE2287" s="90"/>
      <c r="EF2287" s="90"/>
      <c r="EG2287" s="90"/>
      <c r="EH2287" s="90"/>
      <c r="EI2287" s="90"/>
      <c r="EJ2287" s="90"/>
      <c r="EK2287" s="90"/>
      <c r="EL2287" s="90"/>
      <c r="EM2287" s="90"/>
      <c r="EN2287" s="90"/>
      <c r="EO2287" s="90"/>
      <c r="EP2287" s="90"/>
      <c r="EQ2287" s="90"/>
      <c r="ER2287" s="90"/>
      <c r="ES2287" s="90"/>
      <c r="ET2287" s="90"/>
      <c r="EU2287" s="90"/>
      <c r="EV2287" s="90"/>
      <c r="EW2287" s="90"/>
      <c r="EX2287" s="90"/>
      <c r="EY2287" s="90"/>
      <c r="EZ2287" s="90"/>
      <c r="FA2287" s="90"/>
      <c r="FB2287" s="90"/>
      <c r="FC2287" s="90"/>
      <c r="FD2287" s="90"/>
      <c r="FE2287" s="90"/>
      <c r="FF2287" s="90"/>
      <c r="FG2287" s="90"/>
      <c r="FH2287" s="90"/>
      <c r="FI2287" s="90"/>
      <c r="FJ2287" s="90"/>
      <c r="FK2287" s="90"/>
      <c r="FL2287" s="90"/>
      <c r="FM2287" s="90"/>
      <c r="FN2287" s="90"/>
      <c r="FO2287" s="90"/>
      <c r="FP2287" s="90"/>
      <c r="FQ2287" s="90"/>
      <c r="FR2287" s="90"/>
      <c r="FS2287" s="90"/>
      <c r="FT2287" s="90"/>
      <c r="FU2287" s="90"/>
      <c r="FV2287" s="90"/>
      <c r="FW2287" s="90"/>
      <c r="FX2287" s="90"/>
      <c r="FY2287" s="90"/>
      <c r="FZ2287" s="90"/>
      <c r="GA2287" s="90"/>
      <c r="GB2287" s="90"/>
      <c r="GC2287" s="90"/>
      <c r="GD2287" s="90"/>
      <c r="GE2287" s="90"/>
      <c r="GF2287" s="90"/>
      <c r="GG2287" s="90"/>
      <c r="GH2287" s="90"/>
      <c r="GI2287" s="90"/>
      <c r="GJ2287" s="90"/>
      <c r="GK2287" s="90"/>
      <c r="GL2287" s="90"/>
      <c r="GM2287" s="90"/>
      <c r="GN2287" s="90"/>
      <c r="GO2287" s="90"/>
      <c r="GP2287" s="90"/>
      <c r="GQ2287" s="90"/>
      <c r="GR2287" s="90"/>
      <c r="GS2287" s="90"/>
      <c r="GT2287" s="90"/>
      <c r="GU2287" s="90"/>
      <c r="GV2287" s="90"/>
      <c r="GW2287" s="90"/>
      <c r="GX2287" s="90"/>
      <c r="GY2287" s="90"/>
      <c r="GZ2287" s="90"/>
      <c r="HA2287" s="90"/>
      <c r="HB2287" s="90"/>
      <c r="HC2287" s="90"/>
      <c r="HD2287" s="90"/>
      <c r="HE2287" s="90"/>
      <c r="HF2287" s="90"/>
      <c r="HG2287" s="90"/>
      <c r="HH2287" s="90"/>
      <c r="HI2287" s="90"/>
      <c r="HJ2287" s="90"/>
      <c r="HK2287" s="90"/>
      <c r="HL2287" s="90"/>
      <c r="HM2287" s="90"/>
      <c r="HN2287" s="90"/>
      <c r="HO2287" s="90"/>
      <c r="HP2287" s="90"/>
      <c r="HQ2287" s="90"/>
      <c r="HR2287" s="90"/>
      <c r="HS2287" s="90"/>
      <c r="HT2287" s="90"/>
      <c r="HU2287" s="90"/>
      <c r="HV2287" s="90"/>
      <c r="HW2287" s="90"/>
      <c r="HX2287" s="90"/>
      <c r="HY2287" s="90"/>
      <c r="HZ2287" s="90"/>
      <c r="IA2287" s="90"/>
      <c r="IB2287" s="90"/>
      <c r="IC2287" s="90"/>
      <c r="ID2287" s="90"/>
      <c r="IE2287" s="90"/>
      <c r="IF2287" s="90"/>
      <c r="IG2287" s="90"/>
      <c r="IH2287" s="90"/>
      <c r="II2287" s="90"/>
      <c r="IJ2287" s="90"/>
      <c r="IK2287" s="90"/>
      <c r="IL2287" s="90"/>
      <c r="IM2287" s="90"/>
    </row>
    <row r="2288" spans="1:247" ht="13.5">
      <c r="A2288" s="90"/>
      <c r="B2288" s="90"/>
      <c r="C2288" s="75"/>
      <c r="D2288" s="75"/>
      <c r="E2288" s="75"/>
      <c r="F2288" s="75"/>
      <c r="G2288" s="75"/>
      <c r="H2288" s="77"/>
      <c r="I2288" s="92"/>
      <c r="J2288" s="93"/>
      <c r="K2288" s="94"/>
      <c r="L2288" s="94"/>
      <c r="M2288" s="94"/>
      <c r="N2288" s="90"/>
      <c r="O2288" s="90"/>
      <c r="P2288" s="90"/>
      <c r="Q2288" s="90"/>
      <c r="R2288" s="90"/>
      <c r="S2288" s="90"/>
      <c r="T2288" s="115"/>
      <c r="U2288" s="90"/>
      <c r="V2288" s="90"/>
      <c r="W2288" s="90"/>
      <c r="X2288" s="90"/>
      <c r="Y2288" s="90"/>
      <c r="Z2288" s="90"/>
      <c r="AA2288" s="90"/>
      <c r="AB2288" s="90"/>
      <c r="AC2288" s="90"/>
      <c r="AD2288" s="90"/>
      <c r="AE2288" s="90"/>
      <c r="AF2288" s="90"/>
      <c r="AG2288" s="90"/>
      <c r="AH2288" s="90"/>
      <c r="AI2288" s="90"/>
      <c r="AJ2288" s="90"/>
      <c r="AK2288" s="90"/>
      <c r="AL2288" s="90"/>
      <c r="AM2288" s="90"/>
      <c r="AN2288" s="90"/>
      <c r="AO2288" s="90"/>
      <c r="AP2288" s="90"/>
      <c r="AQ2288" s="90"/>
      <c r="AR2288" s="90"/>
      <c r="AS2288" s="90"/>
      <c r="AT2288" s="90"/>
      <c r="AU2288" s="90"/>
      <c r="AV2288" s="90"/>
      <c r="AW2288" s="90"/>
      <c r="AX2288" s="90"/>
      <c r="AY2288" s="90"/>
      <c r="AZ2288" s="90"/>
      <c r="BA2288" s="90"/>
      <c r="BB2288" s="90"/>
      <c r="BC2288" s="90"/>
      <c r="BD2288" s="90"/>
      <c r="BE2288" s="90"/>
      <c r="BF2288" s="90"/>
      <c r="BG2288" s="90"/>
      <c r="BH2288" s="90"/>
      <c r="BI2288" s="90"/>
      <c r="BJ2288" s="90"/>
      <c r="BK2288" s="90"/>
      <c r="BL2288" s="90"/>
      <c r="BM2288" s="90"/>
      <c r="BN2288" s="90"/>
      <c r="BO2288" s="90"/>
      <c r="BP2288" s="90"/>
      <c r="BQ2288" s="90"/>
      <c r="BR2288" s="90"/>
      <c r="BS2288" s="90"/>
      <c r="BT2288" s="90"/>
      <c r="BU2288" s="90"/>
      <c r="BV2288" s="90"/>
      <c r="BW2288" s="90"/>
      <c r="BX2288" s="90"/>
      <c r="BY2288" s="90"/>
      <c r="BZ2288" s="90"/>
      <c r="CA2288" s="90"/>
      <c r="CB2288" s="90"/>
      <c r="CC2288" s="90"/>
      <c r="CD2288" s="90"/>
      <c r="CE2288" s="90"/>
      <c r="CF2288" s="90"/>
      <c r="CG2288" s="90"/>
      <c r="CH2288" s="90"/>
      <c r="CI2288" s="90"/>
      <c r="CJ2288" s="90"/>
      <c r="CK2288" s="90"/>
      <c r="CL2288" s="90"/>
      <c r="CM2288" s="90"/>
      <c r="CN2288" s="90"/>
      <c r="CO2288" s="90"/>
      <c r="CP2288" s="90"/>
      <c r="CQ2288" s="90"/>
      <c r="CR2288" s="90"/>
      <c r="CS2288" s="90"/>
      <c r="CT2288" s="90"/>
      <c r="CU2288" s="90"/>
      <c r="CV2288" s="90"/>
      <c r="CW2288" s="90"/>
      <c r="CX2288" s="90"/>
      <c r="CY2288" s="90"/>
      <c r="CZ2288" s="90"/>
      <c r="DA2288" s="90"/>
      <c r="DB2288" s="90"/>
      <c r="DC2288" s="90"/>
      <c r="DD2288" s="90"/>
      <c r="DE2288" s="90"/>
      <c r="DF2288" s="90"/>
      <c r="DG2288" s="90"/>
      <c r="DH2288" s="90"/>
      <c r="DI2288" s="90"/>
      <c r="DJ2288" s="90"/>
      <c r="DK2288" s="90"/>
      <c r="DL2288" s="90"/>
      <c r="DM2288" s="90"/>
      <c r="DN2288" s="90"/>
      <c r="DO2288" s="90"/>
      <c r="DP2288" s="90"/>
      <c r="DQ2288" s="90"/>
      <c r="DR2288" s="90"/>
      <c r="DS2288" s="90"/>
      <c r="DT2288" s="90"/>
      <c r="DU2288" s="90"/>
      <c r="DV2288" s="90"/>
      <c r="DW2288" s="90"/>
      <c r="DX2288" s="90"/>
      <c r="DY2288" s="90"/>
      <c r="DZ2288" s="90"/>
      <c r="EA2288" s="90"/>
      <c r="EB2288" s="90"/>
      <c r="EC2288" s="90"/>
      <c r="ED2288" s="90"/>
      <c r="EE2288" s="90"/>
      <c r="EF2288" s="90"/>
      <c r="EG2288" s="90"/>
      <c r="EH2288" s="90"/>
      <c r="EI2288" s="90"/>
      <c r="EJ2288" s="90"/>
      <c r="EK2288" s="90"/>
      <c r="EL2288" s="90"/>
      <c r="EM2288" s="90"/>
      <c r="EN2288" s="90"/>
      <c r="EO2288" s="90"/>
      <c r="EP2288" s="90"/>
      <c r="EQ2288" s="90"/>
      <c r="ER2288" s="90"/>
      <c r="ES2288" s="90"/>
      <c r="ET2288" s="90"/>
      <c r="EU2288" s="90"/>
      <c r="EV2288" s="90"/>
      <c r="EW2288" s="90"/>
      <c r="EX2288" s="90"/>
      <c r="EY2288" s="90"/>
      <c r="EZ2288" s="90"/>
      <c r="FA2288" s="90"/>
      <c r="FB2288" s="90"/>
      <c r="FC2288" s="90"/>
      <c r="FD2288" s="90"/>
      <c r="FE2288" s="90"/>
      <c r="FF2288" s="90"/>
      <c r="FG2288" s="90"/>
      <c r="FH2288" s="90"/>
      <c r="FI2288" s="90"/>
      <c r="FJ2288" s="90"/>
      <c r="FK2288" s="90"/>
      <c r="FL2288" s="90"/>
      <c r="FM2288" s="90"/>
      <c r="FN2288" s="90"/>
      <c r="FO2288" s="90"/>
      <c r="FP2288" s="90"/>
      <c r="FQ2288" s="90"/>
      <c r="FR2288" s="90"/>
      <c r="FS2288" s="90"/>
      <c r="FT2288" s="90"/>
      <c r="FU2288" s="90"/>
      <c r="FV2288" s="90"/>
      <c r="FW2288" s="90"/>
      <c r="FX2288" s="90"/>
      <c r="FY2288" s="90"/>
      <c r="FZ2288" s="90"/>
      <c r="GA2288" s="90"/>
      <c r="GB2288" s="90"/>
      <c r="GC2288" s="90"/>
      <c r="GD2288" s="90"/>
      <c r="GE2288" s="90"/>
      <c r="GF2288" s="90"/>
      <c r="GG2288" s="90"/>
      <c r="GH2288" s="90"/>
      <c r="GI2288" s="90"/>
      <c r="GJ2288" s="90"/>
      <c r="GK2288" s="90"/>
      <c r="GL2288" s="90"/>
      <c r="GM2288" s="90"/>
      <c r="GN2288" s="90"/>
      <c r="GO2288" s="90"/>
      <c r="GP2288" s="90"/>
      <c r="GQ2288" s="90"/>
      <c r="GR2288" s="90"/>
      <c r="GS2288" s="90"/>
      <c r="GT2288" s="90"/>
      <c r="GU2288" s="90"/>
      <c r="GV2288" s="90"/>
      <c r="GW2288" s="90"/>
      <c r="GX2288" s="90"/>
      <c r="GY2288" s="90"/>
      <c r="GZ2288" s="90"/>
      <c r="HA2288" s="90"/>
      <c r="HB2288" s="90"/>
      <c r="HC2288" s="90"/>
      <c r="HD2288" s="90"/>
      <c r="HE2288" s="90"/>
      <c r="HF2288" s="90"/>
      <c r="HG2288" s="90"/>
      <c r="HH2288" s="90"/>
      <c r="HI2288" s="90"/>
      <c r="HJ2288" s="90"/>
      <c r="HK2288" s="90"/>
      <c r="HL2288" s="90"/>
      <c r="HM2288" s="90"/>
      <c r="HN2288" s="90"/>
      <c r="HO2288" s="90"/>
      <c r="HP2288" s="90"/>
      <c r="HQ2288" s="90"/>
      <c r="HR2288" s="90"/>
      <c r="HS2288" s="90"/>
      <c r="HT2288" s="90"/>
      <c r="HU2288" s="90"/>
      <c r="HV2288" s="90"/>
      <c r="HW2288" s="90"/>
      <c r="HX2288" s="90"/>
      <c r="HY2288" s="90"/>
      <c r="HZ2288" s="90"/>
      <c r="IA2288" s="90"/>
      <c r="IB2288" s="90"/>
      <c r="IC2288" s="90"/>
      <c r="ID2288" s="90"/>
      <c r="IE2288" s="90"/>
      <c r="IF2288" s="90"/>
      <c r="IG2288" s="90"/>
      <c r="IH2288" s="90"/>
      <c r="II2288" s="90"/>
      <c r="IJ2288" s="90"/>
      <c r="IK2288" s="90"/>
      <c r="IL2288" s="90"/>
      <c r="IM2288" s="90"/>
    </row>
    <row r="2289" spans="1:247" ht="13.5">
      <c r="A2289" s="90" t="s">
        <v>3336</v>
      </c>
      <c r="B2289" s="90" t="s">
        <v>3468</v>
      </c>
      <c r="C2289" s="90" t="s">
        <v>3469</v>
      </c>
      <c r="D2289" s="98">
        <v>45698</v>
      </c>
      <c r="E2289" s="90">
        <v>346892</v>
      </c>
      <c r="F2289" s="90" t="s">
        <v>2786</v>
      </c>
      <c r="G2289" s="90" t="s">
        <v>752</v>
      </c>
      <c r="H2289" s="92">
        <v>90063.8</v>
      </c>
      <c r="I2289" s="92">
        <v>500</v>
      </c>
      <c r="J2289" s="93"/>
      <c r="K2289" s="94">
        <f t="shared" ref="K2289:K2303" si="69">H2289/I2289</f>
        <v>180.1276</v>
      </c>
      <c r="L2289" s="94">
        <f>K2289</f>
        <v>180.1276</v>
      </c>
      <c r="M2289" s="94">
        <f t="shared" ref="M2289:M2306" si="70">K2289-L2289</f>
        <v>0</v>
      </c>
      <c r="N2289" s="90" t="s">
        <v>3462</v>
      </c>
      <c r="O2289" s="90" t="s">
        <v>3470</v>
      </c>
      <c r="P2289" s="90" t="s">
        <v>3035</v>
      </c>
      <c r="Q2289" s="90"/>
      <c r="R2289" s="90" t="s">
        <v>3366</v>
      </c>
      <c r="S2289" s="90"/>
      <c r="T2289" s="90"/>
      <c r="U2289" s="90"/>
      <c r="V2289" s="90"/>
      <c r="W2289" s="90"/>
      <c r="X2289" s="90"/>
      <c r="Y2289" s="90"/>
      <c r="Z2289" s="90"/>
      <c r="AA2289" s="90"/>
      <c r="AB2289" s="90"/>
      <c r="AC2289" s="90"/>
      <c r="AD2289" s="90"/>
      <c r="AE2289" s="90"/>
      <c r="AF2289" s="90"/>
      <c r="AG2289" s="90"/>
      <c r="AH2289" s="90"/>
      <c r="AI2289" s="90"/>
      <c r="AJ2289" s="90"/>
      <c r="AK2289" s="90"/>
      <c r="AL2289" s="90"/>
      <c r="AM2289" s="90"/>
      <c r="AN2289" s="90"/>
      <c r="AO2289" s="90"/>
      <c r="AP2289" s="90"/>
      <c r="AQ2289" s="90"/>
      <c r="AR2289" s="90"/>
      <c r="AS2289" s="90"/>
      <c r="AT2289" s="90"/>
      <c r="AU2289" s="90"/>
      <c r="AV2289" s="90"/>
      <c r="AW2289" s="90"/>
      <c r="AX2289" s="90"/>
      <c r="AY2289" s="90"/>
      <c r="AZ2289" s="90"/>
      <c r="BA2289" s="90"/>
      <c r="BB2289" s="90"/>
      <c r="BC2289" s="90"/>
      <c r="BD2289" s="90"/>
      <c r="BE2289" s="90"/>
      <c r="BF2289" s="90"/>
      <c r="BG2289" s="90"/>
      <c r="BH2289" s="90"/>
      <c r="BI2289" s="90"/>
      <c r="BJ2289" s="90"/>
      <c r="BK2289" s="90"/>
      <c r="BL2289" s="90"/>
      <c r="BM2289" s="90"/>
      <c r="BN2289" s="90"/>
      <c r="BO2289" s="90"/>
      <c r="BP2289" s="90"/>
      <c r="BQ2289" s="90"/>
      <c r="BR2289" s="90"/>
      <c r="BS2289" s="90"/>
      <c r="BT2289" s="90"/>
      <c r="BU2289" s="90"/>
      <c r="BV2289" s="90"/>
      <c r="BW2289" s="90"/>
      <c r="BX2289" s="90"/>
      <c r="BY2289" s="90"/>
      <c r="BZ2289" s="90"/>
      <c r="CA2289" s="90"/>
      <c r="CB2289" s="90"/>
      <c r="CC2289" s="90"/>
      <c r="CD2289" s="90"/>
      <c r="CE2289" s="90"/>
      <c r="CF2289" s="90"/>
      <c r="CG2289" s="90"/>
      <c r="CH2289" s="90"/>
      <c r="CI2289" s="90"/>
      <c r="CJ2289" s="90"/>
      <c r="CK2289" s="90"/>
      <c r="CL2289" s="90"/>
      <c r="CM2289" s="90"/>
      <c r="CN2289" s="90"/>
      <c r="CO2289" s="90"/>
      <c r="CP2289" s="90"/>
      <c r="CQ2289" s="90"/>
      <c r="CR2289" s="90"/>
      <c r="CS2289" s="90"/>
      <c r="CT2289" s="90"/>
      <c r="CU2289" s="90"/>
      <c r="CV2289" s="90"/>
      <c r="CW2289" s="90"/>
      <c r="CX2289" s="90"/>
      <c r="CY2289" s="90"/>
      <c r="CZ2289" s="90"/>
      <c r="DA2289" s="90"/>
      <c r="DB2289" s="90"/>
      <c r="DC2289" s="90"/>
      <c r="DD2289" s="90"/>
      <c r="DE2289" s="90"/>
      <c r="DF2289" s="90"/>
      <c r="DG2289" s="90"/>
      <c r="DH2289" s="90"/>
      <c r="DI2289" s="90"/>
      <c r="DJ2289" s="90"/>
      <c r="DK2289" s="90"/>
      <c r="DL2289" s="90"/>
      <c r="DM2289" s="90"/>
      <c r="DN2289" s="90"/>
      <c r="DO2289" s="90"/>
      <c r="DP2289" s="90"/>
      <c r="DQ2289" s="90"/>
      <c r="DR2289" s="90"/>
      <c r="DS2289" s="90"/>
      <c r="DT2289" s="90"/>
      <c r="DU2289" s="90"/>
      <c r="DV2289" s="90"/>
      <c r="DW2289" s="90"/>
      <c r="DX2289" s="90"/>
      <c r="DY2289" s="90"/>
      <c r="DZ2289" s="90"/>
      <c r="EA2289" s="90"/>
      <c r="EB2289" s="90"/>
      <c r="EC2289" s="90"/>
      <c r="ED2289" s="90"/>
      <c r="EE2289" s="90"/>
      <c r="EF2289" s="90"/>
      <c r="EG2289" s="90"/>
      <c r="EH2289" s="90"/>
      <c r="EI2289" s="90"/>
      <c r="EJ2289" s="90"/>
      <c r="EK2289" s="90"/>
      <c r="EL2289" s="90"/>
      <c r="EM2289" s="90"/>
      <c r="EN2289" s="90"/>
      <c r="EO2289" s="90"/>
      <c r="EP2289" s="90"/>
      <c r="EQ2289" s="90"/>
      <c r="ER2289" s="90"/>
      <c r="ES2289" s="90"/>
      <c r="ET2289" s="90"/>
      <c r="EU2289" s="90"/>
      <c r="EV2289" s="90"/>
      <c r="EW2289" s="90"/>
      <c r="EX2289" s="90"/>
      <c r="EY2289" s="90"/>
      <c r="EZ2289" s="90"/>
      <c r="FA2289" s="90"/>
      <c r="FB2289" s="90"/>
      <c r="FC2289" s="90"/>
      <c r="FD2289" s="90"/>
      <c r="FE2289" s="90"/>
      <c r="FF2289" s="90"/>
      <c r="FG2289" s="90"/>
      <c r="FH2289" s="90"/>
      <c r="FI2289" s="90"/>
      <c r="FJ2289" s="90"/>
      <c r="FK2289" s="90"/>
      <c r="FL2289" s="90"/>
      <c r="FM2289" s="90"/>
      <c r="FN2289" s="90"/>
      <c r="FO2289" s="90"/>
      <c r="FP2289" s="90"/>
      <c r="FQ2289" s="90"/>
      <c r="FR2289" s="90"/>
      <c r="FS2289" s="90"/>
      <c r="FT2289" s="90"/>
      <c r="FU2289" s="90"/>
      <c r="FV2289" s="90"/>
      <c r="FW2289" s="90"/>
      <c r="FX2289" s="90"/>
      <c r="FY2289" s="90"/>
      <c r="FZ2289" s="90"/>
      <c r="GA2289" s="90"/>
      <c r="GB2289" s="90"/>
      <c r="GC2289" s="90"/>
      <c r="GD2289" s="90"/>
      <c r="GE2289" s="90"/>
      <c r="GF2289" s="90"/>
      <c r="GG2289" s="90"/>
      <c r="GH2289" s="90"/>
      <c r="GI2289" s="90"/>
      <c r="GJ2289" s="90"/>
      <c r="GK2289" s="90"/>
      <c r="GL2289" s="90"/>
      <c r="GM2289" s="90"/>
      <c r="GN2289" s="90"/>
      <c r="GO2289" s="90"/>
      <c r="GP2289" s="90"/>
      <c r="GQ2289" s="90"/>
      <c r="GR2289" s="90"/>
      <c r="GS2289" s="90"/>
      <c r="GT2289" s="90"/>
      <c r="GU2289" s="90"/>
      <c r="GV2289" s="90"/>
      <c r="GW2289" s="90"/>
      <c r="GX2289" s="90"/>
      <c r="GY2289" s="90"/>
      <c r="GZ2289" s="90"/>
      <c r="HA2289" s="90"/>
      <c r="HB2289" s="90"/>
      <c r="HC2289" s="90"/>
      <c r="HD2289" s="90"/>
      <c r="HE2289" s="90"/>
      <c r="HF2289" s="90"/>
      <c r="HG2289" s="90"/>
      <c r="HH2289" s="90"/>
      <c r="HI2289" s="90"/>
      <c r="HJ2289" s="90"/>
      <c r="HK2289" s="90"/>
      <c r="HL2289" s="90"/>
      <c r="HM2289" s="90"/>
      <c r="HN2289" s="90"/>
      <c r="HO2289" s="90"/>
      <c r="HP2289" s="90"/>
      <c r="HQ2289" s="90"/>
      <c r="HR2289" s="90"/>
      <c r="HS2289" s="90"/>
      <c r="HT2289" s="90"/>
      <c r="HU2289" s="90"/>
      <c r="HV2289" s="90"/>
      <c r="HW2289" s="90"/>
      <c r="HX2289" s="90"/>
      <c r="HY2289" s="90"/>
      <c r="HZ2289" s="90"/>
      <c r="IA2289" s="90"/>
      <c r="IB2289" s="90"/>
      <c r="IC2289" s="90"/>
      <c r="ID2289" s="90"/>
      <c r="IE2289" s="90"/>
      <c r="IF2289" s="90"/>
      <c r="IG2289" s="90"/>
      <c r="IH2289" s="90"/>
      <c r="II2289" s="90"/>
      <c r="IJ2289" s="90"/>
      <c r="IK2289" s="90"/>
      <c r="IL2289" s="90"/>
      <c r="IM2289" s="90"/>
    </row>
    <row r="2290" spans="1:247" ht="13.5">
      <c r="A2290" s="90" t="s">
        <v>3336</v>
      </c>
      <c r="B2290" s="90" t="s">
        <v>3468</v>
      </c>
      <c r="C2290" s="90" t="s">
        <v>3469</v>
      </c>
      <c r="D2290" s="98">
        <v>45757</v>
      </c>
      <c r="E2290" s="90">
        <v>347049</v>
      </c>
      <c r="F2290" s="90" t="s">
        <v>2786</v>
      </c>
      <c r="G2290" s="90" t="s">
        <v>752</v>
      </c>
      <c r="H2290" s="92">
        <v>33345.5</v>
      </c>
      <c r="I2290" s="92">
        <v>500</v>
      </c>
      <c r="J2290" s="93"/>
      <c r="K2290" s="94">
        <f t="shared" si="69"/>
        <v>66.691000000000003</v>
      </c>
      <c r="L2290" s="94">
        <f>K2290</f>
        <v>66.691000000000003</v>
      </c>
      <c r="M2290" s="94">
        <f t="shared" si="70"/>
        <v>0</v>
      </c>
      <c r="N2290" s="91"/>
      <c r="O2290" s="90" t="s">
        <v>2929</v>
      </c>
      <c r="P2290" s="90"/>
      <c r="Q2290" s="90"/>
      <c r="R2290" s="90"/>
      <c r="S2290" s="90"/>
      <c r="T2290" s="90"/>
      <c r="U2290" s="90"/>
      <c r="V2290" s="90"/>
      <c r="W2290" s="90"/>
      <c r="X2290" s="90"/>
      <c r="Y2290" s="90"/>
      <c r="Z2290" s="90"/>
      <c r="AA2290" s="90"/>
      <c r="AB2290" s="90"/>
      <c r="AC2290" s="90"/>
      <c r="AD2290" s="90"/>
      <c r="AE2290" s="90"/>
      <c r="AF2290" s="90"/>
      <c r="AG2290" s="90"/>
      <c r="AH2290" s="90"/>
      <c r="AI2290" s="90"/>
      <c r="AJ2290" s="90"/>
      <c r="AK2290" s="90"/>
      <c r="AL2290" s="90"/>
      <c r="AM2290" s="90"/>
      <c r="AN2290" s="90"/>
      <c r="AO2290" s="90"/>
      <c r="AP2290" s="90"/>
      <c r="AQ2290" s="90"/>
      <c r="AR2290" s="90"/>
      <c r="AS2290" s="90"/>
      <c r="AT2290" s="90"/>
      <c r="AU2290" s="90"/>
      <c r="AV2290" s="90"/>
      <c r="AW2290" s="90"/>
      <c r="AX2290" s="90"/>
      <c r="AY2290" s="90"/>
      <c r="AZ2290" s="90"/>
      <c r="BA2290" s="90"/>
      <c r="BB2290" s="90"/>
      <c r="BC2290" s="90"/>
      <c r="BD2290" s="90"/>
      <c r="BE2290" s="90"/>
      <c r="BF2290" s="90"/>
      <c r="BG2290" s="90"/>
      <c r="BH2290" s="90"/>
      <c r="BI2290" s="90"/>
      <c r="BJ2290" s="90"/>
      <c r="BK2290" s="90"/>
      <c r="BL2290" s="90"/>
      <c r="BM2290" s="90"/>
      <c r="BN2290" s="90"/>
      <c r="BO2290" s="90"/>
      <c r="BP2290" s="90"/>
      <c r="BQ2290" s="90"/>
      <c r="BR2290" s="90"/>
      <c r="BS2290" s="90"/>
      <c r="BT2290" s="90"/>
      <c r="BU2290" s="90"/>
      <c r="BV2290" s="90"/>
      <c r="BW2290" s="90"/>
      <c r="BX2290" s="90"/>
      <c r="BY2290" s="90"/>
      <c r="BZ2290" s="90"/>
      <c r="CA2290" s="90"/>
      <c r="CB2290" s="90"/>
      <c r="CC2290" s="90"/>
      <c r="CD2290" s="90"/>
      <c r="CE2290" s="90"/>
      <c r="CF2290" s="90"/>
      <c r="CG2290" s="90"/>
      <c r="CH2290" s="90"/>
      <c r="CI2290" s="90"/>
      <c r="CJ2290" s="90"/>
      <c r="CK2290" s="90"/>
      <c r="CL2290" s="90"/>
      <c r="CM2290" s="90"/>
      <c r="CN2290" s="90"/>
      <c r="CO2290" s="90"/>
      <c r="CP2290" s="90"/>
      <c r="CQ2290" s="90"/>
      <c r="CR2290" s="90"/>
      <c r="CS2290" s="90"/>
      <c r="CT2290" s="90"/>
      <c r="CU2290" s="90"/>
      <c r="CV2290" s="90"/>
      <c r="CW2290" s="90"/>
      <c r="CX2290" s="90"/>
      <c r="CY2290" s="90"/>
      <c r="CZ2290" s="90"/>
      <c r="DA2290" s="90"/>
      <c r="DB2290" s="90"/>
      <c r="DC2290" s="90"/>
      <c r="DD2290" s="90"/>
      <c r="DE2290" s="90"/>
      <c r="DF2290" s="90"/>
      <c r="DG2290" s="90"/>
      <c r="DH2290" s="90"/>
      <c r="DI2290" s="90"/>
      <c r="DJ2290" s="90"/>
      <c r="DK2290" s="90"/>
      <c r="DL2290" s="90"/>
      <c r="DM2290" s="90"/>
      <c r="DN2290" s="90"/>
      <c r="DO2290" s="90"/>
      <c r="DP2290" s="90"/>
      <c r="DQ2290" s="90"/>
      <c r="DR2290" s="90"/>
      <c r="DS2290" s="90"/>
      <c r="DT2290" s="90"/>
      <c r="DU2290" s="90"/>
      <c r="DV2290" s="90"/>
      <c r="DW2290" s="90"/>
      <c r="DX2290" s="90"/>
      <c r="DY2290" s="90"/>
      <c r="DZ2290" s="90"/>
      <c r="EA2290" s="90"/>
      <c r="EB2290" s="90"/>
      <c r="EC2290" s="90"/>
      <c r="ED2290" s="90"/>
      <c r="EE2290" s="90"/>
      <c r="EF2290" s="90"/>
      <c r="EG2290" s="90"/>
      <c r="EH2290" s="90"/>
      <c r="EI2290" s="90"/>
      <c r="EJ2290" s="90"/>
      <c r="EK2290" s="90"/>
      <c r="EL2290" s="90"/>
      <c r="EM2290" s="90"/>
      <c r="EN2290" s="90"/>
      <c r="EO2290" s="90"/>
      <c r="EP2290" s="90"/>
      <c r="EQ2290" s="90"/>
      <c r="ER2290" s="90"/>
      <c r="ES2290" s="90"/>
      <c r="ET2290" s="90"/>
      <c r="EU2290" s="90"/>
      <c r="EV2290" s="90"/>
      <c r="EW2290" s="90"/>
      <c r="EX2290" s="90"/>
      <c r="EY2290" s="90"/>
      <c r="EZ2290" s="90"/>
      <c r="FA2290" s="90"/>
      <c r="FB2290" s="90"/>
      <c r="FC2290" s="90"/>
      <c r="FD2290" s="90"/>
      <c r="FE2290" s="90"/>
      <c r="FF2290" s="90"/>
      <c r="FG2290" s="90"/>
      <c r="FH2290" s="90"/>
      <c r="FI2290" s="90"/>
      <c r="FJ2290" s="90"/>
      <c r="FK2290" s="90"/>
      <c r="FL2290" s="90"/>
      <c r="FM2290" s="90"/>
      <c r="FN2290" s="90"/>
      <c r="FO2290" s="90"/>
      <c r="FP2290" s="90"/>
      <c r="FQ2290" s="90"/>
      <c r="FR2290" s="90"/>
      <c r="FS2290" s="90"/>
      <c r="FT2290" s="90"/>
      <c r="FU2290" s="90"/>
      <c r="FV2290" s="90"/>
      <c r="FW2290" s="90"/>
      <c r="FX2290" s="90"/>
      <c r="FY2290" s="90"/>
      <c r="FZ2290" s="90"/>
      <c r="GA2290" s="90"/>
      <c r="GB2290" s="90"/>
      <c r="GC2290" s="90"/>
      <c r="GD2290" s="90"/>
      <c r="GE2290" s="90"/>
      <c r="GF2290" s="90"/>
      <c r="GG2290" s="90"/>
      <c r="GH2290" s="90"/>
      <c r="GI2290" s="90"/>
      <c r="GJ2290" s="90"/>
      <c r="GK2290" s="90"/>
      <c r="GL2290" s="90"/>
      <c r="GM2290" s="90"/>
      <c r="GN2290" s="90"/>
      <c r="GO2290" s="90"/>
      <c r="GP2290" s="90"/>
      <c r="GQ2290" s="90"/>
      <c r="GR2290" s="90"/>
      <c r="GS2290" s="90"/>
      <c r="GT2290" s="90"/>
      <c r="GU2290" s="90"/>
      <c r="GV2290" s="90"/>
      <c r="GW2290" s="90"/>
      <c r="GX2290" s="90"/>
      <c r="GY2290" s="90"/>
      <c r="GZ2290" s="90"/>
      <c r="HA2290" s="90"/>
      <c r="HB2290" s="90"/>
      <c r="HC2290" s="90"/>
      <c r="HD2290" s="90"/>
      <c r="HE2290" s="90"/>
      <c r="HF2290" s="90"/>
      <c r="HG2290" s="90"/>
      <c r="HH2290" s="90"/>
      <c r="HI2290" s="90"/>
      <c r="HJ2290" s="90"/>
      <c r="HK2290" s="90"/>
      <c r="HL2290" s="90"/>
      <c r="HM2290" s="90"/>
      <c r="HN2290" s="90"/>
      <c r="HO2290" s="90"/>
      <c r="HP2290" s="90"/>
      <c r="HQ2290" s="90"/>
      <c r="HR2290" s="90"/>
      <c r="HS2290" s="90"/>
      <c r="HT2290" s="90"/>
      <c r="HU2290" s="90"/>
      <c r="HV2290" s="90"/>
      <c r="HW2290" s="90"/>
      <c r="HX2290" s="90"/>
      <c r="HY2290" s="90"/>
      <c r="HZ2290" s="90"/>
      <c r="IA2290" s="90"/>
      <c r="IB2290" s="90"/>
      <c r="IC2290" s="90"/>
      <c r="ID2290" s="90"/>
      <c r="IE2290" s="90"/>
      <c r="IF2290" s="90"/>
      <c r="IG2290" s="90"/>
      <c r="IH2290" s="90"/>
      <c r="II2290" s="90"/>
      <c r="IJ2290" s="90"/>
      <c r="IK2290" s="90"/>
      <c r="IL2290" s="90"/>
      <c r="IM2290" s="90"/>
    </row>
    <row r="2291" spans="1:247" ht="13.5">
      <c r="A2291" s="90" t="s">
        <v>3336</v>
      </c>
      <c r="B2291" s="90" t="s">
        <v>3468</v>
      </c>
      <c r="C2291" s="90" t="s">
        <v>3469</v>
      </c>
      <c r="D2291" s="98">
        <v>45757</v>
      </c>
      <c r="E2291" s="90">
        <v>347051</v>
      </c>
      <c r="F2291" s="90" t="s">
        <v>2786</v>
      </c>
      <c r="G2291" s="90" t="s">
        <v>752</v>
      </c>
      <c r="H2291" s="92">
        <v>99953.5</v>
      </c>
      <c r="I2291" s="92">
        <v>500</v>
      </c>
      <c r="J2291" s="93"/>
      <c r="K2291" s="94">
        <f t="shared" si="69"/>
        <v>199.90700000000001</v>
      </c>
      <c r="L2291" s="94">
        <f>K2291</f>
        <v>199.90700000000001</v>
      </c>
      <c r="M2291" s="94">
        <f t="shared" si="70"/>
        <v>0</v>
      </c>
      <c r="N2291" s="91"/>
      <c r="O2291" s="90" t="s">
        <v>2929</v>
      </c>
      <c r="P2291" s="90"/>
      <c r="Q2291" s="90"/>
      <c r="R2291" s="90"/>
      <c r="S2291" s="90"/>
      <c r="T2291" s="90"/>
      <c r="U2291" s="90"/>
      <c r="V2291" s="90"/>
      <c r="W2291" s="90"/>
      <c r="X2291" s="90"/>
      <c r="Y2291" s="90"/>
      <c r="Z2291" s="90"/>
      <c r="AA2291" s="90"/>
      <c r="AB2291" s="90"/>
      <c r="AC2291" s="90"/>
      <c r="AD2291" s="90"/>
      <c r="AE2291" s="90"/>
      <c r="AF2291" s="90"/>
      <c r="AG2291" s="90"/>
      <c r="AH2291" s="90"/>
      <c r="AI2291" s="90"/>
      <c r="AJ2291" s="90"/>
      <c r="AK2291" s="90"/>
      <c r="AL2291" s="90"/>
      <c r="AM2291" s="90"/>
      <c r="AN2291" s="90"/>
      <c r="AO2291" s="90"/>
      <c r="AP2291" s="90"/>
      <c r="AQ2291" s="90"/>
      <c r="AR2291" s="90"/>
      <c r="AS2291" s="90"/>
      <c r="AT2291" s="90"/>
      <c r="AU2291" s="90"/>
      <c r="AV2291" s="90"/>
      <c r="AW2291" s="90"/>
      <c r="AX2291" s="90"/>
      <c r="AY2291" s="90"/>
      <c r="AZ2291" s="90"/>
      <c r="BA2291" s="90"/>
      <c r="BB2291" s="90"/>
      <c r="BC2291" s="90"/>
      <c r="BD2291" s="90"/>
      <c r="BE2291" s="90"/>
      <c r="BF2291" s="90"/>
      <c r="BG2291" s="90"/>
      <c r="BH2291" s="90"/>
      <c r="BI2291" s="90"/>
      <c r="BJ2291" s="90"/>
      <c r="BK2291" s="90"/>
      <c r="BL2291" s="90"/>
      <c r="BM2291" s="90"/>
      <c r="BN2291" s="90"/>
      <c r="BO2291" s="90"/>
      <c r="BP2291" s="90"/>
      <c r="BQ2291" s="90"/>
      <c r="BR2291" s="90"/>
      <c r="BS2291" s="90"/>
      <c r="BT2291" s="90"/>
      <c r="BU2291" s="90"/>
      <c r="BV2291" s="90"/>
      <c r="BW2291" s="90"/>
      <c r="BX2291" s="90"/>
      <c r="BY2291" s="90"/>
      <c r="BZ2291" s="90"/>
      <c r="CA2291" s="90"/>
      <c r="CB2291" s="90"/>
      <c r="CC2291" s="90"/>
      <c r="CD2291" s="90"/>
      <c r="CE2291" s="90"/>
      <c r="CF2291" s="90"/>
      <c r="CG2291" s="90"/>
      <c r="CH2291" s="90"/>
      <c r="CI2291" s="90"/>
      <c r="CJ2291" s="90"/>
      <c r="CK2291" s="90"/>
      <c r="CL2291" s="90"/>
      <c r="CM2291" s="90"/>
      <c r="CN2291" s="90"/>
      <c r="CO2291" s="90"/>
      <c r="CP2291" s="90"/>
      <c r="CQ2291" s="90"/>
      <c r="CR2291" s="90"/>
      <c r="CS2291" s="90"/>
      <c r="CT2291" s="90"/>
      <c r="CU2291" s="90"/>
      <c r="CV2291" s="90"/>
      <c r="CW2291" s="90"/>
      <c r="CX2291" s="90"/>
      <c r="CY2291" s="90"/>
      <c r="CZ2291" s="90"/>
      <c r="DA2291" s="90"/>
      <c r="DB2291" s="90"/>
      <c r="DC2291" s="90"/>
      <c r="DD2291" s="90"/>
      <c r="DE2291" s="90"/>
      <c r="DF2291" s="90"/>
      <c r="DG2291" s="90"/>
      <c r="DH2291" s="90"/>
      <c r="DI2291" s="90"/>
      <c r="DJ2291" s="90"/>
      <c r="DK2291" s="90"/>
      <c r="DL2291" s="90"/>
      <c r="DM2291" s="90"/>
      <c r="DN2291" s="90"/>
      <c r="DO2291" s="90"/>
      <c r="DP2291" s="90"/>
      <c r="DQ2291" s="90"/>
      <c r="DR2291" s="90"/>
      <c r="DS2291" s="90"/>
      <c r="DT2291" s="90"/>
      <c r="DU2291" s="90"/>
      <c r="DV2291" s="90"/>
      <c r="DW2291" s="90"/>
      <c r="DX2291" s="90"/>
      <c r="DY2291" s="90"/>
      <c r="DZ2291" s="90"/>
      <c r="EA2291" s="90"/>
      <c r="EB2291" s="90"/>
      <c r="EC2291" s="90"/>
      <c r="ED2291" s="90"/>
      <c r="EE2291" s="90"/>
      <c r="EF2291" s="90"/>
      <c r="EG2291" s="90"/>
      <c r="EH2291" s="90"/>
      <c r="EI2291" s="90"/>
      <c r="EJ2291" s="90"/>
      <c r="EK2291" s="90"/>
      <c r="EL2291" s="90"/>
      <c r="EM2291" s="90"/>
      <c r="EN2291" s="90"/>
      <c r="EO2291" s="90"/>
      <c r="EP2291" s="90"/>
      <c r="EQ2291" s="90"/>
      <c r="ER2291" s="90"/>
      <c r="ES2291" s="90"/>
      <c r="ET2291" s="90"/>
      <c r="EU2291" s="90"/>
      <c r="EV2291" s="90"/>
      <c r="EW2291" s="90"/>
      <c r="EX2291" s="90"/>
      <c r="EY2291" s="90"/>
      <c r="EZ2291" s="90"/>
      <c r="FA2291" s="90"/>
      <c r="FB2291" s="90"/>
      <c r="FC2291" s="90"/>
      <c r="FD2291" s="90"/>
      <c r="FE2291" s="90"/>
      <c r="FF2291" s="90"/>
      <c r="FG2291" s="90"/>
      <c r="FH2291" s="90"/>
      <c r="FI2291" s="90"/>
      <c r="FJ2291" s="90"/>
      <c r="FK2291" s="90"/>
      <c r="FL2291" s="90"/>
      <c r="FM2291" s="90"/>
      <c r="FN2291" s="90"/>
      <c r="FO2291" s="90"/>
      <c r="FP2291" s="90"/>
      <c r="FQ2291" s="90"/>
      <c r="FR2291" s="90"/>
      <c r="FS2291" s="90"/>
      <c r="FT2291" s="90"/>
      <c r="FU2291" s="90"/>
      <c r="FV2291" s="90"/>
      <c r="FW2291" s="90"/>
      <c r="FX2291" s="90"/>
      <c r="FY2291" s="90"/>
      <c r="FZ2291" s="90"/>
      <c r="GA2291" s="90"/>
      <c r="GB2291" s="90"/>
      <c r="GC2291" s="90"/>
      <c r="GD2291" s="90"/>
      <c r="GE2291" s="90"/>
      <c r="GF2291" s="90"/>
      <c r="GG2291" s="90"/>
      <c r="GH2291" s="90"/>
      <c r="GI2291" s="90"/>
      <c r="GJ2291" s="90"/>
      <c r="GK2291" s="90"/>
      <c r="GL2291" s="90"/>
      <c r="GM2291" s="90"/>
      <c r="GN2291" s="90"/>
      <c r="GO2291" s="90"/>
      <c r="GP2291" s="90"/>
      <c r="GQ2291" s="90"/>
      <c r="GR2291" s="90"/>
      <c r="GS2291" s="90"/>
      <c r="GT2291" s="90"/>
      <c r="GU2291" s="90"/>
      <c r="GV2291" s="90"/>
      <c r="GW2291" s="90"/>
      <c r="GX2291" s="90"/>
      <c r="GY2291" s="90"/>
      <c r="GZ2291" s="90"/>
      <c r="HA2291" s="90"/>
      <c r="HB2291" s="90"/>
      <c r="HC2291" s="90"/>
      <c r="HD2291" s="90"/>
      <c r="HE2291" s="90"/>
      <c r="HF2291" s="90"/>
      <c r="HG2291" s="90"/>
      <c r="HH2291" s="90"/>
      <c r="HI2291" s="90"/>
      <c r="HJ2291" s="90"/>
      <c r="HK2291" s="90"/>
      <c r="HL2291" s="90"/>
      <c r="HM2291" s="90"/>
      <c r="HN2291" s="90"/>
      <c r="HO2291" s="90"/>
      <c r="HP2291" s="90"/>
      <c r="HQ2291" s="90"/>
      <c r="HR2291" s="90"/>
      <c r="HS2291" s="90"/>
      <c r="HT2291" s="90"/>
      <c r="HU2291" s="90"/>
      <c r="HV2291" s="90"/>
      <c r="HW2291" s="90"/>
      <c r="HX2291" s="90"/>
      <c r="HY2291" s="90"/>
      <c r="HZ2291" s="90"/>
      <c r="IA2291" s="90"/>
      <c r="IB2291" s="90"/>
      <c r="IC2291" s="90"/>
      <c r="ID2291" s="90"/>
      <c r="IE2291" s="90"/>
      <c r="IF2291" s="90"/>
      <c r="IG2291" s="90"/>
      <c r="IH2291" s="90"/>
      <c r="II2291" s="90"/>
      <c r="IJ2291" s="90"/>
      <c r="IK2291" s="90"/>
      <c r="IL2291" s="90"/>
      <c r="IM2291" s="90"/>
    </row>
    <row r="2292" spans="1:247" ht="13.5">
      <c r="A2292" s="90" t="s">
        <v>3336</v>
      </c>
      <c r="B2292" s="90" t="s">
        <v>3471</v>
      </c>
      <c r="C2292" s="90" t="s">
        <v>3469</v>
      </c>
      <c r="D2292" s="98">
        <v>45818</v>
      </c>
      <c r="E2292" s="90">
        <v>347268</v>
      </c>
      <c r="F2292" s="90" t="s">
        <v>2786</v>
      </c>
      <c r="G2292" s="90" t="s">
        <v>752</v>
      </c>
      <c r="H2292" s="92">
        <v>128334.87</v>
      </c>
      <c r="I2292" s="92">
        <v>500</v>
      </c>
      <c r="J2292" s="93"/>
      <c r="K2292" s="94">
        <f t="shared" si="69"/>
        <v>256.66973999999999</v>
      </c>
      <c r="L2292" s="94">
        <f>K2292</f>
        <v>256.66973999999999</v>
      </c>
      <c r="M2292" s="94">
        <f t="shared" si="70"/>
        <v>0</v>
      </c>
      <c r="N2292" s="91"/>
      <c r="O2292" s="90"/>
      <c r="P2292" s="90"/>
      <c r="Q2292" s="90"/>
      <c r="R2292" s="90"/>
      <c r="S2292" s="90"/>
      <c r="T2292" s="90"/>
      <c r="U2292" s="90"/>
      <c r="V2292" s="90"/>
      <c r="W2292" s="90"/>
      <c r="X2292" s="90"/>
      <c r="Y2292" s="90"/>
      <c r="Z2292" s="90"/>
      <c r="AA2292" s="90"/>
      <c r="AB2292" s="90"/>
      <c r="AC2292" s="90"/>
      <c r="AD2292" s="90"/>
      <c r="AE2292" s="90"/>
      <c r="AF2292" s="90"/>
      <c r="AG2292" s="90"/>
      <c r="AH2292" s="90"/>
      <c r="AI2292" s="90"/>
      <c r="AJ2292" s="90"/>
      <c r="AK2292" s="90"/>
      <c r="AL2292" s="90"/>
      <c r="AM2292" s="90"/>
      <c r="AN2292" s="90"/>
      <c r="AO2292" s="90"/>
      <c r="AP2292" s="90"/>
      <c r="AQ2292" s="90"/>
      <c r="AR2292" s="90"/>
      <c r="AS2292" s="90"/>
      <c r="AT2292" s="90"/>
      <c r="AU2292" s="90"/>
      <c r="AV2292" s="90"/>
      <c r="AW2292" s="90"/>
      <c r="AX2292" s="90"/>
      <c r="AY2292" s="90"/>
      <c r="AZ2292" s="90"/>
      <c r="BA2292" s="90"/>
      <c r="BB2292" s="90"/>
      <c r="BC2292" s="90"/>
      <c r="BD2292" s="90"/>
      <c r="BE2292" s="90"/>
      <c r="BF2292" s="90"/>
      <c r="BG2292" s="90"/>
      <c r="BH2292" s="90"/>
      <c r="BI2292" s="90"/>
      <c r="BJ2292" s="90"/>
      <c r="BK2292" s="90"/>
      <c r="BL2292" s="90"/>
      <c r="BM2292" s="90"/>
      <c r="BN2292" s="90"/>
      <c r="BO2292" s="90"/>
      <c r="BP2292" s="90"/>
      <c r="BQ2292" s="90"/>
      <c r="BR2292" s="90"/>
      <c r="BS2292" s="90"/>
      <c r="BT2292" s="90"/>
      <c r="BU2292" s="90"/>
      <c r="BV2292" s="90"/>
      <c r="BW2292" s="90"/>
      <c r="BX2292" s="90"/>
      <c r="BY2292" s="90"/>
      <c r="BZ2292" s="90"/>
      <c r="CA2292" s="90"/>
      <c r="CB2292" s="90"/>
      <c r="CC2292" s="90"/>
      <c r="CD2292" s="90"/>
      <c r="CE2292" s="90"/>
      <c r="CF2292" s="90"/>
      <c r="CG2292" s="90"/>
      <c r="CH2292" s="90"/>
      <c r="CI2292" s="90"/>
      <c r="CJ2292" s="90"/>
      <c r="CK2292" s="90"/>
      <c r="CL2292" s="90"/>
      <c r="CM2292" s="90"/>
      <c r="CN2292" s="90"/>
      <c r="CO2292" s="90"/>
      <c r="CP2292" s="90"/>
      <c r="CQ2292" s="90"/>
      <c r="CR2292" s="90"/>
      <c r="CS2292" s="90"/>
      <c r="CT2292" s="90"/>
      <c r="CU2292" s="90"/>
      <c r="CV2292" s="90"/>
      <c r="CW2292" s="90"/>
      <c r="CX2292" s="90"/>
      <c r="CY2292" s="90"/>
      <c r="CZ2292" s="90"/>
      <c r="DA2292" s="90"/>
      <c r="DB2292" s="90"/>
      <c r="DC2292" s="90"/>
      <c r="DD2292" s="90"/>
      <c r="DE2292" s="90"/>
      <c r="DF2292" s="90"/>
      <c r="DG2292" s="90"/>
      <c r="DH2292" s="90"/>
      <c r="DI2292" s="90"/>
      <c r="DJ2292" s="90"/>
      <c r="DK2292" s="90"/>
      <c r="DL2292" s="90"/>
      <c r="DM2292" s="90"/>
      <c r="DN2292" s="90"/>
      <c r="DO2292" s="90"/>
      <c r="DP2292" s="90"/>
      <c r="DQ2292" s="90"/>
      <c r="DR2292" s="90"/>
      <c r="DS2292" s="90"/>
      <c r="DT2292" s="90"/>
      <c r="DU2292" s="90"/>
      <c r="DV2292" s="90"/>
      <c r="DW2292" s="90"/>
      <c r="DX2292" s="90"/>
      <c r="DY2292" s="90"/>
      <c r="DZ2292" s="90"/>
      <c r="EA2292" s="90"/>
      <c r="EB2292" s="90"/>
      <c r="EC2292" s="90"/>
      <c r="ED2292" s="90"/>
      <c r="EE2292" s="90"/>
      <c r="EF2292" s="90"/>
      <c r="EG2292" s="90"/>
      <c r="EH2292" s="90"/>
      <c r="EI2292" s="90"/>
      <c r="EJ2292" s="90"/>
      <c r="EK2292" s="90"/>
      <c r="EL2292" s="90"/>
      <c r="EM2292" s="90"/>
      <c r="EN2292" s="90"/>
      <c r="EO2292" s="90"/>
      <c r="EP2292" s="90"/>
      <c r="EQ2292" s="90"/>
      <c r="ER2292" s="90"/>
      <c r="ES2292" s="90"/>
      <c r="ET2292" s="90"/>
      <c r="EU2292" s="90"/>
      <c r="EV2292" s="90"/>
      <c r="EW2292" s="90"/>
      <c r="EX2292" s="90"/>
      <c r="EY2292" s="90"/>
      <c r="EZ2292" s="90"/>
      <c r="FA2292" s="90"/>
      <c r="FB2292" s="90"/>
      <c r="FC2292" s="90"/>
      <c r="FD2292" s="90"/>
      <c r="FE2292" s="90"/>
      <c r="FF2292" s="90"/>
      <c r="FG2292" s="90"/>
      <c r="FH2292" s="90"/>
      <c r="FI2292" s="90"/>
      <c r="FJ2292" s="90"/>
      <c r="FK2292" s="90"/>
      <c r="FL2292" s="90"/>
      <c r="FM2292" s="90"/>
      <c r="FN2292" s="90"/>
      <c r="FO2292" s="90"/>
      <c r="FP2292" s="90"/>
      <c r="FQ2292" s="90"/>
      <c r="FR2292" s="90"/>
      <c r="FS2292" s="90"/>
      <c r="FT2292" s="90"/>
      <c r="FU2292" s="90"/>
      <c r="FV2292" s="90"/>
      <c r="FW2292" s="90"/>
      <c r="FX2292" s="90"/>
      <c r="FY2292" s="90"/>
      <c r="FZ2292" s="90"/>
      <c r="GA2292" s="90"/>
      <c r="GB2292" s="90"/>
      <c r="GC2292" s="90"/>
      <c r="GD2292" s="90"/>
      <c r="GE2292" s="90"/>
      <c r="GF2292" s="90"/>
      <c r="GG2292" s="90"/>
      <c r="GH2292" s="90"/>
      <c r="GI2292" s="90"/>
      <c r="GJ2292" s="90"/>
      <c r="GK2292" s="90"/>
      <c r="GL2292" s="90"/>
      <c r="GM2292" s="90"/>
      <c r="GN2292" s="90"/>
      <c r="GO2292" s="90"/>
      <c r="GP2292" s="90"/>
      <c r="GQ2292" s="90"/>
      <c r="GR2292" s="90"/>
      <c r="GS2292" s="90"/>
      <c r="GT2292" s="90"/>
      <c r="GU2292" s="90"/>
      <c r="GV2292" s="90"/>
      <c r="GW2292" s="90"/>
      <c r="GX2292" s="90"/>
      <c r="GY2292" s="90"/>
      <c r="GZ2292" s="90"/>
      <c r="HA2292" s="90"/>
      <c r="HB2292" s="90"/>
      <c r="HC2292" s="90"/>
      <c r="HD2292" s="90"/>
      <c r="HE2292" s="90"/>
      <c r="HF2292" s="90"/>
      <c r="HG2292" s="90"/>
      <c r="HH2292" s="90"/>
      <c r="HI2292" s="90"/>
      <c r="HJ2292" s="90"/>
      <c r="HK2292" s="90"/>
      <c r="HL2292" s="90"/>
      <c r="HM2292" s="90"/>
      <c r="HN2292" s="90"/>
      <c r="HO2292" s="90"/>
      <c r="HP2292" s="90"/>
      <c r="HQ2292" s="90"/>
      <c r="HR2292" s="90"/>
      <c r="HS2292" s="90"/>
      <c r="HT2292" s="90"/>
      <c r="HU2292" s="90"/>
      <c r="HV2292" s="90"/>
      <c r="HW2292" s="90"/>
      <c r="HX2292" s="90"/>
      <c r="HY2292" s="90"/>
      <c r="HZ2292" s="90"/>
      <c r="IA2292" s="90"/>
      <c r="IB2292" s="90"/>
      <c r="IC2292" s="90"/>
      <c r="ID2292" s="90"/>
      <c r="IE2292" s="90"/>
      <c r="IF2292" s="90"/>
      <c r="IG2292" s="90"/>
      <c r="IH2292" s="90"/>
      <c r="II2292" s="90"/>
      <c r="IJ2292" s="90"/>
      <c r="IK2292" s="90"/>
      <c r="IL2292" s="90"/>
      <c r="IM2292" s="90"/>
    </row>
    <row r="2293" spans="1:247" ht="13.5">
      <c r="A2293" s="90" t="s">
        <v>3336</v>
      </c>
      <c r="B2293" s="90" t="s">
        <v>3471</v>
      </c>
      <c r="C2293" s="90" t="s">
        <v>3469</v>
      </c>
      <c r="D2293" s="98">
        <v>45848</v>
      </c>
      <c r="E2293" s="90">
        <v>347285</v>
      </c>
      <c r="F2293" s="90" t="s">
        <v>2786</v>
      </c>
      <c r="G2293" s="90" t="s">
        <v>752</v>
      </c>
      <c r="H2293" s="92">
        <v>124000</v>
      </c>
      <c r="I2293" s="92">
        <v>500</v>
      </c>
      <c r="J2293" s="93"/>
      <c r="K2293" s="94">
        <f t="shared" si="69"/>
        <v>248</v>
      </c>
      <c r="L2293" s="94">
        <f>K2293</f>
        <v>248</v>
      </c>
      <c r="M2293" s="94">
        <f t="shared" si="70"/>
        <v>0</v>
      </c>
      <c r="N2293" s="91"/>
      <c r="O2293" s="90" t="s">
        <v>2929</v>
      </c>
      <c r="P2293" s="90"/>
      <c r="Q2293" s="90"/>
      <c r="R2293" s="90"/>
      <c r="S2293" s="90"/>
      <c r="T2293" s="90"/>
      <c r="U2293" s="90"/>
      <c r="V2293" s="90"/>
      <c r="W2293" s="90"/>
      <c r="X2293" s="90"/>
      <c r="Y2293" s="90"/>
      <c r="Z2293" s="90"/>
      <c r="AA2293" s="90"/>
      <c r="AB2293" s="90"/>
      <c r="AC2293" s="90"/>
      <c r="AD2293" s="90"/>
      <c r="AE2293" s="90"/>
      <c r="AF2293" s="90"/>
      <c r="AG2293" s="90"/>
      <c r="AH2293" s="90"/>
      <c r="AI2293" s="90"/>
      <c r="AJ2293" s="90"/>
      <c r="AK2293" s="90"/>
      <c r="AL2293" s="90"/>
      <c r="AM2293" s="90"/>
      <c r="AN2293" s="90"/>
      <c r="AO2293" s="90"/>
      <c r="AP2293" s="90"/>
      <c r="AQ2293" s="90"/>
      <c r="AR2293" s="90"/>
      <c r="AS2293" s="90"/>
      <c r="AT2293" s="90"/>
      <c r="AU2293" s="90"/>
      <c r="AV2293" s="90"/>
      <c r="AW2293" s="90"/>
      <c r="AX2293" s="90"/>
      <c r="AY2293" s="90"/>
      <c r="AZ2293" s="90"/>
      <c r="BA2293" s="90"/>
      <c r="BB2293" s="90"/>
      <c r="BC2293" s="90"/>
      <c r="BD2293" s="90"/>
      <c r="BE2293" s="90"/>
      <c r="BF2293" s="90"/>
      <c r="BG2293" s="90"/>
      <c r="BH2293" s="90"/>
      <c r="BI2293" s="90"/>
      <c r="BJ2293" s="90"/>
      <c r="BK2293" s="90"/>
      <c r="BL2293" s="90"/>
      <c r="BM2293" s="90"/>
      <c r="BN2293" s="90"/>
      <c r="BO2293" s="90"/>
      <c r="BP2293" s="90"/>
      <c r="BQ2293" s="90"/>
      <c r="BR2293" s="90"/>
      <c r="BS2293" s="90"/>
      <c r="BT2293" s="90"/>
      <c r="BU2293" s="90"/>
      <c r="BV2293" s="90"/>
      <c r="BW2293" s="90"/>
      <c r="BX2293" s="90"/>
      <c r="BY2293" s="90"/>
      <c r="BZ2293" s="90"/>
      <c r="CA2293" s="90"/>
      <c r="CB2293" s="90"/>
      <c r="CC2293" s="90"/>
      <c r="CD2293" s="90"/>
      <c r="CE2293" s="90"/>
      <c r="CF2293" s="90"/>
      <c r="CG2293" s="90"/>
      <c r="CH2293" s="90"/>
      <c r="CI2293" s="90"/>
      <c r="CJ2293" s="90"/>
      <c r="CK2293" s="90"/>
      <c r="CL2293" s="90"/>
      <c r="CM2293" s="90"/>
      <c r="CN2293" s="90"/>
      <c r="CO2293" s="90"/>
      <c r="CP2293" s="90"/>
      <c r="CQ2293" s="90"/>
      <c r="CR2293" s="90"/>
      <c r="CS2293" s="90"/>
      <c r="CT2293" s="90"/>
      <c r="CU2293" s="90"/>
      <c r="CV2293" s="90"/>
      <c r="CW2293" s="90"/>
      <c r="CX2293" s="90"/>
      <c r="CY2293" s="90"/>
      <c r="CZ2293" s="90"/>
      <c r="DA2293" s="90"/>
      <c r="DB2293" s="90"/>
      <c r="DC2293" s="90"/>
      <c r="DD2293" s="90"/>
      <c r="DE2293" s="90"/>
      <c r="DF2293" s="90"/>
      <c r="DG2293" s="90"/>
      <c r="DH2293" s="90"/>
      <c r="DI2293" s="90"/>
      <c r="DJ2293" s="90"/>
      <c r="DK2293" s="90"/>
      <c r="DL2293" s="90"/>
      <c r="DM2293" s="90"/>
      <c r="DN2293" s="90"/>
      <c r="DO2293" s="90"/>
      <c r="DP2293" s="90"/>
      <c r="DQ2293" s="90"/>
      <c r="DR2293" s="90"/>
      <c r="DS2293" s="90"/>
      <c r="DT2293" s="90"/>
      <c r="DU2293" s="90"/>
      <c r="DV2293" s="90"/>
      <c r="DW2293" s="90"/>
      <c r="DX2293" s="90"/>
      <c r="DY2293" s="90"/>
      <c r="DZ2293" s="90"/>
      <c r="EA2293" s="90"/>
      <c r="EB2293" s="90"/>
      <c r="EC2293" s="90"/>
      <c r="ED2293" s="90"/>
      <c r="EE2293" s="90"/>
      <c r="EF2293" s="90"/>
      <c r="EG2293" s="90"/>
      <c r="EH2293" s="90"/>
      <c r="EI2293" s="90"/>
      <c r="EJ2293" s="90"/>
      <c r="EK2293" s="90"/>
      <c r="EL2293" s="90"/>
      <c r="EM2293" s="90"/>
      <c r="EN2293" s="90"/>
      <c r="EO2293" s="90"/>
      <c r="EP2293" s="90"/>
      <c r="EQ2293" s="90"/>
      <c r="ER2293" s="90"/>
      <c r="ES2293" s="90"/>
      <c r="ET2293" s="90"/>
      <c r="EU2293" s="90"/>
      <c r="EV2293" s="90"/>
      <c r="EW2293" s="90"/>
      <c r="EX2293" s="90"/>
      <c r="EY2293" s="90"/>
      <c r="EZ2293" s="90"/>
      <c r="FA2293" s="90"/>
      <c r="FB2293" s="90"/>
      <c r="FC2293" s="90"/>
      <c r="FD2293" s="90"/>
      <c r="FE2293" s="90"/>
      <c r="FF2293" s="90"/>
      <c r="FG2293" s="90"/>
      <c r="FH2293" s="90"/>
      <c r="FI2293" s="90"/>
      <c r="FJ2293" s="90"/>
      <c r="FK2293" s="90"/>
      <c r="FL2293" s="90"/>
      <c r="FM2293" s="90"/>
      <c r="FN2293" s="90"/>
      <c r="FO2293" s="90"/>
      <c r="FP2293" s="90"/>
      <c r="FQ2293" s="90"/>
      <c r="FR2293" s="90"/>
      <c r="FS2293" s="90"/>
      <c r="FT2293" s="90"/>
      <c r="FU2293" s="90"/>
      <c r="FV2293" s="90"/>
      <c r="FW2293" s="90"/>
      <c r="FX2293" s="90"/>
      <c r="FY2293" s="90"/>
      <c r="FZ2293" s="90"/>
      <c r="GA2293" s="90"/>
      <c r="GB2293" s="90"/>
      <c r="GC2293" s="90"/>
      <c r="GD2293" s="90"/>
      <c r="GE2293" s="90"/>
      <c r="GF2293" s="90"/>
      <c r="GG2293" s="90"/>
      <c r="GH2293" s="90"/>
      <c r="GI2293" s="90"/>
      <c r="GJ2293" s="90"/>
      <c r="GK2293" s="90"/>
      <c r="GL2293" s="90"/>
      <c r="GM2293" s="90"/>
      <c r="GN2293" s="90"/>
      <c r="GO2293" s="90"/>
      <c r="GP2293" s="90"/>
      <c r="GQ2293" s="90"/>
      <c r="GR2293" s="90"/>
      <c r="GS2293" s="90"/>
      <c r="GT2293" s="90"/>
      <c r="GU2293" s="90"/>
      <c r="GV2293" s="90"/>
      <c r="GW2293" s="90"/>
      <c r="GX2293" s="90"/>
      <c r="GY2293" s="90"/>
      <c r="GZ2293" s="90"/>
      <c r="HA2293" s="90"/>
      <c r="HB2293" s="90"/>
      <c r="HC2293" s="90"/>
      <c r="HD2293" s="90"/>
      <c r="HE2293" s="90"/>
      <c r="HF2293" s="90"/>
      <c r="HG2293" s="90"/>
      <c r="HH2293" s="90"/>
      <c r="HI2293" s="90"/>
      <c r="HJ2293" s="90"/>
      <c r="HK2293" s="90"/>
      <c r="HL2293" s="90"/>
      <c r="HM2293" s="90"/>
      <c r="HN2293" s="90"/>
      <c r="HO2293" s="90"/>
      <c r="HP2293" s="90"/>
      <c r="HQ2293" s="90"/>
      <c r="HR2293" s="90"/>
      <c r="HS2293" s="90"/>
      <c r="HT2293" s="90"/>
      <c r="HU2293" s="90"/>
      <c r="HV2293" s="90"/>
      <c r="HW2293" s="90"/>
      <c r="HX2293" s="90"/>
      <c r="HY2293" s="90"/>
      <c r="HZ2293" s="90"/>
      <c r="IA2293" s="90"/>
      <c r="IB2293" s="90"/>
      <c r="IC2293" s="90"/>
      <c r="ID2293" s="90"/>
      <c r="IE2293" s="90"/>
      <c r="IF2293" s="90"/>
      <c r="IG2293" s="90"/>
      <c r="IH2293" s="90"/>
      <c r="II2293" s="90"/>
      <c r="IJ2293" s="90"/>
      <c r="IK2293" s="90"/>
      <c r="IL2293" s="90"/>
      <c r="IM2293" s="90"/>
    </row>
    <row r="2294" spans="1:247" ht="13.5">
      <c r="A2294" s="90" t="s">
        <v>3336</v>
      </c>
      <c r="B2294" s="90" t="s">
        <v>3472</v>
      </c>
      <c r="C2294" s="90" t="s">
        <v>3469</v>
      </c>
      <c r="D2294" s="90" t="s">
        <v>3473</v>
      </c>
      <c r="E2294" s="90">
        <v>348060</v>
      </c>
      <c r="F2294" s="90" t="s">
        <v>2786</v>
      </c>
      <c r="G2294" s="90" t="s">
        <v>752</v>
      </c>
      <c r="H2294" s="92">
        <v>1577100</v>
      </c>
      <c r="I2294" s="92">
        <v>500</v>
      </c>
      <c r="J2294" s="93"/>
      <c r="K2294" s="94">
        <f t="shared" si="69"/>
        <v>3154.2</v>
      </c>
      <c r="L2294" s="94"/>
      <c r="M2294" s="94">
        <f t="shared" si="70"/>
        <v>3154.2</v>
      </c>
      <c r="N2294" s="91"/>
      <c r="O2294" s="90" t="s">
        <v>2929</v>
      </c>
      <c r="P2294" s="90"/>
      <c r="Q2294" s="90"/>
      <c r="R2294" s="90"/>
      <c r="S2294" s="90"/>
      <c r="T2294" s="90"/>
      <c r="U2294" s="90"/>
      <c r="V2294" s="90"/>
      <c r="W2294" s="90"/>
      <c r="X2294" s="90"/>
      <c r="Y2294" s="90"/>
      <c r="Z2294" s="90"/>
      <c r="AA2294" s="90"/>
      <c r="AB2294" s="90"/>
      <c r="AC2294" s="90"/>
      <c r="AD2294" s="90"/>
      <c r="AE2294" s="90"/>
      <c r="AF2294" s="90"/>
      <c r="AG2294" s="90"/>
      <c r="AH2294" s="90"/>
      <c r="AI2294" s="90"/>
      <c r="AJ2294" s="90"/>
      <c r="AK2294" s="90"/>
      <c r="AL2294" s="90"/>
      <c r="AM2294" s="90"/>
      <c r="AN2294" s="90"/>
      <c r="AO2294" s="90"/>
      <c r="AP2294" s="90"/>
      <c r="AQ2294" s="90"/>
      <c r="AR2294" s="90"/>
      <c r="AS2294" s="90"/>
      <c r="AT2294" s="90"/>
      <c r="AU2294" s="90"/>
      <c r="AV2294" s="90"/>
      <c r="AW2294" s="90"/>
      <c r="AX2294" s="90"/>
      <c r="AY2294" s="90"/>
      <c r="AZ2294" s="90"/>
      <c r="BA2294" s="90"/>
      <c r="BB2294" s="90"/>
      <c r="BC2294" s="90"/>
      <c r="BD2294" s="90"/>
      <c r="BE2294" s="90"/>
      <c r="BF2294" s="90"/>
      <c r="BG2294" s="90"/>
      <c r="BH2294" s="90"/>
      <c r="BI2294" s="90"/>
      <c r="BJ2294" s="90"/>
      <c r="BK2294" s="90"/>
      <c r="BL2294" s="90"/>
      <c r="BM2294" s="90"/>
      <c r="BN2294" s="90"/>
      <c r="BO2294" s="90"/>
      <c r="BP2294" s="90"/>
      <c r="BQ2294" s="90"/>
      <c r="BR2294" s="90"/>
      <c r="BS2294" s="90"/>
      <c r="BT2294" s="90"/>
      <c r="BU2294" s="90"/>
      <c r="BV2294" s="90"/>
      <c r="BW2294" s="90"/>
      <c r="BX2294" s="90"/>
      <c r="BY2294" s="90"/>
      <c r="BZ2294" s="90"/>
      <c r="CA2294" s="90"/>
      <c r="CB2294" s="90"/>
      <c r="CC2294" s="90"/>
      <c r="CD2294" s="90"/>
      <c r="CE2294" s="90"/>
      <c r="CF2294" s="90"/>
      <c r="CG2294" s="90"/>
      <c r="CH2294" s="90"/>
      <c r="CI2294" s="90"/>
      <c r="CJ2294" s="90"/>
      <c r="CK2294" s="90"/>
      <c r="CL2294" s="90"/>
      <c r="CM2294" s="90"/>
      <c r="CN2294" s="90"/>
      <c r="CO2294" s="90"/>
      <c r="CP2294" s="90"/>
      <c r="CQ2294" s="90"/>
      <c r="CR2294" s="90"/>
      <c r="CS2294" s="90"/>
      <c r="CT2294" s="90"/>
      <c r="CU2294" s="90"/>
      <c r="CV2294" s="90"/>
      <c r="CW2294" s="90"/>
      <c r="CX2294" s="90"/>
      <c r="CY2294" s="90"/>
      <c r="CZ2294" s="90"/>
      <c r="DA2294" s="90"/>
      <c r="DB2294" s="90"/>
      <c r="DC2294" s="90"/>
      <c r="DD2294" s="90"/>
      <c r="DE2294" s="90"/>
      <c r="DF2294" s="90"/>
      <c r="DG2294" s="90"/>
      <c r="DH2294" s="90"/>
      <c r="DI2294" s="90"/>
      <c r="DJ2294" s="90"/>
      <c r="DK2294" s="90"/>
      <c r="DL2294" s="90"/>
      <c r="DM2294" s="90"/>
      <c r="DN2294" s="90"/>
      <c r="DO2294" s="90"/>
      <c r="DP2294" s="90"/>
      <c r="DQ2294" s="90"/>
      <c r="DR2294" s="90"/>
      <c r="DS2294" s="90"/>
      <c r="DT2294" s="90"/>
      <c r="DU2294" s="90"/>
      <c r="DV2294" s="90"/>
      <c r="DW2294" s="90"/>
      <c r="DX2294" s="90"/>
      <c r="DY2294" s="90"/>
      <c r="DZ2294" s="90"/>
      <c r="EA2294" s="90"/>
      <c r="EB2294" s="90"/>
      <c r="EC2294" s="90"/>
      <c r="ED2294" s="90"/>
      <c r="EE2294" s="90"/>
      <c r="EF2294" s="90"/>
      <c r="EG2294" s="90"/>
      <c r="EH2294" s="90"/>
      <c r="EI2294" s="90"/>
      <c r="EJ2294" s="90"/>
      <c r="EK2294" s="90"/>
      <c r="EL2294" s="90"/>
      <c r="EM2294" s="90"/>
      <c r="EN2294" s="90"/>
      <c r="EO2294" s="90"/>
      <c r="EP2294" s="90"/>
      <c r="EQ2294" s="90"/>
      <c r="ER2294" s="90"/>
      <c r="ES2294" s="90"/>
      <c r="ET2294" s="90"/>
      <c r="EU2294" s="90"/>
      <c r="EV2294" s="90"/>
      <c r="EW2294" s="90"/>
      <c r="EX2294" s="90"/>
      <c r="EY2294" s="90"/>
      <c r="EZ2294" s="90"/>
      <c r="FA2294" s="90"/>
      <c r="FB2294" s="90"/>
      <c r="FC2294" s="90"/>
      <c r="FD2294" s="90"/>
      <c r="FE2294" s="90"/>
      <c r="FF2294" s="90"/>
      <c r="FG2294" s="90"/>
      <c r="FH2294" s="90"/>
      <c r="FI2294" s="90"/>
      <c r="FJ2294" s="90"/>
      <c r="FK2294" s="90"/>
      <c r="FL2294" s="90"/>
      <c r="FM2294" s="90"/>
      <c r="FN2294" s="90"/>
      <c r="FO2294" s="90"/>
      <c r="FP2294" s="90"/>
      <c r="FQ2294" s="90"/>
      <c r="FR2294" s="90"/>
      <c r="FS2294" s="90"/>
      <c r="FT2294" s="90"/>
      <c r="FU2294" s="90"/>
      <c r="FV2294" s="90"/>
      <c r="FW2294" s="90"/>
      <c r="FX2294" s="90"/>
      <c r="FY2294" s="90"/>
      <c r="FZ2294" s="90"/>
      <c r="GA2294" s="90"/>
      <c r="GB2294" s="90"/>
      <c r="GC2294" s="90"/>
      <c r="GD2294" s="90"/>
      <c r="GE2294" s="90"/>
      <c r="GF2294" s="90"/>
      <c r="GG2294" s="90"/>
      <c r="GH2294" s="90"/>
      <c r="GI2294" s="90"/>
      <c r="GJ2294" s="90"/>
      <c r="GK2294" s="90"/>
      <c r="GL2294" s="90"/>
      <c r="GM2294" s="90"/>
      <c r="GN2294" s="90"/>
      <c r="GO2294" s="90"/>
      <c r="GP2294" s="90"/>
      <c r="GQ2294" s="90"/>
      <c r="GR2294" s="90"/>
      <c r="GS2294" s="90"/>
      <c r="GT2294" s="90"/>
      <c r="GU2294" s="90"/>
      <c r="GV2294" s="90"/>
      <c r="GW2294" s="90"/>
      <c r="GX2294" s="90"/>
      <c r="GY2294" s="90"/>
      <c r="GZ2294" s="90"/>
      <c r="HA2294" s="90"/>
      <c r="HB2294" s="90"/>
      <c r="HC2294" s="90"/>
      <c r="HD2294" s="90"/>
      <c r="HE2294" s="90"/>
      <c r="HF2294" s="90"/>
      <c r="HG2294" s="90"/>
      <c r="HH2294" s="90"/>
      <c r="HI2294" s="90"/>
      <c r="HJ2294" s="90"/>
      <c r="HK2294" s="90"/>
      <c r="HL2294" s="90"/>
      <c r="HM2294" s="90"/>
      <c r="HN2294" s="90"/>
      <c r="HO2294" s="90"/>
      <c r="HP2294" s="90"/>
      <c r="HQ2294" s="90"/>
      <c r="HR2294" s="90"/>
      <c r="HS2294" s="90"/>
      <c r="HT2294" s="90"/>
      <c r="HU2294" s="90"/>
      <c r="HV2294" s="90"/>
      <c r="HW2294" s="90"/>
      <c r="HX2294" s="90"/>
      <c r="HY2294" s="90"/>
      <c r="HZ2294" s="90"/>
      <c r="IA2294" s="90"/>
      <c r="IB2294" s="90"/>
      <c r="IC2294" s="90"/>
      <c r="ID2294" s="90"/>
      <c r="IE2294" s="90"/>
      <c r="IF2294" s="90"/>
      <c r="IG2294" s="90"/>
      <c r="IH2294" s="90"/>
      <c r="II2294" s="90"/>
      <c r="IJ2294" s="90"/>
      <c r="IK2294" s="90"/>
      <c r="IL2294" s="90"/>
      <c r="IM2294" s="90"/>
    </row>
    <row r="2295" spans="1:247" ht="13.5">
      <c r="A2295" s="90" t="s">
        <v>3336</v>
      </c>
      <c r="B2295" s="90" t="s">
        <v>3474</v>
      </c>
      <c r="C2295" s="90" t="s">
        <v>3469</v>
      </c>
      <c r="D2295" s="90" t="s">
        <v>3462</v>
      </c>
      <c r="E2295" s="90" t="s">
        <v>3475</v>
      </c>
      <c r="F2295" s="90" t="s">
        <v>3476</v>
      </c>
      <c r="G2295" s="90" t="s">
        <v>3477</v>
      </c>
      <c r="H2295" s="92">
        <v>2373000</v>
      </c>
      <c r="I2295" s="92">
        <v>498</v>
      </c>
      <c r="J2295" s="93"/>
      <c r="K2295" s="94">
        <f t="shared" si="69"/>
        <v>4765.060240963855</v>
      </c>
      <c r="L2295" s="94">
        <f>K2295</f>
        <v>4765.060240963855</v>
      </c>
      <c r="M2295" s="94">
        <f t="shared" si="70"/>
        <v>0</v>
      </c>
      <c r="N2295" s="91"/>
      <c r="O2295" s="90"/>
      <c r="P2295" s="90"/>
      <c r="Q2295" s="90"/>
      <c r="R2295" s="90"/>
      <c r="S2295" s="90"/>
      <c r="T2295" s="90"/>
      <c r="U2295" s="90"/>
      <c r="V2295" s="90"/>
      <c r="W2295" s="90"/>
      <c r="X2295" s="90"/>
      <c r="Y2295" s="90"/>
      <c r="Z2295" s="90"/>
      <c r="AA2295" s="90"/>
      <c r="AB2295" s="90"/>
      <c r="AC2295" s="90"/>
      <c r="AD2295" s="90"/>
      <c r="AE2295" s="90"/>
      <c r="AF2295" s="90"/>
      <c r="AG2295" s="90"/>
      <c r="AH2295" s="90"/>
      <c r="AI2295" s="90"/>
      <c r="AJ2295" s="90"/>
      <c r="AK2295" s="90"/>
      <c r="AL2295" s="90"/>
      <c r="AM2295" s="90"/>
      <c r="AN2295" s="90"/>
      <c r="AO2295" s="90"/>
      <c r="AP2295" s="90"/>
      <c r="AQ2295" s="90"/>
      <c r="AR2295" s="90"/>
      <c r="AS2295" s="90"/>
      <c r="AT2295" s="90"/>
      <c r="AU2295" s="90"/>
      <c r="AV2295" s="90"/>
      <c r="AW2295" s="90"/>
      <c r="AX2295" s="90"/>
      <c r="AY2295" s="90"/>
      <c r="AZ2295" s="90"/>
      <c r="BA2295" s="90"/>
      <c r="BB2295" s="90"/>
      <c r="BC2295" s="90"/>
      <c r="BD2295" s="90"/>
      <c r="BE2295" s="90"/>
      <c r="BF2295" s="90"/>
      <c r="BG2295" s="90"/>
      <c r="BH2295" s="90"/>
      <c r="BI2295" s="90"/>
      <c r="BJ2295" s="90"/>
      <c r="BK2295" s="90"/>
      <c r="BL2295" s="90"/>
      <c r="BM2295" s="90"/>
      <c r="BN2295" s="90"/>
      <c r="BO2295" s="90"/>
      <c r="BP2295" s="90"/>
      <c r="BQ2295" s="90"/>
      <c r="BR2295" s="90"/>
      <c r="BS2295" s="90"/>
      <c r="BT2295" s="90"/>
      <c r="BU2295" s="90"/>
      <c r="BV2295" s="90"/>
      <c r="BW2295" s="90"/>
      <c r="BX2295" s="90"/>
      <c r="BY2295" s="90"/>
      <c r="BZ2295" s="90"/>
      <c r="CA2295" s="90"/>
      <c r="CB2295" s="90"/>
      <c r="CC2295" s="90"/>
      <c r="CD2295" s="90"/>
      <c r="CE2295" s="90"/>
      <c r="CF2295" s="90"/>
      <c r="CG2295" s="90"/>
      <c r="CH2295" s="90"/>
      <c r="CI2295" s="90"/>
      <c r="CJ2295" s="90"/>
      <c r="CK2295" s="90"/>
      <c r="CL2295" s="90"/>
      <c r="CM2295" s="90"/>
      <c r="CN2295" s="90"/>
      <c r="CO2295" s="90"/>
      <c r="CP2295" s="90"/>
      <c r="CQ2295" s="90"/>
      <c r="CR2295" s="90"/>
      <c r="CS2295" s="90"/>
      <c r="CT2295" s="90"/>
      <c r="CU2295" s="90"/>
      <c r="CV2295" s="90"/>
      <c r="CW2295" s="90"/>
      <c r="CX2295" s="90"/>
      <c r="CY2295" s="90"/>
      <c r="CZ2295" s="90"/>
      <c r="DA2295" s="90"/>
      <c r="DB2295" s="90"/>
      <c r="DC2295" s="90"/>
      <c r="DD2295" s="90"/>
      <c r="DE2295" s="90"/>
      <c r="DF2295" s="90"/>
      <c r="DG2295" s="90"/>
      <c r="DH2295" s="90"/>
      <c r="DI2295" s="90"/>
      <c r="DJ2295" s="90"/>
      <c r="DK2295" s="90"/>
      <c r="DL2295" s="90"/>
      <c r="DM2295" s="90"/>
      <c r="DN2295" s="90"/>
      <c r="DO2295" s="90"/>
      <c r="DP2295" s="90"/>
      <c r="DQ2295" s="90"/>
      <c r="DR2295" s="90"/>
      <c r="DS2295" s="90"/>
      <c r="DT2295" s="90"/>
      <c r="DU2295" s="90"/>
      <c r="DV2295" s="90"/>
      <c r="DW2295" s="90"/>
      <c r="DX2295" s="90"/>
      <c r="DY2295" s="90"/>
      <c r="DZ2295" s="90"/>
      <c r="EA2295" s="90"/>
      <c r="EB2295" s="90"/>
      <c r="EC2295" s="90"/>
      <c r="ED2295" s="90"/>
      <c r="EE2295" s="90"/>
      <c r="EF2295" s="90"/>
      <c r="EG2295" s="90"/>
      <c r="EH2295" s="90"/>
      <c r="EI2295" s="90"/>
      <c r="EJ2295" s="90"/>
      <c r="EK2295" s="90"/>
      <c r="EL2295" s="90"/>
      <c r="EM2295" s="90"/>
      <c r="EN2295" s="90"/>
      <c r="EO2295" s="90"/>
      <c r="EP2295" s="90"/>
      <c r="EQ2295" s="90"/>
      <c r="ER2295" s="90"/>
      <c r="ES2295" s="90"/>
      <c r="ET2295" s="90"/>
      <c r="EU2295" s="90"/>
      <c r="EV2295" s="90"/>
      <c r="EW2295" s="90"/>
      <c r="EX2295" s="90"/>
      <c r="EY2295" s="90"/>
      <c r="EZ2295" s="90"/>
      <c r="FA2295" s="90"/>
      <c r="FB2295" s="90"/>
      <c r="FC2295" s="90"/>
      <c r="FD2295" s="90"/>
      <c r="FE2295" s="90"/>
      <c r="FF2295" s="90"/>
      <c r="FG2295" s="90"/>
      <c r="FH2295" s="90"/>
      <c r="FI2295" s="90"/>
      <c r="FJ2295" s="90"/>
      <c r="FK2295" s="90"/>
      <c r="FL2295" s="90"/>
      <c r="FM2295" s="90"/>
      <c r="FN2295" s="90"/>
      <c r="FO2295" s="90"/>
      <c r="FP2295" s="90"/>
      <c r="FQ2295" s="90"/>
      <c r="FR2295" s="90"/>
      <c r="FS2295" s="90"/>
      <c r="FT2295" s="90"/>
      <c r="FU2295" s="90"/>
      <c r="FV2295" s="90"/>
      <c r="FW2295" s="90"/>
      <c r="FX2295" s="90"/>
      <c r="FY2295" s="90"/>
      <c r="FZ2295" s="90"/>
      <c r="GA2295" s="90"/>
      <c r="GB2295" s="90"/>
      <c r="GC2295" s="90"/>
      <c r="GD2295" s="90"/>
      <c r="GE2295" s="90"/>
      <c r="GF2295" s="90"/>
      <c r="GG2295" s="90"/>
      <c r="GH2295" s="90"/>
      <c r="GI2295" s="90"/>
      <c r="GJ2295" s="90"/>
      <c r="GK2295" s="90"/>
      <c r="GL2295" s="90"/>
      <c r="GM2295" s="90"/>
      <c r="GN2295" s="90"/>
      <c r="GO2295" s="90"/>
      <c r="GP2295" s="90"/>
      <c r="GQ2295" s="90"/>
      <c r="GR2295" s="90"/>
      <c r="GS2295" s="90"/>
      <c r="GT2295" s="90"/>
      <c r="GU2295" s="90"/>
      <c r="GV2295" s="90"/>
      <c r="GW2295" s="90"/>
      <c r="GX2295" s="90"/>
      <c r="GY2295" s="90"/>
      <c r="GZ2295" s="90"/>
      <c r="HA2295" s="90"/>
      <c r="HB2295" s="90"/>
      <c r="HC2295" s="90"/>
      <c r="HD2295" s="90"/>
      <c r="HE2295" s="90"/>
      <c r="HF2295" s="90"/>
      <c r="HG2295" s="90"/>
      <c r="HH2295" s="90"/>
      <c r="HI2295" s="90"/>
      <c r="HJ2295" s="90"/>
      <c r="HK2295" s="90"/>
      <c r="HL2295" s="90"/>
      <c r="HM2295" s="90"/>
      <c r="HN2295" s="90"/>
      <c r="HO2295" s="90"/>
      <c r="HP2295" s="90"/>
      <c r="HQ2295" s="90"/>
      <c r="HR2295" s="90"/>
      <c r="HS2295" s="90"/>
      <c r="HT2295" s="90"/>
      <c r="HU2295" s="90"/>
      <c r="HV2295" s="90"/>
      <c r="HW2295" s="90"/>
      <c r="HX2295" s="90"/>
      <c r="HY2295" s="90"/>
      <c r="HZ2295" s="90"/>
      <c r="IA2295" s="90"/>
      <c r="IB2295" s="90"/>
      <c r="IC2295" s="90"/>
      <c r="ID2295" s="90"/>
      <c r="IE2295" s="90"/>
      <c r="IF2295" s="90"/>
      <c r="IG2295" s="90"/>
      <c r="IH2295" s="90"/>
      <c r="II2295" s="90"/>
      <c r="IJ2295" s="90"/>
      <c r="IK2295" s="90"/>
      <c r="IL2295" s="90"/>
      <c r="IM2295" s="90"/>
    </row>
    <row r="2296" spans="1:247" ht="13.5">
      <c r="A2296" s="90" t="s">
        <v>3336</v>
      </c>
      <c r="B2296" s="90" t="s">
        <v>3474</v>
      </c>
      <c r="C2296" s="90" t="s">
        <v>3469</v>
      </c>
      <c r="D2296" s="90" t="s">
        <v>3478</v>
      </c>
      <c r="E2296" s="90">
        <v>348644</v>
      </c>
      <c r="F2296" s="90" t="s">
        <v>2786</v>
      </c>
      <c r="G2296" s="90" t="s">
        <v>752</v>
      </c>
      <c r="H2296" s="92">
        <v>15960</v>
      </c>
      <c r="I2296" s="92">
        <v>500</v>
      </c>
      <c r="J2296" s="93"/>
      <c r="K2296" s="94">
        <f t="shared" si="69"/>
        <v>31.92</v>
      </c>
      <c r="L2296" s="94"/>
      <c r="M2296" s="94">
        <f t="shared" si="70"/>
        <v>31.92</v>
      </c>
      <c r="N2296" s="91"/>
      <c r="O2296" s="90"/>
      <c r="P2296" s="90"/>
      <c r="Q2296" s="90"/>
      <c r="R2296" s="90"/>
      <c r="S2296" s="90"/>
      <c r="T2296" s="90"/>
      <c r="U2296" s="90"/>
      <c r="V2296" s="90"/>
      <c r="W2296" s="90"/>
      <c r="X2296" s="90"/>
      <c r="Y2296" s="90"/>
      <c r="Z2296" s="90"/>
      <c r="AA2296" s="90"/>
      <c r="AB2296" s="90"/>
      <c r="AC2296" s="90"/>
      <c r="AD2296" s="90"/>
      <c r="AE2296" s="90"/>
      <c r="AF2296" s="90"/>
      <c r="AG2296" s="90"/>
      <c r="AH2296" s="90"/>
      <c r="AI2296" s="90"/>
      <c r="AJ2296" s="90"/>
      <c r="AK2296" s="90"/>
      <c r="AL2296" s="90"/>
      <c r="AM2296" s="90"/>
      <c r="AN2296" s="90"/>
      <c r="AO2296" s="90"/>
      <c r="AP2296" s="90"/>
      <c r="AQ2296" s="90"/>
      <c r="AR2296" s="90"/>
      <c r="AS2296" s="90"/>
      <c r="AT2296" s="90"/>
      <c r="AU2296" s="90"/>
      <c r="AV2296" s="90"/>
      <c r="AW2296" s="90"/>
      <c r="AX2296" s="90"/>
      <c r="AY2296" s="90"/>
      <c r="AZ2296" s="90"/>
      <c r="BA2296" s="90"/>
      <c r="BB2296" s="90"/>
      <c r="BC2296" s="90"/>
      <c r="BD2296" s="90"/>
      <c r="BE2296" s="90"/>
      <c r="BF2296" s="90"/>
      <c r="BG2296" s="90"/>
      <c r="BH2296" s="90"/>
      <c r="BI2296" s="90"/>
      <c r="BJ2296" s="90"/>
      <c r="BK2296" s="90"/>
      <c r="BL2296" s="90"/>
      <c r="BM2296" s="90"/>
      <c r="BN2296" s="90"/>
      <c r="BO2296" s="90"/>
      <c r="BP2296" s="90"/>
      <c r="BQ2296" s="90"/>
      <c r="BR2296" s="90"/>
      <c r="BS2296" s="90"/>
      <c r="BT2296" s="90"/>
      <c r="BU2296" s="90"/>
      <c r="BV2296" s="90"/>
      <c r="BW2296" s="90"/>
      <c r="BX2296" s="90"/>
      <c r="BY2296" s="90"/>
      <c r="BZ2296" s="90"/>
      <c r="CA2296" s="90"/>
      <c r="CB2296" s="90"/>
      <c r="CC2296" s="90"/>
      <c r="CD2296" s="90"/>
      <c r="CE2296" s="90"/>
      <c r="CF2296" s="90"/>
      <c r="CG2296" s="90"/>
      <c r="CH2296" s="90"/>
      <c r="CI2296" s="90"/>
      <c r="CJ2296" s="90"/>
      <c r="CK2296" s="90"/>
      <c r="CL2296" s="90"/>
      <c r="CM2296" s="90"/>
      <c r="CN2296" s="90"/>
      <c r="CO2296" s="90"/>
      <c r="CP2296" s="90"/>
      <c r="CQ2296" s="90"/>
      <c r="CR2296" s="90"/>
      <c r="CS2296" s="90"/>
      <c r="CT2296" s="90"/>
      <c r="CU2296" s="90"/>
      <c r="CV2296" s="90"/>
      <c r="CW2296" s="90"/>
      <c r="CX2296" s="90"/>
      <c r="CY2296" s="90"/>
      <c r="CZ2296" s="90"/>
      <c r="DA2296" s="90"/>
      <c r="DB2296" s="90"/>
      <c r="DC2296" s="90"/>
      <c r="DD2296" s="90"/>
      <c r="DE2296" s="90"/>
      <c r="DF2296" s="90"/>
      <c r="DG2296" s="90"/>
      <c r="DH2296" s="90"/>
      <c r="DI2296" s="90"/>
      <c r="DJ2296" s="90"/>
      <c r="DK2296" s="90"/>
      <c r="DL2296" s="90"/>
      <c r="DM2296" s="90"/>
      <c r="DN2296" s="90"/>
      <c r="DO2296" s="90"/>
      <c r="DP2296" s="90"/>
      <c r="DQ2296" s="90"/>
      <c r="DR2296" s="90"/>
      <c r="DS2296" s="90"/>
      <c r="DT2296" s="90"/>
      <c r="DU2296" s="90"/>
      <c r="DV2296" s="90"/>
      <c r="DW2296" s="90"/>
      <c r="DX2296" s="90"/>
      <c r="DY2296" s="90"/>
      <c r="DZ2296" s="90"/>
      <c r="EA2296" s="90"/>
      <c r="EB2296" s="90"/>
      <c r="EC2296" s="90"/>
      <c r="ED2296" s="90"/>
      <c r="EE2296" s="90"/>
      <c r="EF2296" s="90"/>
      <c r="EG2296" s="90"/>
      <c r="EH2296" s="90"/>
      <c r="EI2296" s="90"/>
      <c r="EJ2296" s="90"/>
      <c r="EK2296" s="90"/>
      <c r="EL2296" s="90"/>
      <c r="EM2296" s="90"/>
      <c r="EN2296" s="90"/>
      <c r="EO2296" s="90"/>
      <c r="EP2296" s="90"/>
      <c r="EQ2296" s="90"/>
      <c r="ER2296" s="90"/>
      <c r="ES2296" s="90"/>
      <c r="ET2296" s="90"/>
      <c r="EU2296" s="90"/>
      <c r="EV2296" s="90"/>
      <c r="EW2296" s="90"/>
      <c r="EX2296" s="90"/>
      <c r="EY2296" s="90"/>
      <c r="EZ2296" s="90"/>
      <c r="FA2296" s="90"/>
      <c r="FB2296" s="90"/>
      <c r="FC2296" s="90"/>
      <c r="FD2296" s="90"/>
      <c r="FE2296" s="90"/>
      <c r="FF2296" s="90"/>
      <c r="FG2296" s="90"/>
      <c r="FH2296" s="90"/>
      <c r="FI2296" s="90"/>
      <c r="FJ2296" s="90"/>
      <c r="FK2296" s="90"/>
      <c r="FL2296" s="90"/>
      <c r="FM2296" s="90"/>
      <c r="FN2296" s="90"/>
      <c r="FO2296" s="90"/>
      <c r="FP2296" s="90"/>
      <c r="FQ2296" s="90"/>
      <c r="FR2296" s="90"/>
      <c r="FS2296" s="90"/>
      <c r="FT2296" s="90"/>
      <c r="FU2296" s="90"/>
      <c r="FV2296" s="90"/>
      <c r="FW2296" s="90"/>
      <c r="FX2296" s="90"/>
      <c r="FY2296" s="90"/>
      <c r="FZ2296" s="90"/>
      <c r="GA2296" s="90"/>
      <c r="GB2296" s="90"/>
      <c r="GC2296" s="90"/>
      <c r="GD2296" s="90"/>
      <c r="GE2296" s="90"/>
      <c r="GF2296" s="90"/>
      <c r="GG2296" s="90"/>
      <c r="GH2296" s="90"/>
      <c r="GI2296" s="90"/>
      <c r="GJ2296" s="90"/>
      <c r="GK2296" s="90"/>
      <c r="GL2296" s="90"/>
      <c r="GM2296" s="90"/>
      <c r="GN2296" s="90"/>
      <c r="GO2296" s="90"/>
      <c r="GP2296" s="90"/>
      <c r="GQ2296" s="90"/>
      <c r="GR2296" s="90"/>
      <c r="GS2296" s="90"/>
      <c r="GT2296" s="90"/>
      <c r="GU2296" s="90"/>
      <c r="GV2296" s="90"/>
      <c r="GW2296" s="90"/>
      <c r="GX2296" s="90"/>
      <c r="GY2296" s="90"/>
      <c r="GZ2296" s="90"/>
      <c r="HA2296" s="90"/>
      <c r="HB2296" s="90"/>
      <c r="HC2296" s="90"/>
      <c r="HD2296" s="90"/>
      <c r="HE2296" s="90"/>
      <c r="HF2296" s="90"/>
      <c r="HG2296" s="90"/>
      <c r="HH2296" s="90"/>
      <c r="HI2296" s="90"/>
      <c r="HJ2296" s="90"/>
      <c r="HK2296" s="90"/>
      <c r="HL2296" s="90"/>
      <c r="HM2296" s="90"/>
      <c r="HN2296" s="90"/>
      <c r="HO2296" s="90"/>
      <c r="HP2296" s="90"/>
      <c r="HQ2296" s="90"/>
      <c r="HR2296" s="90"/>
      <c r="HS2296" s="90"/>
      <c r="HT2296" s="90"/>
      <c r="HU2296" s="90"/>
      <c r="HV2296" s="90"/>
      <c r="HW2296" s="90"/>
      <c r="HX2296" s="90"/>
      <c r="HY2296" s="90"/>
      <c r="HZ2296" s="90"/>
      <c r="IA2296" s="90"/>
      <c r="IB2296" s="90"/>
      <c r="IC2296" s="90"/>
      <c r="ID2296" s="90"/>
      <c r="IE2296" s="90"/>
      <c r="IF2296" s="90"/>
      <c r="IG2296" s="90"/>
      <c r="IH2296" s="90"/>
      <c r="II2296" s="90"/>
      <c r="IJ2296" s="90"/>
      <c r="IK2296" s="90"/>
      <c r="IL2296" s="90"/>
      <c r="IM2296" s="90"/>
    </row>
    <row r="2297" spans="1:247" ht="13.5">
      <c r="A2297" s="90" t="s">
        <v>3336</v>
      </c>
      <c r="B2297" s="90" t="s">
        <v>3479</v>
      </c>
      <c r="C2297" s="90" t="s">
        <v>3469</v>
      </c>
      <c r="D2297" s="90" t="s">
        <v>3371</v>
      </c>
      <c r="E2297" s="90">
        <v>348903</v>
      </c>
      <c r="F2297" s="90" t="s">
        <v>2786</v>
      </c>
      <c r="G2297" s="90" t="s">
        <v>752</v>
      </c>
      <c r="H2297" s="92">
        <v>305187.86</v>
      </c>
      <c r="I2297" s="92">
        <v>500</v>
      </c>
      <c r="J2297" s="93"/>
      <c r="K2297" s="94">
        <f t="shared" si="69"/>
        <v>610.37572</v>
      </c>
      <c r="L2297" s="94"/>
      <c r="M2297" s="94">
        <f t="shared" si="70"/>
        <v>610.37572</v>
      </c>
      <c r="N2297" s="91"/>
      <c r="O2297" s="90"/>
      <c r="P2297" s="90"/>
      <c r="Q2297" s="90"/>
      <c r="R2297" s="90"/>
      <c r="S2297" s="90"/>
      <c r="T2297" s="90"/>
      <c r="U2297" s="90"/>
      <c r="V2297" s="90"/>
      <c r="W2297" s="90"/>
      <c r="X2297" s="90"/>
      <c r="Y2297" s="90"/>
      <c r="Z2297" s="90"/>
      <c r="AA2297" s="90"/>
      <c r="AB2297" s="90"/>
      <c r="AC2297" s="90"/>
      <c r="AD2297" s="90"/>
      <c r="AE2297" s="90"/>
      <c r="AF2297" s="90"/>
      <c r="AG2297" s="90"/>
      <c r="AH2297" s="90"/>
      <c r="AI2297" s="90"/>
      <c r="AJ2297" s="90"/>
      <c r="AK2297" s="90"/>
      <c r="AL2297" s="90"/>
      <c r="AM2297" s="90"/>
      <c r="AN2297" s="90"/>
      <c r="AO2297" s="90"/>
      <c r="AP2297" s="90"/>
      <c r="AQ2297" s="90"/>
      <c r="AR2297" s="90"/>
      <c r="AS2297" s="90"/>
      <c r="AT2297" s="90"/>
      <c r="AU2297" s="90"/>
      <c r="AV2297" s="90"/>
      <c r="AW2297" s="90"/>
      <c r="AX2297" s="90"/>
      <c r="AY2297" s="90"/>
      <c r="AZ2297" s="90"/>
      <c r="BA2297" s="90"/>
      <c r="BB2297" s="90"/>
      <c r="BC2297" s="90"/>
      <c r="BD2297" s="90"/>
      <c r="BE2297" s="90"/>
      <c r="BF2297" s="90"/>
      <c r="BG2297" s="90"/>
      <c r="BH2297" s="90"/>
      <c r="BI2297" s="90"/>
      <c r="BJ2297" s="90"/>
      <c r="BK2297" s="90"/>
      <c r="BL2297" s="90"/>
      <c r="BM2297" s="90"/>
      <c r="BN2297" s="90"/>
      <c r="BO2297" s="90"/>
      <c r="BP2297" s="90"/>
      <c r="BQ2297" s="90"/>
      <c r="BR2297" s="90"/>
      <c r="BS2297" s="90"/>
      <c r="BT2297" s="90"/>
      <c r="BU2297" s="90"/>
      <c r="BV2297" s="90"/>
      <c r="BW2297" s="90"/>
      <c r="BX2297" s="90"/>
      <c r="BY2297" s="90"/>
      <c r="BZ2297" s="90"/>
      <c r="CA2297" s="90"/>
      <c r="CB2297" s="90"/>
      <c r="CC2297" s="90"/>
      <c r="CD2297" s="90"/>
      <c r="CE2297" s="90"/>
      <c r="CF2297" s="90"/>
      <c r="CG2297" s="90"/>
      <c r="CH2297" s="90"/>
      <c r="CI2297" s="90"/>
      <c r="CJ2297" s="90"/>
      <c r="CK2297" s="90"/>
      <c r="CL2297" s="90"/>
      <c r="CM2297" s="90"/>
      <c r="CN2297" s="90"/>
      <c r="CO2297" s="90"/>
      <c r="CP2297" s="90"/>
      <c r="CQ2297" s="90"/>
      <c r="CR2297" s="90"/>
      <c r="CS2297" s="90"/>
      <c r="CT2297" s="90"/>
      <c r="CU2297" s="90"/>
      <c r="CV2297" s="90"/>
      <c r="CW2297" s="90"/>
      <c r="CX2297" s="90"/>
      <c r="CY2297" s="90"/>
      <c r="CZ2297" s="90"/>
      <c r="DA2297" s="90"/>
      <c r="DB2297" s="90"/>
      <c r="DC2297" s="90"/>
      <c r="DD2297" s="90"/>
      <c r="DE2297" s="90"/>
      <c r="DF2297" s="90"/>
      <c r="DG2297" s="90"/>
      <c r="DH2297" s="90"/>
      <c r="DI2297" s="90"/>
      <c r="DJ2297" s="90"/>
      <c r="DK2297" s="90"/>
      <c r="DL2297" s="90"/>
      <c r="DM2297" s="90"/>
      <c r="DN2297" s="90"/>
      <c r="DO2297" s="90"/>
      <c r="DP2297" s="90"/>
      <c r="DQ2297" s="90"/>
      <c r="DR2297" s="90"/>
      <c r="DS2297" s="90"/>
      <c r="DT2297" s="90"/>
      <c r="DU2297" s="90"/>
      <c r="DV2297" s="90"/>
      <c r="DW2297" s="90"/>
      <c r="DX2297" s="90"/>
      <c r="DY2297" s="90"/>
      <c r="DZ2297" s="90"/>
      <c r="EA2297" s="90"/>
      <c r="EB2297" s="90"/>
      <c r="EC2297" s="90"/>
      <c r="ED2297" s="90"/>
      <c r="EE2297" s="90"/>
      <c r="EF2297" s="90"/>
      <c r="EG2297" s="90"/>
      <c r="EH2297" s="90"/>
      <c r="EI2297" s="90"/>
      <c r="EJ2297" s="90"/>
      <c r="EK2297" s="90"/>
      <c r="EL2297" s="90"/>
      <c r="EM2297" s="90"/>
      <c r="EN2297" s="90"/>
      <c r="EO2297" s="90"/>
      <c r="EP2297" s="90"/>
      <c r="EQ2297" s="90"/>
      <c r="ER2297" s="90"/>
      <c r="ES2297" s="90"/>
      <c r="ET2297" s="90"/>
      <c r="EU2297" s="90"/>
      <c r="EV2297" s="90"/>
      <c r="EW2297" s="90"/>
      <c r="EX2297" s="90"/>
      <c r="EY2297" s="90"/>
      <c r="EZ2297" s="90"/>
      <c r="FA2297" s="90"/>
      <c r="FB2297" s="90"/>
      <c r="FC2297" s="90"/>
      <c r="FD2297" s="90"/>
      <c r="FE2297" s="90"/>
      <c r="FF2297" s="90"/>
      <c r="FG2297" s="90"/>
      <c r="FH2297" s="90"/>
      <c r="FI2297" s="90"/>
      <c r="FJ2297" s="90"/>
      <c r="FK2297" s="90"/>
      <c r="FL2297" s="90"/>
      <c r="FM2297" s="90"/>
      <c r="FN2297" s="90"/>
      <c r="FO2297" s="90"/>
      <c r="FP2297" s="90"/>
      <c r="FQ2297" s="90"/>
      <c r="FR2297" s="90"/>
      <c r="FS2297" s="90"/>
      <c r="FT2297" s="90"/>
      <c r="FU2297" s="90"/>
      <c r="FV2297" s="90"/>
      <c r="FW2297" s="90"/>
      <c r="FX2297" s="90"/>
      <c r="FY2297" s="90"/>
      <c r="FZ2297" s="90"/>
      <c r="GA2297" s="90"/>
      <c r="GB2297" s="90"/>
      <c r="GC2297" s="90"/>
      <c r="GD2297" s="90"/>
      <c r="GE2297" s="90"/>
      <c r="GF2297" s="90"/>
      <c r="GG2297" s="90"/>
      <c r="GH2297" s="90"/>
      <c r="GI2297" s="90"/>
      <c r="GJ2297" s="90"/>
      <c r="GK2297" s="90"/>
      <c r="GL2297" s="90"/>
      <c r="GM2297" s="90"/>
      <c r="GN2297" s="90"/>
      <c r="GO2297" s="90"/>
      <c r="GP2297" s="90"/>
      <c r="GQ2297" s="90"/>
      <c r="GR2297" s="90"/>
      <c r="GS2297" s="90"/>
      <c r="GT2297" s="90"/>
      <c r="GU2297" s="90"/>
      <c r="GV2297" s="90"/>
      <c r="GW2297" s="90"/>
      <c r="GX2297" s="90"/>
      <c r="GY2297" s="90"/>
      <c r="GZ2297" s="90"/>
      <c r="HA2297" s="90"/>
      <c r="HB2297" s="90"/>
      <c r="HC2297" s="90"/>
      <c r="HD2297" s="90"/>
      <c r="HE2297" s="90"/>
      <c r="HF2297" s="90"/>
      <c r="HG2297" s="90"/>
      <c r="HH2297" s="90"/>
      <c r="HI2297" s="90"/>
      <c r="HJ2297" s="90"/>
      <c r="HK2297" s="90"/>
      <c r="HL2297" s="90"/>
      <c r="HM2297" s="90"/>
      <c r="HN2297" s="90"/>
      <c r="HO2297" s="90"/>
      <c r="HP2297" s="90"/>
      <c r="HQ2297" s="90"/>
      <c r="HR2297" s="90"/>
      <c r="HS2297" s="90"/>
      <c r="HT2297" s="90"/>
      <c r="HU2297" s="90"/>
      <c r="HV2297" s="90"/>
      <c r="HW2297" s="90"/>
      <c r="HX2297" s="90"/>
      <c r="HY2297" s="90"/>
      <c r="HZ2297" s="90"/>
      <c r="IA2297" s="90"/>
      <c r="IB2297" s="90"/>
      <c r="IC2297" s="90"/>
      <c r="ID2297" s="90"/>
      <c r="IE2297" s="90"/>
      <c r="IF2297" s="90"/>
      <c r="IG2297" s="90"/>
      <c r="IH2297" s="90"/>
      <c r="II2297" s="90"/>
      <c r="IJ2297" s="90"/>
      <c r="IK2297" s="90"/>
      <c r="IL2297" s="90"/>
      <c r="IM2297" s="90"/>
    </row>
    <row r="2298" spans="1:247" ht="13.5">
      <c r="A2298" s="90" t="s">
        <v>3336</v>
      </c>
      <c r="B2298" s="90" t="s">
        <v>3479</v>
      </c>
      <c r="C2298" s="90" t="s">
        <v>3469</v>
      </c>
      <c r="D2298" s="90" t="s">
        <v>3371</v>
      </c>
      <c r="E2298" s="90">
        <v>348904</v>
      </c>
      <c r="F2298" s="90" t="s">
        <v>2786</v>
      </c>
      <c r="G2298" s="90" t="s">
        <v>752</v>
      </c>
      <c r="H2298" s="92">
        <v>300000</v>
      </c>
      <c r="I2298" s="92">
        <v>500</v>
      </c>
      <c r="J2298" s="93"/>
      <c r="K2298" s="94">
        <f t="shared" si="69"/>
        <v>600</v>
      </c>
      <c r="L2298" s="94"/>
      <c r="M2298" s="94">
        <f t="shared" si="70"/>
        <v>600</v>
      </c>
      <c r="N2298" s="91"/>
      <c r="O2298" s="90"/>
      <c r="P2298" s="90"/>
      <c r="Q2298" s="90"/>
      <c r="R2298" s="90"/>
      <c r="S2298" s="90"/>
      <c r="T2298" s="90"/>
      <c r="U2298" s="90"/>
      <c r="V2298" s="90"/>
      <c r="W2298" s="90"/>
      <c r="X2298" s="90"/>
      <c r="Y2298" s="90"/>
      <c r="Z2298" s="90"/>
      <c r="AA2298" s="90"/>
      <c r="AB2298" s="90"/>
      <c r="AC2298" s="90"/>
      <c r="AD2298" s="90"/>
      <c r="AE2298" s="90"/>
      <c r="AF2298" s="90"/>
      <c r="AG2298" s="90"/>
      <c r="AH2298" s="90"/>
      <c r="AI2298" s="90"/>
      <c r="AJ2298" s="90"/>
      <c r="AK2298" s="90"/>
      <c r="AL2298" s="90"/>
      <c r="AM2298" s="90"/>
      <c r="AN2298" s="90"/>
      <c r="AO2298" s="90"/>
      <c r="AP2298" s="90"/>
      <c r="AQ2298" s="90"/>
      <c r="AR2298" s="90"/>
      <c r="AS2298" s="90"/>
      <c r="AT2298" s="90"/>
      <c r="AU2298" s="90"/>
      <c r="AV2298" s="90"/>
      <c r="AW2298" s="90"/>
      <c r="AX2298" s="90"/>
      <c r="AY2298" s="90"/>
      <c r="AZ2298" s="90"/>
      <c r="BA2298" s="90"/>
      <c r="BB2298" s="90"/>
      <c r="BC2298" s="90"/>
      <c r="BD2298" s="90"/>
      <c r="BE2298" s="90"/>
      <c r="BF2298" s="90"/>
      <c r="BG2298" s="90"/>
      <c r="BH2298" s="90"/>
      <c r="BI2298" s="90"/>
      <c r="BJ2298" s="90"/>
      <c r="BK2298" s="90"/>
      <c r="BL2298" s="90"/>
      <c r="BM2298" s="90"/>
      <c r="BN2298" s="90"/>
      <c r="BO2298" s="90"/>
      <c r="BP2298" s="90"/>
      <c r="BQ2298" s="90"/>
      <c r="BR2298" s="90"/>
      <c r="BS2298" s="90"/>
      <c r="BT2298" s="90"/>
      <c r="BU2298" s="90"/>
      <c r="BV2298" s="90"/>
      <c r="BW2298" s="90"/>
      <c r="BX2298" s="90"/>
      <c r="BY2298" s="90"/>
      <c r="BZ2298" s="90"/>
      <c r="CA2298" s="90"/>
      <c r="CB2298" s="90"/>
      <c r="CC2298" s="90"/>
      <c r="CD2298" s="90"/>
      <c r="CE2298" s="90"/>
      <c r="CF2298" s="90"/>
      <c r="CG2298" s="90"/>
      <c r="CH2298" s="90"/>
      <c r="CI2298" s="90"/>
      <c r="CJ2298" s="90"/>
      <c r="CK2298" s="90"/>
      <c r="CL2298" s="90"/>
      <c r="CM2298" s="90"/>
      <c r="CN2298" s="90"/>
      <c r="CO2298" s="90"/>
      <c r="CP2298" s="90"/>
      <c r="CQ2298" s="90"/>
      <c r="CR2298" s="90"/>
      <c r="CS2298" s="90"/>
      <c r="CT2298" s="90"/>
      <c r="CU2298" s="90"/>
      <c r="CV2298" s="90"/>
      <c r="CW2298" s="90"/>
      <c r="CX2298" s="90"/>
      <c r="CY2298" s="90"/>
      <c r="CZ2298" s="90"/>
      <c r="DA2298" s="90"/>
      <c r="DB2298" s="90"/>
      <c r="DC2298" s="90"/>
      <c r="DD2298" s="90"/>
      <c r="DE2298" s="90"/>
      <c r="DF2298" s="90"/>
      <c r="DG2298" s="90"/>
      <c r="DH2298" s="90"/>
      <c r="DI2298" s="90"/>
      <c r="DJ2298" s="90"/>
      <c r="DK2298" s="90"/>
      <c r="DL2298" s="90"/>
      <c r="DM2298" s="90"/>
      <c r="DN2298" s="90"/>
      <c r="DO2298" s="90"/>
      <c r="DP2298" s="90"/>
      <c r="DQ2298" s="90"/>
      <c r="DR2298" s="90"/>
      <c r="DS2298" s="90"/>
      <c r="DT2298" s="90"/>
      <c r="DU2298" s="90"/>
      <c r="DV2298" s="90"/>
      <c r="DW2298" s="90"/>
      <c r="DX2298" s="90"/>
      <c r="DY2298" s="90"/>
      <c r="DZ2298" s="90"/>
      <c r="EA2298" s="90"/>
      <c r="EB2298" s="90"/>
      <c r="EC2298" s="90"/>
      <c r="ED2298" s="90"/>
      <c r="EE2298" s="90"/>
      <c r="EF2298" s="90"/>
      <c r="EG2298" s="90"/>
      <c r="EH2298" s="90"/>
      <c r="EI2298" s="90"/>
      <c r="EJ2298" s="90"/>
      <c r="EK2298" s="90"/>
      <c r="EL2298" s="90"/>
      <c r="EM2298" s="90"/>
      <c r="EN2298" s="90"/>
      <c r="EO2298" s="90"/>
      <c r="EP2298" s="90"/>
      <c r="EQ2298" s="90"/>
      <c r="ER2298" s="90"/>
      <c r="ES2298" s="90"/>
      <c r="ET2298" s="90"/>
      <c r="EU2298" s="90"/>
      <c r="EV2298" s="90"/>
      <c r="EW2298" s="90"/>
      <c r="EX2298" s="90"/>
      <c r="EY2298" s="90"/>
      <c r="EZ2298" s="90"/>
      <c r="FA2298" s="90"/>
      <c r="FB2298" s="90"/>
      <c r="FC2298" s="90"/>
      <c r="FD2298" s="90"/>
      <c r="FE2298" s="90"/>
      <c r="FF2298" s="90"/>
      <c r="FG2298" s="90"/>
      <c r="FH2298" s="90"/>
      <c r="FI2298" s="90"/>
      <c r="FJ2298" s="90"/>
      <c r="FK2298" s="90"/>
      <c r="FL2298" s="90"/>
      <c r="FM2298" s="90"/>
      <c r="FN2298" s="90"/>
      <c r="FO2298" s="90"/>
      <c r="FP2298" s="90"/>
      <c r="FQ2298" s="90"/>
      <c r="FR2298" s="90"/>
      <c r="FS2298" s="90"/>
      <c r="FT2298" s="90"/>
      <c r="FU2298" s="90"/>
      <c r="FV2298" s="90"/>
      <c r="FW2298" s="90"/>
      <c r="FX2298" s="90"/>
      <c r="FY2298" s="90"/>
      <c r="FZ2298" s="90"/>
      <c r="GA2298" s="90"/>
      <c r="GB2298" s="90"/>
      <c r="GC2298" s="90"/>
      <c r="GD2298" s="90"/>
      <c r="GE2298" s="90"/>
      <c r="GF2298" s="90"/>
      <c r="GG2298" s="90"/>
      <c r="GH2298" s="90"/>
      <c r="GI2298" s="90"/>
      <c r="GJ2298" s="90"/>
      <c r="GK2298" s="90"/>
      <c r="GL2298" s="90"/>
      <c r="GM2298" s="90"/>
      <c r="GN2298" s="90"/>
      <c r="GO2298" s="90"/>
      <c r="GP2298" s="90"/>
      <c r="GQ2298" s="90"/>
      <c r="GR2298" s="90"/>
      <c r="GS2298" s="90"/>
      <c r="GT2298" s="90"/>
      <c r="GU2298" s="90"/>
      <c r="GV2298" s="90"/>
      <c r="GW2298" s="90"/>
      <c r="GX2298" s="90"/>
      <c r="GY2298" s="90"/>
      <c r="GZ2298" s="90"/>
      <c r="HA2298" s="90"/>
      <c r="HB2298" s="90"/>
      <c r="HC2298" s="90"/>
      <c r="HD2298" s="90"/>
      <c r="HE2298" s="90"/>
      <c r="HF2298" s="90"/>
      <c r="HG2298" s="90"/>
      <c r="HH2298" s="90"/>
      <c r="HI2298" s="90"/>
      <c r="HJ2298" s="90"/>
      <c r="HK2298" s="90"/>
      <c r="HL2298" s="90"/>
      <c r="HM2298" s="90"/>
      <c r="HN2298" s="90"/>
      <c r="HO2298" s="90"/>
      <c r="HP2298" s="90"/>
      <c r="HQ2298" s="90"/>
      <c r="HR2298" s="90"/>
      <c r="HS2298" s="90"/>
      <c r="HT2298" s="90"/>
      <c r="HU2298" s="90"/>
      <c r="HV2298" s="90"/>
      <c r="HW2298" s="90"/>
      <c r="HX2298" s="90"/>
      <c r="HY2298" s="90"/>
      <c r="HZ2298" s="90"/>
      <c r="IA2298" s="90"/>
      <c r="IB2298" s="90"/>
      <c r="IC2298" s="90"/>
      <c r="ID2298" s="90"/>
      <c r="IE2298" s="90"/>
      <c r="IF2298" s="90"/>
      <c r="IG2298" s="90"/>
      <c r="IH2298" s="90"/>
      <c r="II2298" s="90"/>
      <c r="IJ2298" s="90"/>
      <c r="IK2298" s="90"/>
      <c r="IL2298" s="90"/>
      <c r="IM2298" s="90"/>
    </row>
    <row r="2299" spans="1:247" ht="13.5">
      <c r="A2299" s="90" t="s">
        <v>3336</v>
      </c>
      <c r="B2299" s="90" t="s">
        <v>3479</v>
      </c>
      <c r="C2299" s="90" t="s">
        <v>3469</v>
      </c>
      <c r="D2299" s="90" t="s">
        <v>3480</v>
      </c>
      <c r="E2299" s="90">
        <v>349108</v>
      </c>
      <c r="F2299" s="90" t="s">
        <v>2786</v>
      </c>
      <c r="G2299" s="90" t="s">
        <v>752</v>
      </c>
      <c r="H2299" s="92">
        <v>161387.5</v>
      </c>
      <c r="I2299" s="92">
        <v>500</v>
      </c>
      <c r="J2299" s="93"/>
      <c r="K2299" s="94">
        <f t="shared" si="69"/>
        <v>322.77499999999998</v>
      </c>
      <c r="L2299" s="94"/>
      <c r="M2299" s="94">
        <f t="shared" si="70"/>
        <v>322.77499999999998</v>
      </c>
      <c r="N2299" s="91"/>
      <c r="O2299" s="90"/>
      <c r="P2299" s="90"/>
      <c r="Q2299" s="90"/>
      <c r="R2299" s="90"/>
      <c r="S2299" s="90"/>
      <c r="T2299" s="90"/>
      <c r="U2299" s="90"/>
      <c r="V2299" s="90"/>
      <c r="W2299" s="90"/>
      <c r="X2299" s="90"/>
      <c r="Y2299" s="90"/>
      <c r="Z2299" s="90"/>
      <c r="AA2299" s="90"/>
      <c r="AB2299" s="90"/>
      <c r="AC2299" s="90"/>
      <c r="AD2299" s="90"/>
      <c r="AE2299" s="90"/>
      <c r="AF2299" s="90"/>
      <c r="AG2299" s="90"/>
      <c r="AH2299" s="90"/>
      <c r="AI2299" s="90"/>
      <c r="AJ2299" s="90"/>
      <c r="AK2299" s="90"/>
      <c r="AL2299" s="90"/>
      <c r="AM2299" s="90"/>
      <c r="AN2299" s="90"/>
      <c r="AO2299" s="90"/>
      <c r="AP2299" s="90"/>
      <c r="AQ2299" s="90"/>
      <c r="AR2299" s="90"/>
      <c r="AS2299" s="90"/>
      <c r="AT2299" s="90"/>
      <c r="AU2299" s="90"/>
      <c r="AV2299" s="90"/>
      <c r="AW2299" s="90"/>
      <c r="AX2299" s="90"/>
      <c r="AY2299" s="90"/>
      <c r="AZ2299" s="90"/>
      <c r="BA2299" s="90"/>
      <c r="BB2299" s="90"/>
      <c r="BC2299" s="90"/>
      <c r="BD2299" s="90"/>
      <c r="BE2299" s="90"/>
      <c r="BF2299" s="90"/>
      <c r="BG2299" s="90"/>
      <c r="BH2299" s="90"/>
      <c r="BI2299" s="90"/>
      <c r="BJ2299" s="90"/>
      <c r="BK2299" s="90"/>
      <c r="BL2299" s="90"/>
      <c r="BM2299" s="90"/>
      <c r="BN2299" s="90"/>
      <c r="BO2299" s="90"/>
      <c r="BP2299" s="90"/>
      <c r="BQ2299" s="90"/>
      <c r="BR2299" s="90"/>
      <c r="BS2299" s="90"/>
      <c r="BT2299" s="90"/>
      <c r="BU2299" s="90"/>
      <c r="BV2299" s="90"/>
      <c r="BW2299" s="90"/>
      <c r="BX2299" s="90"/>
      <c r="BY2299" s="90"/>
      <c r="BZ2299" s="90"/>
      <c r="CA2299" s="90"/>
      <c r="CB2299" s="90"/>
      <c r="CC2299" s="90"/>
      <c r="CD2299" s="90"/>
      <c r="CE2299" s="90"/>
      <c r="CF2299" s="90"/>
      <c r="CG2299" s="90"/>
      <c r="CH2299" s="90"/>
      <c r="CI2299" s="90"/>
      <c r="CJ2299" s="90"/>
      <c r="CK2299" s="90"/>
      <c r="CL2299" s="90"/>
      <c r="CM2299" s="90"/>
      <c r="CN2299" s="90"/>
      <c r="CO2299" s="90"/>
      <c r="CP2299" s="90"/>
      <c r="CQ2299" s="90"/>
      <c r="CR2299" s="90"/>
      <c r="CS2299" s="90"/>
      <c r="CT2299" s="90"/>
      <c r="CU2299" s="90"/>
      <c r="CV2299" s="90"/>
      <c r="CW2299" s="90"/>
      <c r="CX2299" s="90"/>
      <c r="CY2299" s="90"/>
      <c r="CZ2299" s="90"/>
      <c r="DA2299" s="90"/>
      <c r="DB2299" s="90"/>
      <c r="DC2299" s="90"/>
      <c r="DD2299" s="90"/>
      <c r="DE2299" s="90"/>
      <c r="DF2299" s="90"/>
      <c r="DG2299" s="90"/>
      <c r="DH2299" s="90"/>
      <c r="DI2299" s="90"/>
      <c r="DJ2299" s="90"/>
      <c r="DK2299" s="90"/>
      <c r="DL2299" s="90"/>
      <c r="DM2299" s="90"/>
      <c r="DN2299" s="90"/>
      <c r="DO2299" s="90"/>
      <c r="DP2299" s="90"/>
      <c r="DQ2299" s="90"/>
      <c r="DR2299" s="90"/>
      <c r="DS2299" s="90"/>
      <c r="DT2299" s="90"/>
      <c r="DU2299" s="90"/>
      <c r="DV2299" s="90"/>
      <c r="DW2299" s="90"/>
      <c r="DX2299" s="90"/>
      <c r="DY2299" s="90"/>
      <c r="DZ2299" s="90"/>
      <c r="EA2299" s="90"/>
      <c r="EB2299" s="90"/>
      <c r="EC2299" s="90"/>
      <c r="ED2299" s="90"/>
      <c r="EE2299" s="90"/>
      <c r="EF2299" s="90"/>
      <c r="EG2299" s="90"/>
      <c r="EH2299" s="90"/>
      <c r="EI2299" s="90"/>
      <c r="EJ2299" s="90"/>
      <c r="EK2299" s="90"/>
      <c r="EL2299" s="90"/>
      <c r="EM2299" s="90"/>
      <c r="EN2299" s="90"/>
      <c r="EO2299" s="90"/>
      <c r="EP2299" s="90"/>
      <c r="EQ2299" s="90"/>
      <c r="ER2299" s="90"/>
      <c r="ES2299" s="90"/>
      <c r="ET2299" s="90"/>
      <c r="EU2299" s="90"/>
      <c r="EV2299" s="90"/>
      <c r="EW2299" s="90"/>
      <c r="EX2299" s="90"/>
      <c r="EY2299" s="90"/>
      <c r="EZ2299" s="90"/>
      <c r="FA2299" s="90"/>
      <c r="FB2299" s="90"/>
      <c r="FC2299" s="90"/>
      <c r="FD2299" s="90"/>
      <c r="FE2299" s="90"/>
      <c r="FF2299" s="90"/>
      <c r="FG2299" s="90"/>
      <c r="FH2299" s="90"/>
      <c r="FI2299" s="90"/>
      <c r="FJ2299" s="90"/>
      <c r="FK2299" s="90"/>
      <c r="FL2299" s="90"/>
      <c r="FM2299" s="90"/>
      <c r="FN2299" s="90"/>
      <c r="FO2299" s="90"/>
      <c r="FP2299" s="90"/>
      <c r="FQ2299" s="90"/>
      <c r="FR2299" s="90"/>
      <c r="FS2299" s="90"/>
      <c r="FT2299" s="90"/>
      <c r="FU2299" s="90"/>
      <c r="FV2299" s="90"/>
      <c r="FW2299" s="90"/>
      <c r="FX2299" s="90"/>
      <c r="FY2299" s="90"/>
      <c r="FZ2299" s="90"/>
      <c r="GA2299" s="90"/>
      <c r="GB2299" s="90"/>
      <c r="GC2299" s="90"/>
      <c r="GD2299" s="90"/>
      <c r="GE2299" s="90"/>
      <c r="GF2299" s="90"/>
      <c r="GG2299" s="90"/>
      <c r="GH2299" s="90"/>
      <c r="GI2299" s="90"/>
      <c r="GJ2299" s="90"/>
      <c r="GK2299" s="90"/>
      <c r="GL2299" s="90"/>
      <c r="GM2299" s="90"/>
      <c r="GN2299" s="90"/>
      <c r="GO2299" s="90"/>
      <c r="GP2299" s="90"/>
      <c r="GQ2299" s="90"/>
      <c r="GR2299" s="90"/>
      <c r="GS2299" s="90"/>
      <c r="GT2299" s="90"/>
      <c r="GU2299" s="90"/>
      <c r="GV2299" s="90"/>
      <c r="GW2299" s="90"/>
      <c r="GX2299" s="90"/>
      <c r="GY2299" s="90"/>
      <c r="GZ2299" s="90"/>
      <c r="HA2299" s="90"/>
      <c r="HB2299" s="90"/>
      <c r="HC2299" s="90"/>
      <c r="HD2299" s="90"/>
      <c r="HE2299" s="90"/>
      <c r="HF2299" s="90"/>
      <c r="HG2299" s="90"/>
      <c r="HH2299" s="90"/>
      <c r="HI2299" s="90"/>
      <c r="HJ2299" s="90"/>
      <c r="HK2299" s="90"/>
      <c r="HL2299" s="90"/>
      <c r="HM2299" s="90"/>
      <c r="HN2299" s="90"/>
      <c r="HO2299" s="90"/>
      <c r="HP2299" s="90"/>
      <c r="HQ2299" s="90"/>
      <c r="HR2299" s="90"/>
      <c r="HS2299" s="90"/>
      <c r="HT2299" s="90"/>
      <c r="HU2299" s="90"/>
      <c r="HV2299" s="90"/>
      <c r="HW2299" s="90"/>
      <c r="HX2299" s="90"/>
      <c r="HY2299" s="90"/>
      <c r="HZ2299" s="90"/>
      <c r="IA2299" s="90"/>
      <c r="IB2299" s="90"/>
      <c r="IC2299" s="90"/>
      <c r="ID2299" s="90"/>
      <c r="IE2299" s="90"/>
      <c r="IF2299" s="90"/>
      <c r="IG2299" s="90"/>
      <c r="IH2299" s="90"/>
      <c r="II2299" s="90"/>
      <c r="IJ2299" s="90"/>
      <c r="IK2299" s="90"/>
      <c r="IL2299" s="90"/>
      <c r="IM2299" s="90"/>
    </row>
    <row r="2300" spans="1:247" ht="13.5">
      <c r="A2300" s="90" t="s">
        <v>3336</v>
      </c>
      <c r="B2300" s="90" t="s">
        <v>3481</v>
      </c>
      <c r="C2300" s="90" t="s">
        <v>3469</v>
      </c>
      <c r="D2300" s="90" t="s">
        <v>3480</v>
      </c>
      <c r="E2300" s="90" t="s">
        <v>3482</v>
      </c>
      <c r="F2300" s="90" t="s">
        <v>2786</v>
      </c>
      <c r="G2300" s="90" t="s">
        <v>752</v>
      </c>
      <c r="H2300" s="92">
        <v>-161387.5</v>
      </c>
      <c r="I2300" s="92">
        <v>500</v>
      </c>
      <c r="J2300" s="93"/>
      <c r="K2300" s="94">
        <f t="shared" si="69"/>
        <v>-322.77499999999998</v>
      </c>
      <c r="L2300" s="94"/>
      <c r="M2300" s="94">
        <f t="shared" si="70"/>
        <v>-322.77499999999998</v>
      </c>
      <c r="N2300" s="91"/>
      <c r="O2300" s="90"/>
      <c r="P2300" s="90"/>
      <c r="Q2300" s="90"/>
      <c r="R2300" s="90"/>
      <c r="S2300" s="90"/>
      <c r="T2300" s="90"/>
      <c r="U2300" s="90"/>
      <c r="V2300" s="90"/>
      <c r="W2300" s="90"/>
      <c r="X2300" s="90"/>
      <c r="Y2300" s="90"/>
      <c r="Z2300" s="90"/>
      <c r="AA2300" s="90"/>
      <c r="AB2300" s="90"/>
      <c r="AC2300" s="90"/>
      <c r="AD2300" s="90"/>
      <c r="AE2300" s="90"/>
      <c r="AF2300" s="90"/>
      <c r="AG2300" s="90"/>
      <c r="AH2300" s="90"/>
      <c r="AI2300" s="90"/>
      <c r="AJ2300" s="90"/>
      <c r="AK2300" s="90"/>
      <c r="AL2300" s="90"/>
      <c r="AM2300" s="90"/>
      <c r="AN2300" s="90"/>
      <c r="AO2300" s="90"/>
      <c r="AP2300" s="90"/>
      <c r="AQ2300" s="90"/>
      <c r="AR2300" s="90"/>
      <c r="AS2300" s="90"/>
      <c r="AT2300" s="90"/>
      <c r="AU2300" s="90"/>
      <c r="AV2300" s="90"/>
      <c r="AW2300" s="90"/>
      <c r="AX2300" s="90"/>
      <c r="AY2300" s="90"/>
      <c r="AZ2300" s="90"/>
      <c r="BA2300" s="90"/>
      <c r="BB2300" s="90"/>
      <c r="BC2300" s="90"/>
      <c r="BD2300" s="90"/>
      <c r="BE2300" s="90"/>
      <c r="BF2300" s="90"/>
      <c r="BG2300" s="90"/>
      <c r="BH2300" s="90"/>
      <c r="BI2300" s="90"/>
      <c r="BJ2300" s="90"/>
      <c r="BK2300" s="90"/>
      <c r="BL2300" s="90"/>
      <c r="BM2300" s="90"/>
      <c r="BN2300" s="90"/>
      <c r="BO2300" s="90"/>
      <c r="BP2300" s="90"/>
      <c r="BQ2300" s="90"/>
      <c r="BR2300" s="90"/>
      <c r="BS2300" s="90"/>
      <c r="BT2300" s="90"/>
      <c r="BU2300" s="90"/>
      <c r="BV2300" s="90"/>
      <c r="BW2300" s="90"/>
      <c r="BX2300" s="90"/>
      <c r="BY2300" s="90"/>
      <c r="BZ2300" s="90"/>
      <c r="CA2300" s="90"/>
      <c r="CB2300" s="90"/>
      <c r="CC2300" s="90"/>
      <c r="CD2300" s="90"/>
      <c r="CE2300" s="90"/>
      <c r="CF2300" s="90"/>
      <c r="CG2300" s="90"/>
      <c r="CH2300" s="90"/>
      <c r="CI2300" s="90"/>
      <c r="CJ2300" s="90"/>
      <c r="CK2300" s="90"/>
      <c r="CL2300" s="90"/>
      <c r="CM2300" s="90"/>
      <c r="CN2300" s="90"/>
      <c r="CO2300" s="90"/>
      <c r="CP2300" s="90"/>
      <c r="CQ2300" s="90"/>
      <c r="CR2300" s="90"/>
      <c r="CS2300" s="90"/>
      <c r="CT2300" s="90"/>
      <c r="CU2300" s="90"/>
      <c r="CV2300" s="90"/>
      <c r="CW2300" s="90"/>
      <c r="CX2300" s="90"/>
      <c r="CY2300" s="90"/>
      <c r="CZ2300" s="90"/>
      <c r="DA2300" s="90"/>
      <c r="DB2300" s="90"/>
      <c r="DC2300" s="90"/>
      <c r="DD2300" s="90"/>
      <c r="DE2300" s="90"/>
      <c r="DF2300" s="90"/>
      <c r="DG2300" s="90"/>
      <c r="DH2300" s="90"/>
      <c r="DI2300" s="90"/>
      <c r="DJ2300" s="90"/>
      <c r="DK2300" s="90"/>
      <c r="DL2300" s="90"/>
      <c r="DM2300" s="90"/>
      <c r="DN2300" s="90"/>
      <c r="DO2300" s="90"/>
      <c r="DP2300" s="90"/>
      <c r="DQ2300" s="90"/>
      <c r="DR2300" s="90"/>
      <c r="DS2300" s="90"/>
      <c r="DT2300" s="90"/>
      <c r="DU2300" s="90"/>
      <c r="DV2300" s="90"/>
      <c r="DW2300" s="90"/>
      <c r="DX2300" s="90"/>
      <c r="DY2300" s="90"/>
      <c r="DZ2300" s="90"/>
      <c r="EA2300" s="90"/>
      <c r="EB2300" s="90"/>
      <c r="EC2300" s="90"/>
      <c r="ED2300" s="90"/>
      <c r="EE2300" s="90"/>
      <c r="EF2300" s="90"/>
      <c r="EG2300" s="90"/>
      <c r="EH2300" s="90"/>
      <c r="EI2300" s="90"/>
      <c r="EJ2300" s="90"/>
      <c r="EK2300" s="90"/>
      <c r="EL2300" s="90"/>
      <c r="EM2300" s="90"/>
      <c r="EN2300" s="90"/>
      <c r="EO2300" s="90"/>
      <c r="EP2300" s="90"/>
      <c r="EQ2300" s="90"/>
      <c r="ER2300" s="90"/>
      <c r="ES2300" s="90"/>
      <c r="ET2300" s="90"/>
      <c r="EU2300" s="90"/>
      <c r="EV2300" s="90"/>
      <c r="EW2300" s="90"/>
      <c r="EX2300" s="90"/>
      <c r="EY2300" s="90"/>
      <c r="EZ2300" s="90"/>
      <c r="FA2300" s="90"/>
      <c r="FB2300" s="90"/>
      <c r="FC2300" s="90"/>
      <c r="FD2300" s="90"/>
      <c r="FE2300" s="90"/>
      <c r="FF2300" s="90"/>
      <c r="FG2300" s="90"/>
      <c r="FH2300" s="90"/>
      <c r="FI2300" s="90"/>
      <c r="FJ2300" s="90"/>
      <c r="FK2300" s="90"/>
      <c r="FL2300" s="90"/>
      <c r="FM2300" s="90"/>
      <c r="FN2300" s="90"/>
      <c r="FO2300" s="90"/>
      <c r="FP2300" s="90"/>
      <c r="FQ2300" s="90"/>
      <c r="FR2300" s="90"/>
      <c r="FS2300" s="90"/>
      <c r="FT2300" s="90"/>
      <c r="FU2300" s="90"/>
      <c r="FV2300" s="90"/>
      <c r="FW2300" s="90"/>
      <c r="FX2300" s="90"/>
      <c r="FY2300" s="90"/>
      <c r="FZ2300" s="90"/>
      <c r="GA2300" s="90"/>
      <c r="GB2300" s="90"/>
      <c r="GC2300" s="90"/>
      <c r="GD2300" s="90"/>
      <c r="GE2300" s="90"/>
      <c r="GF2300" s="90"/>
      <c r="GG2300" s="90"/>
      <c r="GH2300" s="90"/>
      <c r="GI2300" s="90"/>
      <c r="GJ2300" s="90"/>
      <c r="GK2300" s="90"/>
      <c r="GL2300" s="90"/>
      <c r="GM2300" s="90"/>
      <c r="GN2300" s="90"/>
      <c r="GO2300" s="90"/>
      <c r="GP2300" s="90"/>
      <c r="GQ2300" s="90"/>
      <c r="GR2300" s="90"/>
      <c r="GS2300" s="90"/>
      <c r="GT2300" s="90"/>
      <c r="GU2300" s="90"/>
      <c r="GV2300" s="90"/>
      <c r="GW2300" s="90"/>
      <c r="GX2300" s="90"/>
      <c r="GY2300" s="90"/>
      <c r="GZ2300" s="90"/>
      <c r="HA2300" s="90"/>
      <c r="HB2300" s="90"/>
      <c r="HC2300" s="90"/>
      <c r="HD2300" s="90"/>
      <c r="HE2300" s="90"/>
      <c r="HF2300" s="90"/>
      <c r="HG2300" s="90"/>
      <c r="HH2300" s="90"/>
      <c r="HI2300" s="90"/>
      <c r="HJ2300" s="90"/>
      <c r="HK2300" s="90"/>
      <c r="HL2300" s="90"/>
      <c r="HM2300" s="90"/>
      <c r="HN2300" s="90"/>
      <c r="HO2300" s="90"/>
      <c r="HP2300" s="90"/>
      <c r="HQ2300" s="90"/>
      <c r="HR2300" s="90"/>
      <c r="HS2300" s="90"/>
      <c r="HT2300" s="90"/>
      <c r="HU2300" s="90"/>
      <c r="HV2300" s="90"/>
      <c r="HW2300" s="90"/>
      <c r="HX2300" s="90"/>
      <c r="HY2300" s="90"/>
      <c r="HZ2300" s="90"/>
      <c r="IA2300" s="90"/>
      <c r="IB2300" s="90"/>
      <c r="IC2300" s="90"/>
      <c r="ID2300" s="90"/>
      <c r="IE2300" s="90"/>
      <c r="IF2300" s="90"/>
      <c r="IG2300" s="90"/>
      <c r="IH2300" s="90"/>
      <c r="II2300" s="90"/>
      <c r="IJ2300" s="90"/>
      <c r="IK2300" s="90"/>
      <c r="IL2300" s="90"/>
      <c r="IM2300" s="90"/>
    </row>
    <row r="2301" spans="1:247" ht="13.5">
      <c r="A2301" s="90" t="s">
        <v>3336</v>
      </c>
      <c r="B2301" s="90" t="s">
        <v>3481</v>
      </c>
      <c r="C2301" s="90" t="s">
        <v>3469</v>
      </c>
      <c r="D2301" s="90" t="s">
        <v>3480</v>
      </c>
      <c r="E2301" s="90">
        <v>349112</v>
      </c>
      <c r="F2301" s="90" t="s">
        <v>2786</v>
      </c>
      <c r="G2301" s="90" t="s">
        <v>752</v>
      </c>
      <c r="H2301" s="92">
        <v>130512.5</v>
      </c>
      <c r="I2301" s="92">
        <v>500</v>
      </c>
      <c r="J2301" s="93"/>
      <c r="K2301" s="94">
        <f t="shared" si="69"/>
        <v>261.02499999999998</v>
      </c>
      <c r="L2301" s="94"/>
      <c r="M2301" s="94">
        <f t="shared" si="70"/>
        <v>261.02499999999998</v>
      </c>
      <c r="N2301" s="91"/>
      <c r="O2301" s="90"/>
      <c r="P2301" s="90"/>
      <c r="Q2301" s="90"/>
      <c r="R2301" s="90"/>
      <c r="S2301" s="90"/>
      <c r="T2301" s="90"/>
      <c r="U2301" s="90"/>
      <c r="V2301" s="90"/>
      <c r="W2301" s="90"/>
      <c r="X2301" s="90"/>
      <c r="Y2301" s="90"/>
      <c r="Z2301" s="90"/>
      <c r="AA2301" s="90"/>
      <c r="AB2301" s="90"/>
      <c r="AC2301" s="90"/>
      <c r="AD2301" s="90"/>
      <c r="AE2301" s="90"/>
      <c r="AF2301" s="90"/>
      <c r="AG2301" s="90"/>
      <c r="AH2301" s="90"/>
      <c r="AI2301" s="90"/>
      <c r="AJ2301" s="90"/>
      <c r="AK2301" s="90"/>
      <c r="AL2301" s="90"/>
      <c r="AM2301" s="90"/>
      <c r="AN2301" s="90"/>
      <c r="AO2301" s="90"/>
      <c r="AP2301" s="90"/>
      <c r="AQ2301" s="90"/>
      <c r="AR2301" s="90"/>
      <c r="AS2301" s="90"/>
      <c r="AT2301" s="90"/>
      <c r="AU2301" s="90"/>
      <c r="AV2301" s="90"/>
      <c r="AW2301" s="90"/>
      <c r="AX2301" s="90"/>
      <c r="AY2301" s="90"/>
      <c r="AZ2301" s="90"/>
      <c r="BA2301" s="90"/>
      <c r="BB2301" s="90"/>
      <c r="BC2301" s="90"/>
      <c r="BD2301" s="90"/>
      <c r="BE2301" s="90"/>
      <c r="BF2301" s="90"/>
      <c r="BG2301" s="90"/>
      <c r="BH2301" s="90"/>
      <c r="BI2301" s="90"/>
      <c r="BJ2301" s="90"/>
      <c r="BK2301" s="90"/>
      <c r="BL2301" s="90"/>
      <c r="BM2301" s="90"/>
      <c r="BN2301" s="90"/>
      <c r="BO2301" s="90"/>
      <c r="BP2301" s="90"/>
      <c r="BQ2301" s="90"/>
      <c r="BR2301" s="90"/>
      <c r="BS2301" s="90"/>
      <c r="BT2301" s="90"/>
      <c r="BU2301" s="90"/>
      <c r="BV2301" s="90"/>
      <c r="BW2301" s="90"/>
      <c r="BX2301" s="90"/>
      <c r="BY2301" s="90"/>
      <c r="BZ2301" s="90"/>
      <c r="CA2301" s="90"/>
      <c r="CB2301" s="90"/>
      <c r="CC2301" s="90"/>
      <c r="CD2301" s="90"/>
      <c r="CE2301" s="90"/>
      <c r="CF2301" s="90"/>
      <c r="CG2301" s="90"/>
      <c r="CH2301" s="90"/>
      <c r="CI2301" s="90"/>
      <c r="CJ2301" s="90"/>
      <c r="CK2301" s="90"/>
      <c r="CL2301" s="90"/>
      <c r="CM2301" s="90"/>
      <c r="CN2301" s="90"/>
      <c r="CO2301" s="90"/>
      <c r="CP2301" s="90"/>
      <c r="CQ2301" s="90"/>
      <c r="CR2301" s="90"/>
      <c r="CS2301" s="90"/>
      <c r="CT2301" s="90"/>
      <c r="CU2301" s="90"/>
      <c r="CV2301" s="90"/>
      <c r="CW2301" s="90"/>
      <c r="CX2301" s="90"/>
      <c r="CY2301" s="90"/>
      <c r="CZ2301" s="90"/>
      <c r="DA2301" s="90"/>
      <c r="DB2301" s="90"/>
      <c r="DC2301" s="90"/>
      <c r="DD2301" s="90"/>
      <c r="DE2301" s="90"/>
      <c r="DF2301" s="90"/>
      <c r="DG2301" s="90"/>
      <c r="DH2301" s="90"/>
      <c r="DI2301" s="90"/>
      <c r="DJ2301" s="90"/>
      <c r="DK2301" s="90"/>
      <c r="DL2301" s="90"/>
      <c r="DM2301" s="90"/>
      <c r="DN2301" s="90"/>
      <c r="DO2301" s="90"/>
      <c r="DP2301" s="90"/>
      <c r="DQ2301" s="90"/>
      <c r="DR2301" s="90"/>
      <c r="DS2301" s="90"/>
      <c r="DT2301" s="90"/>
      <c r="DU2301" s="90"/>
      <c r="DV2301" s="90"/>
      <c r="DW2301" s="90"/>
      <c r="DX2301" s="90"/>
      <c r="DY2301" s="90"/>
      <c r="DZ2301" s="90"/>
      <c r="EA2301" s="90"/>
      <c r="EB2301" s="90"/>
      <c r="EC2301" s="90"/>
      <c r="ED2301" s="90"/>
      <c r="EE2301" s="90"/>
      <c r="EF2301" s="90"/>
      <c r="EG2301" s="90"/>
      <c r="EH2301" s="90"/>
      <c r="EI2301" s="90"/>
      <c r="EJ2301" s="90"/>
      <c r="EK2301" s="90"/>
      <c r="EL2301" s="90"/>
      <c r="EM2301" s="90"/>
      <c r="EN2301" s="90"/>
      <c r="EO2301" s="90"/>
      <c r="EP2301" s="90"/>
      <c r="EQ2301" s="90"/>
      <c r="ER2301" s="90"/>
      <c r="ES2301" s="90"/>
      <c r="ET2301" s="90"/>
      <c r="EU2301" s="90"/>
      <c r="EV2301" s="90"/>
      <c r="EW2301" s="90"/>
      <c r="EX2301" s="90"/>
      <c r="EY2301" s="90"/>
      <c r="EZ2301" s="90"/>
      <c r="FA2301" s="90"/>
      <c r="FB2301" s="90"/>
      <c r="FC2301" s="90"/>
      <c r="FD2301" s="90"/>
      <c r="FE2301" s="90"/>
      <c r="FF2301" s="90"/>
      <c r="FG2301" s="90"/>
      <c r="FH2301" s="90"/>
      <c r="FI2301" s="90"/>
      <c r="FJ2301" s="90"/>
      <c r="FK2301" s="90"/>
      <c r="FL2301" s="90"/>
      <c r="FM2301" s="90"/>
      <c r="FN2301" s="90"/>
      <c r="FO2301" s="90"/>
      <c r="FP2301" s="90"/>
      <c r="FQ2301" s="90"/>
      <c r="FR2301" s="90"/>
      <c r="FS2301" s="90"/>
      <c r="FT2301" s="90"/>
      <c r="FU2301" s="90"/>
      <c r="FV2301" s="90"/>
      <c r="FW2301" s="90"/>
      <c r="FX2301" s="90"/>
      <c r="FY2301" s="90"/>
      <c r="FZ2301" s="90"/>
      <c r="GA2301" s="90"/>
      <c r="GB2301" s="90"/>
      <c r="GC2301" s="90"/>
      <c r="GD2301" s="90"/>
      <c r="GE2301" s="90"/>
      <c r="GF2301" s="90"/>
      <c r="GG2301" s="90"/>
      <c r="GH2301" s="90"/>
      <c r="GI2301" s="90"/>
      <c r="GJ2301" s="90"/>
      <c r="GK2301" s="90"/>
      <c r="GL2301" s="90"/>
      <c r="GM2301" s="90"/>
      <c r="GN2301" s="90"/>
      <c r="GO2301" s="90"/>
      <c r="GP2301" s="90"/>
      <c r="GQ2301" s="90"/>
      <c r="GR2301" s="90"/>
      <c r="GS2301" s="90"/>
      <c r="GT2301" s="90"/>
      <c r="GU2301" s="90"/>
      <c r="GV2301" s="90"/>
      <c r="GW2301" s="90"/>
      <c r="GX2301" s="90"/>
      <c r="GY2301" s="90"/>
      <c r="GZ2301" s="90"/>
      <c r="HA2301" s="90"/>
      <c r="HB2301" s="90"/>
      <c r="HC2301" s="90"/>
      <c r="HD2301" s="90"/>
      <c r="HE2301" s="90"/>
      <c r="HF2301" s="90"/>
      <c r="HG2301" s="90"/>
      <c r="HH2301" s="90"/>
      <c r="HI2301" s="90"/>
      <c r="HJ2301" s="90"/>
      <c r="HK2301" s="90"/>
      <c r="HL2301" s="90"/>
      <c r="HM2301" s="90"/>
      <c r="HN2301" s="90"/>
      <c r="HO2301" s="90"/>
      <c r="HP2301" s="90"/>
      <c r="HQ2301" s="90"/>
      <c r="HR2301" s="90"/>
      <c r="HS2301" s="90"/>
      <c r="HT2301" s="90"/>
      <c r="HU2301" s="90"/>
      <c r="HV2301" s="90"/>
      <c r="HW2301" s="90"/>
      <c r="HX2301" s="90"/>
      <c r="HY2301" s="90"/>
      <c r="HZ2301" s="90"/>
      <c r="IA2301" s="90"/>
      <c r="IB2301" s="90"/>
      <c r="IC2301" s="90"/>
      <c r="ID2301" s="90"/>
      <c r="IE2301" s="90"/>
      <c r="IF2301" s="90"/>
      <c r="IG2301" s="90"/>
      <c r="IH2301" s="90"/>
      <c r="II2301" s="90"/>
      <c r="IJ2301" s="90"/>
      <c r="IK2301" s="90"/>
      <c r="IL2301" s="90"/>
      <c r="IM2301" s="90"/>
    </row>
    <row r="2302" spans="1:247" ht="13.5">
      <c r="A2302" s="90" t="s">
        <v>3336</v>
      </c>
      <c r="B2302" s="90" t="s">
        <v>3481</v>
      </c>
      <c r="C2302" s="90" t="s">
        <v>3469</v>
      </c>
      <c r="D2302" s="90" t="s">
        <v>3483</v>
      </c>
      <c r="E2302" s="90">
        <v>349466</v>
      </c>
      <c r="F2302" s="90" t="s">
        <v>2786</v>
      </c>
      <c r="G2302" s="90" t="s">
        <v>752</v>
      </c>
      <c r="H2302" s="92">
        <v>165050</v>
      </c>
      <c r="I2302" s="92">
        <v>500</v>
      </c>
      <c r="J2302" s="93"/>
      <c r="K2302" s="94">
        <f t="shared" si="69"/>
        <v>330.1</v>
      </c>
      <c r="L2302" s="94"/>
      <c r="M2302" s="94">
        <f t="shared" si="70"/>
        <v>330.1</v>
      </c>
      <c r="N2302" s="91"/>
      <c r="O2302" s="90" t="s">
        <v>2929</v>
      </c>
      <c r="P2302" s="90"/>
      <c r="Q2302" s="90"/>
      <c r="R2302" s="90"/>
      <c r="S2302" s="90"/>
      <c r="T2302" s="90"/>
      <c r="U2302" s="90"/>
      <c r="V2302" s="90"/>
      <c r="W2302" s="90"/>
      <c r="X2302" s="90"/>
      <c r="Y2302" s="90"/>
      <c r="Z2302" s="90"/>
      <c r="AA2302" s="90"/>
      <c r="AB2302" s="90"/>
      <c r="AC2302" s="90"/>
      <c r="AD2302" s="90"/>
      <c r="AE2302" s="90"/>
      <c r="AF2302" s="90"/>
      <c r="AG2302" s="90"/>
      <c r="AH2302" s="90"/>
      <c r="AI2302" s="90"/>
      <c r="AJ2302" s="90"/>
      <c r="AK2302" s="90"/>
      <c r="AL2302" s="90"/>
      <c r="AM2302" s="90"/>
      <c r="AN2302" s="90"/>
      <c r="AO2302" s="90"/>
      <c r="AP2302" s="90"/>
      <c r="AQ2302" s="90"/>
      <c r="AR2302" s="90"/>
      <c r="AS2302" s="90"/>
      <c r="AT2302" s="90"/>
      <c r="AU2302" s="90"/>
      <c r="AV2302" s="90"/>
      <c r="AW2302" s="90"/>
      <c r="AX2302" s="90"/>
      <c r="AY2302" s="90"/>
      <c r="AZ2302" s="90"/>
      <c r="BA2302" s="90"/>
      <c r="BB2302" s="90"/>
      <c r="BC2302" s="90"/>
      <c r="BD2302" s="90"/>
      <c r="BE2302" s="90"/>
      <c r="BF2302" s="90"/>
      <c r="BG2302" s="90"/>
      <c r="BH2302" s="90"/>
      <c r="BI2302" s="90"/>
      <c r="BJ2302" s="90"/>
      <c r="BK2302" s="90"/>
      <c r="BL2302" s="90"/>
      <c r="BM2302" s="90"/>
      <c r="BN2302" s="90"/>
      <c r="BO2302" s="90"/>
      <c r="BP2302" s="90"/>
      <c r="BQ2302" s="90"/>
      <c r="BR2302" s="90"/>
      <c r="BS2302" s="90"/>
      <c r="BT2302" s="90"/>
      <c r="BU2302" s="90"/>
      <c r="BV2302" s="90"/>
      <c r="BW2302" s="90"/>
      <c r="BX2302" s="90"/>
      <c r="BY2302" s="90"/>
      <c r="BZ2302" s="90"/>
      <c r="CA2302" s="90"/>
      <c r="CB2302" s="90"/>
      <c r="CC2302" s="90"/>
      <c r="CD2302" s="90"/>
      <c r="CE2302" s="90"/>
      <c r="CF2302" s="90"/>
      <c r="CG2302" s="90"/>
      <c r="CH2302" s="90"/>
      <c r="CI2302" s="90"/>
      <c r="CJ2302" s="90"/>
      <c r="CK2302" s="90"/>
      <c r="CL2302" s="90"/>
      <c r="CM2302" s="90"/>
      <c r="CN2302" s="90"/>
      <c r="CO2302" s="90"/>
      <c r="CP2302" s="90"/>
      <c r="CQ2302" s="90"/>
      <c r="CR2302" s="90"/>
      <c r="CS2302" s="90"/>
      <c r="CT2302" s="90"/>
      <c r="CU2302" s="90"/>
      <c r="CV2302" s="90"/>
      <c r="CW2302" s="90"/>
      <c r="CX2302" s="90"/>
      <c r="CY2302" s="90"/>
      <c r="CZ2302" s="90"/>
      <c r="DA2302" s="90"/>
      <c r="DB2302" s="90"/>
      <c r="DC2302" s="90"/>
      <c r="DD2302" s="90"/>
      <c r="DE2302" s="90"/>
      <c r="DF2302" s="90"/>
      <c r="DG2302" s="90"/>
      <c r="DH2302" s="90"/>
      <c r="DI2302" s="90"/>
      <c r="DJ2302" s="90"/>
      <c r="DK2302" s="90"/>
      <c r="DL2302" s="90"/>
      <c r="DM2302" s="90"/>
      <c r="DN2302" s="90"/>
      <c r="DO2302" s="90"/>
      <c r="DP2302" s="90"/>
      <c r="DQ2302" s="90"/>
      <c r="DR2302" s="90"/>
      <c r="DS2302" s="90"/>
      <c r="DT2302" s="90"/>
      <c r="DU2302" s="90"/>
      <c r="DV2302" s="90"/>
      <c r="DW2302" s="90"/>
      <c r="DX2302" s="90"/>
      <c r="DY2302" s="90"/>
      <c r="DZ2302" s="90"/>
      <c r="EA2302" s="90"/>
      <c r="EB2302" s="90"/>
      <c r="EC2302" s="90"/>
      <c r="ED2302" s="90"/>
      <c r="EE2302" s="90"/>
      <c r="EF2302" s="90"/>
      <c r="EG2302" s="90"/>
      <c r="EH2302" s="90"/>
      <c r="EI2302" s="90"/>
      <c r="EJ2302" s="90"/>
      <c r="EK2302" s="90"/>
      <c r="EL2302" s="90"/>
      <c r="EM2302" s="90"/>
      <c r="EN2302" s="90"/>
      <c r="EO2302" s="90"/>
      <c r="EP2302" s="90"/>
      <c r="EQ2302" s="90"/>
      <c r="ER2302" s="90"/>
      <c r="ES2302" s="90"/>
      <c r="ET2302" s="90"/>
      <c r="EU2302" s="90"/>
      <c r="EV2302" s="90"/>
      <c r="EW2302" s="90"/>
      <c r="EX2302" s="90"/>
      <c r="EY2302" s="90"/>
      <c r="EZ2302" s="90"/>
      <c r="FA2302" s="90"/>
      <c r="FB2302" s="90"/>
      <c r="FC2302" s="90"/>
      <c r="FD2302" s="90"/>
      <c r="FE2302" s="90"/>
      <c r="FF2302" s="90"/>
      <c r="FG2302" s="90"/>
      <c r="FH2302" s="90"/>
      <c r="FI2302" s="90"/>
      <c r="FJ2302" s="90"/>
      <c r="FK2302" s="90"/>
      <c r="FL2302" s="90"/>
      <c r="FM2302" s="90"/>
      <c r="FN2302" s="90"/>
      <c r="FO2302" s="90"/>
      <c r="FP2302" s="90"/>
      <c r="FQ2302" s="90"/>
      <c r="FR2302" s="90"/>
      <c r="FS2302" s="90"/>
      <c r="FT2302" s="90"/>
      <c r="FU2302" s="90"/>
      <c r="FV2302" s="90"/>
      <c r="FW2302" s="90"/>
      <c r="FX2302" s="90"/>
      <c r="FY2302" s="90"/>
      <c r="FZ2302" s="90"/>
      <c r="GA2302" s="90"/>
      <c r="GB2302" s="90"/>
      <c r="GC2302" s="90"/>
      <c r="GD2302" s="90"/>
      <c r="GE2302" s="90"/>
      <c r="GF2302" s="90"/>
      <c r="GG2302" s="90"/>
      <c r="GH2302" s="90"/>
      <c r="GI2302" s="90"/>
      <c r="GJ2302" s="90"/>
      <c r="GK2302" s="90"/>
      <c r="GL2302" s="90"/>
      <c r="GM2302" s="90"/>
      <c r="GN2302" s="90"/>
      <c r="GO2302" s="90"/>
      <c r="GP2302" s="90"/>
      <c r="GQ2302" s="90"/>
      <c r="GR2302" s="90"/>
      <c r="GS2302" s="90"/>
      <c r="GT2302" s="90"/>
      <c r="GU2302" s="90"/>
      <c r="GV2302" s="90"/>
      <c r="GW2302" s="90"/>
      <c r="GX2302" s="90"/>
      <c r="GY2302" s="90"/>
      <c r="GZ2302" s="90"/>
      <c r="HA2302" s="90"/>
      <c r="HB2302" s="90"/>
      <c r="HC2302" s="90"/>
      <c r="HD2302" s="90"/>
      <c r="HE2302" s="90"/>
      <c r="HF2302" s="90"/>
      <c r="HG2302" s="90"/>
      <c r="HH2302" s="90"/>
      <c r="HI2302" s="90"/>
      <c r="HJ2302" s="90"/>
      <c r="HK2302" s="90"/>
      <c r="HL2302" s="90"/>
      <c r="HM2302" s="90"/>
      <c r="HN2302" s="90"/>
      <c r="HO2302" s="90"/>
      <c r="HP2302" s="90"/>
      <c r="HQ2302" s="90"/>
      <c r="HR2302" s="90"/>
      <c r="HS2302" s="90"/>
      <c r="HT2302" s="90"/>
      <c r="HU2302" s="90"/>
      <c r="HV2302" s="90"/>
      <c r="HW2302" s="90"/>
      <c r="HX2302" s="90"/>
      <c r="HY2302" s="90"/>
      <c r="HZ2302" s="90"/>
      <c r="IA2302" s="90"/>
      <c r="IB2302" s="90"/>
      <c r="IC2302" s="90"/>
      <c r="ID2302" s="90"/>
      <c r="IE2302" s="90"/>
      <c r="IF2302" s="90"/>
      <c r="IG2302" s="90"/>
      <c r="IH2302" s="90"/>
      <c r="II2302" s="90"/>
      <c r="IJ2302" s="90"/>
      <c r="IK2302" s="90"/>
      <c r="IL2302" s="90"/>
      <c r="IM2302" s="90"/>
    </row>
    <row r="2303" spans="1:247" ht="13.5">
      <c r="A2303" s="90" t="s">
        <v>3336</v>
      </c>
      <c r="B2303" s="90" t="s">
        <v>3481</v>
      </c>
      <c r="C2303" s="90" t="s">
        <v>3469</v>
      </c>
      <c r="D2303" s="90" t="s">
        <v>3483</v>
      </c>
      <c r="E2303" s="90" t="s">
        <v>3484</v>
      </c>
      <c r="F2303" s="90" t="s">
        <v>2786</v>
      </c>
      <c r="G2303" s="90" t="s">
        <v>752</v>
      </c>
      <c r="H2303" s="92">
        <v>-165050</v>
      </c>
      <c r="I2303" s="92">
        <v>500</v>
      </c>
      <c r="J2303" s="93"/>
      <c r="K2303" s="94">
        <f t="shared" si="69"/>
        <v>-330.1</v>
      </c>
      <c r="L2303" s="94"/>
      <c r="M2303" s="94">
        <f t="shared" si="70"/>
        <v>-330.1</v>
      </c>
      <c r="N2303" s="91"/>
      <c r="O2303" s="90" t="s">
        <v>2929</v>
      </c>
      <c r="P2303" s="90"/>
      <c r="Q2303" s="90"/>
      <c r="R2303" s="90"/>
      <c r="S2303" s="90"/>
      <c r="T2303" s="90"/>
      <c r="U2303" s="90"/>
      <c r="V2303" s="90"/>
      <c r="W2303" s="90"/>
      <c r="X2303" s="90"/>
      <c r="Y2303" s="90"/>
      <c r="Z2303" s="90"/>
      <c r="AA2303" s="90"/>
      <c r="AB2303" s="90"/>
      <c r="AC2303" s="90"/>
      <c r="AD2303" s="90"/>
      <c r="AE2303" s="90"/>
      <c r="AF2303" s="90"/>
      <c r="AG2303" s="90"/>
      <c r="AH2303" s="90"/>
      <c r="AI2303" s="90"/>
      <c r="AJ2303" s="90"/>
      <c r="AK2303" s="90"/>
      <c r="AL2303" s="90"/>
      <c r="AM2303" s="90"/>
      <c r="AN2303" s="90"/>
      <c r="AO2303" s="90"/>
      <c r="AP2303" s="90"/>
      <c r="AQ2303" s="90"/>
      <c r="AR2303" s="90"/>
      <c r="AS2303" s="90"/>
      <c r="AT2303" s="90"/>
      <c r="AU2303" s="90"/>
      <c r="AV2303" s="90"/>
      <c r="AW2303" s="90"/>
      <c r="AX2303" s="90"/>
      <c r="AY2303" s="90"/>
      <c r="AZ2303" s="90"/>
      <c r="BA2303" s="90"/>
      <c r="BB2303" s="90"/>
      <c r="BC2303" s="90"/>
      <c r="BD2303" s="90"/>
      <c r="BE2303" s="90"/>
      <c r="BF2303" s="90"/>
      <c r="BG2303" s="90"/>
      <c r="BH2303" s="90"/>
      <c r="BI2303" s="90"/>
      <c r="BJ2303" s="90"/>
      <c r="BK2303" s="90"/>
      <c r="BL2303" s="90"/>
      <c r="BM2303" s="90"/>
      <c r="BN2303" s="90"/>
      <c r="BO2303" s="90"/>
      <c r="BP2303" s="90"/>
      <c r="BQ2303" s="90"/>
      <c r="BR2303" s="90"/>
      <c r="BS2303" s="90"/>
      <c r="BT2303" s="90"/>
      <c r="BU2303" s="90"/>
      <c r="BV2303" s="90"/>
      <c r="BW2303" s="90"/>
      <c r="BX2303" s="90"/>
      <c r="BY2303" s="90"/>
      <c r="BZ2303" s="90"/>
      <c r="CA2303" s="90"/>
      <c r="CB2303" s="90"/>
      <c r="CC2303" s="90"/>
      <c r="CD2303" s="90"/>
      <c r="CE2303" s="90"/>
      <c r="CF2303" s="90"/>
      <c r="CG2303" s="90"/>
      <c r="CH2303" s="90"/>
      <c r="CI2303" s="90"/>
      <c r="CJ2303" s="90"/>
      <c r="CK2303" s="90"/>
      <c r="CL2303" s="90"/>
      <c r="CM2303" s="90"/>
      <c r="CN2303" s="90"/>
      <c r="CO2303" s="90"/>
      <c r="CP2303" s="90"/>
      <c r="CQ2303" s="90"/>
      <c r="CR2303" s="90"/>
      <c r="CS2303" s="90"/>
      <c r="CT2303" s="90"/>
      <c r="CU2303" s="90"/>
      <c r="CV2303" s="90"/>
      <c r="CW2303" s="90"/>
      <c r="CX2303" s="90"/>
      <c r="CY2303" s="90"/>
      <c r="CZ2303" s="90"/>
      <c r="DA2303" s="90"/>
      <c r="DB2303" s="90"/>
      <c r="DC2303" s="90"/>
      <c r="DD2303" s="90"/>
      <c r="DE2303" s="90"/>
      <c r="DF2303" s="90"/>
      <c r="DG2303" s="90"/>
      <c r="DH2303" s="90"/>
      <c r="DI2303" s="90"/>
      <c r="DJ2303" s="90"/>
      <c r="DK2303" s="90"/>
      <c r="DL2303" s="90"/>
      <c r="DM2303" s="90"/>
      <c r="DN2303" s="90"/>
      <c r="DO2303" s="90"/>
      <c r="DP2303" s="90"/>
      <c r="DQ2303" s="90"/>
      <c r="DR2303" s="90"/>
      <c r="DS2303" s="90"/>
      <c r="DT2303" s="90"/>
      <c r="DU2303" s="90"/>
      <c r="DV2303" s="90"/>
      <c r="DW2303" s="90"/>
      <c r="DX2303" s="90"/>
      <c r="DY2303" s="90"/>
      <c r="DZ2303" s="90"/>
      <c r="EA2303" s="90"/>
      <c r="EB2303" s="90"/>
      <c r="EC2303" s="90"/>
      <c r="ED2303" s="90"/>
      <c r="EE2303" s="90"/>
      <c r="EF2303" s="90"/>
      <c r="EG2303" s="90"/>
      <c r="EH2303" s="90"/>
      <c r="EI2303" s="90"/>
      <c r="EJ2303" s="90"/>
      <c r="EK2303" s="90"/>
      <c r="EL2303" s="90"/>
      <c r="EM2303" s="90"/>
      <c r="EN2303" s="90"/>
      <c r="EO2303" s="90"/>
      <c r="EP2303" s="90"/>
      <c r="EQ2303" s="90"/>
      <c r="ER2303" s="90"/>
      <c r="ES2303" s="90"/>
      <c r="ET2303" s="90"/>
      <c r="EU2303" s="90"/>
      <c r="EV2303" s="90"/>
      <c r="EW2303" s="90"/>
      <c r="EX2303" s="90"/>
      <c r="EY2303" s="90"/>
      <c r="EZ2303" s="90"/>
      <c r="FA2303" s="90"/>
      <c r="FB2303" s="90"/>
      <c r="FC2303" s="90"/>
      <c r="FD2303" s="90"/>
      <c r="FE2303" s="90"/>
      <c r="FF2303" s="90"/>
      <c r="FG2303" s="90"/>
      <c r="FH2303" s="90"/>
      <c r="FI2303" s="90"/>
      <c r="FJ2303" s="90"/>
      <c r="FK2303" s="90"/>
      <c r="FL2303" s="90"/>
      <c r="FM2303" s="90"/>
      <c r="FN2303" s="90"/>
      <c r="FO2303" s="90"/>
      <c r="FP2303" s="90"/>
      <c r="FQ2303" s="90"/>
      <c r="FR2303" s="90"/>
      <c r="FS2303" s="90"/>
      <c r="FT2303" s="90"/>
      <c r="FU2303" s="90"/>
      <c r="FV2303" s="90"/>
      <c r="FW2303" s="90"/>
      <c r="FX2303" s="90"/>
      <c r="FY2303" s="90"/>
      <c r="FZ2303" s="90"/>
      <c r="GA2303" s="90"/>
      <c r="GB2303" s="90"/>
      <c r="GC2303" s="90"/>
      <c r="GD2303" s="90"/>
      <c r="GE2303" s="90"/>
      <c r="GF2303" s="90"/>
      <c r="GG2303" s="90"/>
      <c r="GH2303" s="90"/>
      <c r="GI2303" s="90"/>
      <c r="GJ2303" s="90"/>
      <c r="GK2303" s="90"/>
      <c r="GL2303" s="90"/>
      <c r="GM2303" s="90"/>
      <c r="GN2303" s="90"/>
      <c r="GO2303" s="90"/>
      <c r="GP2303" s="90"/>
      <c r="GQ2303" s="90"/>
      <c r="GR2303" s="90"/>
      <c r="GS2303" s="90"/>
      <c r="GT2303" s="90"/>
      <c r="GU2303" s="90"/>
      <c r="GV2303" s="90"/>
      <c r="GW2303" s="90"/>
      <c r="GX2303" s="90"/>
      <c r="GY2303" s="90"/>
      <c r="GZ2303" s="90"/>
      <c r="HA2303" s="90"/>
      <c r="HB2303" s="90"/>
      <c r="HC2303" s="90"/>
      <c r="HD2303" s="90"/>
      <c r="HE2303" s="90"/>
      <c r="HF2303" s="90"/>
      <c r="HG2303" s="90"/>
      <c r="HH2303" s="90"/>
      <c r="HI2303" s="90"/>
      <c r="HJ2303" s="90"/>
      <c r="HK2303" s="90"/>
      <c r="HL2303" s="90"/>
      <c r="HM2303" s="90"/>
      <c r="HN2303" s="90"/>
      <c r="HO2303" s="90"/>
      <c r="HP2303" s="90"/>
      <c r="HQ2303" s="90"/>
      <c r="HR2303" s="90"/>
      <c r="HS2303" s="90"/>
      <c r="HT2303" s="90"/>
      <c r="HU2303" s="90"/>
      <c r="HV2303" s="90"/>
      <c r="HW2303" s="90"/>
      <c r="HX2303" s="90"/>
      <c r="HY2303" s="90"/>
      <c r="HZ2303" s="90"/>
      <c r="IA2303" s="90"/>
      <c r="IB2303" s="90"/>
      <c r="IC2303" s="90"/>
      <c r="ID2303" s="90"/>
      <c r="IE2303" s="90"/>
      <c r="IF2303" s="90"/>
      <c r="IG2303" s="90"/>
      <c r="IH2303" s="90"/>
      <c r="II2303" s="90"/>
      <c r="IJ2303" s="90"/>
      <c r="IK2303" s="90"/>
      <c r="IL2303" s="90"/>
      <c r="IM2303" s="90"/>
    </row>
    <row r="2304" spans="1:247" ht="13.5">
      <c r="A2304" s="90" t="s">
        <v>3336</v>
      </c>
      <c r="B2304" s="90" t="s">
        <v>3485</v>
      </c>
      <c r="C2304" s="90" t="s">
        <v>3469</v>
      </c>
      <c r="D2304" s="90" t="s">
        <v>3486</v>
      </c>
      <c r="E2304" s="90" t="s">
        <v>3487</v>
      </c>
      <c r="F2304" s="90" t="s">
        <v>3488</v>
      </c>
      <c r="G2304" s="90" t="s">
        <v>3489</v>
      </c>
      <c r="H2304" s="92"/>
      <c r="I2304" s="92"/>
      <c r="J2304" s="93"/>
      <c r="K2304" s="94">
        <v>4821.8999999999996</v>
      </c>
      <c r="L2304" s="94">
        <f>K2304</f>
        <v>4821.8999999999996</v>
      </c>
      <c r="M2304" s="94">
        <f t="shared" si="70"/>
        <v>0</v>
      </c>
      <c r="N2304" s="90" t="s">
        <v>3490</v>
      </c>
      <c r="O2304" s="90" t="s">
        <v>3491</v>
      </c>
      <c r="P2304" s="90" t="s">
        <v>2849</v>
      </c>
      <c r="Q2304" s="90"/>
      <c r="R2304" s="90"/>
      <c r="S2304" s="90"/>
      <c r="T2304" s="90"/>
      <c r="U2304" s="90"/>
      <c r="V2304" s="90"/>
      <c r="W2304" s="90"/>
      <c r="X2304" s="90"/>
      <c r="Y2304" s="90"/>
      <c r="Z2304" s="90"/>
      <c r="AA2304" s="90"/>
      <c r="AB2304" s="90"/>
      <c r="AC2304" s="90"/>
      <c r="AD2304" s="90"/>
      <c r="AE2304" s="90"/>
      <c r="AF2304" s="90"/>
      <c r="AG2304" s="90"/>
      <c r="AH2304" s="90"/>
      <c r="AI2304" s="90"/>
      <c r="AJ2304" s="90"/>
      <c r="AK2304" s="90"/>
      <c r="AL2304" s="90"/>
      <c r="AM2304" s="90"/>
      <c r="AN2304" s="90"/>
      <c r="AO2304" s="90"/>
      <c r="AP2304" s="90"/>
      <c r="AQ2304" s="90"/>
      <c r="AR2304" s="90"/>
      <c r="AS2304" s="90"/>
      <c r="AT2304" s="90"/>
      <c r="AU2304" s="90"/>
      <c r="AV2304" s="90"/>
      <c r="AW2304" s="90"/>
      <c r="AX2304" s="90"/>
      <c r="AY2304" s="90"/>
      <c r="AZ2304" s="90"/>
      <c r="BA2304" s="90"/>
      <c r="BB2304" s="90"/>
      <c r="BC2304" s="90"/>
      <c r="BD2304" s="90"/>
      <c r="BE2304" s="90"/>
      <c r="BF2304" s="90"/>
      <c r="BG2304" s="90"/>
      <c r="BH2304" s="90"/>
      <c r="BI2304" s="90"/>
      <c r="BJ2304" s="90"/>
      <c r="BK2304" s="90"/>
      <c r="BL2304" s="90"/>
      <c r="BM2304" s="90"/>
      <c r="BN2304" s="90"/>
      <c r="BO2304" s="90"/>
      <c r="BP2304" s="90"/>
      <c r="BQ2304" s="90"/>
      <c r="BR2304" s="90"/>
      <c r="BS2304" s="90"/>
      <c r="BT2304" s="90"/>
      <c r="BU2304" s="90"/>
      <c r="BV2304" s="90"/>
      <c r="BW2304" s="90"/>
      <c r="BX2304" s="90"/>
      <c r="BY2304" s="90"/>
      <c r="BZ2304" s="90"/>
      <c r="CA2304" s="90"/>
      <c r="CB2304" s="90"/>
      <c r="CC2304" s="90"/>
      <c r="CD2304" s="90"/>
      <c r="CE2304" s="90"/>
      <c r="CF2304" s="90"/>
      <c r="CG2304" s="90"/>
      <c r="CH2304" s="90"/>
      <c r="CI2304" s="90"/>
      <c r="CJ2304" s="90"/>
      <c r="CK2304" s="90"/>
      <c r="CL2304" s="90"/>
      <c r="CM2304" s="90"/>
      <c r="CN2304" s="90"/>
      <c r="CO2304" s="90"/>
      <c r="CP2304" s="90"/>
      <c r="CQ2304" s="90"/>
      <c r="CR2304" s="90"/>
      <c r="CS2304" s="90"/>
      <c r="CT2304" s="90"/>
      <c r="CU2304" s="90"/>
      <c r="CV2304" s="90"/>
      <c r="CW2304" s="90"/>
      <c r="CX2304" s="90"/>
      <c r="CY2304" s="90"/>
      <c r="CZ2304" s="90"/>
      <c r="DA2304" s="90"/>
      <c r="DB2304" s="90"/>
      <c r="DC2304" s="90"/>
      <c r="DD2304" s="90"/>
      <c r="DE2304" s="90"/>
      <c r="DF2304" s="90"/>
      <c r="DG2304" s="90"/>
      <c r="DH2304" s="90"/>
      <c r="DI2304" s="90"/>
      <c r="DJ2304" s="90"/>
      <c r="DK2304" s="90"/>
      <c r="DL2304" s="90"/>
      <c r="DM2304" s="90"/>
      <c r="DN2304" s="90"/>
      <c r="DO2304" s="90"/>
      <c r="DP2304" s="90"/>
      <c r="DQ2304" s="90"/>
      <c r="DR2304" s="90"/>
      <c r="DS2304" s="90"/>
      <c r="DT2304" s="90"/>
      <c r="DU2304" s="90"/>
      <c r="DV2304" s="90"/>
      <c r="DW2304" s="90"/>
      <c r="DX2304" s="90"/>
      <c r="DY2304" s="90"/>
      <c r="DZ2304" s="90"/>
      <c r="EA2304" s="90"/>
      <c r="EB2304" s="90"/>
      <c r="EC2304" s="90"/>
      <c r="ED2304" s="90"/>
      <c r="EE2304" s="90"/>
      <c r="EF2304" s="90"/>
      <c r="EG2304" s="90"/>
      <c r="EH2304" s="90"/>
      <c r="EI2304" s="90"/>
      <c r="EJ2304" s="90"/>
      <c r="EK2304" s="90"/>
      <c r="EL2304" s="90"/>
      <c r="EM2304" s="90"/>
      <c r="EN2304" s="90"/>
      <c r="EO2304" s="90"/>
      <c r="EP2304" s="90"/>
      <c r="EQ2304" s="90"/>
      <c r="ER2304" s="90"/>
      <c r="ES2304" s="90"/>
      <c r="ET2304" s="90"/>
      <c r="EU2304" s="90"/>
      <c r="EV2304" s="90"/>
      <c r="EW2304" s="90"/>
      <c r="EX2304" s="90"/>
      <c r="EY2304" s="90"/>
      <c r="EZ2304" s="90"/>
      <c r="FA2304" s="90"/>
      <c r="FB2304" s="90"/>
      <c r="FC2304" s="90"/>
      <c r="FD2304" s="90"/>
      <c r="FE2304" s="90"/>
      <c r="FF2304" s="90"/>
      <c r="FG2304" s="90"/>
      <c r="FH2304" s="90"/>
      <c r="FI2304" s="90"/>
      <c r="FJ2304" s="90"/>
      <c r="FK2304" s="90"/>
      <c r="FL2304" s="90"/>
      <c r="FM2304" s="90"/>
      <c r="FN2304" s="90"/>
      <c r="FO2304" s="90"/>
      <c r="FP2304" s="90"/>
      <c r="FQ2304" s="90"/>
      <c r="FR2304" s="90"/>
      <c r="FS2304" s="90"/>
      <c r="FT2304" s="90"/>
      <c r="FU2304" s="90"/>
      <c r="FV2304" s="90"/>
      <c r="FW2304" s="90"/>
      <c r="FX2304" s="90"/>
      <c r="FY2304" s="90"/>
      <c r="FZ2304" s="90"/>
      <c r="GA2304" s="90"/>
      <c r="GB2304" s="90"/>
      <c r="GC2304" s="90"/>
      <c r="GD2304" s="90"/>
      <c r="GE2304" s="90"/>
      <c r="GF2304" s="90"/>
      <c r="GG2304" s="90"/>
      <c r="GH2304" s="90"/>
      <c r="GI2304" s="90"/>
      <c r="GJ2304" s="90"/>
      <c r="GK2304" s="90"/>
      <c r="GL2304" s="90"/>
      <c r="GM2304" s="90"/>
      <c r="GN2304" s="90"/>
      <c r="GO2304" s="90"/>
      <c r="GP2304" s="90"/>
      <c r="GQ2304" s="90"/>
      <c r="GR2304" s="90"/>
      <c r="GS2304" s="90"/>
      <c r="GT2304" s="90"/>
      <c r="GU2304" s="90"/>
      <c r="GV2304" s="90"/>
      <c r="GW2304" s="90"/>
      <c r="GX2304" s="90"/>
      <c r="GY2304" s="90"/>
      <c r="GZ2304" s="90"/>
      <c r="HA2304" s="90"/>
      <c r="HB2304" s="90"/>
      <c r="HC2304" s="90"/>
      <c r="HD2304" s="90"/>
      <c r="HE2304" s="90"/>
      <c r="HF2304" s="90"/>
      <c r="HG2304" s="90"/>
      <c r="HH2304" s="90"/>
      <c r="HI2304" s="90"/>
      <c r="HJ2304" s="90"/>
      <c r="HK2304" s="90"/>
      <c r="HL2304" s="90"/>
      <c r="HM2304" s="90"/>
      <c r="HN2304" s="90"/>
      <c r="HO2304" s="90"/>
      <c r="HP2304" s="90"/>
      <c r="HQ2304" s="90"/>
      <c r="HR2304" s="90"/>
      <c r="HS2304" s="90"/>
      <c r="HT2304" s="90"/>
      <c r="HU2304" s="90"/>
      <c r="HV2304" s="90"/>
      <c r="HW2304" s="90"/>
      <c r="HX2304" s="90"/>
      <c r="HY2304" s="90"/>
      <c r="HZ2304" s="90"/>
      <c r="IA2304" s="90"/>
      <c r="IB2304" s="90"/>
      <c r="IC2304" s="90"/>
      <c r="ID2304" s="90"/>
      <c r="IE2304" s="90"/>
      <c r="IF2304" s="90"/>
      <c r="IG2304" s="90"/>
      <c r="IH2304" s="90"/>
      <c r="II2304" s="90"/>
      <c r="IJ2304" s="90"/>
      <c r="IK2304" s="90"/>
      <c r="IL2304" s="90"/>
      <c r="IM2304" s="90"/>
    </row>
    <row r="2305" spans="1:247" ht="13.5">
      <c r="A2305" s="90" t="s">
        <v>3336</v>
      </c>
      <c r="B2305" s="90" t="s">
        <v>3485</v>
      </c>
      <c r="C2305" s="90" t="s">
        <v>3469</v>
      </c>
      <c r="D2305" s="90" t="s">
        <v>3486</v>
      </c>
      <c r="E2305" s="90" t="s">
        <v>3487</v>
      </c>
      <c r="F2305" s="90" t="s">
        <v>3488</v>
      </c>
      <c r="G2305" s="90" t="s">
        <v>3489</v>
      </c>
      <c r="H2305" s="92"/>
      <c r="I2305" s="92"/>
      <c r="J2305" s="93"/>
      <c r="K2305" s="94">
        <f>16073-4821.9</f>
        <v>11251.1</v>
      </c>
      <c r="L2305" s="94">
        <f>K2305</f>
        <v>11251.1</v>
      </c>
      <c r="M2305" s="94">
        <f t="shared" si="70"/>
        <v>0</v>
      </c>
      <c r="N2305" s="90" t="s">
        <v>3490</v>
      </c>
      <c r="O2305" s="90" t="s">
        <v>3491</v>
      </c>
      <c r="P2305" s="90" t="s">
        <v>2849</v>
      </c>
      <c r="Q2305" s="90"/>
      <c r="R2305" s="90"/>
      <c r="S2305" s="90"/>
      <c r="T2305" s="90"/>
      <c r="U2305" s="90"/>
      <c r="V2305" s="90"/>
      <c r="W2305" s="90"/>
      <c r="X2305" s="90"/>
      <c r="Y2305" s="90"/>
      <c r="Z2305" s="90"/>
      <c r="AA2305" s="90"/>
      <c r="AB2305" s="90"/>
      <c r="AC2305" s="90"/>
      <c r="AD2305" s="90"/>
      <c r="AE2305" s="90"/>
      <c r="AF2305" s="90"/>
      <c r="AG2305" s="90"/>
      <c r="AH2305" s="90"/>
      <c r="AI2305" s="90"/>
      <c r="AJ2305" s="90"/>
      <c r="AK2305" s="90"/>
      <c r="AL2305" s="90"/>
      <c r="AM2305" s="90"/>
      <c r="AN2305" s="90"/>
      <c r="AO2305" s="90"/>
      <c r="AP2305" s="90"/>
      <c r="AQ2305" s="90"/>
      <c r="AR2305" s="90"/>
      <c r="AS2305" s="90"/>
      <c r="AT2305" s="90"/>
      <c r="AU2305" s="90"/>
      <c r="AV2305" s="90"/>
      <c r="AW2305" s="90"/>
      <c r="AX2305" s="90"/>
      <c r="AY2305" s="90"/>
      <c r="AZ2305" s="90"/>
      <c r="BA2305" s="90"/>
      <c r="BB2305" s="90"/>
      <c r="BC2305" s="90"/>
      <c r="BD2305" s="90"/>
      <c r="BE2305" s="90"/>
      <c r="BF2305" s="90"/>
      <c r="BG2305" s="90"/>
      <c r="BH2305" s="90"/>
      <c r="BI2305" s="90"/>
      <c r="BJ2305" s="90"/>
      <c r="BK2305" s="90"/>
      <c r="BL2305" s="90"/>
      <c r="BM2305" s="90"/>
      <c r="BN2305" s="90"/>
      <c r="BO2305" s="90"/>
      <c r="BP2305" s="90"/>
      <c r="BQ2305" s="90"/>
      <c r="BR2305" s="90"/>
      <c r="BS2305" s="90"/>
      <c r="BT2305" s="90"/>
      <c r="BU2305" s="90"/>
      <c r="BV2305" s="90"/>
      <c r="BW2305" s="90"/>
      <c r="BX2305" s="90"/>
      <c r="BY2305" s="90"/>
      <c r="BZ2305" s="90"/>
      <c r="CA2305" s="90"/>
      <c r="CB2305" s="90"/>
      <c r="CC2305" s="90"/>
      <c r="CD2305" s="90"/>
      <c r="CE2305" s="90"/>
      <c r="CF2305" s="90"/>
      <c r="CG2305" s="90"/>
      <c r="CH2305" s="90"/>
      <c r="CI2305" s="90"/>
      <c r="CJ2305" s="90"/>
      <c r="CK2305" s="90"/>
      <c r="CL2305" s="90"/>
      <c r="CM2305" s="90"/>
      <c r="CN2305" s="90"/>
      <c r="CO2305" s="90"/>
      <c r="CP2305" s="90"/>
      <c r="CQ2305" s="90"/>
      <c r="CR2305" s="90"/>
      <c r="CS2305" s="90"/>
      <c r="CT2305" s="90"/>
      <c r="CU2305" s="90"/>
      <c r="CV2305" s="90"/>
      <c r="CW2305" s="90"/>
      <c r="CX2305" s="90"/>
      <c r="CY2305" s="90"/>
      <c r="CZ2305" s="90"/>
      <c r="DA2305" s="90"/>
      <c r="DB2305" s="90"/>
      <c r="DC2305" s="90"/>
      <c r="DD2305" s="90"/>
      <c r="DE2305" s="90"/>
      <c r="DF2305" s="90"/>
      <c r="DG2305" s="90"/>
      <c r="DH2305" s="90"/>
      <c r="DI2305" s="90"/>
      <c r="DJ2305" s="90"/>
      <c r="DK2305" s="90"/>
      <c r="DL2305" s="90"/>
      <c r="DM2305" s="90"/>
      <c r="DN2305" s="90"/>
      <c r="DO2305" s="90"/>
      <c r="DP2305" s="90"/>
      <c r="DQ2305" s="90"/>
      <c r="DR2305" s="90"/>
      <c r="DS2305" s="90"/>
      <c r="DT2305" s="90"/>
      <c r="DU2305" s="90"/>
      <c r="DV2305" s="90"/>
      <c r="DW2305" s="90"/>
      <c r="DX2305" s="90"/>
      <c r="DY2305" s="90"/>
      <c r="DZ2305" s="90"/>
      <c r="EA2305" s="90"/>
      <c r="EB2305" s="90"/>
      <c r="EC2305" s="90"/>
      <c r="ED2305" s="90"/>
      <c r="EE2305" s="90"/>
      <c r="EF2305" s="90"/>
      <c r="EG2305" s="90"/>
      <c r="EH2305" s="90"/>
      <c r="EI2305" s="90"/>
      <c r="EJ2305" s="90"/>
      <c r="EK2305" s="90"/>
      <c r="EL2305" s="90"/>
      <c r="EM2305" s="90"/>
      <c r="EN2305" s="90"/>
      <c r="EO2305" s="90"/>
      <c r="EP2305" s="90"/>
      <c r="EQ2305" s="90"/>
      <c r="ER2305" s="90"/>
      <c r="ES2305" s="90"/>
      <c r="ET2305" s="90"/>
      <c r="EU2305" s="90"/>
      <c r="EV2305" s="90"/>
      <c r="EW2305" s="90"/>
      <c r="EX2305" s="90"/>
      <c r="EY2305" s="90"/>
      <c r="EZ2305" s="90"/>
      <c r="FA2305" s="90"/>
      <c r="FB2305" s="90"/>
      <c r="FC2305" s="90"/>
      <c r="FD2305" s="90"/>
      <c r="FE2305" s="90"/>
      <c r="FF2305" s="90"/>
      <c r="FG2305" s="90"/>
      <c r="FH2305" s="90"/>
      <c r="FI2305" s="90"/>
      <c r="FJ2305" s="90"/>
      <c r="FK2305" s="90"/>
      <c r="FL2305" s="90"/>
      <c r="FM2305" s="90"/>
      <c r="FN2305" s="90"/>
      <c r="FO2305" s="90"/>
      <c r="FP2305" s="90"/>
      <c r="FQ2305" s="90"/>
      <c r="FR2305" s="90"/>
      <c r="FS2305" s="90"/>
      <c r="FT2305" s="90"/>
      <c r="FU2305" s="90"/>
      <c r="FV2305" s="90"/>
      <c r="FW2305" s="90"/>
      <c r="FX2305" s="90"/>
      <c r="FY2305" s="90"/>
      <c r="FZ2305" s="90"/>
      <c r="GA2305" s="90"/>
      <c r="GB2305" s="90"/>
      <c r="GC2305" s="90"/>
      <c r="GD2305" s="90"/>
      <c r="GE2305" s="90"/>
      <c r="GF2305" s="90"/>
      <c r="GG2305" s="90"/>
      <c r="GH2305" s="90"/>
      <c r="GI2305" s="90"/>
      <c r="GJ2305" s="90"/>
      <c r="GK2305" s="90"/>
      <c r="GL2305" s="90"/>
      <c r="GM2305" s="90"/>
      <c r="GN2305" s="90"/>
      <c r="GO2305" s="90"/>
      <c r="GP2305" s="90"/>
      <c r="GQ2305" s="90"/>
      <c r="GR2305" s="90"/>
      <c r="GS2305" s="90"/>
      <c r="GT2305" s="90"/>
      <c r="GU2305" s="90"/>
      <c r="GV2305" s="90"/>
      <c r="GW2305" s="90"/>
      <c r="GX2305" s="90"/>
      <c r="GY2305" s="90"/>
      <c r="GZ2305" s="90"/>
      <c r="HA2305" s="90"/>
      <c r="HB2305" s="90"/>
      <c r="HC2305" s="90"/>
      <c r="HD2305" s="90"/>
      <c r="HE2305" s="90"/>
      <c r="HF2305" s="90"/>
      <c r="HG2305" s="90"/>
      <c r="HH2305" s="90"/>
      <c r="HI2305" s="90"/>
      <c r="HJ2305" s="90"/>
      <c r="HK2305" s="90"/>
      <c r="HL2305" s="90"/>
      <c r="HM2305" s="90"/>
      <c r="HN2305" s="90"/>
      <c r="HO2305" s="90"/>
      <c r="HP2305" s="90"/>
      <c r="HQ2305" s="90"/>
      <c r="HR2305" s="90"/>
      <c r="HS2305" s="90"/>
      <c r="HT2305" s="90"/>
      <c r="HU2305" s="90"/>
      <c r="HV2305" s="90"/>
      <c r="HW2305" s="90"/>
      <c r="HX2305" s="90"/>
      <c r="HY2305" s="90"/>
      <c r="HZ2305" s="90"/>
      <c r="IA2305" s="90"/>
      <c r="IB2305" s="90"/>
      <c r="IC2305" s="90"/>
      <c r="ID2305" s="90"/>
      <c r="IE2305" s="90"/>
      <c r="IF2305" s="90"/>
      <c r="IG2305" s="90"/>
      <c r="IH2305" s="90"/>
      <c r="II2305" s="90"/>
      <c r="IJ2305" s="90"/>
      <c r="IK2305" s="90"/>
      <c r="IL2305" s="90"/>
      <c r="IM2305" s="90"/>
    </row>
    <row r="2306" spans="1:247" ht="13.5">
      <c r="A2306" s="90" t="s">
        <v>3336</v>
      </c>
      <c r="B2306" s="90" t="s">
        <v>3492</v>
      </c>
      <c r="C2306" s="90" t="s">
        <v>3469</v>
      </c>
      <c r="D2306" s="90" t="s">
        <v>3486</v>
      </c>
      <c r="E2306" s="90" t="s">
        <v>3487</v>
      </c>
      <c r="F2306" s="90" t="s">
        <v>3488</v>
      </c>
      <c r="G2306" s="90" t="s">
        <v>3493</v>
      </c>
      <c r="H2306" s="92"/>
      <c r="I2306" s="92"/>
      <c r="J2306" s="93"/>
      <c r="K2306" s="94">
        <v>600</v>
      </c>
      <c r="L2306" s="94">
        <f>K2306</f>
        <v>600</v>
      </c>
      <c r="M2306" s="94">
        <f t="shared" si="70"/>
        <v>0</v>
      </c>
      <c r="N2306" s="90"/>
      <c r="O2306" s="90"/>
      <c r="P2306" s="90"/>
      <c r="Q2306" s="90"/>
      <c r="R2306" s="90"/>
      <c r="S2306" s="90"/>
      <c r="T2306" s="90"/>
      <c r="U2306" s="90"/>
      <c r="V2306" s="90"/>
      <c r="W2306" s="90"/>
      <c r="X2306" s="90"/>
      <c r="Y2306" s="90"/>
      <c r="Z2306" s="90"/>
      <c r="AA2306" s="90"/>
      <c r="AB2306" s="90"/>
      <c r="AC2306" s="90"/>
      <c r="AD2306" s="90"/>
      <c r="AE2306" s="90"/>
      <c r="AF2306" s="90"/>
      <c r="AG2306" s="90"/>
      <c r="AH2306" s="90"/>
      <c r="AI2306" s="90"/>
      <c r="AJ2306" s="90"/>
      <c r="AK2306" s="90"/>
      <c r="AL2306" s="90"/>
      <c r="AM2306" s="90"/>
      <c r="AN2306" s="90"/>
      <c r="AO2306" s="90"/>
      <c r="AP2306" s="90"/>
      <c r="AQ2306" s="90"/>
      <c r="AR2306" s="90"/>
      <c r="AS2306" s="90"/>
      <c r="AT2306" s="90"/>
      <c r="AU2306" s="90"/>
      <c r="AV2306" s="90"/>
      <c r="AW2306" s="90"/>
      <c r="AX2306" s="90"/>
      <c r="AY2306" s="90"/>
      <c r="AZ2306" s="90"/>
      <c r="BA2306" s="90"/>
      <c r="BB2306" s="90"/>
      <c r="BC2306" s="90"/>
      <c r="BD2306" s="90"/>
      <c r="BE2306" s="90"/>
      <c r="BF2306" s="90"/>
      <c r="BG2306" s="90"/>
      <c r="BH2306" s="90"/>
      <c r="BI2306" s="90"/>
      <c r="BJ2306" s="90"/>
      <c r="BK2306" s="90"/>
      <c r="BL2306" s="90"/>
      <c r="BM2306" s="90"/>
      <c r="BN2306" s="90"/>
      <c r="BO2306" s="90"/>
      <c r="BP2306" s="90"/>
      <c r="BQ2306" s="90"/>
      <c r="BR2306" s="90"/>
      <c r="BS2306" s="90"/>
      <c r="BT2306" s="90"/>
      <c r="BU2306" s="90"/>
      <c r="BV2306" s="90"/>
      <c r="BW2306" s="90"/>
      <c r="BX2306" s="90"/>
      <c r="BY2306" s="90"/>
      <c r="BZ2306" s="90"/>
      <c r="CA2306" s="90"/>
      <c r="CB2306" s="90"/>
      <c r="CC2306" s="90"/>
      <c r="CD2306" s="90"/>
      <c r="CE2306" s="90"/>
      <c r="CF2306" s="90"/>
      <c r="CG2306" s="90"/>
      <c r="CH2306" s="90"/>
      <c r="CI2306" s="90"/>
      <c r="CJ2306" s="90"/>
      <c r="CK2306" s="90"/>
      <c r="CL2306" s="90"/>
      <c r="CM2306" s="90"/>
      <c r="CN2306" s="90"/>
      <c r="CO2306" s="90"/>
      <c r="CP2306" s="90"/>
      <c r="CQ2306" s="90"/>
      <c r="CR2306" s="90"/>
      <c r="CS2306" s="90"/>
      <c r="CT2306" s="90"/>
      <c r="CU2306" s="90"/>
      <c r="CV2306" s="90"/>
      <c r="CW2306" s="90"/>
      <c r="CX2306" s="90"/>
      <c r="CY2306" s="90"/>
      <c r="CZ2306" s="90"/>
      <c r="DA2306" s="90"/>
      <c r="DB2306" s="90"/>
      <c r="DC2306" s="90"/>
      <c r="DD2306" s="90"/>
      <c r="DE2306" s="90"/>
      <c r="DF2306" s="90"/>
      <c r="DG2306" s="90"/>
      <c r="DH2306" s="90"/>
      <c r="DI2306" s="90"/>
      <c r="DJ2306" s="90"/>
      <c r="DK2306" s="90"/>
      <c r="DL2306" s="90"/>
      <c r="DM2306" s="90"/>
      <c r="DN2306" s="90"/>
      <c r="DO2306" s="90"/>
      <c r="DP2306" s="90"/>
      <c r="DQ2306" s="90"/>
      <c r="DR2306" s="90"/>
      <c r="DS2306" s="90"/>
      <c r="DT2306" s="90"/>
      <c r="DU2306" s="90"/>
      <c r="DV2306" s="90"/>
      <c r="DW2306" s="90"/>
      <c r="DX2306" s="90"/>
      <c r="DY2306" s="90"/>
      <c r="DZ2306" s="90"/>
      <c r="EA2306" s="90"/>
      <c r="EB2306" s="90"/>
      <c r="EC2306" s="90"/>
      <c r="ED2306" s="90"/>
      <c r="EE2306" s="90"/>
      <c r="EF2306" s="90"/>
      <c r="EG2306" s="90"/>
      <c r="EH2306" s="90"/>
      <c r="EI2306" s="90"/>
      <c r="EJ2306" s="90"/>
      <c r="EK2306" s="90"/>
      <c r="EL2306" s="90"/>
      <c r="EM2306" s="90"/>
      <c r="EN2306" s="90"/>
      <c r="EO2306" s="90"/>
      <c r="EP2306" s="90"/>
      <c r="EQ2306" s="90"/>
      <c r="ER2306" s="90"/>
      <c r="ES2306" s="90"/>
      <c r="ET2306" s="90"/>
      <c r="EU2306" s="90"/>
      <c r="EV2306" s="90"/>
      <c r="EW2306" s="90"/>
      <c r="EX2306" s="90"/>
      <c r="EY2306" s="90"/>
      <c r="EZ2306" s="90"/>
      <c r="FA2306" s="90"/>
      <c r="FB2306" s="90"/>
      <c r="FC2306" s="90"/>
      <c r="FD2306" s="90"/>
      <c r="FE2306" s="90"/>
      <c r="FF2306" s="90"/>
      <c r="FG2306" s="90"/>
      <c r="FH2306" s="90"/>
      <c r="FI2306" s="90"/>
      <c r="FJ2306" s="90"/>
      <c r="FK2306" s="90"/>
      <c r="FL2306" s="90"/>
      <c r="FM2306" s="90"/>
      <c r="FN2306" s="90"/>
      <c r="FO2306" s="90"/>
      <c r="FP2306" s="90"/>
      <c r="FQ2306" s="90"/>
      <c r="FR2306" s="90"/>
      <c r="FS2306" s="90"/>
      <c r="FT2306" s="90"/>
      <c r="FU2306" s="90"/>
      <c r="FV2306" s="90"/>
      <c r="FW2306" s="90"/>
      <c r="FX2306" s="90"/>
      <c r="FY2306" s="90"/>
      <c r="FZ2306" s="90"/>
      <c r="GA2306" s="90"/>
      <c r="GB2306" s="90"/>
      <c r="GC2306" s="90"/>
      <c r="GD2306" s="90"/>
      <c r="GE2306" s="90"/>
      <c r="GF2306" s="90"/>
      <c r="GG2306" s="90"/>
      <c r="GH2306" s="90"/>
      <c r="GI2306" s="90"/>
      <c r="GJ2306" s="90"/>
      <c r="GK2306" s="90"/>
      <c r="GL2306" s="90"/>
      <c r="GM2306" s="90"/>
      <c r="GN2306" s="90"/>
      <c r="GO2306" s="90"/>
      <c r="GP2306" s="90"/>
      <c r="GQ2306" s="90"/>
      <c r="GR2306" s="90"/>
      <c r="GS2306" s="90"/>
      <c r="GT2306" s="90"/>
      <c r="GU2306" s="90"/>
      <c r="GV2306" s="90"/>
      <c r="GW2306" s="90"/>
      <c r="GX2306" s="90"/>
      <c r="GY2306" s="90"/>
      <c r="GZ2306" s="90"/>
      <c r="HA2306" s="90"/>
      <c r="HB2306" s="90"/>
      <c r="HC2306" s="90"/>
      <c r="HD2306" s="90"/>
      <c r="HE2306" s="90"/>
      <c r="HF2306" s="90"/>
      <c r="HG2306" s="90"/>
      <c r="HH2306" s="90"/>
      <c r="HI2306" s="90"/>
      <c r="HJ2306" s="90"/>
      <c r="HK2306" s="90"/>
      <c r="HL2306" s="90"/>
      <c r="HM2306" s="90"/>
      <c r="HN2306" s="90"/>
      <c r="HO2306" s="90"/>
      <c r="HP2306" s="90"/>
      <c r="HQ2306" s="90"/>
      <c r="HR2306" s="90"/>
      <c r="HS2306" s="90"/>
      <c r="HT2306" s="90"/>
      <c r="HU2306" s="90"/>
      <c r="HV2306" s="90"/>
      <c r="HW2306" s="90"/>
      <c r="HX2306" s="90"/>
      <c r="HY2306" s="90"/>
      <c r="HZ2306" s="90"/>
      <c r="IA2306" s="90"/>
      <c r="IB2306" s="90"/>
      <c r="IC2306" s="90"/>
      <c r="ID2306" s="90"/>
      <c r="IE2306" s="90"/>
      <c r="IF2306" s="90"/>
      <c r="IG2306" s="90"/>
      <c r="IH2306" s="90"/>
      <c r="II2306" s="90"/>
      <c r="IJ2306" s="90"/>
      <c r="IK2306" s="90"/>
      <c r="IL2306" s="90"/>
      <c r="IM2306" s="90"/>
    </row>
    <row r="2307" spans="1:247" ht="13.5">
      <c r="A2307" s="90"/>
      <c r="B2307" s="90"/>
      <c r="C2307" s="90"/>
      <c r="D2307" s="90"/>
      <c r="E2307" s="90"/>
      <c r="F2307" s="90"/>
      <c r="G2307" s="90"/>
      <c r="H2307" s="92"/>
      <c r="I2307" s="92"/>
      <c r="J2307" s="93"/>
      <c r="K2307" s="130">
        <f>SUM(K2289:K2306)</f>
        <v>27046.976300963855</v>
      </c>
      <c r="L2307" s="130">
        <f t="shared" ref="L2307:M2307" si="71">SUM(L2289:L2306)</f>
        <v>22389.455580963855</v>
      </c>
      <c r="M2307" s="130">
        <f t="shared" si="71"/>
        <v>4657.5207199999995</v>
      </c>
      <c r="N2307" s="90"/>
      <c r="O2307" s="90"/>
      <c r="P2307" s="90"/>
      <c r="Q2307" s="90"/>
      <c r="R2307" s="90"/>
      <c r="S2307" s="90"/>
      <c r="T2307" s="90"/>
      <c r="U2307" s="90"/>
      <c r="V2307" s="90"/>
      <c r="W2307" s="90"/>
      <c r="X2307" s="90"/>
      <c r="Y2307" s="90"/>
      <c r="Z2307" s="90"/>
      <c r="AA2307" s="90"/>
      <c r="AB2307" s="90"/>
      <c r="AC2307" s="90"/>
      <c r="AD2307" s="90"/>
      <c r="AE2307" s="90"/>
      <c r="AF2307" s="90"/>
      <c r="AG2307" s="90"/>
      <c r="AH2307" s="90"/>
      <c r="AI2307" s="90"/>
      <c r="AJ2307" s="90"/>
      <c r="AK2307" s="90"/>
      <c r="AL2307" s="90"/>
      <c r="AM2307" s="90"/>
      <c r="AN2307" s="90"/>
      <c r="AO2307" s="90"/>
      <c r="AP2307" s="90"/>
      <c r="AQ2307" s="90"/>
      <c r="AR2307" s="90"/>
      <c r="AS2307" s="90"/>
      <c r="AT2307" s="90"/>
      <c r="AU2307" s="90"/>
      <c r="AV2307" s="90"/>
      <c r="AW2307" s="90"/>
      <c r="AX2307" s="90"/>
      <c r="AY2307" s="90"/>
      <c r="AZ2307" s="90"/>
      <c r="BA2307" s="90"/>
      <c r="BB2307" s="90"/>
      <c r="BC2307" s="90"/>
      <c r="BD2307" s="90"/>
      <c r="BE2307" s="90"/>
      <c r="BF2307" s="90"/>
      <c r="BG2307" s="90"/>
      <c r="BH2307" s="90"/>
      <c r="BI2307" s="90"/>
      <c r="BJ2307" s="90"/>
      <c r="BK2307" s="90"/>
      <c r="BL2307" s="90"/>
      <c r="BM2307" s="90"/>
      <c r="BN2307" s="90"/>
      <c r="BO2307" s="90"/>
      <c r="BP2307" s="90"/>
      <c r="BQ2307" s="90"/>
      <c r="BR2307" s="90"/>
      <c r="BS2307" s="90"/>
      <c r="BT2307" s="90"/>
      <c r="BU2307" s="90"/>
      <c r="BV2307" s="90"/>
      <c r="BW2307" s="90"/>
      <c r="BX2307" s="90"/>
      <c r="BY2307" s="90"/>
      <c r="BZ2307" s="90"/>
      <c r="CA2307" s="90"/>
      <c r="CB2307" s="90"/>
      <c r="CC2307" s="90"/>
      <c r="CD2307" s="90"/>
      <c r="CE2307" s="90"/>
      <c r="CF2307" s="90"/>
      <c r="CG2307" s="90"/>
      <c r="CH2307" s="90"/>
      <c r="CI2307" s="90"/>
      <c r="CJ2307" s="90"/>
      <c r="CK2307" s="90"/>
      <c r="CL2307" s="90"/>
      <c r="CM2307" s="90"/>
      <c r="CN2307" s="90"/>
      <c r="CO2307" s="90"/>
      <c r="CP2307" s="90"/>
      <c r="CQ2307" s="90"/>
      <c r="CR2307" s="90"/>
      <c r="CS2307" s="90"/>
      <c r="CT2307" s="90"/>
      <c r="CU2307" s="90"/>
      <c r="CV2307" s="90"/>
      <c r="CW2307" s="90"/>
      <c r="CX2307" s="90"/>
      <c r="CY2307" s="90"/>
      <c r="CZ2307" s="90"/>
      <c r="DA2307" s="90"/>
      <c r="DB2307" s="90"/>
      <c r="DC2307" s="90"/>
      <c r="DD2307" s="90"/>
      <c r="DE2307" s="90"/>
      <c r="DF2307" s="90"/>
      <c r="DG2307" s="90"/>
      <c r="DH2307" s="90"/>
      <c r="DI2307" s="90"/>
      <c r="DJ2307" s="90"/>
      <c r="DK2307" s="90"/>
      <c r="DL2307" s="90"/>
      <c r="DM2307" s="90"/>
      <c r="DN2307" s="90"/>
      <c r="DO2307" s="90"/>
      <c r="DP2307" s="90"/>
      <c r="DQ2307" s="90"/>
      <c r="DR2307" s="90"/>
      <c r="DS2307" s="90"/>
      <c r="DT2307" s="90"/>
      <c r="DU2307" s="90"/>
      <c r="DV2307" s="90"/>
      <c r="DW2307" s="90"/>
      <c r="DX2307" s="90"/>
      <c r="DY2307" s="90"/>
      <c r="DZ2307" s="90"/>
      <c r="EA2307" s="90"/>
      <c r="EB2307" s="90"/>
      <c r="EC2307" s="90"/>
      <c r="ED2307" s="90"/>
      <c r="EE2307" s="90"/>
      <c r="EF2307" s="90"/>
      <c r="EG2307" s="90"/>
      <c r="EH2307" s="90"/>
      <c r="EI2307" s="90"/>
      <c r="EJ2307" s="90"/>
      <c r="EK2307" s="90"/>
      <c r="EL2307" s="90"/>
      <c r="EM2307" s="90"/>
      <c r="EN2307" s="90"/>
      <c r="EO2307" s="90"/>
      <c r="EP2307" s="90"/>
      <c r="EQ2307" s="90"/>
      <c r="ER2307" s="90"/>
      <c r="ES2307" s="90"/>
      <c r="ET2307" s="90"/>
      <c r="EU2307" s="90"/>
      <c r="EV2307" s="90"/>
      <c r="EW2307" s="90"/>
      <c r="EX2307" s="90"/>
      <c r="EY2307" s="90"/>
      <c r="EZ2307" s="90"/>
      <c r="FA2307" s="90"/>
      <c r="FB2307" s="90"/>
      <c r="FC2307" s="90"/>
      <c r="FD2307" s="90"/>
      <c r="FE2307" s="90"/>
      <c r="FF2307" s="90"/>
      <c r="FG2307" s="90"/>
      <c r="FH2307" s="90"/>
      <c r="FI2307" s="90"/>
      <c r="FJ2307" s="90"/>
      <c r="FK2307" s="90"/>
      <c r="FL2307" s="90"/>
      <c r="FM2307" s="90"/>
      <c r="FN2307" s="90"/>
      <c r="FO2307" s="90"/>
      <c r="FP2307" s="90"/>
      <c r="FQ2307" s="90"/>
      <c r="FR2307" s="90"/>
      <c r="FS2307" s="90"/>
      <c r="FT2307" s="90"/>
      <c r="FU2307" s="90"/>
      <c r="FV2307" s="90"/>
      <c r="FW2307" s="90"/>
      <c r="FX2307" s="90"/>
      <c r="FY2307" s="90"/>
      <c r="FZ2307" s="90"/>
      <c r="GA2307" s="90"/>
      <c r="GB2307" s="90"/>
      <c r="GC2307" s="90"/>
      <c r="GD2307" s="90"/>
      <c r="GE2307" s="90"/>
      <c r="GF2307" s="90"/>
      <c r="GG2307" s="90"/>
      <c r="GH2307" s="90"/>
      <c r="GI2307" s="90"/>
      <c r="GJ2307" s="90"/>
      <c r="GK2307" s="90"/>
      <c r="GL2307" s="90"/>
      <c r="GM2307" s="90"/>
      <c r="GN2307" s="90"/>
      <c r="GO2307" s="90"/>
      <c r="GP2307" s="90"/>
      <c r="GQ2307" s="90"/>
      <c r="GR2307" s="90"/>
      <c r="GS2307" s="90"/>
      <c r="GT2307" s="90"/>
      <c r="GU2307" s="90"/>
      <c r="GV2307" s="90"/>
      <c r="GW2307" s="90"/>
      <c r="GX2307" s="90"/>
      <c r="GY2307" s="90"/>
      <c r="GZ2307" s="90"/>
      <c r="HA2307" s="90"/>
      <c r="HB2307" s="90"/>
      <c r="HC2307" s="90"/>
      <c r="HD2307" s="90"/>
      <c r="HE2307" s="90"/>
      <c r="HF2307" s="90"/>
      <c r="HG2307" s="90"/>
      <c r="HH2307" s="90"/>
      <c r="HI2307" s="90"/>
      <c r="HJ2307" s="90"/>
      <c r="HK2307" s="90"/>
      <c r="HL2307" s="90"/>
      <c r="HM2307" s="90"/>
      <c r="HN2307" s="90"/>
      <c r="HO2307" s="90"/>
      <c r="HP2307" s="90"/>
      <c r="HQ2307" s="90"/>
      <c r="HR2307" s="90"/>
      <c r="HS2307" s="90"/>
      <c r="HT2307" s="90"/>
      <c r="HU2307" s="90"/>
      <c r="HV2307" s="90"/>
      <c r="HW2307" s="90"/>
      <c r="HX2307" s="90"/>
      <c r="HY2307" s="90"/>
      <c r="HZ2307" s="90"/>
      <c r="IA2307" s="90"/>
      <c r="IB2307" s="90"/>
      <c r="IC2307" s="90"/>
      <c r="ID2307" s="90"/>
      <c r="IE2307" s="90"/>
      <c r="IF2307" s="90"/>
      <c r="IG2307" s="90"/>
      <c r="IH2307" s="90"/>
      <c r="II2307" s="90"/>
      <c r="IJ2307" s="90"/>
      <c r="IK2307" s="90"/>
      <c r="IL2307" s="90"/>
      <c r="IM2307" s="90"/>
    </row>
    <row r="2308" spans="1:247" ht="13.5">
      <c r="A2308" s="90"/>
      <c r="B2308" s="90"/>
      <c r="C2308" s="90"/>
      <c r="D2308" s="90"/>
      <c r="E2308" s="90"/>
      <c r="F2308" s="90"/>
      <c r="G2308" s="90"/>
      <c r="H2308" s="92"/>
      <c r="I2308" s="92"/>
      <c r="J2308" s="93"/>
      <c r="K2308" s="94"/>
      <c r="L2308" s="94"/>
      <c r="M2308" s="94"/>
      <c r="N2308" s="90"/>
      <c r="O2308" s="90"/>
      <c r="P2308" s="90"/>
      <c r="Q2308" s="90"/>
      <c r="R2308" s="90"/>
      <c r="S2308" s="90"/>
      <c r="T2308" s="90"/>
      <c r="U2308" s="90"/>
      <c r="V2308" s="90"/>
      <c r="W2308" s="90"/>
      <c r="X2308" s="90"/>
      <c r="Y2308" s="90"/>
      <c r="Z2308" s="90"/>
      <c r="AA2308" s="90"/>
      <c r="AB2308" s="90"/>
      <c r="AC2308" s="90"/>
      <c r="AD2308" s="90"/>
      <c r="AE2308" s="90"/>
      <c r="AF2308" s="90"/>
      <c r="AG2308" s="90"/>
      <c r="AH2308" s="90"/>
      <c r="AI2308" s="90"/>
      <c r="AJ2308" s="90"/>
      <c r="AK2308" s="90"/>
      <c r="AL2308" s="90"/>
      <c r="AM2308" s="90"/>
      <c r="AN2308" s="90"/>
      <c r="AO2308" s="90"/>
      <c r="AP2308" s="90"/>
      <c r="AQ2308" s="90"/>
      <c r="AR2308" s="90"/>
      <c r="AS2308" s="90"/>
      <c r="AT2308" s="90"/>
      <c r="AU2308" s="90"/>
      <c r="AV2308" s="90"/>
      <c r="AW2308" s="90"/>
      <c r="AX2308" s="90"/>
      <c r="AY2308" s="90"/>
      <c r="AZ2308" s="90"/>
      <c r="BA2308" s="90"/>
      <c r="BB2308" s="90"/>
      <c r="BC2308" s="90"/>
      <c r="BD2308" s="90"/>
      <c r="BE2308" s="90"/>
      <c r="BF2308" s="90"/>
      <c r="BG2308" s="90"/>
      <c r="BH2308" s="90"/>
      <c r="BI2308" s="90"/>
      <c r="BJ2308" s="90"/>
      <c r="BK2308" s="90"/>
      <c r="BL2308" s="90"/>
      <c r="BM2308" s="90"/>
      <c r="BN2308" s="90"/>
      <c r="BO2308" s="90"/>
      <c r="BP2308" s="90"/>
      <c r="BQ2308" s="90"/>
      <c r="BR2308" s="90"/>
      <c r="BS2308" s="90"/>
      <c r="BT2308" s="90"/>
      <c r="BU2308" s="90"/>
      <c r="BV2308" s="90"/>
      <c r="BW2308" s="90"/>
      <c r="BX2308" s="90"/>
      <c r="BY2308" s="90"/>
      <c r="BZ2308" s="90"/>
      <c r="CA2308" s="90"/>
      <c r="CB2308" s="90"/>
      <c r="CC2308" s="90"/>
      <c r="CD2308" s="90"/>
      <c r="CE2308" s="90"/>
      <c r="CF2308" s="90"/>
      <c r="CG2308" s="90"/>
      <c r="CH2308" s="90"/>
      <c r="CI2308" s="90"/>
      <c r="CJ2308" s="90"/>
      <c r="CK2308" s="90"/>
      <c r="CL2308" s="90"/>
      <c r="CM2308" s="90"/>
      <c r="CN2308" s="90"/>
      <c r="CO2308" s="90"/>
      <c r="CP2308" s="90"/>
      <c r="CQ2308" s="90"/>
      <c r="CR2308" s="90"/>
      <c r="CS2308" s="90"/>
      <c r="CT2308" s="90"/>
      <c r="CU2308" s="90"/>
      <c r="CV2308" s="90"/>
      <c r="CW2308" s="90"/>
      <c r="CX2308" s="90"/>
      <c r="CY2308" s="90"/>
      <c r="CZ2308" s="90"/>
      <c r="DA2308" s="90"/>
      <c r="DB2308" s="90"/>
      <c r="DC2308" s="90"/>
      <c r="DD2308" s="90"/>
      <c r="DE2308" s="90"/>
      <c r="DF2308" s="90"/>
      <c r="DG2308" s="90"/>
      <c r="DH2308" s="90"/>
      <c r="DI2308" s="90"/>
      <c r="DJ2308" s="90"/>
      <c r="DK2308" s="90"/>
      <c r="DL2308" s="90"/>
      <c r="DM2308" s="90"/>
      <c r="DN2308" s="90"/>
      <c r="DO2308" s="90"/>
      <c r="DP2308" s="90"/>
      <c r="DQ2308" s="90"/>
      <c r="DR2308" s="90"/>
      <c r="DS2308" s="90"/>
      <c r="DT2308" s="90"/>
      <c r="DU2308" s="90"/>
      <c r="DV2308" s="90"/>
      <c r="DW2308" s="90"/>
      <c r="DX2308" s="90"/>
      <c r="DY2308" s="90"/>
      <c r="DZ2308" s="90"/>
      <c r="EA2308" s="90"/>
      <c r="EB2308" s="90"/>
      <c r="EC2308" s="90"/>
      <c r="ED2308" s="90"/>
      <c r="EE2308" s="90"/>
      <c r="EF2308" s="90"/>
      <c r="EG2308" s="90"/>
      <c r="EH2308" s="90"/>
      <c r="EI2308" s="90"/>
      <c r="EJ2308" s="90"/>
      <c r="EK2308" s="90"/>
      <c r="EL2308" s="90"/>
      <c r="EM2308" s="90"/>
      <c r="EN2308" s="90"/>
      <c r="EO2308" s="90"/>
      <c r="EP2308" s="90"/>
      <c r="EQ2308" s="90"/>
      <c r="ER2308" s="90"/>
      <c r="ES2308" s="90"/>
      <c r="ET2308" s="90"/>
      <c r="EU2308" s="90"/>
      <c r="EV2308" s="90"/>
      <c r="EW2308" s="90"/>
      <c r="EX2308" s="90"/>
      <c r="EY2308" s="90"/>
      <c r="EZ2308" s="90"/>
      <c r="FA2308" s="90"/>
      <c r="FB2308" s="90"/>
      <c r="FC2308" s="90"/>
      <c r="FD2308" s="90"/>
      <c r="FE2308" s="90"/>
      <c r="FF2308" s="90"/>
      <c r="FG2308" s="90"/>
      <c r="FH2308" s="90"/>
      <c r="FI2308" s="90"/>
      <c r="FJ2308" s="90"/>
      <c r="FK2308" s="90"/>
      <c r="FL2308" s="90"/>
      <c r="FM2308" s="90"/>
      <c r="FN2308" s="90"/>
      <c r="FO2308" s="90"/>
      <c r="FP2308" s="90"/>
      <c r="FQ2308" s="90"/>
      <c r="FR2308" s="90"/>
      <c r="FS2308" s="90"/>
      <c r="FT2308" s="90"/>
      <c r="FU2308" s="90"/>
      <c r="FV2308" s="90"/>
      <c r="FW2308" s="90"/>
      <c r="FX2308" s="90"/>
      <c r="FY2308" s="90"/>
      <c r="FZ2308" s="90"/>
      <c r="GA2308" s="90"/>
      <c r="GB2308" s="90"/>
      <c r="GC2308" s="90"/>
      <c r="GD2308" s="90"/>
      <c r="GE2308" s="90"/>
      <c r="GF2308" s="90"/>
      <c r="GG2308" s="90"/>
      <c r="GH2308" s="90"/>
      <c r="GI2308" s="90"/>
      <c r="GJ2308" s="90"/>
      <c r="GK2308" s="90"/>
      <c r="GL2308" s="90"/>
      <c r="GM2308" s="90"/>
      <c r="GN2308" s="90"/>
      <c r="GO2308" s="90"/>
      <c r="GP2308" s="90"/>
      <c r="GQ2308" s="90"/>
      <c r="GR2308" s="90"/>
      <c r="GS2308" s="90"/>
      <c r="GT2308" s="90"/>
      <c r="GU2308" s="90"/>
      <c r="GV2308" s="90"/>
      <c r="GW2308" s="90"/>
      <c r="GX2308" s="90"/>
      <c r="GY2308" s="90"/>
      <c r="GZ2308" s="90"/>
      <c r="HA2308" s="90"/>
      <c r="HB2308" s="90"/>
      <c r="HC2308" s="90"/>
      <c r="HD2308" s="90"/>
      <c r="HE2308" s="90"/>
      <c r="HF2308" s="90"/>
      <c r="HG2308" s="90"/>
      <c r="HH2308" s="90"/>
      <c r="HI2308" s="90"/>
      <c r="HJ2308" s="90"/>
      <c r="HK2308" s="90"/>
      <c r="HL2308" s="90"/>
      <c r="HM2308" s="90"/>
      <c r="HN2308" s="90"/>
      <c r="HO2308" s="90"/>
      <c r="HP2308" s="90"/>
      <c r="HQ2308" s="90"/>
      <c r="HR2308" s="90"/>
      <c r="HS2308" s="90"/>
      <c r="HT2308" s="90"/>
      <c r="HU2308" s="90"/>
      <c r="HV2308" s="90"/>
      <c r="HW2308" s="90"/>
      <c r="HX2308" s="90"/>
      <c r="HY2308" s="90"/>
      <c r="HZ2308" s="90"/>
      <c r="IA2308" s="90"/>
      <c r="IB2308" s="90"/>
      <c r="IC2308" s="90"/>
      <c r="ID2308" s="90"/>
      <c r="IE2308" s="90"/>
      <c r="IF2308" s="90"/>
      <c r="IG2308" s="90"/>
      <c r="IH2308" s="90"/>
      <c r="II2308" s="90"/>
      <c r="IJ2308" s="90"/>
      <c r="IK2308" s="90"/>
      <c r="IL2308" s="90"/>
      <c r="IM2308" s="90"/>
    </row>
    <row r="2309" spans="1:247" ht="12" customHeight="1">
      <c r="A2309" s="90" t="s">
        <v>3336</v>
      </c>
      <c r="B2309" s="90" t="s">
        <v>3494</v>
      </c>
      <c r="C2309" s="90" t="s">
        <v>3495</v>
      </c>
      <c r="D2309" s="98">
        <v>45697</v>
      </c>
      <c r="E2309" s="90">
        <v>3812</v>
      </c>
      <c r="F2309" s="90" t="s">
        <v>762</v>
      </c>
      <c r="G2309" s="90" t="s">
        <v>1064</v>
      </c>
      <c r="H2309" s="92">
        <v>170253</v>
      </c>
      <c r="I2309" s="92">
        <v>498</v>
      </c>
      <c r="J2309" s="93"/>
      <c r="K2309" s="94">
        <f>H2309/I2309</f>
        <v>341.87349397590361</v>
      </c>
      <c r="L2309" s="94">
        <v>341.87400000000002</v>
      </c>
      <c r="M2309" s="94">
        <f t="shared" ref="M2309:M2331" si="72">K2309-L2309</f>
        <v>-5.0602409640987389E-4</v>
      </c>
      <c r="N2309" s="90" t="s">
        <v>3364</v>
      </c>
      <c r="O2309" s="90" t="s">
        <v>3496</v>
      </c>
      <c r="P2309" s="90" t="s">
        <v>2849</v>
      </c>
      <c r="Q2309" s="90"/>
      <c r="R2309" s="90"/>
      <c r="S2309" s="90"/>
      <c r="T2309" s="90"/>
      <c r="U2309" s="90"/>
      <c r="V2309" s="90"/>
      <c r="W2309" s="90"/>
      <c r="X2309" s="90"/>
      <c r="Y2309" s="90"/>
      <c r="Z2309" s="90"/>
      <c r="AA2309" s="90"/>
      <c r="AB2309" s="90"/>
      <c r="AC2309" s="90"/>
      <c r="AD2309" s="90"/>
      <c r="AE2309" s="90"/>
      <c r="AF2309" s="90"/>
      <c r="AG2309" s="90"/>
      <c r="AH2309" s="90"/>
      <c r="AI2309" s="90"/>
      <c r="AJ2309" s="90"/>
      <c r="AK2309" s="90"/>
      <c r="AL2309" s="90"/>
      <c r="AM2309" s="90"/>
      <c r="AN2309" s="90"/>
      <c r="AO2309" s="90"/>
      <c r="AP2309" s="90"/>
      <c r="AQ2309" s="90"/>
      <c r="AR2309" s="90"/>
      <c r="AS2309" s="90"/>
      <c r="AT2309" s="90"/>
      <c r="AU2309" s="90"/>
      <c r="AV2309" s="90"/>
      <c r="AW2309" s="90"/>
      <c r="AX2309" s="90"/>
      <c r="AY2309" s="90"/>
      <c r="AZ2309" s="90"/>
      <c r="BA2309" s="90"/>
      <c r="BB2309" s="90"/>
      <c r="BC2309" s="90"/>
      <c r="BD2309" s="90"/>
      <c r="BE2309" s="90"/>
      <c r="BF2309" s="90"/>
      <c r="BG2309" s="90"/>
      <c r="BH2309" s="90"/>
      <c r="BI2309" s="90"/>
      <c r="BJ2309" s="90"/>
      <c r="BK2309" s="90"/>
      <c r="BL2309" s="90"/>
      <c r="BM2309" s="90"/>
      <c r="BN2309" s="90"/>
      <c r="BO2309" s="90"/>
      <c r="BP2309" s="90"/>
      <c r="BQ2309" s="90"/>
      <c r="BR2309" s="90"/>
      <c r="BS2309" s="90"/>
      <c r="BT2309" s="90"/>
      <c r="BU2309" s="90"/>
      <c r="BV2309" s="90"/>
      <c r="BW2309" s="90"/>
      <c r="BX2309" s="90"/>
      <c r="BY2309" s="90"/>
      <c r="BZ2309" s="90"/>
      <c r="CA2309" s="90"/>
      <c r="CB2309" s="90"/>
      <c r="CC2309" s="90"/>
      <c r="CD2309" s="90"/>
      <c r="CE2309" s="90"/>
      <c r="CF2309" s="90"/>
      <c r="CG2309" s="90"/>
      <c r="CH2309" s="90"/>
      <c r="CI2309" s="90"/>
      <c r="CJ2309" s="90"/>
      <c r="CK2309" s="90"/>
      <c r="CL2309" s="90"/>
      <c r="CM2309" s="90"/>
      <c r="CN2309" s="90"/>
      <c r="CO2309" s="90"/>
      <c r="CP2309" s="90"/>
      <c r="CQ2309" s="90"/>
      <c r="CR2309" s="90"/>
      <c r="CS2309" s="90"/>
      <c r="CT2309" s="90"/>
      <c r="CU2309" s="90"/>
      <c r="CV2309" s="90"/>
      <c r="CW2309" s="90"/>
      <c r="CX2309" s="90"/>
      <c r="CY2309" s="90"/>
      <c r="CZ2309" s="90"/>
      <c r="DA2309" s="90"/>
      <c r="DB2309" s="90"/>
      <c r="DC2309" s="90"/>
      <c r="DD2309" s="90"/>
      <c r="DE2309" s="90"/>
      <c r="DF2309" s="90"/>
      <c r="DG2309" s="90"/>
      <c r="DH2309" s="90"/>
      <c r="DI2309" s="90"/>
      <c r="DJ2309" s="90"/>
      <c r="DK2309" s="90"/>
      <c r="DL2309" s="90"/>
      <c r="DM2309" s="90"/>
      <c r="DN2309" s="90"/>
      <c r="DO2309" s="90"/>
      <c r="DP2309" s="90"/>
      <c r="DQ2309" s="90"/>
      <c r="DR2309" s="90"/>
      <c r="DS2309" s="90"/>
      <c r="DT2309" s="90"/>
      <c r="DU2309" s="90"/>
      <c r="DV2309" s="90"/>
      <c r="DW2309" s="90"/>
      <c r="DX2309" s="90"/>
      <c r="DY2309" s="90"/>
      <c r="DZ2309" s="90"/>
      <c r="EA2309" s="90"/>
      <c r="EB2309" s="90"/>
      <c r="EC2309" s="90"/>
      <c r="ED2309" s="90"/>
      <c r="EE2309" s="90"/>
      <c r="EF2309" s="90"/>
      <c r="EG2309" s="90"/>
      <c r="EH2309" s="90"/>
      <c r="EI2309" s="90"/>
      <c r="EJ2309" s="90"/>
      <c r="EK2309" s="90"/>
      <c r="EL2309" s="90"/>
      <c r="EM2309" s="90"/>
      <c r="EN2309" s="90"/>
      <c r="EO2309" s="90"/>
      <c r="EP2309" s="90"/>
      <c r="EQ2309" s="90"/>
      <c r="ER2309" s="90"/>
      <c r="ES2309" s="90"/>
      <c r="ET2309" s="90"/>
      <c r="EU2309" s="90"/>
      <c r="EV2309" s="90"/>
      <c r="EW2309" s="90"/>
      <c r="EX2309" s="90"/>
      <c r="EY2309" s="90"/>
      <c r="EZ2309" s="90"/>
      <c r="FA2309" s="90"/>
      <c r="FB2309" s="90"/>
      <c r="FC2309" s="90"/>
      <c r="FD2309" s="90"/>
      <c r="FE2309" s="90"/>
      <c r="FF2309" s="90"/>
      <c r="FG2309" s="90"/>
      <c r="FH2309" s="90"/>
      <c r="FI2309" s="90"/>
      <c r="FJ2309" s="90"/>
      <c r="FK2309" s="90"/>
      <c r="FL2309" s="90"/>
      <c r="FM2309" s="90"/>
      <c r="FN2309" s="90"/>
      <c r="FO2309" s="90"/>
      <c r="FP2309" s="90"/>
      <c r="FQ2309" s="90"/>
      <c r="FR2309" s="90"/>
      <c r="FS2309" s="90"/>
      <c r="FT2309" s="90"/>
      <c r="FU2309" s="90"/>
      <c r="FV2309" s="90"/>
      <c r="FW2309" s="90"/>
      <c r="FX2309" s="90"/>
      <c r="FY2309" s="90"/>
      <c r="FZ2309" s="90"/>
      <c r="GA2309" s="90"/>
      <c r="GB2309" s="90"/>
      <c r="GC2309" s="90"/>
      <c r="GD2309" s="90"/>
      <c r="GE2309" s="90"/>
      <c r="GF2309" s="90"/>
      <c r="GG2309" s="90"/>
      <c r="GH2309" s="90"/>
      <c r="GI2309" s="90"/>
      <c r="GJ2309" s="90"/>
      <c r="GK2309" s="90"/>
      <c r="GL2309" s="90"/>
      <c r="GM2309" s="90"/>
      <c r="GN2309" s="90"/>
      <c r="GO2309" s="90"/>
      <c r="GP2309" s="90"/>
      <c r="GQ2309" s="90"/>
      <c r="GR2309" s="90"/>
      <c r="GS2309" s="90"/>
      <c r="GT2309" s="90"/>
      <c r="GU2309" s="90"/>
      <c r="GV2309" s="90"/>
      <c r="GW2309" s="90"/>
      <c r="GX2309" s="90"/>
      <c r="GY2309" s="90"/>
      <c r="GZ2309" s="90"/>
      <c r="HA2309" s="90"/>
      <c r="HB2309" s="90"/>
      <c r="HC2309" s="90"/>
      <c r="HD2309" s="90"/>
      <c r="HE2309" s="90"/>
      <c r="HF2309" s="90"/>
      <c r="HG2309" s="90"/>
      <c r="HH2309" s="90"/>
      <c r="HI2309" s="90"/>
      <c r="HJ2309" s="90"/>
      <c r="HK2309" s="90"/>
      <c r="HL2309" s="90"/>
      <c r="HM2309" s="90"/>
      <c r="HN2309" s="90"/>
      <c r="HO2309" s="90"/>
      <c r="HP2309" s="90"/>
      <c r="HQ2309" s="90"/>
      <c r="HR2309" s="90"/>
      <c r="HS2309" s="90"/>
      <c r="HT2309" s="90"/>
      <c r="HU2309" s="90"/>
      <c r="HV2309" s="90"/>
      <c r="HW2309" s="90"/>
      <c r="HX2309" s="90"/>
      <c r="HY2309" s="90"/>
      <c r="HZ2309" s="90"/>
      <c r="IA2309" s="90"/>
      <c r="IB2309" s="90"/>
      <c r="IC2309" s="90"/>
      <c r="ID2309" s="90"/>
      <c r="IE2309" s="90"/>
      <c r="IF2309" s="90"/>
      <c r="IG2309" s="90"/>
      <c r="IH2309" s="90"/>
      <c r="II2309" s="90"/>
      <c r="IJ2309" s="90"/>
      <c r="IK2309" s="90"/>
      <c r="IL2309" s="90"/>
      <c r="IM2309" s="90"/>
    </row>
    <row r="2310" spans="1:247" ht="13.5">
      <c r="A2310" s="90" t="s">
        <v>3350</v>
      </c>
      <c r="B2310" s="90" t="s">
        <v>3497</v>
      </c>
      <c r="C2310" s="90" t="s">
        <v>3495</v>
      </c>
      <c r="D2310" s="90" t="s">
        <v>3498</v>
      </c>
      <c r="E2310" s="90">
        <v>6249</v>
      </c>
      <c r="F2310" s="90" t="s">
        <v>762</v>
      </c>
      <c r="G2310" s="90" t="s">
        <v>1283</v>
      </c>
      <c r="H2310" s="92">
        <v>159011</v>
      </c>
      <c r="I2310" s="92">
        <v>500</v>
      </c>
      <c r="J2310" s="93"/>
      <c r="K2310" s="94">
        <f>H2310/I2310</f>
        <v>318.02199999999999</v>
      </c>
      <c r="L2310" s="94">
        <f>K2310</f>
        <v>318.02199999999999</v>
      </c>
      <c r="M2310" s="94">
        <f t="shared" si="72"/>
        <v>0</v>
      </c>
      <c r="N2310" s="90" t="s">
        <v>3499</v>
      </c>
      <c r="O2310" s="90" t="s">
        <v>3500</v>
      </c>
      <c r="P2310" s="90" t="s">
        <v>2849</v>
      </c>
      <c r="Q2310" s="90"/>
      <c r="R2310" s="90" t="s">
        <v>3501</v>
      </c>
      <c r="S2310" s="90"/>
      <c r="T2310" s="90"/>
      <c r="U2310" s="90"/>
      <c r="V2310" s="90"/>
      <c r="W2310" s="90"/>
      <c r="X2310" s="90"/>
      <c r="Y2310" s="90"/>
      <c r="Z2310" s="90"/>
      <c r="AA2310" s="90"/>
      <c r="AB2310" s="90"/>
      <c r="AC2310" s="90"/>
      <c r="AD2310" s="90"/>
      <c r="AE2310" s="90"/>
      <c r="AF2310" s="90"/>
      <c r="AG2310" s="90"/>
      <c r="AH2310" s="90"/>
      <c r="AI2310" s="90"/>
      <c r="AJ2310" s="90"/>
      <c r="AK2310" s="90"/>
      <c r="AL2310" s="90"/>
      <c r="AM2310" s="90"/>
      <c r="AN2310" s="90"/>
      <c r="AO2310" s="90"/>
      <c r="AP2310" s="90"/>
      <c r="AQ2310" s="90"/>
      <c r="AR2310" s="90"/>
      <c r="AS2310" s="90"/>
      <c r="AT2310" s="90"/>
      <c r="AU2310" s="90"/>
      <c r="AV2310" s="90"/>
      <c r="AW2310" s="90"/>
      <c r="AX2310" s="90"/>
      <c r="AY2310" s="90"/>
      <c r="AZ2310" s="90"/>
      <c r="BA2310" s="90"/>
      <c r="BB2310" s="90"/>
      <c r="BC2310" s="90"/>
      <c r="BD2310" s="90"/>
      <c r="BE2310" s="90"/>
      <c r="BF2310" s="90"/>
      <c r="BG2310" s="90"/>
      <c r="BH2310" s="90"/>
      <c r="BI2310" s="90"/>
      <c r="BJ2310" s="90"/>
      <c r="BK2310" s="90"/>
      <c r="BL2310" s="90"/>
      <c r="BM2310" s="90"/>
      <c r="BN2310" s="90"/>
      <c r="BO2310" s="90"/>
      <c r="BP2310" s="90"/>
      <c r="BQ2310" s="90"/>
      <c r="BR2310" s="90"/>
      <c r="BS2310" s="90"/>
      <c r="BT2310" s="90"/>
      <c r="BU2310" s="90"/>
      <c r="BV2310" s="90"/>
      <c r="BW2310" s="90"/>
      <c r="BX2310" s="90"/>
      <c r="BY2310" s="90"/>
      <c r="BZ2310" s="90"/>
      <c r="CA2310" s="90"/>
      <c r="CB2310" s="90"/>
      <c r="CC2310" s="90"/>
      <c r="CD2310" s="90"/>
      <c r="CE2310" s="90"/>
      <c r="CF2310" s="90"/>
      <c r="CG2310" s="90"/>
      <c r="CH2310" s="90"/>
      <c r="CI2310" s="90"/>
      <c r="CJ2310" s="90"/>
      <c r="CK2310" s="90"/>
      <c r="CL2310" s="90"/>
      <c r="CM2310" s="90"/>
      <c r="CN2310" s="90"/>
      <c r="CO2310" s="90"/>
      <c r="CP2310" s="90"/>
      <c r="CQ2310" s="90"/>
      <c r="CR2310" s="90"/>
      <c r="CS2310" s="90"/>
      <c r="CT2310" s="90"/>
      <c r="CU2310" s="90"/>
      <c r="CV2310" s="90"/>
      <c r="CW2310" s="90"/>
      <c r="CX2310" s="90"/>
      <c r="CY2310" s="90"/>
      <c r="CZ2310" s="90"/>
      <c r="DA2310" s="90"/>
      <c r="DB2310" s="90"/>
      <c r="DC2310" s="90"/>
      <c r="DD2310" s="90"/>
      <c r="DE2310" s="90"/>
      <c r="DF2310" s="90"/>
      <c r="DG2310" s="90"/>
      <c r="DH2310" s="90"/>
      <c r="DI2310" s="90"/>
      <c r="DJ2310" s="90"/>
      <c r="DK2310" s="90"/>
      <c r="DL2310" s="90"/>
      <c r="DM2310" s="90"/>
      <c r="DN2310" s="90"/>
      <c r="DO2310" s="90"/>
      <c r="DP2310" s="90"/>
      <c r="DQ2310" s="90"/>
      <c r="DR2310" s="90"/>
      <c r="DS2310" s="90"/>
      <c r="DT2310" s="90"/>
      <c r="DU2310" s="90"/>
      <c r="DV2310" s="90"/>
      <c r="DW2310" s="90"/>
      <c r="DX2310" s="90"/>
      <c r="DY2310" s="90"/>
      <c r="DZ2310" s="90"/>
      <c r="EA2310" s="90"/>
      <c r="EB2310" s="90"/>
      <c r="EC2310" s="90"/>
      <c r="ED2310" s="90"/>
      <c r="EE2310" s="90"/>
      <c r="EF2310" s="90"/>
      <c r="EG2310" s="90"/>
      <c r="EH2310" s="90"/>
      <c r="EI2310" s="90"/>
      <c r="EJ2310" s="90"/>
      <c r="EK2310" s="90"/>
      <c r="EL2310" s="90"/>
      <c r="EM2310" s="90"/>
      <c r="EN2310" s="90"/>
      <c r="EO2310" s="90"/>
      <c r="EP2310" s="90"/>
      <c r="EQ2310" s="90"/>
      <c r="ER2310" s="90"/>
      <c r="ES2310" s="90"/>
      <c r="ET2310" s="90"/>
      <c r="EU2310" s="90"/>
      <c r="EV2310" s="90"/>
      <c r="EW2310" s="90"/>
      <c r="EX2310" s="90"/>
      <c r="EY2310" s="90"/>
      <c r="EZ2310" s="90"/>
      <c r="FA2310" s="90"/>
      <c r="FB2310" s="90"/>
      <c r="FC2310" s="90"/>
      <c r="FD2310" s="90"/>
      <c r="FE2310" s="90"/>
      <c r="FF2310" s="90"/>
      <c r="FG2310" s="90"/>
      <c r="FH2310" s="90"/>
      <c r="FI2310" s="90"/>
      <c r="FJ2310" s="90"/>
      <c r="FK2310" s="90"/>
      <c r="FL2310" s="90"/>
      <c r="FM2310" s="90"/>
      <c r="FN2310" s="90"/>
      <c r="FO2310" s="90"/>
      <c r="FP2310" s="90"/>
      <c r="FQ2310" s="90"/>
      <c r="FR2310" s="90"/>
      <c r="FS2310" s="90"/>
      <c r="FT2310" s="90"/>
      <c r="FU2310" s="90"/>
      <c r="FV2310" s="90"/>
      <c r="FW2310" s="90"/>
      <c r="FX2310" s="90"/>
      <c r="FY2310" s="90"/>
      <c r="FZ2310" s="90"/>
      <c r="GA2310" s="90"/>
      <c r="GB2310" s="90"/>
      <c r="GC2310" s="90"/>
      <c r="GD2310" s="90"/>
      <c r="GE2310" s="90"/>
      <c r="GF2310" s="90"/>
      <c r="GG2310" s="90"/>
      <c r="GH2310" s="90"/>
      <c r="GI2310" s="90"/>
      <c r="GJ2310" s="90"/>
      <c r="GK2310" s="90"/>
      <c r="GL2310" s="90"/>
      <c r="GM2310" s="90"/>
      <c r="GN2310" s="90"/>
      <c r="GO2310" s="90"/>
      <c r="GP2310" s="90"/>
      <c r="GQ2310" s="90"/>
      <c r="GR2310" s="90"/>
      <c r="GS2310" s="90"/>
      <c r="GT2310" s="90"/>
      <c r="GU2310" s="90"/>
      <c r="GV2310" s="90"/>
      <c r="GW2310" s="90"/>
      <c r="GX2310" s="90"/>
      <c r="GY2310" s="90"/>
      <c r="GZ2310" s="90"/>
      <c r="HA2310" s="90"/>
      <c r="HB2310" s="90"/>
      <c r="HC2310" s="90"/>
      <c r="HD2310" s="90"/>
      <c r="HE2310" s="90"/>
      <c r="HF2310" s="90"/>
      <c r="HG2310" s="90"/>
      <c r="HH2310" s="90"/>
      <c r="HI2310" s="90"/>
      <c r="HJ2310" s="90"/>
      <c r="HK2310" s="90"/>
      <c r="HL2310" s="90"/>
      <c r="HM2310" s="90"/>
      <c r="HN2310" s="90"/>
      <c r="HO2310" s="90"/>
      <c r="HP2310" s="90"/>
      <c r="HQ2310" s="90"/>
      <c r="HR2310" s="90"/>
      <c r="HS2310" s="90"/>
      <c r="HT2310" s="90"/>
      <c r="HU2310" s="90"/>
      <c r="HV2310" s="90"/>
      <c r="HW2310" s="90"/>
      <c r="HX2310" s="90"/>
      <c r="HY2310" s="90"/>
      <c r="HZ2310" s="90"/>
      <c r="IA2310" s="90"/>
      <c r="IB2310" s="90"/>
      <c r="IC2310" s="90"/>
      <c r="ID2310" s="90"/>
      <c r="IE2310" s="90"/>
      <c r="IF2310" s="90"/>
      <c r="IG2310" s="90"/>
      <c r="IH2310" s="90"/>
      <c r="II2310" s="90"/>
      <c r="IJ2310" s="90"/>
      <c r="IK2310" s="90"/>
      <c r="IL2310" s="90"/>
      <c r="IM2310" s="90"/>
    </row>
    <row r="2311" spans="1:247" ht="13.5">
      <c r="A2311" s="90" t="s">
        <v>3350</v>
      </c>
      <c r="B2311" s="90" t="s">
        <v>3502</v>
      </c>
      <c r="C2311" s="90" t="s">
        <v>3495</v>
      </c>
      <c r="D2311" s="91">
        <v>45970</v>
      </c>
      <c r="E2311" s="90" t="s">
        <v>3503</v>
      </c>
      <c r="F2311" s="90" t="s">
        <v>2839</v>
      </c>
      <c r="G2311" s="90" t="s">
        <v>3504</v>
      </c>
      <c r="H2311" s="92">
        <v>100000</v>
      </c>
      <c r="I2311" s="92">
        <v>500</v>
      </c>
      <c r="J2311" s="93"/>
      <c r="K2311" s="94">
        <f>H2311/I2311</f>
        <v>200</v>
      </c>
      <c r="L2311" s="94">
        <f>K2311</f>
        <v>200</v>
      </c>
      <c r="M2311" s="94">
        <f t="shared" si="72"/>
        <v>0</v>
      </c>
      <c r="N2311" s="91"/>
      <c r="O2311" s="90" t="s">
        <v>3505</v>
      </c>
      <c r="P2311" s="90"/>
      <c r="Q2311" s="90"/>
      <c r="R2311" s="90"/>
      <c r="S2311" s="90"/>
      <c r="T2311" s="90"/>
      <c r="U2311" s="90"/>
      <c r="V2311" s="90"/>
      <c r="W2311" s="90"/>
      <c r="X2311" s="90"/>
      <c r="Y2311" s="90"/>
      <c r="Z2311" s="90"/>
      <c r="AA2311" s="90"/>
      <c r="AB2311" s="90"/>
      <c r="AC2311" s="90"/>
      <c r="AD2311" s="90"/>
      <c r="AE2311" s="90"/>
      <c r="AF2311" s="90"/>
      <c r="AG2311" s="90"/>
      <c r="AH2311" s="90"/>
      <c r="AI2311" s="90"/>
      <c r="AJ2311" s="90"/>
      <c r="AK2311" s="90"/>
      <c r="AL2311" s="90"/>
      <c r="AM2311" s="90"/>
      <c r="AN2311" s="90"/>
      <c r="AO2311" s="90"/>
      <c r="AP2311" s="90"/>
      <c r="AQ2311" s="90"/>
      <c r="AR2311" s="90"/>
      <c r="AS2311" s="90"/>
      <c r="AT2311" s="90"/>
      <c r="AU2311" s="90"/>
      <c r="AV2311" s="90"/>
      <c r="AW2311" s="90"/>
      <c r="AX2311" s="90"/>
      <c r="AY2311" s="90"/>
      <c r="AZ2311" s="90"/>
      <c r="BA2311" s="90"/>
      <c r="BB2311" s="90"/>
      <c r="BC2311" s="90"/>
      <c r="BD2311" s="90"/>
      <c r="BE2311" s="90"/>
      <c r="BF2311" s="90"/>
      <c r="BG2311" s="90"/>
      <c r="BH2311" s="90"/>
      <c r="BI2311" s="90"/>
      <c r="BJ2311" s="90"/>
      <c r="BK2311" s="90"/>
      <c r="BL2311" s="90"/>
      <c r="BM2311" s="90"/>
      <c r="BN2311" s="90"/>
      <c r="BO2311" s="90"/>
      <c r="BP2311" s="90"/>
      <c r="BQ2311" s="90"/>
      <c r="BR2311" s="90"/>
      <c r="BS2311" s="90"/>
      <c r="BT2311" s="90"/>
      <c r="BU2311" s="90"/>
      <c r="BV2311" s="90"/>
      <c r="BW2311" s="90"/>
      <c r="BX2311" s="90"/>
      <c r="BY2311" s="90"/>
      <c r="BZ2311" s="90"/>
      <c r="CA2311" s="90"/>
      <c r="CB2311" s="90"/>
      <c r="CC2311" s="90"/>
      <c r="CD2311" s="90"/>
      <c r="CE2311" s="90"/>
      <c r="CF2311" s="90"/>
      <c r="CG2311" s="90"/>
      <c r="CH2311" s="90"/>
      <c r="CI2311" s="90"/>
      <c r="CJ2311" s="90"/>
      <c r="CK2311" s="90"/>
      <c r="CL2311" s="90"/>
      <c r="CM2311" s="90"/>
      <c r="CN2311" s="90"/>
      <c r="CO2311" s="90"/>
      <c r="CP2311" s="90"/>
      <c r="CQ2311" s="90"/>
      <c r="CR2311" s="90"/>
      <c r="CS2311" s="90"/>
      <c r="CT2311" s="90"/>
      <c r="CU2311" s="90"/>
      <c r="CV2311" s="90"/>
      <c r="CW2311" s="90"/>
      <c r="CX2311" s="90"/>
      <c r="CY2311" s="90"/>
      <c r="CZ2311" s="90"/>
      <c r="DA2311" s="90"/>
      <c r="DB2311" s="90"/>
      <c r="DC2311" s="90"/>
      <c r="DD2311" s="90"/>
      <c r="DE2311" s="90"/>
      <c r="DF2311" s="90"/>
      <c r="DG2311" s="90"/>
      <c r="DH2311" s="90"/>
      <c r="DI2311" s="90"/>
      <c r="DJ2311" s="90"/>
      <c r="DK2311" s="90"/>
      <c r="DL2311" s="90"/>
      <c r="DM2311" s="90"/>
      <c r="DN2311" s="90"/>
      <c r="DO2311" s="90"/>
      <c r="DP2311" s="90"/>
      <c r="DQ2311" s="90"/>
      <c r="DR2311" s="90"/>
      <c r="DS2311" s="90"/>
      <c r="DT2311" s="90"/>
      <c r="DU2311" s="90"/>
      <c r="DV2311" s="90"/>
      <c r="DW2311" s="90"/>
      <c r="DX2311" s="90"/>
      <c r="DY2311" s="90"/>
      <c r="DZ2311" s="90"/>
      <c r="EA2311" s="90"/>
      <c r="EB2311" s="90"/>
      <c r="EC2311" s="90"/>
      <c r="ED2311" s="90"/>
      <c r="EE2311" s="90"/>
      <c r="EF2311" s="90"/>
      <c r="EG2311" s="90"/>
      <c r="EH2311" s="90"/>
      <c r="EI2311" s="90"/>
      <c r="EJ2311" s="90"/>
      <c r="EK2311" s="90"/>
      <c r="EL2311" s="90"/>
      <c r="EM2311" s="90"/>
      <c r="EN2311" s="90"/>
      <c r="EO2311" s="90"/>
      <c r="EP2311" s="90"/>
      <c r="EQ2311" s="90"/>
      <c r="ER2311" s="90"/>
      <c r="ES2311" s="90"/>
      <c r="ET2311" s="90"/>
      <c r="EU2311" s="90"/>
      <c r="EV2311" s="90"/>
      <c r="EW2311" s="90"/>
      <c r="EX2311" s="90"/>
      <c r="EY2311" s="90"/>
      <c r="EZ2311" s="90"/>
      <c r="FA2311" s="90"/>
      <c r="FB2311" s="90"/>
      <c r="FC2311" s="90"/>
      <c r="FD2311" s="90"/>
      <c r="FE2311" s="90"/>
      <c r="FF2311" s="90"/>
      <c r="FG2311" s="90"/>
      <c r="FH2311" s="90"/>
      <c r="FI2311" s="90"/>
      <c r="FJ2311" s="90"/>
      <c r="FK2311" s="90"/>
      <c r="FL2311" s="90"/>
      <c r="FM2311" s="90"/>
      <c r="FN2311" s="90"/>
      <c r="FO2311" s="90"/>
      <c r="FP2311" s="90"/>
      <c r="FQ2311" s="90"/>
      <c r="FR2311" s="90"/>
      <c r="FS2311" s="90"/>
      <c r="FT2311" s="90"/>
      <c r="FU2311" s="90"/>
      <c r="FV2311" s="90"/>
      <c r="FW2311" s="90"/>
      <c r="FX2311" s="90"/>
      <c r="FY2311" s="90"/>
      <c r="FZ2311" s="90"/>
      <c r="GA2311" s="90"/>
      <c r="GB2311" s="90"/>
      <c r="GC2311" s="90"/>
      <c r="GD2311" s="90"/>
      <c r="GE2311" s="90"/>
      <c r="GF2311" s="90"/>
      <c r="GG2311" s="90"/>
      <c r="GH2311" s="90"/>
      <c r="GI2311" s="90"/>
      <c r="GJ2311" s="90"/>
      <c r="GK2311" s="90"/>
      <c r="GL2311" s="90"/>
      <c r="GM2311" s="90"/>
      <c r="GN2311" s="90"/>
      <c r="GO2311" s="90"/>
      <c r="GP2311" s="90"/>
      <c r="GQ2311" s="90"/>
      <c r="GR2311" s="90"/>
      <c r="GS2311" s="90"/>
      <c r="GT2311" s="90"/>
      <c r="GU2311" s="90"/>
      <c r="GV2311" s="90"/>
      <c r="GW2311" s="90"/>
      <c r="GX2311" s="90"/>
      <c r="GY2311" s="90"/>
      <c r="GZ2311" s="90"/>
      <c r="HA2311" s="90"/>
      <c r="HB2311" s="90"/>
      <c r="HC2311" s="90"/>
      <c r="HD2311" s="90"/>
      <c r="HE2311" s="90"/>
      <c r="HF2311" s="90"/>
      <c r="HG2311" s="90"/>
      <c r="HH2311" s="90"/>
      <c r="HI2311" s="90"/>
      <c r="HJ2311" s="90"/>
      <c r="HK2311" s="90"/>
      <c r="HL2311" s="90"/>
      <c r="HM2311" s="90"/>
      <c r="HN2311" s="90"/>
      <c r="HO2311" s="90"/>
      <c r="HP2311" s="90"/>
      <c r="HQ2311" s="90"/>
      <c r="HR2311" s="90"/>
      <c r="HS2311" s="90"/>
      <c r="HT2311" s="90"/>
      <c r="HU2311" s="90"/>
      <c r="HV2311" s="90"/>
      <c r="HW2311" s="90"/>
      <c r="HX2311" s="90"/>
      <c r="HY2311" s="90"/>
      <c r="HZ2311" s="90"/>
      <c r="IA2311" s="90"/>
      <c r="IB2311" s="90"/>
      <c r="IC2311" s="90"/>
      <c r="ID2311" s="90"/>
      <c r="IE2311" s="90"/>
      <c r="IF2311" s="90"/>
      <c r="IG2311" s="90"/>
      <c r="IH2311" s="90"/>
      <c r="II2311" s="90"/>
      <c r="IJ2311" s="90"/>
      <c r="IK2311" s="90"/>
      <c r="IL2311" s="90"/>
      <c r="IM2311" s="90"/>
    </row>
    <row r="2312" spans="1:247" ht="13.5">
      <c r="A2312" s="90" t="s">
        <v>3350</v>
      </c>
      <c r="B2312" s="90" t="s">
        <v>3502</v>
      </c>
      <c r="C2312" s="90" t="s">
        <v>3495</v>
      </c>
      <c r="D2312" s="90" t="s">
        <v>3478</v>
      </c>
      <c r="E2312" s="90">
        <v>3966</v>
      </c>
      <c r="F2312" s="90" t="s">
        <v>762</v>
      </c>
      <c r="G2312" s="90" t="s">
        <v>1064</v>
      </c>
      <c r="H2312" s="92">
        <f>182580-114740</f>
        <v>67840</v>
      </c>
      <c r="I2312" s="92">
        <v>500</v>
      </c>
      <c r="J2312" s="93"/>
      <c r="K2312" s="94">
        <f>H2312/I2312</f>
        <v>135.68</v>
      </c>
      <c r="L2312" s="94">
        <f>K2312</f>
        <v>135.68</v>
      </c>
      <c r="M2312" s="94">
        <f t="shared" si="72"/>
        <v>0</v>
      </c>
      <c r="N2312" s="90" t="s">
        <v>3506</v>
      </c>
      <c r="O2312" s="90" t="s">
        <v>3507</v>
      </c>
      <c r="P2312" s="90" t="s">
        <v>2619</v>
      </c>
      <c r="Q2312" s="90"/>
      <c r="R2312" s="90"/>
      <c r="S2312" s="90"/>
      <c r="T2312" s="90"/>
      <c r="U2312" s="90"/>
      <c r="V2312" s="90"/>
      <c r="W2312" s="90"/>
      <c r="X2312" s="90"/>
      <c r="Y2312" s="90"/>
      <c r="Z2312" s="90"/>
      <c r="AA2312" s="90"/>
      <c r="AB2312" s="90"/>
      <c r="AC2312" s="90"/>
      <c r="AD2312" s="90"/>
      <c r="AE2312" s="90"/>
      <c r="AF2312" s="90"/>
      <c r="AG2312" s="90"/>
      <c r="AH2312" s="90"/>
      <c r="AI2312" s="90"/>
      <c r="AJ2312" s="90"/>
      <c r="AK2312" s="90"/>
      <c r="AL2312" s="90"/>
      <c r="AM2312" s="90"/>
      <c r="AN2312" s="90"/>
      <c r="AO2312" s="90"/>
      <c r="AP2312" s="90"/>
      <c r="AQ2312" s="90"/>
      <c r="AR2312" s="90"/>
      <c r="AS2312" s="90"/>
      <c r="AT2312" s="90"/>
      <c r="AU2312" s="90"/>
      <c r="AV2312" s="90"/>
      <c r="AW2312" s="90"/>
      <c r="AX2312" s="90"/>
      <c r="AY2312" s="90"/>
      <c r="AZ2312" s="90"/>
      <c r="BA2312" s="90"/>
      <c r="BB2312" s="90"/>
      <c r="BC2312" s="90"/>
      <c r="BD2312" s="90"/>
      <c r="BE2312" s="90"/>
      <c r="BF2312" s="90"/>
      <c r="BG2312" s="90"/>
      <c r="BH2312" s="90"/>
      <c r="BI2312" s="90"/>
      <c r="BJ2312" s="90"/>
      <c r="BK2312" s="90"/>
      <c r="BL2312" s="90"/>
      <c r="BM2312" s="90"/>
      <c r="BN2312" s="90"/>
      <c r="BO2312" s="90"/>
      <c r="BP2312" s="90"/>
      <c r="BQ2312" s="90"/>
      <c r="BR2312" s="90"/>
      <c r="BS2312" s="90"/>
      <c r="BT2312" s="90"/>
      <c r="BU2312" s="90"/>
      <c r="BV2312" s="90"/>
      <c r="BW2312" s="90"/>
      <c r="BX2312" s="90"/>
      <c r="BY2312" s="90"/>
      <c r="BZ2312" s="90"/>
      <c r="CA2312" s="90"/>
      <c r="CB2312" s="90"/>
      <c r="CC2312" s="90"/>
      <c r="CD2312" s="90"/>
      <c r="CE2312" s="90"/>
      <c r="CF2312" s="90"/>
      <c r="CG2312" s="90"/>
      <c r="CH2312" s="90"/>
      <c r="CI2312" s="90"/>
      <c r="CJ2312" s="90"/>
      <c r="CK2312" s="90"/>
      <c r="CL2312" s="90"/>
      <c r="CM2312" s="90"/>
      <c r="CN2312" s="90"/>
      <c r="CO2312" s="90"/>
      <c r="CP2312" s="90"/>
      <c r="CQ2312" s="90"/>
      <c r="CR2312" s="90"/>
      <c r="CS2312" s="90"/>
      <c r="CT2312" s="90"/>
      <c r="CU2312" s="90"/>
      <c r="CV2312" s="90"/>
      <c r="CW2312" s="90"/>
      <c r="CX2312" s="90"/>
      <c r="CY2312" s="90"/>
      <c r="CZ2312" s="90"/>
      <c r="DA2312" s="90"/>
      <c r="DB2312" s="90"/>
      <c r="DC2312" s="90"/>
      <c r="DD2312" s="90"/>
      <c r="DE2312" s="90"/>
      <c r="DF2312" s="90"/>
      <c r="DG2312" s="90"/>
      <c r="DH2312" s="90"/>
      <c r="DI2312" s="90"/>
      <c r="DJ2312" s="90"/>
      <c r="DK2312" s="90"/>
      <c r="DL2312" s="90"/>
      <c r="DM2312" s="90"/>
      <c r="DN2312" s="90"/>
      <c r="DO2312" s="90"/>
      <c r="DP2312" s="90"/>
      <c r="DQ2312" s="90"/>
      <c r="DR2312" s="90"/>
      <c r="DS2312" s="90"/>
      <c r="DT2312" s="90"/>
      <c r="DU2312" s="90"/>
      <c r="DV2312" s="90"/>
      <c r="DW2312" s="90"/>
      <c r="DX2312" s="90"/>
      <c r="DY2312" s="90"/>
      <c r="DZ2312" s="90"/>
      <c r="EA2312" s="90"/>
      <c r="EB2312" s="90"/>
      <c r="EC2312" s="90"/>
      <c r="ED2312" s="90"/>
      <c r="EE2312" s="90"/>
      <c r="EF2312" s="90"/>
      <c r="EG2312" s="90"/>
      <c r="EH2312" s="90"/>
      <c r="EI2312" s="90"/>
      <c r="EJ2312" s="90"/>
      <c r="EK2312" s="90"/>
      <c r="EL2312" s="90"/>
      <c r="EM2312" s="90"/>
      <c r="EN2312" s="90"/>
      <c r="EO2312" s="90"/>
      <c r="EP2312" s="90"/>
      <c r="EQ2312" s="90"/>
      <c r="ER2312" s="90"/>
      <c r="ES2312" s="90"/>
      <c r="ET2312" s="90"/>
      <c r="EU2312" s="90"/>
      <c r="EV2312" s="90"/>
      <c r="EW2312" s="90"/>
      <c r="EX2312" s="90"/>
      <c r="EY2312" s="90"/>
      <c r="EZ2312" s="90"/>
      <c r="FA2312" s="90"/>
      <c r="FB2312" s="90"/>
      <c r="FC2312" s="90"/>
      <c r="FD2312" s="90"/>
      <c r="FE2312" s="90"/>
      <c r="FF2312" s="90"/>
      <c r="FG2312" s="90"/>
      <c r="FH2312" s="90"/>
      <c r="FI2312" s="90"/>
      <c r="FJ2312" s="90"/>
      <c r="FK2312" s="90"/>
      <c r="FL2312" s="90"/>
      <c r="FM2312" s="90"/>
      <c r="FN2312" s="90"/>
      <c r="FO2312" s="90"/>
      <c r="FP2312" s="90"/>
      <c r="FQ2312" s="90"/>
      <c r="FR2312" s="90"/>
      <c r="FS2312" s="90"/>
      <c r="FT2312" s="90"/>
      <c r="FU2312" s="90"/>
      <c r="FV2312" s="90"/>
      <c r="FW2312" s="90"/>
      <c r="FX2312" s="90"/>
      <c r="FY2312" s="90"/>
      <c r="FZ2312" s="90"/>
      <c r="GA2312" s="90"/>
      <c r="GB2312" s="90"/>
      <c r="GC2312" s="90"/>
      <c r="GD2312" s="90"/>
      <c r="GE2312" s="90"/>
      <c r="GF2312" s="90"/>
      <c r="GG2312" s="90"/>
      <c r="GH2312" s="90"/>
      <c r="GI2312" s="90"/>
      <c r="GJ2312" s="90"/>
      <c r="GK2312" s="90"/>
      <c r="GL2312" s="90"/>
      <c r="GM2312" s="90"/>
      <c r="GN2312" s="90"/>
      <c r="GO2312" s="90"/>
      <c r="GP2312" s="90"/>
      <c r="GQ2312" s="90"/>
      <c r="GR2312" s="90"/>
      <c r="GS2312" s="90"/>
      <c r="GT2312" s="90"/>
      <c r="GU2312" s="90"/>
      <c r="GV2312" s="90"/>
      <c r="GW2312" s="90"/>
      <c r="GX2312" s="90"/>
      <c r="GY2312" s="90"/>
      <c r="GZ2312" s="90"/>
      <c r="HA2312" s="90"/>
      <c r="HB2312" s="90"/>
      <c r="HC2312" s="90"/>
      <c r="HD2312" s="90"/>
      <c r="HE2312" s="90"/>
      <c r="HF2312" s="90"/>
      <c r="HG2312" s="90"/>
      <c r="HH2312" s="90"/>
      <c r="HI2312" s="90"/>
      <c r="HJ2312" s="90"/>
      <c r="HK2312" s="90"/>
      <c r="HL2312" s="90"/>
      <c r="HM2312" s="90"/>
      <c r="HN2312" s="90"/>
      <c r="HO2312" s="90"/>
      <c r="HP2312" s="90"/>
      <c r="HQ2312" s="90"/>
      <c r="HR2312" s="90"/>
      <c r="HS2312" s="90"/>
      <c r="HT2312" s="90"/>
      <c r="HU2312" s="90"/>
      <c r="HV2312" s="90"/>
      <c r="HW2312" s="90"/>
      <c r="HX2312" s="90"/>
      <c r="HY2312" s="90"/>
      <c r="HZ2312" s="90"/>
      <c r="IA2312" s="90"/>
      <c r="IB2312" s="90"/>
      <c r="IC2312" s="90"/>
      <c r="ID2312" s="90"/>
      <c r="IE2312" s="90"/>
      <c r="IF2312" s="90"/>
      <c r="IG2312" s="90"/>
      <c r="IH2312" s="90"/>
      <c r="II2312" s="90"/>
      <c r="IJ2312" s="90"/>
      <c r="IK2312" s="90"/>
      <c r="IL2312" s="90"/>
      <c r="IM2312" s="90"/>
    </row>
    <row r="2313" spans="1:247" ht="13.5">
      <c r="A2313" s="90" t="s">
        <v>3350</v>
      </c>
      <c r="B2313" s="90" t="s">
        <v>3502</v>
      </c>
      <c r="C2313" s="90" t="s">
        <v>3495</v>
      </c>
      <c r="D2313" s="90" t="s">
        <v>3478</v>
      </c>
      <c r="E2313" s="90">
        <v>3966</v>
      </c>
      <c r="F2313" s="90" t="s">
        <v>762</v>
      </c>
      <c r="G2313" s="90" t="s">
        <v>1064</v>
      </c>
      <c r="H2313" s="92">
        <v>114740</v>
      </c>
      <c r="I2313" s="92">
        <f>H2313/K2313</f>
        <v>495.01704128737219</v>
      </c>
      <c r="J2313" s="93"/>
      <c r="K2313" s="94">
        <v>231.79</v>
      </c>
      <c r="L2313" s="94">
        <f>K2313</f>
        <v>231.79</v>
      </c>
      <c r="M2313" s="94">
        <f t="shared" si="72"/>
        <v>0</v>
      </c>
      <c r="N2313" s="91"/>
      <c r="O2313" s="90"/>
      <c r="P2313" s="90"/>
      <c r="Q2313" s="90"/>
      <c r="R2313" s="90"/>
      <c r="S2313" s="90"/>
      <c r="T2313" s="90"/>
      <c r="U2313" s="90"/>
      <c r="V2313" s="90"/>
      <c r="W2313" s="90"/>
      <c r="X2313" s="90"/>
      <c r="Y2313" s="90"/>
      <c r="Z2313" s="90"/>
      <c r="AA2313" s="90"/>
      <c r="AB2313" s="90"/>
      <c r="AC2313" s="90"/>
      <c r="AD2313" s="90"/>
      <c r="AE2313" s="90"/>
      <c r="AF2313" s="90"/>
      <c r="AG2313" s="90"/>
      <c r="AH2313" s="90"/>
      <c r="AI2313" s="90"/>
      <c r="AJ2313" s="90"/>
      <c r="AK2313" s="90"/>
      <c r="AL2313" s="90"/>
      <c r="AM2313" s="90"/>
      <c r="AN2313" s="90"/>
      <c r="AO2313" s="90"/>
      <c r="AP2313" s="90"/>
      <c r="AQ2313" s="90"/>
      <c r="AR2313" s="90"/>
      <c r="AS2313" s="90"/>
      <c r="AT2313" s="90"/>
      <c r="AU2313" s="90"/>
      <c r="AV2313" s="90"/>
      <c r="AW2313" s="90"/>
      <c r="AX2313" s="90"/>
      <c r="AY2313" s="90"/>
      <c r="AZ2313" s="90"/>
      <c r="BA2313" s="90"/>
      <c r="BB2313" s="90"/>
      <c r="BC2313" s="90"/>
      <c r="BD2313" s="90"/>
      <c r="BE2313" s="90"/>
      <c r="BF2313" s="90"/>
      <c r="BG2313" s="90"/>
      <c r="BH2313" s="90"/>
      <c r="BI2313" s="90"/>
      <c r="BJ2313" s="90"/>
      <c r="BK2313" s="90"/>
      <c r="BL2313" s="90"/>
      <c r="BM2313" s="90"/>
      <c r="BN2313" s="90"/>
      <c r="BO2313" s="90"/>
      <c r="BP2313" s="90"/>
      <c r="BQ2313" s="90"/>
      <c r="BR2313" s="90"/>
      <c r="BS2313" s="90"/>
      <c r="BT2313" s="90"/>
      <c r="BU2313" s="90"/>
      <c r="BV2313" s="90"/>
      <c r="BW2313" s="90"/>
      <c r="BX2313" s="90"/>
      <c r="BY2313" s="90"/>
      <c r="BZ2313" s="90"/>
      <c r="CA2313" s="90"/>
      <c r="CB2313" s="90"/>
      <c r="CC2313" s="90"/>
      <c r="CD2313" s="90"/>
      <c r="CE2313" s="90"/>
      <c r="CF2313" s="90"/>
      <c r="CG2313" s="90"/>
      <c r="CH2313" s="90"/>
      <c r="CI2313" s="90"/>
      <c r="CJ2313" s="90"/>
      <c r="CK2313" s="90"/>
      <c r="CL2313" s="90"/>
      <c r="CM2313" s="90"/>
      <c r="CN2313" s="90"/>
      <c r="CO2313" s="90"/>
      <c r="CP2313" s="90"/>
      <c r="CQ2313" s="90"/>
      <c r="CR2313" s="90"/>
      <c r="CS2313" s="90"/>
      <c r="CT2313" s="90"/>
      <c r="CU2313" s="90"/>
      <c r="CV2313" s="90"/>
      <c r="CW2313" s="90"/>
      <c r="CX2313" s="90"/>
      <c r="CY2313" s="90"/>
      <c r="CZ2313" s="90"/>
      <c r="DA2313" s="90"/>
      <c r="DB2313" s="90"/>
      <c r="DC2313" s="90"/>
      <c r="DD2313" s="90"/>
      <c r="DE2313" s="90"/>
      <c r="DF2313" s="90"/>
      <c r="DG2313" s="90"/>
      <c r="DH2313" s="90"/>
      <c r="DI2313" s="90"/>
      <c r="DJ2313" s="90"/>
      <c r="DK2313" s="90"/>
      <c r="DL2313" s="90"/>
      <c r="DM2313" s="90"/>
      <c r="DN2313" s="90"/>
      <c r="DO2313" s="90"/>
      <c r="DP2313" s="90"/>
      <c r="DQ2313" s="90"/>
      <c r="DR2313" s="90"/>
      <c r="DS2313" s="90"/>
      <c r="DT2313" s="90"/>
      <c r="DU2313" s="90"/>
      <c r="DV2313" s="90"/>
      <c r="DW2313" s="90"/>
      <c r="DX2313" s="90"/>
      <c r="DY2313" s="90"/>
      <c r="DZ2313" s="90"/>
      <c r="EA2313" s="90"/>
      <c r="EB2313" s="90"/>
      <c r="EC2313" s="90"/>
      <c r="ED2313" s="90"/>
      <c r="EE2313" s="90"/>
      <c r="EF2313" s="90"/>
      <c r="EG2313" s="90"/>
      <c r="EH2313" s="90"/>
      <c r="EI2313" s="90"/>
      <c r="EJ2313" s="90"/>
      <c r="EK2313" s="90"/>
      <c r="EL2313" s="90"/>
      <c r="EM2313" s="90"/>
      <c r="EN2313" s="90"/>
      <c r="EO2313" s="90"/>
      <c r="EP2313" s="90"/>
      <c r="EQ2313" s="90"/>
      <c r="ER2313" s="90"/>
      <c r="ES2313" s="90"/>
      <c r="ET2313" s="90"/>
      <c r="EU2313" s="90"/>
      <c r="EV2313" s="90"/>
      <c r="EW2313" s="90"/>
      <c r="EX2313" s="90"/>
      <c r="EY2313" s="90"/>
      <c r="EZ2313" s="90"/>
      <c r="FA2313" s="90"/>
      <c r="FB2313" s="90"/>
      <c r="FC2313" s="90"/>
      <c r="FD2313" s="90"/>
      <c r="FE2313" s="90"/>
      <c r="FF2313" s="90"/>
      <c r="FG2313" s="90"/>
      <c r="FH2313" s="90"/>
      <c r="FI2313" s="90"/>
      <c r="FJ2313" s="90"/>
      <c r="FK2313" s="90"/>
      <c r="FL2313" s="90"/>
      <c r="FM2313" s="90"/>
      <c r="FN2313" s="90"/>
      <c r="FO2313" s="90"/>
      <c r="FP2313" s="90"/>
      <c r="FQ2313" s="90"/>
      <c r="FR2313" s="90"/>
      <c r="FS2313" s="90"/>
      <c r="FT2313" s="90"/>
      <c r="FU2313" s="90"/>
      <c r="FV2313" s="90"/>
      <c r="FW2313" s="90"/>
      <c r="FX2313" s="90"/>
      <c r="FY2313" s="90"/>
      <c r="FZ2313" s="90"/>
      <c r="GA2313" s="90"/>
      <c r="GB2313" s="90"/>
      <c r="GC2313" s="90"/>
      <c r="GD2313" s="90"/>
      <c r="GE2313" s="90"/>
      <c r="GF2313" s="90"/>
      <c r="GG2313" s="90"/>
      <c r="GH2313" s="90"/>
      <c r="GI2313" s="90"/>
      <c r="GJ2313" s="90"/>
      <c r="GK2313" s="90"/>
      <c r="GL2313" s="90"/>
      <c r="GM2313" s="90"/>
      <c r="GN2313" s="90"/>
      <c r="GO2313" s="90"/>
      <c r="GP2313" s="90"/>
      <c r="GQ2313" s="90"/>
      <c r="GR2313" s="90"/>
      <c r="GS2313" s="90"/>
      <c r="GT2313" s="90"/>
      <c r="GU2313" s="90"/>
      <c r="GV2313" s="90"/>
      <c r="GW2313" s="90"/>
      <c r="GX2313" s="90"/>
      <c r="GY2313" s="90"/>
      <c r="GZ2313" s="90"/>
      <c r="HA2313" s="90"/>
      <c r="HB2313" s="90"/>
      <c r="HC2313" s="90"/>
      <c r="HD2313" s="90"/>
      <c r="HE2313" s="90"/>
      <c r="HF2313" s="90"/>
      <c r="HG2313" s="90"/>
      <c r="HH2313" s="90"/>
      <c r="HI2313" s="90"/>
      <c r="HJ2313" s="90"/>
      <c r="HK2313" s="90"/>
      <c r="HL2313" s="90"/>
      <c r="HM2313" s="90"/>
      <c r="HN2313" s="90"/>
      <c r="HO2313" s="90"/>
      <c r="HP2313" s="90"/>
      <c r="HQ2313" s="90"/>
      <c r="HR2313" s="90"/>
      <c r="HS2313" s="90"/>
      <c r="HT2313" s="90"/>
      <c r="HU2313" s="90"/>
      <c r="HV2313" s="90"/>
      <c r="HW2313" s="90"/>
      <c r="HX2313" s="90"/>
      <c r="HY2313" s="90"/>
      <c r="HZ2313" s="90"/>
      <c r="IA2313" s="90"/>
      <c r="IB2313" s="90"/>
      <c r="IC2313" s="90"/>
      <c r="ID2313" s="90"/>
      <c r="IE2313" s="90"/>
      <c r="IF2313" s="90"/>
      <c r="IG2313" s="90"/>
      <c r="IH2313" s="90"/>
      <c r="II2313" s="90"/>
      <c r="IJ2313" s="90"/>
      <c r="IK2313" s="90"/>
      <c r="IL2313" s="90"/>
      <c r="IM2313" s="90"/>
    </row>
    <row r="2314" spans="1:247" ht="13.5">
      <c r="A2314" s="90" t="s">
        <v>3350</v>
      </c>
      <c r="B2314" s="90" t="s">
        <v>3502</v>
      </c>
      <c r="C2314" s="90" t="s">
        <v>3495</v>
      </c>
      <c r="D2314" s="90" t="s">
        <v>3508</v>
      </c>
      <c r="E2314" s="90" t="s">
        <v>3509</v>
      </c>
      <c r="F2314" s="90" t="s">
        <v>2795</v>
      </c>
      <c r="G2314" s="90" t="s">
        <v>3510</v>
      </c>
      <c r="H2314" s="92">
        <f>5583492.72-1451650</f>
        <v>4131842.7199999997</v>
      </c>
      <c r="I2314" s="92">
        <v>495</v>
      </c>
      <c r="J2314" s="93"/>
      <c r="K2314" s="94">
        <f t="shared" ref="K2314:K2325" si="73">H2314/I2314</f>
        <v>8347.1570101010093</v>
      </c>
      <c r="L2314" s="94">
        <f>K2314</f>
        <v>8347.1570101010093</v>
      </c>
      <c r="M2314" s="94">
        <f t="shared" si="72"/>
        <v>0</v>
      </c>
      <c r="N2314" s="91"/>
      <c r="O2314" s="90"/>
      <c r="P2314" s="90"/>
      <c r="Q2314" s="90"/>
      <c r="R2314" s="90"/>
      <c r="S2314" s="90"/>
      <c r="T2314" s="90"/>
      <c r="U2314" s="90"/>
      <c r="V2314" s="90"/>
      <c r="W2314" s="90"/>
      <c r="X2314" s="90"/>
      <c r="Y2314" s="90"/>
      <c r="Z2314" s="90"/>
      <c r="AA2314" s="90"/>
      <c r="AB2314" s="90"/>
      <c r="AC2314" s="90"/>
      <c r="AD2314" s="90"/>
      <c r="AE2314" s="90"/>
      <c r="AF2314" s="90"/>
      <c r="AG2314" s="90"/>
      <c r="AH2314" s="90"/>
      <c r="AI2314" s="90"/>
      <c r="AJ2314" s="90"/>
      <c r="AK2314" s="90"/>
      <c r="AL2314" s="90"/>
      <c r="AM2314" s="90"/>
      <c r="AN2314" s="90"/>
      <c r="AO2314" s="90"/>
      <c r="AP2314" s="90"/>
      <c r="AQ2314" s="90"/>
      <c r="AR2314" s="90"/>
      <c r="AS2314" s="90"/>
      <c r="AT2314" s="90"/>
      <c r="AU2314" s="90"/>
      <c r="AV2314" s="90"/>
      <c r="AW2314" s="90"/>
      <c r="AX2314" s="90"/>
      <c r="AY2314" s="90"/>
      <c r="AZ2314" s="90"/>
      <c r="BA2314" s="90"/>
      <c r="BB2314" s="90"/>
      <c r="BC2314" s="90"/>
      <c r="BD2314" s="90"/>
      <c r="BE2314" s="90"/>
      <c r="BF2314" s="90"/>
      <c r="BG2314" s="90"/>
      <c r="BH2314" s="90"/>
      <c r="BI2314" s="90"/>
      <c r="BJ2314" s="90"/>
      <c r="BK2314" s="90"/>
      <c r="BL2314" s="90"/>
      <c r="BM2314" s="90"/>
      <c r="BN2314" s="90"/>
      <c r="BO2314" s="90"/>
      <c r="BP2314" s="90"/>
      <c r="BQ2314" s="90"/>
      <c r="BR2314" s="90"/>
      <c r="BS2314" s="90"/>
      <c r="BT2314" s="90"/>
      <c r="BU2314" s="90"/>
      <c r="BV2314" s="90"/>
      <c r="BW2314" s="90"/>
      <c r="BX2314" s="90"/>
      <c r="BY2314" s="90"/>
      <c r="BZ2314" s="90"/>
      <c r="CA2314" s="90"/>
      <c r="CB2314" s="90"/>
      <c r="CC2314" s="90"/>
      <c r="CD2314" s="90"/>
      <c r="CE2314" s="90"/>
      <c r="CF2314" s="90"/>
      <c r="CG2314" s="90"/>
      <c r="CH2314" s="90"/>
      <c r="CI2314" s="90"/>
      <c r="CJ2314" s="90"/>
      <c r="CK2314" s="90"/>
      <c r="CL2314" s="90"/>
      <c r="CM2314" s="90"/>
      <c r="CN2314" s="90"/>
      <c r="CO2314" s="90"/>
      <c r="CP2314" s="90"/>
      <c r="CQ2314" s="90"/>
      <c r="CR2314" s="90"/>
      <c r="CS2314" s="90"/>
      <c r="CT2314" s="90"/>
      <c r="CU2314" s="90"/>
      <c r="CV2314" s="90"/>
      <c r="CW2314" s="90"/>
      <c r="CX2314" s="90"/>
      <c r="CY2314" s="90"/>
      <c r="CZ2314" s="90"/>
      <c r="DA2314" s="90"/>
      <c r="DB2314" s="90"/>
      <c r="DC2314" s="90"/>
      <c r="DD2314" s="90"/>
      <c r="DE2314" s="90"/>
      <c r="DF2314" s="90"/>
      <c r="DG2314" s="90"/>
      <c r="DH2314" s="90"/>
      <c r="DI2314" s="90"/>
      <c r="DJ2314" s="90"/>
      <c r="DK2314" s="90"/>
      <c r="DL2314" s="90"/>
      <c r="DM2314" s="90"/>
      <c r="DN2314" s="90"/>
      <c r="DO2314" s="90"/>
      <c r="DP2314" s="90"/>
      <c r="DQ2314" s="90"/>
      <c r="DR2314" s="90"/>
      <c r="DS2314" s="90"/>
      <c r="DT2314" s="90"/>
      <c r="DU2314" s="90"/>
      <c r="DV2314" s="90"/>
      <c r="DW2314" s="90"/>
      <c r="DX2314" s="90"/>
      <c r="DY2314" s="90"/>
      <c r="DZ2314" s="90"/>
      <c r="EA2314" s="90"/>
      <c r="EB2314" s="90"/>
      <c r="EC2314" s="90"/>
      <c r="ED2314" s="90"/>
      <c r="EE2314" s="90"/>
      <c r="EF2314" s="90"/>
      <c r="EG2314" s="90"/>
      <c r="EH2314" s="90"/>
      <c r="EI2314" s="90"/>
      <c r="EJ2314" s="90"/>
      <c r="EK2314" s="90"/>
      <c r="EL2314" s="90"/>
      <c r="EM2314" s="90"/>
      <c r="EN2314" s="90"/>
      <c r="EO2314" s="90"/>
      <c r="EP2314" s="90"/>
      <c r="EQ2314" s="90"/>
      <c r="ER2314" s="90"/>
      <c r="ES2314" s="90"/>
      <c r="ET2314" s="90"/>
      <c r="EU2314" s="90"/>
      <c r="EV2314" s="90"/>
      <c r="EW2314" s="90"/>
      <c r="EX2314" s="90"/>
      <c r="EY2314" s="90"/>
      <c r="EZ2314" s="90"/>
      <c r="FA2314" s="90"/>
      <c r="FB2314" s="90"/>
      <c r="FC2314" s="90"/>
      <c r="FD2314" s="90"/>
      <c r="FE2314" s="90"/>
      <c r="FF2314" s="90"/>
      <c r="FG2314" s="90"/>
      <c r="FH2314" s="90"/>
      <c r="FI2314" s="90"/>
      <c r="FJ2314" s="90"/>
      <c r="FK2314" s="90"/>
      <c r="FL2314" s="90"/>
      <c r="FM2314" s="90"/>
      <c r="FN2314" s="90"/>
      <c r="FO2314" s="90"/>
      <c r="FP2314" s="90"/>
      <c r="FQ2314" s="90"/>
      <c r="FR2314" s="90"/>
      <c r="FS2314" s="90"/>
      <c r="FT2314" s="90"/>
      <c r="FU2314" s="90"/>
      <c r="FV2314" s="90"/>
      <c r="FW2314" s="90"/>
      <c r="FX2314" s="90"/>
      <c r="FY2314" s="90"/>
      <c r="FZ2314" s="90"/>
      <c r="GA2314" s="90"/>
      <c r="GB2314" s="90"/>
      <c r="GC2314" s="90"/>
      <c r="GD2314" s="90"/>
      <c r="GE2314" s="90"/>
      <c r="GF2314" s="90"/>
      <c r="GG2314" s="90"/>
      <c r="GH2314" s="90"/>
      <c r="GI2314" s="90"/>
      <c r="GJ2314" s="90"/>
      <c r="GK2314" s="90"/>
      <c r="GL2314" s="90"/>
      <c r="GM2314" s="90"/>
      <c r="GN2314" s="90"/>
      <c r="GO2314" s="90"/>
      <c r="GP2314" s="90"/>
      <c r="GQ2314" s="90"/>
      <c r="GR2314" s="90"/>
      <c r="GS2314" s="90"/>
      <c r="GT2314" s="90"/>
      <c r="GU2314" s="90"/>
      <c r="GV2314" s="90"/>
      <c r="GW2314" s="90"/>
      <c r="GX2314" s="90"/>
      <c r="GY2314" s="90"/>
      <c r="GZ2314" s="90"/>
      <c r="HA2314" s="90"/>
      <c r="HB2314" s="90"/>
      <c r="HC2314" s="90"/>
      <c r="HD2314" s="90"/>
      <c r="HE2314" s="90"/>
      <c r="HF2314" s="90"/>
      <c r="HG2314" s="90"/>
      <c r="HH2314" s="90"/>
      <c r="HI2314" s="90"/>
      <c r="HJ2314" s="90"/>
      <c r="HK2314" s="90"/>
      <c r="HL2314" s="90"/>
      <c r="HM2314" s="90"/>
      <c r="HN2314" s="90"/>
      <c r="HO2314" s="90"/>
      <c r="HP2314" s="90"/>
      <c r="HQ2314" s="90"/>
      <c r="HR2314" s="90"/>
      <c r="HS2314" s="90"/>
      <c r="HT2314" s="90"/>
      <c r="HU2314" s="90"/>
      <c r="HV2314" s="90"/>
      <c r="HW2314" s="90"/>
      <c r="HX2314" s="90"/>
      <c r="HY2314" s="90"/>
      <c r="HZ2314" s="90"/>
      <c r="IA2314" s="90"/>
      <c r="IB2314" s="90"/>
      <c r="IC2314" s="90"/>
      <c r="ID2314" s="90"/>
      <c r="IE2314" s="90"/>
      <c r="IF2314" s="90"/>
      <c r="IG2314" s="90"/>
      <c r="IH2314" s="90"/>
      <c r="II2314" s="90"/>
      <c r="IJ2314" s="90"/>
      <c r="IK2314" s="90"/>
      <c r="IL2314" s="90"/>
      <c r="IM2314" s="90"/>
    </row>
    <row r="2315" spans="1:247" ht="13.5">
      <c r="A2315" s="90" t="s">
        <v>3350</v>
      </c>
      <c r="B2315" s="90" t="s">
        <v>3502</v>
      </c>
      <c r="C2315" s="90" t="s">
        <v>3495</v>
      </c>
      <c r="D2315" s="90" t="s">
        <v>3511</v>
      </c>
      <c r="E2315" s="90">
        <v>6507</v>
      </c>
      <c r="F2315" s="90" t="s">
        <v>762</v>
      </c>
      <c r="G2315" s="90" t="s">
        <v>1064</v>
      </c>
      <c r="H2315" s="92">
        <v>180250</v>
      </c>
      <c r="I2315" s="92">
        <v>500</v>
      </c>
      <c r="J2315" s="109"/>
      <c r="K2315" s="94">
        <f t="shared" si="73"/>
        <v>360.5</v>
      </c>
      <c r="L2315" s="94"/>
      <c r="M2315" s="94">
        <f t="shared" si="72"/>
        <v>360.5</v>
      </c>
      <c r="N2315" s="90" t="s">
        <v>3512</v>
      </c>
      <c r="O2315" s="90" t="s">
        <v>3513</v>
      </c>
      <c r="P2315" s="90" t="s">
        <v>2619</v>
      </c>
      <c r="Q2315" s="90" t="s">
        <v>3514</v>
      </c>
      <c r="R2315" s="90"/>
      <c r="S2315" s="90"/>
      <c r="T2315" s="90"/>
      <c r="U2315" s="90"/>
      <c r="V2315" s="90"/>
      <c r="W2315" s="90"/>
      <c r="X2315" s="90"/>
      <c r="Y2315" s="90"/>
      <c r="Z2315" s="90"/>
      <c r="AA2315" s="90"/>
      <c r="AB2315" s="90"/>
      <c r="AC2315" s="90"/>
      <c r="AD2315" s="90"/>
      <c r="AE2315" s="90"/>
      <c r="AF2315" s="90"/>
      <c r="AG2315" s="90"/>
      <c r="AH2315" s="90"/>
      <c r="AI2315" s="90"/>
      <c r="AJ2315" s="90"/>
      <c r="AK2315" s="90"/>
      <c r="AL2315" s="90"/>
      <c r="AM2315" s="90"/>
      <c r="AN2315" s="90"/>
      <c r="AO2315" s="90"/>
      <c r="AP2315" s="90"/>
      <c r="AQ2315" s="90"/>
      <c r="AR2315" s="90"/>
      <c r="AS2315" s="90"/>
      <c r="AT2315" s="90"/>
      <c r="AU2315" s="90"/>
      <c r="AV2315" s="90"/>
      <c r="AW2315" s="90"/>
      <c r="AX2315" s="90"/>
      <c r="AY2315" s="90"/>
      <c r="AZ2315" s="90"/>
      <c r="BA2315" s="90"/>
      <c r="BB2315" s="90"/>
      <c r="BC2315" s="90"/>
      <c r="BD2315" s="90"/>
      <c r="BE2315" s="90"/>
      <c r="BF2315" s="90"/>
      <c r="BG2315" s="90"/>
      <c r="BH2315" s="90"/>
      <c r="BI2315" s="90"/>
      <c r="BJ2315" s="90"/>
      <c r="BK2315" s="90"/>
      <c r="BL2315" s="90"/>
      <c r="BM2315" s="90"/>
      <c r="BN2315" s="90"/>
      <c r="BO2315" s="90"/>
      <c r="BP2315" s="90"/>
      <c r="BQ2315" s="90"/>
      <c r="BR2315" s="90"/>
      <c r="BS2315" s="90"/>
      <c r="BT2315" s="90"/>
      <c r="BU2315" s="90"/>
      <c r="BV2315" s="90"/>
      <c r="BW2315" s="90"/>
      <c r="BX2315" s="90"/>
      <c r="BY2315" s="90"/>
      <c r="BZ2315" s="90"/>
      <c r="CA2315" s="90"/>
      <c r="CB2315" s="90"/>
      <c r="CC2315" s="90"/>
      <c r="CD2315" s="90"/>
      <c r="CE2315" s="90"/>
      <c r="CF2315" s="90"/>
      <c r="CG2315" s="90"/>
      <c r="CH2315" s="90"/>
      <c r="CI2315" s="90"/>
      <c r="CJ2315" s="90"/>
      <c r="CK2315" s="90"/>
      <c r="CL2315" s="90"/>
      <c r="CM2315" s="90"/>
      <c r="CN2315" s="90"/>
      <c r="CO2315" s="90"/>
      <c r="CP2315" s="90"/>
      <c r="CQ2315" s="90"/>
      <c r="CR2315" s="90"/>
      <c r="CS2315" s="90"/>
      <c r="CT2315" s="90"/>
      <c r="CU2315" s="90"/>
      <c r="CV2315" s="90"/>
      <c r="CW2315" s="90"/>
      <c r="CX2315" s="90"/>
      <c r="CY2315" s="90"/>
      <c r="CZ2315" s="90"/>
      <c r="DA2315" s="90"/>
      <c r="DB2315" s="90"/>
      <c r="DC2315" s="90"/>
      <c r="DD2315" s="90"/>
      <c r="DE2315" s="90"/>
      <c r="DF2315" s="90"/>
      <c r="DG2315" s="90"/>
      <c r="DH2315" s="90"/>
      <c r="DI2315" s="90"/>
      <c r="DJ2315" s="90"/>
      <c r="DK2315" s="90"/>
      <c r="DL2315" s="90"/>
      <c r="DM2315" s="90"/>
      <c r="DN2315" s="90"/>
      <c r="DO2315" s="90"/>
      <c r="DP2315" s="90"/>
      <c r="DQ2315" s="90"/>
      <c r="DR2315" s="90"/>
      <c r="DS2315" s="90"/>
      <c r="DT2315" s="90"/>
      <c r="DU2315" s="90"/>
      <c r="DV2315" s="90"/>
      <c r="DW2315" s="90"/>
      <c r="DX2315" s="90"/>
      <c r="DY2315" s="90"/>
      <c r="DZ2315" s="90"/>
      <c r="EA2315" s="90"/>
      <c r="EB2315" s="90"/>
      <c r="EC2315" s="90"/>
      <c r="ED2315" s="90"/>
      <c r="EE2315" s="90"/>
      <c r="EF2315" s="90"/>
      <c r="EG2315" s="90"/>
      <c r="EH2315" s="90"/>
      <c r="EI2315" s="90"/>
      <c r="EJ2315" s="90"/>
      <c r="EK2315" s="90"/>
      <c r="EL2315" s="90"/>
      <c r="EM2315" s="90"/>
      <c r="EN2315" s="90"/>
      <c r="EO2315" s="90"/>
      <c r="EP2315" s="90"/>
      <c r="EQ2315" s="90"/>
      <c r="ER2315" s="90"/>
      <c r="ES2315" s="90"/>
      <c r="ET2315" s="90"/>
      <c r="EU2315" s="90"/>
      <c r="EV2315" s="90"/>
      <c r="EW2315" s="90"/>
      <c r="EX2315" s="90"/>
      <c r="EY2315" s="90"/>
      <c r="EZ2315" s="90"/>
      <c r="FA2315" s="90"/>
      <c r="FB2315" s="90"/>
      <c r="FC2315" s="90"/>
      <c r="FD2315" s="90"/>
      <c r="FE2315" s="90"/>
      <c r="FF2315" s="90"/>
      <c r="FG2315" s="90"/>
      <c r="FH2315" s="90"/>
      <c r="FI2315" s="90"/>
      <c r="FJ2315" s="90"/>
      <c r="FK2315" s="90"/>
      <c r="FL2315" s="90"/>
      <c r="FM2315" s="90"/>
      <c r="FN2315" s="90"/>
      <c r="FO2315" s="90"/>
      <c r="FP2315" s="90"/>
      <c r="FQ2315" s="90"/>
      <c r="FR2315" s="90"/>
      <c r="FS2315" s="90"/>
      <c r="FT2315" s="90"/>
      <c r="FU2315" s="90"/>
      <c r="FV2315" s="90"/>
      <c r="FW2315" s="90"/>
      <c r="FX2315" s="90"/>
      <c r="FY2315" s="90"/>
      <c r="FZ2315" s="90"/>
      <c r="GA2315" s="90"/>
      <c r="GB2315" s="90"/>
      <c r="GC2315" s="90"/>
      <c r="GD2315" s="90"/>
      <c r="GE2315" s="90"/>
      <c r="GF2315" s="90"/>
      <c r="GG2315" s="90"/>
      <c r="GH2315" s="90"/>
      <c r="GI2315" s="90"/>
      <c r="GJ2315" s="90"/>
      <c r="GK2315" s="90"/>
      <c r="GL2315" s="90"/>
      <c r="GM2315" s="90"/>
      <c r="GN2315" s="90"/>
      <c r="GO2315" s="90"/>
      <c r="GP2315" s="90"/>
      <c r="GQ2315" s="90"/>
      <c r="GR2315" s="90"/>
      <c r="GS2315" s="90"/>
      <c r="GT2315" s="90"/>
      <c r="GU2315" s="90"/>
      <c r="GV2315" s="90"/>
      <c r="GW2315" s="90"/>
      <c r="GX2315" s="90"/>
      <c r="GY2315" s="90"/>
      <c r="GZ2315" s="90"/>
      <c r="HA2315" s="90"/>
      <c r="HB2315" s="90"/>
      <c r="HC2315" s="90"/>
      <c r="HD2315" s="90"/>
      <c r="HE2315" s="90"/>
      <c r="HF2315" s="90"/>
      <c r="HG2315" s="90"/>
      <c r="HH2315" s="90"/>
      <c r="HI2315" s="90"/>
      <c r="HJ2315" s="90"/>
      <c r="HK2315" s="90"/>
      <c r="HL2315" s="90"/>
      <c r="HM2315" s="90"/>
      <c r="HN2315" s="90"/>
      <c r="HO2315" s="90"/>
      <c r="HP2315" s="90"/>
      <c r="HQ2315" s="90"/>
      <c r="HR2315" s="90"/>
      <c r="HS2315" s="90"/>
      <c r="HT2315" s="90"/>
      <c r="HU2315" s="90"/>
      <c r="HV2315" s="90"/>
      <c r="HW2315" s="90"/>
      <c r="HX2315" s="90"/>
      <c r="HY2315" s="90"/>
      <c r="HZ2315" s="90"/>
      <c r="IA2315" s="90"/>
      <c r="IB2315" s="90"/>
      <c r="IC2315" s="90"/>
      <c r="ID2315" s="90"/>
      <c r="IE2315" s="90"/>
      <c r="IF2315" s="90"/>
      <c r="IG2315" s="90"/>
      <c r="IH2315" s="90"/>
      <c r="II2315" s="90"/>
      <c r="IJ2315" s="90"/>
      <c r="IK2315" s="90"/>
      <c r="IL2315" s="90"/>
      <c r="IM2315" s="90"/>
    </row>
    <row r="2316" spans="1:247" ht="13.5">
      <c r="A2316" s="90" t="s">
        <v>3350</v>
      </c>
      <c r="B2316" s="90" t="s">
        <v>3502</v>
      </c>
      <c r="C2316" s="90" t="s">
        <v>3495</v>
      </c>
      <c r="D2316" s="90" t="s">
        <v>3515</v>
      </c>
      <c r="E2316" s="90">
        <v>678</v>
      </c>
      <c r="F2316" s="90" t="s">
        <v>3194</v>
      </c>
      <c r="G2316" s="90" t="s">
        <v>3516</v>
      </c>
      <c r="H2316" s="92">
        <v>4268158.53</v>
      </c>
      <c r="I2316" s="92">
        <v>500.53986989999999</v>
      </c>
      <c r="J2316" s="93"/>
      <c r="K2316" s="94">
        <f t="shared" si="73"/>
        <v>8527.1099999540729</v>
      </c>
      <c r="L2316" s="94">
        <f t="shared" ref="L2316:L2329" si="74">K2316</f>
        <v>8527.1099999540729</v>
      </c>
      <c r="M2316" s="94">
        <f t="shared" si="72"/>
        <v>0</v>
      </c>
      <c r="N2316" s="90" t="s">
        <v>3517</v>
      </c>
      <c r="O2316" s="90" t="s">
        <v>3491</v>
      </c>
      <c r="P2316" s="90" t="s">
        <v>2849</v>
      </c>
      <c r="Q2316" s="90"/>
      <c r="R2316" s="90"/>
      <c r="S2316" s="90"/>
      <c r="T2316" s="90"/>
      <c r="U2316" s="90"/>
      <c r="V2316" s="90"/>
      <c r="W2316" s="90"/>
      <c r="X2316" s="90"/>
      <c r="Y2316" s="90"/>
      <c r="Z2316" s="90"/>
      <c r="AA2316" s="90"/>
      <c r="AB2316" s="90"/>
      <c r="AC2316" s="90"/>
      <c r="AD2316" s="90"/>
      <c r="AE2316" s="90"/>
      <c r="AF2316" s="90"/>
      <c r="AG2316" s="90"/>
      <c r="AH2316" s="90"/>
      <c r="AI2316" s="90"/>
      <c r="AJ2316" s="90"/>
      <c r="AK2316" s="90"/>
      <c r="AL2316" s="90"/>
      <c r="AM2316" s="90"/>
      <c r="AN2316" s="90"/>
      <c r="AO2316" s="90"/>
      <c r="AP2316" s="90"/>
      <c r="AQ2316" s="90"/>
      <c r="AR2316" s="90"/>
      <c r="AS2316" s="90"/>
      <c r="AT2316" s="90"/>
      <c r="AU2316" s="90"/>
      <c r="AV2316" s="90"/>
      <c r="AW2316" s="90"/>
      <c r="AX2316" s="90"/>
      <c r="AY2316" s="90"/>
      <c r="AZ2316" s="90"/>
      <c r="BA2316" s="90"/>
      <c r="BB2316" s="90"/>
      <c r="BC2316" s="90"/>
      <c r="BD2316" s="90"/>
      <c r="BE2316" s="90"/>
      <c r="BF2316" s="90"/>
      <c r="BG2316" s="90"/>
      <c r="BH2316" s="90"/>
      <c r="BI2316" s="90"/>
      <c r="BJ2316" s="90"/>
      <c r="BK2316" s="90"/>
      <c r="BL2316" s="90"/>
      <c r="BM2316" s="90"/>
      <c r="BN2316" s="90"/>
      <c r="BO2316" s="90"/>
      <c r="BP2316" s="90"/>
      <c r="BQ2316" s="90"/>
      <c r="BR2316" s="90"/>
      <c r="BS2316" s="90"/>
      <c r="BT2316" s="90"/>
      <c r="BU2316" s="90"/>
      <c r="BV2316" s="90"/>
      <c r="BW2316" s="90"/>
      <c r="BX2316" s="90"/>
      <c r="BY2316" s="90"/>
      <c r="BZ2316" s="90"/>
      <c r="CA2316" s="90"/>
      <c r="CB2316" s="90"/>
      <c r="CC2316" s="90"/>
      <c r="CD2316" s="90"/>
      <c r="CE2316" s="90"/>
      <c r="CF2316" s="90"/>
      <c r="CG2316" s="90"/>
      <c r="CH2316" s="90"/>
      <c r="CI2316" s="90"/>
      <c r="CJ2316" s="90"/>
      <c r="CK2316" s="90"/>
      <c r="CL2316" s="90"/>
      <c r="CM2316" s="90"/>
      <c r="CN2316" s="90"/>
      <c r="CO2316" s="90"/>
      <c r="CP2316" s="90"/>
      <c r="CQ2316" s="90"/>
      <c r="CR2316" s="90"/>
      <c r="CS2316" s="90"/>
      <c r="CT2316" s="90"/>
      <c r="CU2316" s="90"/>
      <c r="CV2316" s="90"/>
      <c r="CW2316" s="90"/>
      <c r="CX2316" s="90"/>
      <c r="CY2316" s="90"/>
      <c r="CZ2316" s="90"/>
      <c r="DA2316" s="90"/>
      <c r="DB2316" s="90"/>
      <c r="DC2316" s="90"/>
      <c r="DD2316" s="90"/>
      <c r="DE2316" s="90"/>
      <c r="DF2316" s="90"/>
      <c r="DG2316" s="90"/>
      <c r="DH2316" s="90"/>
      <c r="DI2316" s="90"/>
      <c r="DJ2316" s="90"/>
      <c r="DK2316" s="90"/>
      <c r="DL2316" s="90"/>
      <c r="DM2316" s="90"/>
      <c r="DN2316" s="90"/>
      <c r="DO2316" s="90"/>
      <c r="DP2316" s="90"/>
      <c r="DQ2316" s="90"/>
      <c r="DR2316" s="90"/>
      <c r="DS2316" s="90"/>
      <c r="DT2316" s="90"/>
      <c r="DU2316" s="90"/>
      <c r="DV2316" s="90"/>
      <c r="DW2316" s="90"/>
      <c r="DX2316" s="90"/>
      <c r="DY2316" s="90"/>
      <c r="DZ2316" s="90"/>
      <c r="EA2316" s="90"/>
      <c r="EB2316" s="90"/>
      <c r="EC2316" s="90"/>
      <c r="ED2316" s="90"/>
      <c r="EE2316" s="90"/>
      <c r="EF2316" s="90"/>
      <c r="EG2316" s="90"/>
      <c r="EH2316" s="90"/>
      <c r="EI2316" s="90"/>
      <c r="EJ2316" s="90"/>
      <c r="EK2316" s="90"/>
      <c r="EL2316" s="90"/>
      <c r="EM2316" s="90"/>
      <c r="EN2316" s="90"/>
      <c r="EO2316" s="90"/>
      <c r="EP2316" s="90"/>
      <c r="EQ2316" s="90"/>
      <c r="ER2316" s="90"/>
      <c r="ES2316" s="90"/>
      <c r="ET2316" s="90"/>
      <c r="EU2316" s="90"/>
      <c r="EV2316" s="90"/>
      <c r="EW2316" s="90"/>
      <c r="EX2316" s="90"/>
      <c r="EY2316" s="90"/>
      <c r="EZ2316" s="90"/>
      <c r="FA2316" s="90"/>
      <c r="FB2316" s="90"/>
      <c r="FC2316" s="90"/>
      <c r="FD2316" s="90"/>
      <c r="FE2316" s="90"/>
      <c r="FF2316" s="90"/>
      <c r="FG2316" s="90"/>
      <c r="FH2316" s="90"/>
      <c r="FI2316" s="90"/>
      <c r="FJ2316" s="90"/>
      <c r="FK2316" s="90"/>
      <c r="FL2316" s="90"/>
      <c r="FM2316" s="90"/>
      <c r="FN2316" s="90"/>
      <c r="FO2316" s="90"/>
      <c r="FP2316" s="90"/>
      <c r="FQ2316" s="90"/>
      <c r="FR2316" s="90"/>
      <c r="FS2316" s="90"/>
      <c r="FT2316" s="90"/>
      <c r="FU2316" s="90"/>
      <c r="FV2316" s="90"/>
      <c r="FW2316" s="90"/>
      <c r="FX2316" s="90"/>
      <c r="FY2316" s="90"/>
      <c r="FZ2316" s="90"/>
      <c r="GA2316" s="90"/>
      <c r="GB2316" s="90"/>
      <c r="GC2316" s="90"/>
      <c r="GD2316" s="90"/>
      <c r="GE2316" s="90"/>
      <c r="GF2316" s="90"/>
      <c r="GG2316" s="90"/>
      <c r="GH2316" s="90"/>
      <c r="GI2316" s="90"/>
      <c r="GJ2316" s="90"/>
      <c r="GK2316" s="90"/>
      <c r="GL2316" s="90"/>
      <c r="GM2316" s="90"/>
      <c r="GN2316" s="90"/>
      <c r="GO2316" s="90"/>
      <c r="GP2316" s="90"/>
      <c r="GQ2316" s="90"/>
      <c r="GR2316" s="90"/>
      <c r="GS2316" s="90"/>
      <c r="GT2316" s="90"/>
      <c r="GU2316" s="90"/>
      <c r="GV2316" s="90"/>
      <c r="GW2316" s="90"/>
      <c r="GX2316" s="90"/>
      <c r="GY2316" s="90"/>
      <c r="GZ2316" s="90"/>
      <c r="HA2316" s="90"/>
      <c r="HB2316" s="90"/>
      <c r="HC2316" s="90"/>
      <c r="HD2316" s="90"/>
      <c r="HE2316" s="90"/>
      <c r="HF2316" s="90"/>
      <c r="HG2316" s="90"/>
      <c r="HH2316" s="90"/>
      <c r="HI2316" s="90"/>
      <c r="HJ2316" s="90"/>
      <c r="HK2316" s="90"/>
      <c r="HL2316" s="90"/>
      <c r="HM2316" s="90"/>
      <c r="HN2316" s="90"/>
      <c r="HO2316" s="90"/>
      <c r="HP2316" s="90"/>
      <c r="HQ2316" s="90"/>
      <c r="HR2316" s="90"/>
      <c r="HS2316" s="90"/>
      <c r="HT2316" s="90"/>
      <c r="HU2316" s="90"/>
      <c r="HV2316" s="90"/>
      <c r="HW2316" s="90"/>
      <c r="HX2316" s="90"/>
      <c r="HY2316" s="90"/>
      <c r="HZ2316" s="90"/>
      <c r="IA2316" s="90"/>
      <c r="IB2316" s="90"/>
      <c r="IC2316" s="90"/>
      <c r="ID2316" s="90"/>
      <c r="IE2316" s="90"/>
      <c r="IF2316" s="90"/>
      <c r="IG2316" s="90"/>
      <c r="IH2316" s="90"/>
      <c r="II2316" s="90"/>
      <c r="IJ2316" s="90"/>
      <c r="IK2316" s="90"/>
      <c r="IL2316" s="90"/>
      <c r="IM2316" s="90"/>
    </row>
    <row r="2317" spans="1:247" ht="13.5">
      <c r="A2317" s="90" t="s">
        <v>3350</v>
      </c>
      <c r="B2317" s="90" t="s">
        <v>3502</v>
      </c>
      <c r="C2317" s="90" t="s">
        <v>3495</v>
      </c>
      <c r="D2317" s="90" t="s">
        <v>3515</v>
      </c>
      <c r="E2317" s="90">
        <v>679</v>
      </c>
      <c r="F2317" s="90" t="s">
        <v>3194</v>
      </c>
      <c r="G2317" s="90" t="s">
        <v>3516</v>
      </c>
      <c r="H2317" s="92">
        <v>1673229.51</v>
      </c>
      <c r="I2317" s="92">
        <v>500</v>
      </c>
      <c r="J2317" s="93"/>
      <c r="K2317" s="94">
        <f t="shared" si="73"/>
        <v>3346.4590200000002</v>
      </c>
      <c r="L2317" s="94">
        <f t="shared" si="74"/>
        <v>3346.4590200000002</v>
      </c>
      <c r="M2317" s="94">
        <f t="shared" si="72"/>
        <v>0</v>
      </c>
      <c r="N2317" s="90" t="s">
        <v>3518</v>
      </c>
      <c r="O2317" s="90" t="s">
        <v>3519</v>
      </c>
      <c r="P2317" s="90" t="s">
        <v>2849</v>
      </c>
      <c r="Q2317" s="90"/>
      <c r="R2317" s="90"/>
      <c r="S2317" s="90"/>
      <c r="T2317" s="90"/>
      <c r="U2317" s="90"/>
      <c r="V2317" s="90"/>
      <c r="W2317" s="90"/>
      <c r="X2317" s="90"/>
      <c r="Y2317" s="90"/>
      <c r="Z2317" s="90"/>
      <c r="AA2317" s="90"/>
      <c r="AB2317" s="90"/>
      <c r="AC2317" s="90"/>
      <c r="AD2317" s="90"/>
      <c r="AE2317" s="90"/>
      <c r="AF2317" s="90"/>
      <c r="AG2317" s="90"/>
      <c r="AH2317" s="90"/>
      <c r="AI2317" s="90"/>
      <c r="AJ2317" s="90"/>
      <c r="AK2317" s="90"/>
      <c r="AL2317" s="90"/>
      <c r="AM2317" s="90"/>
      <c r="AN2317" s="90"/>
      <c r="AO2317" s="90"/>
      <c r="AP2317" s="90"/>
      <c r="AQ2317" s="90"/>
      <c r="AR2317" s="90"/>
      <c r="AS2317" s="90"/>
      <c r="AT2317" s="90"/>
      <c r="AU2317" s="90"/>
      <c r="AV2317" s="90"/>
      <c r="AW2317" s="90"/>
      <c r="AX2317" s="90"/>
      <c r="AY2317" s="90"/>
      <c r="AZ2317" s="90"/>
      <c r="BA2317" s="90"/>
      <c r="BB2317" s="90"/>
      <c r="BC2317" s="90"/>
      <c r="BD2317" s="90"/>
      <c r="BE2317" s="90"/>
      <c r="BF2317" s="90"/>
      <c r="BG2317" s="90"/>
      <c r="BH2317" s="90"/>
      <c r="BI2317" s="90"/>
      <c r="BJ2317" s="90"/>
      <c r="BK2317" s="90"/>
      <c r="BL2317" s="90"/>
      <c r="BM2317" s="90"/>
      <c r="BN2317" s="90"/>
      <c r="BO2317" s="90"/>
      <c r="BP2317" s="90"/>
      <c r="BQ2317" s="90"/>
      <c r="BR2317" s="90"/>
      <c r="BS2317" s="90"/>
      <c r="BT2317" s="90"/>
      <c r="BU2317" s="90"/>
      <c r="BV2317" s="90"/>
      <c r="BW2317" s="90"/>
      <c r="BX2317" s="90"/>
      <c r="BY2317" s="90"/>
      <c r="BZ2317" s="90"/>
      <c r="CA2317" s="90"/>
      <c r="CB2317" s="90"/>
      <c r="CC2317" s="90"/>
      <c r="CD2317" s="90"/>
      <c r="CE2317" s="90"/>
      <c r="CF2317" s="90"/>
      <c r="CG2317" s="90"/>
      <c r="CH2317" s="90"/>
      <c r="CI2317" s="90"/>
      <c r="CJ2317" s="90"/>
      <c r="CK2317" s="90"/>
      <c r="CL2317" s="90"/>
      <c r="CM2317" s="90"/>
      <c r="CN2317" s="90"/>
      <c r="CO2317" s="90"/>
      <c r="CP2317" s="90"/>
      <c r="CQ2317" s="90"/>
      <c r="CR2317" s="90"/>
      <c r="CS2317" s="90"/>
      <c r="CT2317" s="90"/>
      <c r="CU2317" s="90"/>
      <c r="CV2317" s="90"/>
      <c r="CW2317" s="90"/>
      <c r="CX2317" s="90"/>
      <c r="CY2317" s="90"/>
      <c r="CZ2317" s="90"/>
      <c r="DA2317" s="90"/>
      <c r="DB2317" s="90"/>
      <c r="DC2317" s="90"/>
      <c r="DD2317" s="90"/>
      <c r="DE2317" s="90"/>
      <c r="DF2317" s="90"/>
      <c r="DG2317" s="90"/>
      <c r="DH2317" s="90"/>
      <c r="DI2317" s="90"/>
      <c r="DJ2317" s="90"/>
      <c r="DK2317" s="90"/>
      <c r="DL2317" s="90"/>
      <c r="DM2317" s="90"/>
      <c r="DN2317" s="90"/>
      <c r="DO2317" s="90"/>
      <c r="DP2317" s="90"/>
      <c r="DQ2317" s="90"/>
      <c r="DR2317" s="90"/>
      <c r="DS2317" s="90"/>
      <c r="DT2317" s="90"/>
      <c r="DU2317" s="90"/>
      <c r="DV2317" s="90"/>
      <c r="DW2317" s="90"/>
      <c r="DX2317" s="90"/>
      <c r="DY2317" s="90"/>
      <c r="DZ2317" s="90"/>
      <c r="EA2317" s="90"/>
      <c r="EB2317" s="90"/>
      <c r="EC2317" s="90"/>
      <c r="ED2317" s="90"/>
      <c r="EE2317" s="90"/>
      <c r="EF2317" s="90"/>
      <c r="EG2317" s="90"/>
      <c r="EH2317" s="90"/>
      <c r="EI2317" s="90"/>
      <c r="EJ2317" s="90"/>
      <c r="EK2317" s="90"/>
      <c r="EL2317" s="90"/>
      <c r="EM2317" s="90"/>
      <c r="EN2317" s="90"/>
      <c r="EO2317" s="90"/>
      <c r="EP2317" s="90"/>
      <c r="EQ2317" s="90"/>
      <c r="ER2317" s="90"/>
      <c r="ES2317" s="90"/>
      <c r="ET2317" s="90"/>
      <c r="EU2317" s="90"/>
      <c r="EV2317" s="90"/>
      <c r="EW2317" s="90"/>
      <c r="EX2317" s="90"/>
      <c r="EY2317" s="90"/>
      <c r="EZ2317" s="90"/>
      <c r="FA2317" s="90"/>
      <c r="FB2317" s="90"/>
      <c r="FC2317" s="90"/>
      <c r="FD2317" s="90"/>
      <c r="FE2317" s="90"/>
      <c r="FF2317" s="90"/>
      <c r="FG2317" s="90"/>
      <c r="FH2317" s="90"/>
      <c r="FI2317" s="90"/>
      <c r="FJ2317" s="90"/>
      <c r="FK2317" s="90"/>
      <c r="FL2317" s="90"/>
      <c r="FM2317" s="90"/>
      <c r="FN2317" s="90"/>
      <c r="FO2317" s="90"/>
      <c r="FP2317" s="90"/>
      <c r="FQ2317" s="90"/>
      <c r="FR2317" s="90"/>
      <c r="FS2317" s="90"/>
      <c r="FT2317" s="90"/>
      <c r="FU2317" s="90"/>
      <c r="FV2317" s="90"/>
      <c r="FW2317" s="90"/>
      <c r="FX2317" s="90"/>
      <c r="FY2317" s="90"/>
      <c r="FZ2317" s="90"/>
      <c r="GA2317" s="90"/>
      <c r="GB2317" s="90"/>
      <c r="GC2317" s="90"/>
      <c r="GD2317" s="90"/>
      <c r="GE2317" s="90"/>
      <c r="GF2317" s="90"/>
      <c r="GG2317" s="90"/>
      <c r="GH2317" s="90"/>
      <c r="GI2317" s="90"/>
      <c r="GJ2317" s="90"/>
      <c r="GK2317" s="90"/>
      <c r="GL2317" s="90"/>
      <c r="GM2317" s="90"/>
      <c r="GN2317" s="90"/>
      <c r="GO2317" s="90"/>
      <c r="GP2317" s="90"/>
      <c r="GQ2317" s="90"/>
      <c r="GR2317" s="90"/>
      <c r="GS2317" s="90"/>
      <c r="GT2317" s="90"/>
      <c r="GU2317" s="90"/>
      <c r="GV2317" s="90"/>
      <c r="GW2317" s="90"/>
      <c r="GX2317" s="90"/>
      <c r="GY2317" s="90"/>
      <c r="GZ2317" s="90"/>
      <c r="HA2317" s="90"/>
      <c r="HB2317" s="90"/>
      <c r="HC2317" s="90"/>
      <c r="HD2317" s="90"/>
      <c r="HE2317" s="90"/>
      <c r="HF2317" s="90"/>
      <c r="HG2317" s="90"/>
      <c r="HH2317" s="90"/>
      <c r="HI2317" s="90"/>
      <c r="HJ2317" s="90"/>
      <c r="HK2317" s="90"/>
      <c r="HL2317" s="90"/>
      <c r="HM2317" s="90"/>
      <c r="HN2317" s="90"/>
      <c r="HO2317" s="90"/>
      <c r="HP2317" s="90"/>
      <c r="HQ2317" s="90"/>
      <c r="HR2317" s="90"/>
      <c r="HS2317" s="90"/>
      <c r="HT2317" s="90"/>
      <c r="HU2317" s="90"/>
      <c r="HV2317" s="90"/>
      <c r="HW2317" s="90"/>
      <c r="HX2317" s="90"/>
      <c r="HY2317" s="90"/>
      <c r="HZ2317" s="90"/>
      <c r="IA2317" s="90"/>
      <c r="IB2317" s="90"/>
      <c r="IC2317" s="90"/>
      <c r="ID2317" s="90"/>
      <c r="IE2317" s="90"/>
      <c r="IF2317" s="90"/>
      <c r="IG2317" s="90"/>
      <c r="IH2317" s="90"/>
      <c r="II2317" s="90"/>
      <c r="IJ2317" s="90"/>
      <c r="IK2317" s="90"/>
      <c r="IL2317" s="90"/>
      <c r="IM2317" s="90"/>
    </row>
    <row r="2318" spans="1:247" ht="13.5">
      <c r="A2318" s="90" t="s">
        <v>3350</v>
      </c>
      <c r="B2318" s="90" t="s">
        <v>3502</v>
      </c>
      <c r="C2318" s="90" t="s">
        <v>3495</v>
      </c>
      <c r="D2318" s="90" t="s">
        <v>3520</v>
      </c>
      <c r="E2318" s="90">
        <v>680</v>
      </c>
      <c r="F2318" s="90" t="s">
        <v>3194</v>
      </c>
      <c r="G2318" s="90" t="s">
        <v>3521</v>
      </c>
      <c r="H2318" s="92">
        <v>1761189.75</v>
      </c>
      <c r="I2318" s="92">
        <v>500</v>
      </c>
      <c r="J2318" s="93"/>
      <c r="K2318" s="94">
        <f t="shared" si="73"/>
        <v>3522.3795</v>
      </c>
      <c r="L2318" s="94">
        <f t="shared" si="74"/>
        <v>3522.3795</v>
      </c>
      <c r="M2318" s="94">
        <f t="shared" si="72"/>
        <v>0</v>
      </c>
      <c r="N2318" s="90" t="s">
        <v>3522</v>
      </c>
      <c r="O2318" s="90" t="s">
        <v>3523</v>
      </c>
      <c r="P2318" s="90" t="s">
        <v>2849</v>
      </c>
      <c r="Q2318" s="90"/>
      <c r="R2318" s="90"/>
      <c r="S2318" s="90"/>
      <c r="T2318" s="90"/>
      <c r="U2318" s="90"/>
      <c r="V2318" s="90"/>
      <c r="W2318" s="90"/>
      <c r="X2318" s="90"/>
      <c r="Y2318" s="90"/>
      <c r="Z2318" s="90"/>
      <c r="AA2318" s="90"/>
      <c r="AB2318" s="90"/>
      <c r="AC2318" s="90"/>
      <c r="AD2318" s="90"/>
      <c r="AE2318" s="90"/>
      <c r="AF2318" s="90"/>
      <c r="AG2318" s="90"/>
      <c r="AH2318" s="90"/>
      <c r="AI2318" s="90"/>
      <c r="AJ2318" s="90"/>
      <c r="AK2318" s="90"/>
      <c r="AL2318" s="90"/>
      <c r="AM2318" s="90"/>
      <c r="AN2318" s="90"/>
      <c r="AO2318" s="90"/>
      <c r="AP2318" s="90"/>
      <c r="AQ2318" s="90"/>
      <c r="AR2318" s="90"/>
      <c r="AS2318" s="90"/>
      <c r="AT2318" s="90"/>
      <c r="AU2318" s="90"/>
      <c r="AV2318" s="90"/>
      <c r="AW2318" s="90"/>
      <c r="AX2318" s="90"/>
      <c r="AY2318" s="90"/>
      <c r="AZ2318" s="90"/>
      <c r="BA2318" s="90"/>
      <c r="BB2318" s="90"/>
      <c r="BC2318" s="90"/>
      <c r="BD2318" s="90"/>
      <c r="BE2318" s="90"/>
      <c r="BF2318" s="90"/>
      <c r="BG2318" s="90"/>
      <c r="BH2318" s="90"/>
      <c r="BI2318" s="90"/>
      <c r="BJ2318" s="90"/>
      <c r="BK2318" s="90"/>
      <c r="BL2318" s="90"/>
      <c r="BM2318" s="90"/>
      <c r="BN2318" s="90"/>
      <c r="BO2318" s="90"/>
      <c r="BP2318" s="90"/>
      <c r="BQ2318" s="90"/>
      <c r="BR2318" s="90"/>
      <c r="BS2318" s="90"/>
      <c r="BT2318" s="90"/>
      <c r="BU2318" s="90"/>
      <c r="BV2318" s="90"/>
      <c r="BW2318" s="90"/>
      <c r="BX2318" s="90"/>
      <c r="BY2318" s="90"/>
      <c r="BZ2318" s="90"/>
      <c r="CA2318" s="90"/>
      <c r="CB2318" s="90"/>
      <c r="CC2318" s="90"/>
      <c r="CD2318" s="90"/>
      <c r="CE2318" s="90"/>
      <c r="CF2318" s="90"/>
      <c r="CG2318" s="90"/>
      <c r="CH2318" s="90"/>
      <c r="CI2318" s="90"/>
      <c r="CJ2318" s="90"/>
      <c r="CK2318" s="90"/>
      <c r="CL2318" s="90"/>
      <c r="CM2318" s="90"/>
      <c r="CN2318" s="90"/>
      <c r="CO2318" s="90"/>
      <c r="CP2318" s="90"/>
      <c r="CQ2318" s="90"/>
      <c r="CR2318" s="90"/>
      <c r="CS2318" s="90"/>
      <c r="CT2318" s="90"/>
      <c r="CU2318" s="90"/>
      <c r="CV2318" s="90"/>
      <c r="CW2318" s="90"/>
      <c r="CX2318" s="90"/>
      <c r="CY2318" s="90"/>
      <c r="CZ2318" s="90"/>
      <c r="DA2318" s="90"/>
      <c r="DB2318" s="90"/>
      <c r="DC2318" s="90"/>
      <c r="DD2318" s="90"/>
      <c r="DE2318" s="90"/>
      <c r="DF2318" s="90"/>
      <c r="DG2318" s="90"/>
      <c r="DH2318" s="90"/>
      <c r="DI2318" s="90"/>
      <c r="DJ2318" s="90"/>
      <c r="DK2318" s="90"/>
      <c r="DL2318" s="90"/>
      <c r="DM2318" s="90"/>
      <c r="DN2318" s="90"/>
      <c r="DO2318" s="90"/>
      <c r="DP2318" s="90"/>
      <c r="DQ2318" s="90"/>
      <c r="DR2318" s="90"/>
      <c r="DS2318" s="90"/>
      <c r="DT2318" s="90"/>
      <c r="DU2318" s="90"/>
      <c r="DV2318" s="90"/>
      <c r="DW2318" s="90"/>
      <c r="DX2318" s="90"/>
      <c r="DY2318" s="90"/>
      <c r="DZ2318" s="90"/>
      <c r="EA2318" s="90"/>
      <c r="EB2318" s="90"/>
      <c r="EC2318" s="90"/>
      <c r="ED2318" s="90"/>
      <c r="EE2318" s="90"/>
      <c r="EF2318" s="90"/>
      <c r="EG2318" s="90"/>
      <c r="EH2318" s="90"/>
      <c r="EI2318" s="90"/>
      <c r="EJ2318" s="90"/>
      <c r="EK2318" s="90"/>
      <c r="EL2318" s="90"/>
      <c r="EM2318" s="90"/>
      <c r="EN2318" s="90"/>
      <c r="EO2318" s="90"/>
      <c r="EP2318" s="90"/>
      <c r="EQ2318" s="90"/>
      <c r="ER2318" s="90"/>
      <c r="ES2318" s="90"/>
      <c r="ET2318" s="90"/>
      <c r="EU2318" s="90"/>
      <c r="EV2318" s="90"/>
      <c r="EW2318" s="90"/>
      <c r="EX2318" s="90"/>
      <c r="EY2318" s="90"/>
      <c r="EZ2318" s="90"/>
      <c r="FA2318" s="90"/>
      <c r="FB2318" s="90"/>
      <c r="FC2318" s="90"/>
      <c r="FD2318" s="90"/>
      <c r="FE2318" s="90"/>
      <c r="FF2318" s="90"/>
      <c r="FG2318" s="90"/>
      <c r="FH2318" s="90"/>
      <c r="FI2318" s="90"/>
      <c r="FJ2318" s="90"/>
      <c r="FK2318" s="90"/>
      <c r="FL2318" s="90"/>
      <c r="FM2318" s="90"/>
      <c r="FN2318" s="90"/>
      <c r="FO2318" s="90"/>
      <c r="FP2318" s="90"/>
      <c r="FQ2318" s="90"/>
      <c r="FR2318" s="90"/>
      <c r="FS2318" s="90"/>
      <c r="FT2318" s="90"/>
      <c r="FU2318" s="90"/>
      <c r="FV2318" s="90"/>
      <c r="FW2318" s="90"/>
      <c r="FX2318" s="90"/>
      <c r="FY2318" s="90"/>
      <c r="FZ2318" s="90"/>
      <c r="GA2318" s="90"/>
      <c r="GB2318" s="90"/>
      <c r="GC2318" s="90"/>
      <c r="GD2318" s="90"/>
      <c r="GE2318" s="90"/>
      <c r="GF2318" s="90"/>
      <c r="GG2318" s="90"/>
      <c r="GH2318" s="90"/>
      <c r="GI2318" s="90"/>
      <c r="GJ2318" s="90"/>
      <c r="GK2318" s="90"/>
      <c r="GL2318" s="90"/>
      <c r="GM2318" s="90"/>
      <c r="GN2318" s="90"/>
      <c r="GO2318" s="90"/>
      <c r="GP2318" s="90"/>
      <c r="GQ2318" s="90"/>
      <c r="GR2318" s="90"/>
      <c r="GS2318" s="90"/>
      <c r="GT2318" s="90"/>
      <c r="GU2318" s="90"/>
      <c r="GV2318" s="90"/>
      <c r="GW2318" s="90"/>
      <c r="GX2318" s="90"/>
      <c r="GY2318" s="90"/>
      <c r="GZ2318" s="90"/>
      <c r="HA2318" s="90"/>
      <c r="HB2318" s="90"/>
      <c r="HC2318" s="90"/>
      <c r="HD2318" s="90"/>
      <c r="HE2318" s="90"/>
      <c r="HF2318" s="90"/>
      <c r="HG2318" s="90"/>
      <c r="HH2318" s="90"/>
      <c r="HI2318" s="90"/>
      <c r="HJ2318" s="90"/>
      <c r="HK2318" s="90"/>
      <c r="HL2318" s="90"/>
      <c r="HM2318" s="90"/>
      <c r="HN2318" s="90"/>
      <c r="HO2318" s="90"/>
      <c r="HP2318" s="90"/>
      <c r="HQ2318" s="90"/>
      <c r="HR2318" s="90"/>
      <c r="HS2318" s="90"/>
      <c r="HT2318" s="90"/>
      <c r="HU2318" s="90"/>
      <c r="HV2318" s="90"/>
      <c r="HW2318" s="90"/>
      <c r="HX2318" s="90"/>
      <c r="HY2318" s="90"/>
      <c r="HZ2318" s="90"/>
      <c r="IA2318" s="90"/>
      <c r="IB2318" s="90"/>
      <c r="IC2318" s="90"/>
      <c r="ID2318" s="90"/>
      <c r="IE2318" s="90"/>
      <c r="IF2318" s="90"/>
      <c r="IG2318" s="90"/>
      <c r="IH2318" s="90"/>
      <c r="II2318" s="90"/>
      <c r="IJ2318" s="90"/>
      <c r="IK2318" s="90"/>
      <c r="IL2318" s="90"/>
      <c r="IM2318" s="90"/>
    </row>
    <row r="2319" spans="1:247" ht="13.5">
      <c r="A2319" s="90" t="s">
        <v>3350</v>
      </c>
      <c r="B2319" s="90" t="s">
        <v>3502</v>
      </c>
      <c r="C2319" s="90" t="s">
        <v>3495</v>
      </c>
      <c r="D2319" s="98">
        <v>45972</v>
      </c>
      <c r="E2319" s="90" t="s">
        <v>3524</v>
      </c>
      <c r="F2319" s="90" t="s">
        <v>3525</v>
      </c>
      <c r="G2319" s="90" t="s">
        <v>3526</v>
      </c>
      <c r="H2319" s="92">
        <v>100000</v>
      </c>
      <c r="I2319" s="92">
        <v>495</v>
      </c>
      <c r="J2319" s="93"/>
      <c r="K2319" s="94">
        <f t="shared" si="73"/>
        <v>202.02020202020202</v>
      </c>
      <c r="L2319" s="94">
        <f t="shared" si="74"/>
        <v>202.02020202020202</v>
      </c>
      <c r="M2319" s="94">
        <f t="shared" si="72"/>
        <v>0</v>
      </c>
      <c r="N2319" s="90" t="s">
        <v>3527</v>
      </c>
      <c r="O2319" s="90" t="s">
        <v>3528</v>
      </c>
      <c r="P2319" s="90" t="s">
        <v>2849</v>
      </c>
      <c r="Q2319" s="90"/>
      <c r="R2319" s="90" t="s">
        <v>3529</v>
      </c>
      <c r="S2319" s="90"/>
      <c r="T2319" s="90"/>
      <c r="U2319" s="90"/>
      <c r="V2319" s="90"/>
      <c r="W2319" s="90"/>
      <c r="X2319" s="90"/>
      <c r="Y2319" s="90"/>
      <c r="Z2319" s="90"/>
      <c r="AA2319" s="90"/>
      <c r="AB2319" s="90"/>
      <c r="AC2319" s="90"/>
      <c r="AD2319" s="90"/>
      <c r="AE2319" s="90"/>
      <c r="AF2319" s="90"/>
      <c r="AG2319" s="90"/>
      <c r="AH2319" s="90"/>
      <c r="AI2319" s="90"/>
      <c r="AJ2319" s="90"/>
      <c r="AK2319" s="90"/>
      <c r="AL2319" s="90"/>
      <c r="AM2319" s="90"/>
      <c r="AN2319" s="90"/>
      <c r="AO2319" s="90"/>
      <c r="AP2319" s="90"/>
      <c r="AQ2319" s="90"/>
      <c r="AR2319" s="90"/>
      <c r="AS2319" s="90"/>
      <c r="AT2319" s="90"/>
      <c r="AU2319" s="90"/>
      <c r="AV2319" s="90"/>
      <c r="AW2319" s="90"/>
      <c r="AX2319" s="90"/>
      <c r="AY2319" s="90"/>
      <c r="AZ2319" s="90"/>
      <c r="BA2319" s="90"/>
      <c r="BB2319" s="90"/>
      <c r="BC2319" s="90"/>
      <c r="BD2319" s="90"/>
      <c r="BE2319" s="90"/>
      <c r="BF2319" s="90"/>
      <c r="BG2319" s="90"/>
      <c r="BH2319" s="90"/>
      <c r="BI2319" s="90"/>
      <c r="BJ2319" s="90"/>
      <c r="BK2319" s="90"/>
      <c r="BL2319" s="90"/>
      <c r="BM2319" s="90"/>
      <c r="BN2319" s="90"/>
      <c r="BO2319" s="90"/>
      <c r="BP2319" s="90"/>
      <c r="BQ2319" s="90"/>
      <c r="BR2319" s="90"/>
      <c r="BS2319" s="90"/>
      <c r="BT2319" s="90"/>
      <c r="BU2319" s="90"/>
      <c r="BV2319" s="90"/>
      <c r="BW2319" s="90"/>
      <c r="BX2319" s="90"/>
      <c r="BY2319" s="90"/>
      <c r="BZ2319" s="90"/>
      <c r="CA2319" s="90"/>
      <c r="CB2319" s="90"/>
      <c r="CC2319" s="90"/>
      <c r="CD2319" s="90"/>
      <c r="CE2319" s="90"/>
      <c r="CF2319" s="90"/>
      <c r="CG2319" s="90"/>
      <c r="CH2319" s="90"/>
      <c r="CI2319" s="90"/>
      <c r="CJ2319" s="90"/>
      <c r="CK2319" s="90"/>
      <c r="CL2319" s="90"/>
      <c r="CM2319" s="90"/>
      <c r="CN2319" s="90"/>
      <c r="CO2319" s="90"/>
      <c r="CP2319" s="90"/>
      <c r="CQ2319" s="90"/>
      <c r="CR2319" s="90"/>
      <c r="CS2319" s="90"/>
      <c r="CT2319" s="90"/>
      <c r="CU2319" s="90"/>
      <c r="CV2319" s="90"/>
      <c r="CW2319" s="90"/>
      <c r="CX2319" s="90"/>
      <c r="CY2319" s="90"/>
      <c r="CZ2319" s="90"/>
      <c r="DA2319" s="90"/>
      <c r="DB2319" s="90"/>
      <c r="DC2319" s="90"/>
      <c r="DD2319" s="90"/>
      <c r="DE2319" s="90"/>
      <c r="DF2319" s="90"/>
      <c r="DG2319" s="90"/>
      <c r="DH2319" s="90"/>
      <c r="DI2319" s="90"/>
      <c r="DJ2319" s="90"/>
      <c r="DK2319" s="90"/>
      <c r="DL2319" s="90"/>
      <c r="DM2319" s="90"/>
      <c r="DN2319" s="90"/>
      <c r="DO2319" s="90"/>
      <c r="DP2319" s="90"/>
      <c r="DQ2319" s="90"/>
      <c r="DR2319" s="90"/>
      <c r="DS2319" s="90"/>
      <c r="DT2319" s="90"/>
      <c r="DU2319" s="90"/>
      <c r="DV2319" s="90"/>
      <c r="DW2319" s="90"/>
      <c r="DX2319" s="90"/>
      <c r="DY2319" s="90"/>
      <c r="DZ2319" s="90"/>
      <c r="EA2319" s="90"/>
      <c r="EB2319" s="90"/>
      <c r="EC2319" s="90"/>
      <c r="ED2319" s="90"/>
      <c r="EE2319" s="90"/>
      <c r="EF2319" s="90"/>
      <c r="EG2319" s="90"/>
      <c r="EH2319" s="90"/>
      <c r="EI2319" s="90"/>
      <c r="EJ2319" s="90"/>
      <c r="EK2319" s="90"/>
      <c r="EL2319" s="90"/>
      <c r="EM2319" s="90"/>
      <c r="EN2319" s="90"/>
      <c r="EO2319" s="90"/>
      <c r="EP2319" s="90"/>
      <c r="EQ2319" s="90"/>
      <c r="ER2319" s="90"/>
      <c r="ES2319" s="90"/>
      <c r="ET2319" s="90"/>
      <c r="EU2319" s="90"/>
      <c r="EV2319" s="90"/>
      <c r="EW2319" s="90"/>
      <c r="EX2319" s="90"/>
      <c r="EY2319" s="90"/>
      <c r="EZ2319" s="90"/>
      <c r="FA2319" s="90"/>
      <c r="FB2319" s="90"/>
      <c r="FC2319" s="90"/>
      <c r="FD2319" s="90"/>
      <c r="FE2319" s="90"/>
      <c r="FF2319" s="90"/>
      <c r="FG2319" s="90"/>
      <c r="FH2319" s="90"/>
      <c r="FI2319" s="90"/>
      <c r="FJ2319" s="90"/>
      <c r="FK2319" s="90"/>
      <c r="FL2319" s="90"/>
      <c r="FM2319" s="90"/>
      <c r="FN2319" s="90"/>
      <c r="FO2319" s="90"/>
      <c r="FP2319" s="90"/>
      <c r="FQ2319" s="90"/>
      <c r="FR2319" s="90"/>
      <c r="FS2319" s="90"/>
      <c r="FT2319" s="90"/>
      <c r="FU2319" s="90"/>
      <c r="FV2319" s="90"/>
      <c r="FW2319" s="90"/>
      <c r="FX2319" s="90"/>
      <c r="FY2319" s="90"/>
      <c r="FZ2319" s="90"/>
      <c r="GA2319" s="90"/>
      <c r="GB2319" s="90"/>
      <c r="GC2319" s="90"/>
      <c r="GD2319" s="90"/>
      <c r="GE2319" s="90"/>
      <c r="GF2319" s="90"/>
      <c r="GG2319" s="90"/>
      <c r="GH2319" s="90"/>
      <c r="GI2319" s="90"/>
      <c r="GJ2319" s="90"/>
      <c r="GK2319" s="90"/>
      <c r="GL2319" s="90"/>
      <c r="GM2319" s="90"/>
      <c r="GN2319" s="90"/>
      <c r="GO2319" s="90"/>
      <c r="GP2319" s="90"/>
      <c r="GQ2319" s="90"/>
      <c r="GR2319" s="90"/>
      <c r="GS2319" s="90"/>
      <c r="GT2319" s="90"/>
      <c r="GU2319" s="90"/>
      <c r="GV2319" s="90"/>
      <c r="GW2319" s="90"/>
      <c r="GX2319" s="90"/>
      <c r="GY2319" s="90"/>
      <c r="GZ2319" s="90"/>
      <c r="HA2319" s="90"/>
      <c r="HB2319" s="90"/>
      <c r="HC2319" s="90"/>
      <c r="HD2319" s="90"/>
      <c r="HE2319" s="90"/>
      <c r="HF2319" s="90"/>
      <c r="HG2319" s="90"/>
      <c r="HH2319" s="90"/>
      <c r="HI2319" s="90"/>
      <c r="HJ2319" s="90"/>
      <c r="HK2319" s="90"/>
      <c r="HL2319" s="90"/>
      <c r="HM2319" s="90"/>
      <c r="HN2319" s="90"/>
      <c r="HO2319" s="90"/>
      <c r="HP2319" s="90"/>
      <c r="HQ2319" s="90"/>
      <c r="HR2319" s="90"/>
      <c r="HS2319" s="90"/>
      <c r="HT2319" s="90"/>
      <c r="HU2319" s="90"/>
      <c r="HV2319" s="90"/>
      <c r="HW2319" s="90"/>
      <c r="HX2319" s="90"/>
      <c r="HY2319" s="90"/>
      <c r="HZ2319" s="90"/>
      <c r="IA2319" s="90"/>
      <c r="IB2319" s="90"/>
      <c r="IC2319" s="90"/>
      <c r="ID2319" s="90"/>
      <c r="IE2319" s="90"/>
      <c r="IF2319" s="90"/>
      <c r="IG2319" s="90"/>
      <c r="IH2319" s="90"/>
      <c r="II2319" s="90"/>
      <c r="IJ2319" s="90"/>
      <c r="IK2319" s="90"/>
      <c r="IL2319" s="90"/>
      <c r="IM2319" s="90"/>
    </row>
    <row r="2320" spans="1:247" ht="13.5">
      <c r="A2320" s="90" t="s">
        <v>3350</v>
      </c>
      <c r="B2320" s="90" t="s">
        <v>3502</v>
      </c>
      <c r="C2320" s="90" t="s">
        <v>3495</v>
      </c>
      <c r="D2320" s="90" t="s">
        <v>3530</v>
      </c>
      <c r="E2320" s="90">
        <v>6448</v>
      </c>
      <c r="F2320" s="90" t="s">
        <v>762</v>
      </c>
      <c r="G2320" s="90" t="s">
        <v>3531</v>
      </c>
      <c r="H2320" s="92">
        <v>67010</v>
      </c>
      <c r="I2320" s="92">
        <v>495</v>
      </c>
      <c r="J2320" s="93"/>
      <c r="K2320" s="94">
        <f t="shared" si="73"/>
        <v>135.37373737373738</v>
      </c>
      <c r="L2320" s="94">
        <f t="shared" si="74"/>
        <v>135.37373737373738</v>
      </c>
      <c r="M2320" s="94">
        <f t="shared" si="72"/>
        <v>0</v>
      </c>
      <c r="N2320" s="90" t="s">
        <v>3527</v>
      </c>
      <c r="O2320" s="90" t="s">
        <v>3528</v>
      </c>
      <c r="P2320" s="90" t="s">
        <v>2849</v>
      </c>
      <c r="Q2320" s="90"/>
      <c r="R2320" s="90" t="s">
        <v>3529</v>
      </c>
      <c r="S2320" s="90"/>
      <c r="T2320" s="90"/>
      <c r="U2320" s="90"/>
      <c r="V2320" s="90"/>
      <c r="W2320" s="90"/>
      <c r="X2320" s="90"/>
      <c r="Y2320" s="90"/>
      <c r="Z2320" s="90"/>
      <c r="AA2320" s="90"/>
      <c r="AB2320" s="90"/>
      <c r="AC2320" s="90"/>
      <c r="AD2320" s="90"/>
      <c r="AE2320" s="90"/>
      <c r="AF2320" s="90"/>
      <c r="AG2320" s="90"/>
      <c r="AH2320" s="90" t="s">
        <v>3045</v>
      </c>
      <c r="AI2320" s="90">
        <v>269</v>
      </c>
      <c r="AJ2320" s="90" t="s">
        <v>3046</v>
      </c>
      <c r="AK2320" s="90" t="s">
        <v>3532</v>
      </c>
      <c r="AL2320" s="92">
        <v>33900</v>
      </c>
      <c r="AM2320" s="90">
        <v>500</v>
      </c>
      <c r="AN2320" s="93">
        <f>AL2320/AM2320</f>
        <v>67.8</v>
      </c>
      <c r="AO2320" s="93"/>
      <c r="AP2320" s="115">
        <f>AN2320-AO2320</f>
        <v>67.8</v>
      </c>
      <c r="AQ2320" s="91"/>
      <c r="AR2320" s="90"/>
      <c r="AS2320" s="90"/>
      <c r="AT2320" s="90"/>
      <c r="AU2320" s="90"/>
      <c r="AV2320" s="90"/>
      <c r="AW2320" s="115"/>
      <c r="AX2320" s="90"/>
      <c r="AY2320" s="90"/>
      <c r="AZ2320" s="90"/>
      <c r="BA2320" s="90"/>
      <c r="BB2320" s="90"/>
      <c r="BC2320" s="90"/>
      <c r="BD2320" s="90"/>
      <c r="BE2320" s="90"/>
      <c r="BF2320" s="90"/>
      <c r="BG2320" s="90"/>
      <c r="BH2320" s="90"/>
      <c r="BI2320" s="90"/>
      <c r="BJ2320" s="90"/>
      <c r="BK2320" s="90"/>
      <c r="BL2320" s="90"/>
      <c r="BM2320" s="90" t="s">
        <v>3045</v>
      </c>
      <c r="BN2320" s="90">
        <v>269</v>
      </c>
      <c r="BO2320" s="90" t="s">
        <v>3046</v>
      </c>
      <c r="BP2320" s="90" t="s">
        <v>3532</v>
      </c>
      <c r="BQ2320" s="92">
        <v>33900</v>
      </c>
      <c r="BR2320" s="90">
        <v>500</v>
      </c>
      <c r="BS2320" s="93">
        <f>BQ2320/BR2320</f>
        <v>67.8</v>
      </c>
      <c r="BT2320" s="93"/>
      <c r="BU2320" s="115">
        <f>BS2320-BT2320</f>
        <v>67.8</v>
      </c>
      <c r="BV2320" s="91"/>
      <c r="BW2320" s="90"/>
      <c r="BX2320" s="90"/>
      <c r="BY2320" s="90"/>
      <c r="BZ2320" s="90"/>
      <c r="CA2320" s="90"/>
      <c r="CB2320" s="115"/>
      <c r="CC2320" s="90"/>
      <c r="CD2320" s="90"/>
      <c r="CE2320" s="90"/>
      <c r="CF2320" s="90"/>
      <c r="CG2320" s="90"/>
      <c r="CH2320" s="90"/>
      <c r="CI2320" s="90"/>
      <c r="CJ2320" s="90"/>
      <c r="CK2320" s="90"/>
      <c r="CL2320" s="90"/>
      <c r="CM2320" s="90"/>
      <c r="CN2320" s="90"/>
      <c r="CO2320" s="90"/>
      <c r="CP2320" s="90"/>
      <c r="CQ2320" s="90"/>
      <c r="CR2320" s="90" t="s">
        <v>3045</v>
      </c>
      <c r="CS2320" s="90">
        <v>269</v>
      </c>
      <c r="CT2320" s="90" t="s">
        <v>3046</v>
      </c>
      <c r="CU2320" s="90" t="s">
        <v>3532</v>
      </c>
      <c r="CV2320" s="92">
        <v>33900</v>
      </c>
      <c r="CW2320" s="90">
        <v>500</v>
      </c>
      <c r="CX2320" s="93">
        <f>CV2320/CW2320</f>
        <v>67.8</v>
      </c>
      <c r="CY2320" s="93"/>
      <c r="CZ2320" s="115">
        <f>CX2320-CY2320</f>
        <v>67.8</v>
      </c>
      <c r="DA2320" s="91"/>
      <c r="DB2320" s="90"/>
      <c r="DC2320" s="90"/>
      <c r="DD2320" s="90"/>
      <c r="DE2320" s="90"/>
      <c r="DF2320" s="90"/>
      <c r="DG2320" s="115"/>
      <c r="DH2320" s="90"/>
      <c r="DI2320" s="90"/>
      <c r="DJ2320" s="90"/>
      <c r="DK2320" s="90"/>
      <c r="DL2320" s="90"/>
      <c r="DM2320" s="90"/>
      <c r="DN2320" s="90"/>
      <c r="DO2320" s="90"/>
      <c r="DP2320" s="90"/>
      <c r="DQ2320" s="90"/>
      <c r="DR2320" s="90"/>
      <c r="DS2320" s="90"/>
      <c r="DT2320" s="90"/>
      <c r="DU2320" s="90"/>
      <c r="DV2320" s="90"/>
      <c r="DW2320" s="90" t="s">
        <v>3045</v>
      </c>
      <c r="DX2320" s="90">
        <v>269</v>
      </c>
      <c r="DY2320" s="90" t="s">
        <v>3046</v>
      </c>
      <c r="DZ2320" s="90" t="s">
        <v>3532</v>
      </c>
      <c r="EA2320" s="92">
        <v>33900</v>
      </c>
      <c r="EB2320" s="90">
        <v>500</v>
      </c>
      <c r="EC2320" s="93">
        <f>EA2320/EB2320</f>
        <v>67.8</v>
      </c>
      <c r="ED2320" s="93"/>
      <c r="EE2320" s="115">
        <f>EC2320-ED2320</f>
        <v>67.8</v>
      </c>
      <c r="EF2320" s="91"/>
      <c r="EG2320" s="90"/>
      <c r="EH2320" s="90"/>
      <c r="EI2320" s="90"/>
      <c r="EJ2320" s="90"/>
      <c r="EK2320" s="90"/>
      <c r="EL2320" s="115"/>
      <c r="EM2320" s="90"/>
      <c r="EN2320" s="90"/>
      <c r="EO2320" s="90"/>
      <c r="EP2320" s="90"/>
      <c r="EQ2320" s="90"/>
      <c r="ER2320" s="90"/>
      <c r="ES2320" s="90"/>
      <c r="ET2320" s="90"/>
      <c r="EU2320" s="90"/>
      <c r="EV2320" s="90"/>
      <c r="EW2320" s="90"/>
      <c r="EX2320" s="90"/>
      <c r="EY2320" s="90"/>
      <c r="EZ2320" s="90"/>
      <c r="FA2320" s="90"/>
      <c r="FB2320" s="90" t="s">
        <v>3045</v>
      </c>
      <c r="FC2320" s="90">
        <v>269</v>
      </c>
      <c r="FD2320" s="90" t="s">
        <v>3046</v>
      </c>
      <c r="FE2320" s="90" t="s">
        <v>3532</v>
      </c>
      <c r="FF2320" s="92">
        <v>33900</v>
      </c>
      <c r="FG2320" s="90">
        <v>500</v>
      </c>
      <c r="FH2320" s="93">
        <f>FF2320/FG2320</f>
        <v>67.8</v>
      </c>
      <c r="FI2320" s="93"/>
      <c r="FJ2320" s="115">
        <f>FH2320-FI2320</f>
        <v>67.8</v>
      </c>
      <c r="FK2320" s="91"/>
      <c r="FL2320" s="90"/>
      <c r="FM2320" s="90"/>
      <c r="FN2320" s="90"/>
      <c r="FO2320" s="90"/>
      <c r="FP2320" s="90"/>
      <c r="FQ2320" s="115"/>
      <c r="FR2320" s="90"/>
      <c r="FS2320" s="90"/>
      <c r="FT2320" s="90"/>
      <c r="FU2320" s="90"/>
      <c r="FV2320" s="90"/>
      <c r="FW2320" s="90"/>
      <c r="FX2320" s="90"/>
      <c r="FY2320" s="90"/>
      <c r="FZ2320" s="90"/>
      <c r="GA2320" s="90"/>
      <c r="GB2320" s="90"/>
      <c r="GC2320" s="90"/>
      <c r="GD2320" s="90"/>
      <c r="GE2320" s="90"/>
      <c r="GF2320" s="90"/>
      <c r="GG2320" s="90" t="s">
        <v>3045</v>
      </c>
      <c r="GH2320" s="90">
        <v>269</v>
      </c>
      <c r="GI2320" s="90" t="s">
        <v>3046</v>
      </c>
      <c r="GJ2320" s="90" t="s">
        <v>3532</v>
      </c>
      <c r="GK2320" s="92">
        <v>33900</v>
      </c>
      <c r="GL2320" s="90">
        <v>500</v>
      </c>
      <c r="GM2320" s="93">
        <f>GK2320/GL2320</f>
        <v>67.8</v>
      </c>
      <c r="GN2320" s="93"/>
      <c r="GO2320" s="115">
        <f>GM2320-GN2320</f>
        <v>67.8</v>
      </c>
      <c r="GP2320" s="91"/>
      <c r="GQ2320" s="90"/>
      <c r="GR2320" s="90"/>
      <c r="GS2320" s="90"/>
      <c r="GT2320" s="90"/>
      <c r="GU2320" s="90"/>
      <c r="GV2320" s="115"/>
      <c r="GW2320" s="90"/>
      <c r="GX2320" s="90"/>
      <c r="GY2320" s="90"/>
      <c r="GZ2320" s="90"/>
      <c r="HA2320" s="90"/>
      <c r="HB2320" s="90"/>
      <c r="HC2320" s="90"/>
      <c r="HD2320" s="90"/>
      <c r="HE2320" s="90"/>
      <c r="HF2320" s="90"/>
      <c r="HG2320" s="90"/>
      <c r="HH2320" s="90"/>
      <c r="HI2320" s="90"/>
      <c r="HJ2320" s="90"/>
      <c r="HK2320" s="90"/>
      <c r="HL2320" s="90"/>
      <c r="HM2320" s="90"/>
      <c r="HN2320" s="90"/>
      <c r="HO2320" s="90"/>
      <c r="HP2320" s="90"/>
      <c r="HQ2320" s="90"/>
      <c r="HR2320" s="90"/>
      <c r="HS2320" s="90"/>
      <c r="HT2320" s="90"/>
      <c r="HU2320" s="90"/>
      <c r="HV2320" s="90"/>
      <c r="HW2320" s="90"/>
      <c r="HX2320" s="90"/>
      <c r="HY2320" s="90"/>
      <c r="HZ2320" s="90"/>
      <c r="IA2320" s="90"/>
      <c r="IB2320" s="90"/>
      <c r="IC2320" s="90"/>
      <c r="ID2320" s="90"/>
      <c r="IE2320" s="90"/>
      <c r="IF2320" s="90"/>
      <c r="IG2320" s="90"/>
      <c r="IH2320" s="90"/>
      <c r="II2320" s="90"/>
      <c r="IJ2320" s="90"/>
      <c r="IK2320" s="90"/>
      <c r="IL2320" s="90"/>
      <c r="IM2320" s="90"/>
    </row>
    <row r="2321" spans="1:247" ht="13.5">
      <c r="A2321" s="90" t="s">
        <v>3350</v>
      </c>
      <c r="B2321" s="90" t="s">
        <v>3502</v>
      </c>
      <c r="C2321" s="90" t="s">
        <v>3495</v>
      </c>
      <c r="D2321" s="90" t="s">
        <v>3530</v>
      </c>
      <c r="E2321" s="90">
        <v>248098</v>
      </c>
      <c r="F2321" s="131" t="s">
        <v>2809</v>
      </c>
      <c r="G2321" s="90" t="s">
        <v>3533</v>
      </c>
      <c r="H2321" s="92">
        <v>10001</v>
      </c>
      <c r="I2321" s="92">
        <v>500</v>
      </c>
      <c r="J2321" s="109"/>
      <c r="K2321" s="94">
        <f t="shared" si="73"/>
        <v>20.001999999999999</v>
      </c>
      <c r="L2321" s="94">
        <f t="shared" si="74"/>
        <v>20.001999999999999</v>
      </c>
      <c r="M2321" s="94">
        <f t="shared" si="72"/>
        <v>0</v>
      </c>
      <c r="N2321" s="90" t="s">
        <v>3373</v>
      </c>
      <c r="O2321" s="90" t="s">
        <v>3534</v>
      </c>
      <c r="P2321" s="90" t="s">
        <v>2619</v>
      </c>
      <c r="Q2321" s="90"/>
      <c r="R2321" s="90"/>
      <c r="S2321" s="90"/>
      <c r="T2321" s="90"/>
      <c r="U2321" s="90"/>
      <c r="V2321" s="90"/>
      <c r="W2321" s="90"/>
      <c r="X2321" s="90"/>
      <c r="Y2321" s="90"/>
      <c r="Z2321" s="90"/>
      <c r="AA2321" s="90"/>
      <c r="AB2321" s="90"/>
      <c r="AC2321" s="90"/>
      <c r="AD2321" s="90"/>
      <c r="AE2321" s="90"/>
      <c r="AF2321" s="90"/>
      <c r="AG2321" s="90"/>
      <c r="AH2321" s="90"/>
      <c r="AI2321" s="90"/>
      <c r="AJ2321" s="90"/>
      <c r="AK2321" s="90"/>
      <c r="AL2321" s="90"/>
      <c r="AM2321" s="90"/>
      <c r="AN2321" s="90"/>
      <c r="AO2321" s="90"/>
      <c r="AP2321" s="90"/>
      <c r="AQ2321" s="90"/>
      <c r="AR2321" s="90"/>
      <c r="AS2321" s="90"/>
      <c r="AT2321" s="90"/>
      <c r="AU2321" s="90"/>
      <c r="AV2321" s="90"/>
      <c r="AW2321" s="90"/>
      <c r="AX2321" s="90"/>
      <c r="AY2321" s="90"/>
      <c r="AZ2321" s="90"/>
      <c r="BA2321" s="90"/>
      <c r="BB2321" s="90"/>
      <c r="BC2321" s="90"/>
      <c r="BD2321" s="90"/>
      <c r="BE2321" s="90"/>
      <c r="BF2321" s="90"/>
      <c r="BG2321" s="90"/>
      <c r="BH2321" s="90"/>
      <c r="BI2321" s="90"/>
      <c r="BJ2321" s="90"/>
      <c r="BK2321" s="90"/>
      <c r="BL2321" s="90"/>
      <c r="BM2321" s="90"/>
      <c r="BN2321" s="90"/>
      <c r="BO2321" s="90"/>
      <c r="BP2321" s="90"/>
      <c r="BQ2321" s="90"/>
      <c r="BR2321" s="90"/>
      <c r="BS2321" s="90"/>
      <c r="BT2321" s="90"/>
      <c r="BU2321" s="90"/>
      <c r="BV2321" s="90"/>
      <c r="BW2321" s="90"/>
      <c r="BX2321" s="90"/>
      <c r="BY2321" s="90"/>
      <c r="BZ2321" s="90"/>
      <c r="CA2321" s="90"/>
      <c r="CB2321" s="90"/>
      <c r="CC2321" s="90"/>
      <c r="CD2321" s="90"/>
      <c r="CE2321" s="90"/>
      <c r="CF2321" s="90"/>
      <c r="CG2321" s="90"/>
      <c r="CH2321" s="90"/>
      <c r="CI2321" s="90"/>
      <c r="CJ2321" s="90"/>
      <c r="CK2321" s="90"/>
      <c r="CL2321" s="90"/>
      <c r="CM2321" s="90"/>
      <c r="CN2321" s="90"/>
      <c r="CO2321" s="90"/>
      <c r="CP2321" s="90"/>
      <c r="CQ2321" s="90"/>
      <c r="CR2321" s="90"/>
      <c r="CS2321" s="90"/>
      <c r="CT2321" s="90"/>
      <c r="CU2321" s="90"/>
      <c r="CV2321" s="90"/>
      <c r="CW2321" s="90"/>
      <c r="CX2321" s="90"/>
      <c r="CY2321" s="90"/>
      <c r="CZ2321" s="90"/>
      <c r="DA2321" s="90"/>
      <c r="DB2321" s="90"/>
      <c r="DC2321" s="90"/>
      <c r="DD2321" s="90"/>
      <c r="DE2321" s="90"/>
      <c r="DF2321" s="90"/>
      <c r="DG2321" s="90"/>
      <c r="DH2321" s="90"/>
      <c r="DI2321" s="90"/>
      <c r="DJ2321" s="90"/>
      <c r="DK2321" s="90"/>
      <c r="DL2321" s="90"/>
      <c r="DM2321" s="90"/>
      <c r="DN2321" s="90"/>
      <c r="DO2321" s="90"/>
      <c r="DP2321" s="90"/>
      <c r="DQ2321" s="90"/>
      <c r="DR2321" s="90"/>
      <c r="DS2321" s="90"/>
      <c r="DT2321" s="90"/>
      <c r="DU2321" s="90"/>
      <c r="DV2321" s="90"/>
      <c r="DW2321" s="90"/>
      <c r="DX2321" s="90"/>
      <c r="DY2321" s="90"/>
      <c r="DZ2321" s="90"/>
      <c r="EA2321" s="90"/>
      <c r="EB2321" s="90"/>
      <c r="EC2321" s="90"/>
      <c r="ED2321" s="90"/>
      <c r="EE2321" s="90"/>
      <c r="EF2321" s="90"/>
      <c r="EG2321" s="90"/>
      <c r="EH2321" s="90"/>
      <c r="EI2321" s="90"/>
      <c r="EJ2321" s="90"/>
      <c r="EK2321" s="90"/>
      <c r="EL2321" s="90"/>
      <c r="EM2321" s="90"/>
      <c r="EN2321" s="90"/>
      <c r="EO2321" s="90"/>
      <c r="EP2321" s="90"/>
      <c r="EQ2321" s="90"/>
      <c r="ER2321" s="90"/>
      <c r="ES2321" s="90"/>
      <c r="ET2321" s="90"/>
      <c r="EU2321" s="90"/>
      <c r="EV2321" s="90"/>
      <c r="EW2321" s="90"/>
      <c r="EX2321" s="90"/>
      <c r="EY2321" s="90"/>
      <c r="EZ2321" s="90"/>
      <c r="FA2321" s="90"/>
      <c r="FB2321" s="90"/>
      <c r="FC2321" s="90"/>
      <c r="FD2321" s="90"/>
      <c r="FE2321" s="90"/>
      <c r="FF2321" s="90"/>
      <c r="FG2321" s="90"/>
      <c r="FH2321" s="90"/>
      <c r="FI2321" s="90"/>
      <c r="FJ2321" s="90"/>
      <c r="FK2321" s="90"/>
      <c r="FL2321" s="90"/>
      <c r="FM2321" s="90"/>
      <c r="FN2321" s="90"/>
      <c r="FO2321" s="90"/>
      <c r="FP2321" s="90"/>
      <c r="FQ2321" s="90"/>
      <c r="FR2321" s="90"/>
      <c r="FS2321" s="90"/>
      <c r="FT2321" s="90"/>
      <c r="FU2321" s="90"/>
      <c r="FV2321" s="90"/>
      <c r="FW2321" s="90"/>
      <c r="FX2321" s="90"/>
      <c r="FY2321" s="90"/>
      <c r="FZ2321" s="90"/>
      <c r="GA2321" s="90"/>
      <c r="GB2321" s="90"/>
      <c r="GC2321" s="90"/>
      <c r="GD2321" s="90"/>
      <c r="GE2321" s="90"/>
      <c r="GF2321" s="90"/>
      <c r="GG2321" s="90"/>
      <c r="GH2321" s="90"/>
      <c r="GI2321" s="90"/>
      <c r="GJ2321" s="90"/>
      <c r="GK2321" s="90"/>
      <c r="GL2321" s="90"/>
      <c r="GM2321" s="90"/>
      <c r="GN2321" s="90"/>
      <c r="GO2321" s="90"/>
      <c r="GP2321" s="90"/>
      <c r="GQ2321" s="90"/>
      <c r="GR2321" s="90"/>
      <c r="GS2321" s="90"/>
      <c r="GT2321" s="90"/>
      <c r="GU2321" s="90"/>
      <c r="GV2321" s="90"/>
      <c r="GW2321" s="90"/>
      <c r="GX2321" s="90"/>
      <c r="GY2321" s="90"/>
      <c r="GZ2321" s="90"/>
      <c r="HA2321" s="90"/>
      <c r="HB2321" s="90"/>
      <c r="HC2321" s="90"/>
      <c r="HD2321" s="90"/>
      <c r="HE2321" s="90"/>
      <c r="HF2321" s="90"/>
      <c r="HG2321" s="90"/>
      <c r="HH2321" s="90"/>
      <c r="HI2321" s="90"/>
      <c r="HJ2321" s="90"/>
      <c r="HK2321" s="90"/>
      <c r="HL2321" s="90"/>
      <c r="HM2321" s="90"/>
      <c r="HN2321" s="90"/>
      <c r="HO2321" s="90"/>
      <c r="HP2321" s="90"/>
      <c r="HQ2321" s="90"/>
      <c r="HR2321" s="90"/>
      <c r="HS2321" s="90"/>
      <c r="HT2321" s="90"/>
      <c r="HU2321" s="90"/>
      <c r="HV2321" s="90"/>
      <c r="HW2321" s="90"/>
      <c r="HX2321" s="90"/>
      <c r="HY2321" s="90"/>
      <c r="HZ2321" s="90"/>
      <c r="IA2321" s="90"/>
      <c r="IB2321" s="90"/>
      <c r="IC2321" s="90"/>
      <c r="ID2321" s="90"/>
      <c r="IE2321" s="90"/>
      <c r="IF2321" s="90"/>
      <c r="IG2321" s="90"/>
      <c r="IH2321" s="90"/>
      <c r="II2321" s="90"/>
      <c r="IJ2321" s="90"/>
      <c r="IK2321" s="90"/>
      <c r="IL2321" s="90"/>
      <c r="IM2321" s="90"/>
    </row>
    <row r="2322" spans="1:247" ht="10.15" customHeight="1">
      <c r="A2322" s="90" t="s">
        <v>3336</v>
      </c>
      <c r="B2322" s="90" t="s">
        <v>3535</v>
      </c>
      <c r="C2322" s="90" t="s">
        <v>3495</v>
      </c>
      <c r="D2322" s="90" t="s">
        <v>3508</v>
      </c>
      <c r="E2322" s="90" t="s">
        <v>3509</v>
      </c>
      <c r="F2322" s="90" t="s">
        <v>2795</v>
      </c>
      <c r="G2322" s="90" t="s">
        <v>3536</v>
      </c>
      <c r="H2322" s="92">
        <v>1451650</v>
      </c>
      <c r="I2322" s="92">
        <v>495</v>
      </c>
      <c r="J2322" s="93"/>
      <c r="K2322" s="94">
        <f t="shared" si="73"/>
        <v>2932.6262626262628</v>
      </c>
      <c r="L2322" s="94">
        <f t="shared" si="74"/>
        <v>2932.6262626262628</v>
      </c>
      <c r="M2322" s="94">
        <f t="shared" si="72"/>
        <v>0</v>
      </c>
      <c r="N2322" s="91"/>
      <c r="O2322" s="90"/>
      <c r="P2322" s="90"/>
      <c r="Q2322" s="90"/>
      <c r="R2322" s="90"/>
      <c r="S2322" s="90"/>
      <c r="T2322" s="90"/>
      <c r="U2322" s="90"/>
      <c r="V2322" s="90"/>
      <c r="W2322" s="90"/>
      <c r="X2322" s="90"/>
      <c r="Y2322" s="90"/>
      <c r="Z2322" s="90"/>
      <c r="AA2322" s="90"/>
      <c r="AB2322" s="90"/>
      <c r="AC2322" s="90"/>
      <c r="AD2322" s="90"/>
      <c r="AE2322" s="90"/>
      <c r="AF2322" s="90"/>
      <c r="AG2322" s="90"/>
      <c r="AH2322" s="90"/>
      <c r="AI2322" s="90"/>
      <c r="AJ2322" s="90"/>
      <c r="AK2322" s="90"/>
      <c r="AL2322" s="90"/>
      <c r="AM2322" s="90"/>
      <c r="AN2322" s="90"/>
      <c r="AO2322" s="90"/>
      <c r="AP2322" s="90"/>
      <c r="AQ2322" s="90"/>
      <c r="AR2322" s="90"/>
      <c r="AS2322" s="90"/>
      <c r="AT2322" s="90"/>
      <c r="AU2322" s="90"/>
      <c r="AV2322" s="90"/>
      <c r="AW2322" s="90"/>
      <c r="AX2322" s="90"/>
      <c r="AY2322" s="90"/>
      <c r="AZ2322" s="90"/>
      <c r="BA2322" s="90"/>
      <c r="BB2322" s="90"/>
      <c r="BC2322" s="90"/>
      <c r="BD2322" s="90"/>
      <c r="BE2322" s="90"/>
      <c r="BF2322" s="90"/>
      <c r="BG2322" s="90"/>
      <c r="BH2322" s="90"/>
      <c r="BI2322" s="90"/>
      <c r="BJ2322" s="90"/>
      <c r="BK2322" s="90"/>
      <c r="BL2322" s="90"/>
      <c r="BM2322" s="90"/>
      <c r="BN2322" s="90"/>
      <c r="BO2322" s="90"/>
      <c r="BP2322" s="90"/>
      <c r="BQ2322" s="90"/>
      <c r="BR2322" s="90"/>
      <c r="BS2322" s="90"/>
      <c r="BT2322" s="90"/>
      <c r="BU2322" s="90"/>
      <c r="BV2322" s="90"/>
      <c r="BW2322" s="90"/>
      <c r="BX2322" s="90"/>
      <c r="BY2322" s="90"/>
      <c r="BZ2322" s="90"/>
      <c r="CA2322" s="90"/>
      <c r="CB2322" s="90"/>
      <c r="CC2322" s="90"/>
      <c r="CD2322" s="90"/>
      <c r="CE2322" s="90"/>
      <c r="CF2322" s="90"/>
      <c r="CG2322" s="90"/>
      <c r="CH2322" s="90"/>
      <c r="CI2322" s="90"/>
      <c r="CJ2322" s="90"/>
      <c r="CK2322" s="90"/>
      <c r="CL2322" s="90"/>
      <c r="CM2322" s="90"/>
      <c r="CN2322" s="90"/>
      <c r="CO2322" s="90"/>
      <c r="CP2322" s="90"/>
      <c r="CQ2322" s="90"/>
      <c r="CR2322" s="90"/>
      <c r="CS2322" s="90"/>
      <c r="CT2322" s="90"/>
      <c r="CU2322" s="90"/>
      <c r="CV2322" s="90"/>
      <c r="CW2322" s="90"/>
      <c r="CX2322" s="90"/>
      <c r="CY2322" s="90"/>
      <c r="CZ2322" s="90"/>
      <c r="DA2322" s="90"/>
      <c r="DB2322" s="90"/>
      <c r="DC2322" s="90"/>
      <c r="DD2322" s="90"/>
      <c r="DE2322" s="90"/>
      <c r="DF2322" s="90"/>
      <c r="DG2322" s="90"/>
      <c r="DH2322" s="90"/>
      <c r="DI2322" s="90"/>
      <c r="DJ2322" s="90"/>
      <c r="DK2322" s="90"/>
      <c r="DL2322" s="90"/>
      <c r="DM2322" s="90"/>
      <c r="DN2322" s="90"/>
      <c r="DO2322" s="90"/>
      <c r="DP2322" s="90"/>
      <c r="DQ2322" s="90"/>
      <c r="DR2322" s="90"/>
      <c r="DS2322" s="90"/>
      <c r="DT2322" s="90"/>
      <c r="DU2322" s="90"/>
      <c r="DV2322" s="90"/>
      <c r="DW2322" s="90"/>
      <c r="DX2322" s="90"/>
      <c r="DY2322" s="90"/>
      <c r="DZ2322" s="90"/>
      <c r="EA2322" s="90"/>
      <c r="EB2322" s="90"/>
      <c r="EC2322" s="90"/>
      <c r="ED2322" s="90"/>
      <c r="EE2322" s="90"/>
      <c r="EF2322" s="90"/>
      <c r="EG2322" s="90"/>
      <c r="EH2322" s="90"/>
      <c r="EI2322" s="90"/>
      <c r="EJ2322" s="90"/>
      <c r="EK2322" s="90"/>
      <c r="EL2322" s="90"/>
      <c r="EM2322" s="90"/>
      <c r="EN2322" s="90"/>
      <c r="EO2322" s="90"/>
      <c r="EP2322" s="90"/>
      <c r="EQ2322" s="90"/>
      <c r="ER2322" s="90"/>
      <c r="ES2322" s="90"/>
      <c r="ET2322" s="90"/>
      <c r="EU2322" s="90"/>
      <c r="EV2322" s="90"/>
      <c r="EW2322" s="90"/>
      <c r="EX2322" s="90"/>
      <c r="EY2322" s="90"/>
      <c r="EZ2322" s="90"/>
      <c r="FA2322" s="90"/>
      <c r="FB2322" s="90"/>
      <c r="FC2322" s="90"/>
      <c r="FD2322" s="90"/>
      <c r="FE2322" s="90"/>
      <c r="FF2322" s="90"/>
      <c r="FG2322" s="90"/>
      <c r="FH2322" s="90"/>
      <c r="FI2322" s="90"/>
      <c r="FJ2322" s="90"/>
      <c r="FK2322" s="90"/>
      <c r="FL2322" s="90"/>
      <c r="FM2322" s="90"/>
      <c r="FN2322" s="90"/>
      <c r="FO2322" s="90"/>
      <c r="FP2322" s="90"/>
      <c r="FQ2322" s="90"/>
      <c r="FR2322" s="90"/>
      <c r="FS2322" s="90"/>
      <c r="FT2322" s="90"/>
      <c r="FU2322" s="90"/>
      <c r="FV2322" s="90"/>
      <c r="FW2322" s="90"/>
      <c r="FX2322" s="90"/>
      <c r="FY2322" s="90"/>
      <c r="FZ2322" s="90"/>
      <c r="GA2322" s="90"/>
      <c r="GB2322" s="90"/>
      <c r="GC2322" s="90"/>
      <c r="GD2322" s="90"/>
      <c r="GE2322" s="90"/>
      <c r="GF2322" s="90"/>
      <c r="GG2322" s="90"/>
      <c r="GH2322" s="90"/>
      <c r="GI2322" s="90"/>
      <c r="GJ2322" s="90"/>
      <c r="GK2322" s="90"/>
      <c r="GL2322" s="90"/>
      <c r="GM2322" s="90"/>
      <c r="GN2322" s="90"/>
      <c r="GO2322" s="90"/>
      <c r="GP2322" s="90"/>
      <c r="GQ2322" s="90"/>
      <c r="GR2322" s="90"/>
      <c r="GS2322" s="90"/>
      <c r="GT2322" s="90"/>
      <c r="GU2322" s="90"/>
      <c r="GV2322" s="90"/>
      <c r="GW2322" s="90"/>
      <c r="GX2322" s="90"/>
      <c r="GY2322" s="90"/>
      <c r="GZ2322" s="90"/>
      <c r="HA2322" s="90"/>
      <c r="HB2322" s="90"/>
      <c r="HC2322" s="90"/>
      <c r="HD2322" s="90"/>
      <c r="HE2322" s="90"/>
      <c r="HF2322" s="90"/>
      <c r="HG2322" s="90"/>
      <c r="HH2322" s="90"/>
      <c r="HI2322" s="90"/>
      <c r="HJ2322" s="90"/>
      <c r="HK2322" s="90"/>
      <c r="HL2322" s="90"/>
      <c r="HM2322" s="90"/>
      <c r="HN2322" s="90"/>
      <c r="HO2322" s="90"/>
      <c r="HP2322" s="90"/>
      <c r="HQ2322" s="90"/>
      <c r="HR2322" s="90"/>
      <c r="HS2322" s="90"/>
      <c r="HT2322" s="90"/>
      <c r="HU2322" s="90"/>
      <c r="HV2322" s="90"/>
      <c r="HW2322" s="90"/>
      <c r="HX2322" s="90"/>
      <c r="HY2322" s="90"/>
      <c r="HZ2322" s="90"/>
      <c r="IA2322" s="90"/>
      <c r="IB2322" s="90"/>
      <c r="IC2322" s="90"/>
      <c r="ID2322" s="90"/>
      <c r="IE2322" s="90"/>
      <c r="IF2322" s="90"/>
      <c r="IG2322" s="90"/>
      <c r="IH2322" s="90"/>
      <c r="II2322" s="90"/>
      <c r="IJ2322" s="90"/>
      <c r="IK2322" s="90"/>
      <c r="IL2322" s="90"/>
      <c r="IM2322" s="90"/>
    </row>
    <row r="2323" spans="1:247" ht="13.5">
      <c r="A2323" s="90" t="s">
        <v>3336</v>
      </c>
      <c r="B2323" s="90" t="s">
        <v>3537</v>
      </c>
      <c r="C2323" s="90" t="s">
        <v>3495</v>
      </c>
      <c r="D2323" s="91">
        <v>45756</v>
      </c>
      <c r="E2323" s="90" t="s">
        <v>3538</v>
      </c>
      <c r="F2323" s="90" t="s">
        <v>2795</v>
      </c>
      <c r="G2323" s="90" t="s">
        <v>3539</v>
      </c>
      <c r="H2323" s="92">
        <v>1957750</v>
      </c>
      <c r="I2323" s="92">
        <v>500</v>
      </c>
      <c r="J2323" s="93"/>
      <c r="K2323" s="94">
        <f t="shared" si="73"/>
        <v>3915.5</v>
      </c>
      <c r="L2323" s="94">
        <f t="shared" si="74"/>
        <v>3915.5</v>
      </c>
      <c r="M2323" s="94">
        <f t="shared" si="72"/>
        <v>0</v>
      </c>
      <c r="N2323" s="91"/>
      <c r="O2323" s="90"/>
      <c r="P2323" s="90"/>
      <c r="Q2323" s="90"/>
      <c r="R2323" s="90"/>
      <c r="S2323" s="90"/>
      <c r="T2323" s="90"/>
      <c r="U2323" s="90"/>
      <c r="V2323" s="90"/>
      <c r="W2323" s="90"/>
      <c r="X2323" s="90"/>
      <c r="Y2323" s="90"/>
      <c r="Z2323" s="90"/>
      <c r="AA2323" s="90"/>
      <c r="AB2323" s="90"/>
      <c r="AC2323" s="90"/>
      <c r="AD2323" s="90"/>
      <c r="AE2323" s="90"/>
      <c r="AF2323" s="90"/>
      <c r="AG2323" s="90"/>
      <c r="AH2323" s="90"/>
      <c r="AI2323" s="90"/>
      <c r="AJ2323" s="90"/>
      <c r="AK2323" s="90"/>
      <c r="AL2323" s="90"/>
      <c r="AM2323" s="90"/>
      <c r="AN2323" s="90"/>
      <c r="AO2323" s="90"/>
      <c r="AP2323" s="90"/>
      <c r="AQ2323" s="90"/>
      <c r="AR2323" s="90"/>
      <c r="AS2323" s="90"/>
      <c r="AT2323" s="90"/>
      <c r="AU2323" s="90"/>
      <c r="AV2323" s="90"/>
      <c r="AW2323" s="90"/>
      <c r="AX2323" s="90"/>
      <c r="AY2323" s="90"/>
      <c r="AZ2323" s="90"/>
      <c r="BA2323" s="90"/>
      <c r="BB2323" s="90"/>
      <c r="BC2323" s="90"/>
      <c r="BD2323" s="90"/>
      <c r="BE2323" s="90"/>
      <c r="BF2323" s="90"/>
      <c r="BG2323" s="90"/>
      <c r="BH2323" s="90"/>
      <c r="BI2323" s="90"/>
      <c r="BJ2323" s="90"/>
      <c r="BK2323" s="90"/>
      <c r="BL2323" s="90"/>
      <c r="BM2323" s="90"/>
      <c r="BN2323" s="90"/>
      <c r="BO2323" s="90"/>
      <c r="BP2323" s="90"/>
      <c r="BQ2323" s="90"/>
      <c r="BR2323" s="90"/>
      <c r="BS2323" s="90"/>
      <c r="BT2323" s="90"/>
      <c r="BU2323" s="90"/>
      <c r="BV2323" s="90"/>
      <c r="BW2323" s="90"/>
      <c r="BX2323" s="90"/>
      <c r="BY2323" s="90"/>
      <c r="BZ2323" s="90"/>
      <c r="CA2323" s="90"/>
      <c r="CB2323" s="90"/>
      <c r="CC2323" s="90"/>
      <c r="CD2323" s="90"/>
      <c r="CE2323" s="90"/>
      <c r="CF2323" s="90"/>
      <c r="CG2323" s="90"/>
      <c r="CH2323" s="90"/>
      <c r="CI2323" s="90"/>
      <c r="CJ2323" s="90"/>
      <c r="CK2323" s="90"/>
      <c r="CL2323" s="90"/>
      <c r="CM2323" s="90"/>
      <c r="CN2323" s="90"/>
      <c r="CO2323" s="90"/>
      <c r="CP2323" s="90"/>
      <c r="CQ2323" s="90"/>
      <c r="CR2323" s="90"/>
      <c r="CS2323" s="90"/>
      <c r="CT2323" s="90"/>
      <c r="CU2323" s="90"/>
      <c r="CV2323" s="90"/>
      <c r="CW2323" s="90"/>
      <c r="CX2323" s="90"/>
      <c r="CY2323" s="90"/>
      <c r="CZ2323" s="90"/>
      <c r="DA2323" s="90"/>
      <c r="DB2323" s="90"/>
      <c r="DC2323" s="90"/>
      <c r="DD2323" s="90"/>
      <c r="DE2323" s="90"/>
      <c r="DF2323" s="90"/>
      <c r="DG2323" s="90"/>
      <c r="DH2323" s="90"/>
      <c r="DI2323" s="90"/>
      <c r="DJ2323" s="90"/>
      <c r="DK2323" s="90"/>
      <c r="DL2323" s="90"/>
      <c r="DM2323" s="90"/>
      <c r="DN2323" s="90"/>
      <c r="DO2323" s="90"/>
      <c r="DP2323" s="90"/>
      <c r="DQ2323" s="90"/>
      <c r="DR2323" s="90"/>
      <c r="DS2323" s="90"/>
      <c r="DT2323" s="90"/>
      <c r="DU2323" s="90"/>
      <c r="DV2323" s="90"/>
      <c r="DW2323" s="90"/>
      <c r="DX2323" s="90"/>
      <c r="DY2323" s="90"/>
      <c r="DZ2323" s="90"/>
      <c r="EA2323" s="90"/>
      <c r="EB2323" s="90"/>
      <c r="EC2323" s="90"/>
      <c r="ED2323" s="90"/>
      <c r="EE2323" s="90"/>
      <c r="EF2323" s="90"/>
      <c r="EG2323" s="90"/>
      <c r="EH2323" s="90"/>
      <c r="EI2323" s="90"/>
      <c r="EJ2323" s="90"/>
      <c r="EK2323" s="90"/>
      <c r="EL2323" s="90"/>
      <c r="EM2323" s="90"/>
      <c r="EN2323" s="90"/>
      <c r="EO2323" s="90"/>
      <c r="EP2323" s="90"/>
      <c r="EQ2323" s="90"/>
      <c r="ER2323" s="90"/>
      <c r="ES2323" s="90"/>
      <c r="ET2323" s="90"/>
      <c r="EU2323" s="90"/>
      <c r="EV2323" s="90"/>
      <c r="EW2323" s="90"/>
      <c r="EX2323" s="90"/>
      <c r="EY2323" s="90"/>
      <c r="EZ2323" s="90"/>
      <c r="FA2323" s="90"/>
      <c r="FB2323" s="90"/>
      <c r="FC2323" s="90"/>
      <c r="FD2323" s="90"/>
      <c r="FE2323" s="90"/>
      <c r="FF2323" s="90"/>
      <c r="FG2323" s="90"/>
      <c r="FH2323" s="90"/>
      <c r="FI2323" s="90"/>
      <c r="FJ2323" s="90"/>
      <c r="FK2323" s="90"/>
      <c r="FL2323" s="90"/>
      <c r="FM2323" s="90"/>
      <c r="FN2323" s="90"/>
      <c r="FO2323" s="90"/>
      <c r="FP2323" s="90"/>
      <c r="FQ2323" s="90"/>
      <c r="FR2323" s="90"/>
      <c r="FS2323" s="90"/>
      <c r="FT2323" s="90"/>
      <c r="FU2323" s="90"/>
      <c r="FV2323" s="90"/>
      <c r="FW2323" s="90"/>
      <c r="FX2323" s="90"/>
      <c r="FY2323" s="90"/>
      <c r="FZ2323" s="90"/>
      <c r="GA2323" s="90"/>
      <c r="GB2323" s="90"/>
      <c r="GC2323" s="90"/>
      <c r="GD2323" s="90"/>
      <c r="GE2323" s="90"/>
      <c r="GF2323" s="90"/>
      <c r="GG2323" s="90"/>
      <c r="GH2323" s="90"/>
      <c r="GI2323" s="90"/>
      <c r="GJ2323" s="90"/>
      <c r="GK2323" s="90"/>
      <c r="GL2323" s="90"/>
      <c r="GM2323" s="90"/>
      <c r="GN2323" s="90"/>
      <c r="GO2323" s="90"/>
      <c r="GP2323" s="90"/>
      <c r="GQ2323" s="90"/>
      <c r="GR2323" s="90"/>
      <c r="GS2323" s="90"/>
      <c r="GT2323" s="90"/>
      <c r="GU2323" s="90"/>
      <c r="GV2323" s="90"/>
      <c r="GW2323" s="90"/>
      <c r="GX2323" s="90"/>
      <c r="GY2323" s="90"/>
      <c r="GZ2323" s="90"/>
      <c r="HA2323" s="90"/>
      <c r="HB2323" s="90"/>
      <c r="HC2323" s="90"/>
      <c r="HD2323" s="90"/>
      <c r="HE2323" s="90"/>
      <c r="HF2323" s="90"/>
      <c r="HG2323" s="90"/>
      <c r="HH2323" s="90"/>
      <c r="HI2323" s="90"/>
      <c r="HJ2323" s="90"/>
      <c r="HK2323" s="90"/>
      <c r="HL2323" s="90"/>
      <c r="HM2323" s="90"/>
      <c r="HN2323" s="90"/>
      <c r="HO2323" s="90"/>
      <c r="HP2323" s="90"/>
      <c r="HQ2323" s="90"/>
      <c r="HR2323" s="90"/>
      <c r="HS2323" s="90"/>
      <c r="HT2323" s="90"/>
      <c r="HU2323" s="90"/>
      <c r="HV2323" s="90"/>
      <c r="HW2323" s="90"/>
      <c r="HX2323" s="90"/>
      <c r="HY2323" s="90"/>
      <c r="HZ2323" s="90"/>
      <c r="IA2323" s="90"/>
      <c r="IB2323" s="90"/>
      <c r="IC2323" s="90"/>
      <c r="ID2323" s="90"/>
      <c r="IE2323" s="90"/>
      <c r="IF2323" s="90"/>
      <c r="IG2323" s="90"/>
      <c r="IH2323" s="90"/>
      <c r="II2323" s="90"/>
      <c r="IJ2323" s="90"/>
      <c r="IK2323" s="90"/>
      <c r="IL2323" s="90"/>
      <c r="IM2323" s="90"/>
    </row>
    <row r="2324" spans="1:247" ht="13.5">
      <c r="A2324" s="90" t="s">
        <v>3336</v>
      </c>
      <c r="B2324" s="90" t="s">
        <v>3537</v>
      </c>
      <c r="C2324" s="90" t="s">
        <v>3495</v>
      </c>
      <c r="D2324" s="90" t="s">
        <v>3499</v>
      </c>
      <c r="E2324" s="90" t="s">
        <v>3538</v>
      </c>
      <c r="F2324" s="90" t="s">
        <v>2795</v>
      </c>
      <c r="G2324" s="90" t="s">
        <v>3540</v>
      </c>
      <c r="H2324" s="92">
        <v>1759750</v>
      </c>
      <c r="I2324" s="92">
        <v>498</v>
      </c>
      <c r="J2324" s="93"/>
      <c r="K2324" s="94">
        <f t="shared" si="73"/>
        <v>3533.6345381526103</v>
      </c>
      <c r="L2324" s="94">
        <f t="shared" si="74"/>
        <v>3533.6345381526103</v>
      </c>
      <c r="M2324" s="94">
        <f t="shared" si="72"/>
        <v>0</v>
      </c>
      <c r="N2324" s="91"/>
      <c r="O2324" s="90"/>
      <c r="P2324" s="90"/>
      <c r="Q2324" s="90"/>
      <c r="R2324" s="90"/>
      <c r="S2324" s="90"/>
      <c r="T2324" s="90"/>
      <c r="U2324" s="90"/>
      <c r="V2324" s="90"/>
      <c r="W2324" s="90"/>
      <c r="X2324" s="90"/>
      <c r="Y2324" s="90"/>
      <c r="Z2324" s="90"/>
      <c r="AA2324" s="90"/>
      <c r="AB2324" s="90"/>
      <c r="AC2324" s="90"/>
      <c r="AD2324" s="90"/>
      <c r="AE2324" s="90"/>
      <c r="AF2324" s="90"/>
      <c r="AG2324" s="90"/>
      <c r="AH2324" s="90"/>
      <c r="AI2324" s="90"/>
      <c r="AJ2324" s="90"/>
      <c r="AK2324" s="90"/>
      <c r="AL2324" s="90"/>
      <c r="AM2324" s="90"/>
      <c r="AN2324" s="90"/>
      <c r="AO2324" s="90"/>
      <c r="AP2324" s="90"/>
      <c r="AQ2324" s="90"/>
      <c r="AR2324" s="90"/>
      <c r="AS2324" s="90"/>
      <c r="AT2324" s="90"/>
      <c r="AU2324" s="90"/>
      <c r="AV2324" s="90"/>
      <c r="AW2324" s="90"/>
      <c r="AX2324" s="90"/>
      <c r="AY2324" s="90"/>
      <c r="AZ2324" s="90"/>
      <c r="BA2324" s="90"/>
      <c r="BB2324" s="90"/>
      <c r="BC2324" s="90"/>
      <c r="BD2324" s="90"/>
      <c r="BE2324" s="90"/>
      <c r="BF2324" s="90"/>
      <c r="BG2324" s="90"/>
      <c r="BH2324" s="90"/>
      <c r="BI2324" s="90"/>
      <c r="BJ2324" s="90"/>
      <c r="BK2324" s="90"/>
      <c r="BL2324" s="90"/>
      <c r="BM2324" s="90"/>
      <c r="BN2324" s="90"/>
      <c r="BO2324" s="90"/>
      <c r="BP2324" s="90"/>
      <c r="BQ2324" s="90"/>
      <c r="BR2324" s="90"/>
      <c r="BS2324" s="90"/>
      <c r="BT2324" s="90"/>
      <c r="BU2324" s="90"/>
      <c r="BV2324" s="90"/>
      <c r="BW2324" s="90"/>
      <c r="BX2324" s="90"/>
      <c r="BY2324" s="90"/>
      <c r="BZ2324" s="90"/>
      <c r="CA2324" s="90"/>
      <c r="CB2324" s="90"/>
      <c r="CC2324" s="90"/>
      <c r="CD2324" s="90"/>
      <c r="CE2324" s="90"/>
      <c r="CF2324" s="90"/>
      <c r="CG2324" s="90"/>
      <c r="CH2324" s="90"/>
      <c r="CI2324" s="90"/>
      <c r="CJ2324" s="90"/>
      <c r="CK2324" s="90"/>
      <c r="CL2324" s="90"/>
      <c r="CM2324" s="90"/>
      <c r="CN2324" s="90"/>
      <c r="CO2324" s="90"/>
      <c r="CP2324" s="90"/>
      <c r="CQ2324" s="90"/>
      <c r="CR2324" s="90"/>
      <c r="CS2324" s="90"/>
      <c r="CT2324" s="90"/>
      <c r="CU2324" s="90"/>
      <c r="CV2324" s="90"/>
      <c r="CW2324" s="90"/>
      <c r="CX2324" s="90"/>
      <c r="CY2324" s="90"/>
      <c r="CZ2324" s="90"/>
      <c r="DA2324" s="90"/>
      <c r="DB2324" s="90"/>
      <c r="DC2324" s="90"/>
      <c r="DD2324" s="90"/>
      <c r="DE2324" s="90"/>
      <c r="DF2324" s="90"/>
      <c r="DG2324" s="90"/>
      <c r="DH2324" s="90"/>
      <c r="DI2324" s="90"/>
      <c r="DJ2324" s="90"/>
      <c r="DK2324" s="90"/>
      <c r="DL2324" s="90"/>
      <c r="DM2324" s="90"/>
      <c r="DN2324" s="90"/>
      <c r="DO2324" s="90"/>
      <c r="DP2324" s="90"/>
      <c r="DQ2324" s="90"/>
      <c r="DR2324" s="90"/>
      <c r="DS2324" s="90"/>
      <c r="DT2324" s="90"/>
      <c r="DU2324" s="90"/>
      <c r="DV2324" s="90"/>
      <c r="DW2324" s="90"/>
      <c r="DX2324" s="90"/>
      <c r="DY2324" s="90"/>
      <c r="DZ2324" s="90"/>
      <c r="EA2324" s="90"/>
      <c r="EB2324" s="90"/>
      <c r="EC2324" s="90"/>
      <c r="ED2324" s="90"/>
      <c r="EE2324" s="90"/>
      <c r="EF2324" s="90"/>
      <c r="EG2324" s="90"/>
      <c r="EH2324" s="90"/>
      <c r="EI2324" s="90"/>
      <c r="EJ2324" s="90"/>
      <c r="EK2324" s="90"/>
      <c r="EL2324" s="90"/>
      <c r="EM2324" s="90"/>
      <c r="EN2324" s="90"/>
      <c r="EO2324" s="90"/>
      <c r="EP2324" s="90"/>
      <c r="EQ2324" s="90"/>
      <c r="ER2324" s="90"/>
      <c r="ES2324" s="90"/>
      <c r="ET2324" s="90"/>
      <c r="EU2324" s="90"/>
      <c r="EV2324" s="90"/>
      <c r="EW2324" s="90"/>
      <c r="EX2324" s="90"/>
      <c r="EY2324" s="90"/>
      <c r="EZ2324" s="90"/>
      <c r="FA2324" s="90"/>
      <c r="FB2324" s="90"/>
      <c r="FC2324" s="90"/>
      <c r="FD2324" s="90"/>
      <c r="FE2324" s="90"/>
      <c r="FF2324" s="90"/>
      <c r="FG2324" s="90"/>
      <c r="FH2324" s="90"/>
      <c r="FI2324" s="90"/>
      <c r="FJ2324" s="90"/>
      <c r="FK2324" s="90"/>
      <c r="FL2324" s="90"/>
      <c r="FM2324" s="90"/>
      <c r="FN2324" s="90"/>
      <c r="FO2324" s="90"/>
      <c r="FP2324" s="90"/>
      <c r="FQ2324" s="90"/>
      <c r="FR2324" s="90"/>
      <c r="FS2324" s="90"/>
      <c r="FT2324" s="90"/>
      <c r="FU2324" s="90"/>
      <c r="FV2324" s="90"/>
      <c r="FW2324" s="90"/>
      <c r="FX2324" s="90"/>
      <c r="FY2324" s="90"/>
      <c r="FZ2324" s="90"/>
      <c r="GA2324" s="90"/>
      <c r="GB2324" s="90"/>
      <c r="GC2324" s="90"/>
      <c r="GD2324" s="90"/>
      <c r="GE2324" s="90"/>
      <c r="GF2324" s="90"/>
      <c r="GG2324" s="90"/>
      <c r="GH2324" s="90"/>
      <c r="GI2324" s="90"/>
      <c r="GJ2324" s="90"/>
      <c r="GK2324" s="90"/>
      <c r="GL2324" s="90"/>
      <c r="GM2324" s="90"/>
      <c r="GN2324" s="90"/>
      <c r="GO2324" s="90"/>
      <c r="GP2324" s="90"/>
      <c r="GQ2324" s="90"/>
      <c r="GR2324" s="90"/>
      <c r="GS2324" s="90"/>
      <c r="GT2324" s="90"/>
      <c r="GU2324" s="90"/>
      <c r="GV2324" s="90"/>
      <c r="GW2324" s="90"/>
      <c r="GX2324" s="90"/>
      <c r="GY2324" s="90"/>
      <c r="GZ2324" s="90"/>
      <c r="HA2324" s="90"/>
      <c r="HB2324" s="90"/>
      <c r="HC2324" s="90"/>
      <c r="HD2324" s="90"/>
      <c r="HE2324" s="90"/>
      <c r="HF2324" s="90"/>
      <c r="HG2324" s="90"/>
      <c r="HH2324" s="90"/>
      <c r="HI2324" s="90"/>
      <c r="HJ2324" s="90"/>
      <c r="HK2324" s="90"/>
      <c r="HL2324" s="90"/>
      <c r="HM2324" s="90"/>
      <c r="HN2324" s="90"/>
      <c r="HO2324" s="90"/>
      <c r="HP2324" s="90"/>
      <c r="HQ2324" s="90"/>
      <c r="HR2324" s="90"/>
      <c r="HS2324" s="90"/>
      <c r="HT2324" s="90"/>
      <c r="HU2324" s="90"/>
      <c r="HV2324" s="90"/>
      <c r="HW2324" s="90"/>
      <c r="HX2324" s="90"/>
      <c r="HY2324" s="90"/>
      <c r="HZ2324" s="90"/>
      <c r="IA2324" s="90"/>
      <c r="IB2324" s="90"/>
      <c r="IC2324" s="90"/>
      <c r="ID2324" s="90"/>
      <c r="IE2324" s="90"/>
      <c r="IF2324" s="90"/>
      <c r="IG2324" s="90"/>
      <c r="IH2324" s="90"/>
      <c r="II2324" s="90"/>
      <c r="IJ2324" s="90"/>
      <c r="IK2324" s="90"/>
      <c r="IL2324" s="90"/>
      <c r="IM2324" s="90"/>
    </row>
    <row r="2325" spans="1:247" ht="13.5">
      <c r="A2325" s="90" t="s">
        <v>3336</v>
      </c>
      <c r="B2325" s="90" t="s">
        <v>3537</v>
      </c>
      <c r="C2325" s="90" t="s">
        <v>3495</v>
      </c>
      <c r="D2325" s="90" t="s">
        <v>3541</v>
      </c>
      <c r="E2325" s="90" t="s">
        <v>3538</v>
      </c>
      <c r="F2325" s="90" t="s">
        <v>2795</v>
      </c>
      <c r="G2325" s="90" t="s">
        <v>3542</v>
      </c>
      <c r="H2325" s="92">
        <f>8813565.38-1957750-1759750</f>
        <v>5096065.3800000008</v>
      </c>
      <c r="I2325" s="92">
        <v>497</v>
      </c>
      <c r="J2325" s="93"/>
      <c r="K2325" s="94">
        <f t="shared" si="73"/>
        <v>10253.652676056339</v>
      </c>
      <c r="L2325" s="94">
        <f t="shared" si="74"/>
        <v>10253.652676056339</v>
      </c>
      <c r="M2325" s="94">
        <f t="shared" si="72"/>
        <v>0</v>
      </c>
      <c r="N2325" s="91"/>
      <c r="O2325" s="90"/>
      <c r="P2325" s="90"/>
      <c r="Q2325" s="90"/>
      <c r="R2325" s="90"/>
      <c r="S2325" s="90"/>
      <c r="T2325" s="90"/>
      <c r="U2325" s="90"/>
      <c r="V2325" s="90"/>
      <c r="W2325" s="90"/>
      <c r="X2325" s="90"/>
      <c r="Y2325" s="90"/>
      <c r="Z2325" s="90"/>
      <c r="AA2325" s="90"/>
      <c r="AB2325" s="90"/>
      <c r="AC2325" s="90"/>
      <c r="AD2325" s="90"/>
      <c r="AE2325" s="90"/>
      <c r="AF2325" s="90"/>
      <c r="AG2325" s="90"/>
      <c r="AH2325" s="90"/>
      <c r="AI2325" s="90"/>
      <c r="AJ2325" s="90"/>
      <c r="AK2325" s="90"/>
      <c r="AL2325" s="90"/>
      <c r="AM2325" s="90"/>
      <c r="AN2325" s="90"/>
      <c r="AO2325" s="90"/>
      <c r="AP2325" s="90"/>
      <c r="AQ2325" s="90"/>
      <c r="AR2325" s="90"/>
      <c r="AS2325" s="90"/>
      <c r="AT2325" s="90"/>
      <c r="AU2325" s="90"/>
      <c r="AV2325" s="90"/>
      <c r="AW2325" s="90"/>
      <c r="AX2325" s="90"/>
      <c r="AY2325" s="90"/>
      <c r="AZ2325" s="90"/>
      <c r="BA2325" s="90"/>
      <c r="BB2325" s="90"/>
      <c r="BC2325" s="90"/>
      <c r="BD2325" s="90"/>
      <c r="BE2325" s="90"/>
      <c r="BF2325" s="90"/>
      <c r="BG2325" s="90"/>
      <c r="BH2325" s="90"/>
      <c r="BI2325" s="90"/>
      <c r="BJ2325" s="90"/>
      <c r="BK2325" s="90"/>
      <c r="BL2325" s="90"/>
      <c r="BM2325" s="90"/>
      <c r="BN2325" s="90"/>
      <c r="BO2325" s="90"/>
      <c r="BP2325" s="90"/>
      <c r="BQ2325" s="90"/>
      <c r="BR2325" s="90"/>
      <c r="BS2325" s="90"/>
      <c r="BT2325" s="90"/>
      <c r="BU2325" s="90"/>
      <c r="BV2325" s="90"/>
      <c r="BW2325" s="90"/>
      <c r="BX2325" s="90"/>
      <c r="BY2325" s="90"/>
      <c r="BZ2325" s="90"/>
      <c r="CA2325" s="90"/>
      <c r="CB2325" s="90"/>
      <c r="CC2325" s="90"/>
      <c r="CD2325" s="90"/>
      <c r="CE2325" s="90"/>
      <c r="CF2325" s="90"/>
      <c r="CG2325" s="90"/>
      <c r="CH2325" s="90"/>
      <c r="CI2325" s="90"/>
      <c r="CJ2325" s="90"/>
      <c r="CK2325" s="90"/>
      <c r="CL2325" s="90"/>
      <c r="CM2325" s="90"/>
      <c r="CN2325" s="90"/>
      <c r="CO2325" s="90"/>
      <c r="CP2325" s="90"/>
      <c r="CQ2325" s="90"/>
      <c r="CR2325" s="90"/>
      <c r="CS2325" s="90"/>
      <c r="CT2325" s="90"/>
      <c r="CU2325" s="90"/>
      <c r="CV2325" s="90"/>
      <c r="CW2325" s="90"/>
      <c r="CX2325" s="90"/>
      <c r="CY2325" s="90"/>
      <c r="CZ2325" s="90"/>
      <c r="DA2325" s="90"/>
      <c r="DB2325" s="90"/>
      <c r="DC2325" s="90"/>
      <c r="DD2325" s="90"/>
      <c r="DE2325" s="90"/>
      <c r="DF2325" s="90"/>
      <c r="DG2325" s="90"/>
      <c r="DH2325" s="90"/>
      <c r="DI2325" s="90"/>
      <c r="DJ2325" s="90"/>
      <c r="DK2325" s="90"/>
      <c r="DL2325" s="90"/>
      <c r="DM2325" s="90"/>
      <c r="DN2325" s="90"/>
      <c r="DO2325" s="90"/>
      <c r="DP2325" s="90"/>
      <c r="DQ2325" s="90"/>
      <c r="DR2325" s="90"/>
      <c r="DS2325" s="90"/>
      <c r="DT2325" s="90"/>
      <c r="DU2325" s="90"/>
      <c r="DV2325" s="90"/>
      <c r="DW2325" s="90"/>
      <c r="DX2325" s="90"/>
      <c r="DY2325" s="90"/>
      <c r="DZ2325" s="90"/>
      <c r="EA2325" s="90"/>
      <c r="EB2325" s="90"/>
      <c r="EC2325" s="90"/>
      <c r="ED2325" s="90"/>
      <c r="EE2325" s="90"/>
      <c r="EF2325" s="90"/>
      <c r="EG2325" s="90"/>
      <c r="EH2325" s="90"/>
      <c r="EI2325" s="90"/>
      <c r="EJ2325" s="90"/>
      <c r="EK2325" s="90"/>
      <c r="EL2325" s="90"/>
      <c r="EM2325" s="90"/>
      <c r="EN2325" s="90"/>
      <c r="EO2325" s="90"/>
      <c r="EP2325" s="90"/>
      <c r="EQ2325" s="90"/>
      <c r="ER2325" s="90"/>
      <c r="ES2325" s="90"/>
      <c r="ET2325" s="90"/>
      <c r="EU2325" s="90"/>
      <c r="EV2325" s="90"/>
      <c r="EW2325" s="90"/>
      <c r="EX2325" s="90"/>
      <c r="EY2325" s="90"/>
      <c r="EZ2325" s="90"/>
      <c r="FA2325" s="90"/>
      <c r="FB2325" s="90"/>
      <c r="FC2325" s="90"/>
      <c r="FD2325" s="90"/>
      <c r="FE2325" s="90"/>
      <c r="FF2325" s="90"/>
      <c r="FG2325" s="90"/>
      <c r="FH2325" s="90"/>
      <c r="FI2325" s="90"/>
      <c r="FJ2325" s="90"/>
      <c r="FK2325" s="90"/>
      <c r="FL2325" s="90"/>
      <c r="FM2325" s="90"/>
      <c r="FN2325" s="90"/>
      <c r="FO2325" s="90"/>
      <c r="FP2325" s="90"/>
      <c r="FQ2325" s="90"/>
      <c r="FR2325" s="90"/>
      <c r="FS2325" s="90"/>
      <c r="FT2325" s="90"/>
      <c r="FU2325" s="90"/>
      <c r="FV2325" s="90"/>
      <c r="FW2325" s="90"/>
      <c r="FX2325" s="90"/>
      <c r="FY2325" s="90"/>
      <c r="FZ2325" s="90"/>
      <c r="GA2325" s="90"/>
      <c r="GB2325" s="90"/>
      <c r="GC2325" s="90"/>
      <c r="GD2325" s="90"/>
      <c r="GE2325" s="90"/>
      <c r="GF2325" s="90"/>
      <c r="GG2325" s="90"/>
      <c r="GH2325" s="90"/>
      <c r="GI2325" s="90"/>
      <c r="GJ2325" s="90"/>
      <c r="GK2325" s="90"/>
      <c r="GL2325" s="90"/>
      <c r="GM2325" s="90"/>
      <c r="GN2325" s="90"/>
      <c r="GO2325" s="90"/>
      <c r="GP2325" s="90"/>
      <c r="GQ2325" s="90"/>
      <c r="GR2325" s="90"/>
      <c r="GS2325" s="90"/>
      <c r="GT2325" s="90"/>
      <c r="GU2325" s="90"/>
      <c r="GV2325" s="90"/>
      <c r="GW2325" s="90"/>
      <c r="GX2325" s="90"/>
      <c r="GY2325" s="90"/>
      <c r="GZ2325" s="90"/>
      <c r="HA2325" s="90"/>
      <c r="HB2325" s="90"/>
      <c r="HC2325" s="90"/>
      <c r="HD2325" s="90"/>
      <c r="HE2325" s="90"/>
      <c r="HF2325" s="90"/>
      <c r="HG2325" s="90"/>
      <c r="HH2325" s="90"/>
      <c r="HI2325" s="90"/>
      <c r="HJ2325" s="90"/>
      <c r="HK2325" s="90"/>
      <c r="HL2325" s="90"/>
      <c r="HM2325" s="90"/>
      <c r="HN2325" s="90"/>
      <c r="HO2325" s="90"/>
      <c r="HP2325" s="90"/>
      <c r="HQ2325" s="90"/>
      <c r="HR2325" s="90"/>
      <c r="HS2325" s="90"/>
      <c r="HT2325" s="90"/>
      <c r="HU2325" s="90"/>
      <c r="HV2325" s="90"/>
      <c r="HW2325" s="90"/>
      <c r="HX2325" s="90"/>
      <c r="HY2325" s="90"/>
      <c r="HZ2325" s="90"/>
      <c r="IA2325" s="90"/>
      <c r="IB2325" s="90"/>
      <c r="IC2325" s="90"/>
      <c r="ID2325" s="90"/>
      <c r="IE2325" s="90"/>
      <c r="IF2325" s="90"/>
      <c r="IG2325" s="90"/>
      <c r="IH2325" s="90"/>
      <c r="II2325" s="90"/>
      <c r="IJ2325" s="90"/>
      <c r="IK2325" s="90"/>
      <c r="IL2325" s="90"/>
      <c r="IM2325" s="90"/>
    </row>
    <row r="2326" spans="1:247" ht="13.5">
      <c r="A2326" s="90" t="s">
        <v>3336</v>
      </c>
      <c r="B2326" s="90" t="s">
        <v>3543</v>
      </c>
      <c r="C2326" s="90" t="s">
        <v>3495</v>
      </c>
      <c r="D2326" s="90" t="s">
        <v>3544</v>
      </c>
      <c r="E2326" s="90">
        <v>144</v>
      </c>
      <c r="F2326" s="90" t="s">
        <v>1502</v>
      </c>
      <c r="G2326" s="90" t="s">
        <v>3545</v>
      </c>
      <c r="H2326" s="92">
        <f>7660474.12-1451400</f>
        <v>6209074.1200000001</v>
      </c>
      <c r="I2326" s="90">
        <v>498</v>
      </c>
      <c r="J2326" s="93"/>
      <c r="K2326" s="94">
        <f>IFERROR(H2326/I2326,0)</f>
        <v>12468.020321285141</v>
      </c>
      <c r="L2326" s="94">
        <f t="shared" si="74"/>
        <v>12468.020321285141</v>
      </c>
      <c r="M2326" s="94">
        <f t="shared" si="72"/>
        <v>0</v>
      </c>
      <c r="N2326" s="91"/>
      <c r="O2326" s="90"/>
      <c r="P2326" s="90"/>
      <c r="Q2326" s="90"/>
      <c r="R2326" s="90"/>
      <c r="S2326" s="90"/>
      <c r="T2326" s="90"/>
      <c r="U2326" s="90"/>
      <c r="V2326" s="90"/>
      <c r="W2326" s="90"/>
      <c r="X2326" s="90"/>
      <c r="Y2326" s="90"/>
      <c r="Z2326" s="90"/>
      <c r="AA2326" s="90"/>
      <c r="AB2326" s="90"/>
      <c r="AC2326" s="90"/>
      <c r="AD2326" s="90"/>
      <c r="AE2326" s="90"/>
      <c r="AF2326" s="90"/>
      <c r="AG2326" s="90"/>
      <c r="AH2326" s="90"/>
      <c r="AI2326" s="90"/>
      <c r="AJ2326" s="90"/>
      <c r="AK2326" s="90"/>
      <c r="AL2326" s="90"/>
      <c r="AM2326" s="90"/>
      <c r="AN2326" s="90"/>
      <c r="AO2326" s="90"/>
      <c r="AP2326" s="90"/>
      <c r="AQ2326" s="90"/>
      <c r="AR2326" s="90"/>
      <c r="AS2326" s="90"/>
      <c r="AT2326" s="90"/>
      <c r="AU2326" s="90"/>
      <c r="AV2326" s="90"/>
      <c r="AW2326" s="90"/>
      <c r="AX2326" s="90"/>
      <c r="AY2326" s="90"/>
      <c r="AZ2326" s="90"/>
      <c r="BA2326" s="90"/>
      <c r="BB2326" s="90"/>
      <c r="BC2326" s="90"/>
      <c r="BD2326" s="90"/>
      <c r="BE2326" s="90"/>
      <c r="BF2326" s="90"/>
      <c r="BG2326" s="90"/>
      <c r="BH2326" s="90"/>
      <c r="BI2326" s="90"/>
      <c r="BJ2326" s="90"/>
      <c r="BK2326" s="90"/>
      <c r="BL2326" s="90"/>
      <c r="BM2326" s="90"/>
      <c r="BN2326" s="90"/>
      <c r="BO2326" s="90"/>
      <c r="BP2326" s="90"/>
      <c r="BQ2326" s="90"/>
      <c r="BR2326" s="90"/>
      <c r="BS2326" s="90"/>
      <c r="BT2326" s="90"/>
      <c r="BU2326" s="90"/>
      <c r="BV2326" s="90"/>
      <c r="BW2326" s="90"/>
      <c r="BX2326" s="90"/>
      <c r="BY2326" s="90"/>
      <c r="BZ2326" s="90"/>
      <c r="CA2326" s="90"/>
      <c r="CB2326" s="90"/>
      <c r="CC2326" s="90"/>
      <c r="CD2326" s="90"/>
      <c r="CE2326" s="90"/>
      <c r="CF2326" s="90"/>
      <c r="CG2326" s="90"/>
      <c r="CH2326" s="90"/>
      <c r="CI2326" s="90"/>
      <c r="CJ2326" s="90"/>
      <c r="CK2326" s="90"/>
      <c r="CL2326" s="90"/>
      <c r="CM2326" s="90"/>
      <c r="CN2326" s="90"/>
      <c r="CO2326" s="90"/>
      <c r="CP2326" s="90"/>
      <c r="CQ2326" s="90"/>
      <c r="CR2326" s="90"/>
      <c r="CS2326" s="90"/>
      <c r="CT2326" s="90"/>
      <c r="CU2326" s="90"/>
      <c r="CV2326" s="90"/>
      <c r="CW2326" s="90"/>
      <c r="CX2326" s="90"/>
      <c r="CY2326" s="90"/>
      <c r="CZ2326" s="90"/>
      <c r="DA2326" s="90"/>
      <c r="DB2326" s="90"/>
      <c r="DC2326" s="90"/>
      <c r="DD2326" s="90"/>
      <c r="DE2326" s="90"/>
      <c r="DF2326" s="90"/>
      <c r="DG2326" s="90"/>
      <c r="DH2326" s="90"/>
      <c r="DI2326" s="90"/>
      <c r="DJ2326" s="90"/>
      <c r="DK2326" s="90"/>
      <c r="DL2326" s="90"/>
      <c r="DM2326" s="90"/>
      <c r="DN2326" s="90"/>
      <c r="DO2326" s="90"/>
      <c r="DP2326" s="90"/>
      <c r="DQ2326" s="90"/>
      <c r="DR2326" s="90"/>
      <c r="DS2326" s="90"/>
      <c r="DT2326" s="90"/>
      <c r="DU2326" s="90"/>
      <c r="DV2326" s="90"/>
      <c r="DW2326" s="90"/>
      <c r="DX2326" s="90"/>
      <c r="DY2326" s="90"/>
      <c r="DZ2326" s="90"/>
      <c r="EA2326" s="90"/>
      <c r="EB2326" s="90"/>
      <c r="EC2326" s="90"/>
      <c r="ED2326" s="90"/>
      <c r="EE2326" s="90"/>
      <c r="EF2326" s="90"/>
      <c r="EG2326" s="90"/>
      <c r="EH2326" s="90"/>
      <c r="EI2326" s="90"/>
      <c r="EJ2326" s="90"/>
      <c r="EK2326" s="90"/>
      <c r="EL2326" s="90"/>
      <c r="EM2326" s="90"/>
      <c r="EN2326" s="90"/>
      <c r="EO2326" s="90"/>
      <c r="EP2326" s="90"/>
      <c r="EQ2326" s="90"/>
      <c r="ER2326" s="90"/>
      <c r="ES2326" s="90"/>
      <c r="ET2326" s="90"/>
      <c r="EU2326" s="90"/>
      <c r="EV2326" s="90"/>
      <c r="EW2326" s="90"/>
      <c r="EX2326" s="90"/>
      <c r="EY2326" s="90"/>
      <c r="EZ2326" s="90"/>
      <c r="FA2326" s="90"/>
      <c r="FB2326" s="90"/>
      <c r="FC2326" s="90"/>
      <c r="FD2326" s="90"/>
      <c r="FE2326" s="90"/>
      <c r="FF2326" s="90"/>
      <c r="FG2326" s="90"/>
      <c r="FH2326" s="90"/>
      <c r="FI2326" s="90"/>
      <c r="FJ2326" s="90"/>
      <c r="FK2326" s="90"/>
      <c r="FL2326" s="90"/>
      <c r="FM2326" s="90"/>
      <c r="FN2326" s="90"/>
      <c r="FO2326" s="90"/>
      <c r="FP2326" s="90"/>
      <c r="FQ2326" s="90"/>
      <c r="FR2326" s="90"/>
      <c r="FS2326" s="90"/>
      <c r="FT2326" s="90"/>
      <c r="FU2326" s="90"/>
      <c r="FV2326" s="90"/>
      <c r="FW2326" s="90"/>
      <c r="FX2326" s="90"/>
      <c r="FY2326" s="90"/>
      <c r="FZ2326" s="90"/>
      <c r="GA2326" s="90"/>
      <c r="GB2326" s="90"/>
      <c r="GC2326" s="90"/>
      <c r="GD2326" s="90"/>
      <c r="GE2326" s="90"/>
      <c r="GF2326" s="90"/>
      <c r="GG2326" s="90"/>
      <c r="GH2326" s="90"/>
      <c r="GI2326" s="90"/>
      <c r="GJ2326" s="90"/>
      <c r="GK2326" s="90"/>
      <c r="GL2326" s="90"/>
      <c r="GM2326" s="90"/>
      <c r="GN2326" s="90"/>
      <c r="GO2326" s="90"/>
      <c r="GP2326" s="90"/>
      <c r="GQ2326" s="90"/>
      <c r="GR2326" s="90"/>
      <c r="GS2326" s="90"/>
      <c r="GT2326" s="90"/>
      <c r="GU2326" s="90"/>
      <c r="GV2326" s="90"/>
      <c r="GW2326" s="90"/>
      <c r="GX2326" s="90"/>
      <c r="GY2326" s="90"/>
      <c r="GZ2326" s="90"/>
      <c r="HA2326" s="90"/>
      <c r="HB2326" s="90"/>
      <c r="HC2326" s="90"/>
      <c r="HD2326" s="90"/>
      <c r="HE2326" s="90"/>
      <c r="HF2326" s="90"/>
      <c r="HG2326" s="90"/>
      <c r="HH2326" s="90"/>
      <c r="HI2326" s="90"/>
      <c r="HJ2326" s="90"/>
      <c r="HK2326" s="90"/>
      <c r="HL2326" s="90"/>
      <c r="HM2326" s="90"/>
      <c r="HN2326" s="90"/>
      <c r="HO2326" s="90"/>
      <c r="HP2326" s="90"/>
      <c r="HQ2326" s="90"/>
      <c r="HR2326" s="90"/>
      <c r="HS2326" s="90"/>
      <c r="HT2326" s="90"/>
      <c r="HU2326" s="90"/>
      <c r="HV2326" s="90"/>
      <c r="HW2326" s="90"/>
      <c r="HX2326" s="90"/>
      <c r="HY2326" s="90"/>
      <c r="HZ2326" s="90"/>
      <c r="IA2326" s="90"/>
      <c r="IB2326" s="90"/>
      <c r="IC2326" s="90"/>
      <c r="ID2326" s="90"/>
      <c r="IE2326" s="90"/>
      <c r="IF2326" s="90"/>
      <c r="IG2326" s="90"/>
      <c r="IH2326" s="90"/>
      <c r="II2326" s="90"/>
      <c r="IJ2326" s="90"/>
      <c r="IK2326" s="90"/>
      <c r="IL2326" s="90"/>
      <c r="IM2326" s="90"/>
    </row>
    <row r="2327" spans="1:247" ht="13.5">
      <c r="A2327" s="90" t="s">
        <v>3336</v>
      </c>
      <c r="B2327" s="90" t="s">
        <v>3546</v>
      </c>
      <c r="C2327" s="90" t="s">
        <v>3495</v>
      </c>
      <c r="D2327" s="91">
        <v>45810</v>
      </c>
      <c r="E2327" s="90">
        <v>144</v>
      </c>
      <c r="F2327" s="90" t="s">
        <v>2795</v>
      </c>
      <c r="G2327" s="90" t="s">
        <v>3547</v>
      </c>
      <c r="H2327" s="92">
        <v>1451400</v>
      </c>
      <c r="I2327" s="92">
        <v>500</v>
      </c>
      <c r="J2327" s="93"/>
      <c r="K2327" s="94">
        <f>H2327/I2327</f>
        <v>2902.8</v>
      </c>
      <c r="L2327" s="94">
        <f t="shared" si="74"/>
        <v>2902.8</v>
      </c>
      <c r="M2327" s="94">
        <f t="shared" si="72"/>
        <v>0</v>
      </c>
      <c r="N2327" s="90" t="s">
        <v>3377</v>
      </c>
      <c r="O2327" s="90" t="s">
        <v>3378</v>
      </c>
      <c r="P2327" s="90" t="s">
        <v>2849</v>
      </c>
      <c r="Q2327" s="90"/>
      <c r="R2327" s="90"/>
      <c r="S2327" s="90"/>
      <c r="T2327" s="90"/>
      <c r="U2327" s="90"/>
      <c r="V2327" s="90"/>
      <c r="W2327" s="90"/>
      <c r="X2327" s="90"/>
      <c r="Y2327" s="90"/>
      <c r="Z2327" s="90"/>
      <c r="AA2327" s="90"/>
      <c r="AB2327" s="90"/>
      <c r="AC2327" s="90"/>
      <c r="AD2327" s="90"/>
      <c r="AE2327" s="90"/>
      <c r="AF2327" s="90"/>
      <c r="AG2327" s="90"/>
      <c r="AH2327" s="90"/>
      <c r="AI2327" s="90"/>
      <c r="AJ2327" s="90"/>
      <c r="AK2327" s="90"/>
      <c r="AL2327" s="90"/>
      <c r="AM2327" s="90"/>
      <c r="AN2327" s="90"/>
      <c r="AO2327" s="90"/>
      <c r="AP2327" s="90"/>
      <c r="AQ2327" s="90"/>
      <c r="AR2327" s="90"/>
      <c r="AS2327" s="90"/>
      <c r="AT2327" s="90"/>
      <c r="AU2327" s="90"/>
      <c r="AV2327" s="90"/>
      <c r="AW2327" s="90"/>
      <c r="AX2327" s="90"/>
      <c r="AY2327" s="90"/>
      <c r="AZ2327" s="90"/>
      <c r="BA2327" s="90"/>
      <c r="BB2327" s="90"/>
      <c r="BC2327" s="90"/>
      <c r="BD2327" s="90"/>
      <c r="BE2327" s="90"/>
      <c r="BF2327" s="90"/>
      <c r="BG2327" s="90"/>
      <c r="BH2327" s="90"/>
      <c r="BI2327" s="90"/>
      <c r="BJ2327" s="90"/>
      <c r="BK2327" s="90"/>
      <c r="BL2327" s="90"/>
      <c r="BM2327" s="90"/>
      <c r="BN2327" s="90"/>
      <c r="BO2327" s="90"/>
      <c r="BP2327" s="90"/>
      <c r="BQ2327" s="90"/>
      <c r="BR2327" s="90"/>
      <c r="BS2327" s="90"/>
      <c r="BT2327" s="90"/>
      <c r="BU2327" s="90"/>
      <c r="BV2327" s="90"/>
      <c r="BW2327" s="90"/>
      <c r="BX2327" s="90"/>
      <c r="BY2327" s="90"/>
      <c r="BZ2327" s="90"/>
      <c r="CA2327" s="90"/>
      <c r="CB2327" s="90"/>
      <c r="CC2327" s="90"/>
      <c r="CD2327" s="90"/>
      <c r="CE2327" s="90"/>
      <c r="CF2327" s="90"/>
      <c r="CG2327" s="90"/>
      <c r="CH2327" s="90"/>
      <c r="CI2327" s="90"/>
      <c r="CJ2327" s="90"/>
      <c r="CK2327" s="90"/>
      <c r="CL2327" s="90"/>
      <c r="CM2327" s="90"/>
      <c r="CN2327" s="90"/>
      <c r="CO2327" s="90"/>
      <c r="CP2327" s="90"/>
      <c r="CQ2327" s="90"/>
      <c r="CR2327" s="90"/>
      <c r="CS2327" s="90"/>
      <c r="CT2327" s="90"/>
      <c r="CU2327" s="90"/>
      <c r="CV2327" s="90"/>
      <c r="CW2327" s="90"/>
      <c r="CX2327" s="90"/>
      <c r="CY2327" s="90"/>
      <c r="CZ2327" s="90"/>
      <c r="DA2327" s="90"/>
      <c r="DB2327" s="90"/>
      <c r="DC2327" s="90"/>
      <c r="DD2327" s="90"/>
      <c r="DE2327" s="90"/>
      <c r="DF2327" s="90"/>
      <c r="DG2327" s="90"/>
      <c r="DH2327" s="90"/>
      <c r="DI2327" s="90"/>
      <c r="DJ2327" s="90"/>
      <c r="DK2327" s="90"/>
      <c r="DL2327" s="90"/>
      <c r="DM2327" s="90"/>
      <c r="DN2327" s="90"/>
      <c r="DO2327" s="90"/>
      <c r="DP2327" s="90"/>
      <c r="DQ2327" s="90"/>
      <c r="DR2327" s="90"/>
      <c r="DS2327" s="90"/>
      <c r="DT2327" s="90"/>
      <c r="DU2327" s="90"/>
      <c r="DV2327" s="90"/>
      <c r="DW2327" s="90"/>
      <c r="DX2327" s="90"/>
      <c r="DY2327" s="90"/>
      <c r="DZ2327" s="90"/>
      <c r="EA2327" s="90"/>
      <c r="EB2327" s="90"/>
      <c r="EC2327" s="90"/>
      <c r="ED2327" s="90"/>
      <c r="EE2327" s="90"/>
      <c r="EF2327" s="90"/>
      <c r="EG2327" s="90"/>
      <c r="EH2327" s="90"/>
      <c r="EI2327" s="90"/>
      <c r="EJ2327" s="90"/>
      <c r="EK2327" s="90"/>
      <c r="EL2327" s="90"/>
      <c r="EM2327" s="90"/>
      <c r="EN2327" s="90"/>
      <c r="EO2327" s="90"/>
      <c r="EP2327" s="90"/>
      <c r="EQ2327" s="90"/>
      <c r="ER2327" s="90"/>
      <c r="ES2327" s="90"/>
      <c r="ET2327" s="90"/>
      <c r="EU2327" s="90"/>
      <c r="EV2327" s="90"/>
      <c r="EW2327" s="90"/>
      <c r="EX2327" s="90"/>
      <c r="EY2327" s="90"/>
      <c r="EZ2327" s="90"/>
      <c r="FA2327" s="90"/>
      <c r="FB2327" s="90"/>
      <c r="FC2327" s="90"/>
      <c r="FD2327" s="90"/>
      <c r="FE2327" s="90"/>
      <c r="FF2327" s="90"/>
      <c r="FG2327" s="90"/>
      <c r="FH2327" s="90"/>
      <c r="FI2327" s="90"/>
      <c r="FJ2327" s="90"/>
      <c r="FK2327" s="90"/>
      <c r="FL2327" s="90"/>
      <c r="FM2327" s="90"/>
      <c r="FN2327" s="90"/>
      <c r="FO2327" s="90"/>
      <c r="FP2327" s="90"/>
      <c r="FQ2327" s="90"/>
      <c r="FR2327" s="90"/>
      <c r="FS2327" s="90"/>
      <c r="FT2327" s="90"/>
      <c r="FU2327" s="90"/>
      <c r="FV2327" s="90"/>
      <c r="FW2327" s="90"/>
      <c r="FX2327" s="90"/>
      <c r="FY2327" s="90"/>
      <c r="FZ2327" s="90"/>
      <c r="GA2327" s="90"/>
      <c r="GB2327" s="90"/>
      <c r="GC2327" s="90"/>
      <c r="GD2327" s="90"/>
      <c r="GE2327" s="90"/>
      <c r="GF2327" s="90"/>
      <c r="GG2327" s="90"/>
      <c r="GH2327" s="90"/>
      <c r="GI2327" s="90"/>
      <c r="GJ2327" s="90"/>
      <c r="GK2327" s="90"/>
      <c r="GL2327" s="90"/>
      <c r="GM2327" s="90"/>
      <c r="GN2327" s="90"/>
      <c r="GO2327" s="90"/>
      <c r="GP2327" s="90"/>
      <c r="GQ2327" s="90"/>
      <c r="GR2327" s="90"/>
      <c r="GS2327" s="90"/>
      <c r="GT2327" s="90"/>
      <c r="GU2327" s="90"/>
      <c r="GV2327" s="90"/>
      <c r="GW2327" s="90"/>
      <c r="GX2327" s="90"/>
      <c r="GY2327" s="90"/>
      <c r="GZ2327" s="90"/>
      <c r="HA2327" s="90"/>
      <c r="HB2327" s="90"/>
      <c r="HC2327" s="90"/>
      <c r="HD2327" s="90"/>
      <c r="HE2327" s="90"/>
      <c r="HF2327" s="90"/>
      <c r="HG2327" s="90"/>
      <c r="HH2327" s="90"/>
      <c r="HI2327" s="90"/>
      <c r="HJ2327" s="90"/>
      <c r="HK2327" s="90"/>
      <c r="HL2327" s="90"/>
      <c r="HM2327" s="90"/>
      <c r="HN2327" s="90"/>
      <c r="HO2327" s="90"/>
      <c r="HP2327" s="90"/>
      <c r="HQ2327" s="90"/>
      <c r="HR2327" s="90"/>
      <c r="HS2327" s="90"/>
      <c r="HT2327" s="90"/>
      <c r="HU2327" s="90"/>
      <c r="HV2327" s="90"/>
      <c r="HW2327" s="90"/>
      <c r="HX2327" s="90"/>
      <c r="HY2327" s="90"/>
      <c r="HZ2327" s="90"/>
      <c r="IA2327" s="90"/>
      <c r="IB2327" s="90"/>
      <c r="IC2327" s="90"/>
      <c r="ID2327" s="90"/>
      <c r="IE2327" s="90"/>
      <c r="IF2327" s="90"/>
      <c r="IG2327" s="90"/>
      <c r="IH2327" s="90"/>
      <c r="II2327" s="90"/>
      <c r="IJ2327" s="90"/>
      <c r="IK2327" s="90"/>
      <c r="IL2327" s="90"/>
      <c r="IM2327" s="90"/>
    </row>
    <row r="2328" spans="1:247" ht="13.5">
      <c r="A2328" s="90" t="s">
        <v>3353</v>
      </c>
      <c r="B2328" s="90" t="s">
        <v>3548</v>
      </c>
      <c r="C2328" s="90" t="s">
        <v>3495</v>
      </c>
      <c r="D2328" s="91">
        <v>45841</v>
      </c>
      <c r="E2328" s="90">
        <v>613</v>
      </c>
      <c r="F2328" s="90" t="s">
        <v>2795</v>
      </c>
      <c r="G2328" s="90" t="s">
        <v>3549</v>
      </c>
      <c r="H2328" s="92">
        <v>2066400</v>
      </c>
      <c r="I2328" s="92">
        <v>497</v>
      </c>
      <c r="J2328" s="93"/>
      <c r="K2328" s="94">
        <f>H2328/I2328</f>
        <v>4157.7464788732395</v>
      </c>
      <c r="L2328" s="94">
        <f t="shared" si="74"/>
        <v>4157.7464788732395</v>
      </c>
      <c r="M2328" s="94">
        <f t="shared" si="72"/>
        <v>0</v>
      </c>
      <c r="N2328" s="90" t="s">
        <v>3550</v>
      </c>
      <c r="O2328" s="90" t="s">
        <v>3551</v>
      </c>
      <c r="P2328" s="90" t="s">
        <v>2619</v>
      </c>
      <c r="Q2328" s="90"/>
      <c r="R2328" s="90"/>
      <c r="S2328" s="90"/>
      <c r="T2328" s="90"/>
      <c r="U2328" s="90"/>
      <c r="V2328" s="90"/>
      <c r="W2328" s="90"/>
      <c r="X2328" s="90"/>
      <c r="Y2328" s="90"/>
      <c r="Z2328" s="90"/>
      <c r="AA2328" s="90"/>
      <c r="AB2328" s="90"/>
      <c r="AC2328" s="90"/>
      <c r="AD2328" s="90"/>
      <c r="AE2328" s="90"/>
      <c r="AF2328" s="90"/>
      <c r="AG2328" s="90"/>
      <c r="AH2328" s="90"/>
      <c r="AI2328" s="90"/>
      <c r="AJ2328" s="90"/>
      <c r="AK2328" s="90"/>
      <c r="AL2328" s="90"/>
      <c r="AM2328" s="90"/>
      <c r="AN2328" s="90"/>
      <c r="AO2328" s="90"/>
      <c r="AP2328" s="90"/>
      <c r="AQ2328" s="90"/>
      <c r="AR2328" s="90"/>
      <c r="AS2328" s="90"/>
      <c r="AT2328" s="90"/>
      <c r="AU2328" s="90"/>
      <c r="AV2328" s="90"/>
      <c r="AW2328" s="90"/>
      <c r="AX2328" s="90"/>
      <c r="AY2328" s="90"/>
      <c r="AZ2328" s="90"/>
      <c r="BA2328" s="90"/>
      <c r="BB2328" s="90"/>
      <c r="BC2328" s="90"/>
      <c r="BD2328" s="90"/>
      <c r="BE2328" s="90"/>
      <c r="BF2328" s="90"/>
      <c r="BG2328" s="90"/>
      <c r="BH2328" s="90"/>
      <c r="BI2328" s="90"/>
      <c r="BJ2328" s="90"/>
      <c r="BK2328" s="90"/>
      <c r="BL2328" s="90"/>
      <c r="BM2328" s="90"/>
      <c r="BN2328" s="90"/>
      <c r="BO2328" s="90"/>
      <c r="BP2328" s="90"/>
      <c r="BQ2328" s="90"/>
      <c r="BR2328" s="90"/>
      <c r="BS2328" s="90"/>
      <c r="BT2328" s="90"/>
      <c r="BU2328" s="90"/>
      <c r="BV2328" s="90"/>
      <c r="BW2328" s="90"/>
      <c r="BX2328" s="90"/>
      <c r="BY2328" s="90"/>
      <c r="BZ2328" s="90"/>
      <c r="CA2328" s="90"/>
      <c r="CB2328" s="90"/>
      <c r="CC2328" s="90"/>
      <c r="CD2328" s="90"/>
      <c r="CE2328" s="90"/>
      <c r="CF2328" s="90"/>
      <c r="CG2328" s="90"/>
      <c r="CH2328" s="90"/>
      <c r="CI2328" s="90"/>
      <c r="CJ2328" s="90"/>
      <c r="CK2328" s="90"/>
      <c r="CL2328" s="90"/>
      <c r="CM2328" s="90"/>
      <c r="CN2328" s="90"/>
      <c r="CO2328" s="90"/>
      <c r="CP2328" s="90"/>
      <c r="CQ2328" s="90"/>
      <c r="CR2328" s="90"/>
      <c r="CS2328" s="90"/>
      <c r="CT2328" s="90"/>
      <c r="CU2328" s="90"/>
      <c r="CV2328" s="90"/>
      <c r="CW2328" s="90"/>
      <c r="CX2328" s="90"/>
      <c r="CY2328" s="90"/>
      <c r="CZ2328" s="90"/>
      <c r="DA2328" s="90"/>
      <c r="DB2328" s="90"/>
      <c r="DC2328" s="90"/>
      <c r="DD2328" s="90"/>
      <c r="DE2328" s="90"/>
      <c r="DF2328" s="90"/>
      <c r="DG2328" s="90"/>
      <c r="DH2328" s="90"/>
      <c r="DI2328" s="90"/>
      <c r="DJ2328" s="90"/>
      <c r="DK2328" s="90"/>
      <c r="DL2328" s="90"/>
      <c r="DM2328" s="90"/>
      <c r="DN2328" s="90"/>
      <c r="DO2328" s="90"/>
      <c r="DP2328" s="90"/>
      <c r="DQ2328" s="90"/>
      <c r="DR2328" s="90"/>
      <c r="DS2328" s="90"/>
      <c r="DT2328" s="90"/>
      <c r="DU2328" s="90"/>
      <c r="DV2328" s="90"/>
      <c r="DW2328" s="90"/>
      <c r="DX2328" s="90"/>
      <c r="DY2328" s="90"/>
      <c r="DZ2328" s="90"/>
      <c r="EA2328" s="90"/>
      <c r="EB2328" s="90"/>
      <c r="EC2328" s="90"/>
      <c r="ED2328" s="90"/>
      <c r="EE2328" s="90"/>
      <c r="EF2328" s="90"/>
      <c r="EG2328" s="90"/>
      <c r="EH2328" s="90"/>
      <c r="EI2328" s="90"/>
      <c r="EJ2328" s="90"/>
      <c r="EK2328" s="90"/>
      <c r="EL2328" s="90"/>
      <c r="EM2328" s="90"/>
      <c r="EN2328" s="90"/>
      <c r="EO2328" s="90"/>
      <c r="EP2328" s="90"/>
      <c r="EQ2328" s="90"/>
      <c r="ER2328" s="90"/>
      <c r="ES2328" s="90"/>
      <c r="ET2328" s="90"/>
      <c r="EU2328" s="90"/>
      <c r="EV2328" s="90"/>
      <c r="EW2328" s="90"/>
      <c r="EX2328" s="90"/>
      <c r="EY2328" s="90"/>
      <c r="EZ2328" s="90"/>
      <c r="FA2328" s="90"/>
      <c r="FB2328" s="90"/>
      <c r="FC2328" s="90"/>
      <c r="FD2328" s="90"/>
      <c r="FE2328" s="90"/>
      <c r="FF2328" s="90"/>
      <c r="FG2328" s="90"/>
      <c r="FH2328" s="90"/>
      <c r="FI2328" s="90"/>
      <c r="FJ2328" s="90"/>
      <c r="FK2328" s="90"/>
      <c r="FL2328" s="90"/>
      <c r="FM2328" s="90"/>
      <c r="FN2328" s="90"/>
      <c r="FO2328" s="90"/>
      <c r="FP2328" s="90"/>
      <c r="FQ2328" s="90"/>
      <c r="FR2328" s="90"/>
      <c r="FS2328" s="90"/>
      <c r="FT2328" s="90"/>
      <c r="FU2328" s="90"/>
      <c r="FV2328" s="90"/>
      <c r="FW2328" s="90"/>
      <c r="FX2328" s="90"/>
      <c r="FY2328" s="90"/>
      <c r="FZ2328" s="90"/>
      <c r="GA2328" s="90"/>
      <c r="GB2328" s="90"/>
      <c r="GC2328" s="90"/>
      <c r="GD2328" s="90"/>
      <c r="GE2328" s="90"/>
      <c r="GF2328" s="90"/>
      <c r="GG2328" s="90"/>
      <c r="GH2328" s="90"/>
      <c r="GI2328" s="90"/>
      <c r="GJ2328" s="90"/>
      <c r="GK2328" s="90"/>
      <c r="GL2328" s="90"/>
      <c r="GM2328" s="90"/>
      <c r="GN2328" s="90"/>
      <c r="GO2328" s="90"/>
      <c r="GP2328" s="90"/>
      <c r="GQ2328" s="90"/>
      <c r="GR2328" s="90"/>
      <c r="GS2328" s="90"/>
      <c r="GT2328" s="90"/>
      <c r="GU2328" s="90"/>
      <c r="GV2328" s="90"/>
      <c r="GW2328" s="90"/>
      <c r="GX2328" s="90"/>
      <c r="GY2328" s="90"/>
      <c r="GZ2328" s="90"/>
      <c r="HA2328" s="90"/>
      <c r="HB2328" s="90"/>
      <c r="HC2328" s="90"/>
      <c r="HD2328" s="90"/>
      <c r="HE2328" s="90"/>
      <c r="HF2328" s="90"/>
      <c r="HG2328" s="90"/>
      <c r="HH2328" s="90"/>
      <c r="HI2328" s="90"/>
      <c r="HJ2328" s="90"/>
      <c r="HK2328" s="90"/>
      <c r="HL2328" s="90"/>
      <c r="HM2328" s="90"/>
      <c r="HN2328" s="90"/>
      <c r="HO2328" s="90"/>
      <c r="HP2328" s="90"/>
      <c r="HQ2328" s="90"/>
      <c r="HR2328" s="90"/>
      <c r="HS2328" s="90"/>
      <c r="HT2328" s="90"/>
      <c r="HU2328" s="90"/>
      <c r="HV2328" s="90"/>
      <c r="HW2328" s="90"/>
      <c r="HX2328" s="90"/>
      <c r="HY2328" s="90"/>
      <c r="HZ2328" s="90"/>
      <c r="IA2328" s="90"/>
      <c r="IB2328" s="90"/>
      <c r="IC2328" s="90"/>
      <c r="ID2328" s="90"/>
      <c r="IE2328" s="90"/>
      <c r="IF2328" s="90"/>
      <c r="IG2328" s="90"/>
      <c r="IH2328" s="90"/>
      <c r="II2328" s="90"/>
      <c r="IJ2328" s="90"/>
      <c r="IK2328" s="90"/>
      <c r="IL2328" s="90"/>
      <c r="IM2328" s="90"/>
    </row>
    <row r="2329" spans="1:247" ht="13.5">
      <c r="A2329" s="90" t="s">
        <v>3353</v>
      </c>
      <c r="B2329" s="90" t="s">
        <v>3548</v>
      </c>
      <c r="C2329" s="90" t="s">
        <v>3495</v>
      </c>
      <c r="D2329" s="90" t="s">
        <v>2873</v>
      </c>
      <c r="E2329" s="90">
        <v>613</v>
      </c>
      <c r="F2329" s="90" t="s">
        <v>2795</v>
      </c>
      <c r="G2329" s="90" t="s">
        <v>3552</v>
      </c>
      <c r="H2329" s="92">
        <v>2002650</v>
      </c>
      <c r="I2329" s="92">
        <v>490</v>
      </c>
      <c r="J2329" s="93"/>
      <c r="K2329" s="94">
        <f>H2329/I2329</f>
        <v>4087.0408163265306</v>
      </c>
      <c r="L2329" s="94">
        <f t="shared" si="74"/>
        <v>4087.0408163265306</v>
      </c>
      <c r="M2329" s="94">
        <f t="shared" si="72"/>
        <v>0</v>
      </c>
      <c r="N2329" s="91"/>
      <c r="O2329" s="90"/>
      <c r="P2329" s="90"/>
      <c r="Q2329" s="90"/>
      <c r="R2329" s="90"/>
      <c r="S2329" s="90"/>
      <c r="T2329" s="90"/>
      <c r="U2329" s="90"/>
      <c r="V2329" s="90"/>
      <c r="W2329" s="90"/>
      <c r="X2329" s="90"/>
      <c r="Y2329" s="90"/>
      <c r="Z2329" s="90"/>
      <c r="AA2329" s="90"/>
      <c r="AB2329" s="90"/>
      <c r="AC2329" s="90"/>
      <c r="AD2329" s="90"/>
      <c r="AE2329" s="90"/>
      <c r="AF2329" s="90"/>
      <c r="AG2329" s="90"/>
      <c r="AH2329" s="90"/>
      <c r="AI2329" s="90"/>
      <c r="AJ2329" s="90"/>
      <c r="AK2329" s="90"/>
      <c r="AL2329" s="90"/>
      <c r="AM2329" s="90"/>
      <c r="AN2329" s="90"/>
      <c r="AO2329" s="90"/>
      <c r="AP2329" s="90"/>
      <c r="AQ2329" s="90"/>
      <c r="AR2329" s="90"/>
      <c r="AS2329" s="90"/>
      <c r="AT2329" s="90"/>
      <c r="AU2329" s="90"/>
      <c r="AV2329" s="90"/>
      <c r="AW2329" s="90"/>
      <c r="AX2329" s="90"/>
      <c r="AY2329" s="90"/>
      <c r="AZ2329" s="90"/>
      <c r="BA2329" s="90"/>
      <c r="BB2329" s="90"/>
      <c r="BC2329" s="90"/>
      <c r="BD2329" s="90"/>
      <c r="BE2329" s="90"/>
      <c r="BF2329" s="90"/>
      <c r="BG2329" s="90"/>
      <c r="BH2329" s="90"/>
      <c r="BI2329" s="90"/>
      <c r="BJ2329" s="90"/>
      <c r="BK2329" s="90"/>
      <c r="BL2329" s="90"/>
      <c r="BM2329" s="90"/>
      <c r="BN2329" s="90"/>
      <c r="BO2329" s="90"/>
      <c r="BP2329" s="90"/>
      <c r="BQ2329" s="90"/>
      <c r="BR2329" s="90"/>
      <c r="BS2329" s="90"/>
      <c r="BT2329" s="90"/>
      <c r="BU2329" s="90"/>
      <c r="BV2329" s="90"/>
      <c r="BW2329" s="90"/>
      <c r="BX2329" s="90"/>
      <c r="BY2329" s="90"/>
      <c r="BZ2329" s="90"/>
      <c r="CA2329" s="90"/>
      <c r="CB2329" s="90"/>
      <c r="CC2329" s="90"/>
      <c r="CD2329" s="90"/>
      <c r="CE2329" s="90"/>
      <c r="CF2329" s="90"/>
      <c r="CG2329" s="90"/>
      <c r="CH2329" s="90"/>
      <c r="CI2329" s="90"/>
      <c r="CJ2329" s="90"/>
      <c r="CK2329" s="90"/>
      <c r="CL2329" s="90"/>
      <c r="CM2329" s="90"/>
      <c r="CN2329" s="90"/>
      <c r="CO2329" s="90"/>
      <c r="CP2329" s="90"/>
      <c r="CQ2329" s="90"/>
      <c r="CR2329" s="90"/>
      <c r="CS2329" s="90"/>
      <c r="CT2329" s="90"/>
      <c r="CU2329" s="90"/>
      <c r="CV2329" s="90"/>
      <c r="CW2329" s="90"/>
      <c r="CX2329" s="90"/>
      <c r="CY2329" s="90"/>
      <c r="CZ2329" s="90"/>
      <c r="DA2329" s="90"/>
      <c r="DB2329" s="90"/>
      <c r="DC2329" s="90"/>
      <c r="DD2329" s="90"/>
      <c r="DE2329" s="90"/>
      <c r="DF2329" s="90"/>
      <c r="DG2329" s="90"/>
      <c r="DH2329" s="90"/>
      <c r="DI2329" s="90"/>
      <c r="DJ2329" s="90"/>
      <c r="DK2329" s="90"/>
      <c r="DL2329" s="90"/>
      <c r="DM2329" s="90"/>
      <c r="DN2329" s="90"/>
      <c r="DO2329" s="90"/>
      <c r="DP2329" s="90"/>
      <c r="DQ2329" s="90"/>
      <c r="DR2329" s="90"/>
      <c r="DS2329" s="90"/>
      <c r="DT2329" s="90"/>
      <c r="DU2329" s="90"/>
      <c r="DV2329" s="90"/>
      <c r="DW2329" s="90"/>
      <c r="DX2329" s="90"/>
      <c r="DY2329" s="90"/>
      <c r="DZ2329" s="90"/>
      <c r="EA2329" s="90"/>
      <c r="EB2329" s="90"/>
      <c r="EC2329" s="90"/>
      <c r="ED2329" s="90"/>
      <c r="EE2329" s="90"/>
      <c r="EF2329" s="90"/>
      <c r="EG2329" s="90"/>
      <c r="EH2329" s="90"/>
      <c r="EI2329" s="90"/>
      <c r="EJ2329" s="90"/>
      <c r="EK2329" s="90"/>
      <c r="EL2329" s="90"/>
      <c r="EM2329" s="90"/>
      <c r="EN2329" s="90"/>
      <c r="EO2329" s="90"/>
      <c r="EP2329" s="90"/>
      <c r="EQ2329" s="90"/>
      <c r="ER2329" s="90"/>
      <c r="ES2329" s="90"/>
      <c r="ET2329" s="90"/>
      <c r="EU2329" s="90"/>
      <c r="EV2329" s="90"/>
      <c r="EW2329" s="90"/>
      <c r="EX2329" s="90"/>
      <c r="EY2329" s="90"/>
      <c r="EZ2329" s="90"/>
      <c r="FA2329" s="90"/>
      <c r="FB2329" s="90"/>
      <c r="FC2329" s="90"/>
      <c r="FD2329" s="90"/>
      <c r="FE2329" s="90"/>
      <c r="FF2329" s="90"/>
      <c r="FG2329" s="90"/>
      <c r="FH2329" s="90"/>
      <c r="FI2329" s="90"/>
      <c r="FJ2329" s="90"/>
      <c r="FK2329" s="90"/>
      <c r="FL2329" s="90"/>
      <c r="FM2329" s="90"/>
      <c r="FN2329" s="90"/>
      <c r="FO2329" s="90"/>
      <c r="FP2329" s="90"/>
      <c r="FQ2329" s="90"/>
      <c r="FR2329" s="90"/>
      <c r="FS2329" s="90"/>
      <c r="FT2329" s="90"/>
      <c r="FU2329" s="90"/>
      <c r="FV2329" s="90"/>
      <c r="FW2329" s="90"/>
      <c r="FX2329" s="90"/>
      <c r="FY2329" s="90"/>
      <c r="FZ2329" s="90"/>
      <c r="GA2329" s="90"/>
      <c r="GB2329" s="90"/>
      <c r="GC2329" s="90"/>
      <c r="GD2329" s="90"/>
      <c r="GE2329" s="90"/>
      <c r="GF2329" s="90"/>
      <c r="GG2329" s="90"/>
      <c r="GH2329" s="90"/>
      <c r="GI2329" s="90"/>
      <c r="GJ2329" s="90"/>
      <c r="GK2329" s="90"/>
      <c r="GL2329" s="90"/>
      <c r="GM2329" s="90"/>
      <c r="GN2329" s="90"/>
      <c r="GO2329" s="90"/>
      <c r="GP2329" s="90"/>
      <c r="GQ2329" s="90"/>
      <c r="GR2329" s="90"/>
      <c r="GS2329" s="90"/>
      <c r="GT2329" s="90"/>
      <c r="GU2329" s="90"/>
      <c r="GV2329" s="90"/>
      <c r="GW2329" s="90"/>
      <c r="GX2329" s="90"/>
      <c r="GY2329" s="90"/>
      <c r="GZ2329" s="90"/>
      <c r="HA2329" s="90"/>
      <c r="HB2329" s="90"/>
      <c r="HC2329" s="90"/>
      <c r="HD2329" s="90"/>
      <c r="HE2329" s="90"/>
      <c r="HF2329" s="90"/>
      <c r="HG2329" s="90"/>
      <c r="HH2329" s="90"/>
      <c r="HI2329" s="90"/>
      <c r="HJ2329" s="90"/>
      <c r="HK2329" s="90"/>
      <c r="HL2329" s="90"/>
      <c r="HM2329" s="90"/>
      <c r="HN2329" s="90"/>
      <c r="HO2329" s="90"/>
      <c r="HP2329" s="90"/>
      <c r="HQ2329" s="90"/>
      <c r="HR2329" s="90"/>
      <c r="HS2329" s="90"/>
      <c r="HT2329" s="90"/>
      <c r="HU2329" s="90"/>
      <c r="HV2329" s="90"/>
      <c r="HW2329" s="90"/>
      <c r="HX2329" s="90"/>
      <c r="HY2329" s="90"/>
      <c r="HZ2329" s="90"/>
      <c r="IA2329" s="90"/>
      <c r="IB2329" s="90"/>
      <c r="IC2329" s="90"/>
      <c r="ID2329" s="90"/>
      <c r="IE2329" s="90"/>
      <c r="IF2329" s="90"/>
      <c r="IG2329" s="90"/>
      <c r="IH2329" s="90"/>
      <c r="II2329" s="90"/>
      <c r="IJ2329" s="90"/>
      <c r="IK2329" s="90"/>
      <c r="IL2329" s="90"/>
      <c r="IM2329" s="90"/>
    </row>
    <row r="2330" spans="1:247" ht="13.5">
      <c r="A2330" s="90" t="s">
        <v>3353</v>
      </c>
      <c r="B2330" s="90" t="s">
        <v>3548</v>
      </c>
      <c r="C2330" s="90" t="s">
        <v>3495</v>
      </c>
      <c r="D2330" s="90" t="s">
        <v>2878</v>
      </c>
      <c r="E2330" s="90">
        <v>613</v>
      </c>
      <c r="F2330" s="90" t="s">
        <v>2795</v>
      </c>
      <c r="G2330" s="90" t="s">
        <v>3553</v>
      </c>
      <c r="H2330" s="92">
        <f>8478308.73-2066400-2002650</f>
        <v>4409258.7300000004</v>
      </c>
      <c r="I2330" s="92">
        <v>493</v>
      </c>
      <c r="J2330" s="93"/>
      <c r="K2330" s="94">
        <f>H2330/I2330</f>
        <v>8943.7296754563904</v>
      </c>
      <c r="L2330" s="94">
        <v>8943.73</v>
      </c>
      <c r="M2330" s="94">
        <f t="shared" si="72"/>
        <v>-3.2454360916744918E-4</v>
      </c>
      <c r="N2330" s="91">
        <v>45700</v>
      </c>
      <c r="O2330" s="90" t="s">
        <v>3554</v>
      </c>
      <c r="P2330" s="90" t="s">
        <v>2619</v>
      </c>
      <c r="Q2330" s="90"/>
      <c r="R2330" s="90"/>
      <c r="S2330" s="90"/>
      <c r="T2330" s="90"/>
    </row>
    <row r="2331" spans="1:247" ht="13.5">
      <c r="A2331" s="90" t="s">
        <v>3353</v>
      </c>
      <c r="B2331" s="90" t="s">
        <v>3555</v>
      </c>
      <c r="C2331" s="90" t="s">
        <v>3556</v>
      </c>
      <c r="D2331" s="90" t="s">
        <v>3520</v>
      </c>
      <c r="E2331" s="90" t="s">
        <v>3557</v>
      </c>
      <c r="F2331" s="90" t="s">
        <v>649</v>
      </c>
      <c r="G2331" s="90" t="s">
        <v>3558</v>
      </c>
      <c r="H2331" s="92"/>
      <c r="I2331" s="92"/>
      <c r="J2331" s="90"/>
      <c r="K2331" s="94">
        <v>8765.99</v>
      </c>
      <c r="L2331" s="94">
        <f>K2331</f>
        <v>8765.99</v>
      </c>
      <c r="M2331" s="94">
        <f t="shared" si="72"/>
        <v>0</v>
      </c>
      <c r="N2331" s="90" t="s">
        <v>3522</v>
      </c>
      <c r="O2331" s="90" t="s">
        <v>3523</v>
      </c>
      <c r="P2331" s="90" t="s">
        <v>2849</v>
      </c>
      <c r="Q2331" s="90"/>
      <c r="R2331" s="90"/>
      <c r="S2331" s="90"/>
      <c r="T2331" s="90"/>
    </row>
    <row r="2332" spans="1:247" ht="13.5">
      <c r="A2332" s="90"/>
      <c r="B2332" s="90"/>
      <c r="C2332" s="90"/>
      <c r="D2332" s="90"/>
      <c r="E2332" s="90"/>
      <c r="F2332" s="90"/>
      <c r="G2332" s="90"/>
      <c r="H2332" s="92"/>
      <c r="I2332" s="92"/>
      <c r="J2332" s="90"/>
      <c r="K2332" s="130">
        <f>SUM(K2309:K2331)</f>
        <v>87649.107732201432</v>
      </c>
      <c r="L2332" s="130">
        <f>SUM(L2309:L2331)</f>
        <v>87288.60856276915</v>
      </c>
      <c r="M2332" s="130">
        <f>SUM(M2309:M2331)</f>
        <v>360.49916943229442</v>
      </c>
      <c r="N2332" s="90"/>
      <c r="O2332" s="90"/>
      <c r="P2332" s="90"/>
      <c r="Q2332" s="90"/>
      <c r="R2332" s="90"/>
      <c r="S2332" s="90"/>
      <c r="T2332" s="90"/>
    </row>
    <row r="2333" spans="1:247" ht="13.5">
      <c r="A2333" s="90"/>
      <c r="B2333" s="90"/>
      <c r="C2333" s="90"/>
      <c r="D2333" s="90"/>
      <c r="E2333" s="90"/>
      <c r="F2333" s="90"/>
      <c r="G2333" s="90"/>
      <c r="H2333" s="92"/>
      <c r="I2333" s="92"/>
      <c r="J2333" s="90"/>
      <c r="K2333" s="94"/>
      <c r="L2333" s="94"/>
      <c r="M2333" s="94"/>
      <c r="N2333" s="90"/>
      <c r="O2333" s="90"/>
      <c r="P2333" s="90"/>
      <c r="Q2333" s="90"/>
      <c r="R2333" s="90"/>
      <c r="S2333" s="90"/>
      <c r="T2333" s="90"/>
    </row>
    <row r="2334" spans="1:247" ht="13.5">
      <c r="A2334" s="90" t="s">
        <v>3353</v>
      </c>
      <c r="B2334" s="90" t="s">
        <v>3555</v>
      </c>
      <c r="C2334" s="90" t="s">
        <v>3559</v>
      </c>
      <c r="D2334" s="98">
        <v>45697</v>
      </c>
      <c r="E2334" s="90">
        <v>343901</v>
      </c>
      <c r="F2334" s="90" t="s">
        <v>2786</v>
      </c>
      <c r="G2334" s="90" t="s">
        <v>752</v>
      </c>
      <c r="H2334" s="92">
        <v>128581.08</v>
      </c>
      <c r="I2334" s="92">
        <v>500</v>
      </c>
      <c r="J2334" s="93"/>
      <c r="K2334" s="94">
        <f t="shared" ref="K2334:K2371" si="75">H2334/I2334</f>
        <v>257.16216000000003</v>
      </c>
      <c r="L2334" s="94">
        <f t="shared" ref="L2334:L2339" si="76">K2334</f>
        <v>257.16216000000003</v>
      </c>
      <c r="M2334" s="94">
        <f t="shared" ref="M2334:M2371" si="77">K2334-L2334</f>
        <v>0</v>
      </c>
      <c r="N2334" s="90" t="s">
        <v>3364</v>
      </c>
      <c r="O2334" s="90" t="s">
        <v>3496</v>
      </c>
      <c r="P2334" s="90" t="s">
        <v>2849</v>
      </c>
      <c r="Q2334" s="90"/>
      <c r="R2334" s="90"/>
      <c r="S2334" s="90"/>
      <c r="T2334" s="90"/>
      <c r="U2334" s="90"/>
      <c r="V2334" s="90"/>
      <c r="W2334" s="90"/>
      <c r="X2334" s="90"/>
      <c r="Y2334" s="90"/>
      <c r="Z2334" s="90"/>
      <c r="AA2334" s="90"/>
      <c r="AB2334" s="90"/>
      <c r="AC2334" s="90"/>
      <c r="AD2334" s="90"/>
      <c r="AE2334" s="90"/>
      <c r="AF2334" s="90"/>
      <c r="AG2334" s="90"/>
      <c r="AH2334" s="90"/>
      <c r="AI2334" s="90"/>
      <c r="AJ2334" s="90"/>
      <c r="AK2334" s="90"/>
      <c r="AL2334" s="90"/>
      <c r="AM2334" s="90"/>
      <c r="AN2334" s="90"/>
      <c r="AO2334" s="90"/>
      <c r="AP2334" s="90"/>
      <c r="AQ2334" s="90"/>
      <c r="AR2334" s="90"/>
      <c r="AS2334" s="90"/>
      <c r="AT2334" s="90"/>
      <c r="AU2334" s="90"/>
      <c r="AV2334" s="90"/>
      <c r="AW2334" s="90"/>
      <c r="AX2334" s="90"/>
      <c r="AY2334" s="90"/>
      <c r="AZ2334" s="90"/>
      <c r="BA2334" s="90"/>
      <c r="BB2334" s="90"/>
      <c r="BC2334" s="90"/>
      <c r="BD2334" s="90"/>
      <c r="BE2334" s="90"/>
      <c r="BF2334" s="90"/>
      <c r="BG2334" s="90"/>
      <c r="BH2334" s="90"/>
      <c r="BI2334" s="90"/>
      <c r="BJ2334" s="90"/>
      <c r="BK2334" s="90"/>
      <c r="BL2334" s="90"/>
      <c r="BM2334" s="90"/>
      <c r="BN2334" s="90"/>
      <c r="BO2334" s="90"/>
      <c r="BP2334" s="90"/>
      <c r="BQ2334" s="90"/>
      <c r="BR2334" s="90"/>
      <c r="BS2334" s="90"/>
      <c r="BT2334" s="90"/>
      <c r="BU2334" s="90"/>
      <c r="BV2334" s="90"/>
      <c r="BW2334" s="90"/>
      <c r="BX2334" s="90"/>
      <c r="BY2334" s="90"/>
      <c r="BZ2334" s="90"/>
      <c r="CA2334" s="90"/>
      <c r="CB2334" s="90"/>
      <c r="CC2334" s="90"/>
      <c r="CD2334" s="90"/>
      <c r="CE2334" s="90"/>
      <c r="CF2334" s="90"/>
      <c r="CG2334" s="90"/>
      <c r="CH2334" s="90"/>
      <c r="CI2334" s="90"/>
      <c r="CJ2334" s="90"/>
      <c r="CK2334" s="90"/>
      <c r="CL2334" s="90"/>
      <c r="CM2334" s="90"/>
      <c r="CN2334" s="90"/>
      <c r="CO2334" s="90"/>
      <c r="CP2334" s="90"/>
      <c r="CQ2334" s="90"/>
      <c r="CR2334" s="90"/>
      <c r="CS2334" s="90"/>
      <c r="CT2334" s="90"/>
      <c r="CU2334" s="90"/>
      <c r="CV2334" s="90"/>
      <c r="CW2334" s="90"/>
      <c r="CX2334" s="90"/>
      <c r="CY2334" s="90"/>
      <c r="CZ2334" s="90"/>
      <c r="DA2334" s="90"/>
      <c r="DB2334" s="90"/>
      <c r="DC2334" s="90"/>
      <c r="DD2334" s="90"/>
      <c r="DE2334" s="90"/>
      <c r="DF2334" s="90"/>
      <c r="DG2334" s="90"/>
      <c r="DH2334" s="90"/>
      <c r="DI2334" s="90"/>
      <c r="DJ2334" s="90"/>
      <c r="DK2334" s="90"/>
      <c r="DL2334" s="90"/>
      <c r="DM2334" s="90"/>
      <c r="DN2334" s="90"/>
      <c r="DO2334" s="90"/>
      <c r="DP2334" s="90"/>
      <c r="DQ2334" s="90"/>
      <c r="DR2334" s="90"/>
      <c r="DS2334" s="90"/>
      <c r="DT2334" s="90"/>
      <c r="DU2334" s="90"/>
      <c r="DV2334" s="90"/>
      <c r="DW2334" s="90"/>
      <c r="DX2334" s="90"/>
      <c r="DY2334" s="90"/>
      <c r="DZ2334" s="90"/>
      <c r="EA2334" s="90"/>
      <c r="EB2334" s="90"/>
      <c r="EC2334" s="90"/>
      <c r="ED2334" s="90"/>
      <c r="EE2334" s="90"/>
      <c r="EF2334" s="90"/>
      <c r="EG2334" s="90"/>
      <c r="EH2334" s="90"/>
      <c r="EI2334" s="90"/>
      <c r="EJ2334" s="90"/>
      <c r="EK2334" s="90"/>
      <c r="EL2334" s="90"/>
      <c r="EM2334" s="90"/>
      <c r="EN2334" s="90"/>
      <c r="EO2334" s="90"/>
      <c r="EP2334" s="90"/>
      <c r="EQ2334" s="90"/>
      <c r="ER2334" s="90"/>
      <c r="ES2334" s="90"/>
      <c r="ET2334" s="90"/>
      <c r="EU2334" s="90"/>
      <c r="EV2334" s="90"/>
      <c r="EW2334" s="90"/>
      <c r="EX2334" s="90"/>
      <c r="EY2334" s="90"/>
      <c r="EZ2334" s="90"/>
      <c r="FA2334" s="90"/>
      <c r="FB2334" s="90"/>
      <c r="FC2334" s="90"/>
      <c r="FD2334" s="90"/>
      <c r="FE2334" s="90"/>
      <c r="FF2334" s="90"/>
      <c r="FG2334" s="90"/>
      <c r="FH2334" s="90"/>
      <c r="FI2334" s="90"/>
      <c r="FJ2334" s="90"/>
      <c r="FK2334" s="90"/>
      <c r="FL2334" s="90"/>
      <c r="FM2334" s="90"/>
      <c r="FN2334" s="90"/>
      <c r="FO2334" s="90"/>
      <c r="FP2334" s="90"/>
      <c r="FQ2334" s="90"/>
      <c r="FR2334" s="90"/>
      <c r="FS2334" s="90"/>
      <c r="FT2334" s="90"/>
      <c r="FU2334" s="90"/>
      <c r="FV2334" s="90"/>
      <c r="FW2334" s="90"/>
      <c r="FX2334" s="90"/>
      <c r="FY2334" s="90"/>
      <c r="FZ2334" s="90"/>
      <c r="GA2334" s="90"/>
      <c r="GB2334" s="90"/>
      <c r="GC2334" s="90"/>
      <c r="GD2334" s="90"/>
      <c r="GE2334" s="90"/>
      <c r="GF2334" s="90"/>
      <c r="GG2334" s="90"/>
      <c r="GH2334" s="90"/>
      <c r="GI2334" s="90"/>
      <c r="GJ2334" s="90"/>
      <c r="GK2334" s="90"/>
      <c r="GL2334" s="90"/>
      <c r="GM2334" s="90"/>
      <c r="GN2334" s="90"/>
      <c r="GO2334" s="90"/>
      <c r="GP2334" s="90"/>
      <c r="GQ2334" s="90"/>
      <c r="GR2334" s="90"/>
      <c r="GS2334" s="90"/>
      <c r="GT2334" s="90"/>
      <c r="GU2334" s="90"/>
      <c r="GV2334" s="90"/>
      <c r="GW2334" s="90"/>
      <c r="GX2334" s="90"/>
      <c r="GY2334" s="90"/>
      <c r="GZ2334" s="90"/>
      <c r="HA2334" s="90"/>
      <c r="HB2334" s="90"/>
      <c r="HC2334" s="90"/>
      <c r="HD2334" s="90"/>
      <c r="HE2334" s="90"/>
      <c r="HF2334" s="90"/>
      <c r="HG2334" s="90"/>
      <c r="HH2334" s="90"/>
      <c r="HI2334" s="90"/>
      <c r="HJ2334" s="90"/>
      <c r="HK2334" s="90"/>
      <c r="HL2334" s="90"/>
      <c r="HM2334" s="90"/>
      <c r="HN2334" s="90"/>
      <c r="HO2334" s="90"/>
      <c r="HP2334" s="90"/>
      <c r="HQ2334" s="90"/>
      <c r="HR2334" s="90"/>
      <c r="HS2334" s="90"/>
      <c r="HT2334" s="90"/>
      <c r="HU2334" s="90"/>
      <c r="HV2334" s="90"/>
      <c r="HW2334" s="90"/>
      <c r="HX2334" s="90"/>
      <c r="HY2334" s="90"/>
      <c r="HZ2334" s="90"/>
      <c r="IA2334" s="90"/>
      <c r="IB2334" s="90"/>
      <c r="IC2334" s="90"/>
      <c r="ID2334" s="90"/>
      <c r="IE2334" s="90"/>
      <c r="IF2334" s="90"/>
      <c r="IG2334" s="90"/>
      <c r="IH2334" s="90"/>
      <c r="II2334" s="90"/>
      <c r="IJ2334" s="90"/>
      <c r="IK2334" s="90"/>
      <c r="IL2334" s="90"/>
      <c r="IM2334" s="90"/>
    </row>
    <row r="2335" spans="1:247" ht="13.5">
      <c r="A2335" s="90" t="s">
        <v>3353</v>
      </c>
      <c r="B2335" s="90" t="s">
        <v>3555</v>
      </c>
      <c r="C2335" s="90" t="s">
        <v>3559</v>
      </c>
      <c r="D2335" s="98">
        <v>45817</v>
      </c>
      <c r="E2335" s="90">
        <v>344365</v>
      </c>
      <c r="F2335" s="90" t="s">
        <v>2786</v>
      </c>
      <c r="G2335" s="90" t="s">
        <v>752</v>
      </c>
      <c r="H2335" s="92">
        <v>146374.32</v>
      </c>
      <c r="I2335" s="92">
        <v>500</v>
      </c>
      <c r="J2335" s="93"/>
      <c r="K2335" s="94">
        <f t="shared" si="75"/>
        <v>292.74864000000002</v>
      </c>
      <c r="L2335" s="94">
        <f t="shared" si="76"/>
        <v>292.74864000000002</v>
      </c>
      <c r="M2335" s="94">
        <f t="shared" si="77"/>
        <v>0</v>
      </c>
      <c r="N2335" s="90" t="s">
        <v>3364</v>
      </c>
      <c r="O2335" s="90" t="s">
        <v>3496</v>
      </c>
      <c r="P2335" s="90" t="s">
        <v>2849</v>
      </c>
      <c r="Q2335" s="90"/>
      <c r="R2335" s="90"/>
      <c r="S2335" s="90"/>
      <c r="T2335" s="90"/>
      <c r="U2335" s="90"/>
      <c r="V2335" s="90"/>
      <c r="W2335" s="90"/>
      <c r="X2335" s="90"/>
      <c r="Y2335" s="90"/>
      <c r="Z2335" s="90"/>
      <c r="AA2335" s="90"/>
      <c r="AB2335" s="90"/>
      <c r="AC2335" s="90"/>
      <c r="AD2335" s="90"/>
      <c r="AE2335" s="90"/>
      <c r="AF2335" s="90"/>
      <c r="AG2335" s="90"/>
      <c r="AH2335" s="90"/>
      <c r="AI2335" s="90"/>
      <c r="AJ2335" s="90"/>
      <c r="AK2335" s="90"/>
      <c r="AL2335" s="90"/>
      <c r="AM2335" s="90"/>
      <c r="AN2335" s="90"/>
      <c r="AO2335" s="90"/>
      <c r="AP2335" s="90"/>
      <c r="AQ2335" s="90"/>
      <c r="AR2335" s="90"/>
      <c r="AS2335" s="90"/>
      <c r="AT2335" s="90"/>
      <c r="AU2335" s="90"/>
      <c r="AV2335" s="90"/>
      <c r="AW2335" s="90"/>
      <c r="AX2335" s="90"/>
      <c r="AY2335" s="90"/>
      <c r="AZ2335" s="90"/>
      <c r="BA2335" s="90"/>
      <c r="BB2335" s="90"/>
      <c r="BC2335" s="90"/>
      <c r="BD2335" s="90"/>
      <c r="BE2335" s="90"/>
      <c r="BF2335" s="90"/>
      <c r="BG2335" s="90"/>
      <c r="BH2335" s="90"/>
      <c r="BI2335" s="90"/>
      <c r="BJ2335" s="90"/>
      <c r="BK2335" s="90"/>
      <c r="BL2335" s="90"/>
      <c r="BM2335" s="90"/>
      <c r="BN2335" s="90"/>
      <c r="BO2335" s="90"/>
      <c r="BP2335" s="90"/>
      <c r="BQ2335" s="90"/>
      <c r="BR2335" s="90"/>
      <c r="BS2335" s="90"/>
      <c r="BT2335" s="90"/>
      <c r="BU2335" s="90"/>
      <c r="BV2335" s="90"/>
      <c r="BW2335" s="90"/>
      <c r="BX2335" s="90"/>
      <c r="BY2335" s="90"/>
      <c r="BZ2335" s="90"/>
      <c r="CA2335" s="90"/>
      <c r="CB2335" s="90"/>
      <c r="CC2335" s="90"/>
      <c r="CD2335" s="90"/>
      <c r="CE2335" s="90"/>
      <c r="CF2335" s="90"/>
      <c r="CG2335" s="90"/>
      <c r="CH2335" s="90"/>
      <c r="CI2335" s="90"/>
      <c r="CJ2335" s="90"/>
      <c r="CK2335" s="90"/>
      <c r="CL2335" s="90"/>
      <c r="CM2335" s="90"/>
      <c r="CN2335" s="90"/>
      <c r="CO2335" s="90"/>
      <c r="CP2335" s="90"/>
      <c r="CQ2335" s="90"/>
      <c r="CR2335" s="90"/>
      <c r="CS2335" s="90"/>
      <c r="CT2335" s="90"/>
      <c r="CU2335" s="90"/>
      <c r="CV2335" s="90"/>
      <c r="CW2335" s="90"/>
      <c r="CX2335" s="90"/>
      <c r="CY2335" s="90"/>
      <c r="CZ2335" s="90"/>
      <c r="DA2335" s="90"/>
      <c r="DB2335" s="90"/>
      <c r="DC2335" s="90"/>
      <c r="DD2335" s="90"/>
      <c r="DE2335" s="90"/>
      <c r="DF2335" s="90"/>
      <c r="DG2335" s="90"/>
      <c r="DH2335" s="90"/>
      <c r="DI2335" s="90"/>
      <c r="DJ2335" s="90"/>
      <c r="DK2335" s="90"/>
      <c r="DL2335" s="90"/>
      <c r="DM2335" s="90"/>
      <c r="DN2335" s="90"/>
      <c r="DO2335" s="90"/>
      <c r="DP2335" s="90"/>
      <c r="DQ2335" s="90"/>
      <c r="DR2335" s="90"/>
      <c r="DS2335" s="90"/>
      <c r="DT2335" s="90"/>
      <c r="DU2335" s="90"/>
      <c r="DV2335" s="90"/>
      <c r="DW2335" s="90"/>
      <c r="DX2335" s="90"/>
      <c r="DY2335" s="90"/>
      <c r="DZ2335" s="90"/>
      <c r="EA2335" s="90"/>
      <c r="EB2335" s="90"/>
      <c r="EC2335" s="90"/>
      <c r="ED2335" s="90"/>
      <c r="EE2335" s="90"/>
      <c r="EF2335" s="90"/>
      <c r="EG2335" s="90"/>
      <c r="EH2335" s="90"/>
      <c r="EI2335" s="90"/>
      <c r="EJ2335" s="90"/>
      <c r="EK2335" s="90"/>
      <c r="EL2335" s="90"/>
      <c r="EM2335" s="90"/>
      <c r="EN2335" s="90"/>
      <c r="EO2335" s="90"/>
      <c r="EP2335" s="90"/>
      <c r="EQ2335" s="90"/>
      <c r="ER2335" s="90"/>
      <c r="ES2335" s="90"/>
      <c r="ET2335" s="90"/>
      <c r="EU2335" s="90"/>
      <c r="EV2335" s="90"/>
      <c r="EW2335" s="90"/>
      <c r="EX2335" s="90"/>
      <c r="EY2335" s="90"/>
      <c r="EZ2335" s="90"/>
      <c r="FA2335" s="90"/>
      <c r="FB2335" s="90"/>
      <c r="FC2335" s="90"/>
      <c r="FD2335" s="90"/>
      <c r="FE2335" s="90"/>
      <c r="FF2335" s="90"/>
      <c r="FG2335" s="90"/>
      <c r="FH2335" s="90"/>
      <c r="FI2335" s="90"/>
      <c r="FJ2335" s="90"/>
      <c r="FK2335" s="90"/>
      <c r="FL2335" s="90"/>
      <c r="FM2335" s="90"/>
      <c r="FN2335" s="90"/>
      <c r="FO2335" s="90"/>
      <c r="FP2335" s="90"/>
      <c r="FQ2335" s="90"/>
      <c r="FR2335" s="90"/>
      <c r="FS2335" s="90"/>
      <c r="FT2335" s="90"/>
      <c r="FU2335" s="90"/>
      <c r="FV2335" s="90"/>
      <c r="FW2335" s="90"/>
      <c r="FX2335" s="90"/>
      <c r="FY2335" s="90"/>
      <c r="FZ2335" s="90"/>
      <c r="GA2335" s="90"/>
      <c r="GB2335" s="90"/>
      <c r="GC2335" s="90"/>
      <c r="GD2335" s="90"/>
      <c r="GE2335" s="90"/>
      <c r="GF2335" s="90"/>
      <c r="GG2335" s="90"/>
      <c r="GH2335" s="90"/>
      <c r="GI2335" s="90"/>
      <c r="GJ2335" s="90"/>
      <c r="GK2335" s="90"/>
      <c r="GL2335" s="90"/>
      <c r="GM2335" s="90"/>
      <c r="GN2335" s="90"/>
      <c r="GO2335" s="90"/>
      <c r="GP2335" s="90"/>
      <c r="GQ2335" s="90"/>
      <c r="GR2335" s="90"/>
      <c r="GS2335" s="90"/>
      <c r="GT2335" s="90"/>
      <c r="GU2335" s="90"/>
      <c r="GV2335" s="90"/>
      <c r="GW2335" s="90"/>
      <c r="GX2335" s="90"/>
      <c r="GY2335" s="90"/>
      <c r="GZ2335" s="90"/>
      <c r="HA2335" s="90"/>
      <c r="HB2335" s="90"/>
      <c r="HC2335" s="90"/>
      <c r="HD2335" s="90"/>
      <c r="HE2335" s="90"/>
      <c r="HF2335" s="90"/>
      <c r="HG2335" s="90"/>
      <c r="HH2335" s="90"/>
      <c r="HI2335" s="90"/>
      <c r="HJ2335" s="90"/>
      <c r="HK2335" s="90"/>
      <c r="HL2335" s="90"/>
      <c r="HM2335" s="90"/>
      <c r="HN2335" s="90"/>
      <c r="HO2335" s="90"/>
      <c r="HP2335" s="90"/>
      <c r="HQ2335" s="90"/>
      <c r="HR2335" s="90"/>
      <c r="HS2335" s="90"/>
      <c r="HT2335" s="90"/>
      <c r="HU2335" s="90"/>
      <c r="HV2335" s="90"/>
      <c r="HW2335" s="90"/>
      <c r="HX2335" s="90"/>
      <c r="HY2335" s="90"/>
      <c r="HZ2335" s="90"/>
      <c r="IA2335" s="90"/>
      <c r="IB2335" s="90"/>
      <c r="IC2335" s="90"/>
      <c r="ID2335" s="90"/>
      <c r="IE2335" s="90"/>
      <c r="IF2335" s="90"/>
      <c r="IG2335" s="90"/>
      <c r="IH2335" s="90"/>
      <c r="II2335" s="90"/>
      <c r="IJ2335" s="90"/>
      <c r="IK2335" s="90"/>
      <c r="IL2335" s="90"/>
      <c r="IM2335" s="90"/>
    </row>
    <row r="2336" spans="1:247" ht="13.5">
      <c r="A2336" s="90" t="s">
        <v>3353</v>
      </c>
      <c r="B2336" s="90" t="s">
        <v>3560</v>
      </c>
      <c r="C2336" s="90" t="s">
        <v>3559</v>
      </c>
      <c r="D2336" s="98">
        <v>45878</v>
      </c>
      <c r="E2336" s="90">
        <v>344381</v>
      </c>
      <c r="F2336" s="90" t="s">
        <v>2786</v>
      </c>
      <c r="G2336" s="90" t="s">
        <v>752</v>
      </c>
      <c r="H2336" s="92">
        <v>711640.65</v>
      </c>
      <c r="I2336" s="92">
        <v>500</v>
      </c>
      <c r="J2336" s="93"/>
      <c r="K2336" s="94">
        <f t="shared" si="75"/>
        <v>1423.2813000000001</v>
      </c>
      <c r="L2336" s="94">
        <f t="shared" si="76"/>
        <v>1423.2813000000001</v>
      </c>
      <c r="M2336" s="94">
        <f t="shared" si="77"/>
        <v>0</v>
      </c>
      <c r="N2336" s="90" t="s">
        <v>3364</v>
      </c>
      <c r="O2336" s="90" t="s">
        <v>3496</v>
      </c>
      <c r="P2336" s="90" t="s">
        <v>2849</v>
      </c>
      <c r="Q2336" s="90"/>
      <c r="R2336" s="90"/>
      <c r="S2336" s="90"/>
      <c r="T2336" s="90"/>
      <c r="U2336" s="90"/>
      <c r="V2336" s="90"/>
      <c r="W2336" s="90"/>
      <c r="X2336" s="90"/>
      <c r="Y2336" s="90"/>
      <c r="Z2336" s="90"/>
      <c r="AA2336" s="90"/>
      <c r="AB2336" s="90"/>
      <c r="AC2336" s="90"/>
      <c r="AD2336" s="90"/>
      <c r="AE2336" s="90"/>
      <c r="AF2336" s="90"/>
      <c r="AG2336" s="90"/>
      <c r="AH2336" s="90"/>
      <c r="AI2336" s="90"/>
      <c r="AJ2336" s="90"/>
      <c r="AK2336" s="90"/>
      <c r="AL2336" s="90"/>
      <c r="AM2336" s="90"/>
      <c r="AN2336" s="90"/>
      <c r="AO2336" s="90"/>
      <c r="AP2336" s="90"/>
      <c r="AQ2336" s="90"/>
      <c r="AR2336" s="90"/>
      <c r="AS2336" s="90"/>
      <c r="AT2336" s="90"/>
      <c r="AU2336" s="90"/>
      <c r="AV2336" s="90"/>
      <c r="AW2336" s="90"/>
      <c r="AX2336" s="90"/>
      <c r="AY2336" s="90"/>
      <c r="AZ2336" s="90"/>
      <c r="BA2336" s="90"/>
      <c r="BB2336" s="90"/>
      <c r="BC2336" s="90"/>
      <c r="BD2336" s="90"/>
      <c r="BE2336" s="90"/>
      <c r="BF2336" s="90"/>
      <c r="BG2336" s="90"/>
      <c r="BH2336" s="90"/>
      <c r="BI2336" s="90"/>
      <c r="BJ2336" s="90"/>
      <c r="BK2336" s="90"/>
      <c r="BL2336" s="90"/>
      <c r="BM2336" s="90"/>
      <c r="BN2336" s="90"/>
      <c r="BO2336" s="90"/>
      <c r="BP2336" s="90"/>
      <c r="BQ2336" s="90"/>
      <c r="BR2336" s="90"/>
      <c r="BS2336" s="90"/>
      <c r="BT2336" s="90"/>
      <c r="BU2336" s="90"/>
      <c r="BV2336" s="90"/>
      <c r="BW2336" s="90"/>
      <c r="BX2336" s="90"/>
      <c r="BY2336" s="90"/>
      <c r="BZ2336" s="90"/>
      <c r="CA2336" s="90"/>
      <c r="CB2336" s="90"/>
      <c r="CC2336" s="90"/>
      <c r="CD2336" s="90"/>
      <c r="CE2336" s="90"/>
      <c r="CF2336" s="90"/>
      <c r="CG2336" s="90"/>
      <c r="CH2336" s="90"/>
      <c r="CI2336" s="90"/>
      <c r="CJ2336" s="90"/>
      <c r="CK2336" s="90"/>
      <c r="CL2336" s="90"/>
      <c r="CM2336" s="90"/>
      <c r="CN2336" s="90"/>
      <c r="CO2336" s="90"/>
      <c r="CP2336" s="90"/>
      <c r="CQ2336" s="90"/>
      <c r="CR2336" s="90"/>
      <c r="CS2336" s="90"/>
      <c r="CT2336" s="90"/>
      <c r="CU2336" s="90"/>
      <c r="CV2336" s="90"/>
      <c r="CW2336" s="90"/>
      <c r="CX2336" s="90"/>
      <c r="CY2336" s="90"/>
      <c r="CZ2336" s="90"/>
      <c r="DA2336" s="90"/>
      <c r="DB2336" s="90"/>
      <c r="DC2336" s="90"/>
      <c r="DD2336" s="90"/>
      <c r="DE2336" s="90"/>
      <c r="DF2336" s="90"/>
      <c r="DG2336" s="90"/>
      <c r="DH2336" s="90"/>
      <c r="DI2336" s="90"/>
      <c r="DJ2336" s="90"/>
      <c r="DK2336" s="90"/>
      <c r="DL2336" s="90"/>
      <c r="DM2336" s="90"/>
      <c r="DN2336" s="90"/>
      <c r="DO2336" s="90"/>
      <c r="DP2336" s="90"/>
      <c r="DQ2336" s="90"/>
      <c r="DR2336" s="90"/>
      <c r="DS2336" s="90"/>
      <c r="DT2336" s="90"/>
      <c r="DU2336" s="90"/>
      <c r="DV2336" s="90"/>
      <c r="DW2336" s="90"/>
      <c r="DX2336" s="90"/>
      <c r="DY2336" s="90"/>
      <c r="DZ2336" s="90"/>
      <c r="EA2336" s="90"/>
      <c r="EB2336" s="90"/>
      <c r="EC2336" s="90"/>
      <c r="ED2336" s="90"/>
      <c r="EE2336" s="90"/>
      <c r="EF2336" s="90"/>
      <c r="EG2336" s="90"/>
      <c r="EH2336" s="90"/>
      <c r="EI2336" s="90"/>
      <c r="EJ2336" s="90"/>
      <c r="EK2336" s="90"/>
      <c r="EL2336" s="90"/>
      <c r="EM2336" s="90"/>
      <c r="EN2336" s="90"/>
      <c r="EO2336" s="90"/>
      <c r="EP2336" s="90"/>
      <c r="EQ2336" s="90"/>
      <c r="ER2336" s="90"/>
      <c r="ES2336" s="90"/>
      <c r="ET2336" s="90"/>
      <c r="EU2336" s="90"/>
      <c r="EV2336" s="90"/>
      <c r="EW2336" s="90"/>
      <c r="EX2336" s="90"/>
      <c r="EY2336" s="90"/>
      <c r="EZ2336" s="90"/>
      <c r="FA2336" s="90"/>
      <c r="FB2336" s="90"/>
      <c r="FC2336" s="90"/>
      <c r="FD2336" s="90"/>
      <c r="FE2336" s="90"/>
      <c r="FF2336" s="90"/>
      <c r="FG2336" s="90"/>
      <c r="FH2336" s="90"/>
      <c r="FI2336" s="90"/>
      <c r="FJ2336" s="90"/>
      <c r="FK2336" s="90"/>
      <c r="FL2336" s="90"/>
      <c r="FM2336" s="90"/>
      <c r="FN2336" s="90"/>
      <c r="FO2336" s="90"/>
      <c r="FP2336" s="90"/>
      <c r="FQ2336" s="90"/>
      <c r="FR2336" s="90"/>
      <c r="FS2336" s="90"/>
      <c r="FT2336" s="90"/>
      <c r="FU2336" s="90"/>
      <c r="FV2336" s="90"/>
      <c r="FW2336" s="90"/>
      <c r="FX2336" s="90"/>
      <c r="FY2336" s="90"/>
      <c r="FZ2336" s="90"/>
      <c r="GA2336" s="90"/>
      <c r="GB2336" s="90"/>
      <c r="GC2336" s="90"/>
      <c r="GD2336" s="90"/>
      <c r="GE2336" s="90"/>
      <c r="GF2336" s="90"/>
      <c r="GG2336" s="90"/>
      <c r="GH2336" s="90"/>
      <c r="GI2336" s="90"/>
      <c r="GJ2336" s="90"/>
      <c r="GK2336" s="90"/>
      <c r="GL2336" s="90"/>
      <c r="GM2336" s="90"/>
      <c r="GN2336" s="90"/>
      <c r="GO2336" s="90"/>
      <c r="GP2336" s="90"/>
      <c r="GQ2336" s="90"/>
      <c r="GR2336" s="90"/>
      <c r="GS2336" s="90"/>
      <c r="GT2336" s="90"/>
      <c r="GU2336" s="90"/>
      <c r="GV2336" s="90"/>
      <c r="GW2336" s="90"/>
      <c r="GX2336" s="90"/>
      <c r="GY2336" s="90"/>
      <c r="GZ2336" s="90"/>
      <c r="HA2336" s="90"/>
      <c r="HB2336" s="90"/>
      <c r="HC2336" s="90"/>
      <c r="HD2336" s="90"/>
      <c r="HE2336" s="90"/>
      <c r="HF2336" s="90"/>
      <c r="HG2336" s="90"/>
      <c r="HH2336" s="90"/>
      <c r="HI2336" s="90"/>
      <c r="HJ2336" s="90"/>
      <c r="HK2336" s="90"/>
      <c r="HL2336" s="90"/>
      <c r="HM2336" s="90"/>
      <c r="HN2336" s="90"/>
      <c r="HO2336" s="90"/>
      <c r="HP2336" s="90"/>
      <c r="HQ2336" s="90"/>
      <c r="HR2336" s="90"/>
      <c r="HS2336" s="90"/>
      <c r="HT2336" s="90"/>
      <c r="HU2336" s="90"/>
      <c r="HV2336" s="90"/>
      <c r="HW2336" s="90"/>
      <c r="HX2336" s="90"/>
      <c r="HY2336" s="90"/>
      <c r="HZ2336" s="90"/>
      <c r="IA2336" s="90"/>
      <c r="IB2336" s="90"/>
      <c r="IC2336" s="90"/>
      <c r="ID2336" s="90"/>
      <c r="IE2336" s="90"/>
      <c r="IF2336" s="90"/>
      <c r="IG2336" s="90"/>
      <c r="IH2336" s="90"/>
      <c r="II2336" s="90"/>
      <c r="IJ2336" s="90"/>
      <c r="IK2336" s="90"/>
      <c r="IL2336" s="90"/>
      <c r="IM2336" s="90"/>
    </row>
    <row r="2337" spans="1:247" ht="13.5">
      <c r="A2337" s="90" t="s">
        <v>3353</v>
      </c>
      <c r="B2337" s="90" t="s">
        <v>3560</v>
      </c>
      <c r="C2337" s="90" t="s">
        <v>3559</v>
      </c>
      <c r="D2337" s="98">
        <v>46000</v>
      </c>
      <c r="E2337" s="90">
        <v>344944</v>
      </c>
      <c r="F2337" s="90" t="s">
        <v>2786</v>
      </c>
      <c r="G2337" s="90" t="s">
        <v>752</v>
      </c>
      <c r="H2337" s="92">
        <v>414795</v>
      </c>
      <c r="I2337" s="92">
        <v>500</v>
      </c>
      <c r="J2337" s="93"/>
      <c r="K2337" s="94">
        <f t="shared" si="75"/>
        <v>829.59</v>
      </c>
      <c r="L2337" s="94">
        <f t="shared" si="76"/>
        <v>829.59</v>
      </c>
      <c r="M2337" s="94">
        <f t="shared" si="77"/>
        <v>0</v>
      </c>
      <c r="N2337" s="90" t="s">
        <v>3364</v>
      </c>
      <c r="O2337" s="90" t="s">
        <v>3496</v>
      </c>
      <c r="P2337" s="90" t="s">
        <v>2849</v>
      </c>
      <c r="Q2337" s="90"/>
      <c r="R2337" s="90"/>
      <c r="S2337" s="90"/>
      <c r="T2337" s="90"/>
      <c r="U2337" s="90"/>
      <c r="V2337" s="90"/>
      <c r="W2337" s="90"/>
      <c r="X2337" s="90"/>
      <c r="Y2337" s="90"/>
      <c r="Z2337" s="90"/>
      <c r="AA2337" s="90"/>
      <c r="AB2337" s="90"/>
      <c r="AC2337" s="90"/>
      <c r="AD2337" s="90"/>
      <c r="AE2337" s="90"/>
      <c r="AF2337" s="90"/>
      <c r="AG2337" s="90"/>
      <c r="AH2337" s="90"/>
      <c r="AI2337" s="90"/>
      <c r="AJ2337" s="90"/>
      <c r="AK2337" s="90"/>
      <c r="AL2337" s="90"/>
      <c r="AM2337" s="90"/>
      <c r="AN2337" s="90"/>
      <c r="AO2337" s="90"/>
      <c r="AP2337" s="90"/>
      <c r="AQ2337" s="90"/>
      <c r="AR2337" s="90"/>
      <c r="AS2337" s="90"/>
      <c r="AT2337" s="90"/>
      <c r="AU2337" s="90"/>
      <c r="AV2337" s="90"/>
      <c r="AW2337" s="90"/>
      <c r="AX2337" s="90"/>
      <c r="AY2337" s="90"/>
      <c r="AZ2337" s="90"/>
      <c r="BA2337" s="90"/>
      <c r="BB2337" s="90"/>
      <c r="BC2337" s="90"/>
      <c r="BD2337" s="90"/>
      <c r="BE2337" s="90"/>
      <c r="BF2337" s="90"/>
      <c r="BG2337" s="90"/>
      <c r="BH2337" s="90"/>
      <c r="BI2337" s="90"/>
      <c r="BJ2337" s="90"/>
      <c r="BK2337" s="90"/>
      <c r="BL2337" s="90"/>
      <c r="BM2337" s="90"/>
      <c r="BN2337" s="90"/>
      <c r="BO2337" s="90"/>
      <c r="BP2337" s="90"/>
      <c r="BQ2337" s="90"/>
      <c r="BR2337" s="90"/>
      <c r="BS2337" s="90"/>
      <c r="BT2337" s="90"/>
      <c r="BU2337" s="90"/>
      <c r="BV2337" s="90"/>
      <c r="BW2337" s="90"/>
      <c r="BX2337" s="90"/>
      <c r="BY2337" s="90"/>
      <c r="BZ2337" s="90"/>
      <c r="CA2337" s="90"/>
      <c r="CB2337" s="90"/>
      <c r="CC2337" s="90"/>
      <c r="CD2337" s="90"/>
      <c r="CE2337" s="90"/>
      <c r="CF2337" s="90"/>
      <c r="CG2337" s="90"/>
      <c r="CH2337" s="90"/>
      <c r="CI2337" s="90"/>
      <c r="CJ2337" s="90"/>
      <c r="CK2337" s="90"/>
      <c r="CL2337" s="90"/>
      <c r="CM2337" s="90"/>
      <c r="CN2337" s="90"/>
      <c r="CO2337" s="90"/>
      <c r="CP2337" s="90"/>
      <c r="CQ2337" s="90"/>
      <c r="CR2337" s="90"/>
      <c r="CS2337" s="90"/>
      <c r="CT2337" s="90"/>
      <c r="CU2337" s="90"/>
      <c r="CV2337" s="90"/>
      <c r="CW2337" s="90"/>
      <c r="CX2337" s="90"/>
      <c r="CY2337" s="90"/>
      <c r="CZ2337" s="90"/>
      <c r="DA2337" s="90"/>
      <c r="DB2337" s="90"/>
      <c r="DC2337" s="90"/>
      <c r="DD2337" s="90"/>
      <c r="DE2337" s="90"/>
      <c r="DF2337" s="90"/>
      <c r="DG2337" s="90"/>
      <c r="DH2337" s="90"/>
      <c r="DI2337" s="90"/>
      <c r="DJ2337" s="90"/>
      <c r="DK2337" s="90"/>
      <c r="DL2337" s="90"/>
      <c r="DM2337" s="90"/>
      <c r="DN2337" s="90"/>
      <c r="DO2337" s="90"/>
      <c r="DP2337" s="90"/>
      <c r="DQ2337" s="90"/>
      <c r="DR2337" s="90"/>
      <c r="DS2337" s="90"/>
      <c r="DT2337" s="90"/>
      <c r="DU2337" s="90"/>
      <c r="DV2337" s="90"/>
      <c r="DW2337" s="90"/>
      <c r="DX2337" s="90"/>
      <c r="DY2337" s="90"/>
      <c r="DZ2337" s="90"/>
      <c r="EA2337" s="90"/>
      <c r="EB2337" s="90"/>
      <c r="EC2337" s="90"/>
      <c r="ED2337" s="90"/>
      <c r="EE2337" s="90"/>
      <c r="EF2337" s="90"/>
      <c r="EG2337" s="90"/>
      <c r="EH2337" s="90"/>
      <c r="EI2337" s="90"/>
      <c r="EJ2337" s="90"/>
      <c r="EK2337" s="90"/>
      <c r="EL2337" s="90"/>
      <c r="EM2337" s="90"/>
      <c r="EN2337" s="90"/>
      <c r="EO2337" s="90"/>
      <c r="EP2337" s="90"/>
      <c r="EQ2337" s="90"/>
      <c r="ER2337" s="90"/>
      <c r="ES2337" s="90"/>
      <c r="ET2337" s="90"/>
      <c r="EU2337" s="90"/>
      <c r="EV2337" s="90"/>
      <c r="EW2337" s="90"/>
      <c r="EX2337" s="90"/>
      <c r="EY2337" s="90"/>
      <c r="EZ2337" s="90"/>
      <c r="FA2337" s="90"/>
      <c r="FB2337" s="90"/>
      <c r="FC2337" s="90"/>
      <c r="FD2337" s="90"/>
      <c r="FE2337" s="90"/>
      <c r="FF2337" s="90"/>
      <c r="FG2337" s="90"/>
      <c r="FH2337" s="90"/>
      <c r="FI2337" s="90"/>
      <c r="FJ2337" s="90"/>
      <c r="FK2337" s="90"/>
      <c r="FL2337" s="90"/>
      <c r="FM2337" s="90"/>
      <c r="FN2337" s="90"/>
      <c r="FO2337" s="90"/>
      <c r="FP2337" s="90"/>
      <c r="FQ2337" s="90"/>
      <c r="FR2337" s="90"/>
      <c r="FS2337" s="90"/>
      <c r="FT2337" s="90"/>
      <c r="FU2337" s="90"/>
      <c r="FV2337" s="90"/>
      <c r="FW2337" s="90"/>
      <c r="FX2337" s="90"/>
      <c r="FY2337" s="90"/>
      <c r="FZ2337" s="90"/>
      <c r="GA2337" s="90"/>
      <c r="GB2337" s="90"/>
      <c r="GC2337" s="90"/>
      <c r="GD2337" s="90"/>
      <c r="GE2337" s="90"/>
      <c r="GF2337" s="90"/>
      <c r="GG2337" s="90"/>
      <c r="GH2337" s="90"/>
      <c r="GI2337" s="90"/>
      <c r="GJ2337" s="90"/>
      <c r="GK2337" s="90"/>
      <c r="GL2337" s="90"/>
      <c r="GM2337" s="90"/>
      <c r="GN2337" s="90"/>
      <c r="GO2337" s="90"/>
      <c r="GP2337" s="90"/>
      <c r="GQ2337" s="90"/>
      <c r="GR2337" s="90"/>
      <c r="GS2337" s="90"/>
      <c r="GT2337" s="90"/>
      <c r="GU2337" s="90"/>
      <c r="GV2337" s="90"/>
      <c r="GW2337" s="90"/>
      <c r="GX2337" s="90"/>
      <c r="GY2337" s="90"/>
      <c r="GZ2337" s="90"/>
      <c r="HA2337" s="90"/>
      <c r="HB2337" s="90"/>
      <c r="HC2337" s="90"/>
      <c r="HD2337" s="90"/>
      <c r="HE2337" s="90"/>
      <c r="HF2337" s="90"/>
      <c r="HG2337" s="90"/>
      <c r="HH2337" s="90"/>
      <c r="HI2337" s="90"/>
      <c r="HJ2337" s="90"/>
      <c r="HK2337" s="90"/>
      <c r="HL2337" s="90"/>
      <c r="HM2337" s="90"/>
      <c r="HN2337" s="90"/>
      <c r="HO2337" s="90"/>
      <c r="HP2337" s="90"/>
      <c r="HQ2337" s="90"/>
      <c r="HR2337" s="90"/>
      <c r="HS2337" s="90"/>
      <c r="HT2337" s="90"/>
      <c r="HU2337" s="90"/>
      <c r="HV2337" s="90"/>
      <c r="HW2337" s="90"/>
      <c r="HX2337" s="90"/>
      <c r="HY2337" s="90"/>
      <c r="HZ2337" s="90"/>
      <c r="IA2337" s="90"/>
      <c r="IB2337" s="90"/>
      <c r="IC2337" s="90"/>
      <c r="ID2337" s="90"/>
      <c r="IE2337" s="90"/>
      <c r="IF2337" s="90"/>
      <c r="IG2337" s="90"/>
      <c r="IH2337" s="90"/>
      <c r="II2337" s="90"/>
      <c r="IJ2337" s="90"/>
      <c r="IK2337" s="90"/>
      <c r="IL2337" s="90"/>
      <c r="IM2337" s="90"/>
    </row>
    <row r="2338" spans="1:247" ht="13.5">
      <c r="A2338" s="90" t="s">
        <v>3353</v>
      </c>
      <c r="B2338" s="90" t="s">
        <v>3560</v>
      </c>
      <c r="C2338" s="90" t="s">
        <v>3559</v>
      </c>
      <c r="D2338" s="98">
        <v>46000</v>
      </c>
      <c r="E2338" s="90">
        <v>344962</v>
      </c>
      <c r="F2338" s="90" t="s">
        <v>2786</v>
      </c>
      <c r="G2338" s="90" t="s">
        <v>752</v>
      </c>
      <c r="H2338" s="92">
        <v>7625</v>
      </c>
      <c r="I2338" s="92">
        <v>500</v>
      </c>
      <c r="J2338" s="93"/>
      <c r="K2338" s="94">
        <f t="shared" si="75"/>
        <v>15.25</v>
      </c>
      <c r="L2338" s="94">
        <f t="shared" si="76"/>
        <v>15.25</v>
      </c>
      <c r="M2338" s="94">
        <f t="shared" si="77"/>
        <v>0</v>
      </c>
      <c r="N2338" s="90" t="s">
        <v>3364</v>
      </c>
      <c r="O2338" s="90" t="s">
        <v>3496</v>
      </c>
      <c r="P2338" s="90" t="s">
        <v>2849</v>
      </c>
      <c r="Q2338" s="90"/>
      <c r="R2338" s="90"/>
      <c r="S2338" s="90"/>
      <c r="T2338" s="90"/>
      <c r="U2338" s="90"/>
      <c r="V2338" s="90"/>
      <c r="W2338" s="90"/>
      <c r="X2338" s="90"/>
      <c r="Y2338" s="90"/>
      <c r="Z2338" s="90"/>
      <c r="AA2338" s="90"/>
      <c r="AB2338" s="90"/>
      <c r="AC2338" s="90"/>
      <c r="AD2338" s="90"/>
      <c r="AE2338" s="90"/>
      <c r="AF2338" s="90"/>
      <c r="AG2338" s="90"/>
      <c r="AH2338" s="90"/>
      <c r="AI2338" s="90"/>
      <c r="AJ2338" s="90"/>
      <c r="AK2338" s="90"/>
      <c r="AL2338" s="90"/>
      <c r="AM2338" s="90"/>
      <c r="AN2338" s="90"/>
      <c r="AO2338" s="90"/>
      <c r="AP2338" s="90"/>
      <c r="AQ2338" s="90"/>
      <c r="AR2338" s="90"/>
      <c r="AS2338" s="90"/>
      <c r="AT2338" s="90"/>
      <c r="AU2338" s="90"/>
      <c r="AV2338" s="90"/>
      <c r="AW2338" s="90"/>
      <c r="AX2338" s="90"/>
      <c r="AY2338" s="90"/>
      <c r="AZ2338" s="90"/>
      <c r="BA2338" s="90"/>
      <c r="BB2338" s="90"/>
      <c r="BC2338" s="90"/>
      <c r="BD2338" s="90"/>
      <c r="BE2338" s="90"/>
      <c r="BF2338" s="90"/>
      <c r="BG2338" s="90"/>
      <c r="BH2338" s="90"/>
      <c r="BI2338" s="90"/>
      <c r="BJ2338" s="90"/>
      <c r="BK2338" s="90"/>
      <c r="BL2338" s="90"/>
      <c r="BM2338" s="90"/>
      <c r="BN2338" s="90"/>
      <c r="BO2338" s="90"/>
      <c r="BP2338" s="90"/>
      <c r="BQ2338" s="90"/>
      <c r="BR2338" s="90"/>
      <c r="BS2338" s="90"/>
      <c r="BT2338" s="90"/>
      <c r="BU2338" s="90"/>
      <c r="BV2338" s="90"/>
      <c r="BW2338" s="90"/>
      <c r="BX2338" s="90"/>
      <c r="BY2338" s="90"/>
      <c r="BZ2338" s="90"/>
      <c r="CA2338" s="90"/>
      <c r="CB2338" s="90"/>
      <c r="CC2338" s="90"/>
      <c r="CD2338" s="90"/>
      <c r="CE2338" s="90"/>
      <c r="CF2338" s="90"/>
      <c r="CG2338" s="90"/>
      <c r="CH2338" s="90"/>
      <c r="CI2338" s="90"/>
      <c r="CJ2338" s="90"/>
      <c r="CK2338" s="90"/>
      <c r="CL2338" s="90"/>
      <c r="CM2338" s="90"/>
      <c r="CN2338" s="90"/>
      <c r="CO2338" s="90"/>
      <c r="CP2338" s="90"/>
      <c r="CQ2338" s="90"/>
      <c r="CR2338" s="90"/>
      <c r="CS2338" s="90"/>
      <c r="CT2338" s="90"/>
      <c r="CU2338" s="90"/>
      <c r="CV2338" s="90"/>
      <c r="CW2338" s="90"/>
      <c r="CX2338" s="90"/>
      <c r="CY2338" s="90"/>
      <c r="CZ2338" s="90"/>
      <c r="DA2338" s="90"/>
      <c r="DB2338" s="90"/>
      <c r="DC2338" s="90"/>
      <c r="DD2338" s="90"/>
      <c r="DE2338" s="90"/>
      <c r="DF2338" s="90"/>
      <c r="DG2338" s="90"/>
      <c r="DH2338" s="90"/>
      <c r="DI2338" s="90"/>
      <c r="DJ2338" s="90"/>
      <c r="DK2338" s="90"/>
      <c r="DL2338" s="90"/>
      <c r="DM2338" s="90"/>
      <c r="DN2338" s="90"/>
      <c r="DO2338" s="90"/>
      <c r="DP2338" s="90"/>
      <c r="DQ2338" s="90"/>
      <c r="DR2338" s="90"/>
      <c r="DS2338" s="90"/>
      <c r="DT2338" s="90"/>
      <c r="DU2338" s="90"/>
      <c r="DV2338" s="90"/>
      <c r="DW2338" s="90"/>
      <c r="DX2338" s="90"/>
      <c r="DY2338" s="90"/>
      <c r="DZ2338" s="90"/>
      <c r="EA2338" s="90"/>
      <c r="EB2338" s="90"/>
      <c r="EC2338" s="90"/>
      <c r="ED2338" s="90"/>
      <c r="EE2338" s="90"/>
      <c r="EF2338" s="90"/>
      <c r="EG2338" s="90"/>
      <c r="EH2338" s="90"/>
      <c r="EI2338" s="90"/>
      <c r="EJ2338" s="90"/>
      <c r="EK2338" s="90"/>
      <c r="EL2338" s="90"/>
      <c r="EM2338" s="90"/>
      <c r="EN2338" s="90"/>
      <c r="EO2338" s="90"/>
      <c r="EP2338" s="90"/>
      <c r="EQ2338" s="90"/>
      <c r="ER2338" s="90"/>
      <c r="ES2338" s="90"/>
      <c r="ET2338" s="90"/>
      <c r="EU2338" s="90"/>
      <c r="EV2338" s="90"/>
      <c r="EW2338" s="90"/>
      <c r="EX2338" s="90"/>
      <c r="EY2338" s="90"/>
      <c r="EZ2338" s="90"/>
      <c r="FA2338" s="90"/>
      <c r="FB2338" s="90"/>
      <c r="FC2338" s="90"/>
      <c r="FD2338" s="90"/>
      <c r="FE2338" s="90"/>
      <c r="FF2338" s="90"/>
      <c r="FG2338" s="90"/>
      <c r="FH2338" s="90"/>
      <c r="FI2338" s="90"/>
      <c r="FJ2338" s="90"/>
      <c r="FK2338" s="90"/>
      <c r="FL2338" s="90"/>
      <c r="FM2338" s="90"/>
      <c r="FN2338" s="90"/>
      <c r="FO2338" s="90"/>
      <c r="FP2338" s="90"/>
      <c r="FQ2338" s="90"/>
      <c r="FR2338" s="90"/>
      <c r="FS2338" s="90"/>
      <c r="FT2338" s="90"/>
      <c r="FU2338" s="90"/>
      <c r="FV2338" s="90"/>
      <c r="FW2338" s="90"/>
      <c r="FX2338" s="90"/>
      <c r="FY2338" s="90"/>
      <c r="FZ2338" s="90"/>
      <c r="GA2338" s="90"/>
      <c r="GB2338" s="90"/>
      <c r="GC2338" s="90"/>
      <c r="GD2338" s="90"/>
      <c r="GE2338" s="90"/>
      <c r="GF2338" s="90"/>
      <c r="GG2338" s="90"/>
      <c r="GH2338" s="90"/>
      <c r="GI2338" s="90"/>
      <c r="GJ2338" s="90"/>
      <c r="GK2338" s="90"/>
      <c r="GL2338" s="90"/>
      <c r="GM2338" s="90"/>
      <c r="GN2338" s="90"/>
      <c r="GO2338" s="90"/>
      <c r="GP2338" s="90"/>
      <c r="GQ2338" s="90"/>
      <c r="GR2338" s="90"/>
      <c r="GS2338" s="90"/>
      <c r="GT2338" s="90"/>
      <c r="GU2338" s="90"/>
      <c r="GV2338" s="90"/>
      <c r="GW2338" s="90"/>
      <c r="GX2338" s="90"/>
      <c r="GY2338" s="90"/>
      <c r="GZ2338" s="90"/>
      <c r="HA2338" s="90"/>
      <c r="HB2338" s="90"/>
      <c r="HC2338" s="90"/>
      <c r="HD2338" s="90"/>
      <c r="HE2338" s="90"/>
      <c r="HF2338" s="90"/>
      <c r="HG2338" s="90"/>
      <c r="HH2338" s="90"/>
      <c r="HI2338" s="90"/>
      <c r="HJ2338" s="90"/>
      <c r="HK2338" s="90"/>
      <c r="HL2338" s="90"/>
      <c r="HM2338" s="90"/>
      <c r="HN2338" s="90"/>
      <c r="HO2338" s="90"/>
      <c r="HP2338" s="90"/>
      <c r="HQ2338" s="90"/>
      <c r="HR2338" s="90"/>
      <c r="HS2338" s="90"/>
      <c r="HT2338" s="90"/>
      <c r="HU2338" s="90"/>
      <c r="HV2338" s="90"/>
      <c r="HW2338" s="90"/>
      <c r="HX2338" s="90"/>
      <c r="HY2338" s="90"/>
      <c r="HZ2338" s="90"/>
      <c r="IA2338" s="90"/>
      <c r="IB2338" s="90"/>
      <c r="IC2338" s="90"/>
      <c r="ID2338" s="90"/>
      <c r="IE2338" s="90"/>
      <c r="IF2338" s="90"/>
      <c r="IG2338" s="90"/>
      <c r="IH2338" s="90"/>
      <c r="II2338" s="90"/>
      <c r="IJ2338" s="90"/>
      <c r="IK2338" s="90"/>
      <c r="IL2338" s="90"/>
      <c r="IM2338" s="90"/>
    </row>
    <row r="2339" spans="1:247" ht="13.5">
      <c r="A2339" s="90" t="s">
        <v>3353</v>
      </c>
      <c r="B2339" s="90" t="s">
        <v>3560</v>
      </c>
      <c r="C2339" s="90" t="s">
        <v>3559</v>
      </c>
      <c r="D2339" s="98">
        <v>46000</v>
      </c>
      <c r="E2339" s="90">
        <v>344993</v>
      </c>
      <c r="F2339" s="90" t="s">
        <v>2786</v>
      </c>
      <c r="G2339" s="90" t="s">
        <v>752</v>
      </c>
      <c r="H2339" s="92">
        <v>4644.55</v>
      </c>
      <c r="I2339" s="92">
        <v>500</v>
      </c>
      <c r="J2339" s="93"/>
      <c r="K2339" s="94">
        <f t="shared" si="75"/>
        <v>9.2891000000000012</v>
      </c>
      <c r="L2339" s="94">
        <f t="shared" si="76"/>
        <v>9.2891000000000012</v>
      </c>
      <c r="M2339" s="94">
        <f t="shared" si="77"/>
        <v>0</v>
      </c>
      <c r="N2339" s="91">
        <v>45939</v>
      </c>
      <c r="O2339" s="90" t="s">
        <v>3561</v>
      </c>
      <c r="P2339" s="90" t="s">
        <v>2619</v>
      </c>
      <c r="Q2339" s="90"/>
      <c r="R2339" s="90"/>
      <c r="S2339" s="90"/>
      <c r="T2339" s="90"/>
      <c r="U2339" s="90"/>
      <c r="V2339" s="90"/>
      <c r="W2339" s="90"/>
      <c r="X2339" s="90"/>
      <c r="Y2339" s="90"/>
      <c r="Z2339" s="90"/>
      <c r="AA2339" s="90"/>
      <c r="AB2339" s="90"/>
      <c r="AC2339" s="90"/>
      <c r="AD2339" s="90"/>
      <c r="AE2339" s="90"/>
      <c r="AF2339" s="90"/>
      <c r="AG2339" s="90"/>
      <c r="AH2339" s="90"/>
      <c r="AI2339" s="90"/>
      <c r="AJ2339" s="90"/>
      <c r="AK2339" s="90"/>
      <c r="AL2339" s="90"/>
      <c r="AM2339" s="90"/>
      <c r="AN2339" s="90"/>
      <c r="AO2339" s="90"/>
      <c r="AP2339" s="90"/>
      <c r="AQ2339" s="90"/>
      <c r="AR2339" s="90"/>
      <c r="AS2339" s="90"/>
      <c r="AT2339" s="90"/>
      <c r="AU2339" s="90"/>
      <c r="AV2339" s="90"/>
      <c r="AW2339" s="90"/>
      <c r="AX2339" s="90"/>
      <c r="AY2339" s="90"/>
      <c r="AZ2339" s="90"/>
      <c r="BA2339" s="90"/>
      <c r="BB2339" s="90"/>
      <c r="BC2339" s="90"/>
      <c r="BD2339" s="90"/>
      <c r="BE2339" s="90"/>
      <c r="BF2339" s="90"/>
      <c r="BG2339" s="90"/>
      <c r="BH2339" s="90"/>
      <c r="BI2339" s="90"/>
      <c r="BJ2339" s="90"/>
      <c r="BK2339" s="90"/>
      <c r="BL2339" s="90"/>
      <c r="BM2339" s="90"/>
      <c r="BN2339" s="90"/>
      <c r="BO2339" s="90"/>
      <c r="BP2339" s="90"/>
      <c r="BQ2339" s="90"/>
      <c r="BR2339" s="90"/>
      <c r="BS2339" s="90"/>
      <c r="BT2339" s="90"/>
      <c r="BU2339" s="90"/>
      <c r="BV2339" s="90"/>
      <c r="BW2339" s="90"/>
      <c r="BX2339" s="90"/>
      <c r="BY2339" s="90"/>
      <c r="BZ2339" s="90"/>
      <c r="CA2339" s="90"/>
      <c r="CB2339" s="90"/>
      <c r="CC2339" s="90"/>
      <c r="CD2339" s="90"/>
      <c r="CE2339" s="90"/>
      <c r="CF2339" s="90"/>
      <c r="CG2339" s="90"/>
      <c r="CH2339" s="90"/>
      <c r="CI2339" s="90"/>
      <c r="CJ2339" s="90"/>
      <c r="CK2339" s="90"/>
      <c r="CL2339" s="90"/>
      <c r="CM2339" s="90"/>
      <c r="CN2339" s="90"/>
      <c r="CO2339" s="90"/>
      <c r="CP2339" s="90"/>
      <c r="CQ2339" s="90"/>
      <c r="CR2339" s="90"/>
      <c r="CS2339" s="90"/>
      <c r="CT2339" s="90"/>
      <c r="CU2339" s="90"/>
      <c r="CV2339" s="90"/>
      <c r="CW2339" s="90"/>
      <c r="CX2339" s="90"/>
      <c r="CY2339" s="90"/>
      <c r="CZ2339" s="90"/>
      <c r="DA2339" s="90"/>
      <c r="DB2339" s="90"/>
      <c r="DC2339" s="90"/>
      <c r="DD2339" s="90"/>
      <c r="DE2339" s="90"/>
      <c r="DF2339" s="90"/>
      <c r="DG2339" s="90"/>
      <c r="DH2339" s="90"/>
      <c r="DI2339" s="90"/>
      <c r="DJ2339" s="90"/>
      <c r="DK2339" s="90"/>
      <c r="DL2339" s="90"/>
      <c r="DM2339" s="90"/>
      <c r="DN2339" s="90"/>
      <c r="DO2339" s="90"/>
      <c r="DP2339" s="90"/>
      <c r="DQ2339" s="90"/>
      <c r="DR2339" s="90"/>
      <c r="DS2339" s="90"/>
      <c r="DT2339" s="90"/>
      <c r="DU2339" s="90"/>
      <c r="DV2339" s="90"/>
      <c r="DW2339" s="90"/>
      <c r="DX2339" s="90"/>
      <c r="DY2339" s="90"/>
      <c r="DZ2339" s="90"/>
      <c r="EA2339" s="90"/>
      <c r="EB2339" s="90"/>
      <c r="EC2339" s="90"/>
      <c r="ED2339" s="90"/>
      <c r="EE2339" s="90"/>
      <c r="EF2339" s="90"/>
      <c r="EG2339" s="90"/>
      <c r="EH2339" s="90"/>
      <c r="EI2339" s="90"/>
      <c r="EJ2339" s="90"/>
      <c r="EK2339" s="90"/>
      <c r="EL2339" s="90"/>
      <c r="EM2339" s="90"/>
      <c r="EN2339" s="90"/>
      <c r="EO2339" s="90"/>
      <c r="EP2339" s="90"/>
      <c r="EQ2339" s="90"/>
      <c r="ER2339" s="90"/>
      <c r="ES2339" s="90"/>
      <c r="ET2339" s="90"/>
      <c r="EU2339" s="90"/>
      <c r="EV2339" s="90"/>
      <c r="EW2339" s="90"/>
      <c r="EX2339" s="90"/>
      <c r="EY2339" s="90"/>
      <c r="EZ2339" s="90"/>
      <c r="FA2339" s="90"/>
      <c r="FB2339" s="90"/>
      <c r="FC2339" s="90"/>
      <c r="FD2339" s="90"/>
      <c r="FE2339" s="90"/>
      <c r="FF2339" s="90"/>
      <c r="FG2339" s="90"/>
      <c r="FH2339" s="90"/>
      <c r="FI2339" s="90"/>
      <c r="FJ2339" s="90"/>
      <c r="FK2339" s="90"/>
      <c r="FL2339" s="90"/>
      <c r="FM2339" s="90"/>
      <c r="FN2339" s="90"/>
      <c r="FO2339" s="90"/>
      <c r="FP2339" s="90"/>
      <c r="FQ2339" s="90"/>
      <c r="FR2339" s="90"/>
      <c r="FS2339" s="90"/>
      <c r="FT2339" s="90"/>
      <c r="FU2339" s="90"/>
      <c r="FV2339" s="90"/>
      <c r="FW2339" s="90"/>
      <c r="FX2339" s="90"/>
      <c r="FY2339" s="90"/>
      <c r="FZ2339" s="90"/>
      <c r="GA2339" s="90"/>
      <c r="GB2339" s="90"/>
      <c r="GC2339" s="90"/>
      <c r="GD2339" s="90"/>
      <c r="GE2339" s="90"/>
      <c r="GF2339" s="90"/>
      <c r="GG2339" s="90"/>
      <c r="GH2339" s="90"/>
      <c r="GI2339" s="90"/>
      <c r="GJ2339" s="90"/>
      <c r="GK2339" s="90"/>
      <c r="GL2339" s="90"/>
      <c r="GM2339" s="90"/>
      <c r="GN2339" s="90"/>
      <c r="GO2339" s="90"/>
      <c r="GP2339" s="90"/>
      <c r="GQ2339" s="90"/>
      <c r="GR2339" s="90"/>
      <c r="GS2339" s="90"/>
      <c r="GT2339" s="90"/>
      <c r="GU2339" s="90"/>
      <c r="GV2339" s="90"/>
      <c r="GW2339" s="90"/>
      <c r="GX2339" s="90"/>
      <c r="GY2339" s="90"/>
      <c r="GZ2339" s="90"/>
      <c r="HA2339" s="90"/>
      <c r="HB2339" s="90"/>
      <c r="HC2339" s="90"/>
      <c r="HD2339" s="90"/>
      <c r="HE2339" s="90"/>
      <c r="HF2339" s="90"/>
      <c r="HG2339" s="90"/>
      <c r="HH2339" s="90"/>
      <c r="HI2339" s="90"/>
      <c r="HJ2339" s="90"/>
      <c r="HK2339" s="90"/>
      <c r="HL2339" s="90"/>
      <c r="HM2339" s="90"/>
      <c r="HN2339" s="90"/>
      <c r="HO2339" s="90"/>
      <c r="HP2339" s="90"/>
      <c r="HQ2339" s="90"/>
      <c r="HR2339" s="90"/>
      <c r="HS2339" s="90"/>
      <c r="HT2339" s="90"/>
      <c r="HU2339" s="90"/>
      <c r="HV2339" s="90"/>
      <c r="HW2339" s="90"/>
      <c r="HX2339" s="90"/>
      <c r="HY2339" s="90"/>
      <c r="HZ2339" s="90"/>
      <c r="IA2339" s="90"/>
      <c r="IB2339" s="90"/>
      <c r="IC2339" s="90"/>
      <c r="ID2339" s="90"/>
      <c r="IE2339" s="90"/>
      <c r="IF2339" s="90"/>
      <c r="IG2339" s="90"/>
      <c r="IH2339" s="90"/>
      <c r="II2339" s="90"/>
      <c r="IJ2339" s="90"/>
      <c r="IK2339" s="90"/>
      <c r="IL2339" s="90"/>
      <c r="IM2339" s="90"/>
    </row>
    <row r="2340" spans="1:247" ht="13.5">
      <c r="A2340" s="90" t="s">
        <v>3353</v>
      </c>
      <c r="B2340" s="90" t="s">
        <v>3562</v>
      </c>
      <c r="C2340" s="90" t="s">
        <v>3559</v>
      </c>
      <c r="D2340" s="90" t="s">
        <v>3563</v>
      </c>
      <c r="E2340" s="90">
        <v>345168</v>
      </c>
      <c r="F2340" s="90" t="s">
        <v>2786</v>
      </c>
      <c r="G2340" s="90" t="s">
        <v>752</v>
      </c>
      <c r="H2340" s="92">
        <v>2200</v>
      </c>
      <c r="I2340" s="92">
        <v>500</v>
      </c>
      <c r="J2340" s="93"/>
      <c r="K2340" s="94">
        <f t="shared" si="75"/>
        <v>4.4000000000000004</v>
      </c>
      <c r="L2340" s="94"/>
      <c r="M2340" s="94">
        <f t="shared" si="77"/>
        <v>4.4000000000000004</v>
      </c>
      <c r="N2340" s="91">
        <v>45756</v>
      </c>
      <c r="O2340" s="90" t="s">
        <v>3564</v>
      </c>
      <c r="P2340" s="90" t="s">
        <v>2619</v>
      </c>
      <c r="Q2340" s="90"/>
      <c r="R2340" s="90"/>
      <c r="S2340" s="90"/>
      <c r="T2340" s="90"/>
      <c r="U2340" s="90"/>
      <c r="V2340" s="90"/>
      <c r="W2340" s="90"/>
      <c r="X2340" s="90"/>
      <c r="Y2340" s="90"/>
      <c r="Z2340" s="90"/>
      <c r="AA2340" s="90"/>
      <c r="AB2340" s="90"/>
      <c r="AC2340" s="90"/>
      <c r="AD2340" s="90"/>
      <c r="AE2340" s="90"/>
      <c r="AF2340" s="90"/>
      <c r="AG2340" s="90"/>
      <c r="AH2340" s="90"/>
      <c r="AI2340" s="90"/>
      <c r="AJ2340" s="90"/>
      <c r="AK2340" s="90"/>
      <c r="AL2340" s="90"/>
      <c r="AM2340" s="90"/>
      <c r="AN2340" s="90"/>
      <c r="AO2340" s="90"/>
      <c r="AP2340" s="90"/>
      <c r="AQ2340" s="90"/>
      <c r="AR2340" s="90"/>
      <c r="AS2340" s="90"/>
      <c r="AT2340" s="90"/>
      <c r="AU2340" s="90"/>
      <c r="AV2340" s="90"/>
      <c r="AW2340" s="90"/>
      <c r="AX2340" s="90"/>
      <c r="AY2340" s="90"/>
      <c r="AZ2340" s="90"/>
      <c r="BA2340" s="90"/>
      <c r="BB2340" s="90"/>
      <c r="BC2340" s="90"/>
      <c r="BD2340" s="90"/>
      <c r="BE2340" s="90"/>
      <c r="BF2340" s="90"/>
      <c r="BG2340" s="90"/>
      <c r="BH2340" s="90"/>
      <c r="BI2340" s="90"/>
      <c r="BJ2340" s="90"/>
      <c r="BK2340" s="90"/>
      <c r="BL2340" s="90"/>
      <c r="BM2340" s="90"/>
      <c r="BN2340" s="90"/>
      <c r="BO2340" s="90"/>
      <c r="BP2340" s="90"/>
      <c r="BQ2340" s="90"/>
      <c r="BR2340" s="90"/>
      <c r="BS2340" s="90"/>
      <c r="BT2340" s="90"/>
      <c r="BU2340" s="90"/>
      <c r="BV2340" s="90"/>
      <c r="BW2340" s="90"/>
      <c r="BX2340" s="90"/>
      <c r="BY2340" s="90"/>
      <c r="BZ2340" s="90"/>
      <c r="CA2340" s="90"/>
      <c r="CB2340" s="90"/>
      <c r="CC2340" s="90"/>
      <c r="CD2340" s="90"/>
      <c r="CE2340" s="90"/>
      <c r="CF2340" s="90"/>
      <c r="CG2340" s="90"/>
      <c r="CH2340" s="90"/>
      <c r="CI2340" s="90"/>
      <c r="CJ2340" s="90"/>
      <c r="CK2340" s="90"/>
      <c r="CL2340" s="90"/>
      <c r="CM2340" s="90"/>
      <c r="CN2340" s="90"/>
      <c r="CO2340" s="90"/>
      <c r="CP2340" s="90"/>
      <c r="CQ2340" s="90"/>
      <c r="CR2340" s="90"/>
      <c r="CS2340" s="90"/>
      <c r="CT2340" s="90"/>
      <c r="CU2340" s="90"/>
      <c r="CV2340" s="90"/>
      <c r="CW2340" s="90"/>
      <c r="CX2340" s="90"/>
      <c r="CY2340" s="90"/>
      <c r="CZ2340" s="90"/>
      <c r="DA2340" s="90"/>
      <c r="DB2340" s="90"/>
      <c r="DC2340" s="90"/>
      <c r="DD2340" s="90"/>
      <c r="DE2340" s="90"/>
      <c r="DF2340" s="90"/>
      <c r="DG2340" s="90"/>
      <c r="DH2340" s="90"/>
      <c r="DI2340" s="90"/>
      <c r="DJ2340" s="90"/>
      <c r="DK2340" s="90"/>
      <c r="DL2340" s="90"/>
      <c r="DM2340" s="90"/>
      <c r="DN2340" s="90"/>
      <c r="DO2340" s="90"/>
      <c r="DP2340" s="90"/>
      <c r="DQ2340" s="90"/>
      <c r="DR2340" s="90"/>
      <c r="DS2340" s="90"/>
      <c r="DT2340" s="90"/>
      <c r="DU2340" s="90"/>
      <c r="DV2340" s="90"/>
      <c r="DW2340" s="90"/>
      <c r="DX2340" s="90"/>
      <c r="DY2340" s="90"/>
      <c r="DZ2340" s="90"/>
      <c r="EA2340" s="90"/>
      <c r="EB2340" s="90"/>
      <c r="EC2340" s="90"/>
      <c r="ED2340" s="90"/>
      <c r="EE2340" s="90"/>
      <c r="EF2340" s="90"/>
      <c r="EG2340" s="90"/>
      <c r="EH2340" s="90"/>
      <c r="EI2340" s="90"/>
      <c r="EJ2340" s="90"/>
      <c r="EK2340" s="90"/>
      <c r="EL2340" s="90"/>
      <c r="EM2340" s="90"/>
      <c r="EN2340" s="90"/>
      <c r="EO2340" s="90"/>
      <c r="EP2340" s="90"/>
      <c r="EQ2340" s="90"/>
      <c r="ER2340" s="90"/>
      <c r="ES2340" s="90"/>
      <c r="ET2340" s="90"/>
      <c r="EU2340" s="90"/>
      <c r="EV2340" s="90"/>
      <c r="EW2340" s="90"/>
      <c r="EX2340" s="90"/>
      <c r="EY2340" s="90"/>
      <c r="EZ2340" s="90"/>
      <c r="FA2340" s="90"/>
      <c r="FB2340" s="90"/>
      <c r="FC2340" s="90"/>
      <c r="FD2340" s="90"/>
      <c r="FE2340" s="90"/>
      <c r="FF2340" s="90"/>
      <c r="FG2340" s="90"/>
      <c r="FH2340" s="90"/>
      <c r="FI2340" s="90"/>
      <c r="FJ2340" s="90"/>
      <c r="FK2340" s="90"/>
      <c r="FL2340" s="90"/>
      <c r="FM2340" s="90"/>
      <c r="FN2340" s="90"/>
      <c r="FO2340" s="90"/>
      <c r="FP2340" s="90"/>
      <c r="FQ2340" s="90"/>
      <c r="FR2340" s="90"/>
      <c r="FS2340" s="90"/>
      <c r="FT2340" s="90"/>
      <c r="FU2340" s="90"/>
      <c r="FV2340" s="90"/>
      <c r="FW2340" s="90"/>
      <c r="FX2340" s="90"/>
      <c r="FY2340" s="90"/>
      <c r="FZ2340" s="90"/>
      <c r="GA2340" s="90"/>
      <c r="GB2340" s="90"/>
      <c r="GC2340" s="90"/>
      <c r="GD2340" s="90"/>
      <c r="GE2340" s="90"/>
      <c r="GF2340" s="90"/>
      <c r="GG2340" s="90"/>
      <c r="GH2340" s="90"/>
      <c r="GI2340" s="90"/>
      <c r="GJ2340" s="90"/>
      <c r="GK2340" s="90"/>
      <c r="GL2340" s="90"/>
      <c r="GM2340" s="90"/>
      <c r="GN2340" s="90"/>
      <c r="GO2340" s="90"/>
      <c r="GP2340" s="90"/>
      <c r="GQ2340" s="90"/>
      <c r="GR2340" s="90"/>
      <c r="GS2340" s="90"/>
      <c r="GT2340" s="90"/>
      <c r="GU2340" s="90"/>
      <c r="GV2340" s="90"/>
      <c r="GW2340" s="90"/>
      <c r="GX2340" s="90"/>
      <c r="GY2340" s="90"/>
      <c r="GZ2340" s="90"/>
      <c r="HA2340" s="90"/>
      <c r="HB2340" s="90"/>
      <c r="HC2340" s="90"/>
      <c r="HD2340" s="90"/>
      <c r="HE2340" s="90"/>
      <c r="HF2340" s="90"/>
      <c r="HG2340" s="90"/>
      <c r="HH2340" s="90"/>
      <c r="HI2340" s="90"/>
      <c r="HJ2340" s="90"/>
      <c r="HK2340" s="90"/>
      <c r="HL2340" s="90"/>
      <c r="HM2340" s="90"/>
      <c r="HN2340" s="90"/>
      <c r="HO2340" s="90"/>
      <c r="HP2340" s="90"/>
      <c r="HQ2340" s="90"/>
      <c r="HR2340" s="90"/>
      <c r="HS2340" s="90"/>
      <c r="HT2340" s="90"/>
      <c r="HU2340" s="90"/>
      <c r="HV2340" s="90"/>
      <c r="HW2340" s="90"/>
      <c r="HX2340" s="90"/>
      <c r="HY2340" s="90"/>
      <c r="HZ2340" s="90"/>
      <c r="IA2340" s="90"/>
      <c r="IB2340" s="90"/>
      <c r="IC2340" s="90"/>
      <c r="ID2340" s="90"/>
      <c r="IE2340" s="90"/>
      <c r="IF2340" s="90"/>
      <c r="IG2340" s="90"/>
      <c r="IH2340" s="90"/>
      <c r="II2340" s="90"/>
      <c r="IJ2340" s="90"/>
      <c r="IK2340" s="90"/>
      <c r="IL2340" s="90"/>
      <c r="IM2340" s="90"/>
    </row>
    <row r="2341" spans="1:247" ht="13.5">
      <c r="A2341" s="90" t="s">
        <v>3353</v>
      </c>
      <c r="B2341" s="90" t="s">
        <v>3562</v>
      </c>
      <c r="C2341" s="90" t="s">
        <v>3559</v>
      </c>
      <c r="D2341" s="90" t="s">
        <v>3565</v>
      </c>
      <c r="E2341" s="90">
        <v>346468</v>
      </c>
      <c r="F2341" s="90" t="s">
        <v>2786</v>
      </c>
      <c r="G2341" s="90" t="s">
        <v>752</v>
      </c>
      <c r="H2341" s="92">
        <v>118800</v>
      </c>
      <c r="I2341" s="92">
        <v>500</v>
      </c>
      <c r="J2341" s="93"/>
      <c r="K2341" s="94">
        <f t="shared" si="75"/>
        <v>237.6</v>
      </c>
      <c r="L2341" s="94">
        <f>K2341</f>
        <v>237.6</v>
      </c>
      <c r="M2341" s="94">
        <f t="shared" si="77"/>
        <v>0</v>
      </c>
      <c r="N2341" s="91">
        <v>45968</v>
      </c>
      <c r="O2341" s="90" t="s">
        <v>3566</v>
      </c>
      <c r="P2341" s="90" t="s">
        <v>2619</v>
      </c>
      <c r="Q2341" s="90"/>
      <c r="R2341" s="90"/>
      <c r="S2341" s="90"/>
      <c r="T2341" s="90"/>
      <c r="U2341" s="90"/>
      <c r="V2341" s="90"/>
      <c r="W2341" s="90"/>
      <c r="X2341" s="90"/>
      <c r="Y2341" s="90"/>
      <c r="Z2341" s="90"/>
      <c r="AA2341" s="90"/>
      <c r="AB2341" s="90"/>
      <c r="AC2341" s="90"/>
      <c r="AD2341" s="90"/>
      <c r="AE2341" s="90"/>
      <c r="AF2341" s="90"/>
      <c r="AG2341" s="90"/>
      <c r="AH2341" s="90"/>
      <c r="AI2341" s="90"/>
      <c r="AJ2341" s="90"/>
      <c r="AK2341" s="90"/>
      <c r="AL2341" s="90"/>
      <c r="AM2341" s="90"/>
      <c r="AN2341" s="90"/>
      <c r="AO2341" s="90"/>
      <c r="AP2341" s="90"/>
      <c r="AQ2341" s="90"/>
      <c r="AR2341" s="90"/>
      <c r="AS2341" s="90"/>
      <c r="AT2341" s="90"/>
      <c r="AU2341" s="90"/>
      <c r="AV2341" s="90"/>
      <c r="AW2341" s="90"/>
      <c r="AX2341" s="90"/>
      <c r="AY2341" s="90"/>
      <c r="AZ2341" s="90"/>
      <c r="BA2341" s="90"/>
      <c r="BB2341" s="90"/>
      <c r="BC2341" s="90"/>
      <c r="BD2341" s="90"/>
      <c r="BE2341" s="90"/>
      <c r="BF2341" s="90"/>
      <c r="BG2341" s="90"/>
      <c r="BH2341" s="90"/>
      <c r="BI2341" s="90"/>
      <c r="BJ2341" s="90"/>
      <c r="BK2341" s="90"/>
      <c r="BL2341" s="90"/>
      <c r="BM2341" s="90"/>
      <c r="BN2341" s="90"/>
      <c r="BO2341" s="90"/>
      <c r="BP2341" s="90"/>
      <c r="BQ2341" s="90"/>
      <c r="BR2341" s="90"/>
      <c r="BS2341" s="90"/>
      <c r="BT2341" s="90"/>
      <c r="BU2341" s="90"/>
      <c r="BV2341" s="90"/>
      <c r="BW2341" s="90"/>
      <c r="BX2341" s="90"/>
      <c r="BY2341" s="90"/>
      <c r="BZ2341" s="90"/>
      <c r="CA2341" s="90"/>
      <c r="CB2341" s="90"/>
      <c r="CC2341" s="90"/>
      <c r="CD2341" s="90"/>
      <c r="CE2341" s="90"/>
      <c r="CF2341" s="90"/>
      <c r="CG2341" s="90"/>
      <c r="CH2341" s="90"/>
      <c r="CI2341" s="90"/>
      <c r="CJ2341" s="90"/>
      <c r="CK2341" s="90"/>
      <c r="CL2341" s="90"/>
      <c r="CM2341" s="90"/>
      <c r="CN2341" s="90"/>
      <c r="CO2341" s="90"/>
      <c r="CP2341" s="90"/>
      <c r="CQ2341" s="90"/>
      <c r="CR2341" s="90"/>
      <c r="CS2341" s="90"/>
      <c r="CT2341" s="90"/>
      <c r="CU2341" s="90"/>
      <c r="CV2341" s="90"/>
      <c r="CW2341" s="90"/>
      <c r="CX2341" s="90"/>
      <c r="CY2341" s="90"/>
      <c r="CZ2341" s="90"/>
      <c r="DA2341" s="90"/>
      <c r="DB2341" s="90"/>
      <c r="DC2341" s="90"/>
      <c r="DD2341" s="90"/>
      <c r="DE2341" s="90"/>
      <c r="DF2341" s="90"/>
      <c r="DG2341" s="90"/>
      <c r="DH2341" s="90"/>
      <c r="DI2341" s="90"/>
      <c r="DJ2341" s="90"/>
      <c r="DK2341" s="90"/>
      <c r="DL2341" s="90"/>
      <c r="DM2341" s="90"/>
      <c r="DN2341" s="90"/>
      <c r="DO2341" s="90"/>
      <c r="DP2341" s="90"/>
      <c r="DQ2341" s="90"/>
      <c r="DR2341" s="90"/>
      <c r="DS2341" s="90"/>
      <c r="DT2341" s="90"/>
      <c r="DU2341" s="90"/>
      <c r="DV2341" s="90"/>
      <c r="DW2341" s="90"/>
      <c r="DX2341" s="90"/>
      <c r="DY2341" s="90"/>
      <c r="DZ2341" s="90"/>
      <c r="EA2341" s="90"/>
      <c r="EB2341" s="90"/>
      <c r="EC2341" s="90"/>
      <c r="ED2341" s="90"/>
      <c r="EE2341" s="90"/>
      <c r="EF2341" s="90"/>
      <c r="EG2341" s="90"/>
      <c r="EH2341" s="90"/>
      <c r="EI2341" s="90"/>
      <c r="EJ2341" s="90"/>
      <c r="EK2341" s="90"/>
      <c r="EL2341" s="90"/>
      <c r="EM2341" s="90"/>
      <c r="EN2341" s="90"/>
      <c r="EO2341" s="90"/>
      <c r="EP2341" s="90"/>
      <c r="EQ2341" s="90"/>
      <c r="ER2341" s="90"/>
      <c r="ES2341" s="90"/>
      <c r="ET2341" s="90"/>
      <c r="EU2341" s="90"/>
      <c r="EV2341" s="90"/>
      <c r="EW2341" s="90"/>
      <c r="EX2341" s="90"/>
      <c r="EY2341" s="90"/>
      <c r="EZ2341" s="90"/>
      <c r="FA2341" s="90"/>
      <c r="FB2341" s="90"/>
      <c r="FC2341" s="90"/>
      <c r="FD2341" s="90"/>
      <c r="FE2341" s="90"/>
      <c r="FF2341" s="90"/>
      <c r="FG2341" s="90"/>
      <c r="FH2341" s="90"/>
      <c r="FI2341" s="90"/>
      <c r="FJ2341" s="90"/>
      <c r="FK2341" s="90"/>
      <c r="FL2341" s="90"/>
      <c r="FM2341" s="90"/>
      <c r="FN2341" s="90"/>
      <c r="FO2341" s="90"/>
      <c r="FP2341" s="90"/>
      <c r="FQ2341" s="90"/>
      <c r="FR2341" s="90"/>
      <c r="FS2341" s="90"/>
      <c r="FT2341" s="90"/>
      <c r="FU2341" s="90"/>
      <c r="FV2341" s="90"/>
      <c r="FW2341" s="90"/>
      <c r="FX2341" s="90"/>
      <c r="FY2341" s="90"/>
      <c r="FZ2341" s="90"/>
      <c r="GA2341" s="90"/>
      <c r="GB2341" s="90"/>
      <c r="GC2341" s="90"/>
      <c r="GD2341" s="90"/>
      <c r="GE2341" s="90"/>
      <c r="GF2341" s="90"/>
      <c r="GG2341" s="90"/>
      <c r="GH2341" s="90"/>
      <c r="GI2341" s="90"/>
      <c r="GJ2341" s="90"/>
      <c r="GK2341" s="90"/>
      <c r="GL2341" s="90"/>
      <c r="GM2341" s="90"/>
      <c r="GN2341" s="90"/>
      <c r="GO2341" s="90"/>
      <c r="GP2341" s="90"/>
      <c r="GQ2341" s="90"/>
      <c r="GR2341" s="90"/>
      <c r="GS2341" s="90"/>
      <c r="GT2341" s="90"/>
      <c r="GU2341" s="90"/>
      <c r="GV2341" s="90"/>
      <c r="GW2341" s="90"/>
      <c r="GX2341" s="90"/>
      <c r="GY2341" s="90"/>
      <c r="GZ2341" s="90"/>
      <c r="HA2341" s="90"/>
      <c r="HB2341" s="90"/>
      <c r="HC2341" s="90"/>
      <c r="HD2341" s="90"/>
      <c r="HE2341" s="90"/>
      <c r="HF2341" s="90"/>
      <c r="HG2341" s="90"/>
      <c r="HH2341" s="90"/>
      <c r="HI2341" s="90"/>
      <c r="HJ2341" s="90"/>
      <c r="HK2341" s="90"/>
      <c r="HL2341" s="90"/>
      <c r="HM2341" s="90"/>
      <c r="HN2341" s="90"/>
      <c r="HO2341" s="90"/>
      <c r="HP2341" s="90"/>
      <c r="HQ2341" s="90"/>
      <c r="HR2341" s="90"/>
      <c r="HS2341" s="90"/>
      <c r="HT2341" s="90"/>
      <c r="HU2341" s="90"/>
      <c r="HV2341" s="90"/>
      <c r="HW2341" s="90"/>
      <c r="HX2341" s="90"/>
      <c r="HY2341" s="90"/>
      <c r="HZ2341" s="90"/>
      <c r="IA2341" s="90"/>
      <c r="IB2341" s="90"/>
      <c r="IC2341" s="90"/>
      <c r="ID2341" s="90"/>
      <c r="IE2341" s="90"/>
      <c r="IF2341" s="90"/>
      <c r="IG2341" s="90"/>
      <c r="IH2341" s="90"/>
      <c r="II2341" s="90"/>
      <c r="IJ2341" s="90"/>
      <c r="IK2341" s="90"/>
      <c r="IL2341" s="90"/>
      <c r="IM2341" s="90"/>
    </row>
    <row r="2342" spans="1:247" ht="13.5">
      <c r="A2342" s="90" t="s">
        <v>3353</v>
      </c>
      <c r="B2342" s="90" t="s">
        <v>3562</v>
      </c>
      <c r="C2342" s="90" t="s">
        <v>3559</v>
      </c>
      <c r="D2342" s="90" t="s">
        <v>3565</v>
      </c>
      <c r="E2342" s="90">
        <v>346507</v>
      </c>
      <c r="F2342" s="90" t="s">
        <v>2786</v>
      </c>
      <c r="G2342" s="90" t="s">
        <v>752</v>
      </c>
      <c r="H2342" s="92">
        <v>5491.41</v>
      </c>
      <c r="I2342" s="92">
        <v>500</v>
      </c>
      <c r="J2342" s="93"/>
      <c r="K2342" s="94">
        <f t="shared" si="75"/>
        <v>10.98282</v>
      </c>
      <c r="L2342" s="94">
        <f>K2342</f>
        <v>10.98282</v>
      </c>
      <c r="M2342" s="94">
        <f t="shared" si="77"/>
        <v>0</v>
      </c>
      <c r="N2342" s="90" t="s">
        <v>3499</v>
      </c>
      <c r="O2342" s="90" t="s">
        <v>3567</v>
      </c>
      <c r="P2342" s="90" t="s">
        <v>2849</v>
      </c>
      <c r="Q2342" s="90"/>
      <c r="R2342" s="90" t="s">
        <v>3501</v>
      </c>
      <c r="S2342" s="90"/>
      <c r="T2342" s="90"/>
      <c r="U2342" s="90"/>
      <c r="V2342" s="90"/>
      <c r="W2342" s="90"/>
      <c r="X2342" s="90"/>
      <c r="Y2342" s="90"/>
      <c r="Z2342" s="90"/>
      <c r="AA2342" s="90"/>
      <c r="AB2342" s="90"/>
      <c r="AC2342" s="90"/>
      <c r="AD2342" s="90"/>
      <c r="AE2342" s="90"/>
      <c r="AF2342" s="90"/>
      <c r="AG2342" s="90"/>
      <c r="AH2342" s="90"/>
      <c r="AI2342" s="90"/>
      <c r="AJ2342" s="90"/>
      <c r="AK2342" s="90"/>
      <c r="AL2342" s="90"/>
      <c r="AM2342" s="90"/>
      <c r="AN2342" s="90"/>
      <c r="AO2342" s="90"/>
      <c r="AP2342" s="90"/>
      <c r="AQ2342" s="90"/>
      <c r="AR2342" s="90"/>
      <c r="AS2342" s="90"/>
      <c r="AT2342" s="90"/>
      <c r="AU2342" s="90"/>
      <c r="AV2342" s="90"/>
      <c r="AW2342" s="90"/>
      <c r="AX2342" s="90"/>
      <c r="AY2342" s="90"/>
      <c r="AZ2342" s="90"/>
      <c r="BA2342" s="90"/>
      <c r="BB2342" s="90"/>
      <c r="BC2342" s="90"/>
      <c r="BD2342" s="90"/>
      <c r="BE2342" s="90"/>
      <c r="BF2342" s="90"/>
      <c r="BG2342" s="90"/>
      <c r="BH2342" s="90"/>
      <c r="BI2342" s="90"/>
      <c r="BJ2342" s="90"/>
      <c r="BK2342" s="90"/>
      <c r="BL2342" s="90"/>
      <c r="BM2342" s="90"/>
      <c r="BN2342" s="90"/>
      <c r="BO2342" s="90"/>
      <c r="BP2342" s="90"/>
      <c r="BQ2342" s="90"/>
      <c r="BR2342" s="90"/>
      <c r="BS2342" s="90"/>
      <c r="BT2342" s="90"/>
      <c r="BU2342" s="90"/>
      <c r="BV2342" s="90"/>
      <c r="BW2342" s="90"/>
      <c r="BX2342" s="90"/>
      <c r="BY2342" s="90"/>
      <c r="BZ2342" s="90"/>
      <c r="CA2342" s="90"/>
      <c r="CB2342" s="90"/>
      <c r="CC2342" s="90"/>
      <c r="CD2342" s="90"/>
      <c r="CE2342" s="90"/>
      <c r="CF2342" s="90"/>
      <c r="CG2342" s="90"/>
      <c r="CH2342" s="90"/>
      <c r="CI2342" s="90"/>
      <c r="CJ2342" s="90"/>
      <c r="CK2342" s="90"/>
      <c r="CL2342" s="90"/>
      <c r="CM2342" s="90"/>
      <c r="CN2342" s="90"/>
      <c r="CO2342" s="90"/>
      <c r="CP2342" s="90"/>
      <c r="CQ2342" s="90"/>
      <c r="CR2342" s="90"/>
      <c r="CS2342" s="90"/>
      <c r="CT2342" s="90"/>
      <c r="CU2342" s="90"/>
      <c r="CV2342" s="90"/>
      <c r="CW2342" s="90"/>
      <c r="CX2342" s="90"/>
      <c r="CY2342" s="90"/>
      <c r="CZ2342" s="90"/>
      <c r="DA2342" s="90"/>
      <c r="DB2342" s="90"/>
      <c r="DC2342" s="90"/>
      <c r="DD2342" s="90"/>
      <c r="DE2342" s="90"/>
      <c r="DF2342" s="90"/>
      <c r="DG2342" s="90"/>
      <c r="DH2342" s="90"/>
      <c r="DI2342" s="90"/>
      <c r="DJ2342" s="90"/>
      <c r="DK2342" s="90"/>
      <c r="DL2342" s="90"/>
      <c r="DM2342" s="90"/>
      <c r="DN2342" s="90"/>
      <c r="DO2342" s="90"/>
      <c r="DP2342" s="90"/>
      <c r="DQ2342" s="90"/>
      <c r="DR2342" s="90"/>
      <c r="DS2342" s="90"/>
      <c r="DT2342" s="90"/>
      <c r="DU2342" s="90"/>
      <c r="DV2342" s="90"/>
      <c r="DW2342" s="90"/>
      <c r="DX2342" s="90"/>
      <c r="DY2342" s="90"/>
      <c r="DZ2342" s="90"/>
      <c r="EA2342" s="90"/>
      <c r="EB2342" s="90"/>
      <c r="EC2342" s="90"/>
      <c r="ED2342" s="90"/>
      <c r="EE2342" s="90"/>
      <c r="EF2342" s="90"/>
      <c r="EG2342" s="90"/>
      <c r="EH2342" s="90"/>
      <c r="EI2342" s="90"/>
      <c r="EJ2342" s="90"/>
      <c r="EK2342" s="90"/>
      <c r="EL2342" s="90"/>
      <c r="EM2342" s="90"/>
      <c r="EN2342" s="90"/>
      <c r="EO2342" s="90"/>
      <c r="EP2342" s="90"/>
      <c r="EQ2342" s="90"/>
      <c r="ER2342" s="90"/>
      <c r="ES2342" s="90"/>
      <c r="ET2342" s="90"/>
      <c r="EU2342" s="90"/>
      <c r="EV2342" s="90"/>
      <c r="EW2342" s="90"/>
      <c r="EX2342" s="90"/>
      <c r="EY2342" s="90"/>
      <c r="EZ2342" s="90"/>
      <c r="FA2342" s="90"/>
      <c r="FB2342" s="90"/>
      <c r="FC2342" s="90"/>
      <c r="FD2342" s="90"/>
      <c r="FE2342" s="90"/>
      <c r="FF2342" s="90"/>
      <c r="FG2342" s="90"/>
      <c r="FH2342" s="90"/>
      <c r="FI2342" s="90"/>
      <c r="FJ2342" s="90"/>
      <c r="FK2342" s="90"/>
      <c r="FL2342" s="90"/>
      <c r="FM2342" s="90"/>
      <c r="FN2342" s="90"/>
      <c r="FO2342" s="90"/>
      <c r="FP2342" s="90"/>
      <c r="FQ2342" s="90"/>
      <c r="FR2342" s="90"/>
      <c r="FS2342" s="90"/>
      <c r="FT2342" s="90"/>
      <c r="FU2342" s="90"/>
      <c r="FV2342" s="90"/>
      <c r="FW2342" s="90"/>
      <c r="FX2342" s="90"/>
      <c r="FY2342" s="90"/>
      <c r="FZ2342" s="90"/>
      <c r="GA2342" s="90"/>
      <c r="GB2342" s="90"/>
      <c r="GC2342" s="90"/>
      <c r="GD2342" s="90"/>
      <c r="GE2342" s="90"/>
      <c r="GF2342" s="90"/>
      <c r="GG2342" s="90"/>
      <c r="GH2342" s="90"/>
      <c r="GI2342" s="90"/>
      <c r="GJ2342" s="90"/>
      <c r="GK2342" s="90"/>
      <c r="GL2342" s="90"/>
      <c r="GM2342" s="90"/>
      <c r="GN2342" s="90"/>
      <c r="GO2342" s="90"/>
      <c r="GP2342" s="90"/>
      <c r="GQ2342" s="90"/>
      <c r="GR2342" s="90"/>
      <c r="GS2342" s="90"/>
      <c r="GT2342" s="90"/>
      <c r="GU2342" s="90"/>
      <c r="GV2342" s="90"/>
      <c r="GW2342" s="90"/>
      <c r="GX2342" s="90"/>
      <c r="GY2342" s="90"/>
      <c r="GZ2342" s="90"/>
      <c r="HA2342" s="90"/>
      <c r="HB2342" s="90"/>
      <c r="HC2342" s="90"/>
      <c r="HD2342" s="90"/>
      <c r="HE2342" s="90"/>
      <c r="HF2342" s="90"/>
      <c r="HG2342" s="90"/>
      <c r="HH2342" s="90"/>
      <c r="HI2342" s="90"/>
      <c r="HJ2342" s="90"/>
      <c r="HK2342" s="90"/>
      <c r="HL2342" s="90"/>
      <c r="HM2342" s="90"/>
      <c r="HN2342" s="90"/>
      <c r="HO2342" s="90"/>
      <c r="HP2342" s="90"/>
      <c r="HQ2342" s="90"/>
      <c r="HR2342" s="90"/>
      <c r="HS2342" s="90"/>
      <c r="HT2342" s="90"/>
      <c r="HU2342" s="90"/>
      <c r="HV2342" s="90"/>
      <c r="HW2342" s="90"/>
      <c r="HX2342" s="90"/>
      <c r="HY2342" s="90"/>
      <c r="HZ2342" s="90"/>
      <c r="IA2342" s="90"/>
      <c r="IB2342" s="90"/>
      <c r="IC2342" s="90"/>
      <c r="ID2342" s="90"/>
      <c r="IE2342" s="90"/>
      <c r="IF2342" s="90"/>
      <c r="IG2342" s="90"/>
      <c r="IH2342" s="90"/>
      <c r="II2342" s="90"/>
      <c r="IJ2342" s="90"/>
      <c r="IK2342" s="90"/>
      <c r="IL2342" s="90"/>
      <c r="IM2342" s="90"/>
    </row>
    <row r="2343" spans="1:247" ht="13.5">
      <c r="A2343" s="90" t="s">
        <v>3353</v>
      </c>
      <c r="B2343" s="90" t="s">
        <v>3568</v>
      </c>
      <c r="C2343" s="90" t="s">
        <v>3559</v>
      </c>
      <c r="D2343" s="90" t="s">
        <v>3569</v>
      </c>
      <c r="E2343" s="90">
        <v>17173</v>
      </c>
      <c r="F2343" s="90" t="s">
        <v>2876</v>
      </c>
      <c r="G2343" s="90" t="s">
        <v>3570</v>
      </c>
      <c r="H2343" s="92">
        <v>2239212.5</v>
      </c>
      <c r="I2343" s="92">
        <v>500.03</v>
      </c>
      <c r="J2343" s="93"/>
      <c r="K2343" s="94">
        <f t="shared" si="75"/>
        <v>4478.1563106213625</v>
      </c>
      <c r="L2343" s="94">
        <v>4478.16</v>
      </c>
      <c r="M2343" s="94">
        <f t="shared" si="77"/>
        <v>-3.6893786373184412E-3</v>
      </c>
      <c r="N2343" s="91"/>
      <c r="O2343" s="90"/>
      <c r="P2343" s="90"/>
      <c r="Q2343" s="90"/>
      <c r="R2343" s="90"/>
      <c r="S2343" s="90"/>
      <c r="T2343" s="90"/>
      <c r="U2343" s="90"/>
      <c r="V2343" s="90"/>
      <c r="W2343" s="90"/>
      <c r="X2343" s="90"/>
      <c r="Y2343" s="90"/>
      <c r="Z2343" s="90"/>
      <c r="AA2343" s="90"/>
      <c r="AB2343" s="90"/>
      <c r="AC2343" s="90"/>
      <c r="AD2343" s="90"/>
      <c r="AE2343" s="90"/>
      <c r="AF2343" s="90"/>
      <c r="AG2343" s="90"/>
      <c r="AH2343" s="90"/>
      <c r="AI2343" s="90"/>
      <c r="AJ2343" s="90"/>
      <c r="AK2343" s="90"/>
      <c r="AL2343" s="90"/>
      <c r="AM2343" s="90"/>
      <c r="AN2343" s="90"/>
      <c r="AO2343" s="90"/>
      <c r="AP2343" s="90"/>
      <c r="AQ2343" s="90"/>
      <c r="AR2343" s="90"/>
      <c r="AS2343" s="90"/>
      <c r="AT2343" s="90"/>
      <c r="AU2343" s="90"/>
      <c r="AV2343" s="90"/>
      <c r="AW2343" s="90"/>
      <c r="AX2343" s="90"/>
      <c r="AY2343" s="90"/>
      <c r="AZ2343" s="90"/>
      <c r="BA2343" s="90"/>
      <c r="BB2343" s="90"/>
      <c r="BC2343" s="90"/>
      <c r="BD2343" s="90"/>
      <c r="BE2343" s="90"/>
      <c r="BF2343" s="90"/>
      <c r="BG2343" s="90"/>
      <c r="BH2343" s="90"/>
      <c r="BI2343" s="90"/>
      <c r="BJ2343" s="90"/>
      <c r="BK2343" s="90"/>
      <c r="BL2343" s="90"/>
      <c r="BM2343" s="90"/>
      <c r="BN2343" s="90"/>
      <c r="BO2343" s="90"/>
      <c r="BP2343" s="90"/>
      <c r="BQ2343" s="90"/>
      <c r="BR2343" s="90"/>
      <c r="BS2343" s="90"/>
      <c r="BT2343" s="90"/>
      <c r="BU2343" s="90"/>
      <c r="BV2343" s="90"/>
      <c r="BW2343" s="90"/>
      <c r="BX2343" s="90"/>
      <c r="BY2343" s="90"/>
      <c r="BZ2343" s="90"/>
      <c r="CA2343" s="90"/>
      <c r="CB2343" s="90"/>
      <c r="CC2343" s="90"/>
      <c r="CD2343" s="90"/>
      <c r="CE2343" s="90"/>
      <c r="CF2343" s="90"/>
      <c r="CG2343" s="90"/>
      <c r="CH2343" s="90"/>
      <c r="CI2343" s="90"/>
      <c r="CJ2343" s="90"/>
      <c r="CK2343" s="90"/>
      <c r="CL2343" s="90"/>
      <c r="CM2343" s="90"/>
      <c r="CN2343" s="90"/>
      <c r="CO2343" s="90"/>
      <c r="CP2343" s="90"/>
      <c r="CQ2343" s="90"/>
      <c r="CR2343" s="90"/>
      <c r="CS2343" s="90"/>
      <c r="CT2343" s="90"/>
      <c r="CU2343" s="90"/>
      <c r="CV2343" s="90"/>
      <c r="CW2343" s="90"/>
      <c r="CX2343" s="90"/>
      <c r="CY2343" s="90"/>
      <c r="CZ2343" s="90"/>
      <c r="DA2343" s="90"/>
      <c r="DB2343" s="90"/>
      <c r="DC2343" s="90"/>
      <c r="DD2343" s="90"/>
      <c r="DE2343" s="90"/>
      <c r="DF2343" s="90"/>
      <c r="DG2343" s="90"/>
      <c r="DH2343" s="90"/>
      <c r="DI2343" s="90"/>
      <c r="DJ2343" s="90"/>
      <c r="DK2343" s="90"/>
      <c r="DL2343" s="90"/>
      <c r="DM2343" s="90"/>
      <c r="DN2343" s="90"/>
      <c r="DO2343" s="90"/>
      <c r="DP2343" s="90"/>
      <c r="DQ2343" s="90"/>
      <c r="DR2343" s="90"/>
      <c r="DS2343" s="90"/>
      <c r="DT2343" s="90"/>
      <c r="DU2343" s="90"/>
      <c r="DV2343" s="90"/>
      <c r="DW2343" s="90"/>
      <c r="DX2343" s="90"/>
      <c r="DY2343" s="90"/>
      <c r="DZ2343" s="90"/>
      <c r="EA2343" s="90"/>
      <c r="EB2343" s="90"/>
      <c r="EC2343" s="90"/>
      <c r="ED2343" s="90"/>
      <c r="EE2343" s="90"/>
      <c r="EF2343" s="90"/>
      <c r="EG2343" s="90"/>
      <c r="EH2343" s="90"/>
      <c r="EI2343" s="90"/>
      <c r="EJ2343" s="90"/>
      <c r="EK2343" s="90"/>
      <c r="EL2343" s="90"/>
      <c r="EM2343" s="90"/>
      <c r="EN2343" s="90"/>
      <c r="EO2343" s="90"/>
      <c r="EP2343" s="90"/>
      <c r="EQ2343" s="90"/>
      <c r="ER2343" s="90"/>
      <c r="ES2343" s="90"/>
      <c r="ET2343" s="90"/>
      <c r="EU2343" s="90"/>
      <c r="EV2343" s="90"/>
      <c r="EW2343" s="90"/>
      <c r="EX2343" s="90"/>
      <c r="EY2343" s="90"/>
      <c r="EZ2343" s="90"/>
      <c r="FA2343" s="90"/>
      <c r="FB2343" s="90"/>
      <c r="FC2343" s="90"/>
      <c r="FD2343" s="90"/>
      <c r="FE2343" s="90"/>
      <c r="FF2343" s="90"/>
      <c r="FG2343" s="90"/>
      <c r="FH2343" s="90"/>
      <c r="FI2343" s="90"/>
      <c r="FJ2343" s="90"/>
      <c r="FK2343" s="90"/>
      <c r="FL2343" s="90"/>
      <c r="FM2343" s="90"/>
      <c r="FN2343" s="90"/>
      <c r="FO2343" s="90"/>
      <c r="FP2343" s="90"/>
      <c r="FQ2343" s="90"/>
      <c r="FR2343" s="90"/>
      <c r="FS2343" s="90"/>
      <c r="FT2343" s="90"/>
      <c r="FU2343" s="90"/>
      <c r="FV2343" s="90"/>
      <c r="FW2343" s="90"/>
      <c r="FX2343" s="90"/>
      <c r="FY2343" s="90"/>
      <c r="FZ2343" s="90"/>
      <c r="GA2343" s="90"/>
      <c r="GB2343" s="90"/>
      <c r="GC2343" s="90"/>
      <c r="GD2343" s="90"/>
      <c r="GE2343" s="90"/>
      <c r="GF2343" s="90"/>
      <c r="GG2343" s="90"/>
      <c r="GH2343" s="90"/>
      <c r="GI2343" s="90"/>
      <c r="GJ2343" s="90"/>
      <c r="GK2343" s="90"/>
      <c r="GL2343" s="90"/>
      <c r="GM2343" s="90"/>
      <c r="GN2343" s="90"/>
      <c r="GO2343" s="90"/>
      <c r="GP2343" s="90"/>
      <c r="GQ2343" s="90"/>
      <c r="GR2343" s="90"/>
      <c r="GS2343" s="90"/>
      <c r="GT2343" s="90"/>
      <c r="GU2343" s="90"/>
      <c r="GV2343" s="90"/>
      <c r="GW2343" s="90"/>
      <c r="GX2343" s="90"/>
      <c r="GY2343" s="90"/>
      <c r="GZ2343" s="90"/>
      <c r="HA2343" s="90"/>
      <c r="HB2343" s="90"/>
      <c r="HC2343" s="90"/>
      <c r="HD2343" s="90"/>
      <c r="HE2343" s="90"/>
      <c r="HF2343" s="90"/>
      <c r="HG2343" s="90"/>
      <c r="HH2343" s="90"/>
      <c r="HI2343" s="90"/>
      <c r="HJ2343" s="90"/>
      <c r="HK2343" s="90"/>
      <c r="HL2343" s="90"/>
      <c r="HM2343" s="90"/>
      <c r="HN2343" s="90"/>
      <c r="HO2343" s="90"/>
      <c r="HP2343" s="90"/>
      <c r="HQ2343" s="90"/>
      <c r="HR2343" s="90"/>
      <c r="HS2343" s="90"/>
      <c r="HT2343" s="90"/>
      <c r="HU2343" s="90"/>
      <c r="HV2343" s="90"/>
      <c r="HW2343" s="90"/>
      <c r="HX2343" s="90"/>
      <c r="HY2343" s="90"/>
      <c r="HZ2343" s="90"/>
      <c r="IA2343" s="90"/>
      <c r="IB2343" s="90"/>
      <c r="IC2343" s="90"/>
      <c r="ID2343" s="90"/>
      <c r="IE2343" s="90"/>
      <c r="IF2343" s="90"/>
      <c r="IG2343" s="90"/>
      <c r="IH2343" s="90"/>
      <c r="II2343" s="90"/>
      <c r="IJ2343" s="90"/>
      <c r="IK2343" s="90"/>
      <c r="IL2343" s="90"/>
      <c r="IM2343" s="90"/>
    </row>
    <row r="2344" spans="1:247" ht="13.5">
      <c r="A2344" s="90" t="s">
        <v>3353</v>
      </c>
      <c r="B2344" s="90" t="s">
        <v>3568</v>
      </c>
      <c r="C2344" s="90" t="s">
        <v>3559</v>
      </c>
      <c r="D2344" s="90" t="s">
        <v>3571</v>
      </c>
      <c r="E2344" s="90">
        <v>348460</v>
      </c>
      <c r="F2344" s="90" t="s">
        <v>2786</v>
      </c>
      <c r="G2344" s="90" t="s">
        <v>752</v>
      </c>
      <c r="H2344" s="92">
        <v>150600</v>
      </c>
      <c r="I2344" s="92">
        <v>500</v>
      </c>
      <c r="J2344" s="93"/>
      <c r="K2344" s="94">
        <f t="shared" si="75"/>
        <v>301.2</v>
      </c>
      <c r="L2344" s="94"/>
      <c r="M2344" s="94">
        <f t="shared" si="77"/>
        <v>301.2</v>
      </c>
      <c r="N2344" s="91"/>
      <c r="O2344" s="90" t="s">
        <v>2929</v>
      </c>
      <c r="P2344" s="90"/>
      <c r="Q2344" s="90"/>
      <c r="R2344" s="90"/>
      <c r="S2344" s="90"/>
      <c r="T2344" s="90"/>
      <c r="U2344" s="90"/>
      <c r="V2344" s="90"/>
      <c r="W2344" s="90"/>
      <c r="X2344" s="90"/>
      <c r="Y2344" s="90"/>
      <c r="Z2344" s="90"/>
      <c r="AA2344" s="90"/>
      <c r="AB2344" s="90"/>
      <c r="AC2344" s="90"/>
      <c r="AD2344" s="90"/>
      <c r="AE2344" s="90"/>
      <c r="AF2344" s="90"/>
      <c r="AG2344" s="90"/>
      <c r="AH2344" s="90"/>
      <c r="AI2344" s="90"/>
      <c r="AJ2344" s="90"/>
      <c r="AK2344" s="90"/>
      <c r="AL2344" s="90"/>
      <c r="AM2344" s="90"/>
      <c r="AN2344" s="90"/>
      <c r="AO2344" s="90"/>
      <c r="AP2344" s="90"/>
      <c r="AQ2344" s="90"/>
      <c r="AR2344" s="90"/>
      <c r="AS2344" s="90"/>
      <c r="AT2344" s="90"/>
      <c r="AU2344" s="90"/>
      <c r="AV2344" s="90"/>
      <c r="AW2344" s="90"/>
      <c r="AX2344" s="90"/>
      <c r="AY2344" s="90"/>
      <c r="AZ2344" s="90"/>
      <c r="BA2344" s="90"/>
      <c r="BB2344" s="90"/>
      <c r="BC2344" s="90"/>
      <c r="BD2344" s="90"/>
      <c r="BE2344" s="90"/>
      <c r="BF2344" s="90"/>
      <c r="BG2344" s="90"/>
      <c r="BH2344" s="90"/>
      <c r="BI2344" s="90"/>
      <c r="BJ2344" s="90"/>
      <c r="BK2344" s="90"/>
      <c r="BL2344" s="90"/>
      <c r="BM2344" s="90"/>
      <c r="BN2344" s="90"/>
      <c r="BO2344" s="90"/>
      <c r="BP2344" s="90"/>
      <c r="BQ2344" s="90"/>
      <c r="BR2344" s="90"/>
      <c r="BS2344" s="90"/>
      <c r="BT2344" s="90"/>
      <c r="BU2344" s="90"/>
      <c r="BV2344" s="90"/>
      <c r="BW2344" s="90"/>
      <c r="BX2344" s="90"/>
      <c r="BY2344" s="90"/>
      <c r="BZ2344" s="90"/>
      <c r="CA2344" s="90"/>
      <c r="CB2344" s="90"/>
      <c r="CC2344" s="90"/>
      <c r="CD2344" s="90"/>
      <c r="CE2344" s="90"/>
      <c r="CF2344" s="90"/>
      <c r="CG2344" s="90"/>
      <c r="CH2344" s="90"/>
      <c r="CI2344" s="90"/>
      <c r="CJ2344" s="90"/>
      <c r="CK2344" s="90"/>
      <c r="CL2344" s="90"/>
      <c r="CM2344" s="90"/>
      <c r="CN2344" s="90"/>
      <c r="CO2344" s="90"/>
      <c r="CP2344" s="90"/>
      <c r="CQ2344" s="90"/>
      <c r="CR2344" s="90"/>
      <c r="CS2344" s="90"/>
      <c r="CT2344" s="90"/>
      <c r="CU2344" s="90"/>
      <c r="CV2344" s="90"/>
      <c r="CW2344" s="90"/>
      <c r="CX2344" s="90"/>
      <c r="CY2344" s="90"/>
      <c r="CZ2344" s="90"/>
      <c r="DA2344" s="90"/>
      <c r="DB2344" s="90"/>
      <c r="DC2344" s="90"/>
      <c r="DD2344" s="90"/>
      <c r="DE2344" s="90"/>
      <c r="DF2344" s="90"/>
      <c r="DG2344" s="90"/>
      <c r="DH2344" s="90"/>
      <c r="DI2344" s="90"/>
      <c r="DJ2344" s="90"/>
      <c r="DK2344" s="90"/>
      <c r="DL2344" s="90"/>
      <c r="DM2344" s="90"/>
      <c r="DN2344" s="90"/>
      <c r="DO2344" s="90"/>
      <c r="DP2344" s="90"/>
      <c r="DQ2344" s="90"/>
      <c r="DR2344" s="90"/>
      <c r="DS2344" s="90"/>
      <c r="DT2344" s="90"/>
      <c r="DU2344" s="90"/>
      <c r="DV2344" s="90"/>
      <c r="DW2344" s="90"/>
      <c r="DX2344" s="90"/>
      <c r="DY2344" s="90"/>
      <c r="DZ2344" s="90"/>
      <c r="EA2344" s="90"/>
      <c r="EB2344" s="90"/>
      <c r="EC2344" s="90"/>
      <c r="ED2344" s="90"/>
      <c r="EE2344" s="90"/>
      <c r="EF2344" s="90"/>
      <c r="EG2344" s="90"/>
      <c r="EH2344" s="90"/>
      <c r="EI2344" s="90"/>
      <c r="EJ2344" s="90"/>
      <c r="EK2344" s="90"/>
      <c r="EL2344" s="90"/>
      <c r="EM2344" s="90"/>
      <c r="EN2344" s="90"/>
      <c r="EO2344" s="90"/>
      <c r="EP2344" s="90"/>
      <c r="EQ2344" s="90"/>
      <c r="ER2344" s="90"/>
      <c r="ES2344" s="90"/>
      <c r="ET2344" s="90"/>
      <c r="EU2344" s="90"/>
      <c r="EV2344" s="90"/>
      <c r="EW2344" s="90"/>
      <c r="EX2344" s="90"/>
      <c r="EY2344" s="90"/>
      <c r="EZ2344" s="90"/>
      <c r="FA2344" s="90"/>
      <c r="FB2344" s="90"/>
      <c r="FC2344" s="90"/>
      <c r="FD2344" s="90"/>
      <c r="FE2344" s="90"/>
      <c r="FF2344" s="90"/>
      <c r="FG2344" s="90"/>
      <c r="FH2344" s="90"/>
      <c r="FI2344" s="90"/>
      <c r="FJ2344" s="90"/>
      <c r="FK2344" s="90"/>
      <c r="FL2344" s="90"/>
      <c r="FM2344" s="90"/>
      <c r="FN2344" s="90"/>
      <c r="FO2344" s="90"/>
      <c r="FP2344" s="90"/>
      <c r="FQ2344" s="90"/>
      <c r="FR2344" s="90"/>
      <c r="FS2344" s="90"/>
      <c r="FT2344" s="90"/>
      <c r="FU2344" s="90"/>
      <c r="FV2344" s="90"/>
      <c r="FW2344" s="90"/>
      <c r="FX2344" s="90"/>
      <c r="FY2344" s="90"/>
      <c r="FZ2344" s="90"/>
      <c r="GA2344" s="90"/>
      <c r="GB2344" s="90"/>
      <c r="GC2344" s="90"/>
      <c r="GD2344" s="90"/>
      <c r="GE2344" s="90"/>
      <c r="GF2344" s="90"/>
      <c r="GG2344" s="90"/>
      <c r="GH2344" s="90"/>
      <c r="GI2344" s="90"/>
      <c r="GJ2344" s="90"/>
      <c r="GK2344" s="90"/>
      <c r="GL2344" s="90"/>
      <c r="GM2344" s="90"/>
      <c r="GN2344" s="90"/>
      <c r="GO2344" s="90"/>
      <c r="GP2344" s="90"/>
      <c r="GQ2344" s="90"/>
      <c r="GR2344" s="90"/>
      <c r="GS2344" s="90"/>
      <c r="GT2344" s="90"/>
      <c r="GU2344" s="90"/>
      <c r="GV2344" s="90"/>
      <c r="GW2344" s="90"/>
      <c r="GX2344" s="90"/>
      <c r="GY2344" s="90"/>
      <c r="GZ2344" s="90"/>
      <c r="HA2344" s="90"/>
      <c r="HB2344" s="90"/>
      <c r="HC2344" s="90"/>
      <c r="HD2344" s="90"/>
      <c r="HE2344" s="90"/>
      <c r="HF2344" s="90"/>
      <c r="HG2344" s="90"/>
      <c r="HH2344" s="90"/>
      <c r="HI2344" s="90"/>
      <c r="HJ2344" s="90"/>
      <c r="HK2344" s="90"/>
      <c r="HL2344" s="90"/>
      <c r="HM2344" s="90"/>
      <c r="HN2344" s="90"/>
      <c r="HO2344" s="90"/>
      <c r="HP2344" s="90"/>
      <c r="HQ2344" s="90"/>
      <c r="HR2344" s="90"/>
      <c r="HS2344" s="90"/>
      <c r="HT2344" s="90"/>
      <c r="HU2344" s="90"/>
      <c r="HV2344" s="90"/>
      <c r="HW2344" s="90"/>
      <c r="HX2344" s="90"/>
      <c r="HY2344" s="90"/>
      <c r="HZ2344" s="90"/>
      <c r="IA2344" s="90"/>
      <c r="IB2344" s="90"/>
      <c r="IC2344" s="90"/>
      <c r="ID2344" s="90"/>
      <c r="IE2344" s="90"/>
      <c r="IF2344" s="90"/>
      <c r="IG2344" s="90"/>
      <c r="IH2344" s="90"/>
      <c r="II2344" s="90"/>
      <c r="IJ2344" s="90"/>
      <c r="IK2344" s="90"/>
      <c r="IL2344" s="90"/>
      <c r="IM2344" s="90"/>
    </row>
    <row r="2345" spans="1:247" ht="13.5">
      <c r="A2345" s="90" t="s">
        <v>3353</v>
      </c>
      <c r="B2345" s="90" t="s">
        <v>3363</v>
      </c>
      <c r="C2345" s="90" t="s">
        <v>3559</v>
      </c>
      <c r="D2345" s="90" t="s">
        <v>3571</v>
      </c>
      <c r="E2345" s="90" t="s">
        <v>3572</v>
      </c>
      <c r="F2345" s="90" t="s">
        <v>2786</v>
      </c>
      <c r="G2345" s="90" t="s">
        <v>752</v>
      </c>
      <c r="H2345" s="92">
        <v>-150600</v>
      </c>
      <c r="I2345" s="92">
        <v>500</v>
      </c>
      <c r="J2345" s="93"/>
      <c r="K2345" s="94">
        <f t="shared" si="75"/>
        <v>-301.2</v>
      </c>
      <c r="L2345" s="94"/>
      <c r="M2345" s="94">
        <f t="shared" si="77"/>
        <v>-301.2</v>
      </c>
      <c r="N2345" s="91"/>
      <c r="O2345" s="90" t="s">
        <v>2929</v>
      </c>
      <c r="P2345" s="90"/>
      <c r="Q2345" s="90"/>
      <c r="R2345" s="90"/>
      <c r="S2345" s="90"/>
      <c r="T2345" s="90"/>
      <c r="U2345" s="90"/>
      <c r="V2345" s="90"/>
      <c r="W2345" s="90"/>
      <c r="X2345" s="90"/>
      <c r="Y2345" s="90"/>
      <c r="Z2345" s="90"/>
      <c r="AA2345" s="90"/>
      <c r="AB2345" s="90"/>
      <c r="AC2345" s="90"/>
      <c r="AD2345" s="90"/>
      <c r="AE2345" s="90"/>
      <c r="AF2345" s="90"/>
      <c r="AG2345" s="90"/>
      <c r="AH2345" s="90"/>
      <c r="AI2345" s="90"/>
      <c r="AJ2345" s="90"/>
      <c r="AK2345" s="90"/>
      <c r="AL2345" s="90"/>
      <c r="AM2345" s="90"/>
      <c r="AN2345" s="90"/>
      <c r="AO2345" s="90"/>
      <c r="AP2345" s="90"/>
      <c r="AQ2345" s="90"/>
      <c r="AR2345" s="90"/>
      <c r="AS2345" s="90"/>
      <c r="AT2345" s="90"/>
      <c r="AU2345" s="90"/>
      <c r="AV2345" s="90"/>
      <c r="AW2345" s="90"/>
      <c r="AX2345" s="90"/>
      <c r="AY2345" s="90"/>
      <c r="AZ2345" s="90"/>
      <c r="BA2345" s="90"/>
      <c r="BB2345" s="90"/>
      <c r="BC2345" s="90"/>
      <c r="BD2345" s="90"/>
      <c r="BE2345" s="90"/>
      <c r="BF2345" s="90"/>
      <c r="BG2345" s="90"/>
      <c r="BH2345" s="90"/>
      <c r="BI2345" s="90"/>
      <c r="BJ2345" s="90"/>
      <c r="BK2345" s="90"/>
      <c r="BL2345" s="90"/>
      <c r="BM2345" s="90"/>
      <c r="BN2345" s="90"/>
      <c r="BO2345" s="90"/>
      <c r="BP2345" s="90"/>
      <c r="BQ2345" s="90"/>
      <c r="BR2345" s="90"/>
      <c r="BS2345" s="90"/>
      <c r="BT2345" s="90"/>
      <c r="BU2345" s="90"/>
      <c r="BV2345" s="90"/>
      <c r="BW2345" s="90"/>
      <c r="BX2345" s="90"/>
      <c r="BY2345" s="90"/>
      <c r="BZ2345" s="90"/>
      <c r="CA2345" s="90"/>
      <c r="CB2345" s="90"/>
      <c r="CC2345" s="90"/>
      <c r="CD2345" s="90"/>
      <c r="CE2345" s="90"/>
      <c r="CF2345" s="90"/>
      <c r="CG2345" s="90"/>
      <c r="CH2345" s="90"/>
      <c r="CI2345" s="90"/>
      <c r="CJ2345" s="90"/>
      <c r="CK2345" s="90"/>
      <c r="CL2345" s="90"/>
      <c r="CM2345" s="90"/>
      <c r="CN2345" s="90"/>
      <c r="CO2345" s="90"/>
      <c r="CP2345" s="90"/>
      <c r="CQ2345" s="90"/>
      <c r="CR2345" s="90"/>
      <c r="CS2345" s="90"/>
      <c r="CT2345" s="90"/>
      <c r="CU2345" s="90"/>
      <c r="CV2345" s="90"/>
      <c r="CW2345" s="90"/>
      <c r="CX2345" s="90"/>
      <c r="CY2345" s="90"/>
      <c r="CZ2345" s="90"/>
      <c r="DA2345" s="90"/>
      <c r="DB2345" s="90"/>
      <c r="DC2345" s="90"/>
      <c r="DD2345" s="90"/>
      <c r="DE2345" s="90"/>
      <c r="DF2345" s="90"/>
      <c r="DG2345" s="90"/>
      <c r="DH2345" s="90"/>
      <c r="DI2345" s="90"/>
      <c r="DJ2345" s="90"/>
      <c r="DK2345" s="90"/>
      <c r="DL2345" s="90"/>
      <c r="DM2345" s="90"/>
      <c r="DN2345" s="90"/>
      <c r="DO2345" s="90"/>
      <c r="DP2345" s="90"/>
      <c r="DQ2345" s="90"/>
      <c r="DR2345" s="90"/>
      <c r="DS2345" s="90"/>
      <c r="DT2345" s="90"/>
      <c r="DU2345" s="90"/>
      <c r="DV2345" s="90"/>
      <c r="DW2345" s="90"/>
      <c r="DX2345" s="90"/>
      <c r="DY2345" s="90"/>
      <c r="DZ2345" s="90"/>
      <c r="EA2345" s="90"/>
      <c r="EB2345" s="90"/>
      <c r="EC2345" s="90"/>
      <c r="ED2345" s="90"/>
      <c r="EE2345" s="90"/>
      <c r="EF2345" s="90"/>
      <c r="EG2345" s="90"/>
      <c r="EH2345" s="90"/>
      <c r="EI2345" s="90"/>
      <c r="EJ2345" s="90"/>
      <c r="EK2345" s="90"/>
      <c r="EL2345" s="90"/>
      <c r="EM2345" s="90"/>
      <c r="EN2345" s="90"/>
      <c r="EO2345" s="90"/>
      <c r="EP2345" s="90"/>
      <c r="EQ2345" s="90"/>
      <c r="ER2345" s="90"/>
      <c r="ES2345" s="90"/>
      <c r="ET2345" s="90"/>
      <c r="EU2345" s="90"/>
      <c r="EV2345" s="90"/>
      <c r="EW2345" s="90"/>
      <c r="EX2345" s="90"/>
      <c r="EY2345" s="90"/>
      <c r="EZ2345" s="90"/>
      <c r="FA2345" s="90"/>
      <c r="FB2345" s="90"/>
      <c r="FC2345" s="90"/>
      <c r="FD2345" s="90"/>
      <c r="FE2345" s="90"/>
      <c r="FF2345" s="90"/>
      <c r="FG2345" s="90"/>
      <c r="FH2345" s="90"/>
      <c r="FI2345" s="90"/>
      <c r="FJ2345" s="90"/>
      <c r="FK2345" s="90"/>
      <c r="FL2345" s="90"/>
      <c r="FM2345" s="90"/>
      <c r="FN2345" s="90"/>
      <c r="FO2345" s="90"/>
      <c r="FP2345" s="90"/>
      <c r="FQ2345" s="90"/>
      <c r="FR2345" s="90"/>
      <c r="FS2345" s="90"/>
      <c r="FT2345" s="90"/>
      <c r="FU2345" s="90"/>
      <c r="FV2345" s="90"/>
      <c r="FW2345" s="90"/>
      <c r="FX2345" s="90"/>
      <c r="FY2345" s="90"/>
      <c r="FZ2345" s="90"/>
      <c r="GA2345" s="90"/>
      <c r="GB2345" s="90"/>
      <c r="GC2345" s="90"/>
      <c r="GD2345" s="90"/>
      <c r="GE2345" s="90"/>
      <c r="GF2345" s="90"/>
      <c r="GG2345" s="90"/>
      <c r="GH2345" s="90"/>
      <c r="GI2345" s="90"/>
      <c r="GJ2345" s="90"/>
      <c r="GK2345" s="90"/>
      <c r="GL2345" s="90"/>
      <c r="GM2345" s="90"/>
      <c r="GN2345" s="90"/>
      <c r="GO2345" s="90"/>
      <c r="GP2345" s="90"/>
      <c r="GQ2345" s="90"/>
      <c r="GR2345" s="90"/>
      <c r="GS2345" s="90"/>
      <c r="GT2345" s="90"/>
      <c r="GU2345" s="90"/>
      <c r="GV2345" s="90"/>
      <c r="GW2345" s="90"/>
      <c r="GX2345" s="90"/>
      <c r="GY2345" s="90"/>
      <c r="GZ2345" s="90"/>
      <c r="HA2345" s="90"/>
      <c r="HB2345" s="90"/>
      <c r="HC2345" s="90"/>
      <c r="HD2345" s="90"/>
      <c r="HE2345" s="90"/>
      <c r="HF2345" s="90"/>
      <c r="HG2345" s="90"/>
      <c r="HH2345" s="90"/>
      <c r="HI2345" s="90"/>
      <c r="HJ2345" s="90"/>
      <c r="HK2345" s="90"/>
      <c r="HL2345" s="90"/>
      <c r="HM2345" s="90"/>
      <c r="HN2345" s="90"/>
      <c r="HO2345" s="90"/>
      <c r="HP2345" s="90"/>
      <c r="HQ2345" s="90"/>
      <c r="HR2345" s="90"/>
      <c r="HS2345" s="90"/>
      <c r="HT2345" s="90"/>
      <c r="HU2345" s="90"/>
      <c r="HV2345" s="90"/>
      <c r="HW2345" s="90"/>
      <c r="HX2345" s="90"/>
      <c r="HY2345" s="90"/>
      <c r="HZ2345" s="90"/>
      <c r="IA2345" s="90"/>
      <c r="IB2345" s="90"/>
      <c r="IC2345" s="90"/>
      <c r="ID2345" s="90"/>
      <c r="IE2345" s="90"/>
      <c r="IF2345" s="90"/>
      <c r="IG2345" s="90"/>
      <c r="IH2345" s="90"/>
      <c r="II2345" s="90"/>
      <c r="IJ2345" s="90"/>
      <c r="IK2345" s="90"/>
      <c r="IL2345" s="90"/>
      <c r="IM2345" s="90"/>
    </row>
    <row r="2346" spans="1:247" ht="13.5">
      <c r="A2346" s="90" t="s">
        <v>3353</v>
      </c>
      <c r="B2346" s="90" t="s">
        <v>3363</v>
      </c>
      <c r="C2346" s="90" t="s">
        <v>3559</v>
      </c>
      <c r="D2346" s="90" t="s">
        <v>3571</v>
      </c>
      <c r="E2346" s="90">
        <v>348462</v>
      </c>
      <c r="F2346" s="90" t="s">
        <v>2786</v>
      </c>
      <c r="G2346" s="90" t="s">
        <v>752</v>
      </c>
      <c r="H2346" s="92">
        <v>163935</v>
      </c>
      <c r="I2346" s="92">
        <v>500</v>
      </c>
      <c r="J2346" s="93"/>
      <c r="K2346" s="94">
        <f t="shared" si="75"/>
        <v>327.87</v>
      </c>
      <c r="L2346" s="94"/>
      <c r="M2346" s="94">
        <f t="shared" si="77"/>
        <v>327.87</v>
      </c>
      <c r="N2346" s="91"/>
      <c r="O2346" s="90"/>
      <c r="P2346" s="90"/>
      <c r="Q2346" s="90"/>
      <c r="R2346" s="90"/>
      <c r="S2346" s="90"/>
      <c r="T2346" s="90"/>
      <c r="U2346" s="90"/>
      <c r="V2346" s="90"/>
      <c r="W2346" s="90"/>
      <c r="X2346" s="90"/>
      <c r="Y2346" s="90"/>
      <c r="Z2346" s="90"/>
      <c r="AA2346" s="90"/>
      <c r="AB2346" s="90"/>
      <c r="AC2346" s="90"/>
      <c r="AD2346" s="90"/>
      <c r="AE2346" s="90"/>
      <c r="AF2346" s="90"/>
      <c r="AG2346" s="90"/>
      <c r="AH2346" s="90"/>
      <c r="AI2346" s="90"/>
      <c r="AJ2346" s="90"/>
      <c r="AK2346" s="90"/>
      <c r="AL2346" s="90"/>
      <c r="AM2346" s="90"/>
      <c r="AN2346" s="90"/>
      <c r="AO2346" s="90"/>
      <c r="AP2346" s="90"/>
      <c r="AQ2346" s="90"/>
      <c r="AR2346" s="90"/>
      <c r="AS2346" s="90"/>
      <c r="AT2346" s="90"/>
      <c r="AU2346" s="90"/>
      <c r="AV2346" s="90"/>
      <c r="AW2346" s="90"/>
      <c r="AX2346" s="90"/>
      <c r="AY2346" s="90"/>
      <c r="AZ2346" s="90"/>
      <c r="BA2346" s="90"/>
      <c r="BB2346" s="90"/>
      <c r="BC2346" s="90"/>
      <c r="BD2346" s="90"/>
      <c r="BE2346" s="90"/>
      <c r="BF2346" s="90"/>
      <c r="BG2346" s="90"/>
      <c r="BH2346" s="90"/>
      <c r="BI2346" s="90"/>
      <c r="BJ2346" s="90"/>
      <c r="BK2346" s="90"/>
      <c r="BL2346" s="90"/>
      <c r="BM2346" s="90"/>
      <c r="BN2346" s="90"/>
      <c r="BO2346" s="90"/>
      <c r="BP2346" s="90"/>
      <c r="BQ2346" s="90"/>
      <c r="BR2346" s="90"/>
      <c r="BS2346" s="90"/>
      <c r="BT2346" s="90"/>
      <c r="BU2346" s="90"/>
      <c r="BV2346" s="90"/>
      <c r="BW2346" s="90"/>
      <c r="BX2346" s="90"/>
      <c r="BY2346" s="90"/>
      <c r="BZ2346" s="90"/>
      <c r="CA2346" s="90"/>
      <c r="CB2346" s="90"/>
      <c r="CC2346" s="90"/>
      <c r="CD2346" s="90"/>
      <c r="CE2346" s="90"/>
      <c r="CF2346" s="90"/>
      <c r="CG2346" s="90"/>
      <c r="CH2346" s="90"/>
      <c r="CI2346" s="90"/>
      <c r="CJ2346" s="90"/>
      <c r="CK2346" s="90"/>
      <c r="CL2346" s="90"/>
      <c r="CM2346" s="90"/>
      <c r="CN2346" s="90"/>
      <c r="CO2346" s="90"/>
      <c r="CP2346" s="90"/>
      <c r="CQ2346" s="90"/>
      <c r="CR2346" s="90"/>
      <c r="CS2346" s="90"/>
      <c r="CT2346" s="90"/>
      <c r="CU2346" s="90"/>
      <c r="CV2346" s="90"/>
      <c r="CW2346" s="90"/>
      <c r="CX2346" s="90"/>
      <c r="CY2346" s="90"/>
      <c r="CZ2346" s="90"/>
      <c r="DA2346" s="90"/>
      <c r="DB2346" s="90"/>
      <c r="DC2346" s="90"/>
      <c r="DD2346" s="90"/>
      <c r="DE2346" s="90"/>
      <c r="DF2346" s="90"/>
      <c r="DG2346" s="90"/>
      <c r="DH2346" s="90"/>
      <c r="DI2346" s="90"/>
      <c r="DJ2346" s="90"/>
      <c r="DK2346" s="90"/>
      <c r="DL2346" s="90"/>
      <c r="DM2346" s="90"/>
      <c r="DN2346" s="90"/>
      <c r="DO2346" s="90"/>
      <c r="DP2346" s="90"/>
      <c r="DQ2346" s="90"/>
      <c r="DR2346" s="90"/>
      <c r="DS2346" s="90"/>
      <c r="DT2346" s="90"/>
      <c r="DU2346" s="90"/>
      <c r="DV2346" s="90"/>
      <c r="DW2346" s="90"/>
      <c r="DX2346" s="90"/>
      <c r="DY2346" s="90"/>
      <c r="DZ2346" s="90"/>
      <c r="EA2346" s="90"/>
      <c r="EB2346" s="90"/>
      <c r="EC2346" s="90"/>
      <c r="ED2346" s="90"/>
      <c r="EE2346" s="90"/>
      <c r="EF2346" s="90"/>
      <c r="EG2346" s="90"/>
      <c r="EH2346" s="90"/>
      <c r="EI2346" s="90"/>
      <c r="EJ2346" s="90"/>
      <c r="EK2346" s="90"/>
      <c r="EL2346" s="90"/>
      <c r="EM2346" s="90"/>
      <c r="EN2346" s="90"/>
      <c r="EO2346" s="90"/>
      <c r="EP2346" s="90"/>
      <c r="EQ2346" s="90"/>
      <c r="ER2346" s="90"/>
      <c r="ES2346" s="90"/>
      <c r="ET2346" s="90"/>
      <c r="EU2346" s="90"/>
      <c r="EV2346" s="90"/>
      <c r="EW2346" s="90"/>
      <c r="EX2346" s="90"/>
      <c r="EY2346" s="90"/>
      <c r="EZ2346" s="90"/>
      <c r="FA2346" s="90"/>
      <c r="FB2346" s="90"/>
      <c r="FC2346" s="90"/>
      <c r="FD2346" s="90"/>
      <c r="FE2346" s="90"/>
      <c r="FF2346" s="90"/>
      <c r="FG2346" s="90"/>
      <c r="FH2346" s="90"/>
      <c r="FI2346" s="90"/>
      <c r="FJ2346" s="90"/>
      <c r="FK2346" s="90"/>
      <c r="FL2346" s="90"/>
      <c r="FM2346" s="90"/>
      <c r="FN2346" s="90"/>
      <c r="FO2346" s="90"/>
      <c r="FP2346" s="90"/>
      <c r="FQ2346" s="90"/>
      <c r="FR2346" s="90"/>
      <c r="FS2346" s="90"/>
      <c r="FT2346" s="90"/>
      <c r="FU2346" s="90"/>
      <c r="FV2346" s="90"/>
      <c r="FW2346" s="90"/>
      <c r="FX2346" s="90"/>
      <c r="FY2346" s="90"/>
      <c r="FZ2346" s="90"/>
      <c r="GA2346" s="90"/>
      <c r="GB2346" s="90"/>
      <c r="GC2346" s="90"/>
      <c r="GD2346" s="90"/>
      <c r="GE2346" s="90"/>
      <c r="GF2346" s="90"/>
      <c r="GG2346" s="90"/>
      <c r="GH2346" s="90"/>
      <c r="GI2346" s="90"/>
      <c r="GJ2346" s="90"/>
      <c r="GK2346" s="90"/>
      <c r="GL2346" s="90"/>
      <c r="GM2346" s="90"/>
      <c r="GN2346" s="90"/>
      <c r="GO2346" s="90"/>
      <c r="GP2346" s="90"/>
      <c r="GQ2346" s="90"/>
      <c r="GR2346" s="90"/>
      <c r="GS2346" s="90"/>
      <c r="GT2346" s="90"/>
      <c r="GU2346" s="90"/>
      <c r="GV2346" s="90"/>
      <c r="GW2346" s="90"/>
      <c r="GX2346" s="90"/>
      <c r="GY2346" s="90"/>
      <c r="GZ2346" s="90"/>
      <c r="HA2346" s="90"/>
      <c r="HB2346" s="90"/>
      <c r="HC2346" s="90"/>
      <c r="HD2346" s="90"/>
      <c r="HE2346" s="90"/>
      <c r="HF2346" s="90"/>
      <c r="HG2346" s="90"/>
      <c r="HH2346" s="90"/>
      <c r="HI2346" s="90"/>
      <c r="HJ2346" s="90"/>
      <c r="HK2346" s="90"/>
      <c r="HL2346" s="90"/>
      <c r="HM2346" s="90"/>
      <c r="HN2346" s="90"/>
      <c r="HO2346" s="90"/>
      <c r="HP2346" s="90"/>
      <c r="HQ2346" s="90"/>
      <c r="HR2346" s="90"/>
      <c r="HS2346" s="90"/>
      <c r="HT2346" s="90"/>
      <c r="HU2346" s="90"/>
      <c r="HV2346" s="90"/>
      <c r="HW2346" s="90"/>
      <c r="HX2346" s="90"/>
      <c r="HY2346" s="90"/>
      <c r="HZ2346" s="90"/>
      <c r="IA2346" s="90"/>
      <c r="IB2346" s="90"/>
      <c r="IC2346" s="90"/>
      <c r="ID2346" s="90"/>
      <c r="IE2346" s="90"/>
      <c r="IF2346" s="90"/>
      <c r="IG2346" s="90"/>
      <c r="IH2346" s="90"/>
      <c r="II2346" s="90"/>
      <c r="IJ2346" s="90"/>
      <c r="IK2346" s="90"/>
      <c r="IL2346" s="90"/>
      <c r="IM2346" s="90"/>
    </row>
    <row r="2347" spans="1:247" ht="13.5">
      <c r="A2347" s="90" t="s">
        <v>3353</v>
      </c>
      <c r="B2347" s="90" t="s">
        <v>3363</v>
      </c>
      <c r="C2347" s="90" t="s">
        <v>3559</v>
      </c>
      <c r="D2347" s="90" t="s">
        <v>3571</v>
      </c>
      <c r="E2347" s="90">
        <v>348474</v>
      </c>
      <c r="F2347" s="90" t="s">
        <v>2786</v>
      </c>
      <c r="G2347" s="90" t="s">
        <v>752</v>
      </c>
      <c r="H2347" s="92">
        <v>622988.79</v>
      </c>
      <c r="I2347" s="92">
        <v>500</v>
      </c>
      <c r="J2347" s="93"/>
      <c r="K2347" s="94">
        <f t="shared" si="75"/>
        <v>1245.97758</v>
      </c>
      <c r="L2347" s="94"/>
      <c r="M2347" s="94">
        <f t="shared" si="77"/>
        <v>1245.97758</v>
      </c>
      <c r="N2347" s="90" t="s">
        <v>3573</v>
      </c>
      <c r="O2347" s="90" t="s">
        <v>3574</v>
      </c>
      <c r="P2347" s="90" t="s">
        <v>2619</v>
      </c>
      <c r="Q2347" s="90"/>
      <c r="R2347" s="90"/>
      <c r="S2347" s="90"/>
      <c r="T2347" s="90"/>
      <c r="U2347" s="90"/>
      <c r="V2347" s="90"/>
      <c r="W2347" s="90"/>
      <c r="X2347" s="90"/>
      <c r="Y2347" s="90"/>
      <c r="Z2347" s="90"/>
      <c r="AA2347" s="90"/>
      <c r="AB2347" s="90"/>
      <c r="AC2347" s="90"/>
      <c r="AD2347" s="90"/>
      <c r="AE2347" s="90"/>
      <c r="AF2347" s="90"/>
      <c r="AG2347" s="90"/>
      <c r="AH2347" s="90"/>
      <c r="AI2347" s="90"/>
      <c r="AJ2347" s="90"/>
      <c r="AK2347" s="90"/>
      <c r="AL2347" s="90"/>
      <c r="AM2347" s="90"/>
      <c r="AN2347" s="90"/>
      <c r="AO2347" s="90"/>
      <c r="AP2347" s="90"/>
      <c r="AQ2347" s="90"/>
      <c r="AR2347" s="90"/>
      <c r="AS2347" s="90"/>
      <c r="AT2347" s="90"/>
      <c r="AU2347" s="90"/>
      <c r="AV2347" s="90"/>
      <c r="AW2347" s="90"/>
      <c r="AX2347" s="90"/>
      <c r="AY2347" s="90"/>
      <c r="AZ2347" s="90"/>
      <c r="BA2347" s="90"/>
      <c r="BB2347" s="90"/>
      <c r="BC2347" s="90"/>
      <c r="BD2347" s="90"/>
      <c r="BE2347" s="90"/>
      <c r="BF2347" s="90"/>
      <c r="BG2347" s="90"/>
      <c r="BH2347" s="90"/>
      <c r="BI2347" s="90"/>
      <c r="BJ2347" s="90"/>
      <c r="BK2347" s="90"/>
      <c r="BL2347" s="90"/>
      <c r="BM2347" s="90"/>
      <c r="BN2347" s="90"/>
      <c r="BO2347" s="90"/>
      <c r="BP2347" s="90"/>
      <c r="BQ2347" s="90"/>
      <c r="BR2347" s="90"/>
      <c r="BS2347" s="90"/>
      <c r="BT2347" s="90"/>
      <c r="BU2347" s="90"/>
      <c r="BV2347" s="90"/>
      <c r="BW2347" s="90"/>
      <c r="BX2347" s="90"/>
      <c r="BY2347" s="90"/>
      <c r="BZ2347" s="90"/>
      <c r="CA2347" s="90"/>
      <c r="CB2347" s="90"/>
      <c r="CC2347" s="90"/>
      <c r="CD2347" s="90"/>
      <c r="CE2347" s="90"/>
      <c r="CF2347" s="90"/>
      <c r="CG2347" s="90"/>
      <c r="CH2347" s="90"/>
      <c r="CI2347" s="90"/>
      <c r="CJ2347" s="90"/>
      <c r="CK2347" s="90"/>
      <c r="CL2347" s="90"/>
      <c r="CM2347" s="90"/>
      <c r="CN2347" s="90"/>
      <c r="CO2347" s="90"/>
      <c r="CP2347" s="90"/>
      <c r="CQ2347" s="90"/>
      <c r="CR2347" s="90"/>
      <c r="CS2347" s="90"/>
      <c r="CT2347" s="90"/>
      <c r="CU2347" s="90"/>
      <c r="CV2347" s="90"/>
      <c r="CW2347" s="90"/>
      <c r="CX2347" s="90"/>
      <c r="CY2347" s="90"/>
      <c r="CZ2347" s="90"/>
      <c r="DA2347" s="90"/>
      <c r="DB2347" s="90"/>
      <c r="DC2347" s="90"/>
      <c r="DD2347" s="90"/>
      <c r="DE2347" s="90"/>
      <c r="DF2347" s="90"/>
      <c r="DG2347" s="90"/>
      <c r="DH2347" s="90"/>
      <c r="DI2347" s="90"/>
      <c r="DJ2347" s="90"/>
      <c r="DK2347" s="90"/>
      <c r="DL2347" s="90"/>
      <c r="DM2347" s="90"/>
      <c r="DN2347" s="90"/>
      <c r="DO2347" s="90"/>
      <c r="DP2347" s="90"/>
      <c r="DQ2347" s="90"/>
      <c r="DR2347" s="90"/>
      <c r="DS2347" s="90"/>
      <c r="DT2347" s="90"/>
      <c r="DU2347" s="90"/>
      <c r="DV2347" s="90"/>
      <c r="DW2347" s="90"/>
      <c r="DX2347" s="90"/>
      <c r="DY2347" s="90"/>
      <c r="DZ2347" s="90"/>
      <c r="EA2347" s="90"/>
      <c r="EB2347" s="90"/>
      <c r="EC2347" s="90"/>
      <c r="ED2347" s="90"/>
      <c r="EE2347" s="90"/>
      <c r="EF2347" s="90"/>
      <c r="EG2347" s="90"/>
      <c r="EH2347" s="90"/>
      <c r="EI2347" s="90"/>
      <c r="EJ2347" s="90"/>
      <c r="EK2347" s="90"/>
      <c r="EL2347" s="90"/>
      <c r="EM2347" s="90"/>
      <c r="EN2347" s="90"/>
      <c r="EO2347" s="90"/>
      <c r="EP2347" s="90"/>
      <c r="EQ2347" s="90"/>
      <c r="ER2347" s="90"/>
      <c r="ES2347" s="90"/>
      <c r="ET2347" s="90"/>
      <c r="EU2347" s="90"/>
      <c r="EV2347" s="90"/>
      <c r="EW2347" s="90"/>
      <c r="EX2347" s="90"/>
      <c r="EY2347" s="90"/>
      <c r="EZ2347" s="90"/>
      <c r="FA2347" s="90"/>
      <c r="FB2347" s="90"/>
      <c r="FC2347" s="90"/>
      <c r="FD2347" s="90"/>
      <c r="FE2347" s="90"/>
      <c r="FF2347" s="90"/>
      <c r="FG2347" s="90"/>
      <c r="FH2347" s="90"/>
      <c r="FI2347" s="90"/>
      <c r="FJ2347" s="90"/>
      <c r="FK2347" s="90"/>
      <c r="FL2347" s="90"/>
      <c r="FM2347" s="90"/>
      <c r="FN2347" s="90"/>
      <c r="FO2347" s="90"/>
      <c r="FP2347" s="90"/>
      <c r="FQ2347" s="90"/>
      <c r="FR2347" s="90"/>
      <c r="FS2347" s="90"/>
      <c r="FT2347" s="90"/>
      <c r="FU2347" s="90"/>
      <c r="FV2347" s="90"/>
      <c r="FW2347" s="90"/>
      <c r="FX2347" s="90"/>
      <c r="FY2347" s="90"/>
      <c r="FZ2347" s="90"/>
      <c r="GA2347" s="90"/>
      <c r="GB2347" s="90"/>
      <c r="GC2347" s="90"/>
      <c r="GD2347" s="90"/>
      <c r="GE2347" s="90"/>
      <c r="GF2347" s="90"/>
      <c r="GG2347" s="90"/>
      <c r="GH2347" s="90"/>
      <c r="GI2347" s="90"/>
      <c r="GJ2347" s="90"/>
      <c r="GK2347" s="90"/>
      <c r="GL2347" s="90"/>
      <c r="GM2347" s="90"/>
      <c r="GN2347" s="90"/>
      <c r="GO2347" s="90"/>
      <c r="GP2347" s="90"/>
      <c r="GQ2347" s="90"/>
      <c r="GR2347" s="90"/>
      <c r="GS2347" s="90"/>
      <c r="GT2347" s="90"/>
      <c r="GU2347" s="90"/>
      <c r="GV2347" s="90"/>
      <c r="GW2347" s="90"/>
      <c r="GX2347" s="90"/>
      <c r="GY2347" s="90"/>
      <c r="GZ2347" s="90"/>
      <c r="HA2347" s="90"/>
      <c r="HB2347" s="90"/>
      <c r="HC2347" s="90"/>
      <c r="HD2347" s="90"/>
      <c r="HE2347" s="90"/>
      <c r="HF2347" s="90"/>
      <c r="HG2347" s="90"/>
      <c r="HH2347" s="90"/>
      <c r="HI2347" s="90"/>
      <c r="HJ2347" s="90"/>
      <c r="HK2347" s="90"/>
      <c r="HL2347" s="90"/>
      <c r="HM2347" s="90"/>
      <c r="HN2347" s="90"/>
      <c r="HO2347" s="90"/>
      <c r="HP2347" s="90"/>
      <c r="HQ2347" s="90"/>
      <c r="HR2347" s="90"/>
      <c r="HS2347" s="90"/>
      <c r="HT2347" s="90"/>
      <c r="HU2347" s="90"/>
      <c r="HV2347" s="90"/>
      <c r="HW2347" s="90"/>
      <c r="HX2347" s="90"/>
      <c r="HY2347" s="90"/>
      <c r="HZ2347" s="90"/>
      <c r="IA2347" s="90"/>
      <c r="IB2347" s="90"/>
      <c r="IC2347" s="90"/>
      <c r="ID2347" s="90"/>
      <c r="IE2347" s="90"/>
      <c r="IF2347" s="90"/>
      <c r="IG2347" s="90"/>
      <c r="IH2347" s="90"/>
      <c r="II2347" s="90"/>
      <c r="IJ2347" s="90"/>
      <c r="IK2347" s="90"/>
      <c r="IL2347" s="90"/>
      <c r="IM2347" s="90"/>
    </row>
    <row r="2348" spans="1:247" ht="13.5">
      <c r="A2348" s="90" t="s">
        <v>3353</v>
      </c>
      <c r="B2348" s="90" t="s">
        <v>3363</v>
      </c>
      <c r="C2348" s="90" t="s">
        <v>3559</v>
      </c>
      <c r="D2348" s="90" t="s">
        <v>3571</v>
      </c>
      <c r="E2348" s="90" t="s">
        <v>3575</v>
      </c>
      <c r="F2348" s="90" t="s">
        <v>2786</v>
      </c>
      <c r="G2348" s="90" t="s">
        <v>752</v>
      </c>
      <c r="H2348" s="92">
        <v>-622988.79</v>
      </c>
      <c r="I2348" s="92">
        <v>500</v>
      </c>
      <c r="J2348" s="93"/>
      <c r="K2348" s="94">
        <f t="shared" si="75"/>
        <v>-1245.97758</v>
      </c>
      <c r="L2348" s="94"/>
      <c r="M2348" s="94">
        <f t="shared" si="77"/>
        <v>-1245.97758</v>
      </c>
      <c r="N2348" s="90" t="s">
        <v>3573</v>
      </c>
      <c r="O2348" s="90" t="s">
        <v>3576</v>
      </c>
      <c r="P2348" s="90" t="s">
        <v>2619</v>
      </c>
      <c r="Q2348" s="90"/>
      <c r="R2348" s="90"/>
      <c r="S2348" s="90"/>
      <c r="T2348" s="90"/>
      <c r="U2348" s="90"/>
      <c r="V2348" s="90"/>
      <c r="W2348" s="90"/>
      <c r="X2348" s="90"/>
      <c r="Y2348" s="90"/>
      <c r="Z2348" s="90"/>
      <c r="AA2348" s="90"/>
      <c r="AB2348" s="90"/>
      <c r="AC2348" s="90"/>
      <c r="AD2348" s="90"/>
      <c r="AE2348" s="90"/>
      <c r="AF2348" s="90"/>
      <c r="AG2348" s="90"/>
      <c r="AH2348" s="90"/>
      <c r="AI2348" s="90"/>
      <c r="AJ2348" s="90"/>
      <c r="AK2348" s="90"/>
      <c r="AL2348" s="90"/>
      <c r="AM2348" s="90"/>
      <c r="AN2348" s="90"/>
      <c r="AO2348" s="90"/>
      <c r="AP2348" s="90"/>
      <c r="AQ2348" s="90"/>
      <c r="AR2348" s="90"/>
      <c r="AS2348" s="90"/>
      <c r="AT2348" s="90"/>
      <c r="AU2348" s="90"/>
      <c r="AV2348" s="90"/>
      <c r="AW2348" s="90"/>
      <c r="AX2348" s="90"/>
      <c r="AY2348" s="90"/>
      <c r="AZ2348" s="90"/>
      <c r="BA2348" s="90"/>
      <c r="BB2348" s="90"/>
      <c r="BC2348" s="90"/>
      <c r="BD2348" s="90"/>
      <c r="BE2348" s="90"/>
      <c r="BF2348" s="90"/>
      <c r="BG2348" s="90"/>
      <c r="BH2348" s="90"/>
      <c r="BI2348" s="90"/>
      <c r="BJ2348" s="90"/>
      <c r="BK2348" s="90"/>
      <c r="BL2348" s="90"/>
      <c r="BM2348" s="90"/>
      <c r="BN2348" s="90"/>
      <c r="BO2348" s="90"/>
      <c r="BP2348" s="90"/>
      <c r="BQ2348" s="90"/>
      <c r="BR2348" s="90"/>
      <c r="BS2348" s="90"/>
      <c r="BT2348" s="90"/>
      <c r="BU2348" s="90"/>
      <c r="BV2348" s="90"/>
      <c r="BW2348" s="90"/>
      <c r="BX2348" s="90"/>
      <c r="BY2348" s="90"/>
      <c r="BZ2348" s="90"/>
      <c r="CA2348" s="90"/>
      <c r="CB2348" s="90"/>
      <c r="CC2348" s="90"/>
      <c r="CD2348" s="90"/>
      <c r="CE2348" s="90"/>
      <c r="CF2348" s="90"/>
      <c r="CG2348" s="90"/>
      <c r="CH2348" s="90"/>
      <c r="CI2348" s="90"/>
      <c r="CJ2348" s="90"/>
      <c r="CK2348" s="90"/>
      <c r="CL2348" s="90"/>
      <c r="CM2348" s="90"/>
      <c r="CN2348" s="90"/>
      <c r="CO2348" s="90"/>
      <c r="CP2348" s="90"/>
      <c r="CQ2348" s="90"/>
      <c r="CR2348" s="90"/>
      <c r="CS2348" s="90"/>
      <c r="CT2348" s="90"/>
      <c r="CU2348" s="90"/>
      <c r="CV2348" s="90"/>
      <c r="CW2348" s="90"/>
      <c r="CX2348" s="90"/>
      <c r="CY2348" s="90"/>
      <c r="CZ2348" s="90"/>
      <c r="DA2348" s="90"/>
      <c r="DB2348" s="90"/>
      <c r="DC2348" s="90"/>
      <c r="DD2348" s="90"/>
      <c r="DE2348" s="90"/>
      <c r="DF2348" s="90"/>
      <c r="DG2348" s="90"/>
      <c r="DH2348" s="90"/>
      <c r="DI2348" s="90"/>
      <c r="DJ2348" s="90"/>
      <c r="DK2348" s="90"/>
      <c r="DL2348" s="90"/>
      <c r="DM2348" s="90"/>
      <c r="DN2348" s="90"/>
      <c r="DO2348" s="90"/>
      <c r="DP2348" s="90"/>
      <c r="DQ2348" s="90"/>
      <c r="DR2348" s="90"/>
      <c r="DS2348" s="90"/>
      <c r="DT2348" s="90"/>
      <c r="DU2348" s="90"/>
      <c r="DV2348" s="90"/>
      <c r="DW2348" s="90"/>
      <c r="DX2348" s="90"/>
      <c r="DY2348" s="90"/>
      <c r="DZ2348" s="90"/>
      <c r="EA2348" s="90"/>
      <c r="EB2348" s="90"/>
      <c r="EC2348" s="90"/>
      <c r="ED2348" s="90"/>
      <c r="EE2348" s="90"/>
      <c r="EF2348" s="90"/>
      <c r="EG2348" s="90"/>
      <c r="EH2348" s="90"/>
      <c r="EI2348" s="90"/>
      <c r="EJ2348" s="90"/>
      <c r="EK2348" s="90"/>
      <c r="EL2348" s="90"/>
      <c r="EM2348" s="90"/>
      <c r="EN2348" s="90"/>
      <c r="EO2348" s="90"/>
      <c r="EP2348" s="90"/>
      <c r="EQ2348" s="90"/>
      <c r="ER2348" s="90"/>
      <c r="ES2348" s="90"/>
      <c r="ET2348" s="90"/>
      <c r="EU2348" s="90"/>
      <c r="EV2348" s="90"/>
      <c r="EW2348" s="90"/>
      <c r="EX2348" s="90"/>
      <c r="EY2348" s="90"/>
      <c r="EZ2348" s="90"/>
      <c r="FA2348" s="90"/>
      <c r="FB2348" s="90"/>
      <c r="FC2348" s="90"/>
      <c r="FD2348" s="90"/>
      <c r="FE2348" s="90"/>
      <c r="FF2348" s="90"/>
      <c r="FG2348" s="90"/>
      <c r="FH2348" s="90"/>
      <c r="FI2348" s="90"/>
      <c r="FJ2348" s="90"/>
      <c r="FK2348" s="90"/>
      <c r="FL2348" s="90"/>
      <c r="FM2348" s="90"/>
      <c r="FN2348" s="90"/>
      <c r="FO2348" s="90"/>
      <c r="FP2348" s="90"/>
      <c r="FQ2348" s="90"/>
      <c r="FR2348" s="90"/>
      <c r="FS2348" s="90"/>
      <c r="FT2348" s="90"/>
      <c r="FU2348" s="90"/>
      <c r="FV2348" s="90"/>
      <c r="FW2348" s="90"/>
      <c r="FX2348" s="90"/>
      <c r="FY2348" s="90"/>
      <c r="FZ2348" s="90"/>
      <c r="GA2348" s="90"/>
      <c r="GB2348" s="90"/>
      <c r="GC2348" s="90"/>
      <c r="GD2348" s="90"/>
      <c r="GE2348" s="90"/>
      <c r="GF2348" s="90"/>
      <c r="GG2348" s="90"/>
      <c r="GH2348" s="90"/>
      <c r="GI2348" s="90"/>
      <c r="GJ2348" s="90"/>
      <c r="GK2348" s="90"/>
      <c r="GL2348" s="90"/>
      <c r="GM2348" s="90"/>
      <c r="GN2348" s="90"/>
      <c r="GO2348" s="90"/>
      <c r="GP2348" s="90"/>
      <c r="GQ2348" s="90"/>
      <c r="GR2348" s="90"/>
      <c r="GS2348" s="90"/>
      <c r="GT2348" s="90"/>
      <c r="GU2348" s="90"/>
      <c r="GV2348" s="90"/>
      <c r="GW2348" s="90"/>
      <c r="GX2348" s="90"/>
      <c r="GY2348" s="90"/>
      <c r="GZ2348" s="90"/>
      <c r="HA2348" s="90"/>
      <c r="HB2348" s="90"/>
      <c r="HC2348" s="90"/>
      <c r="HD2348" s="90"/>
      <c r="HE2348" s="90"/>
      <c r="HF2348" s="90"/>
      <c r="HG2348" s="90"/>
      <c r="HH2348" s="90"/>
      <c r="HI2348" s="90"/>
      <c r="HJ2348" s="90"/>
      <c r="HK2348" s="90"/>
      <c r="HL2348" s="90"/>
      <c r="HM2348" s="90"/>
      <c r="HN2348" s="90"/>
      <c r="HO2348" s="90"/>
      <c r="HP2348" s="90"/>
      <c r="HQ2348" s="90"/>
      <c r="HR2348" s="90"/>
      <c r="HS2348" s="90"/>
      <c r="HT2348" s="90"/>
      <c r="HU2348" s="90"/>
      <c r="HV2348" s="90"/>
      <c r="HW2348" s="90"/>
      <c r="HX2348" s="90"/>
      <c r="HY2348" s="90"/>
      <c r="HZ2348" s="90"/>
      <c r="IA2348" s="90"/>
      <c r="IB2348" s="90"/>
      <c r="IC2348" s="90"/>
      <c r="ID2348" s="90"/>
      <c r="IE2348" s="90"/>
      <c r="IF2348" s="90"/>
      <c r="IG2348" s="90"/>
      <c r="IH2348" s="90"/>
      <c r="II2348" s="90"/>
      <c r="IJ2348" s="90"/>
      <c r="IK2348" s="90"/>
      <c r="IL2348" s="90"/>
      <c r="IM2348" s="90"/>
    </row>
    <row r="2349" spans="1:247" ht="13.5">
      <c r="A2349" s="90" t="s">
        <v>3353</v>
      </c>
      <c r="B2349" s="90" t="s">
        <v>3363</v>
      </c>
      <c r="C2349" s="90" t="s">
        <v>3559</v>
      </c>
      <c r="D2349" s="90" t="s">
        <v>3571</v>
      </c>
      <c r="E2349" s="90">
        <v>348475</v>
      </c>
      <c r="F2349" s="90" t="s">
        <v>2786</v>
      </c>
      <c r="G2349" s="90" t="s">
        <v>752</v>
      </c>
      <c r="H2349" s="92">
        <v>648550</v>
      </c>
      <c r="I2349" s="92">
        <v>500</v>
      </c>
      <c r="J2349" s="93"/>
      <c r="K2349" s="94">
        <f t="shared" si="75"/>
        <v>1297.0999999999999</v>
      </c>
      <c r="L2349" s="94"/>
      <c r="M2349" s="94">
        <f t="shared" si="77"/>
        <v>1297.0999999999999</v>
      </c>
      <c r="N2349" s="90" t="s">
        <v>3577</v>
      </c>
      <c r="O2349" s="90" t="s">
        <v>3578</v>
      </c>
      <c r="P2349" s="90" t="s">
        <v>2619</v>
      </c>
      <c r="Q2349" s="90"/>
      <c r="R2349" s="90"/>
      <c r="S2349" s="90"/>
      <c r="T2349" s="90"/>
      <c r="U2349" s="90"/>
      <c r="V2349" s="90"/>
      <c r="W2349" s="90"/>
      <c r="X2349" s="90"/>
      <c r="Y2349" s="90"/>
      <c r="Z2349" s="90"/>
      <c r="AA2349" s="90"/>
      <c r="AB2349" s="90"/>
      <c r="AC2349" s="90"/>
      <c r="AD2349" s="90"/>
      <c r="AE2349" s="90"/>
      <c r="AF2349" s="90"/>
      <c r="AG2349" s="90"/>
      <c r="AH2349" s="90"/>
      <c r="AI2349" s="90"/>
      <c r="AJ2349" s="90"/>
      <c r="AK2349" s="90"/>
      <c r="AL2349" s="90"/>
      <c r="AM2349" s="90"/>
      <c r="AN2349" s="90"/>
      <c r="AO2349" s="90"/>
      <c r="AP2349" s="90"/>
      <c r="AQ2349" s="90"/>
      <c r="AR2349" s="90"/>
      <c r="AS2349" s="90"/>
      <c r="AT2349" s="90"/>
      <c r="AU2349" s="90"/>
      <c r="AV2349" s="90"/>
      <c r="AW2349" s="90"/>
      <c r="AX2349" s="90"/>
      <c r="AY2349" s="90"/>
      <c r="AZ2349" s="90"/>
      <c r="BA2349" s="90"/>
      <c r="BB2349" s="90"/>
      <c r="BC2349" s="90"/>
      <c r="BD2349" s="90"/>
      <c r="BE2349" s="90"/>
      <c r="BF2349" s="90"/>
      <c r="BG2349" s="90"/>
      <c r="BH2349" s="90"/>
      <c r="BI2349" s="90"/>
      <c r="BJ2349" s="90"/>
      <c r="BK2349" s="90"/>
      <c r="BL2349" s="90"/>
      <c r="BM2349" s="90"/>
      <c r="BN2349" s="90"/>
      <c r="BO2349" s="90"/>
      <c r="BP2349" s="90"/>
      <c r="BQ2349" s="90"/>
      <c r="BR2349" s="90"/>
      <c r="BS2349" s="90"/>
      <c r="BT2349" s="90"/>
      <c r="BU2349" s="90"/>
      <c r="BV2349" s="90"/>
      <c r="BW2349" s="90"/>
      <c r="BX2349" s="90"/>
      <c r="BY2349" s="90"/>
      <c r="BZ2349" s="90"/>
      <c r="CA2349" s="90"/>
      <c r="CB2349" s="90"/>
      <c r="CC2349" s="90"/>
      <c r="CD2349" s="90"/>
      <c r="CE2349" s="90"/>
      <c r="CF2349" s="90"/>
      <c r="CG2349" s="90"/>
      <c r="CH2349" s="90"/>
      <c r="CI2349" s="90"/>
      <c r="CJ2349" s="90"/>
      <c r="CK2349" s="90"/>
      <c r="CL2349" s="90"/>
      <c r="CM2349" s="90"/>
      <c r="CN2349" s="90"/>
      <c r="CO2349" s="90"/>
      <c r="CP2349" s="90"/>
      <c r="CQ2349" s="90"/>
      <c r="CR2349" s="90"/>
      <c r="CS2349" s="90"/>
      <c r="CT2349" s="90"/>
      <c r="CU2349" s="90"/>
      <c r="CV2349" s="90"/>
      <c r="CW2349" s="90"/>
      <c r="CX2349" s="90"/>
      <c r="CY2349" s="90"/>
      <c r="CZ2349" s="90"/>
      <c r="DA2349" s="90"/>
      <c r="DB2349" s="90"/>
      <c r="DC2349" s="90"/>
      <c r="DD2349" s="90"/>
      <c r="DE2349" s="90"/>
      <c r="DF2349" s="90"/>
      <c r="DG2349" s="90"/>
      <c r="DH2349" s="90"/>
      <c r="DI2349" s="90"/>
      <c r="DJ2349" s="90"/>
      <c r="DK2349" s="90"/>
      <c r="DL2349" s="90"/>
      <c r="DM2349" s="90"/>
      <c r="DN2349" s="90"/>
      <c r="DO2349" s="90"/>
      <c r="DP2349" s="90"/>
      <c r="DQ2349" s="90"/>
      <c r="DR2349" s="90"/>
      <c r="DS2349" s="90"/>
      <c r="DT2349" s="90"/>
      <c r="DU2349" s="90"/>
      <c r="DV2349" s="90"/>
      <c r="DW2349" s="90"/>
      <c r="DX2349" s="90"/>
      <c r="DY2349" s="90"/>
      <c r="DZ2349" s="90"/>
      <c r="EA2349" s="90"/>
      <c r="EB2349" s="90"/>
      <c r="EC2349" s="90"/>
      <c r="ED2349" s="90"/>
      <c r="EE2349" s="90"/>
      <c r="EF2349" s="90"/>
      <c r="EG2349" s="90"/>
      <c r="EH2349" s="90"/>
      <c r="EI2349" s="90"/>
      <c r="EJ2349" s="90"/>
      <c r="EK2349" s="90"/>
      <c r="EL2349" s="90"/>
      <c r="EM2349" s="90"/>
      <c r="EN2349" s="90"/>
      <c r="EO2349" s="90"/>
      <c r="EP2349" s="90"/>
      <c r="EQ2349" s="90"/>
      <c r="ER2349" s="90"/>
      <c r="ES2349" s="90"/>
      <c r="ET2349" s="90"/>
      <c r="EU2349" s="90"/>
      <c r="EV2349" s="90"/>
      <c r="EW2349" s="90"/>
      <c r="EX2349" s="90"/>
      <c r="EY2349" s="90"/>
      <c r="EZ2349" s="90"/>
      <c r="FA2349" s="90"/>
      <c r="FB2349" s="90"/>
      <c r="FC2349" s="90"/>
      <c r="FD2349" s="90"/>
      <c r="FE2349" s="90"/>
      <c r="FF2349" s="90"/>
      <c r="FG2349" s="90"/>
      <c r="FH2349" s="90"/>
      <c r="FI2349" s="90"/>
      <c r="FJ2349" s="90"/>
      <c r="FK2349" s="90"/>
      <c r="FL2349" s="90"/>
      <c r="FM2349" s="90"/>
      <c r="FN2349" s="90"/>
      <c r="FO2349" s="90"/>
      <c r="FP2349" s="90"/>
      <c r="FQ2349" s="90"/>
      <c r="FR2349" s="90"/>
      <c r="FS2349" s="90"/>
      <c r="FT2349" s="90"/>
      <c r="FU2349" s="90"/>
      <c r="FV2349" s="90"/>
      <c r="FW2349" s="90"/>
      <c r="FX2349" s="90"/>
      <c r="FY2349" s="90"/>
      <c r="FZ2349" s="90"/>
      <c r="GA2349" s="90"/>
      <c r="GB2349" s="90"/>
      <c r="GC2349" s="90"/>
      <c r="GD2349" s="90"/>
      <c r="GE2349" s="90"/>
      <c r="GF2349" s="90"/>
      <c r="GG2349" s="90"/>
      <c r="GH2349" s="90"/>
      <c r="GI2349" s="90"/>
      <c r="GJ2349" s="90"/>
      <c r="GK2349" s="90"/>
      <c r="GL2349" s="90"/>
      <c r="GM2349" s="90"/>
      <c r="GN2349" s="90"/>
      <c r="GO2349" s="90"/>
      <c r="GP2349" s="90"/>
      <c r="GQ2349" s="90"/>
      <c r="GR2349" s="90"/>
      <c r="GS2349" s="90"/>
      <c r="GT2349" s="90"/>
      <c r="GU2349" s="90"/>
      <c r="GV2349" s="90"/>
      <c r="GW2349" s="90"/>
      <c r="GX2349" s="90"/>
      <c r="GY2349" s="90"/>
      <c r="GZ2349" s="90"/>
      <c r="HA2349" s="90"/>
      <c r="HB2349" s="90"/>
      <c r="HC2349" s="90"/>
      <c r="HD2349" s="90"/>
      <c r="HE2349" s="90"/>
      <c r="HF2349" s="90"/>
      <c r="HG2349" s="90"/>
      <c r="HH2349" s="90"/>
      <c r="HI2349" s="90"/>
      <c r="HJ2349" s="90"/>
      <c r="HK2349" s="90"/>
      <c r="HL2349" s="90"/>
      <c r="HM2349" s="90"/>
      <c r="HN2349" s="90"/>
      <c r="HO2349" s="90"/>
      <c r="HP2349" s="90"/>
      <c r="HQ2349" s="90"/>
      <c r="HR2349" s="90"/>
      <c r="HS2349" s="90"/>
      <c r="HT2349" s="90"/>
      <c r="HU2349" s="90"/>
      <c r="HV2349" s="90"/>
      <c r="HW2349" s="90"/>
      <c r="HX2349" s="90"/>
      <c r="HY2349" s="90"/>
      <c r="HZ2349" s="90"/>
      <c r="IA2349" s="90"/>
      <c r="IB2349" s="90"/>
      <c r="IC2349" s="90"/>
      <c r="ID2349" s="90"/>
      <c r="IE2349" s="90"/>
      <c r="IF2349" s="90"/>
      <c r="IG2349" s="90"/>
      <c r="IH2349" s="90"/>
      <c r="II2349" s="90"/>
      <c r="IJ2349" s="90"/>
      <c r="IK2349" s="90"/>
      <c r="IL2349" s="90"/>
      <c r="IM2349" s="90"/>
    </row>
    <row r="2350" spans="1:247" ht="13.5">
      <c r="A2350" s="90" t="s">
        <v>3353</v>
      </c>
      <c r="B2350" s="90" t="s">
        <v>3363</v>
      </c>
      <c r="C2350" s="90" t="s">
        <v>3559</v>
      </c>
      <c r="D2350" s="90" t="s">
        <v>3571</v>
      </c>
      <c r="E2350" s="90">
        <v>348479</v>
      </c>
      <c r="F2350" s="90" t="s">
        <v>2786</v>
      </c>
      <c r="G2350" s="90" t="s">
        <v>752</v>
      </c>
      <c r="H2350" s="92">
        <v>620806.03</v>
      </c>
      <c r="I2350" s="92">
        <v>500</v>
      </c>
      <c r="J2350" s="93"/>
      <c r="K2350" s="94">
        <f t="shared" si="75"/>
        <v>1241.6120600000002</v>
      </c>
      <c r="L2350" s="94"/>
      <c r="M2350" s="94">
        <f t="shared" si="77"/>
        <v>1241.6120600000002</v>
      </c>
      <c r="N2350" s="90" t="s">
        <v>3577</v>
      </c>
      <c r="O2350" s="90" t="s">
        <v>3579</v>
      </c>
      <c r="P2350" s="90" t="s">
        <v>2619</v>
      </c>
      <c r="Q2350" s="90"/>
      <c r="R2350" s="90"/>
      <c r="S2350" s="90"/>
      <c r="T2350" s="90"/>
      <c r="U2350" s="90"/>
      <c r="V2350" s="90"/>
      <c r="W2350" s="90"/>
      <c r="X2350" s="90"/>
      <c r="Y2350" s="90"/>
      <c r="Z2350" s="90"/>
      <c r="AA2350" s="90"/>
      <c r="AB2350" s="90"/>
      <c r="AC2350" s="90"/>
      <c r="AD2350" s="90"/>
      <c r="AE2350" s="90"/>
      <c r="AF2350" s="90"/>
      <c r="AG2350" s="90"/>
      <c r="AH2350" s="90"/>
      <c r="AI2350" s="90"/>
      <c r="AJ2350" s="90"/>
      <c r="AK2350" s="90"/>
      <c r="AL2350" s="90"/>
      <c r="AM2350" s="90"/>
      <c r="AN2350" s="90"/>
      <c r="AO2350" s="90"/>
      <c r="AP2350" s="90"/>
      <c r="AQ2350" s="90"/>
      <c r="AR2350" s="90"/>
      <c r="AS2350" s="90"/>
      <c r="AT2350" s="90"/>
      <c r="AU2350" s="90"/>
      <c r="AV2350" s="90"/>
      <c r="AW2350" s="90"/>
      <c r="AX2350" s="90"/>
      <c r="AY2350" s="90"/>
      <c r="AZ2350" s="90"/>
      <c r="BA2350" s="90"/>
      <c r="BB2350" s="90"/>
      <c r="BC2350" s="90"/>
      <c r="BD2350" s="90"/>
      <c r="BE2350" s="90"/>
      <c r="BF2350" s="90"/>
      <c r="BG2350" s="90"/>
      <c r="BH2350" s="90"/>
      <c r="BI2350" s="90"/>
      <c r="BJ2350" s="90"/>
      <c r="BK2350" s="90"/>
      <c r="BL2350" s="90"/>
      <c r="BM2350" s="90"/>
      <c r="BN2350" s="90"/>
      <c r="BO2350" s="90"/>
      <c r="BP2350" s="90"/>
      <c r="BQ2350" s="90"/>
      <c r="BR2350" s="90"/>
      <c r="BS2350" s="90"/>
      <c r="BT2350" s="90"/>
      <c r="BU2350" s="90"/>
      <c r="BV2350" s="90"/>
      <c r="BW2350" s="90"/>
      <c r="BX2350" s="90"/>
      <c r="BY2350" s="90"/>
      <c r="BZ2350" s="90"/>
      <c r="CA2350" s="90"/>
      <c r="CB2350" s="90"/>
      <c r="CC2350" s="90"/>
      <c r="CD2350" s="90"/>
      <c r="CE2350" s="90"/>
      <c r="CF2350" s="90"/>
      <c r="CG2350" s="90"/>
      <c r="CH2350" s="90"/>
      <c r="CI2350" s="90"/>
      <c r="CJ2350" s="90"/>
      <c r="CK2350" s="90"/>
      <c r="CL2350" s="90"/>
      <c r="CM2350" s="90"/>
      <c r="CN2350" s="90"/>
      <c r="CO2350" s="90"/>
      <c r="CP2350" s="90"/>
      <c r="CQ2350" s="90"/>
      <c r="CR2350" s="90"/>
      <c r="CS2350" s="90"/>
      <c r="CT2350" s="90"/>
      <c r="CU2350" s="90"/>
      <c r="CV2350" s="90"/>
      <c r="CW2350" s="90"/>
      <c r="CX2350" s="90"/>
      <c r="CY2350" s="90"/>
      <c r="CZ2350" s="90"/>
      <c r="DA2350" s="90"/>
      <c r="DB2350" s="90"/>
      <c r="DC2350" s="90"/>
      <c r="DD2350" s="90"/>
      <c r="DE2350" s="90"/>
      <c r="DF2350" s="90"/>
      <c r="DG2350" s="90"/>
      <c r="DH2350" s="90"/>
      <c r="DI2350" s="90"/>
      <c r="DJ2350" s="90"/>
      <c r="DK2350" s="90"/>
      <c r="DL2350" s="90"/>
      <c r="DM2350" s="90"/>
      <c r="DN2350" s="90"/>
      <c r="DO2350" s="90"/>
      <c r="DP2350" s="90"/>
      <c r="DQ2350" s="90"/>
      <c r="DR2350" s="90"/>
      <c r="DS2350" s="90"/>
      <c r="DT2350" s="90"/>
      <c r="DU2350" s="90"/>
      <c r="DV2350" s="90"/>
      <c r="DW2350" s="90"/>
      <c r="DX2350" s="90"/>
      <c r="DY2350" s="90"/>
      <c r="DZ2350" s="90"/>
      <c r="EA2350" s="90"/>
      <c r="EB2350" s="90"/>
      <c r="EC2350" s="90"/>
      <c r="ED2350" s="90"/>
      <c r="EE2350" s="90"/>
      <c r="EF2350" s="90"/>
      <c r="EG2350" s="90"/>
      <c r="EH2350" s="90"/>
      <c r="EI2350" s="90"/>
      <c r="EJ2350" s="90"/>
      <c r="EK2350" s="90"/>
      <c r="EL2350" s="90"/>
      <c r="EM2350" s="90"/>
      <c r="EN2350" s="90"/>
      <c r="EO2350" s="90"/>
      <c r="EP2350" s="90"/>
      <c r="EQ2350" s="90"/>
      <c r="ER2350" s="90"/>
      <c r="ES2350" s="90"/>
      <c r="ET2350" s="90"/>
      <c r="EU2350" s="90"/>
      <c r="EV2350" s="90"/>
      <c r="EW2350" s="90"/>
      <c r="EX2350" s="90"/>
      <c r="EY2350" s="90"/>
      <c r="EZ2350" s="90"/>
      <c r="FA2350" s="90"/>
      <c r="FB2350" s="90"/>
      <c r="FC2350" s="90"/>
      <c r="FD2350" s="90"/>
      <c r="FE2350" s="90"/>
      <c r="FF2350" s="90"/>
      <c r="FG2350" s="90"/>
      <c r="FH2350" s="90"/>
      <c r="FI2350" s="90"/>
      <c r="FJ2350" s="90"/>
      <c r="FK2350" s="90"/>
      <c r="FL2350" s="90"/>
      <c r="FM2350" s="90"/>
      <c r="FN2350" s="90"/>
      <c r="FO2350" s="90"/>
      <c r="FP2350" s="90"/>
      <c r="FQ2350" s="90"/>
      <c r="FR2350" s="90"/>
      <c r="FS2350" s="90"/>
      <c r="FT2350" s="90"/>
      <c r="FU2350" s="90"/>
      <c r="FV2350" s="90"/>
      <c r="FW2350" s="90"/>
      <c r="FX2350" s="90"/>
      <c r="FY2350" s="90"/>
      <c r="FZ2350" s="90"/>
      <c r="GA2350" s="90"/>
      <c r="GB2350" s="90"/>
      <c r="GC2350" s="90"/>
      <c r="GD2350" s="90"/>
      <c r="GE2350" s="90"/>
      <c r="GF2350" s="90"/>
      <c r="GG2350" s="90"/>
      <c r="GH2350" s="90"/>
      <c r="GI2350" s="90"/>
      <c r="GJ2350" s="90"/>
      <c r="GK2350" s="90"/>
      <c r="GL2350" s="90"/>
      <c r="GM2350" s="90"/>
      <c r="GN2350" s="90"/>
      <c r="GO2350" s="90"/>
      <c r="GP2350" s="90"/>
      <c r="GQ2350" s="90"/>
      <c r="GR2350" s="90"/>
      <c r="GS2350" s="90"/>
      <c r="GT2350" s="90"/>
      <c r="GU2350" s="90"/>
      <c r="GV2350" s="90"/>
      <c r="GW2350" s="90"/>
      <c r="GX2350" s="90"/>
      <c r="GY2350" s="90"/>
      <c r="GZ2350" s="90"/>
      <c r="HA2350" s="90"/>
      <c r="HB2350" s="90"/>
      <c r="HC2350" s="90"/>
      <c r="HD2350" s="90"/>
      <c r="HE2350" s="90"/>
      <c r="HF2350" s="90"/>
      <c r="HG2350" s="90"/>
      <c r="HH2350" s="90"/>
      <c r="HI2350" s="90"/>
      <c r="HJ2350" s="90"/>
      <c r="HK2350" s="90"/>
      <c r="HL2350" s="90"/>
      <c r="HM2350" s="90"/>
      <c r="HN2350" s="90"/>
      <c r="HO2350" s="90"/>
      <c r="HP2350" s="90"/>
      <c r="HQ2350" s="90"/>
      <c r="HR2350" s="90"/>
      <c r="HS2350" s="90"/>
      <c r="HT2350" s="90"/>
      <c r="HU2350" s="90"/>
      <c r="HV2350" s="90"/>
      <c r="HW2350" s="90"/>
      <c r="HX2350" s="90"/>
      <c r="HY2350" s="90"/>
      <c r="HZ2350" s="90"/>
      <c r="IA2350" s="90"/>
      <c r="IB2350" s="90"/>
      <c r="IC2350" s="90"/>
      <c r="ID2350" s="90"/>
      <c r="IE2350" s="90"/>
      <c r="IF2350" s="90"/>
      <c r="IG2350" s="90"/>
      <c r="IH2350" s="90"/>
      <c r="II2350" s="90"/>
      <c r="IJ2350" s="90"/>
      <c r="IK2350" s="90"/>
      <c r="IL2350" s="90"/>
      <c r="IM2350" s="90"/>
    </row>
    <row r="2351" spans="1:247" ht="13.5">
      <c r="A2351" s="90" t="s">
        <v>3353</v>
      </c>
      <c r="B2351" s="90" t="s">
        <v>3363</v>
      </c>
      <c r="C2351" s="90" t="s">
        <v>3559</v>
      </c>
      <c r="D2351" s="90" t="s">
        <v>3580</v>
      </c>
      <c r="E2351" s="90">
        <v>348511</v>
      </c>
      <c r="F2351" s="90" t="s">
        <v>2786</v>
      </c>
      <c r="G2351" s="90" t="s">
        <v>752</v>
      </c>
      <c r="H2351" s="92">
        <v>85382.34</v>
      </c>
      <c r="I2351" s="92">
        <v>500</v>
      </c>
      <c r="J2351" s="93"/>
      <c r="K2351" s="94">
        <f t="shared" si="75"/>
        <v>170.76468</v>
      </c>
      <c r="L2351" s="94"/>
      <c r="M2351" s="94">
        <f t="shared" si="77"/>
        <v>170.76468</v>
      </c>
      <c r="N2351" s="90" t="s">
        <v>3581</v>
      </c>
      <c r="O2351" s="90" t="s">
        <v>3582</v>
      </c>
      <c r="P2351" s="90" t="s">
        <v>2619</v>
      </c>
      <c r="Q2351" s="90"/>
      <c r="R2351" s="90"/>
      <c r="S2351" s="90"/>
      <c r="T2351" s="90"/>
      <c r="U2351" s="90"/>
      <c r="V2351" s="90"/>
      <c r="W2351" s="90"/>
      <c r="X2351" s="90"/>
      <c r="Y2351" s="90"/>
      <c r="Z2351" s="90"/>
      <c r="AA2351" s="90"/>
      <c r="AB2351" s="90"/>
      <c r="AC2351" s="90"/>
      <c r="AD2351" s="90"/>
      <c r="AE2351" s="90"/>
      <c r="AF2351" s="90"/>
      <c r="AG2351" s="90"/>
      <c r="AH2351" s="90"/>
      <c r="AI2351" s="90"/>
      <c r="AJ2351" s="90"/>
      <c r="AK2351" s="90"/>
      <c r="AL2351" s="90"/>
      <c r="AM2351" s="90"/>
      <c r="AN2351" s="90"/>
      <c r="AO2351" s="90"/>
      <c r="AP2351" s="90"/>
      <c r="AQ2351" s="90"/>
      <c r="AR2351" s="90"/>
      <c r="AS2351" s="90"/>
      <c r="AT2351" s="90"/>
      <c r="AU2351" s="90"/>
      <c r="AV2351" s="90"/>
      <c r="AW2351" s="90"/>
      <c r="AX2351" s="90"/>
      <c r="AY2351" s="90"/>
      <c r="AZ2351" s="90"/>
      <c r="BA2351" s="90"/>
      <c r="BB2351" s="90"/>
      <c r="BC2351" s="90"/>
      <c r="BD2351" s="90"/>
      <c r="BE2351" s="90"/>
      <c r="BF2351" s="90"/>
      <c r="BG2351" s="90"/>
      <c r="BH2351" s="90"/>
      <c r="BI2351" s="90"/>
      <c r="BJ2351" s="90"/>
      <c r="BK2351" s="90"/>
      <c r="BL2351" s="90"/>
      <c r="BM2351" s="90"/>
      <c r="BN2351" s="90"/>
      <c r="BO2351" s="90"/>
      <c r="BP2351" s="90"/>
      <c r="BQ2351" s="90"/>
      <c r="BR2351" s="90"/>
      <c r="BS2351" s="90"/>
      <c r="BT2351" s="90"/>
      <c r="BU2351" s="90"/>
      <c r="BV2351" s="90"/>
      <c r="BW2351" s="90"/>
      <c r="BX2351" s="90"/>
      <c r="BY2351" s="90"/>
      <c r="BZ2351" s="90"/>
      <c r="CA2351" s="90"/>
      <c r="CB2351" s="90"/>
      <c r="CC2351" s="90"/>
      <c r="CD2351" s="90"/>
      <c r="CE2351" s="90"/>
      <c r="CF2351" s="90"/>
      <c r="CG2351" s="90"/>
      <c r="CH2351" s="90"/>
      <c r="CI2351" s="90"/>
      <c r="CJ2351" s="90"/>
      <c r="CK2351" s="90"/>
      <c r="CL2351" s="90"/>
      <c r="CM2351" s="90"/>
      <c r="CN2351" s="90"/>
      <c r="CO2351" s="90"/>
      <c r="CP2351" s="90"/>
      <c r="CQ2351" s="90"/>
      <c r="CR2351" s="90"/>
      <c r="CS2351" s="90"/>
      <c r="CT2351" s="90"/>
      <c r="CU2351" s="90"/>
      <c r="CV2351" s="90"/>
      <c r="CW2351" s="90"/>
      <c r="CX2351" s="90"/>
      <c r="CY2351" s="90"/>
      <c r="CZ2351" s="90"/>
      <c r="DA2351" s="90"/>
      <c r="DB2351" s="90"/>
      <c r="DC2351" s="90"/>
      <c r="DD2351" s="90"/>
      <c r="DE2351" s="90"/>
      <c r="DF2351" s="90"/>
      <c r="DG2351" s="90"/>
      <c r="DH2351" s="90"/>
      <c r="DI2351" s="90"/>
      <c r="DJ2351" s="90"/>
      <c r="DK2351" s="90"/>
      <c r="DL2351" s="90"/>
      <c r="DM2351" s="90"/>
      <c r="DN2351" s="90"/>
      <c r="DO2351" s="90"/>
      <c r="DP2351" s="90"/>
      <c r="DQ2351" s="90"/>
      <c r="DR2351" s="90"/>
      <c r="DS2351" s="90"/>
      <c r="DT2351" s="90"/>
      <c r="DU2351" s="90"/>
      <c r="DV2351" s="90"/>
      <c r="DW2351" s="90"/>
      <c r="DX2351" s="90"/>
      <c r="DY2351" s="90"/>
      <c r="DZ2351" s="90"/>
      <c r="EA2351" s="90"/>
      <c r="EB2351" s="90"/>
      <c r="EC2351" s="90"/>
      <c r="ED2351" s="90"/>
      <c r="EE2351" s="90"/>
      <c r="EF2351" s="90"/>
      <c r="EG2351" s="90"/>
      <c r="EH2351" s="90"/>
      <c r="EI2351" s="90"/>
      <c r="EJ2351" s="90"/>
      <c r="EK2351" s="90"/>
      <c r="EL2351" s="90"/>
      <c r="EM2351" s="90"/>
      <c r="EN2351" s="90"/>
      <c r="EO2351" s="90"/>
      <c r="EP2351" s="90"/>
      <c r="EQ2351" s="90"/>
      <c r="ER2351" s="90"/>
      <c r="ES2351" s="90"/>
      <c r="ET2351" s="90"/>
      <c r="EU2351" s="90"/>
      <c r="EV2351" s="90"/>
      <c r="EW2351" s="90"/>
      <c r="EX2351" s="90"/>
      <c r="EY2351" s="90"/>
      <c r="EZ2351" s="90"/>
      <c r="FA2351" s="90"/>
      <c r="FB2351" s="90"/>
      <c r="FC2351" s="90"/>
      <c r="FD2351" s="90"/>
      <c r="FE2351" s="90"/>
      <c r="FF2351" s="90"/>
      <c r="FG2351" s="90"/>
      <c r="FH2351" s="90"/>
      <c r="FI2351" s="90"/>
      <c r="FJ2351" s="90"/>
      <c r="FK2351" s="90"/>
      <c r="FL2351" s="90"/>
      <c r="FM2351" s="90"/>
      <c r="FN2351" s="90"/>
      <c r="FO2351" s="90"/>
      <c r="FP2351" s="90"/>
      <c r="FQ2351" s="90"/>
      <c r="FR2351" s="90"/>
      <c r="FS2351" s="90"/>
      <c r="FT2351" s="90"/>
      <c r="FU2351" s="90"/>
      <c r="FV2351" s="90"/>
      <c r="FW2351" s="90"/>
      <c r="FX2351" s="90"/>
      <c r="FY2351" s="90"/>
      <c r="FZ2351" s="90"/>
      <c r="GA2351" s="90"/>
      <c r="GB2351" s="90"/>
      <c r="GC2351" s="90"/>
      <c r="GD2351" s="90"/>
      <c r="GE2351" s="90"/>
      <c r="GF2351" s="90"/>
      <c r="GG2351" s="90"/>
      <c r="GH2351" s="90"/>
      <c r="GI2351" s="90"/>
      <c r="GJ2351" s="90"/>
      <c r="GK2351" s="90"/>
      <c r="GL2351" s="90"/>
      <c r="GM2351" s="90"/>
      <c r="GN2351" s="90"/>
      <c r="GO2351" s="90"/>
      <c r="GP2351" s="90"/>
      <c r="GQ2351" s="90"/>
      <c r="GR2351" s="90"/>
      <c r="GS2351" s="90"/>
      <c r="GT2351" s="90"/>
      <c r="GU2351" s="90"/>
      <c r="GV2351" s="90"/>
      <c r="GW2351" s="90"/>
      <c r="GX2351" s="90"/>
      <c r="GY2351" s="90"/>
      <c r="GZ2351" s="90"/>
      <c r="HA2351" s="90"/>
      <c r="HB2351" s="90"/>
      <c r="HC2351" s="90"/>
      <c r="HD2351" s="90"/>
      <c r="HE2351" s="90"/>
      <c r="HF2351" s="90"/>
      <c r="HG2351" s="90"/>
      <c r="HH2351" s="90"/>
      <c r="HI2351" s="90"/>
      <c r="HJ2351" s="90"/>
      <c r="HK2351" s="90"/>
      <c r="HL2351" s="90"/>
      <c r="HM2351" s="90"/>
      <c r="HN2351" s="90"/>
      <c r="HO2351" s="90"/>
      <c r="HP2351" s="90"/>
      <c r="HQ2351" s="90"/>
      <c r="HR2351" s="90"/>
      <c r="HS2351" s="90"/>
      <c r="HT2351" s="90"/>
      <c r="HU2351" s="90"/>
      <c r="HV2351" s="90"/>
      <c r="HW2351" s="90"/>
      <c r="HX2351" s="90"/>
      <c r="HY2351" s="90"/>
      <c r="HZ2351" s="90"/>
      <c r="IA2351" s="90"/>
      <c r="IB2351" s="90"/>
      <c r="IC2351" s="90"/>
      <c r="ID2351" s="90"/>
      <c r="IE2351" s="90"/>
      <c r="IF2351" s="90"/>
      <c r="IG2351" s="90"/>
      <c r="IH2351" s="90"/>
      <c r="II2351" s="90"/>
      <c r="IJ2351" s="90"/>
      <c r="IK2351" s="90"/>
      <c r="IL2351" s="90"/>
      <c r="IM2351" s="90"/>
    </row>
    <row r="2352" spans="1:247" ht="13.5">
      <c r="A2352" s="90" t="s">
        <v>3353</v>
      </c>
      <c r="B2352" s="90" t="s">
        <v>3363</v>
      </c>
      <c r="C2352" s="90" t="s">
        <v>3559</v>
      </c>
      <c r="D2352" s="90" t="s">
        <v>3580</v>
      </c>
      <c r="E2352" s="90">
        <v>348513</v>
      </c>
      <c r="F2352" s="90" t="s">
        <v>2786</v>
      </c>
      <c r="G2352" s="90" t="s">
        <v>752</v>
      </c>
      <c r="H2352" s="92">
        <v>4845</v>
      </c>
      <c r="I2352" s="92">
        <v>500</v>
      </c>
      <c r="J2352" s="93"/>
      <c r="K2352" s="94">
        <f t="shared" si="75"/>
        <v>9.69</v>
      </c>
      <c r="L2352" s="94"/>
      <c r="M2352" s="94">
        <f t="shared" si="77"/>
        <v>9.69</v>
      </c>
      <c r="N2352" s="90" t="s">
        <v>3583</v>
      </c>
      <c r="O2352" s="90" t="s">
        <v>3584</v>
      </c>
      <c r="P2352" s="90" t="s">
        <v>2849</v>
      </c>
      <c r="Q2352" s="90"/>
      <c r="R2352" s="90" t="s">
        <v>3585</v>
      </c>
      <c r="S2352" s="90"/>
      <c r="T2352" s="90"/>
      <c r="U2352" s="90"/>
      <c r="V2352" s="90"/>
      <c r="W2352" s="90"/>
      <c r="X2352" s="90"/>
      <c r="Y2352" s="90"/>
      <c r="Z2352" s="90"/>
      <c r="AA2352" s="90"/>
      <c r="AB2352" s="90"/>
      <c r="AC2352" s="90"/>
      <c r="AD2352" s="90"/>
      <c r="AE2352" s="90"/>
      <c r="AF2352" s="90"/>
      <c r="AG2352" s="90"/>
      <c r="AH2352" s="90"/>
      <c r="AI2352" s="90"/>
      <c r="AJ2352" s="90"/>
      <c r="AK2352" s="90"/>
      <c r="AL2352" s="90"/>
      <c r="AM2352" s="90"/>
      <c r="AN2352" s="90"/>
      <c r="AO2352" s="90"/>
      <c r="AP2352" s="90"/>
      <c r="AQ2352" s="90"/>
      <c r="AR2352" s="90"/>
      <c r="AS2352" s="90"/>
      <c r="AT2352" s="90"/>
      <c r="AU2352" s="90"/>
      <c r="AV2352" s="90"/>
      <c r="AW2352" s="90"/>
      <c r="AX2352" s="90"/>
      <c r="AY2352" s="90"/>
      <c r="AZ2352" s="90"/>
      <c r="BA2352" s="90"/>
      <c r="BB2352" s="90"/>
      <c r="BC2352" s="90"/>
      <c r="BD2352" s="90"/>
      <c r="BE2352" s="90"/>
      <c r="BF2352" s="90"/>
      <c r="BG2352" s="90"/>
      <c r="BH2352" s="90"/>
      <c r="BI2352" s="90"/>
      <c r="BJ2352" s="90"/>
      <c r="BK2352" s="90"/>
      <c r="BL2352" s="90"/>
      <c r="BM2352" s="90"/>
      <c r="BN2352" s="90"/>
      <c r="BO2352" s="90"/>
      <c r="BP2352" s="90"/>
      <c r="BQ2352" s="90"/>
      <c r="BR2352" s="90"/>
      <c r="BS2352" s="90"/>
      <c r="BT2352" s="90"/>
      <c r="BU2352" s="90"/>
      <c r="BV2352" s="90"/>
      <c r="BW2352" s="90"/>
      <c r="BX2352" s="90"/>
      <c r="BY2352" s="90"/>
      <c r="BZ2352" s="90"/>
      <c r="CA2352" s="90"/>
      <c r="CB2352" s="90"/>
      <c r="CC2352" s="90"/>
      <c r="CD2352" s="90"/>
      <c r="CE2352" s="90"/>
      <c r="CF2352" s="90"/>
      <c r="CG2352" s="90"/>
      <c r="CH2352" s="90"/>
      <c r="CI2352" s="90"/>
      <c r="CJ2352" s="90"/>
      <c r="CK2352" s="90"/>
      <c r="CL2352" s="90"/>
      <c r="CM2352" s="90"/>
      <c r="CN2352" s="90"/>
      <c r="CO2352" s="90"/>
      <c r="CP2352" s="90"/>
      <c r="CQ2352" s="90"/>
      <c r="CR2352" s="90"/>
      <c r="CS2352" s="90"/>
      <c r="CT2352" s="90"/>
      <c r="CU2352" s="90"/>
      <c r="CV2352" s="90"/>
      <c r="CW2352" s="90"/>
      <c r="CX2352" s="90"/>
      <c r="CY2352" s="90"/>
      <c r="CZ2352" s="90"/>
      <c r="DA2352" s="90"/>
      <c r="DB2352" s="90"/>
      <c r="DC2352" s="90"/>
      <c r="DD2352" s="90"/>
      <c r="DE2352" s="90"/>
      <c r="DF2352" s="90"/>
      <c r="DG2352" s="90"/>
      <c r="DH2352" s="90"/>
      <c r="DI2352" s="90"/>
      <c r="DJ2352" s="90"/>
      <c r="DK2352" s="90"/>
      <c r="DL2352" s="90"/>
      <c r="DM2352" s="90"/>
      <c r="DN2352" s="90"/>
      <c r="DO2352" s="90"/>
      <c r="DP2352" s="90"/>
      <c r="DQ2352" s="90"/>
      <c r="DR2352" s="90"/>
      <c r="DS2352" s="90"/>
      <c r="DT2352" s="90"/>
      <c r="DU2352" s="90"/>
      <c r="DV2352" s="90"/>
      <c r="DW2352" s="90"/>
      <c r="DX2352" s="90"/>
      <c r="DY2352" s="90"/>
      <c r="DZ2352" s="90"/>
      <c r="EA2352" s="90"/>
      <c r="EB2352" s="90"/>
      <c r="EC2352" s="90"/>
      <c r="ED2352" s="90"/>
      <c r="EE2352" s="90"/>
      <c r="EF2352" s="90"/>
      <c r="EG2352" s="90"/>
      <c r="EH2352" s="90"/>
      <c r="EI2352" s="90"/>
      <c r="EJ2352" s="90"/>
      <c r="EK2352" s="90"/>
      <c r="EL2352" s="90"/>
      <c r="EM2352" s="90"/>
      <c r="EN2352" s="90"/>
      <c r="EO2352" s="90"/>
      <c r="EP2352" s="90"/>
      <c r="EQ2352" s="90"/>
      <c r="ER2352" s="90"/>
      <c r="ES2352" s="90"/>
      <c r="ET2352" s="90"/>
      <c r="EU2352" s="90"/>
      <c r="EV2352" s="90"/>
      <c r="EW2352" s="90"/>
      <c r="EX2352" s="90"/>
      <c r="EY2352" s="90"/>
      <c r="EZ2352" s="90"/>
      <c r="FA2352" s="90"/>
      <c r="FB2352" s="90"/>
      <c r="FC2352" s="90"/>
      <c r="FD2352" s="90"/>
      <c r="FE2352" s="90"/>
      <c r="FF2352" s="90"/>
      <c r="FG2352" s="90"/>
      <c r="FH2352" s="90"/>
      <c r="FI2352" s="90"/>
      <c r="FJ2352" s="90"/>
      <c r="FK2352" s="90"/>
      <c r="FL2352" s="90"/>
      <c r="FM2352" s="90"/>
      <c r="FN2352" s="90"/>
      <c r="FO2352" s="90"/>
      <c r="FP2352" s="90"/>
      <c r="FQ2352" s="90"/>
      <c r="FR2352" s="90"/>
      <c r="FS2352" s="90"/>
      <c r="FT2352" s="90"/>
      <c r="FU2352" s="90"/>
      <c r="FV2352" s="90"/>
      <c r="FW2352" s="90"/>
      <c r="FX2352" s="90"/>
      <c r="FY2352" s="90"/>
      <c r="FZ2352" s="90"/>
      <c r="GA2352" s="90"/>
      <c r="GB2352" s="90"/>
      <c r="GC2352" s="90"/>
      <c r="GD2352" s="90"/>
      <c r="GE2352" s="90"/>
      <c r="GF2352" s="90"/>
      <c r="GG2352" s="90"/>
      <c r="GH2352" s="90"/>
      <c r="GI2352" s="90"/>
      <c r="GJ2352" s="90"/>
      <c r="GK2352" s="90"/>
      <c r="GL2352" s="90"/>
      <c r="GM2352" s="90"/>
      <c r="GN2352" s="90"/>
      <c r="GO2352" s="90"/>
      <c r="GP2352" s="90"/>
      <c r="GQ2352" s="90"/>
      <c r="GR2352" s="90"/>
      <c r="GS2352" s="90"/>
      <c r="GT2352" s="90"/>
      <c r="GU2352" s="90"/>
      <c r="GV2352" s="90"/>
      <c r="GW2352" s="90"/>
      <c r="GX2352" s="90"/>
      <c r="GY2352" s="90"/>
      <c r="GZ2352" s="90"/>
      <c r="HA2352" s="90"/>
      <c r="HB2352" s="90"/>
      <c r="HC2352" s="90"/>
      <c r="HD2352" s="90"/>
      <c r="HE2352" s="90"/>
      <c r="HF2352" s="90"/>
      <c r="HG2352" s="90"/>
      <c r="HH2352" s="90"/>
      <c r="HI2352" s="90"/>
      <c r="HJ2352" s="90"/>
      <c r="HK2352" s="90"/>
      <c r="HL2352" s="90"/>
      <c r="HM2352" s="90"/>
      <c r="HN2352" s="90"/>
      <c r="HO2352" s="90"/>
      <c r="HP2352" s="90"/>
      <c r="HQ2352" s="90"/>
      <c r="HR2352" s="90"/>
      <c r="HS2352" s="90"/>
      <c r="HT2352" s="90"/>
      <c r="HU2352" s="90"/>
      <c r="HV2352" s="90"/>
      <c r="HW2352" s="90"/>
      <c r="HX2352" s="90"/>
      <c r="HY2352" s="90"/>
      <c r="HZ2352" s="90"/>
      <c r="IA2352" s="90"/>
      <c r="IB2352" s="90"/>
      <c r="IC2352" s="90"/>
      <c r="ID2352" s="90"/>
      <c r="IE2352" s="90"/>
      <c r="IF2352" s="90"/>
      <c r="IG2352" s="90"/>
      <c r="IH2352" s="90"/>
      <c r="II2352" s="90"/>
      <c r="IJ2352" s="90"/>
      <c r="IK2352" s="90"/>
      <c r="IL2352" s="90"/>
      <c r="IM2352" s="90"/>
    </row>
    <row r="2353" spans="1:247" ht="13.5">
      <c r="A2353" s="90" t="s">
        <v>3353</v>
      </c>
      <c r="B2353" s="90" t="s">
        <v>3363</v>
      </c>
      <c r="C2353" s="90" t="s">
        <v>3559</v>
      </c>
      <c r="D2353" s="90" t="s">
        <v>3483</v>
      </c>
      <c r="E2353" s="90">
        <v>349473</v>
      </c>
      <c r="F2353" s="90" t="s">
        <v>2786</v>
      </c>
      <c r="G2353" s="90" t="s">
        <v>752</v>
      </c>
      <c r="H2353" s="92">
        <v>242150</v>
      </c>
      <c r="I2353" s="92">
        <v>500</v>
      </c>
      <c r="J2353" s="93"/>
      <c r="K2353" s="94">
        <f t="shared" si="75"/>
        <v>484.3</v>
      </c>
      <c r="L2353" s="94"/>
      <c r="M2353" s="94">
        <f t="shared" si="77"/>
        <v>484.3</v>
      </c>
      <c r="N2353" s="90" t="s">
        <v>3583</v>
      </c>
      <c r="O2353" s="90" t="s">
        <v>3586</v>
      </c>
      <c r="P2353" s="90" t="s">
        <v>2849</v>
      </c>
      <c r="Q2353" s="90"/>
      <c r="R2353" s="90" t="s">
        <v>3585</v>
      </c>
      <c r="S2353" s="90"/>
      <c r="T2353" s="90"/>
      <c r="U2353" s="90"/>
      <c r="V2353" s="90"/>
      <c r="W2353" s="90"/>
      <c r="X2353" s="90"/>
      <c r="Y2353" s="90"/>
      <c r="Z2353" s="90"/>
      <c r="AA2353" s="90"/>
      <c r="AB2353" s="90"/>
      <c r="AC2353" s="90"/>
      <c r="AD2353" s="90"/>
      <c r="AE2353" s="90"/>
      <c r="AF2353" s="90"/>
      <c r="AG2353" s="90"/>
      <c r="AH2353" s="90"/>
      <c r="AI2353" s="90"/>
      <c r="AJ2353" s="90"/>
      <c r="AK2353" s="90"/>
      <c r="AL2353" s="90"/>
      <c r="AM2353" s="90"/>
      <c r="AN2353" s="90"/>
      <c r="AO2353" s="90"/>
      <c r="AP2353" s="90"/>
      <c r="AQ2353" s="90"/>
      <c r="AR2353" s="90"/>
      <c r="AS2353" s="90"/>
      <c r="AT2353" s="90"/>
      <c r="AU2353" s="90"/>
      <c r="AV2353" s="90"/>
      <c r="AW2353" s="90"/>
      <c r="AX2353" s="90"/>
      <c r="AY2353" s="90"/>
      <c r="AZ2353" s="90"/>
      <c r="BA2353" s="90"/>
      <c r="BB2353" s="90"/>
      <c r="BC2353" s="90"/>
      <c r="BD2353" s="90"/>
      <c r="BE2353" s="90"/>
      <c r="BF2353" s="90"/>
      <c r="BG2353" s="90"/>
      <c r="BH2353" s="90"/>
      <c r="BI2353" s="90"/>
      <c r="BJ2353" s="90"/>
      <c r="BK2353" s="90"/>
      <c r="BL2353" s="90"/>
      <c r="BM2353" s="90"/>
      <c r="BN2353" s="90"/>
      <c r="BO2353" s="90"/>
      <c r="BP2353" s="90"/>
      <c r="BQ2353" s="90"/>
      <c r="BR2353" s="90"/>
      <c r="BS2353" s="90"/>
      <c r="BT2353" s="90"/>
      <c r="BU2353" s="90"/>
      <c r="BV2353" s="90"/>
      <c r="BW2353" s="90"/>
      <c r="BX2353" s="90"/>
      <c r="BY2353" s="90"/>
      <c r="BZ2353" s="90"/>
      <c r="CA2353" s="90"/>
      <c r="CB2353" s="90"/>
      <c r="CC2353" s="90"/>
      <c r="CD2353" s="90"/>
      <c r="CE2353" s="90"/>
      <c r="CF2353" s="90"/>
      <c r="CG2353" s="90"/>
      <c r="CH2353" s="90"/>
      <c r="CI2353" s="90"/>
      <c r="CJ2353" s="90"/>
      <c r="CK2353" s="90"/>
      <c r="CL2353" s="90"/>
      <c r="CM2353" s="90"/>
      <c r="CN2353" s="90"/>
      <c r="CO2353" s="90"/>
      <c r="CP2353" s="90"/>
      <c r="CQ2353" s="90"/>
      <c r="CR2353" s="90"/>
      <c r="CS2353" s="90"/>
      <c r="CT2353" s="90"/>
      <c r="CU2353" s="90"/>
      <c r="CV2353" s="90"/>
      <c r="CW2353" s="90"/>
      <c r="CX2353" s="90"/>
      <c r="CY2353" s="90"/>
      <c r="CZ2353" s="90"/>
      <c r="DA2353" s="90"/>
      <c r="DB2353" s="90"/>
      <c r="DC2353" s="90"/>
      <c r="DD2353" s="90"/>
      <c r="DE2353" s="90"/>
      <c r="DF2353" s="90"/>
      <c r="DG2353" s="90"/>
      <c r="DH2353" s="90"/>
      <c r="DI2353" s="90"/>
      <c r="DJ2353" s="90"/>
      <c r="DK2353" s="90"/>
      <c r="DL2353" s="90"/>
      <c r="DM2353" s="90"/>
      <c r="DN2353" s="90"/>
      <c r="DO2353" s="90"/>
      <c r="DP2353" s="90"/>
      <c r="DQ2353" s="90"/>
      <c r="DR2353" s="90"/>
      <c r="DS2353" s="90"/>
      <c r="DT2353" s="90"/>
      <c r="DU2353" s="90"/>
      <c r="DV2353" s="90"/>
      <c r="DW2353" s="90"/>
      <c r="DX2353" s="90"/>
      <c r="DY2353" s="90"/>
      <c r="DZ2353" s="90"/>
      <c r="EA2353" s="90"/>
      <c r="EB2353" s="90"/>
      <c r="EC2353" s="90"/>
      <c r="ED2353" s="90"/>
      <c r="EE2353" s="90"/>
      <c r="EF2353" s="90"/>
      <c r="EG2353" s="90"/>
      <c r="EH2353" s="90"/>
      <c r="EI2353" s="90"/>
      <c r="EJ2353" s="90"/>
      <c r="EK2353" s="90"/>
      <c r="EL2353" s="90"/>
      <c r="EM2353" s="90"/>
      <c r="EN2353" s="90"/>
      <c r="EO2353" s="90"/>
      <c r="EP2353" s="90"/>
      <c r="EQ2353" s="90"/>
      <c r="ER2353" s="90"/>
      <c r="ES2353" s="90"/>
      <c r="ET2353" s="90"/>
      <c r="EU2353" s="90"/>
      <c r="EV2353" s="90"/>
      <c r="EW2353" s="90"/>
      <c r="EX2353" s="90"/>
      <c r="EY2353" s="90"/>
      <c r="EZ2353" s="90"/>
      <c r="FA2353" s="90"/>
      <c r="FB2353" s="90"/>
      <c r="FC2353" s="90"/>
      <c r="FD2353" s="90"/>
      <c r="FE2353" s="90"/>
      <c r="FF2353" s="90"/>
      <c r="FG2353" s="90"/>
      <c r="FH2353" s="90"/>
      <c r="FI2353" s="90"/>
      <c r="FJ2353" s="90"/>
      <c r="FK2353" s="90"/>
      <c r="FL2353" s="90"/>
      <c r="FM2353" s="90"/>
      <c r="FN2353" s="90"/>
      <c r="FO2353" s="90"/>
      <c r="FP2353" s="90"/>
      <c r="FQ2353" s="90"/>
      <c r="FR2353" s="90"/>
      <c r="FS2353" s="90"/>
      <c r="FT2353" s="90"/>
      <c r="FU2353" s="90"/>
      <c r="FV2353" s="90"/>
      <c r="FW2353" s="90"/>
      <c r="FX2353" s="90"/>
      <c r="FY2353" s="90"/>
      <c r="FZ2353" s="90"/>
      <c r="GA2353" s="90"/>
      <c r="GB2353" s="90"/>
      <c r="GC2353" s="90"/>
      <c r="GD2353" s="90"/>
      <c r="GE2353" s="90"/>
      <c r="GF2353" s="90"/>
      <c r="GG2353" s="90"/>
      <c r="GH2353" s="90"/>
      <c r="GI2353" s="90"/>
      <c r="GJ2353" s="90"/>
      <c r="GK2353" s="90"/>
      <c r="GL2353" s="90"/>
      <c r="GM2353" s="90"/>
      <c r="GN2353" s="90"/>
      <c r="GO2353" s="90"/>
      <c r="GP2353" s="90"/>
      <c r="GQ2353" s="90"/>
      <c r="GR2353" s="90"/>
      <c r="GS2353" s="90"/>
      <c r="GT2353" s="90"/>
      <c r="GU2353" s="90"/>
      <c r="GV2353" s="90"/>
      <c r="GW2353" s="90"/>
      <c r="GX2353" s="90"/>
      <c r="GY2353" s="90"/>
      <c r="GZ2353" s="90"/>
      <c r="HA2353" s="90"/>
      <c r="HB2353" s="90"/>
      <c r="HC2353" s="90"/>
      <c r="HD2353" s="90"/>
      <c r="HE2353" s="90"/>
      <c r="HF2353" s="90"/>
      <c r="HG2353" s="90"/>
      <c r="HH2353" s="90"/>
      <c r="HI2353" s="90"/>
      <c r="HJ2353" s="90"/>
      <c r="HK2353" s="90"/>
      <c r="HL2353" s="90"/>
      <c r="HM2353" s="90"/>
      <c r="HN2353" s="90"/>
      <c r="HO2353" s="90"/>
      <c r="HP2353" s="90"/>
      <c r="HQ2353" s="90"/>
      <c r="HR2353" s="90"/>
      <c r="HS2353" s="90"/>
      <c r="HT2353" s="90"/>
      <c r="HU2353" s="90"/>
      <c r="HV2353" s="90"/>
      <c r="HW2353" s="90"/>
      <c r="HX2353" s="90"/>
      <c r="HY2353" s="90"/>
      <c r="HZ2353" s="90"/>
      <c r="IA2353" s="90"/>
      <c r="IB2353" s="90"/>
      <c r="IC2353" s="90"/>
      <c r="ID2353" s="90"/>
      <c r="IE2353" s="90"/>
      <c r="IF2353" s="90"/>
      <c r="IG2353" s="90"/>
      <c r="IH2353" s="90"/>
      <c r="II2353" s="90"/>
      <c r="IJ2353" s="90"/>
      <c r="IK2353" s="90"/>
      <c r="IL2353" s="90"/>
      <c r="IM2353" s="90"/>
    </row>
    <row r="2354" spans="1:247" ht="13.5">
      <c r="A2354" s="90" t="s">
        <v>3353</v>
      </c>
      <c r="B2354" s="90" t="s">
        <v>3363</v>
      </c>
      <c r="C2354" s="90" t="s">
        <v>3559</v>
      </c>
      <c r="D2354" s="90" t="s">
        <v>3356</v>
      </c>
      <c r="E2354" s="90" t="s">
        <v>3587</v>
      </c>
      <c r="F2354" s="90" t="s">
        <v>3588</v>
      </c>
      <c r="G2354" s="90"/>
      <c r="H2354" s="92">
        <v>8527900</v>
      </c>
      <c r="I2354" s="92">
        <v>495</v>
      </c>
      <c r="J2354" s="93"/>
      <c r="K2354" s="94">
        <f t="shared" si="75"/>
        <v>17228.080808080809</v>
      </c>
      <c r="L2354" s="94">
        <f>K2354</f>
        <v>17228.080808080809</v>
      </c>
      <c r="M2354" s="94">
        <f t="shared" si="77"/>
        <v>0</v>
      </c>
      <c r="N2354" s="90" t="s">
        <v>3490</v>
      </c>
      <c r="O2354" s="90" t="s">
        <v>3589</v>
      </c>
      <c r="P2354" s="90" t="s">
        <v>2619</v>
      </c>
      <c r="Q2354" s="90"/>
      <c r="R2354" s="90"/>
      <c r="S2354" s="90"/>
      <c r="T2354" s="90"/>
      <c r="U2354" s="90"/>
      <c r="V2354" s="90"/>
      <c r="W2354" s="90"/>
      <c r="X2354" s="90"/>
      <c r="Y2354" s="90"/>
      <c r="Z2354" s="90"/>
      <c r="AA2354" s="90"/>
      <c r="AB2354" s="90"/>
      <c r="AC2354" s="90"/>
      <c r="AD2354" s="90"/>
      <c r="AE2354" s="90"/>
      <c r="AF2354" s="90"/>
      <c r="AG2354" s="90"/>
      <c r="AH2354" s="90"/>
      <c r="AI2354" s="90"/>
      <c r="AJ2354" s="90"/>
      <c r="AK2354" s="90"/>
      <c r="AL2354" s="90"/>
      <c r="AM2354" s="90"/>
      <c r="AN2354" s="90"/>
      <c r="AO2354" s="90"/>
      <c r="AP2354" s="90"/>
      <c r="AQ2354" s="90"/>
      <c r="AR2354" s="90"/>
      <c r="AS2354" s="90"/>
      <c r="AT2354" s="90"/>
      <c r="AU2354" s="90"/>
      <c r="AV2354" s="90"/>
      <c r="AW2354" s="90"/>
      <c r="AX2354" s="90"/>
      <c r="AY2354" s="90"/>
      <c r="AZ2354" s="90"/>
      <c r="BA2354" s="90"/>
      <c r="BB2354" s="90"/>
      <c r="BC2354" s="90"/>
      <c r="BD2354" s="90"/>
      <c r="BE2354" s="90"/>
      <c r="BF2354" s="90"/>
      <c r="BG2354" s="90"/>
      <c r="BH2354" s="90"/>
      <c r="BI2354" s="90"/>
      <c r="BJ2354" s="90"/>
      <c r="BK2354" s="90"/>
      <c r="BL2354" s="90"/>
      <c r="BM2354" s="90"/>
      <c r="BN2354" s="90"/>
      <c r="BO2354" s="90"/>
      <c r="BP2354" s="90"/>
      <c r="BQ2354" s="90"/>
      <c r="BR2354" s="90"/>
      <c r="BS2354" s="90"/>
      <c r="BT2354" s="90"/>
      <c r="BU2354" s="90"/>
      <c r="BV2354" s="90"/>
      <c r="BW2354" s="90"/>
      <c r="BX2354" s="90"/>
      <c r="BY2354" s="90"/>
      <c r="BZ2354" s="90"/>
      <c r="CA2354" s="90"/>
      <c r="CB2354" s="90"/>
      <c r="CC2354" s="90"/>
      <c r="CD2354" s="90"/>
      <c r="CE2354" s="90"/>
      <c r="CF2354" s="90"/>
      <c r="CG2354" s="90"/>
      <c r="CH2354" s="90"/>
      <c r="CI2354" s="90"/>
      <c r="CJ2354" s="90"/>
      <c r="CK2354" s="90"/>
      <c r="CL2354" s="90"/>
      <c r="CM2354" s="90"/>
      <c r="CN2354" s="90"/>
      <c r="CO2354" s="90"/>
      <c r="CP2354" s="90"/>
      <c r="CQ2354" s="90"/>
      <c r="CR2354" s="90"/>
      <c r="CS2354" s="90"/>
      <c r="CT2354" s="90"/>
      <c r="CU2354" s="90"/>
      <c r="CV2354" s="90"/>
      <c r="CW2354" s="90"/>
      <c r="CX2354" s="90"/>
      <c r="CY2354" s="90"/>
      <c r="CZ2354" s="90"/>
      <c r="DA2354" s="90"/>
      <c r="DB2354" s="90"/>
      <c r="DC2354" s="90"/>
      <c r="DD2354" s="90"/>
      <c r="DE2354" s="90"/>
      <c r="DF2354" s="90"/>
      <c r="DG2354" s="90"/>
      <c r="DH2354" s="90"/>
      <c r="DI2354" s="90"/>
      <c r="DJ2354" s="90"/>
      <c r="DK2354" s="90"/>
      <c r="DL2354" s="90"/>
      <c r="DM2354" s="90"/>
      <c r="DN2354" s="90"/>
      <c r="DO2354" s="90"/>
      <c r="DP2354" s="90"/>
      <c r="DQ2354" s="90"/>
      <c r="DR2354" s="90"/>
      <c r="DS2354" s="90"/>
      <c r="DT2354" s="90"/>
      <c r="DU2354" s="90"/>
      <c r="DV2354" s="90"/>
      <c r="DW2354" s="90"/>
      <c r="DX2354" s="90"/>
      <c r="DY2354" s="90"/>
      <c r="DZ2354" s="90"/>
      <c r="EA2354" s="90"/>
      <c r="EB2354" s="90"/>
      <c r="EC2354" s="90"/>
      <c r="ED2354" s="90"/>
      <c r="EE2354" s="90"/>
      <c r="EF2354" s="90"/>
      <c r="EG2354" s="90"/>
      <c r="EH2354" s="90"/>
      <c r="EI2354" s="90"/>
      <c r="EJ2354" s="90"/>
      <c r="EK2354" s="90"/>
      <c r="EL2354" s="90"/>
      <c r="EM2354" s="90"/>
      <c r="EN2354" s="90"/>
      <c r="EO2354" s="90"/>
      <c r="EP2354" s="90"/>
      <c r="EQ2354" s="90"/>
      <c r="ER2354" s="90"/>
      <c r="ES2354" s="90"/>
      <c r="ET2354" s="90"/>
      <c r="EU2354" s="90"/>
      <c r="EV2354" s="90"/>
      <c r="EW2354" s="90"/>
      <c r="EX2354" s="90"/>
      <c r="EY2354" s="90"/>
      <c r="EZ2354" s="90"/>
      <c r="FA2354" s="90"/>
      <c r="FB2354" s="90"/>
      <c r="FC2354" s="90"/>
      <c r="FD2354" s="90"/>
      <c r="FE2354" s="90"/>
      <c r="FF2354" s="90"/>
      <c r="FG2354" s="90"/>
      <c r="FH2354" s="90"/>
      <c r="FI2354" s="90"/>
      <c r="FJ2354" s="90"/>
      <c r="FK2354" s="90"/>
      <c r="FL2354" s="90"/>
      <c r="FM2354" s="90"/>
      <c r="FN2354" s="90"/>
      <c r="FO2354" s="90"/>
      <c r="FP2354" s="90"/>
      <c r="FQ2354" s="90"/>
      <c r="FR2354" s="90"/>
      <c r="FS2354" s="90"/>
      <c r="FT2354" s="90"/>
      <c r="FU2354" s="90"/>
      <c r="FV2354" s="90"/>
      <c r="FW2354" s="90"/>
      <c r="FX2354" s="90"/>
      <c r="FY2354" s="90"/>
      <c r="FZ2354" s="90"/>
      <c r="GA2354" s="90"/>
      <c r="GB2354" s="90"/>
      <c r="GC2354" s="90"/>
      <c r="GD2354" s="90"/>
      <c r="GE2354" s="90"/>
      <c r="GF2354" s="90"/>
      <c r="GG2354" s="90"/>
      <c r="GH2354" s="90"/>
      <c r="GI2354" s="90"/>
      <c r="GJ2354" s="90"/>
      <c r="GK2354" s="90"/>
      <c r="GL2354" s="90"/>
      <c r="GM2354" s="90"/>
      <c r="GN2354" s="90"/>
      <c r="GO2354" s="90"/>
      <c r="GP2354" s="90"/>
      <c r="GQ2354" s="90"/>
      <c r="GR2354" s="90"/>
      <c r="GS2354" s="90"/>
      <c r="GT2354" s="90"/>
      <c r="GU2354" s="90"/>
      <c r="GV2354" s="90"/>
      <c r="GW2354" s="90"/>
      <c r="GX2354" s="90"/>
      <c r="GY2354" s="90"/>
      <c r="GZ2354" s="90"/>
      <c r="HA2354" s="90"/>
      <c r="HB2354" s="90"/>
      <c r="HC2354" s="90"/>
      <c r="HD2354" s="90"/>
      <c r="HE2354" s="90"/>
      <c r="HF2354" s="90"/>
      <c r="HG2354" s="90"/>
      <c r="HH2354" s="90"/>
      <c r="HI2354" s="90"/>
      <c r="HJ2354" s="90"/>
      <c r="HK2354" s="90"/>
      <c r="HL2354" s="90"/>
      <c r="HM2354" s="90"/>
      <c r="HN2354" s="90"/>
      <c r="HO2354" s="90"/>
      <c r="HP2354" s="90"/>
      <c r="HQ2354" s="90"/>
      <c r="HR2354" s="90"/>
      <c r="HS2354" s="90"/>
      <c r="HT2354" s="90"/>
      <c r="HU2354" s="90"/>
      <c r="HV2354" s="90"/>
      <c r="HW2354" s="90"/>
      <c r="HX2354" s="90"/>
      <c r="HY2354" s="90"/>
      <c r="HZ2354" s="90"/>
      <c r="IA2354" s="90"/>
      <c r="IB2354" s="90"/>
      <c r="IC2354" s="90"/>
      <c r="ID2354" s="90"/>
      <c r="IE2354" s="90"/>
      <c r="IF2354" s="90"/>
      <c r="IG2354" s="90"/>
      <c r="IH2354" s="90"/>
      <c r="II2354" s="90"/>
      <c r="IJ2354" s="90"/>
      <c r="IK2354" s="90"/>
      <c r="IL2354" s="90"/>
      <c r="IM2354" s="90"/>
    </row>
    <row r="2355" spans="1:247" ht="13.5">
      <c r="A2355" s="90" t="s">
        <v>3353</v>
      </c>
      <c r="B2355" s="90" t="s">
        <v>3363</v>
      </c>
      <c r="C2355" s="90" t="s">
        <v>3559</v>
      </c>
      <c r="D2355" s="90" t="s">
        <v>3356</v>
      </c>
      <c r="E2355" s="90" t="s">
        <v>3590</v>
      </c>
      <c r="F2355" s="90" t="s">
        <v>3588</v>
      </c>
      <c r="G2355" s="90"/>
      <c r="H2355" s="92">
        <v>3262000</v>
      </c>
      <c r="I2355" s="92">
        <v>495</v>
      </c>
      <c r="J2355" s="93"/>
      <c r="K2355" s="94">
        <f t="shared" si="75"/>
        <v>6589.8989898989903</v>
      </c>
      <c r="L2355" s="94">
        <f>K2355</f>
        <v>6589.8989898989903</v>
      </c>
      <c r="M2355" s="94">
        <f t="shared" si="77"/>
        <v>0</v>
      </c>
      <c r="N2355" s="91"/>
      <c r="O2355" s="90"/>
      <c r="P2355" s="90"/>
      <c r="Q2355" s="90"/>
      <c r="R2355" s="90"/>
      <c r="S2355" s="90"/>
      <c r="T2355" s="90"/>
      <c r="U2355" s="90"/>
      <c r="V2355" s="90"/>
      <c r="W2355" s="90"/>
      <c r="X2355" s="90"/>
      <c r="Y2355" s="90"/>
      <c r="Z2355" s="90"/>
      <c r="AA2355" s="90"/>
      <c r="AB2355" s="90"/>
      <c r="AC2355" s="90"/>
      <c r="AD2355" s="90"/>
      <c r="AE2355" s="90"/>
      <c r="AF2355" s="90"/>
      <c r="AG2355" s="90"/>
      <c r="AH2355" s="90"/>
      <c r="AI2355" s="90"/>
      <c r="AJ2355" s="90"/>
      <c r="AK2355" s="90"/>
      <c r="AL2355" s="90"/>
      <c r="AM2355" s="90"/>
      <c r="AN2355" s="90"/>
      <c r="AO2355" s="90"/>
      <c r="AP2355" s="90"/>
      <c r="AQ2355" s="90"/>
      <c r="AR2355" s="90"/>
      <c r="AS2355" s="90"/>
      <c r="AT2355" s="90"/>
      <c r="AU2355" s="90"/>
      <c r="AV2355" s="90"/>
      <c r="AW2355" s="90"/>
      <c r="AX2355" s="90"/>
      <c r="AY2355" s="90"/>
      <c r="AZ2355" s="90"/>
      <c r="BA2355" s="90"/>
      <c r="BB2355" s="90"/>
      <c r="BC2355" s="90"/>
      <c r="BD2355" s="90"/>
      <c r="BE2355" s="90"/>
      <c r="BF2355" s="90"/>
      <c r="BG2355" s="90"/>
      <c r="BH2355" s="90"/>
      <c r="BI2355" s="90"/>
      <c r="BJ2355" s="90"/>
      <c r="BK2355" s="90"/>
      <c r="BL2355" s="90"/>
      <c r="BM2355" s="90"/>
      <c r="BN2355" s="90"/>
      <c r="BO2355" s="90"/>
      <c r="BP2355" s="90"/>
      <c r="BQ2355" s="90"/>
      <c r="BR2355" s="90"/>
      <c r="BS2355" s="90"/>
      <c r="BT2355" s="90"/>
      <c r="BU2355" s="90"/>
      <c r="BV2355" s="90"/>
      <c r="BW2355" s="90"/>
      <c r="BX2355" s="90"/>
      <c r="BY2355" s="90"/>
      <c r="BZ2355" s="90"/>
      <c r="CA2355" s="90"/>
      <c r="CB2355" s="90"/>
      <c r="CC2355" s="90"/>
      <c r="CD2355" s="90"/>
      <c r="CE2355" s="90"/>
      <c r="CF2355" s="90"/>
      <c r="CG2355" s="90"/>
      <c r="CH2355" s="90"/>
      <c r="CI2355" s="90"/>
      <c r="CJ2355" s="90"/>
      <c r="CK2355" s="90"/>
      <c r="CL2355" s="90"/>
      <c r="CM2355" s="90"/>
      <c r="CN2355" s="90"/>
      <c r="CO2355" s="90"/>
      <c r="CP2355" s="90"/>
      <c r="CQ2355" s="90"/>
      <c r="CR2355" s="90"/>
      <c r="CS2355" s="90"/>
      <c r="CT2355" s="90"/>
      <c r="CU2355" s="90"/>
      <c r="CV2355" s="90"/>
      <c r="CW2355" s="90"/>
      <c r="CX2355" s="90"/>
      <c r="CY2355" s="90"/>
      <c r="CZ2355" s="90"/>
      <c r="DA2355" s="90"/>
      <c r="DB2355" s="90"/>
      <c r="DC2355" s="90"/>
      <c r="DD2355" s="90"/>
      <c r="DE2355" s="90"/>
      <c r="DF2355" s="90"/>
      <c r="DG2355" s="90"/>
      <c r="DH2355" s="90"/>
      <c r="DI2355" s="90"/>
      <c r="DJ2355" s="90"/>
      <c r="DK2355" s="90"/>
      <c r="DL2355" s="90"/>
      <c r="DM2355" s="90"/>
      <c r="DN2355" s="90"/>
      <c r="DO2355" s="90"/>
      <c r="DP2355" s="90"/>
      <c r="DQ2355" s="90"/>
      <c r="DR2355" s="90"/>
      <c r="DS2355" s="90"/>
      <c r="DT2355" s="90"/>
      <c r="DU2355" s="90"/>
      <c r="DV2355" s="90"/>
      <c r="DW2355" s="90"/>
      <c r="DX2355" s="90"/>
      <c r="DY2355" s="90"/>
      <c r="DZ2355" s="90"/>
      <c r="EA2355" s="90"/>
      <c r="EB2355" s="90"/>
      <c r="EC2355" s="90"/>
      <c r="ED2355" s="90"/>
      <c r="EE2355" s="90"/>
      <c r="EF2355" s="90"/>
      <c r="EG2355" s="90"/>
      <c r="EH2355" s="90"/>
      <c r="EI2355" s="90"/>
      <c r="EJ2355" s="90"/>
      <c r="EK2355" s="90"/>
      <c r="EL2355" s="90"/>
      <c r="EM2355" s="90"/>
      <c r="EN2355" s="90"/>
      <c r="EO2355" s="90"/>
      <c r="EP2355" s="90"/>
      <c r="EQ2355" s="90"/>
      <c r="ER2355" s="90"/>
      <c r="ES2355" s="90"/>
      <c r="ET2355" s="90"/>
      <c r="EU2355" s="90"/>
      <c r="EV2355" s="90"/>
      <c r="EW2355" s="90"/>
      <c r="EX2355" s="90"/>
      <c r="EY2355" s="90"/>
      <c r="EZ2355" s="90"/>
      <c r="FA2355" s="90"/>
      <c r="FB2355" s="90"/>
      <c r="FC2355" s="90"/>
      <c r="FD2355" s="90"/>
      <c r="FE2355" s="90"/>
      <c r="FF2355" s="90"/>
      <c r="FG2355" s="90"/>
      <c r="FH2355" s="90"/>
      <c r="FI2355" s="90"/>
      <c r="FJ2355" s="90"/>
      <c r="FK2355" s="90"/>
      <c r="FL2355" s="90"/>
      <c r="FM2355" s="90"/>
      <c r="FN2355" s="90"/>
      <c r="FO2355" s="90"/>
      <c r="FP2355" s="90"/>
      <c r="FQ2355" s="90"/>
      <c r="FR2355" s="90"/>
      <c r="FS2355" s="90"/>
      <c r="FT2355" s="90"/>
      <c r="FU2355" s="90"/>
      <c r="FV2355" s="90"/>
      <c r="FW2355" s="90"/>
      <c r="FX2355" s="90"/>
      <c r="FY2355" s="90"/>
      <c r="FZ2355" s="90"/>
      <c r="GA2355" s="90"/>
      <c r="GB2355" s="90"/>
      <c r="GC2355" s="90"/>
      <c r="GD2355" s="90"/>
      <c r="GE2355" s="90"/>
      <c r="GF2355" s="90"/>
      <c r="GG2355" s="90"/>
      <c r="GH2355" s="90"/>
      <c r="GI2355" s="90"/>
      <c r="GJ2355" s="90"/>
      <c r="GK2355" s="90"/>
      <c r="GL2355" s="90"/>
      <c r="GM2355" s="90"/>
      <c r="GN2355" s="90"/>
      <c r="GO2355" s="90"/>
      <c r="GP2355" s="90"/>
      <c r="GQ2355" s="90"/>
      <c r="GR2355" s="90"/>
      <c r="GS2355" s="90"/>
      <c r="GT2355" s="90"/>
      <c r="GU2355" s="90"/>
      <c r="GV2355" s="90"/>
      <c r="GW2355" s="90"/>
      <c r="GX2355" s="90"/>
      <c r="GY2355" s="90"/>
      <c r="GZ2355" s="90"/>
      <c r="HA2355" s="90"/>
      <c r="HB2355" s="90"/>
      <c r="HC2355" s="90"/>
      <c r="HD2355" s="90"/>
      <c r="HE2355" s="90"/>
      <c r="HF2355" s="90"/>
      <c r="HG2355" s="90"/>
      <c r="HH2355" s="90"/>
      <c r="HI2355" s="90"/>
      <c r="HJ2355" s="90"/>
      <c r="HK2355" s="90"/>
      <c r="HL2355" s="90"/>
      <c r="HM2355" s="90"/>
      <c r="HN2355" s="90"/>
      <c r="HO2355" s="90"/>
      <c r="HP2355" s="90"/>
      <c r="HQ2355" s="90"/>
      <c r="HR2355" s="90"/>
      <c r="HS2355" s="90"/>
      <c r="HT2355" s="90"/>
      <c r="HU2355" s="90"/>
      <c r="HV2355" s="90"/>
      <c r="HW2355" s="90"/>
      <c r="HX2355" s="90"/>
      <c r="HY2355" s="90"/>
      <c r="HZ2355" s="90"/>
      <c r="IA2355" s="90"/>
      <c r="IB2355" s="90"/>
      <c r="IC2355" s="90"/>
      <c r="ID2355" s="90"/>
      <c r="IE2355" s="90"/>
      <c r="IF2355" s="90"/>
      <c r="IG2355" s="90"/>
      <c r="IH2355" s="90"/>
      <c r="II2355" s="90"/>
      <c r="IJ2355" s="90"/>
      <c r="IK2355" s="90"/>
      <c r="IL2355" s="90"/>
      <c r="IM2355" s="90"/>
    </row>
    <row r="2356" spans="1:247" ht="13.5">
      <c r="A2356" s="90" t="s">
        <v>3353</v>
      </c>
      <c r="B2356" s="90" t="s">
        <v>3363</v>
      </c>
      <c r="C2356" s="90" t="s">
        <v>3559</v>
      </c>
      <c r="D2356" s="90" t="s">
        <v>3356</v>
      </c>
      <c r="E2356" s="90" t="s">
        <v>3591</v>
      </c>
      <c r="F2356" s="90" t="s">
        <v>3588</v>
      </c>
      <c r="G2356" s="90"/>
      <c r="H2356" s="92">
        <v>220326.68</v>
      </c>
      <c r="I2356" s="92">
        <v>495</v>
      </c>
      <c r="J2356" s="93"/>
      <c r="K2356" s="94">
        <f t="shared" si="75"/>
        <v>445.10440404040401</v>
      </c>
      <c r="L2356" s="94">
        <f>K2356</f>
        <v>445.10440404040401</v>
      </c>
      <c r="M2356" s="94">
        <f t="shared" si="77"/>
        <v>0</v>
      </c>
      <c r="N2356" s="90" t="s">
        <v>3577</v>
      </c>
      <c r="O2356" s="90" t="s">
        <v>3592</v>
      </c>
      <c r="P2356" s="90" t="s">
        <v>2849</v>
      </c>
      <c r="Q2356" s="90" t="s">
        <v>3593</v>
      </c>
      <c r="R2356" s="90"/>
      <c r="S2356" s="90"/>
      <c r="T2356" s="90"/>
      <c r="U2356" s="90"/>
      <c r="V2356" s="90"/>
      <c r="W2356" s="90"/>
      <c r="X2356" s="90"/>
      <c r="Y2356" s="90"/>
      <c r="Z2356" s="90"/>
      <c r="AA2356" s="90"/>
      <c r="AB2356" s="90"/>
      <c r="AC2356" s="90"/>
      <c r="AD2356" s="90"/>
      <c r="AE2356" s="90"/>
      <c r="AF2356" s="90"/>
      <c r="AG2356" s="90"/>
      <c r="AH2356" s="90"/>
      <c r="AI2356" s="90"/>
      <c r="AJ2356" s="90"/>
      <c r="AK2356" s="90"/>
      <c r="AL2356" s="90"/>
      <c r="AM2356" s="90"/>
      <c r="AN2356" s="90"/>
      <c r="AO2356" s="90"/>
      <c r="AP2356" s="90"/>
      <c r="AQ2356" s="90"/>
      <c r="AR2356" s="90"/>
      <c r="AS2356" s="90"/>
      <c r="AT2356" s="90"/>
      <c r="AU2356" s="90"/>
      <c r="AV2356" s="90"/>
      <c r="AW2356" s="90"/>
      <c r="AX2356" s="90"/>
      <c r="AY2356" s="90"/>
      <c r="AZ2356" s="90"/>
      <c r="BA2356" s="90"/>
      <c r="BB2356" s="90"/>
      <c r="BC2356" s="90"/>
      <c r="BD2356" s="90"/>
      <c r="BE2356" s="90"/>
      <c r="BF2356" s="90"/>
      <c r="BG2356" s="90"/>
      <c r="BH2356" s="90"/>
      <c r="BI2356" s="90"/>
      <c r="BJ2356" s="90"/>
      <c r="BK2356" s="90"/>
      <c r="BL2356" s="90"/>
      <c r="BM2356" s="90"/>
      <c r="BN2356" s="90"/>
      <c r="BO2356" s="90"/>
      <c r="BP2356" s="90"/>
      <c r="BQ2356" s="90"/>
      <c r="BR2356" s="90"/>
      <c r="BS2356" s="90"/>
      <c r="BT2356" s="90"/>
      <c r="BU2356" s="90"/>
      <c r="BV2356" s="90"/>
      <c r="BW2356" s="90"/>
      <c r="BX2356" s="90"/>
      <c r="BY2356" s="90"/>
      <c r="BZ2356" s="90"/>
      <c r="CA2356" s="90"/>
      <c r="CB2356" s="90"/>
      <c r="CC2356" s="90"/>
      <c r="CD2356" s="90"/>
      <c r="CE2356" s="90"/>
      <c r="CF2356" s="90"/>
      <c r="CG2356" s="90"/>
      <c r="CH2356" s="90"/>
      <c r="CI2356" s="90"/>
      <c r="CJ2356" s="90"/>
      <c r="CK2356" s="90"/>
      <c r="CL2356" s="90"/>
      <c r="CM2356" s="90"/>
      <c r="CN2356" s="90"/>
      <c r="CO2356" s="90"/>
      <c r="CP2356" s="90"/>
      <c r="CQ2356" s="90"/>
      <c r="CR2356" s="90"/>
      <c r="CS2356" s="90"/>
      <c r="CT2356" s="90"/>
      <c r="CU2356" s="90"/>
      <c r="CV2356" s="90"/>
      <c r="CW2356" s="90"/>
      <c r="CX2356" s="90"/>
      <c r="CY2356" s="90"/>
      <c r="CZ2356" s="90"/>
      <c r="DA2356" s="90"/>
      <c r="DB2356" s="90"/>
      <c r="DC2356" s="90"/>
      <c r="DD2356" s="90"/>
      <c r="DE2356" s="90"/>
      <c r="DF2356" s="90"/>
      <c r="DG2356" s="90"/>
      <c r="DH2356" s="90"/>
      <c r="DI2356" s="90"/>
      <c r="DJ2356" s="90"/>
      <c r="DK2356" s="90"/>
      <c r="DL2356" s="90"/>
      <c r="DM2356" s="90"/>
      <c r="DN2356" s="90"/>
      <c r="DO2356" s="90"/>
      <c r="DP2356" s="90"/>
      <c r="DQ2356" s="90"/>
      <c r="DR2356" s="90"/>
      <c r="DS2356" s="90"/>
      <c r="DT2356" s="90"/>
      <c r="DU2356" s="90"/>
      <c r="DV2356" s="90"/>
      <c r="DW2356" s="90"/>
      <c r="DX2356" s="90"/>
      <c r="DY2356" s="90"/>
      <c r="DZ2356" s="90"/>
      <c r="EA2356" s="90"/>
      <c r="EB2356" s="90"/>
      <c r="EC2356" s="90"/>
      <c r="ED2356" s="90"/>
      <c r="EE2356" s="90"/>
      <c r="EF2356" s="90"/>
      <c r="EG2356" s="90"/>
      <c r="EH2356" s="90"/>
      <c r="EI2356" s="90"/>
      <c r="EJ2356" s="90"/>
      <c r="EK2356" s="90"/>
      <c r="EL2356" s="90"/>
      <c r="EM2356" s="90"/>
      <c r="EN2356" s="90"/>
      <c r="EO2356" s="90"/>
      <c r="EP2356" s="90"/>
      <c r="EQ2356" s="90"/>
      <c r="ER2356" s="90"/>
      <c r="ES2356" s="90"/>
      <c r="ET2356" s="90"/>
      <c r="EU2356" s="90"/>
      <c r="EV2356" s="90"/>
      <c r="EW2356" s="90"/>
      <c r="EX2356" s="90"/>
      <c r="EY2356" s="90"/>
      <c r="EZ2356" s="90"/>
      <c r="FA2356" s="90"/>
      <c r="FB2356" s="90"/>
      <c r="FC2356" s="90"/>
      <c r="FD2356" s="90"/>
      <c r="FE2356" s="90"/>
      <c r="FF2356" s="90"/>
      <c r="FG2356" s="90"/>
      <c r="FH2356" s="90"/>
      <c r="FI2356" s="90"/>
      <c r="FJ2356" s="90"/>
      <c r="FK2356" s="90"/>
      <c r="FL2356" s="90"/>
      <c r="FM2356" s="90"/>
      <c r="FN2356" s="90"/>
      <c r="FO2356" s="90"/>
      <c r="FP2356" s="90"/>
      <c r="FQ2356" s="90"/>
      <c r="FR2356" s="90"/>
      <c r="FS2356" s="90"/>
      <c r="FT2356" s="90"/>
      <c r="FU2356" s="90"/>
      <c r="FV2356" s="90"/>
      <c r="FW2356" s="90"/>
      <c r="FX2356" s="90"/>
      <c r="FY2356" s="90"/>
      <c r="FZ2356" s="90"/>
      <c r="GA2356" s="90"/>
      <c r="GB2356" s="90"/>
      <c r="GC2356" s="90"/>
      <c r="GD2356" s="90"/>
      <c r="GE2356" s="90"/>
      <c r="GF2356" s="90"/>
      <c r="GG2356" s="90"/>
      <c r="GH2356" s="90"/>
      <c r="GI2356" s="90"/>
      <c r="GJ2356" s="90"/>
      <c r="GK2356" s="90"/>
      <c r="GL2356" s="90"/>
      <c r="GM2356" s="90"/>
      <c r="GN2356" s="90"/>
      <c r="GO2356" s="90"/>
      <c r="GP2356" s="90"/>
      <c r="GQ2356" s="90"/>
      <c r="GR2356" s="90"/>
      <c r="GS2356" s="90"/>
      <c r="GT2356" s="90"/>
      <c r="GU2356" s="90"/>
      <c r="GV2356" s="90"/>
      <c r="GW2356" s="90"/>
      <c r="GX2356" s="90"/>
      <c r="GY2356" s="90"/>
      <c r="GZ2356" s="90"/>
      <c r="HA2356" s="90"/>
      <c r="HB2356" s="90"/>
      <c r="HC2356" s="90"/>
      <c r="HD2356" s="90"/>
      <c r="HE2356" s="90"/>
      <c r="HF2356" s="90"/>
      <c r="HG2356" s="90"/>
      <c r="HH2356" s="90"/>
      <c r="HI2356" s="90"/>
      <c r="HJ2356" s="90"/>
      <c r="HK2356" s="90"/>
      <c r="HL2356" s="90"/>
      <c r="HM2356" s="90"/>
      <c r="HN2356" s="90"/>
      <c r="HO2356" s="90"/>
      <c r="HP2356" s="90"/>
      <c r="HQ2356" s="90"/>
      <c r="HR2356" s="90"/>
      <c r="HS2356" s="90"/>
      <c r="HT2356" s="90"/>
      <c r="HU2356" s="90"/>
      <c r="HV2356" s="90"/>
      <c r="HW2356" s="90"/>
      <c r="HX2356" s="90"/>
      <c r="HY2356" s="90"/>
      <c r="HZ2356" s="90"/>
      <c r="IA2356" s="90"/>
      <c r="IB2356" s="90"/>
      <c r="IC2356" s="90"/>
      <c r="ID2356" s="90"/>
      <c r="IE2356" s="90"/>
      <c r="IF2356" s="90"/>
      <c r="IG2356" s="90"/>
      <c r="IH2356" s="90"/>
      <c r="II2356" s="90"/>
      <c r="IJ2356" s="90"/>
      <c r="IK2356" s="90"/>
      <c r="IL2356" s="90"/>
      <c r="IM2356" s="90"/>
    </row>
    <row r="2357" spans="1:247" ht="13.5">
      <c r="A2357" s="90" t="s">
        <v>3353</v>
      </c>
      <c r="B2357" s="90" t="s">
        <v>3363</v>
      </c>
      <c r="C2357" s="90" t="s">
        <v>3559</v>
      </c>
      <c r="D2357" s="90" t="s">
        <v>3356</v>
      </c>
      <c r="E2357" s="90" t="s">
        <v>3594</v>
      </c>
      <c r="F2357" s="90" t="s">
        <v>3588</v>
      </c>
      <c r="G2357" s="90"/>
      <c r="H2357" s="92">
        <v>27048</v>
      </c>
      <c r="I2357" s="92">
        <v>495</v>
      </c>
      <c r="J2357" s="93"/>
      <c r="K2357" s="94">
        <f t="shared" si="75"/>
        <v>54.642424242424241</v>
      </c>
      <c r="L2357" s="94">
        <f>K2357</f>
        <v>54.642424242424241</v>
      </c>
      <c r="M2357" s="94">
        <f t="shared" si="77"/>
        <v>0</v>
      </c>
      <c r="N2357" s="91">
        <v>45727</v>
      </c>
      <c r="O2357" s="90" t="s">
        <v>3595</v>
      </c>
      <c r="P2357" s="90" t="s">
        <v>2849</v>
      </c>
      <c r="Q2357" s="90"/>
      <c r="R2357" s="90"/>
      <c r="S2357" s="90"/>
      <c r="T2357" s="90"/>
      <c r="U2357" s="90"/>
      <c r="V2357" s="90"/>
      <c r="W2357" s="90"/>
      <c r="X2357" s="90"/>
      <c r="Y2357" s="90"/>
      <c r="Z2357" s="90"/>
      <c r="AA2357" s="90"/>
      <c r="AB2357" s="90"/>
      <c r="AC2357" s="90"/>
      <c r="AD2357" s="90"/>
      <c r="AE2357" s="90"/>
      <c r="AF2357" s="90"/>
      <c r="AG2357" s="90"/>
      <c r="AH2357" s="90"/>
      <c r="AI2357" s="90"/>
      <c r="AJ2357" s="90"/>
      <c r="AK2357" s="90"/>
      <c r="AL2357" s="90"/>
      <c r="AM2357" s="90"/>
      <c r="AN2357" s="90"/>
      <c r="AO2357" s="90"/>
      <c r="AP2357" s="90"/>
      <c r="AQ2357" s="90"/>
      <c r="AR2357" s="90"/>
      <c r="AS2357" s="90"/>
      <c r="AT2357" s="90"/>
      <c r="AU2357" s="90"/>
      <c r="AV2357" s="90"/>
      <c r="AW2357" s="90"/>
      <c r="AX2357" s="90"/>
      <c r="AY2357" s="90"/>
      <c r="AZ2357" s="90"/>
      <c r="BA2357" s="90"/>
      <c r="BB2357" s="90"/>
      <c r="BC2357" s="90"/>
      <c r="BD2357" s="90"/>
      <c r="BE2357" s="90"/>
      <c r="BF2357" s="90"/>
      <c r="BG2357" s="90"/>
      <c r="BH2357" s="90"/>
      <c r="BI2357" s="90"/>
      <c r="BJ2357" s="90"/>
      <c r="BK2357" s="90"/>
      <c r="BL2357" s="90"/>
      <c r="BM2357" s="90"/>
      <c r="BN2357" s="90"/>
      <c r="BO2357" s="90"/>
      <c r="BP2357" s="90"/>
      <c r="BQ2357" s="90"/>
      <c r="BR2357" s="90"/>
      <c r="BS2357" s="90"/>
      <c r="BT2357" s="90"/>
      <c r="BU2357" s="90"/>
      <c r="BV2357" s="90"/>
      <c r="BW2357" s="90"/>
      <c r="BX2357" s="90"/>
      <c r="BY2357" s="90"/>
      <c r="BZ2357" s="90"/>
      <c r="CA2357" s="90"/>
      <c r="CB2357" s="90"/>
      <c r="CC2357" s="90"/>
      <c r="CD2357" s="90"/>
      <c r="CE2357" s="90"/>
      <c r="CF2357" s="90"/>
      <c r="CG2357" s="90"/>
      <c r="CH2357" s="90"/>
      <c r="CI2357" s="90"/>
      <c r="CJ2357" s="90"/>
      <c r="CK2357" s="90"/>
      <c r="CL2357" s="90"/>
      <c r="CM2357" s="90"/>
      <c r="CN2357" s="90"/>
      <c r="CO2357" s="90"/>
      <c r="CP2357" s="90"/>
      <c r="CQ2357" s="90"/>
      <c r="CR2357" s="90"/>
      <c r="CS2357" s="90"/>
      <c r="CT2357" s="90"/>
      <c r="CU2357" s="90"/>
      <c r="CV2357" s="90"/>
      <c r="CW2357" s="90"/>
      <c r="CX2357" s="90"/>
      <c r="CY2357" s="90"/>
      <c r="CZ2357" s="90"/>
      <c r="DA2357" s="90"/>
      <c r="DB2357" s="90"/>
      <c r="DC2357" s="90"/>
      <c r="DD2357" s="90"/>
      <c r="DE2357" s="90"/>
      <c r="DF2357" s="90"/>
      <c r="DG2357" s="90"/>
      <c r="DH2357" s="90"/>
      <c r="DI2357" s="90"/>
      <c r="DJ2357" s="90"/>
      <c r="DK2357" s="90"/>
      <c r="DL2357" s="90"/>
      <c r="DM2357" s="90"/>
      <c r="DN2357" s="90"/>
      <c r="DO2357" s="90"/>
      <c r="DP2357" s="90"/>
      <c r="DQ2357" s="90"/>
      <c r="DR2357" s="90"/>
      <c r="DS2357" s="90"/>
      <c r="DT2357" s="90"/>
      <c r="DU2357" s="90"/>
      <c r="DV2357" s="90"/>
      <c r="DW2357" s="90"/>
      <c r="DX2357" s="90"/>
      <c r="DY2357" s="90"/>
      <c r="DZ2357" s="90"/>
      <c r="EA2357" s="90"/>
      <c r="EB2357" s="90"/>
      <c r="EC2357" s="90"/>
      <c r="ED2357" s="90"/>
      <c r="EE2357" s="90"/>
      <c r="EF2357" s="90"/>
      <c r="EG2357" s="90"/>
      <c r="EH2357" s="90"/>
      <c r="EI2357" s="90"/>
      <c r="EJ2357" s="90"/>
      <c r="EK2357" s="90"/>
      <c r="EL2357" s="90"/>
      <c r="EM2357" s="90"/>
      <c r="EN2357" s="90"/>
      <c r="EO2357" s="90"/>
      <c r="EP2357" s="90"/>
      <c r="EQ2357" s="90"/>
      <c r="ER2357" s="90"/>
      <c r="ES2357" s="90"/>
      <c r="ET2357" s="90"/>
      <c r="EU2357" s="90"/>
      <c r="EV2357" s="90"/>
      <c r="EW2357" s="90"/>
      <c r="EX2357" s="90"/>
      <c r="EY2357" s="90"/>
      <c r="EZ2357" s="90"/>
      <c r="FA2357" s="90"/>
      <c r="FB2357" s="90"/>
      <c r="FC2357" s="90"/>
      <c r="FD2357" s="90"/>
      <c r="FE2357" s="90"/>
      <c r="FF2357" s="90"/>
      <c r="FG2357" s="90"/>
      <c r="FH2357" s="90"/>
      <c r="FI2357" s="90"/>
      <c r="FJ2357" s="90"/>
      <c r="FK2357" s="90"/>
      <c r="FL2357" s="90"/>
      <c r="FM2357" s="90"/>
      <c r="FN2357" s="90"/>
      <c r="FO2357" s="90"/>
      <c r="FP2357" s="90"/>
      <c r="FQ2357" s="90"/>
      <c r="FR2357" s="90"/>
      <c r="FS2357" s="90"/>
      <c r="FT2357" s="90"/>
      <c r="FU2357" s="90"/>
      <c r="FV2357" s="90"/>
      <c r="FW2357" s="90"/>
      <c r="FX2357" s="90"/>
      <c r="FY2357" s="90"/>
      <c r="FZ2357" s="90"/>
      <c r="GA2357" s="90"/>
      <c r="GB2357" s="90"/>
      <c r="GC2357" s="90"/>
      <c r="GD2357" s="90"/>
      <c r="GE2357" s="90"/>
      <c r="GF2357" s="90"/>
      <c r="GG2357" s="90"/>
      <c r="GH2357" s="90"/>
      <c r="GI2357" s="90"/>
      <c r="GJ2357" s="90"/>
      <c r="GK2357" s="90"/>
      <c r="GL2357" s="90"/>
      <c r="GM2357" s="90"/>
      <c r="GN2357" s="90"/>
      <c r="GO2357" s="90"/>
      <c r="GP2357" s="90"/>
      <c r="GQ2357" s="90"/>
      <c r="GR2357" s="90"/>
      <c r="GS2357" s="90"/>
      <c r="GT2357" s="90"/>
      <c r="GU2357" s="90"/>
      <c r="GV2357" s="90"/>
      <c r="GW2357" s="90"/>
      <c r="GX2357" s="90"/>
      <c r="GY2357" s="90"/>
      <c r="GZ2357" s="90"/>
      <c r="HA2357" s="90"/>
      <c r="HB2357" s="90"/>
      <c r="HC2357" s="90"/>
      <c r="HD2357" s="90"/>
      <c r="HE2357" s="90"/>
      <c r="HF2357" s="90"/>
      <c r="HG2357" s="90"/>
      <c r="HH2357" s="90"/>
      <c r="HI2357" s="90"/>
      <c r="HJ2357" s="90"/>
      <c r="HK2357" s="90"/>
      <c r="HL2357" s="90"/>
      <c r="HM2357" s="90"/>
      <c r="HN2357" s="90"/>
      <c r="HO2357" s="90"/>
      <c r="HP2357" s="90"/>
      <c r="HQ2357" s="90"/>
      <c r="HR2357" s="90"/>
      <c r="HS2357" s="90"/>
      <c r="HT2357" s="90"/>
      <c r="HU2357" s="90"/>
      <c r="HV2357" s="90"/>
      <c r="HW2357" s="90"/>
      <c r="HX2357" s="90"/>
      <c r="HY2357" s="90"/>
      <c r="HZ2357" s="90"/>
      <c r="IA2357" s="90"/>
      <c r="IB2357" s="90"/>
      <c r="IC2357" s="90"/>
      <c r="ID2357" s="90"/>
      <c r="IE2357" s="90"/>
      <c r="IF2357" s="90"/>
      <c r="IG2357" s="90"/>
      <c r="IH2357" s="90"/>
      <c r="II2357" s="90"/>
      <c r="IJ2357" s="90"/>
      <c r="IK2357" s="90"/>
      <c r="IL2357" s="90"/>
      <c r="IM2357" s="90"/>
    </row>
    <row r="2358" spans="1:247" ht="13.5">
      <c r="A2358" s="90" t="s">
        <v>3353</v>
      </c>
      <c r="B2358" s="90" t="s">
        <v>3363</v>
      </c>
      <c r="C2358" s="90" t="s">
        <v>3559</v>
      </c>
      <c r="D2358" s="90" t="s">
        <v>3356</v>
      </c>
      <c r="E2358" s="90" t="s">
        <v>3596</v>
      </c>
      <c r="F2358" s="90" t="s">
        <v>3588</v>
      </c>
      <c r="G2358" s="90"/>
      <c r="H2358" s="92">
        <v>749595.3</v>
      </c>
      <c r="I2358" s="92">
        <v>495</v>
      </c>
      <c r="J2358" s="93"/>
      <c r="K2358" s="94">
        <f t="shared" si="75"/>
        <v>1514.3339393939395</v>
      </c>
      <c r="L2358" s="94">
        <f>K2358</f>
        <v>1514.3339393939395</v>
      </c>
      <c r="M2358" s="94">
        <f t="shared" si="77"/>
        <v>0</v>
      </c>
      <c r="N2358" s="90" t="s">
        <v>3577</v>
      </c>
      <c r="O2358" s="90" t="s">
        <v>3597</v>
      </c>
      <c r="P2358" s="90" t="s">
        <v>2619</v>
      </c>
      <c r="Q2358" s="90"/>
      <c r="R2358" s="90"/>
      <c r="S2358" s="90"/>
      <c r="T2358" s="90"/>
      <c r="U2358" s="90"/>
      <c r="V2358" s="90"/>
      <c r="W2358" s="90"/>
      <c r="X2358" s="90"/>
      <c r="Y2358" s="90"/>
      <c r="Z2358" s="90"/>
      <c r="AA2358" s="90"/>
      <c r="AB2358" s="90"/>
      <c r="AC2358" s="90"/>
      <c r="AD2358" s="90"/>
      <c r="AE2358" s="90"/>
      <c r="AF2358" s="90"/>
      <c r="AG2358" s="90"/>
      <c r="AH2358" s="90"/>
      <c r="AI2358" s="90"/>
      <c r="AJ2358" s="90"/>
      <c r="AK2358" s="90"/>
      <c r="AL2358" s="90"/>
      <c r="AM2358" s="90"/>
      <c r="AN2358" s="90"/>
      <c r="AO2358" s="90"/>
      <c r="AP2358" s="90"/>
      <c r="AQ2358" s="90"/>
      <c r="AR2358" s="90"/>
      <c r="AS2358" s="90"/>
      <c r="AT2358" s="90"/>
      <c r="AU2358" s="90"/>
      <c r="AV2358" s="90"/>
      <c r="AW2358" s="90"/>
      <c r="AX2358" s="90"/>
      <c r="AY2358" s="90"/>
      <c r="AZ2358" s="90"/>
      <c r="BA2358" s="90"/>
      <c r="BB2358" s="90"/>
      <c r="BC2358" s="90"/>
      <c r="BD2358" s="90"/>
      <c r="BE2358" s="90"/>
      <c r="BF2358" s="90"/>
      <c r="BG2358" s="90"/>
      <c r="BH2358" s="90"/>
      <c r="BI2358" s="90"/>
      <c r="BJ2358" s="90"/>
      <c r="BK2358" s="90"/>
      <c r="BL2358" s="90"/>
      <c r="BM2358" s="90"/>
      <c r="BN2358" s="90"/>
      <c r="BO2358" s="90"/>
      <c r="BP2358" s="90"/>
      <c r="BQ2358" s="90"/>
      <c r="BR2358" s="90"/>
      <c r="BS2358" s="90"/>
      <c r="BT2358" s="90"/>
      <c r="BU2358" s="90"/>
      <c r="BV2358" s="90"/>
      <c r="BW2358" s="90"/>
      <c r="BX2358" s="90"/>
      <c r="BY2358" s="90"/>
      <c r="BZ2358" s="90"/>
      <c r="CA2358" s="90"/>
      <c r="CB2358" s="90"/>
      <c r="CC2358" s="90"/>
      <c r="CD2358" s="90"/>
      <c r="CE2358" s="90"/>
      <c r="CF2358" s="90"/>
      <c r="CG2358" s="90"/>
      <c r="CH2358" s="90"/>
      <c r="CI2358" s="90"/>
      <c r="CJ2358" s="90"/>
      <c r="CK2358" s="90"/>
      <c r="CL2358" s="90"/>
      <c r="CM2358" s="90"/>
      <c r="CN2358" s="90"/>
      <c r="CO2358" s="90"/>
      <c r="CP2358" s="90"/>
      <c r="CQ2358" s="90"/>
      <c r="CR2358" s="90"/>
      <c r="CS2358" s="90"/>
      <c r="CT2358" s="90"/>
      <c r="CU2358" s="90"/>
      <c r="CV2358" s="90"/>
      <c r="CW2358" s="90"/>
      <c r="CX2358" s="90"/>
      <c r="CY2358" s="90"/>
      <c r="CZ2358" s="90"/>
      <c r="DA2358" s="90"/>
      <c r="DB2358" s="90"/>
      <c r="DC2358" s="90"/>
      <c r="DD2358" s="90"/>
      <c r="DE2358" s="90"/>
      <c r="DF2358" s="90"/>
      <c r="DG2358" s="90"/>
      <c r="DH2358" s="90"/>
      <c r="DI2358" s="90"/>
      <c r="DJ2358" s="90"/>
      <c r="DK2358" s="90"/>
      <c r="DL2358" s="90"/>
      <c r="DM2358" s="90"/>
      <c r="DN2358" s="90"/>
      <c r="DO2358" s="90"/>
      <c r="DP2358" s="90"/>
      <c r="DQ2358" s="90"/>
      <c r="DR2358" s="90"/>
      <c r="DS2358" s="90"/>
      <c r="DT2358" s="90"/>
      <c r="DU2358" s="90"/>
      <c r="DV2358" s="90"/>
      <c r="DW2358" s="90"/>
      <c r="DX2358" s="90"/>
      <c r="DY2358" s="90"/>
      <c r="DZ2358" s="90"/>
      <c r="EA2358" s="90"/>
      <c r="EB2358" s="90"/>
      <c r="EC2358" s="90"/>
      <c r="ED2358" s="90"/>
      <c r="EE2358" s="90"/>
      <c r="EF2358" s="90"/>
      <c r="EG2358" s="90"/>
      <c r="EH2358" s="90"/>
      <c r="EI2358" s="90"/>
      <c r="EJ2358" s="90"/>
      <c r="EK2358" s="90"/>
      <c r="EL2358" s="90"/>
      <c r="EM2358" s="90"/>
      <c r="EN2358" s="90"/>
      <c r="EO2358" s="90"/>
      <c r="EP2358" s="90"/>
      <c r="EQ2358" s="90"/>
      <c r="ER2358" s="90"/>
      <c r="ES2358" s="90"/>
      <c r="ET2358" s="90"/>
      <c r="EU2358" s="90"/>
      <c r="EV2358" s="90"/>
      <c r="EW2358" s="90"/>
      <c r="EX2358" s="90"/>
      <c r="EY2358" s="90"/>
      <c r="EZ2358" s="90"/>
      <c r="FA2358" s="90"/>
      <c r="FB2358" s="90"/>
      <c r="FC2358" s="90"/>
      <c r="FD2358" s="90"/>
      <c r="FE2358" s="90"/>
      <c r="FF2358" s="90"/>
      <c r="FG2358" s="90"/>
      <c r="FH2358" s="90"/>
      <c r="FI2358" s="90"/>
      <c r="FJ2358" s="90"/>
      <c r="FK2358" s="90"/>
      <c r="FL2358" s="90"/>
      <c r="FM2358" s="90"/>
      <c r="FN2358" s="90"/>
      <c r="FO2358" s="90"/>
      <c r="FP2358" s="90"/>
      <c r="FQ2358" s="90"/>
      <c r="FR2358" s="90"/>
      <c r="FS2358" s="90"/>
      <c r="FT2358" s="90"/>
      <c r="FU2358" s="90"/>
      <c r="FV2358" s="90"/>
      <c r="FW2358" s="90"/>
      <c r="FX2358" s="90"/>
      <c r="FY2358" s="90"/>
      <c r="FZ2358" s="90"/>
      <c r="GA2358" s="90"/>
      <c r="GB2358" s="90"/>
      <c r="GC2358" s="90"/>
      <c r="GD2358" s="90"/>
      <c r="GE2358" s="90"/>
      <c r="GF2358" s="90"/>
      <c r="GG2358" s="90"/>
      <c r="GH2358" s="90"/>
      <c r="GI2358" s="90"/>
      <c r="GJ2358" s="90"/>
      <c r="GK2358" s="90"/>
      <c r="GL2358" s="90"/>
      <c r="GM2358" s="90"/>
      <c r="GN2358" s="90"/>
      <c r="GO2358" s="90"/>
      <c r="GP2358" s="90"/>
      <c r="GQ2358" s="90"/>
      <c r="GR2358" s="90"/>
      <c r="GS2358" s="90"/>
      <c r="GT2358" s="90"/>
      <c r="GU2358" s="90"/>
      <c r="GV2358" s="90"/>
      <c r="GW2358" s="90"/>
      <c r="GX2358" s="90"/>
      <c r="GY2358" s="90"/>
      <c r="GZ2358" s="90"/>
      <c r="HA2358" s="90"/>
      <c r="HB2358" s="90"/>
      <c r="HC2358" s="90"/>
      <c r="HD2358" s="90"/>
      <c r="HE2358" s="90"/>
      <c r="HF2358" s="90"/>
      <c r="HG2358" s="90"/>
      <c r="HH2358" s="90"/>
      <c r="HI2358" s="90"/>
      <c r="HJ2358" s="90"/>
      <c r="HK2358" s="90"/>
      <c r="HL2358" s="90"/>
      <c r="HM2358" s="90"/>
      <c r="HN2358" s="90"/>
      <c r="HO2358" s="90"/>
      <c r="HP2358" s="90"/>
      <c r="HQ2358" s="90"/>
      <c r="HR2358" s="90"/>
      <c r="HS2358" s="90"/>
      <c r="HT2358" s="90"/>
      <c r="HU2358" s="90"/>
      <c r="HV2358" s="90"/>
      <c r="HW2358" s="90"/>
      <c r="HX2358" s="90"/>
      <c r="HY2358" s="90"/>
      <c r="HZ2358" s="90"/>
      <c r="IA2358" s="90"/>
      <c r="IB2358" s="90"/>
      <c r="IC2358" s="90"/>
      <c r="ID2358" s="90"/>
      <c r="IE2358" s="90"/>
      <c r="IF2358" s="90"/>
      <c r="IG2358" s="90"/>
      <c r="IH2358" s="90"/>
      <c r="II2358" s="90"/>
      <c r="IJ2358" s="90"/>
      <c r="IK2358" s="90"/>
      <c r="IL2358" s="90"/>
      <c r="IM2358" s="90"/>
    </row>
    <row r="2359" spans="1:247" ht="13.5">
      <c r="A2359" s="90" t="s">
        <v>3353</v>
      </c>
      <c r="B2359" s="90" t="s">
        <v>3363</v>
      </c>
      <c r="C2359" s="90" t="s">
        <v>3559</v>
      </c>
      <c r="D2359" s="90" t="s">
        <v>3598</v>
      </c>
      <c r="E2359" s="90">
        <v>351923</v>
      </c>
      <c r="F2359" s="90" t="s">
        <v>2786</v>
      </c>
      <c r="G2359" s="90" t="s">
        <v>752</v>
      </c>
      <c r="H2359" s="92">
        <v>20740.88</v>
      </c>
      <c r="I2359" s="92">
        <v>500</v>
      </c>
      <c r="J2359" s="93"/>
      <c r="K2359" s="94">
        <f t="shared" si="75"/>
        <v>41.481760000000001</v>
      </c>
      <c r="L2359" s="94"/>
      <c r="M2359" s="94">
        <f t="shared" si="77"/>
        <v>41.481760000000001</v>
      </c>
      <c r="N2359" s="90" t="s">
        <v>3577</v>
      </c>
      <c r="O2359" s="90" t="s">
        <v>3599</v>
      </c>
      <c r="P2359" s="90" t="s">
        <v>2619</v>
      </c>
      <c r="Q2359" s="90"/>
      <c r="R2359" s="90"/>
      <c r="S2359" s="90"/>
      <c r="T2359" s="90"/>
      <c r="U2359" s="90"/>
      <c r="V2359" s="90"/>
      <c r="W2359" s="90"/>
      <c r="X2359" s="90"/>
      <c r="Y2359" s="90"/>
      <c r="Z2359" s="90"/>
      <c r="AA2359" s="90"/>
      <c r="AB2359" s="90"/>
      <c r="AC2359" s="90"/>
      <c r="AD2359" s="90"/>
      <c r="AE2359" s="90"/>
      <c r="AF2359" s="90"/>
      <c r="AG2359" s="90"/>
      <c r="AH2359" s="90"/>
      <c r="AI2359" s="90"/>
      <c r="AJ2359" s="90"/>
      <c r="AK2359" s="90"/>
      <c r="AL2359" s="90"/>
      <c r="AM2359" s="90"/>
      <c r="AN2359" s="90"/>
      <c r="AO2359" s="90"/>
      <c r="AP2359" s="90"/>
      <c r="AQ2359" s="90"/>
      <c r="AR2359" s="90"/>
      <c r="AS2359" s="90"/>
      <c r="AT2359" s="90"/>
      <c r="AU2359" s="90"/>
      <c r="AV2359" s="90"/>
      <c r="AW2359" s="90"/>
      <c r="AX2359" s="90"/>
      <c r="AY2359" s="90"/>
      <c r="AZ2359" s="90"/>
      <c r="BA2359" s="90"/>
      <c r="BB2359" s="90"/>
      <c r="BC2359" s="90"/>
      <c r="BD2359" s="90"/>
      <c r="BE2359" s="90"/>
      <c r="BF2359" s="90"/>
      <c r="BG2359" s="90"/>
      <c r="BH2359" s="90"/>
      <c r="BI2359" s="90"/>
      <c r="BJ2359" s="90"/>
      <c r="BK2359" s="90"/>
      <c r="BL2359" s="90"/>
      <c r="BM2359" s="90"/>
      <c r="BN2359" s="90"/>
      <c r="BO2359" s="90"/>
      <c r="BP2359" s="90"/>
      <c r="BQ2359" s="90"/>
      <c r="BR2359" s="90"/>
      <c r="BS2359" s="90"/>
      <c r="BT2359" s="90"/>
      <c r="BU2359" s="90"/>
      <c r="BV2359" s="90"/>
      <c r="BW2359" s="90"/>
      <c r="BX2359" s="90"/>
      <c r="BY2359" s="90"/>
      <c r="BZ2359" s="90"/>
      <c r="CA2359" s="90"/>
      <c r="CB2359" s="90"/>
      <c r="CC2359" s="90"/>
      <c r="CD2359" s="90"/>
      <c r="CE2359" s="90"/>
      <c r="CF2359" s="90"/>
      <c r="CG2359" s="90"/>
      <c r="CH2359" s="90"/>
      <c r="CI2359" s="90"/>
      <c r="CJ2359" s="90"/>
      <c r="CK2359" s="90"/>
      <c r="CL2359" s="90"/>
      <c r="CM2359" s="90"/>
      <c r="CN2359" s="90"/>
      <c r="CO2359" s="90"/>
      <c r="CP2359" s="90"/>
      <c r="CQ2359" s="90"/>
      <c r="CR2359" s="90"/>
      <c r="CS2359" s="90"/>
      <c r="CT2359" s="90"/>
      <c r="CU2359" s="90"/>
      <c r="CV2359" s="90"/>
      <c r="CW2359" s="90"/>
      <c r="CX2359" s="90"/>
      <c r="CY2359" s="90"/>
      <c r="CZ2359" s="90"/>
      <c r="DA2359" s="90"/>
      <c r="DB2359" s="90"/>
      <c r="DC2359" s="90"/>
      <c r="DD2359" s="90"/>
      <c r="DE2359" s="90"/>
      <c r="DF2359" s="90"/>
      <c r="DG2359" s="90"/>
      <c r="DH2359" s="90"/>
      <c r="DI2359" s="90"/>
      <c r="DJ2359" s="90"/>
      <c r="DK2359" s="90"/>
      <c r="DL2359" s="90"/>
      <c r="DM2359" s="90"/>
      <c r="DN2359" s="90"/>
      <c r="DO2359" s="90"/>
      <c r="DP2359" s="90"/>
      <c r="DQ2359" s="90"/>
      <c r="DR2359" s="90"/>
      <c r="DS2359" s="90"/>
      <c r="DT2359" s="90"/>
      <c r="DU2359" s="90"/>
      <c r="DV2359" s="90"/>
      <c r="DW2359" s="90"/>
      <c r="DX2359" s="90"/>
      <c r="DY2359" s="90"/>
      <c r="DZ2359" s="90"/>
      <c r="EA2359" s="90"/>
      <c r="EB2359" s="90"/>
      <c r="EC2359" s="90"/>
      <c r="ED2359" s="90"/>
      <c r="EE2359" s="90"/>
      <c r="EF2359" s="90"/>
      <c r="EG2359" s="90"/>
      <c r="EH2359" s="90"/>
      <c r="EI2359" s="90"/>
      <c r="EJ2359" s="90"/>
      <c r="EK2359" s="90"/>
      <c r="EL2359" s="90"/>
      <c r="EM2359" s="90"/>
      <c r="EN2359" s="90"/>
      <c r="EO2359" s="90"/>
      <c r="EP2359" s="90"/>
      <c r="EQ2359" s="90"/>
      <c r="ER2359" s="90"/>
      <c r="ES2359" s="90"/>
      <c r="ET2359" s="90"/>
      <c r="EU2359" s="90"/>
      <c r="EV2359" s="90"/>
      <c r="EW2359" s="90"/>
      <c r="EX2359" s="90"/>
      <c r="EY2359" s="90"/>
      <c r="EZ2359" s="90"/>
      <c r="FA2359" s="90"/>
      <c r="FB2359" s="90"/>
      <c r="FC2359" s="90"/>
      <c r="FD2359" s="90"/>
      <c r="FE2359" s="90"/>
      <c r="FF2359" s="90"/>
      <c r="FG2359" s="90"/>
      <c r="FH2359" s="90"/>
      <c r="FI2359" s="90"/>
      <c r="FJ2359" s="90"/>
      <c r="FK2359" s="90"/>
      <c r="FL2359" s="90"/>
      <c r="FM2359" s="90"/>
      <c r="FN2359" s="90"/>
      <c r="FO2359" s="90"/>
      <c r="FP2359" s="90"/>
      <c r="FQ2359" s="90"/>
      <c r="FR2359" s="90"/>
      <c r="FS2359" s="90"/>
      <c r="FT2359" s="90"/>
      <c r="FU2359" s="90"/>
      <c r="FV2359" s="90"/>
      <c r="FW2359" s="90"/>
      <c r="FX2359" s="90"/>
      <c r="FY2359" s="90"/>
      <c r="FZ2359" s="90"/>
      <c r="GA2359" s="90"/>
      <c r="GB2359" s="90"/>
      <c r="GC2359" s="90"/>
      <c r="GD2359" s="90"/>
      <c r="GE2359" s="90"/>
      <c r="GF2359" s="90"/>
      <c r="GG2359" s="90"/>
      <c r="GH2359" s="90"/>
      <c r="GI2359" s="90"/>
      <c r="GJ2359" s="90"/>
      <c r="GK2359" s="90"/>
      <c r="GL2359" s="90"/>
      <c r="GM2359" s="90"/>
      <c r="GN2359" s="90"/>
      <c r="GO2359" s="90"/>
      <c r="GP2359" s="90"/>
      <c r="GQ2359" s="90"/>
      <c r="GR2359" s="90"/>
      <c r="GS2359" s="90"/>
      <c r="GT2359" s="90"/>
      <c r="GU2359" s="90"/>
      <c r="GV2359" s="90"/>
      <c r="GW2359" s="90"/>
      <c r="GX2359" s="90"/>
      <c r="GY2359" s="90"/>
      <c r="GZ2359" s="90"/>
      <c r="HA2359" s="90"/>
      <c r="HB2359" s="90"/>
      <c r="HC2359" s="90"/>
      <c r="HD2359" s="90"/>
      <c r="HE2359" s="90"/>
      <c r="HF2359" s="90"/>
      <c r="HG2359" s="90"/>
      <c r="HH2359" s="90"/>
      <c r="HI2359" s="90"/>
      <c r="HJ2359" s="90"/>
      <c r="HK2359" s="90"/>
      <c r="HL2359" s="90"/>
      <c r="HM2359" s="90"/>
      <c r="HN2359" s="90"/>
      <c r="HO2359" s="90"/>
      <c r="HP2359" s="90"/>
      <c r="HQ2359" s="90"/>
      <c r="HR2359" s="90"/>
      <c r="HS2359" s="90"/>
      <c r="HT2359" s="90"/>
      <c r="HU2359" s="90"/>
      <c r="HV2359" s="90"/>
      <c r="HW2359" s="90"/>
      <c r="HX2359" s="90"/>
      <c r="HY2359" s="90"/>
      <c r="HZ2359" s="90"/>
      <c r="IA2359" s="90"/>
      <c r="IB2359" s="90"/>
      <c r="IC2359" s="90"/>
      <c r="ID2359" s="90"/>
      <c r="IE2359" s="90"/>
      <c r="IF2359" s="90"/>
      <c r="IG2359" s="90"/>
      <c r="IH2359" s="90"/>
      <c r="II2359" s="90"/>
      <c r="IJ2359" s="90"/>
      <c r="IK2359" s="90"/>
      <c r="IL2359" s="90"/>
      <c r="IM2359" s="90"/>
    </row>
    <row r="2360" spans="1:247" ht="13.5">
      <c r="A2360" s="90" t="s">
        <v>3353</v>
      </c>
      <c r="B2360" s="90" t="s">
        <v>3600</v>
      </c>
      <c r="C2360" s="90" t="s">
        <v>3559</v>
      </c>
      <c r="D2360" s="90" t="s">
        <v>3601</v>
      </c>
      <c r="E2360" s="90" t="s">
        <v>3602</v>
      </c>
      <c r="F2360" s="90" t="s">
        <v>2786</v>
      </c>
      <c r="G2360" s="90" t="s">
        <v>752</v>
      </c>
      <c r="H2360" s="92">
        <v>-12160</v>
      </c>
      <c r="I2360" s="92">
        <v>500</v>
      </c>
      <c r="J2360" s="93"/>
      <c r="K2360" s="94">
        <f t="shared" si="75"/>
        <v>-24.32</v>
      </c>
      <c r="L2360" s="94"/>
      <c r="M2360" s="94">
        <f t="shared" si="77"/>
        <v>-24.32</v>
      </c>
      <c r="N2360" s="115" t="s">
        <v>3577</v>
      </c>
      <c r="O2360" s="90" t="s">
        <v>3603</v>
      </c>
      <c r="P2360" s="90" t="s">
        <v>2619</v>
      </c>
      <c r="Q2360" s="90"/>
      <c r="R2360" s="90"/>
      <c r="S2360" s="90"/>
      <c r="T2360" s="90"/>
      <c r="U2360" s="90"/>
      <c r="V2360" s="90"/>
      <c r="W2360" s="90"/>
      <c r="X2360" s="90"/>
      <c r="Y2360" s="90"/>
      <c r="Z2360" s="90"/>
      <c r="AA2360" s="90"/>
      <c r="AB2360" s="90"/>
      <c r="AC2360" s="90"/>
      <c r="AD2360" s="90"/>
      <c r="AE2360" s="90"/>
      <c r="AF2360" s="90"/>
      <c r="AG2360" s="90"/>
      <c r="AH2360" s="90"/>
      <c r="AI2360" s="90"/>
      <c r="AJ2360" s="90"/>
      <c r="AK2360" s="90"/>
      <c r="AL2360" s="90"/>
      <c r="AM2360" s="90"/>
      <c r="AN2360" s="90"/>
      <c r="AO2360" s="90"/>
      <c r="AP2360" s="90"/>
      <c r="AQ2360" s="90"/>
      <c r="AR2360" s="90"/>
      <c r="AS2360" s="90"/>
      <c r="AT2360" s="90"/>
      <c r="AU2360" s="90"/>
      <c r="AV2360" s="90"/>
      <c r="AW2360" s="90"/>
      <c r="AX2360" s="90"/>
      <c r="AY2360" s="90"/>
      <c r="AZ2360" s="90"/>
      <c r="BA2360" s="90"/>
      <c r="BB2360" s="90"/>
      <c r="BC2360" s="90"/>
      <c r="BD2360" s="90"/>
      <c r="BE2360" s="90"/>
      <c r="BF2360" s="90"/>
      <c r="BG2360" s="90"/>
      <c r="BH2360" s="90"/>
      <c r="BI2360" s="90"/>
      <c r="BJ2360" s="90"/>
      <c r="BK2360" s="90"/>
      <c r="BL2360" s="90"/>
      <c r="BM2360" s="90"/>
      <c r="BN2360" s="90"/>
      <c r="BO2360" s="90"/>
      <c r="BP2360" s="90"/>
      <c r="BQ2360" s="90"/>
      <c r="BR2360" s="90"/>
      <c r="BS2360" s="90"/>
      <c r="BT2360" s="90"/>
      <c r="BU2360" s="90"/>
      <c r="BV2360" s="90"/>
      <c r="BW2360" s="90"/>
      <c r="BX2360" s="90"/>
      <c r="BY2360" s="90"/>
      <c r="BZ2360" s="90"/>
      <c r="CA2360" s="90"/>
      <c r="CB2360" s="90"/>
      <c r="CC2360" s="90"/>
      <c r="CD2360" s="90"/>
      <c r="CE2360" s="90"/>
      <c r="CF2360" s="90"/>
      <c r="CG2360" s="90"/>
      <c r="CH2360" s="90"/>
      <c r="CI2360" s="90"/>
      <c r="CJ2360" s="90"/>
      <c r="CK2360" s="90"/>
      <c r="CL2360" s="90"/>
      <c r="CM2360" s="90"/>
      <c r="CN2360" s="90"/>
      <c r="CO2360" s="90"/>
      <c r="CP2360" s="90"/>
      <c r="CQ2360" s="90"/>
      <c r="CR2360" s="90"/>
      <c r="CS2360" s="90"/>
      <c r="CT2360" s="90"/>
      <c r="CU2360" s="90"/>
      <c r="CV2360" s="90"/>
      <c r="CW2360" s="90"/>
      <c r="CX2360" s="90"/>
      <c r="CY2360" s="90"/>
      <c r="CZ2360" s="90"/>
      <c r="DA2360" s="90"/>
      <c r="DB2360" s="90"/>
      <c r="DC2360" s="90"/>
      <c r="DD2360" s="90"/>
      <c r="DE2360" s="90"/>
      <c r="DF2360" s="90"/>
      <c r="DG2360" s="90"/>
      <c r="DH2360" s="90"/>
      <c r="DI2360" s="90"/>
      <c r="DJ2360" s="90"/>
      <c r="DK2360" s="90"/>
      <c r="DL2360" s="90"/>
      <c r="DM2360" s="90"/>
      <c r="DN2360" s="90"/>
      <c r="DO2360" s="90"/>
      <c r="DP2360" s="90"/>
      <c r="DQ2360" s="90"/>
      <c r="DR2360" s="90"/>
      <c r="DS2360" s="90"/>
      <c r="DT2360" s="90"/>
      <c r="DU2360" s="90"/>
      <c r="DV2360" s="90"/>
      <c r="DW2360" s="90"/>
      <c r="DX2360" s="90"/>
      <c r="DY2360" s="90"/>
      <c r="DZ2360" s="90"/>
      <c r="EA2360" s="90"/>
      <c r="EB2360" s="90"/>
      <c r="EC2360" s="90"/>
      <c r="ED2360" s="90"/>
      <c r="EE2360" s="90"/>
      <c r="EF2360" s="90"/>
      <c r="EG2360" s="90"/>
      <c r="EH2360" s="90"/>
      <c r="EI2360" s="90"/>
      <c r="EJ2360" s="90"/>
      <c r="EK2360" s="90"/>
      <c r="EL2360" s="90"/>
      <c r="EM2360" s="90"/>
      <c r="EN2360" s="90"/>
      <c r="EO2360" s="90"/>
      <c r="EP2360" s="90"/>
      <c r="EQ2360" s="90"/>
      <c r="ER2360" s="90"/>
      <c r="ES2360" s="90"/>
      <c r="ET2360" s="90"/>
      <c r="EU2360" s="90"/>
      <c r="EV2360" s="90"/>
      <c r="EW2360" s="90"/>
      <c r="EX2360" s="90"/>
      <c r="EY2360" s="90"/>
      <c r="EZ2360" s="90"/>
      <c r="FA2360" s="90"/>
      <c r="FB2360" s="90"/>
      <c r="FC2360" s="90"/>
      <c r="FD2360" s="90"/>
      <c r="FE2360" s="90"/>
      <c r="FF2360" s="90"/>
      <c r="FG2360" s="90"/>
      <c r="FH2360" s="90"/>
      <c r="FI2360" s="90"/>
      <c r="FJ2360" s="90"/>
      <c r="FK2360" s="90"/>
      <c r="FL2360" s="90"/>
      <c r="FM2360" s="90"/>
      <c r="FN2360" s="90"/>
      <c r="FO2360" s="90"/>
      <c r="FP2360" s="90"/>
      <c r="FQ2360" s="90"/>
      <c r="FR2360" s="90"/>
      <c r="FS2360" s="90"/>
      <c r="FT2360" s="90"/>
      <c r="FU2360" s="90"/>
      <c r="FV2360" s="90"/>
      <c r="FW2360" s="90"/>
      <c r="FX2360" s="90"/>
      <c r="FY2360" s="90"/>
      <c r="FZ2360" s="90"/>
      <c r="GA2360" s="90"/>
      <c r="GB2360" s="90"/>
      <c r="GC2360" s="90"/>
      <c r="GD2360" s="90"/>
      <c r="GE2360" s="90"/>
      <c r="GF2360" s="90"/>
      <c r="GG2360" s="90"/>
      <c r="GH2360" s="90"/>
      <c r="GI2360" s="90"/>
      <c r="GJ2360" s="90"/>
      <c r="GK2360" s="90"/>
      <c r="GL2360" s="90"/>
      <c r="GM2360" s="90"/>
      <c r="GN2360" s="90"/>
      <c r="GO2360" s="90"/>
      <c r="GP2360" s="90"/>
      <c r="GQ2360" s="90"/>
      <c r="GR2360" s="90"/>
      <c r="GS2360" s="90"/>
      <c r="GT2360" s="90"/>
      <c r="GU2360" s="90"/>
      <c r="GV2360" s="90"/>
      <c r="GW2360" s="90"/>
      <c r="GX2360" s="90"/>
      <c r="GY2360" s="90"/>
      <c r="GZ2360" s="90"/>
      <c r="HA2360" s="90"/>
      <c r="HB2360" s="90"/>
      <c r="HC2360" s="90"/>
      <c r="HD2360" s="90"/>
      <c r="HE2360" s="90"/>
      <c r="HF2360" s="90"/>
      <c r="HG2360" s="90"/>
      <c r="HH2360" s="90"/>
      <c r="HI2360" s="90"/>
      <c r="HJ2360" s="90"/>
      <c r="HK2360" s="90"/>
      <c r="HL2360" s="90"/>
      <c r="HM2360" s="90"/>
      <c r="HN2360" s="90"/>
      <c r="HO2360" s="90"/>
      <c r="HP2360" s="90"/>
      <c r="HQ2360" s="90"/>
      <c r="HR2360" s="90"/>
      <c r="HS2360" s="90"/>
      <c r="HT2360" s="90"/>
      <c r="HU2360" s="90"/>
      <c r="HV2360" s="90"/>
      <c r="HW2360" s="90"/>
      <c r="HX2360" s="90"/>
      <c r="HY2360" s="90"/>
      <c r="HZ2360" s="90"/>
      <c r="IA2360" s="90"/>
      <c r="IB2360" s="90"/>
      <c r="IC2360" s="90"/>
      <c r="ID2360" s="90"/>
      <c r="IE2360" s="90"/>
      <c r="IF2360" s="90"/>
      <c r="IG2360" s="90"/>
      <c r="IH2360" s="90"/>
      <c r="II2360" s="90"/>
      <c r="IJ2360" s="90"/>
      <c r="IK2360" s="90"/>
      <c r="IL2360" s="90"/>
      <c r="IM2360" s="90"/>
    </row>
    <row r="2361" spans="1:247" ht="13.5">
      <c r="A2361" s="90" t="s">
        <v>3353</v>
      </c>
      <c r="B2361" s="90" t="s">
        <v>3600</v>
      </c>
      <c r="C2361" s="90" t="s">
        <v>3559</v>
      </c>
      <c r="D2361" s="90" t="s">
        <v>3601</v>
      </c>
      <c r="E2361" s="90">
        <v>351968</v>
      </c>
      <c r="F2361" s="90" t="s">
        <v>2786</v>
      </c>
      <c r="G2361" s="90" t="s">
        <v>752</v>
      </c>
      <c r="H2361" s="92">
        <v>63460</v>
      </c>
      <c r="I2361" s="92">
        <v>500</v>
      </c>
      <c r="J2361" s="93"/>
      <c r="K2361" s="94">
        <f t="shared" si="75"/>
        <v>126.92</v>
      </c>
      <c r="L2361" s="94"/>
      <c r="M2361" s="94">
        <f t="shared" si="77"/>
        <v>126.92</v>
      </c>
      <c r="N2361" s="90" t="s">
        <v>3604</v>
      </c>
      <c r="O2361" s="90" t="s">
        <v>3605</v>
      </c>
      <c r="P2361" s="90" t="s">
        <v>2619</v>
      </c>
      <c r="Q2361" s="90"/>
      <c r="R2361" s="90"/>
      <c r="S2361" s="90"/>
      <c r="T2361" s="90"/>
      <c r="U2361" s="90"/>
      <c r="V2361" s="90"/>
      <c r="W2361" s="90"/>
      <c r="X2361" s="90"/>
      <c r="Y2361" s="90"/>
      <c r="Z2361" s="90"/>
      <c r="AA2361" s="90"/>
      <c r="AB2361" s="90"/>
      <c r="AC2361" s="90"/>
      <c r="AD2361" s="90"/>
      <c r="AE2361" s="90"/>
      <c r="AF2361" s="90"/>
      <c r="AG2361" s="90"/>
      <c r="AH2361" s="90"/>
      <c r="AI2361" s="90"/>
      <c r="AJ2361" s="90"/>
      <c r="AK2361" s="90"/>
      <c r="AL2361" s="90"/>
      <c r="AM2361" s="90"/>
      <c r="AN2361" s="90"/>
      <c r="AO2361" s="90"/>
      <c r="AP2361" s="90"/>
      <c r="AQ2361" s="90"/>
      <c r="AR2361" s="90"/>
      <c r="AS2361" s="90"/>
      <c r="AT2361" s="90"/>
      <c r="AU2361" s="90"/>
      <c r="AV2361" s="90"/>
      <c r="AW2361" s="90"/>
      <c r="AX2361" s="90"/>
      <c r="AY2361" s="90"/>
      <c r="AZ2361" s="90"/>
      <c r="BA2361" s="90"/>
      <c r="BB2361" s="90"/>
      <c r="BC2361" s="90"/>
      <c r="BD2361" s="90"/>
      <c r="BE2361" s="90"/>
      <c r="BF2361" s="90"/>
      <c r="BG2361" s="90"/>
      <c r="BH2361" s="90"/>
      <c r="BI2361" s="90"/>
      <c r="BJ2361" s="90"/>
      <c r="BK2361" s="90"/>
      <c r="BL2361" s="90"/>
      <c r="BM2361" s="90"/>
      <c r="BN2361" s="90"/>
      <c r="BO2361" s="90"/>
      <c r="BP2361" s="90"/>
      <c r="BQ2361" s="90"/>
      <c r="BR2361" s="90"/>
      <c r="BS2361" s="90"/>
      <c r="BT2361" s="90"/>
      <c r="BU2361" s="90"/>
      <c r="BV2361" s="90"/>
      <c r="BW2361" s="90"/>
      <c r="BX2361" s="90"/>
      <c r="BY2361" s="90"/>
      <c r="BZ2361" s="90"/>
      <c r="CA2361" s="90"/>
      <c r="CB2361" s="90"/>
      <c r="CC2361" s="90"/>
      <c r="CD2361" s="90"/>
      <c r="CE2361" s="90"/>
      <c r="CF2361" s="90"/>
      <c r="CG2361" s="90"/>
      <c r="CH2361" s="90"/>
      <c r="CI2361" s="90"/>
      <c r="CJ2361" s="90"/>
      <c r="CK2361" s="90"/>
      <c r="CL2361" s="90"/>
      <c r="CM2361" s="90"/>
      <c r="CN2361" s="90"/>
      <c r="CO2361" s="90"/>
      <c r="CP2361" s="90"/>
      <c r="CQ2361" s="90"/>
      <c r="CR2361" s="90"/>
      <c r="CS2361" s="90"/>
      <c r="CT2361" s="90"/>
      <c r="CU2361" s="90"/>
      <c r="CV2361" s="90"/>
      <c r="CW2361" s="90"/>
      <c r="CX2361" s="90"/>
      <c r="CY2361" s="90"/>
      <c r="CZ2361" s="90"/>
      <c r="DA2361" s="90"/>
      <c r="DB2361" s="90"/>
      <c r="DC2361" s="90"/>
      <c r="DD2361" s="90"/>
      <c r="DE2361" s="90"/>
      <c r="DF2361" s="90"/>
      <c r="DG2361" s="90"/>
      <c r="DH2361" s="90"/>
      <c r="DI2361" s="90"/>
      <c r="DJ2361" s="90"/>
      <c r="DK2361" s="90"/>
      <c r="DL2361" s="90"/>
      <c r="DM2361" s="90"/>
      <c r="DN2361" s="90"/>
      <c r="DO2361" s="90"/>
      <c r="DP2361" s="90"/>
      <c r="DQ2361" s="90"/>
      <c r="DR2361" s="90"/>
      <c r="DS2361" s="90"/>
      <c r="DT2361" s="90"/>
      <c r="DU2361" s="90"/>
      <c r="DV2361" s="90"/>
      <c r="DW2361" s="90"/>
      <c r="DX2361" s="90"/>
      <c r="DY2361" s="90"/>
      <c r="DZ2361" s="90"/>
      <c r="EA2361" s="90"/>
      <c r="EB2361" s="90"/>
      <c r="EC2361" s="90"/>
      <c r="ED2361" s="90"/>
      <c r="EE2361" s="90"/>
      <c r="EF2361" s="90"/>
      <c r="EG2361" s="90"/>
      <c r="EH2361" s="90"/>
      <c r="EI2361" s="90"/>
      <c r="EJ2361" s="90"/>
      <c r="EK2361" s="90"/>
      <c r="EL2361" s="90"/>
      <c r="EM2361" s="90"/>
      <c r="EN2361" s="90"/>
      <c r="EO2361" s="90"/>
      <c r="EP2361" s="90"/>
      <c r="EQ2361" s="90"/>
      <c r="ER2361" s="90"/>
      <c r="ES2361" s="90"/>
      <c r="ET2361" s="90"/>
      <c r="EU2361" s="90"/>
      <c r="EV2361" s="90"/>
      <c r="EW2361" s="90"/>
      <c r="EX2361" s="90"/>
      <c r="EY2361" s="90"/>
      <c r="EZ2361" s="90"/>
      <c r="FA2361" s="90"/>
      <c r="FB2361" s="90"/>
      <c r="FC2361" s="90"/>
      <c r="FD2361" s="90"/>
      <c r="FE2361" s="90"/>
      <c r="FF2361" s="90"/>
      <c r="FG2361" s="90"/>
      <c r="FH2361" s="90"/>
      <c r="FI2361" s="90"/>
      <c r="FJ2361" s="90"/>
      <c r="FK2361" s="90"/>
      <c r="FL2361" s="90"/>
      <c r="FM2361" s="90"/>
      <c r="FN2361" s="90"/>
      <c r="FO2361" s="90"/>
      <c r="FP2361" s="90"/>
      <c r="FQ2361" s="90"/>
      <c r="FR2361" s="90"/>
      <c r="FS2361" s="90"/>
      <c r="FT2361" s="90"/>
      <c r="FU2361" s="90"/>
      <c r="FV2361" s="90"/>
      <c r="FW2361" s="90"/>
      <c r="FX2361" s="90"/>
      <c r="FY2361" s="90"/>
      <c r="FZ2361" s="90"/>
      <c r="GA2361" s="90"/>
      <c r="GB2361" s="90"/>
      <c r="GC2361" s="90"/>
      <c r="GD2361" s="90"/>
      <c r="GE2361" s="90"/>
      <c r="GF2361" s="90"/>
      <c r="GG2361" s="90"/>
      <c r="GH2361" s="90"/>
      <c r="GI2361" s="90"/>
      <c r="GJ2361" s="90"/>
      <c r="GK2361" s="90"/>
      <c r="GL2361" s="90"/>
      <c r="GM2361" s="90"/>
      <c r="GN2361" s="90"/>
      <c r="GO2361" s="90"/>
      <c r="GP2361" s="90"/>
      <c r="GQ2361" s="90"/>
      <c r="GR2361" s="90"/>
      <c r="GS2361" s="90"/>
      <c r="GT2361" s="90"/>
      <c r="GU2361" s="90"/>
      <c r="GV2361" s="90"/>
      <c r="GW2361" s="90"/>
      <c r="GX2361" s="90"/>
      <c r="GY2361" s="90"/>
      <c r="GZ2361" s="90"/>
      <c r="HA2361" s="90"/>
      <c r="HB2361" s="90"/>
      <c r="HC2361" s="90"/>
      <c r="HD2361" s="90"/>
      <c r="HE2361" s="90"/>
      <c r="HF2361" s="90"/>
      <c r="HG2361" s="90"/>
      <c r="HH2361" s="90"/>
      <c r="HI2361" s="90"/>
      <c r="HJ2361" s="90"/>
      <c r="HK2361" s="90"/>
      <c r="HL2361" s="90"/>
      <c r="HM2361" s="90"/>
      <c r="HN2361" s="90"/>
      <c r="HO2361" s="90"/>
      <c r="HP2361" s="90"/>
      <c r="HQ2361" s="90"/>
      <c r="HR2361" s="90"/>
      <c r="HS2361" s="90"/>
      <c r="HT2361" s="90"/>
      <c r="HU2361" s="90"/>
      <c r="HV2361" s="90"/>
      <c r="HW2361" s="90"/>
      <c r="HX2361" s="90"/>
      <c r="HY2361" s="90"/>
      <c r="HZ2361" s="90"/>
      <c r="IA2361" s="90"/>
      <c r="IB2361" s="90"/>
      <c r="IC2361" s="90"/>
      <c r="ID2361" s="90"/>
      <c r="IE2361" s="90"/>
      <c r="IF2361" s="90"/>
      <c r="IG2361" s="90"/>
      <c r="IH2361" s="90"/>
      <c r="II2361" s="90"/>
      <c r="IJ2361" s="90"/>
      <c r="IK2361" s="90"/>
      <c r="IL2361" s="90"/>
      <c r="IM2361" s="90"/>
    </row>
    <row r="2362" spans="1:247" ht="13.5">
      <c r="A2362" s="90" t="s">
        <v>3353</v>
      </c>
      <c r="B2362" s="90" t="s">
        <v>3600</v>
      </c>
      <c r="C2362" s="90" t="s">
        <v>3559</v>
      </c>
      <c r="D2362" s="90" t="s">
        <v>3511</v>
      </c>
      <c r="E2362" s="90">
        <v>352071</v>
      </c>
      <c r="F2362" s="90" t="s">
        <v>2786</v>
      </c>
      <c r="G2362" s="90" t="s">
        <v>752</v>
      </c>
      <c r="H2362" s="92">
        <v>71402.5</v>
      </c>
      <c r="I2362" s="92">
        <v>500</v>
      </c>
      <c r="J2362" s="93"/>
      <c r="K2362" s="94">
        <f t="shared" si="75"/>
        <v>142.80500000000001</v>
      </c>
      <c r="L2362" s="94"/>
      <c r="M2362" s="94">
        <f t="shared" si="77"/>
        <v>142.80500000000001</v>
      </c>
      <c r="N2362" s="90" t="s">
        <v>3606</v>
      </c>
      <c r="O2362" s="90" t="s">
        <v>3607</v>
      </c>
      <c r="P2362" s="90" t="s">
        <v>2619</v>
      </c>
      <c r="Q2362" s="90"/>
      <c r="R2362" s="90"/>
      <c r="S2362" s="90"/>
      <c r="T2362" s="90"/>
      <c r="U2362" s="90"/>
      <c r="V2362" s="90"/>
      <c r="W2362" s="90"/>
      <c r="X2362" s="90"/>
      <c r="Y2362" s="90"/>
      <c r="Z2362" s="90"/>
      <c r="AA2362" s="90"/>
      <c r="AB2362" s="90"/>
      <c r="AC2362" s="90"/>
      <c r="AD2362" s="90"/>
      <c r="AE2362" s="90"/>
      <c r="AF2362" s="90"/>
      <c r="AG2362" s="90"/>
      <c r="AH2362" s="90"/>
      <c r="AI2362" s="90"/>
      <c r="AJ2362" s="90"/>
      <c r="AK2362" s="90"/>
      <c r="AL2362" s="90"/>
      <c r="AM2362" s="90"/>
      <c r="AN2362" s="90"/>
      <c r="AO2362" s="90"/>
      <c r="AP2362" s="90"/>
      <c r="AQ2362" s="90"/>
      <c r="AR2362" s="90"/>
      <c r="AS2362" s="90"/>
      <c r="AT2362" s="90"/>
      <c r="AU2362" s="90"/>
      <c r="AV2362" s="90"/>
      <c r="AW2362" s="90"/>
      <c r="AX2362" s="90"/>
      <c r="AY2362" s="90"/>
      <c r="AZ2362" s="90"/>
      <c r="BA2362" s="90"/>
      <c r="BB2362" s="90"/>
      <c r="BC2362" s="90"/>
      <c r="BD2362" s="90"/>
      <c r="BE2362" s="90"/>
      <c r="BF2362" s="90"/>
      <c r="BG2362" s="90"/>
      <c r="BH2362" s="90"/>
      <c r="BI2362" s="90"/>
      <c r="BJ2362" s="90"/>
      <c r="BK2362" s="90"/>
      <c r="BL2362" s="90"/>
      <c r="BM2362" s="90"/>
      <c r="BN2362" s="90"/>
      <c r="BO2362" s="90"/>
      <c r="BP2362" s="90"/>
      <c r="BQ2362" s="90"/>
      <c r="BR2362" s="90"/>
      <c r="BS2362" s="90"/>
      <c r="BT2362" s="90"/>
      <c r="BU2362" s="90"/>
      <c r="BV2362" s="90"/>
      <c r="BW2362" s="90"/>
      <c r="BX2362" s="90"/>
      <c r="BY2362" s="90"/>
      <c r="BZ2362" s="90"/>
      <c r="CA2362" s="90"/>
      <c r="CB2362" s="90"/>
      <c r="CC2362" s="90"/>
      <c r="CD2362" s="90"/>
      <c r="CE2362" s="90"/>
      <c r="CF2362" s="90"/>
      <c r="CG2362" s="90"/>
      <c r="CH2362" s="90"/>
      <c r="CI2362" s="90"/>
      <c r="CJ2362" s="90"/>
      <c r="CK2362" s="90"/>
      <c r="CL2362" s="90"/>
      <c r="CM2362" s="90"/>
      <c r="CN2362" s="90"/>
      <c r="CO2362" s="90"/>
      <c r="CP2362" s="90"/>
      <c r="CQ2362" s="90"/>
      <c r="CR2362" s="90"/>
      <c r="CS2362" s="90"/>
      <c r="CT2362" s="90"/>
      <c r="CU2362" s="90"/>
      <c r="CV2362" s="90"/>
      <c r="CW2362" s="90"/>
      <c r="CX2362" s="90"/>
      <c r="CY2362" s="90"/>
      <c r="CZ2362" s="90"/>
      <c r="DA2362" s="90"/>
      <c r="DB2362" s="90"/>
      <c r="DC2362" s="90"/>
      <c r="DD2362" s="90"/>
      <c r="DE2362" s="90"/>
      <c r="DF2362" s="90"/>
      <c r="DG2362" s="90"/>
      <c r="DH2362" s="90"/>
      <c r="DI2362" s="90"/>
      <c r="DJ2362" s="90"/>
      <c r="DK2362" s="90"/>
      <c r="DL2362" s="90"/>
      <c r="DM2362" s="90"/>
      <c r="DN2362" s="90"/>
      <c r="DO2362" s="90"/>
      <c r="DP2362" s="90"/>
      <c r="DQ2362" s="90"/>
      <c r="DR2362" s="90"/>
      <c r="DS2362" s="90"/>
      <c r="DT2362" s="90"/>
      <c r="DU2362" s="90"/>
      <c r="DV2362" s="90"/>
      <c r="DW2362" s="90"/>
      <c r="DX2362" s="90"/>
      <c r="DY2362" s="90"/>
      <c r="DZ2362" s="90"/>
      <c r="EA2362" s="90"/>
      <c r="EB2362" s="90"/>
      <c r="EC2362" s="90"/>
      <c r="ED2362" s="90"/>
      <c r="EE2362" s="90"/>
      <c r="EF2362" s="90"/>
      <c r="EG2362" s="90"/>
      <c r="EH2362" s="90"/>
      <c r="EI2362" s="90"/>
      <c r="EJ2362" s="90"/>
      <c r="EK2362" s="90"/>
      <c r="EL2362" s="90"/>
      <c r="EM2362" s="90"/>
      <c r="EN2362" s="90"/>
      <c r="EO2362" s="90"/>
      <c r="EP2362" s="90"/>
      <c r="EQ2362" s="90"/>
      <c r="ER2362" s="90"/>
      <c r="ES2362" s="90"/>
      <c r="ET2362" s="90"/>
      <c r="EU2362" s="90"/>
      <c r="EV2362" s="90"/>
      <c r="EW2362" s="90"/>
      <c r="EX2362" s="90"/>
      <c r="EY2362" s="90"/>
      <c r="EZ2362" s="90"/>
      <c r="FA2362" s="90"/>
      <c r="FB2362" s="90"/>
      <c r="FC2362" s="90"/>
      <c r="FD2362" s="90"/>
      <c r="FE2362" s="90"/>
      <c r="FF2362" s="90"/>
      <c r="FG2362" s="90"/>
      <c r="FH2362" s="90"/>
      <c r="FI2362" s="90"/>
      <c r="FJ2362" s="90"/>
      <c r="FK2362" s="90"/>
      <c r="FL2362" s="90"/>
      <c r="FM2362" s="90"/>
      <c r="FN2362" s="90"/>
      <c r="FO2362" s="90"/>
      <c r="FP2362" s="90"/>
      <c r="FQ2362" s="90"/>
      <c r="FR2362" s="90"/>
      <c r="FS2362" s="90"/>
      <c r="FT2362" s="90"/>
      <c r="FU2362" s="90"/>
      <c r="FV2362" s="90"/>
      <c r="FW2362" s="90"/>
      <c r="FX2362" s="90"/>
      <c r="FY2362" s="90"/>
      <c r="FZ2362" s="90"/>
      <c r="GA2362" s="90"/>
      <c r="GB2362" s="90"/>
      <c r="GC2362" s="90"/>
      <c r="GD2362" s="90"/>
      <c r="GE2362" s="90"/>
      <c r="GF2362" s="90"/>
      <c r="GG2362" s="90"/>
      <c r="GH2362" s="90"/>
      <c r="GI2362" s="90"/>
      <c r="GJ2362" s="90"/>
      <c r="GK2362" s="90"/>
      <c r="GL2362" s="90"/>
      <c r="GM2362" s="90"/>
      <c r="GN2362" s="90"/>
      <c r="GO2362" s="90"/>
      <c r="GP2362" s="90"/>
      <c r="GQ2362" s="90"/>
      <c r="GR2362" s="90"/>
      <c r="GS2362" s="90"/>
      <c r="GT2362" s="90"/>
      <c r="GU2362" s="90"/>
      <c r="GV2362" s="90"/>
      <c r="GW2362" s="90"/>
      <c r="GX2362" s="90"/>
      <c r="GY2362" s="90"/>
      <c r="GZ2362" s="90"/>
      <c r="HA2362" s="90"/>
      <c r="HB2362" s="90"/>
      <c r="HC2362" s="90"/>
      <c r="HD2362" s="90"/>
      <c r="HE2362" s="90"/>
      <c r="HF2362" s="90"/>
      <c r="HG2362" s="90"/>
      <c r="HH2362" s="90"/>
      <c r="HI2362" s="90"/>
      <c r="HJ2362" s="90"/>
      <c r="HK2362" s="90"/>
      <c r="HL2362" s="90"/>
      <c r="HM2362" s="90"/>
      <c r="HN2362" s="90"/>
      <c r="HO2362" s="90"/>
      <c r="HP2362" s="90"/>
      <c r="HQ2362" s="90"/>
      <c r="HR2362" s="90"/>
      <c r="HS2362" s="90"/>
      <c r="HT2362" s="90"/>
      <c r="HU2362" s="90"/>
      <c r="HV2362" s="90"/>
      <c r="HW2362" s="90"/>
      <c r="HX2362" s="90"/>
      <c r="HY2362" s="90"/>
      <c r="HZ2362" s="90"/>
      <c r="IA2362" s="90"/>
      <c r="IB2362" s="90"/>
      <c r="IC2362" s="90"/>
      <c r="ID2362" s="90"/>
      <c r="IE2362" s="90"/>
      <c r="IF2362" s="90"/>
      <c r="IG2362" s="90"/>
      <c r="IH2362" s="90"/>
      <c r="II2362" s="90"/>
      <c r="IJ2362" s="90"/>
      <c r="IK2362" s="90"/>
      <c r="IL2362" s="90"/>
      <c r="IM2362" s="90"/>
    </row>
    <row r="2363" spans="1:247" ht="13.5">
      <c r="A2363" s="90" t="s">
        <v>3353</v>
      </c>
      <c r="B2363" s="90" t="s">
        <v>3600</v>
      </c>
      <c r="C2363" s="90" t="s">
        <v>3559</v>
      </c>
      <c r="D2363" s="90" t="s">
        <v>3608</v>
      </c>
      <c r="E2363" s="90">
        <v>352574</v>
      </c>
      <c r="F2363" s="90" t="s">
        <v>2786</v>
      </c>
      <c r="G2363" s="90" t="s">
        <v>752</v>
      </c>
      <c r="H2363" s="92">
        <v>91912.5</v>
      </c>
      <c r="I2363" s="92">
        <v>500</v>
      </c>
      <c r="J2363" s="93"/>
      <c r="K2363" s="94">
        <f t="shared" si="75"/>
        <v>183.82499999999999</v>
      </c>
      <c r="L2363" s="94"/>
      <c r="M2363" s="94">
        <f t="shared" si="77"/>
        <v>183.82499999999999</v>
      </c>
      <c r="N2363" s="91"/>
      <c r="O2363" s="90"/>
      <c r="P2363" s="90"/>
      <c r="Q2363" s="90"/>
      <c r="R2363" s="90"/>
      <c r="S2363" s="90"/>
      <c r="T2363" s="90"/>
      <c r="U2363" s="90"/>
      <c r="V2363" s="90"/>
      <c r="W2363" s="90"/>
      <c r="X2363" s="90"/>
      <c r="Y2363" s="90"/>
      <c r="Z2363" s="90"/>
      <c r="AA2363" s="90"/>
      <c r="AB2363" s="90"/>
      <c r="AC2363" s="90"/>
      <c r="AD2363" s="90"/>
      <c r="AE2363" s="90"/>
      <c r="AF2363" s="90"/>
      <c r="AG2363" s="90"/>
      <c r="AH2363" s="90"/>
      <c r="AI2363" s="90"/>
      <c r="AJ2363" s="90"/>
      <c r="AK2363" s="90"/>
      <c r="AL2363" s="90"/>
      <c r="AM2363" s="90"/>
      <c r="AN2363" s="90"/>
      <c r="AO2363" s="90"/>
      <c r="AP2363" s="90"/>
      <c r="AQ2363" s="90"/>
      <c r="AR2363" s="90"/>
      <c r="AS2363" s="90"/>
      <c r="AT2363" s="90"/>
      <c r="AU2363" s="90"/>
      <c r="AV2363" s="90"/>
      <c r="AW2363" s="90"/>
      <c r="AX2363" s="90"/>
      <c r="AY2363" s="90"/>
      <c r="AZ2363" s="90"/>
      <c r="BA2363" s="90"/>
      <c r="BB2363" s="90"/>
      <c r="BC2363" s="90"/>
      <c r="BD2363" s="90"/>
      <c r="BE2363" s="90"/>
      <c r="BF2363" s="90"/>
      <c r="BG2363" s="90"/>
      <c r="BH2363" s="90"/>
      <c r="BI2363" s="90"/>
      <c r="BJ2363" s="90"/>
      <c r="BK2363" s="90"/>
      <c r="BL2363" s="90"/>
      <c r="BM2363" s="90"/>
      <c r="BN2363" s="90"/>
      <c r="BO2363" s="90"/>
      <c r="BP2363" s="90"/>
      <c r="BQ2363" s="90"/>
      <c r="BR2363" s="90"/>
      <c r="BS2363" s="90"/>
      <c r="BT2363" s="90"/>
      <c r="BU2363" s="90"/>
      <c r="BV2363" s="90"/>
      <c r="BW2363" s="90"/>
      <c r="BX2363" s="90"/>
      <c r="BY2363" s="90"/>
      <c r="BZ2363" s="90"/>
      <c r="CA2363" s="90"/>
      <c r="CB2363" s="90"/>
      <c r="CC2363" s="90"/>
      <c r="CD2363" s="90"/>
      <c r="CE2363" s="90"/>
      <c r="CF2363" s="90"/>
      <c r="CG2363" s="90"/>
      <c r="CH2363" s="90"/>
      <c r="CI2363" s="90"/>
      <c r="CJ2363" s="90"/>
      <c r="CK2363" s="90"/>
      <c r="CL2363" s="90"/>
      <c r="CM2363" s="90"/>
      <c r="CN2363" s="90"/>
      <c r="CO2363" s="90"/>
      <c r="CP2363" s="90"/>
      <c r="CQ2363" s="90"/>
      <c r="CR2363" s="90"/>
      <c r="CS2363" s="90"/>
      <c r="CT2363" s="90"/>
      <c r="CU2363" s="90"/>
      <c r="CV2363" s="90"/>
      <c r="CW2363" s="90"/>
      <c r="CX2363" s="90"/>
      <c r="CY2363" s="90"/>
      <c r="CZ2363" s="90"/>
      <c r="DA2363" s="90"/>
      <c r="DB2363" s="90"/>
      <c r="DC2363" s="90"/>
      <c r="DD2363" s="90"/>
      <c r="DE2363" s="90"/>
      <c r="DF2363" s="90"/>
      <c r="DG2363" s="90"/>
      <c r="DH2363" s="90"/>
      <c r="DI2363" s="90"/>
      <c r="DJ2363" s="90"/>
      <c r="DK2363" s="90"/>
      <c r="DL2363" s="90"/>
      <c r="DM2363" s="90"/>
      <c r="DN2363" s="90"/>
      <c r="DO2363" s="90"/>
      <c r="DP2363" s="90"/>
      <c r="DQ2363" s="90"/>
      <c r="DR2363" s="90"/>
      <c r="DS2363" s="90"/>
      <c r="DT2363" s="90"/>
      <c r="DU2363" s="90"/>
      <c r="DV2363" s="90"/>
      <c r="DW2363" s="90"/>
      <c r="DX2363" s="90"/>
      <c r="DY2363" s="90"/>
      <c r="DZ2363" s="90"/>
      <c r="EA2363" s="90"/>
      <c r="EB2363" s="90"/>
      <c r="EC2363" s="90"/>
      <c r="ED2363" s="90"/>
      <c r="EE2363" s="90"/>
      <c r="EF2363" s="90"/>
      <c r="EG2363" s="90"/>
      <c r="EH2363" s="90"/>
      <c r="EI2363" s="90"/>
      <c r="EJ2363" s="90"/>
      <c r="EK2363" s="90"/>
      <c r="EL2363" s="90"/>
      <c r="EM2363" s="90"/>
      <c r="EN2363" s="90"/>
      <c r="EO2363" s="90"/>
      <c r="EP2363" s="90"/>
      <c r="EQ2363" s="90"/>
      <c r="ER2363" s="90"/>
      <c r="ES2363" s="90"/>
      <c r="ET2363" s="90"/>
      <c r="EU2363" s="90"/>
      <c r="EV2363" s="90"/>
      <c r="EW2363" s="90"/>
      <c r="EX2363" s="90"/>
      <c r="EY2363" s="90"/>
      <c r="EZ2363" s="90"/>
      <c r="FA2363" s="90"/>
      <c r="FB2363" s="90"/>
      <c r="FC2363" s="90"/>
      <c r="FD2363" s="90"/>
      <c r="FE2363" s="90"/>
      <c r="FF2363" s="90"/>
      <c r="FG2363" s="90"/>
      <c r="FH2363" s="90"/>
      <c r="FI2363" s="90"/>
      <c r="FJ2363" s="90"/>
      <c r="FK2363" s="90"/>
      <c r="FL2363" s="90"/>
      <c r="FM2363" s="90"/>
      <c r="FN2363" s="90"/>
      <c r="FO2363" s="90"/>
      <c r="FP2363" s="90"/>
      <c r="FQ2363" s="90"/>
      <c r="FR2363" s="90"/>
      <c r="FS2363" s="90"/>
      <c r="FT2363" s="90"/>
      <c r="FU2363" s="90"/>
      <c r="FV2363" s="90"/>
      <c r="FW2363" s="90"/>
      <c r="FX2363" s="90"/>
      <c r="FY2363" s="90"/>
      <c r="FZ2363" s="90"/>
      <c r="GA2363" s="90"/>
      <c r="GB2363" s="90"/>
      <c r="GC2363" s="90"/>
      <c r="GD2363" s="90"/>
      <c r="GE2363" s="90"/>
      <c r="GF2363" s="90"/>
      <c r="GG2363" s="90"/>
      <c r="GH2363" s="90"/>
      <c r="GI2363" s="90"/>
      <c r="GJ2363" s="90"/>
      <c r="GK2363" s="90"/>
      <c r="GL2363" s="90"/>
      <c r="GM2363" s="90"/>
      <c r="GN2363" s="90"/>
      <c r="GO2363" s="90"/>
      <c r="GP2363" s="90"/>
      <c r="GQ2363" s="90"/>
      <c r="GR2363" s="90"/>
      <c r="GS2363" s="90"/>
      <c r="GT2363" s="90"/>
      <c r="GU2363" s="90"/>
      <c r="GV2363" s="90"/>
      <c r="GW2363" s="90"/>
      <c r="GX2363" s="90"/>
      <c r="GY2363" s="90"/>
      <c r="GZ2363" s="90"/>
      <c r="HA2363" s="90"/>
      <c r="HB2363" s="90"/>
      <c r="HC2363" s="90"/>
      <c r="HD2363" s="90"/>
      <c r="HE2363" s="90"/>
      <c r="HF2363" s="90"/>
      <c r="HG2363" s="90"/>
      <c r="HH2363" s="90"/>
      <c r="HI2363" s="90"/>
      <c r="HJ2363" s="90"/>
      <c r="HK2363" s="90"/>
      <c r="HL2363" s="90"/>
      <c r="HM2363" s="90"/>
      <c r="HN2363" s="90"/>
      <c r="HO2363" s="90"/>
      <c r="HP2363" s="90"/>
      <c r="HQ2363" s="90"/>
      <c r="HR2363" s="90"/>
      <c r="HS2363" s="90"/>
      <c r="HT2363" s="90"/>
      <c r="HU2363" s="90"/>
      <c r="HV2363" s="90"/>
      <c r="HW2363" s="90"/>
      <c r="HX2363" s="90"/>
      <c r="HY2363" s="90"/>
      <c r="HZ2363" s="90"/>
      <c r="IA2363" s="90"/>
      <c r="IB2363" s="90"/>
      <c r="IC2363" s="90"/>
      <c r="ID2363" s="90"/>
      <c r="IE2363" s="90"/>
      <c r="IF2363" s="90"/>
      <c r="IG2363" s="90"/>
      <c r="IH2363" s="90"/>
      <c r="II2363" s="90"/>
      <c r="IJ2363" s="90"/>
      <c r="IK2363" s="90"/>
      <c r="IL2363" s="90"/>
      <c r="IM2363" s="90"/>
    </row>
    <row r="2364" spans="1:247" ht="13.5">
      <c r="A2364" s="90" t="s">
        <v>3353</v>
      </c>
      <c r="B2364" s="90" t="s">
        <v>3600</v>
      </c>
      <c r="C2364" s="90" t="s">
        <v>3559</v>
      </c>
      <c r="D2364" s="90" t="s">
        <v>3608</v>
      </c>
      <c r="E2364" s="90">
        <v>352576</v>
      </c>
      <c r="F2364" s="90" t="s">
        <v>2786</v>
      </c>
      <c r="G2364" s="90" t="s">
        <v>752</v>
      </c>
      <c r="H2364" s="92">
        <v>140762.91</v>
      </c>
      <c r="I2364" s="92">
        <v>500</v>
      </c>
      <c r="J2364" s="93"/>
      <c r="K2364" s="94">
        <f t="shared" si="75"/>
        <v>281.52582000000001</v>
      </c>
      <c r="L2364" s="94"/>
      <c r="M2364" s="94">
        <f t="shared" si="77"/>
        <v>281.52582000000001</v>
      </c>
      <c r="N2364" s="91"/>
      <c r="O2364" s="90"/>
      <c r="P2364" s="90"/>
      <c r="Q2364" s="90"/>
      <c r="R2364" s="90"/>
      <c r="S2364" s="90"/>
      <c r="T2364" s="90"/>
      <c r="U2364" s="90"/>
      <c r="V2364" s="90"/>
      <c r="W2364" s="90"/>
      <c r="X2364" s="90"/>
      <c r="Y2364" s="90"/>
      <c r="Z2364" s="90"/>
      <c r="AA2364" s="90"/>
      <c r="AB2364" s="90"/>
      <c r="AC2364" s="90"/>
      <c r="AD2364" s="90"/>
      <c r="AE2364" s="90"/>
      <c r="AF2364" s="90"/>
      <c r="AG2364" s="90"/>
      <c r="AH2364" s="90"/>
      <c r="AI2364" s="90"/>
      <c r="AJ2364" s="90"/>
      <c r="AK2364" s="90"/>
      <c r="AL2364" s="90"/>
      <c r="AM2364" s="90"/>
      <c r="AN2364" s="90"/>
      <c r="AO2364" s="90"/>
      <c r="AP2364" s="90"/>
      <c r="AQ2364" s="90"/>
      <c r="AR2364" s="90"/>
      <c r="AS2364" s="90"/>
      <c r="AT2364" s="90"/>
      <c r="AU2364" s="90"/>
      <c r="AV2364" s="90"/>
      <c r="AW2364" s="90"/>
      <c r="AX2364" s="90"/>
      <c r="AY2364" s="90"/>
      <c r="AZ2364" s="90"/>
      <c r="BA2364" s="90"/>
      <c r="BB2364" s="90"/>
      <c r="BC2364" s="90"/>
      <c r="BD2364" s="90"/>
      <c r="BE2364" s="90"/>
      <c r="BF2364" s="90"/>
      <c r="BG2364" s="90"/>
      <c r="BH2364" s="90"/>
      <c r="BI2364" s="90"/>
      <c r="BJ2364" s="90"/>
      <c r="BK2364" s="90"/>
      <c r="BL2364" s="90"/>
      <c r="BM2364" s="90"/>
      <c r="BN2364" s="90"/>
      <c r="BO2364" s="90"/>
      <c r="BP2364" s="90"/>
      <c r="BQ2364" s="90"/>
      <c r="BR2364" s="90"/>
      <c r="BS2364" s="90"/>
      <c r="BT2364" s="90"/>
      <c r="BU2364" s="90"/>
      <c r="BV2364" s="90"/>
      <c r="BW2364" s="90"/>
      <c r="BX2364" s="90"/>
      <c r="BY2364" s="90"/>
      <c r="BZ2364" s="90"/>
      <c r="CA2364" s="90"/>
      <c r="CB2364" s="90"/>
      <c r="CC2364" s="90"/>
      <c r="CD2364" s="90"/>
      <c r="CE2364" s="90"/>
      <c r="CF2364" s="90"/>
      <c r="CG2364" s="90"/>
      <c r="CH2364" s="90"/>
      <c r="CI2364" s="90"/>
      <c r="CJ2364" s="90"/>
      <c r="CK2364" s="90"/>
      <c r="CL2364" s="90"/>
      <c r="CM2364" s="90"/>
      <c r="CN2364" s="90"/>
      <c r="CO2364" s="90"/>
      <c r="CP2364" s="90"/>
      <c r="CQ2364" s="90"/>
      <c r="CR2364" s="90"/>
      <c r="CS2364" s="90"/>
      <c r="CT2364" s="90"/>
      <c r="CU2364" s="90"/>
      <c r="CV2364" s="90"/>
      <c r="CW2364" s="90"/>
      <c r="CX2364" s="90"/>
      <c r="CY2364" s="90"/>
      <c r="CZ2364" s="90"/>
      <c r="DA2364" s="90"/>
      <c r="DB2364" s="90"/>
      <c r="DC2364" s="90"/>
      <c r="DD2364" s="90"/>
      <c r="DE2364" s="90"/>
      <c r="DF2364" s="90"/>
      <c r="DG2364" s="90"/>
      <c r="DH2364" s="90"/>
      <c r="DI2364" s="90"/>
      <c r="DJ2364" s="90"/>
      <c r="DK2364" s="90"/>
      <c r="DL2364" s="90"/>
      <c r="DM2364" s="90"/>
      <c r="DN2364" s="90"/>
      <c r="DO2364" s="90"/>
      <c r="DP2364" s="90"/>
      <c r="DQ2364" s="90"/>
      <c r="DR2364" s="90"/>
      <c r="DS2364" s="90"/>
      <c r="DT2364" s="90"/>
      <c r="DU2364" s="90"/>
      <c r="DV2364" s="90"/>
      <c r="DW2364" s="90"/>
      <c r="DX2364" s="90"/>
      <c r="DY2364" s="90"/>
      <c r="DZ2364" s="90"/>
      <c r="EA2364" s="90"/>
      <c r="EB2364" s="90"/>
      <c r="EC2364" s="90"/>
      <c r="ED2364" s="90"/>
      <c r="EE2364" s="90"/>
      <c r="EF2364" s="90"/>
      <c r="EG2364" s="90"/>
      <c r="EH2364" s="90"/>
      <c r="EI2364" s="90"/>
      <c r="EJ2364" s="90"/>
      <c r="EK2364" s="90"/>
      <c r="EL2364" s="90"/>
      <c r="EM2364" s="90"/>
      <c r="EN2364" s="90"/>
      <c r="EO2364" s="90"/>
      <c r="EP2364" s="90"/>
      <c r="EQ2364" s="90"/>
      <c r="ER2364" s="90"/>
      <c r="ES2364" s="90"/>
      <c r="ET2364" s="90"/>
      <c r="EU2364" s="90"/>
      <c r="EV2364" s="90"/>
      <c r="EW2364" s="90"/>
      <c r="EX2364" s="90"/>
      <c r="EY2364" s="90"/>
      <c r="EZ2364" s="90"/>
      <c r="FA2364" s="90"/>
      <c r="FB2364" s="90"/>
      <c r="FC2364" s="90"/>
      <c r="FD2364" s="90"/>
      <c r="FE2364" s="90"/>
      <c r="FF2364" s="90"/>
      <c r="FG2364" s="90"/>
      <c r="FH2364" s="90"/>
      <c r="FI2364" s="90"/>
      <c r="FJ2364" s="90"/>
      <c r="FK2364" s="90"/>
      <c r="FL2364" s="90"/>
      <c r="FM2364" s="90"/>
      <c r="FN2364" s="90"/>
      <c r="FO2364" s="90"/>
      <c r="FP2364" s="90"/>
      <c r="FQ2364" s="90"/>
      <c r="FR2364" s="90"/>
      <c r="FS2364" s="90"/>
      <c r="FT2364" s="90"/>
      <c r="FU2364" s="90"/>
      <c r="FV2364" s="90"/>
      <c r="FW2364" s="90"/>
      <c r="FX2364" s="90"/>
      <c r="FY2364" s="90"/>
      <c r="FZ2364" s="90"/>
      <c r="GA2364" s="90"/>
      <c r="GB2364" s="90"/>
      <c r="GC2364" s="90"/>
      <c r="GD2364" s="90"/>
      <c r="GE2364" s="90"/>
      <c r="GF2364" s="90"/>
      <c r="GG2364" s="90"/>
      <c r="GH2364" s="90"/>
      <c r="GI2364" s="90"/>
      <c r="GJ2364" s="90"/>
      <c r="GK2364" s="90"/>
      <c r="GL2364" s="90"/>
      <c r="GM2364" s="90"/>
      <c r="GN2364" s="90"/>
      <c r="GO2364" s="90"/>
      <c r="GP2364" s="90"/>
      <c r="GQ2364" s="90"/>
      <c r="GR2364" s="90"/>
      <c r="GS2364" s="90"/>
      <c r="GT2364" s="90"/>
      <c r="GU2364" s="90"/>
      <c r="GV2364" s="90"/>
      <c r="GW2364" s="90"/>
      <c r="GX2364" s="90"/>
      <c r="GY2364" s="90"/>
      <c r="GZ2364" s="90"/>
      <c r="HA2364" s="90"/>
      <c r="HB2364" s="90"/>
      <c r="HC2364" s="90"/>
      <c r="HD2364" s="90"/>
      <c r="HE2364" s="90"/>
      <c r="HF2364" s="90"/>
      <c r="HG2364" s="90"/>
      <c r="HH2364" s="90"/>
      <c r="HI2364" s="90"/>
      <c r="HJ2364" s="90"/>
      <c r="HK2364" s="90"/>
      <c r="HL2364" s="90"/>
      <c r="HM2364" s="90"/>
      <c r="HN2364" s="90"/>
      <c r="HO2364" s="90"/>
      <c r="HP2364" s="90"/>
      <c r="HQ2364" s="90"/>
      <c r="HR2364" s="90"/>
      <c r="HS2364" s="90"/>
      <c r="HT2364" s="90"/>
      <c r="HU2364" s="90"/>
      <c r="HV2364" s="90"/>
      <c r="HW2364" s="90"/>
      <c r="HX2364" s="90"/>
      <c r="HY2364" s="90"/>
      <c r="HZ2364" s="90"/>
      <c r="IA2364" s="90"/>
      <c r="IB2364" s="90"/>
      <c r="IC2364" s="90"/>
      <c r="ID2364" s="90"/>
      <c r="IE2364" s="90"/>
      <c r="IF2364" s="90"/>
      <c r="IG2364" s="90"/>
      <c r="IH2364" s="90"/>
      <c r="II2364" s="90"/>
      <c r="IJ2364" s="90"/>
      <c r="IK2364" s="90"/>
      <c r="IL2364" s="90"/>
      <c r="IM2364" s="90"/>
    </row>
    <row r="2365" spans="1:247" ht="13.5">
      <c r="A2365" s="90" t="s">
        <v>3353</v>
      </c>
      <c r="B2365" s="90" t="s">
        <v>3600</v>
      </c>
      <c r="C2365" s="90" t="s">
        <v>3559</v>
      </c>
      <c r="D2365" s="91">
        <v>46002</v>
      </c>
      <c r="E2365" s="90" t="s">
        <v>3609</v>
      </c>
      <c r="F2365" s="90" t="s">
        <v>3182</v>
      </c>
      <c r="G2365" s="90" t="s">
        <v>3610</v>
      </c>
      <c r="H2365" s="92">
        <v>24299.97</v>
      </c>
      <c r="I2365" s="92">
        <v>488</v>
      </c>
      <c r="J2365" s="93"/>
      <c r="K2365" s="94">
        <f t="shared" si="75"/>
        <v>49.795020491803278</v>
      </c>
      <c r="L2365" s="94">
        <f>K2365</f>
        <v>49.795020491803278</v>
      </c>
      <c r="M2365" s="94">
        <f t="shared" si="77"/>
        <v>0</v>
      </c>
      <c r="N2365" s="90" t="s">
        <v>3581</v>
      </c>
      <c r="O2365" s="90" t="s">
        <v>3611</v>
      </c>
      <c r="P2365" s="90" t="s">
        <v>2619</v>
      </c>
      <c r="Q2365" s="90" t="s">
        <v>3514</v>
      </c>
      <c r="R2365" s="90"/>
      <c r="S2365" s="115"/>
      <c r="T2365" s="90"/>
      <c r="U2365" s="90"/>
      <c r="V2365" s="90"/>
      <c r="W2365" s="90"/>
      <c r="X2365" s="90"/>
      <c r="Y2365" s="90"/>
      <c r="Z2365" s="90"/>
      <c r="AA2365" s="90"/>
      <c r="AB2365" s="90"/>
      <c r="AC2365" s="90"/>
      <c r="AD2365" s="90"/>
      <c r="AE2365" s="90"/>
      <c r="AF2365" s="90"/>
      <c r="AG2365" s="90"/>
      <c r="AH2365" s="90"/>
      <c r="AI2365" s="90"/>
      <c r="AJ2365" s="90"/>
      <c r="AK2365" s="90"/>
      <c r="AL2365" s="90"/>
      <c r="AM2365" s="90"/>
      <c r="AN2365" s="90"/>
      <c r="AO2365" s="90"/>
      <c r="AP2365" s="90"/>
      <c r="AQ2365" s="90"/>
      <c r="AR2365" s="90"/>
      <c r="AS2365" s="90"/>
      <c r="AT2365" s="90"/>
      <c r="AU2365" s="90"/>
      <c r="AV2365" s="90"/>
      <c r="AW2365" s="90"/>
      <c r="AX2365" s="90"/>
      <c r="AY2365" s="90"/>
      <c r="AZ2365" s="90"/>
      <c r="BA2365" s="90"/>
      <c r="BB2365" s="90"/>
      <c r="BC2365" s="90"/>
      <c r="BD2365" s="90"/>
      <c r="BE2365" s="90"/>
      <c r="BF2365" s="90"/>
      <c r="BG2365" s="90"/>
      <c r="BH2365" s="90"/>
      <c r="BI2365" s="90"/>
      <c r="BJ2365" s="90"/>
      <c r="BK2365" s="90"/>
      <c r="BL2365" s="90"/>
      <c r="BM2365" s="90"/>
      <c r="BN2365" s="90"/>
      <c r="BO2365" s="90"/>
      <c r="BP2365" s="90"/>
      <c r="BQ2365" s="90"/>
      <c r="BR2365" s="90"/>
      <c r="BS2365" s="90"/>
      <c r="BT2365" s="90"/>
      <c r="BU2365" s="90"/>
      <c r="BV2365" s="90"/>
      <c r="BW2365" s="90"/>
      <c r="BX2365" s="90"/>
      <c r="BY2365" s="90"/>
      <c r="BZ2365" s="90"/>
      <c r="CA2365" s="90"/>
      <c r="CB2365" s="90"/>
      <c r="CC2365" s="90"/>
      <c r="CD2365" s="90"/>
      <c r="CE2365" s="90"/>
      <c r="CF2365" s="90"/>
      <c r="CG2365" s="90"/>
      <c r="CH2365" s="90"/>
      <c r="CI2365" s="90"/>
      <c r="CJ2365" s="90"/>
      <c r="CK2365" s="90"/>
      <c r="CL2365" s="90"/>
      <c r="CM2365" s="90"/>
      <c r="CN2365" s="90"/>
      <c r="CO2365" s="90"/>
      <c r="CP2365" s="90"/>
      <c r="CQ2365" s="90"/>
      <c r="CR2365" s="90"/>
      <c r="CS2365" s="90"/>
      <c r="CT2365" s="90"/>
      <c r="CU2365" s="90"/>
      <c r="CV2365" s="90"/>
      <c r="CW2365" s="90"/>
      <c r="CX2365" s="90"/>
      <c r="CY2365" s="90"/>
      <c r="CZ2365" s="90"/>
      <c r="DA2365" s="90"/>
      <c r="DB2365" s="90"/>
      <c r="DC2365" s="90"/>
      <c r="DD2365" s="90"/>
      <c r="DE2365" s="90"/>
      <c r="DF2365" s="90"/>
      <c r="DG2365" s="90"/>
      <c r="DH2365" s="90"/>
      <c r="DI2365" s="90"/>
      <c r="DJ2365" s="90"/>
      <c r="DK2365" s="90"/>
      <c r="DL2365" s="90"/>
      <c r="DM2365" s="90"/>
      <c r="DN2365" s="90"/>
      <c r="DO2365" s="90"/>
      <c r="DP2365" s="90"/>
      <c r="DQ2365" s="90"/>
      <c r="DR2365" s="90"/>
      <c r="DS2365" s="90"/>
      <c r="DT2365" s="90"/>
      <c r="DU2365" s="90"/>
      <c r="DV2365" s="90"/>
      <c r="DW2365" s="90"/>
      <c r="DX2365" s="90"/>
      <c r="DY2365" s="90"/>
      <c r="DZ2365" s="90"/>
      <c r="EA2365" s="90"/>
      <c r="EB2365" s="90"/>
      <c r="EC2365" s="90"/>
      <c r="ED2365" s="90"/>
      <c r="EE2365" s="90"/>
      <c r="EF2365" s="90"/>
      <c r="EG2365" s="90"/>
      <c r="EH2365" s="90"/>
      <c r="EI2365" s="90"/>
      <c r="EJ2365" s="90"/>
      <c r="EK2365" s="90"/>
      <c r="EL2365" s="90"/>
      <c r="EM2365" s="90"/>
      <c r="EN2365" s="90"/>
      <c r="EO2365" s="90"/>
      <c r="EP2365" s="90"/>
      <c r="EQ2365" s="90"/>
      <c r="ER2365" s="90"/>
      <c r="ES2365" s="90"/>
      <c r="ET2365" s="90"/>
      <c r="EU2365" s="90"/>
      <c r="EV2365" s="90"/>
      <c r="EW2365" s="90"/>
      <c r="EX2365" s="90"/>
      <c r="EY2365" s="90"/>
      <c r="EZ2365" s="90"/>
      <c r="FA2365" s="90"/>
      <c r="FB2365" s="90"/>
      <c r="FC2365" s="90"/>
      <c r="FD2365" s="90"/>
      <c r="FE2365" s="90"/>
      <c r="FF2365" s="90"/>
      <c r="FG2365" s="90"/>
      <c r="FH2365" s="90"/>
      <c r="FI2365" s="90"/>
      <c r="FJ2365" s="90"/>
      <c r="FK2365" s="90"/>
      <c r="FL2365" s="90"/>
      <c r="FM2365" s="90"/>
      <c r="FN2365" s="90"/>
      <c r="FO2365" s="90"/>
      <c r="FP2365" s="90"/>
      <c r="FQ2365" s="90"/>
      <c r="FR2365" s="90"/>
      <c r="FS2365" s="90"/>
      <c r="FT2365" s="90"/>
      <c r="FU2365" s="90"/>
      <c r="FV2365" s="90"/>
      <c r="FW2365" s="90"/>
      <c r="FX2365" s="90"/>
      <c r="FY2365" s="90"/>
      <c r="FZ2365" s="90"/>
      <c r="GA2365" s="90"/>
      <c r="GB2365" s="90"/>
      <c r="GC2365" s="90"/>
      <c r="GD2365" s="90"/>
      <c r="GE2365" s="90"/>
      <c r="GF2365" s="90"/>
      <c r="GG2365" s="90"/>
      <c r="GH2365" s="90"/>
      <c r="GI2365" s="90"/>
      <c r="GJ2365" s="90"/>
      <c r="GK2365" s="90"/>
      <c r="GL2365" s="90"/>
      <c r="GM2365" s="90"/>
      <c r="GN2365" s="90"/>
      <c r="GO2365" s="90"/>
      <c r="GP2365" s="90"/>
      <c r="GQ2365" s="90"/>
      <c r="GR2365" s="90"/>
      <c r="GS2365" s="90"/>
      <c r="GT2365" s="90"/>
      <c r="GU2365" s="90"/>
      <c r="GV2365" s="90"/>
      <c r="GW2365" s="90"/>
      <c r="GX2365" s="90"/>
      <c r="GY2365" s="90"/>
      <c r="GZ2365" s="90"/>
      <c r="HA2365" s="90"/>
      <c r="HB2365" s="90"/>
      <c r="HC2365" s="90"/>
      <c r="HD2365" s="90"/>
      <c r="HE2365" s="90"/>
      <c r="HF2365" s="90"/>
      <c r="HG2365" s="90"/>
      <c r="HH2365" s="90"/>
      <c r="HI2365" s="90"/>
      <c r="HJ2365" s="90"/>
      <c r="HK2365" s="90"/>
      <c r="HL2365" s="90"/>
      <c r="HM2365" s="90"/>
      <c r="HN2365" s="90"/>
      <c r="HO2365" s="90"/>
      <c r="HP2365" s="90"/>
      <c r="HQ2365" s="90"/>
      <c r="HR2365" s="90"/>
      <c r="HS2365" s="90"/>
      <c r="HT2365" s="90"/>
      <c r="HU2365" s="90"/>
      <c r="HV2365" s="90"/>
      <c r="HW2365" s="90"/>
      <c r="HX2365" s="90"/>
      <c r="HY2365" s="90"/>
      <c r="HZ2365" s="90"/>
      <c r="IA2365" s="90"/>
      <c r="IB2365" s="90"/>
      <c r="IC2365" s="90"/>
      <c r="ID2365" s="90"/>
      <c r="IE2365" s="90"/>
      <c r="IF2365" s="90"/>
      <c r="IG2365" s="90"/>
      <c r="IH2365" s="90"/>
      <c r="II2365" s="90"/>
      <c r="IJ2365" s="90"/>
      <c r="IK2365" s="90"/>
      <c r="IL2365" s="90"/>
      <c r="IM2365" s="90"/>
    </row>
    <row r="2366" spans="1:247" ht="13.5">
      <c r="A2366" s="90" t="s">
        <v>3353</v>
      </c>
      <c r="B2366" s="90" t="s">
        <v>3600</v>
      </c>
      <c r="C2366" s="90" t="s">
        <v>3559</v>
      </c>
      <c r="D2366" s="98">
        <v>45728</v>
      </c>
      <c r="E2366" s="90">
        <v>352887</v>
      </c>
      <c r="F2366" s="90" t="s">
        <v>2786</v>
      </c>
      <c r="G2366" s="90" t="s">
        <v>752</v>
      </c>
      <c r="H2366" s="92">
        <v>559405.81000000006</v>
      </c>
      <c r="I2366" s="92">
        <v>500</v>
      </c>
      <c r="J2366" s="93"/>
      <c r="K2366" s="94">
        <f t="shared" si="75"/>
        <v>1118.8116200000002</v>
      </c>
      <c r="L2366" s="94"/>
      <c r="M2366" s="94">
        <f t="shared" si="77"/>
        <v>1118.8116200000002</v>
      </c>
      <c r="N2366" s="91">
        <v>45727</v>
      </c>
      <c r="O2366" s="90" t="s">
        <v>3612</v>
      </c>
      <c r="P2366" s="90" t="s">
        <v>2619</v>
      </c>
      <c r="Q2366" s="90"/>
      <c r="R2366" s="90"/>
      <c r="S2366" s="115"/>
      <c r="T2366" s="90"/>
      <c r="U2366" s="90"/>
      <c r="V2366" s="90"/>
      <c r="W2366" s="90"/>
      <c r="X2366" s="90"/>
      <c r="Y2366" s="90"/>
      <c r="Z2366" s="90"/>
      <c r="AA2366" s="90"/>
      <c r="AB2366" s="90"/>
      <c r="AC2366" s="90"/>
      <c r="AD2366" s="90"/>
      <c r="AE2366" s="90"/>
      <c r="AF2366" s="90"/>
      <c r="AG2366" s="90"/>
      <c r="AH2366" s="90"/>
      <c r="AI2366" s="90"/>
      <c r="AJ2366" s="90"/>
      <c r="AK2366" s="90"/>
      <c r="AL2366" s="90"/>
      <c r="AM2366" s="90"/>
      <c r="AN2366" s="90"/>
      <c r="AO2366" s="90"/>
      <c r="AP2366" s="90"/>
      <c r="AQ2366" s="90"/>
      <c r="AR2366" s="90"/>
      <c r="AS2366" s="90"/>
      <c r="AT2366" s="90"/>
      <c r="AU2366" s="90"/>
      <c r="AV2366" s="90"/>
      <c r="AW2366" s="90"/>
      <c r="AX2366" s="90"/>
      <c r="AY2366" s="90"/>
      <c r="AZ2366" s="90"/>
      <c r="BA2366" s="90"/>
      <c r="BB2366" s="90"/>
      <c r="BC2366" s="90"/>
      <c r="BD2366" s="90"/>
      <c r="BE2366" s="90"/>
      <c r="BF2366" s="90"/>
      <c r="BG2366" s="90"/>
      <c r="BH2366" s="90"/>
      <c r="BI2366" s="90"/>
      <c r="BJ2366" s="90"/>
      <c r="BK2366" s="90"/>
      <c r="BL2366" s="90"/>
      <c r="BM2366" s="90"/>
      <c r="BN2366" s="90"/>
      <c r="BO2366" s="90"/>
      <c r="BP2366" s="90"/>
      <c r="BQ2366" s="90"/>
      <c r="BR2366" s="90"/>
      <c r="BS2366" s="90"/>
      <c r="BT2366" s="90"/>
      <c r="BU2366" s="90"/>
      <c r="BV2366" s="90"/>
      <c r="BW2366" s="90"/>
      <c r="BX2366" s="90"/>
      <c r="BY2366" s="90"/>
      <c r="BZ2366" s="90"/>
      <c r="CA2366" s="90"/>
      <c r="CB2366" s="90"/>
      <c r="CC2366" s="90"/>
      <c r="CD2366" s="90"/>
      <c r="CE2366" s="90"/>
      <c r="CF2366" s="90"/>
      <c r="CG2366" s="90"/>
      <c r="CH2366" s="90"/>
      <c r="CI2366" s="90"/>
      <c r="CJ2366" s="90"/>
      <c r="CK2366" s="90"/>
      <c r="CL2366" s="90"/>
      <c r="CM2366" s="90"/>
      <c r="CN2366" s="90"/>
      <c r="CO2366" s="90"/>
      <c r="CP2366" s="90"/>
      <c r="CQ2366" s="90"/>
      <c r="CR2366" s="90"/>
      <c r="CS2366" s="90"/>
      <c r="CT2366" s="90"/>
      <c r="CU2366" s="90"/>
      <c r="CV2366" s="90"/>
      <c r="CW2366" s="90"/>
      <c r="CX2366" s="90"/>
      <c r="CY2366" s="90"/>
      <c r="CZ2366" s="90"/>
      <c r="DA2366" s="90"/>
      <c r="DB2366" s="90"/>
      <c r="DC2366" s="90"/>
      <c r="DD2366" s="90"/>
      <c r="DE2366" s="90"/>
      <c r="DF2366" s="90"/>
      <c r="DG2366" s="90"/>
      <c r="DH2366" s="90"/>
      <c r="DI2366" s="90"/>
      <c r="DJ2366" s="90"/>
      <c r="DK2366" s="90"/>
      <c r="DL2366" s="90"/>
      <c r="DM2366" s="90"/>
      <c r="DN2366" s="90"/>
      <c r="DO2366" s="90"/>
      <c r="DP2366" s="90"/>
      <c r="DQ2366" s="90"/>
      <c r="DR2366" s="90"/>
      <c r="DS2366" s="90"/>
      <c r="DT2366" s="90"/>
      <c r="DU2366" s="90"/>
      <c r="DV2366" s="90"/>
      <c r="DW2366" s="90"/>
      <c r="DX2366" s="90"/>
      <c r="DY2366" s="90"/>
      <c r="DZ2366" s="90"/>
      <c r="EA2366" s="90"/>
      <c r="EB2366" s="90"/>
      <c r="EC2366" s="90"/>
      <c r="ED2366" s="90"/>
      <c r="EE2366" s="90"/>
      <c r="EF2366" s="90"/>
      <c r="EG2366" s="90"/>
      <c r="EH2366" s="90"/>
      <c r="EI2366" s="90"/>
      <c r="EJ2366" s="90"/>
      <c r="EK2366" s="90"/>
      <c r="EL2366" s="90"/>
      <c r="EM2366" s="90"/>
      <c r="EN2366" s="90"/>
      <c r="EO2366" s="90"/>
      <c r="EP2366" s="90"/>
      <c r="EQ2366" s="90"/>
      <c r="ER2366" s="90"/>
      <c r="ES2366" s="90"/>
      <c r="ET2366" s="90"/>
      <c r="EU2366" s="90"/>
      <c r="EV2366" s="90"/>
      <c r="EW2366" s="90"/>
      <c r="EX2366" s="90"/>
      <c r="EY2366" s="90"/>
      <c r="EZ2366" s="90"/>
      <c r="FA2366" s="90"/>
      <c r="FB2366" s="90"/>
      <c r="FC2366" s="90"/>
      <c r="FD2366" s="90"/>
      <c r="FE2366" s="90"/>
      <c r="FF2366" s="90"/>
      <c r="FG2366" s="90"/>
      <c r="FH2366" s="90"/>
      <c r="FI2366" s="90"/>
      <c r="FJ2366" s="90"/>
      <c r="FK2366" s="90"/>
      <c r="FL2366" s="90"/>
      <c r="FM2366" s="90"/>
      <c r="FN2366" s="90"/>
      <c r="FO2366" s="90"/>
      <c r="FP2366" s="90"/>
      <c r="FQ2366" s="90"/>
      <c r="FR2366" s="90"/>
      <c r="FS2366" s="90"/>
      <c r="FT2366" s="90"/>
      <c r="FU2366" s="90"/>
      <c r="FV2366" s="90"/>
      <c r="FW2366" s="90"/>
      <c r="FX2366" s="90"/>
      <c r="FY2366" s="90"/>
      <c r="FZ2366" s="90"/>
      <c r="GA2366" s="90"/>
      <c r="GB2366" s="90"/>
      <c r="GC2366" s="90"/>
      <c r="GD2366" s="90"/>
      <c r="GE2366" s="90"/>
      <c r="GF2366" s="90"/>
      <c r="GG2366" s="90"/>
      <c r="GH2366" s="90"/>
      <c r="GI2366" s="90"/>
      <c r="GJ2366" s="90"/>
      <c r="GK2366" s="90"/>
      <c r="GL2366" s="90"/>
      <c r="GM2366" s="90"/>
      <c r="GN2366" s="90"/>
      <c r="GO2366" s="90"/>
      <c r="GP2366" s="90"/>
      <c r="GQ2366" s="90"/>
      <c r="GR2366" s="90"/>
      <c r="GS2366" s="90"/>
      <c r="GT2366" s="90"/>
      <c r="GU2366" s="90"/>
      <c r="GV2366" s="90"/>
      <c r="GW2366" s="90"/>
      <c r="GX2366" s="90"/>
      <c r="GY2366" s="90"/>
      <c r="GZ2366" s="90"/>
      <c r="HA2366" s="90"/>
      <c r="HB2366" s="90"/>
      <c r="HC2366" s="90"/>
      <c r="HD2366" s="90"/>
      <c r="HE2366" s="90"/>
      <c r="HF2366" s="90"/>
      <c r="HG2366" s="90"/>
      <c r="HH2366" s="90"/>
      <c r="HI2366" s="90"/>
      <c r="HJ2366" s="90"/>
      <c r="HK2366" s="90"/>
      <c r="HL2366" s="90"/>
      <c r="HM2366" s="90"/>
      <c r="HN2366" s="90"/>
      <c r="HO2366" s="90"/>
      <c r="HP2366" s="90"/>
      <c r="HQ2366" s="90"/>
      <c r="HR2366" s="90"/>
      <c r="HS2366" s="90"/>
      <c r="HT2366" s="90"/>
      <c r="HU2366" s="90"/>
      <c r="HV2366" s="90"/>
      <c r="HW2366" s="90"/>
      <c r="HX2366" s="90"/>
      <c r="HY2366" s="90"/>
      <c r="HZ2366" s="90"/>
      <c r="IA2366" s="90"/>
      <c r="IB2366" s="90"/>
      <c r="IC2366" s="90"/>
      <c r="ID2366" s="90"/>
      <c r="IE2366" s="90"/>
      <c r="IF2366" s="90"/>
      <c r="IG2366" s="90"/>
      <c r="IH2366" s="90"/>
      <c r="II2366" s="90"/>
      <c r="IJ2366" s="90"/>
      <c r="IK2366" s="90"/>
      <c r="IL2366" s="90"/>
      <c r="IM2366" s="90"/>
    </row>
    <row r="2367" spans="1:247" ht="13.5">
      <c r="A2367" s="90" t="s">
        <v>3353</v>
      </c>
      <c r="B2367" s="90" t="s">
        <v>3600</v>
      </c>
      <c r="C2367" s="90" t="s">
        <v>3559</v>
      </c>
      <c r="D2367" s="98">
        <v>45728</v>
      </c>
      <c r="E2367" s="90">
        <v>352896</v>
      </c>
      <c r="F2367" s="90" t="s">
        <v>2786</v>
      </c>
      <c r="G2367" s="90" t="s">
        <v>752</v>
      </c>
      <c r="H2367" s="92">
        <v>18620</v>
      </c>
      <c r="I2367" s="92">
        <v>500</v>
      </c>
      <c r="J2367" s="93"/>
      <c r="K2367" s="94">
        <f t="shared" si="75"/>
        <v>37.24</v>
      </c>
      <c r="L2367" s="94"/>
      <c r="M2367" s="94">
        <f t="shared" si="77"/>
        <v>37.24</v>
      </c>
      <c r="N2367" s="91">
        <v>45727</v>
      </c>
      <c r="O2367" s="90" t="s">
        <v>3613</v>
      </c>
      <c r="P2367" s="90" t="s">
        <v>2849</v>
      </c>
      <c r="Q2367" s="90"/>
      <c r="R2367" s="90"/>
      <c r="S2367" s="90"/>
      <c r="T2367" s="90"/>
      <c r="U2367" s="90"/>
      <c r="V2367" s="90"/>
      <c r="W2367" s="90"/>
      <c r="X2367" s="90"/>
      <c r="Y2367" s="90"/>
      <c r="Z2367" s="90"/>
      <c r="AA2367" s="90"/>
      <c r="AB2367" s="90"/>
      <c r="AC2367" s="90"/>
      <c r="AD2367" s="90"/>
      <c r="AE2367" s="90"/>
      <c r="AF2367" s="90"/>
      <c r="AG2367" s="90"/>
      <c r="AH2367" s="90"/>
      <c r="AI2367" s="90"/>
      <c r="AJ2367" s="90"/>
      <c r="AK2367" s="90"/>
      <c r="AL2367" s="90"/>
      <c r="AM2367" s="90"/>
      <c r="AN2367" s="90"/>
      <c r="AO2367" s="90"/>
      <c r="AP2367" s="90"/>
      <c r="AQ2367" s="90"/>
      <c r="AR2367" s="90"/>
      <c r="AS2367" s="90"/>
      <c r="AT2367" s="90"/>
      <c r="AU2367" s="90"/>
      <c r="AV2367" s="90"/>
      <c r="AW2367" s="90"/>
      <c r="AX2367" s="90"/>
      <c r="AY2367" s="90"/>
      <c r="AZ2367" s="90"/>
      <c r="BA2367" s="90"/>
      <c r="BB2367" s="90"/>
      <c r="BC2367" s="90"/>
      <c r="BD2367" s="90"/>
      <c r="BE2367" s="90"/>
      <c r="BF2367" s="90"/>
      <c r="BG2367" s="90"/>
      <c r="BH2367" s="90"/>
      <c r="BI2367" s="90"/>
      <c r="BJ2367" s="90"/>
      <c r="BK2367" s="90"/>
      <c r="BL2367" s="90"/>
      <c r="BM2367" s="90"/>
      <c r="BN2367" s="90"/>
      <c r="BO2367" s="90"/>
      <c r="BP2367" s="90"/>
      <c r="BQ2367" s="90"/>
      <c r="BR2367" s="90"/>
      <c r="BS2367" s="90"/>
      <c r="BT2367" s="90"/>
      <c r="BU2367" s="90"/>
      <c r="BV2367" s="90"/>
      <c r="BW2367" s="90"/>
      <c r="BX2367" s="90"/>
      <c r="BY2367" s="90"/>
      <c r="BZ2367" s="90"/>
      <c r="CA2367" s="90"/>
      <c r="CB2367" s="90"/>
      <c r="CC2367" s="90"/>
      <c r="CD2367" s="90"/>
      <c r="CE2367" s="90"/>
      <c r="CF2367" s="90"/>
      <c r="CG2367" s="90"/>
      <c r="CH2367" s="90"/>
      <c r="CI2367" s="90"/>
      <c r="CJ2367" s="90"/>
      <c r="CK2367" s="90"/>
      <c r="CL2367" s="90"/>
      <c r="CM2367" s="90"/>
      <c r="CN2367" s="90"/>
      <c r="CO2367" s="90"/>
      <c r="CP2367" s="90"/>
      <c r="CQ2367" s="90"/>
      <c r="CR2367" s="90"/>
      <c r="CS2367" s="90"/>
      <c r="CT2367" s="90"/>
      <c r="CU2367" s="90"/>
      <c r="CV2367" s="90"/>
      <c r="CW2367" s="90"/>
      <c r="CX2367" s="90"/>
      <c r="CY2367" s="90"/>
      <c r="CZ2367" s="90"/>
      <c r="DA2367" s="90"/>
      <c r="DB2367" s="90"/>
      <c r="DC2367" s="90"/>
      <c r="DD2367" s="90"/>
      <c r="DE2367" s="90"/>
      <c r="DF2367" s="90"/>
      <c r="DG2367" s="90"/>
      <c r="DH2367" s="90"/>
      <c r="DI2367" s="90"/>
      <c r="DJ2367" s="90"/>
      <c r="DK2367" s="90"/>
      <c r="DL2367" s="90"/>
      <c r="DM2367" s="90"/>
      <c r="DN2367" s="90"/>
      <c r="DO2367" s="90"/>
      <c r="DP2367" s="90"/>
      <c r="DQ2367" s="90"/>
      <c r="DR2367" s="90"/>
      <c r="DS2367" s="90"/>
      <c r="DT2367" s="90"/>
      <c r="DU2367" s="90"/>
      <c r="DV2367" s="90"/>
      <c r="DW2367" s="90"/>
      <c r="DX2367" s="90"/>
      <c r="DY2367" s="90"/>
      <c r="DZ2367" s="90"/>
      <c r="EA2367" s="90"/>
      <c r="EB2367" s="90"/>
      <c r="EC2367" s="90"/>
      <c r="ED2367" s="90"/>
      <c r="EE2367" s="90"/>
      <c r="EF2367" s="90"/>
      <c r="EG2367" s="90"/>
      <c r="EH2367" s="90"/>
      <c r="EI2367" s="90"/>
      <c r="EJ2367" s="90"/>
      <c r="EK2367" s="90"/>
      <c r="EL2367" s="90"/>
      <c r="EM2367" s="90"/>
      <c r="EN2367" s="90"/>
      <c r="EO2367" s="90"/>
      <c r="EP2367" s="90"/>
      <c r="EQ2367" s="90"/>
      <c r="ER2367" s="90"/>
      <c r="ES2367" s="90"/>
      <c r="ET2367" s="90"/>
      <c r="EU2367" s="90"/>
      <c r="EV2367" s="90"/>
      <c r="EW2367" s="90"/>
      <c r="EX2367" s="90"/>
      <c r="EY2367" s="90"/>
      <c r="EZ2367" s="90"/>
      <c r="FA2367" s="90"/>
      <c r="FB2367" s="90"/>
      <c r="FC2367" s="90"/>
      <c r="FD2367" s="90"/>
      <c r="FE2367" s="90"/>
      <c r="FF2367" s="90"/>
      <c r="FG2367" s="90"/>
      <c r="FH2367" s="90"/>
      <c r="FI2367" s="90"/>
      <c r="FJ2367" s="90"/>
      <c r="FK2367" s="90"/>
      <c r="FL2367" s="90"/>
      <c r="FM2367" s="90"/>
      <c r="FN2367" s="90"/>
      <c r="FO2367" s="90"/>
      <c r="FP2367" s="90"/>
      <c r="FQ2367" s="90"/>
      <c r="FR2367" s="90"/>
      <c r="FS2367" s="90"/>
      <c r="FT2367" s="90"/>
      <c r="FU2367" s="90"/>
      <c r="FV2367" s="90"/>
      <c r="FW2367" s="90"/>
      <c r="FX2367" s="90"/>
      <c r="FY2367" s="90"/>
      <c r="FZ2367" s="90"/>
      <c r="GA2367" s="90"/>
      <c r="GB2367" s="90"/>
      <c r="GC2367" s="90"/>
      <c r="GD2367" s="90"/>
      <c r="GE2367" s="90"/>
      <c r="GF2367" s="90"/>
      <c r="GG2367" s="90"/>
      <c r="GH2367" s="90"/>
      <c r="GI2367" s="90"/>
      <c r="GJ2367" s="90"/>
      <c r="GK2367" s="90"/>
      <c r="GL2367" s="90"/>
      <c r="GM2367" s="90"/>
      <c r="GN2367" s="90"/>
      <c r="GO2367" s="90"/>
      <c r="GP2367" s="90"/>
      <c r="GQ2367" s="90"/>
      <c r="GR2367" s="90"/>
      <c r="GS2367" s="90"/>
      <c r="GT2367" s="90"/>
      <c r="GU2367" s="90"/>
      <c r="GV2367" s="90"/>
      <c r="GW2367" s="90"/>
      <c r="GX2367" s="90"/>
      <c r="GY2367" s="90"/>
      <c r="GZ2367" s="90"/>
      <c r="HA2367" s="90"/>
      <c r="HB2367" s="90"/>
      <c r="HC2367" s="90"/>
      <c r="HD2367" s="90"/>
      <c r="HE2367" s="90"/>
      <c r="HF2367" s="90"/>
      <c r="HG2367" s="90"/>
      <c r="HH2367" s="90"/>
      <c r="HI2367" s="90"/>
      <c r="HJ2367" s="90"/>
      <c r="HK2367" s="90"/>
      <c r="HL2367" s="90"/>
      <c r="HM2367" s="90"/>
      <c r="HN2367" s="90"/>
      <c r="HO2367" s="90"/>
      <c r="HP2367" s="90"/>
      <c r="HQ2367" s="90"/>
      <c r="HR2367" s="90"/>
      <c r="HS2367" s="90"/>
      <c r="HT2367" s="90"/>
      <c r="HU2367" s="90"/>
      <c r="HV2367" s="90"/>
      <c r="HW2367" s="90"/>
      <c r="HX2367" s="90"/>
      <c r="HY2367" s="90"/>
      <c r="HZ2367" s="90"/>
      <c r="IA2367" s="90"/>
      <c r="IB2367" s="90"/>
      <c r="IC2367" s="90"/>
      <c r="ID2367" s="90"/>
      <c r="IE2367" s="90"/>
      <c r="IF2367" s="90"/>
      <c r="IG2367" s="90"/>
      <c r="IH2367" s="90"/>
      <c r="II2367" s="90"/>
      <c r="IJ2367" s="90"/>
      <c r="IK2367" s="90"/>
      <c r="IL2367" s="90"/>
      <c r="IM2367" s="90"/>
    </row>
    <row r="2368" spans="1:247" ht="13.5">
      <c r="A2368" s="90" t="s">
        <v>3353</v>
      </c>
      <c r="B2368" s="90" t="s">
        <v>3600</v>
      </c>
      <c r="C2368" s="90" t="s">
        <v>3559</v>
      </c>
      <c r="D2368" s="98">
        <v>45668</v>
      </c>
      <c r="E2368" s="90">
        <v>349871</v>
      </c>
      <c r="F2368" s="90" t="s">
        <v>2786</v>
      </c>
      <c r="G2368" s="90" t="s">
        <v>752</v>
      </c>
      <c r="H2368" s="92">
        <v>213775.06</v>
      </c>
      <c r="I2368" s="92">
        <v>500</v>
      </c>
      <c r="J2368" s="93"/>
      <c r="K2368" s="94">
        <f t="shared" si="75"/>
        <v>427.55011999999999</v>
      </c>
      <c r="L2368" s="94"/>
      <c r="M2368" s="94">
        <f t="shared" si="77"/>
        <v>427.55011999999999</v>
      </c>
      <c r="N2368" s="91">
        <v>45849</v>
      </c>
      <c r="O2368" s="90" t="s">
        <v>3368</v>
      </c>
      <c r="P2368" s="90" t="s">
        <v>2619</v>
      </c>
      <c r="Q2368" s="90"/>
      <c r="R2368" s="90"/>
      <c r="S2368" s="90"/>
      <c r="T2368" s="90"/>
      <c r="U2368" s="90"/>
      <c r="V2368" s="90"/>
      <c r="W2368" s="90"/>
      <c r="X2368" s="90"/>
      <c r="Y2368" s="90"/>
      <c r="Z2368" s="90"/>
      <c r="AA2368" s="90"/>
      <c r="AB2368" s="90"/>
      <c r="AC2368" s="90"/>
      <c r="AD2368" s="90"/>
      <c r="AE2368" s="90"/>
      <c r="AF2368" s="90"/>
      <c r="AG2368" s="90"/>
      <c r="AH2368" s="90"/>
      <c r="AI2368" s="90"/>
      <c r="AJ2368" s="90"/>
      <c r="AK2368" s="90"/>
      <c r="AL2368" s="90"/>
      <c r="AM2368" s="90"/>
      <c r="AN2368" s="90"/>
      <c r="AO2368" s="90"/>
      <c r="AP2368" s="90"/>
      <c r="AQ2368" s="90"/>
      <c r="AR2368" s="90"/>
      <c r="AS2368" s="90"/>
      <c r="AT2368" s="90"/>
      <c r="AU2368" s="90"/>
      <c r="AV2368" s="90"/>
      <c r="AW2368" s="90"/>
      <c r="AX2368" s="90"/>
      <c r="AY2368" s="90"/>
      <c r="AZ2368" s="90"/>
      <c r="BA2368" s="90"/>
      <c r="BB2368" s="90"/>
      <c r="BC2368" s="90"/>
      <c r="BD2368" s="90"/>
      <c r="BE2368" s="90"/>
      <c r="BF2368" s="90"/>
      <c r="BG2368" s="90"/>
      <c r="BH2368" s="90"/>
      <c r="BI2368" s="90"/>
      <c r="BJ2368" s="90"/>
      <c r="BK2368" s="90"/>
      <c r="BL2368" s="90"/>
      <c r="BM2368" s="90"/>
      <c r="BN2368" s="90"/>
      <c r="BO2368" s="90"/>
      <c r="BP2368" s="90"/>
      <c r="BQ2368" s="90"/>
      <c r="BR2368" s="90"/>
      <c r="BS2368" s="90"/>
      <c r="BT2368" s="90"/>
      <c r="BU2368" s="90"/>
      <c r="BV2368" s="90"/>
      <c r="BW2368" s="90"/>
      <c r="BX2368" s="90"/>
      <c r="BY2368" s="90"/>
      <c r="BZ2368" s="90"/>
      <c r="CA2368" s="90"/>
      <c r="CB2368" s="90"/>
      <c r="CC2368" s="90"/>
      <c r="CD2368" s="90"/>
      <c r="CE2368" s="90"/>
      <c r="CF2368" s="90"/>
      <c r="CG2368" s="90"/>
      <c r="CH2368" s="90"/>
      <c r="CI2368" s="90"/>
      <c r="CJ2368" s="90"/>
      <c r="CK2368" s="90"/>
      <c r="CL2368" s="90"/>
      <c r="CM2368" s="90"/>
      <c r="CN2368" s="90"/>
      <c r="CO2368" s="90"/>
      <c r="CP2368" s="90"/>
      <c r="CQ2368" s="90"/>
      <c r="CR2368" s="90"/>
      <c r="CS2368" s="90"/>
      <c r="CT2368" s="90"/>
      <c r="CU2368" s="90"/>
      <c r="CV2368" s="90"/>
      <c r="CW2368" s="90"/>
      <c r="CX2368" s="90"/>
      <c r="CY2368" s="90"/>
      <c r="CZ2368" s="90"/>
      <c r="DA2368" s="90"/>
      <c r="DB2368" s="90"/>
      <c r="DC2368" s="90"/>
      <c r="DD2368" s="90"/>
      <c r="DE2368" s="90"/>
      <c r="DF2368" s="90"/>
      <c r="DG2368" s="90"/>
      <c r="DH2368" s="90"/>
      <c r="DI2368" s="90"/>
      <c r="DJ2368" s="90"/>
      <c r="DK2368" s="90"/>
      <c r="DL2368" s="90"/>
      <c r="DM2368" s="90"/>
      <c r="DN2368" s="90"/>
      <c r="DO2368" s="90"/>
      <c r="DP2368" s="90"/>
      <c r="DQ2368" s="90"/>
      <c r="DR2368" s="90"/>
      <c r="DS2368" s="90"/>
      <c r="DT2368" s="90"/>
      <c r="DU2368" s="90"/>
      <c r="DV2368" s="90"/>
      <c r="DW2368" s="90"/>
      <c r="DX2368" s="90"/>
      <c r="DY2368" s="90"/>
      <c r="DZ2368" s="90"/>
      <c r="EA2368" s="90"/>
      <c r="EB2368" s="90"/>
      <c r="EC2368" s="90"/>
      <c r="ED2368" s="90"/>
      <c r="EE2368" s="90"/>
      <c r="EF2368" s="90"/>
      <c r="EG2368" s="90"/>
      <c r="EH2368" s="90"/>
      <c r="EI2368" s="90"/>
      <c r="EJ2368" s="90"/>
      <c r="EK2368" s="90"/>
      <c r="EL2368" s="90"/>
      <c r="EM2368" s="90"/>
      <c r="EN2368" s="90"/>
      <c r="EO2368" s="90"/>
      <c r="EP2368" s="90"/>
      <c r="EQ2368" s="90"/>
      <c r="ER2368" s="90"/>
      <c r="ES2368" s="90"/>
      <c r="ET2368" s="90"/>
      <c r="EU2368" s="90"/>
      <c r="EV2368" s="90"/>
      <c r="EW2368" s="90"/>
      <c r="EX2368" s="90"/>
      <c r="EY2368" s="90"/>
      <c r="EZ2368" s="90"/>
      <c r="FA2368" s="90"/>
      <c r="FB2368" s="90"/>
      <c r="FC2368" s="90"/>
      <c r="FD2368" s="90"/>
      <c r="FE2368" s="90"/>
      <c r="FF2368" s="90"/>
      <c r="FG2368" s="90"/>
      <c r="FH2368" s="90"/>
      <c r="FI2368" s="90"/>
      <c r="FJ2368" s="90"/>
      <c r="FK2368" s="90"/>
      <c r="FL2368" s="90"/>
      <c r="FM2368" s="90"/>
      <c r="FN2368" s="90"/>
      <c r="FO2368" s="90"/>
      <c r="FP2368" s="90"/>
      <c r="FQ2368" s="90"/>
      <c r="FR2368" s="90"/>
      <c r="FS2368" s="90"/>
      <c r="FT2368" s="90"/>
      <c r="FU2368" s="90"/>
      <c r="FV2368" s="90"/>
      <c r="FW2368" s="90"/>
      <c r="FX2368" s="90"/>
      <c r="FY2368" s="90"/>
      <c r="FZ2368" s="90"/>
      <c r="GA2368" s="90"/>
      <c r="GB2368" s="90"/>
      <c r="GC2368" s="90"/>
      <c r="GD2368" s="90"/>
      <c r="GE2368" s="90"/>
      <c r="GF2368" s="90"/>
      <c r="GG2368" s="90"/>
      <c r="GH2368" s="90"/>
      <c r="GI2368" s="90"/>
      <c r="GJ2368" s="90"/>
      <c r="GK2368" s="90"/>
      <c r="GL2368" s="90"/>
      <c r="GM2368" s="90"/>
      <c r="GN2368" s="90"/>
      <c r="GO2368" s="90"/>
      <c r="GP2368" s="90"/>
      <c r="GQ2368" s="90"/>
      <c r="GR2368" s="90"/>
      <c r="GS2368" s="90"/>
      <c r="GT2368" s="90"/>
      <c r="GU2368" s="90"/>
      <c r="GV2368" s="90"/>
      <c r="GW2368" s="90"/>
      <c r="GX2368" s="90"/>
      <c r="GY2368" s="90"/>
      <c r="GZ2368" s="90"/>
      <c r="HA2368" s="90"/>
      <c r="HB2368" s="90"/>
      <c r="HC2368" s="90"/>
      <c r="HD2368" s="90"/>
      <c r="HE2368" s="90"/>
      <c r="HF2368" s="90"/>
      <c r="HG2368" s="90"/>
      <c r="HH2368" s="90"/>
      <c r="HI2368" s="90"/>
      <c r="HJ2368" s="90"/>
      <c r="HK2368" s="90"/>
      <c r="HL2368" s="90"/>
      <c r="HM2368" s="90"/>
      <c r="HN2368" s="90"/>
      <c r="HO2368" s="90"/>
      <c r="HP2368" s="90"/>
      <c r="HQ2368" s="90"/>
      <c r="HR2368" s="90"/>
      <c r="HS2368" s="90"/>
      <c r="HT2368" s="90"/>
      <c r="HU2368" s="90"/>
      <c r="HV2368" s="90"/>
      <c r="HW2368" s="90"/>
      <c r="HX2368" s="90"/>
      <c r="HY2368" s="90"/>
      <c r="HZ2368" s="90"/>
      <c r="IA2368" s="90"/>
      <c r="IB2368" s="90"/>
      <c r="IC2368" s="90"/>
      <c r="ID2368" s="90"/>
      <c r="IE2368" s="90"/>
      <c r="IF2368" s="90"/>
      <c r="IG2368" s="90"/>
      <c r="IH2368" s="90"/>
      <c r="II2368" s="90"/>
      <c r="IJ2368" s="90"/>
      <c r="IK2368" s="90"/>
      <c r="IL2368" s="90"/>
      <c r="IM2368" s="90"/>
    </row>
    <row r="2369" spans="1:247" ht="13.5">
      <c r="A2369" s="90" t="s">
        <v>3353</v>
      </c>
      <c r="B2369" s="90" t="s">
        <v>3600</v>
      </c>
      <c r="C2369" s="90" t="s">
        <v>3559</v>
      </c>
      <c r="D2369" s="98">
        <v>45819</v>
      </c>
      <c r="E2369" s="90">
        <v>350336</v>
      </c>
      <c r="F2369" s="90" t="s">
        <v>2786</v>
      </c>
      <c r="G2369" s="90" t="s">
        <v>752</v>
      </c>
      <c r="H2369" s="92">
        <v>211000</v>
      </c>
      <c r="I2369" s="92">
        <v>500</v>
      </c>
      <c r="J2369" s="93"/>
      <c r="K2369" s="94">
        <f t="shared" si="75"/>
        <v>422</v>
      </c>
      <c r="L2369" s="94"/>
      <c r="M2369" s="94">
        <f t="shared" si="77"/>
        <v>422</v>
      </c>
      <c r="N2369" s="90" t="s">
        <v>3527</v>
      </c>
      <c r="O2369" s="90" t="s">
        <v>3614</v>
      </c>
      <c r="P2369" s="90" t="s">
        <v>2619</v>
      </c>
      <c r="Q2369" s="90"/>
      <c r="R2369" s="90"/>
      <c r="S2369" s="90"/>
      <c r="T2369" s="90"/>
      <c r="U2369" s="90"/>
      <c r="V2369" s="90"/>
      <c r="W2369" s="90"/>
      <c r="X2369" s="90"/>
      <c r="Y2369" s="90"/>
      <c r="Z2369" s="90"/>
      <c r="AA2369" s="90"/>
      <c r="AB2369" s="90"/>
      <c r="AC2369" s="90"/>
      <c r="AD2369" s="90"/>
      <c r="AE2369" s="90"/>
      <c r="AF2369" s="90"/>
      <c r="AG2369" s="90"/>
      <c r="AH2369" s="90"/>
      <c r="AI2369" s="90"/>
      <c r="AJ2369" s="90"/>
      <c r="AK2369" s="90"/>
      <c r="AL2369" s="90"/>
      <c r="AM2369" s="90"/>
      <c r="AN2369" s="90"/>
      <c r="AO2369" s="90"/>
      <c r="AP2369" s="90"/>
      <c r="AQ2369" s="90"/>
      <c r="AR2369" s="90"/>
      <c r="AS2369" s="90"/>
      <c r="AT2369" s="90"/>
      <c r="AU2369" s="90"/>
      <c r="AV2369" s="90"/>
      <c r="AW2369" s="90"/>
      <c r="AX2369" s="90"/>
      <c r="AY2369" s="90"/>
      <c r="AZ2369" s="90"/>
      <c r="BA2369" s="90"/>
      <c r="BB2369" s="90"/>
      <c r="BC2369" s="90"/>
      <c r="BD2369" s="90"/>
      <c r="BE2369" s="90"/>
      <c r="BF2369" s="90"/>
      <c r="BG2369" s="90"/>
      <c r="BH2369" s="90"/>
      <c r="BI2369" s="90"/>
      <c r="BJ2369" s="90"/>
      <c r="BK2369" s="90"/>
      <c r="BL2369" s="90"/>
      <c r="BM2369" s="90"/>
      <c r="BN2369" s="90"/>
      <c r="BO2369" s="90"/>
      <c r="BP2369" s="90"/>
      <c r="BQ2369" s="90"/>
      <c r="BR2369" s="90"/>
      <c r="BS2369" s="90"/>
      <c r="BT2369" s="90"/>
      <c r="BU2369" s="90"/>
      <c r="BV2369" s="90"/>
      <c r="BW2369" s="90"/>
      <c r="BX2369" s="90"/>
      <c r="BY2369" s="90"/>
      <c r="BZ2369" s="90"/>
      <c r="CA2369" s="90"/>
      <c r="CB2369" s="90"/>
      <c r="CC2369" s="90"/>
      <c r="CD2369" s="90"/>
      <c r="CE2369" s="90"/>
      <c r="CF2369" s="90"/>
      <c r="CG2369" s="90"/>
      <c r="CH2369" s="90"/>
      <c r="CI2369" s="90"/>
      <c r="CJ2369" s="90"/>
      <c r="CK2369" s="90"/>
      <c r="CL2369" s="90"/>
      <c r="CM2369" s="90"/>
      <c r="CN2369" s="90"/>
      <c r="CO2369" s="90"/>
      <c r="CP2369" s="90"/>
      <c r="CQ2369" s="90"/>
      <c r="CR2369" s="90"/>
      <c r="CS2369" s="90"/>
      <c r="CT2369" s="90"/>
      <c r="CU2369" s="90"/>
      <c r="CV2369" s="90"/>
      <c r="CW2369" s="90"/>
      <c r="CX2369" s="90"/>
      <c r="CY2369" s="90"/>
      <c r="CZ2369" s="90"/>
      <c r="DA2369" s="90"/>
      <c r="DB2369" s="90"/>
      <c r="DC2369" s="90"/>
      <c r="DD2369" s="90"/>
      <c r="DE2369" s="90"/>
      <c r="DF2369" s="90"/>
      <c r="DG2369" s="90"/>
      <c r="DH2369" s="90"/>
      <c r="DI2369" s="90"/>
      <c r="DJ2369" s="90"/>
      <c r="DK2369" s="90"/>
      <c r="DL2369" s="90"/>
      <c r="DM2369" s="90"/>
      <c r="DN2369" s="90"/>
      <c r="DO2369" s="90"/>
      <c r="DP2369" s="90"/>
      <c r="DQ2369" s="90"/>
      <c r="DR2369" s="90"/>
      <c r="DS2369" s="90"/>
      <c r="DT2369" s="90"/>
      <c r="DU2369" s="90"/>
      <c r="DV2369" s="90"/>
      <c r="DW2369" s="90"/>
      <c r="DX2369" s="90"/>
      <c r="DY2369" s="90"/>
      <c r="DZ2369" s="90"/>
      <c r="EA2369" s="90"/>
      <c r="EB2369" s="90"/>
      <c r="EC2369" s="90"/>
      <c r="ED2369" s="90"/>
      <c r="EE2369" s="90"/>
      <c r="EF2369" s="90"/>
      <c r="EG2369" s="90"/>
      <c r="EH2369" s="90"/>
      <c r="EI2369" s="90"/>
      <c r="EJ2369" s="90"/>
      <c r="EK2369" s="90"/>
      <c r="EL2369" s="90"/>
      <c r="EM2369" s="90"/>
      <c r="EN2369" s="90"/>
      <c r="EO2369" s="90"/>
      <c r="EP2369" s="90"/>
      <c r="EQ2369" s="90"/>
      <c r="ER2369" s="90"/>
      <c r="ES2369" s="90"/>
      <c r="ET2369" s="90"/>
      <c r="EU2369" s="90"/>
      <c r="EV2369" s="90"/>
      <c r="EW2369" s="90"/>
      <c r="EX2369" s="90"/>
      <c r="EY2369" s="90"/>
      <c r="EZ2369" s="90"/>
      <c r="FA2369" s="90"/>
      <c r="FB2369" s="90"/>
      <c r="FC2369" s="90"/>
      <c r="FD2369" s="90"/>
      <c r="FE2369" s="90"/>
      <c r="FF2369" s="90"/>
      <c r="FG2369" s="90"/>
      <c r="FH2369" s="90"/>
      <c r="FI2369" s="90"/>
      <c r="FJ2369" s="90"/>
      <c r="FK2369" s="90"/>
      <c r="FL2369" s="90"/>
      <c r="FM2369" s="90"/>
      <c r="FN2369" s="90"/>
      <c r="FO2369" s="90"/>
      <c r="FP2369" s="90"/>
      <c r="FQ2369" s="90"/>
      <c r="FR2369" s="90"/>
      <c r="FS2369" s="90"/>
      <c r="FT2369" s="90"/>
      <c r="FU2369" s="90"/>
      <c r="FV2369" s="90"/>
      <c r="FW2369" s="90"/>
      <c r="FX2369" s="90"/>
      <c r="FY2369" s="90"/>
      <c r="FZ2369" s="90"/>
      <c r="GA2369" s="90"/>
      <c r="GB2369" s="90"/>
      <c r="GC2369" s="90"/>
      <c r="GD2369" s="90"/>
      <c r="GE2369" s="90"/>
      <c r="GF2369" s="90"/>
      <c r="GG2369" s="90"/>
      <c r="GH2369" s="90"/>
      <c r="GI2369" s="90"/>
      <c r="GJ2369" s="90"/>
      <c r="GK2369" s="90"/>
      <c r="GL2369" s="90"/>
      <c r="GM2369" s="90"/>
      <c r="GN2369" s="90"/>
      <c r="GO2369" s="90"/>
      <c r="GP2369" s="90"/>
      <c r="GQ2369" s="90"/>
      <c r="GR2369" s="90"/>
      <c r="GS2369" s="90"/>
      <c r="GT2369" s="90"/>
      <c r="GU2369" s="90"/>
      <c r="GV2369" s="90"/>
      <c r="GW2369" s="90"/>
      <c r="GX2369" s="90"/>
      <c r="GY2369" s="90"/>
      <c r="GZ2369" s="90"/>
      <c r="HA2369" s="90"/>
      <c r="HB2369" s="90"/>
      <c r="HC2369" s="90"/>
      <c r="HD2369" s="90"/>
      <c r="HE2369" s="90"/>
      <c r="HF2369" s="90"/>
      <c r="HG2369" s="90"/>
      <c r="HH2369" s="90"/>
      <c r="HI2369" s="90"/>
      <c r="HJ2369" s="90"/>
      <c r="HK2369" s="90"/>
      <c r="HL2369" s="90"/>
      <c r="HM2369" s="90"/>
      <c r="HN2369" s="90"/>
      <c r="HO2369" s="90"/>
      <c r="HP2369" s="90"/>
      <c r="HQ2369" s="90"/>
      <c r="HR2369" s="90"/>
      <c r="HS2369" s="90"/>
      <c r="HT2369" s="90"/>
      <c r="HU2369" s="90"/>
      <c r="HV2369" s="90"/>
      <c r="HW2369" s="90"/>
      <c r="HX2369" s="90"/>
      <c r="HY2369" s="90"/>
      <c r="HZ2369" s="90"/>
      <c r="IA2369" s="90"/>
      <c r="IB2369" s="90"/>
      <c r="IC2369" s="90"/>
      <c r="ID2369" s="90"/>
      <c r="IE2369" s="90"/>
      <c r="IF2369" s="90"/>
      <c r="IG2369" s="90"/>
      <c r="IH2369" s="90"/>
      <c r="II2369" s="90"/>
      <c r="IJ2369" s="90"/>
      <c r="IK2369" s="90"/>
      <c r="IL2369" s="90"/>
      <c r="IM2369" s="90"/>
    </row>
    <row r="2370" spans="1:247" ht="13.5">
      <c r="A2370" s="90" t="s">
        <v>3353</v>
      </c>
      <c r="B2370" s="90" t="s">
        <v>3600</v>
      </c>
      <c r="C2370" s="90" t="s">
        <v>3559</v>
      </c>
      <c r="D2370" s="98">
        <v>45819</v>
      </c>
      <c r="E2370" s="90">
        <v>350337</v>
      </c>
      <c r="F2370" s="90" t="s">
        <v>2786</v>
      </c>
      <c r="G2370" s="90" t="s">
        <v>752</v>
      </c>
      <c r="H2370" s="92">
        <v>5808.75</v>
      </c>
      <c r="I2370" s="92">
        <v>500</v>
      </c>
      <c r="J2370" s="93"/>
      <c r="K2370" s="94">
        <f t="shared" si="75"/>
        <v>11.6175</v>
      </c>
      <c r="L2370" s="94"/>
      <c r="M2370" s="94">
        <f t="shared" si="77"/>
        <v>11.6175</v>
      </c>
      <c r="N2370" s="90" t="s">
        <v>3527</v>
      </c>
      <c r="O2370" s="90" t="s">
        <v>3615</v>
      </c>
      <c r="P2370" s="90" t="s">
        <v>2619</v>
      </c>
      <c r="Q2370" s="90"/>
      <c r="R2370" s="90"/>
      <c r="S2370" s="90"/>
      <c r="T2370" s="90"/>
      <c r="U2370" s="90"/>
      <c r="V2370" s="90"/>
      <c r="W2370" s="90"/>
      <c r="X2370" s="90"/>
      <c r="Y2370" s="90"/>
      <c r="Z2370" s="90"/>
      <c r="AA2370" s="90"/>
      <c r="AB2370" s="90"/>
      <c r="AC2370" s="90"/>
      <c r="AD2370" s="90"/>
      <c r="AE2370" s="90"/>
      <c r="AF2370" s="90"/>
      <c r="AG2370" s="90"/>
      <c r="AH2370" s="90"/>
      <c r="AI2370" s="90"/>
      <c r="AJ2370" s="90"/>
      <c r="AK2370" s="90"/>
      <c r="AL2370" s="90"/>
      <c r="AM2370" s="90"/>
      <c r="AN2370" s="90"/>
      <c r="AO2370" s="90"/>
      <c r="AP2370" s="90"/>
      <c r="AQ2370" s="90"/>
      <c r="AR2370" s="90"/>
      <c r="AS2370" s="90"/>
      <c r="AT2370" s="90"/>
      <c r="AU2370" s="90"/>
      <c r="AV2370" s="90"/>
      <c r="AW2370" s="90"/>
      <c r="AX2370" s="90"/>
      <c r="AY2370" s="90"/>
      <c r="AZ2370" s="90"/>
      <c r="BA2370" s="90"/>
      <c r="BB2370" s="90"/>
      <c r="BC2370" s="90"/>
      <c r="BD2370" s="90"/>
      <c r="BE2370" s="90"/>
      <c r="BF2370" s="90"/>
      <c r="BG2370" s="90"/>
      <c r="BH2370" s="90"/>
      <c r="BI2370" s="90"/>
      <c r="BJ2370" s="90"/>
      <c r="BK2370" s="90"/>
      <c r="BL2370" s="90"/>
      <c r="BM2370" s="90"/>
      <c r="BN2370" s="90"/>
      <c r="BO2370" s="90"/>
      <c r="BP2370" s="90"/>
      <c r="BQ2370" s="90"/>
      <c r="BR2370" s="90"/>
      <c r="BS2370" s="90"/>
      <c r="BT2370" s="90"/>
      <c r="BU2370" s="90"/>
      <c r="BV2370" s="90"/>
      <c r="BW2370" s="90"/>
      <c r="BX2370" s="90"/>
      <c r="BY2370" s="90"/>
      <c r="BZ2370" s="90"/>
      <c r="CA2370" s="90"/>
      <c r="CB2370" s="90"/>
      <c r="CC2370" s="90"/>
      <c r="CD2370" s="90"/>
      <c r="CE2370" s="90"/>
      <c r="CF2370" s="90"/>
      <c r="CG2370" s="90"/>
      <c r="CH2370" s="90"/>
      <c r="CI2370" s="90"/>
      <c r="CJ2370" s="90"/>
      <c r="CK2370" s="90"/>
      <c r="CL2370" s="90"/>
      <c r="CM2370" s="90"/>
      <c r="CN2370" s="90"/>
      <c r="CO2370" s="90"/>
      <c r="CP2370" s="90"/>
      <c r="CQ2370" s="90"/>
      <c r="CR2370" s="90"/>
      <c r="CS2370" s="90"/>
      <c r="CT2370" s="90"/>
      <c r="CU2370" s="90"/>
      <c r="CV2370" s="90"/>
      <c r="CW2370" s="90"/>
      <c r="CX2370" s="90"/>
      <c r="CY2370" s="90"/>
      <c r="CZ2370" s="90"/>
      <c r="DA2370" s="90"/>
      <c r="DB2370" s="90"/>
      <c r="DC2370" s="90"/>
      <c r="DD2370" s="90"/>
      <c r="DE2370" s="90"/>
      <c r="DF2370" s="90"/>
      <c r="DG2370" s="90"/>
      <c r="DH2370" s="90"/>
      <c r="DI2370" s="90"/>
      <c r="DJ2370" s="90"/>
      <c r="DK2370" s="90"/>
      <c r="DL2370" s="90"/>
      <c r="DM2370" s="90"/>
      <c r="DN2370" s="90"/>
      <c r="DO2370" s="90"/>
      <c r="DP2370" s="90"/>
      <c r="DQ2370" s="90"/>
      <c r="DR2370" s="90"/>
      <c r="DS2370" s="90"/>
      <c r="DT2370" s="90"/>
      <c r="DU2370" s="90"/>
      <c r="DV2370" s="90"/>
      <c r="DW2370" s="90"/>
      <c r="DX2370" s="90"/>
      <c r="DY2370" s="90"/>
      <c r="DZ2370" s="90"/>
      <c r="EA2370" s="90"/>
      <c r="EB2370" s="90"/>
      <c r="EC2370" s="90"/>
      <c r="ED2370" s="90"/>
      <c r="EE2370" s="90"/>
      <c r="EF2370" s="90"/>
      <c r="EG2370" s="90"/>
      <c r="EH2370" s="90"/>
      <c r="EI2370" s="90"/>
      <c r="EJ2370" s="90"/>
      <c r="EK2370" s="90"/>
      <c r="EL2370" s="90"/>
      <c r="EM2370" s="90"/>
      <c r="EN2370" s="90"/>
      <c r="EO2370" s="90"/>
      <c r="EP2370" s="90"/>
      <c r="EQ2370" s="90"/>
      <c r="ER2370" s="90"/>
      <c r="ES2370" s="90"/>
      <c r="ET2370" s="90"/>
      <c r="EU2370" s="90"/>
      <c r="EV2370" s="90"/>
      <c r="EW2370" s="90"/>
      <c r="EX2370" s="90"/>
      <c r="EY2370" s="90"/>
      <c r="EZ2370" s="90"/>
      <c r="FA2370" s="90"/>
      <c r="FB2370" s="90"/>
      <c r="FC2370" s="90"/>
      <c r="FD2370" s="90"/>
      <c r="FE2370" s="90"/>
      <c r="FF2370" s="90"/>
      <c r="FG2370" s="90"/>
      <c r="FH2370" s="90"/>
      <c r="FI2370" s="90"/>
      <c r="FJ2370" s="90"/>
      <c r="FK2370" s="90"/>
      <c r="FL2370" s="90"/>
      <c r="FM2370" s="90"/>
      <c r="FN2370" s="90"/>
      <c r="FO2370" s="90"/>
      <c r="FP2370" s="90"/>
      <c r="FQ2370" s="90"/>
      <c r="FR2370" s="90"/>
      <c r="FS2370" s="90"/>
      <c r="FT2370" s="90"/>
      <c r="FU2370" s="90"/>
      <c r="FV2370" s="90"/>
      <c r="FW2370" s="90"/>
      <c r="FX2370" s="90"/>
      <c r="FY2370" s="90"/>
      <c r="FZ2370" s="90"/>
      <c r="GA2370" s="90"/>
      <c r="GB2370" s="90"/>
      <c r="GC2370" s="90"/>
      <c r="GD2370" s="90"/>
      <c r="GE2370" s="90"/>
      <c r="GF2370" s="90"/>
      <c r="GG2370" s="90"/>
      <c r="GH2370" s="90"/>
      <c r="GI2370" s="90"/>
      <c r="GJ2370" s="90"/>
      <c r="GK2370" s="90"/>
      <c r="GL2370" s="90"/>
      <c r="GM2370" s="90"/>
      <c r="GN2370" s="90"/>
      <c r="GO2370" s="90"/>
      <c r="GP2370" s="90"/>
      <c r="GQ2370" s="90"/>
      <c r="GR2370" s="90"/>
      <c r="GS2370" s="90"/>
      <c r="GT2370" s="90"/>
      <c r="GU2370" s="90"/>
      <c r="GV2370" s="90"/>
      <c r="GW2370" s="90"/>
      <c r="GX2370" s="90"/>
      <c r="GY2370" s="90"/>
      <c r="GZ2370" s="90"/>
      <c r="HA2370" s="90"/>
      <c r="HB2370" s="90"/>
      <c r="HC2370" s="90"/>
      <c r="HD2370" s="90"/>
      <c r="HE2370" s="90"/>
      <c r="HF2370" s="90"/>
      <c r="HG2370" s="90"/>
      <c r="HH2370" s="90"/>
      <c r="HI2370" s="90"/>
      <c r="HJ2370" s="90"/>
      <c r="HK2370" s="90"/>
      <c r="HL2370" s="90"/>
      <c r="HM2370" s="90"/>
      <c r="HN2370" s="90"/>
      <c r="HO2370" s="90"/>
      <c r="HP2370" s="90"/>
      <c r="HQ2370" s="90"/>
      <c r="HR2370" s="90"/>
      <c r="HS2370" s="90"/>
      <c r="HT2370" s="90"/>
      <c r="HU2370" s="90"/>
      <c r="HV2370" s="90"/>
      <c r="HW2370" s="90"/>
      <c r="HX2370" s="90"/>
      <c r="HY2370" s="90"/>
      <c r="HZ2370" s="90"/>
      <c r="IA2370" s="90"/>
      <c r="IB2370" s="90"/>
      <c r="IC2370" s="90"/>
      <c r="ID2370" s="90"/>
      <c r="IE2370" s="90"/>
      <c r="IF2370" s="90"/>
      <c r="IG2370" s="90"/>
      <c r="IH2370" s="90"/>
      <c r="II2370" s="90"/>
      <c r="IJ2370" s="90"/>
      <c r="IK2370" s="90"/>
      <c r="IL2370" s="90"/>
      <c r="IM2370" s="90"/>
    </row>
    <row r="2371" spans="1:247" ht="13.5">
      <c r="A2371" s="90" t="s">
        <v>3353</v>
      </c>
      <c r="B2371" s="90" t="s">
        <v>3600</v>
      </c>
      <c r="C2371" s="90" t="s">
        <v>3559</v>
      </c>
      <c r="D2371" s="111">
        <v>46002</v>
      </c>
      <c r="E2371" s="90">
        <v>17875</v>
      </c>
      <c r="F2371" s="90" t="s">
        <v>3182</v>
      </c>
      <c r="G2371" s="90" t="s">
        <v>3616</v>
      </c>
      <c r="H2371" s="92">
        <v>24299.97</v>
      </c>
      <c r="I2371" s="92">
        <v>495</v>
      </c>
      <c r="J2371" s="93"/>
      <c r="K2371" s="94">
        <f t="shared" si="75"/>
        <v>49.090848484848486</v>
      </c>
      <c r="L2371" s="94">
        <f>K2371</f>
        <v>49.090848484848486</v>
      </c>
      <c r="M2371" s="94">
        <f t="shared" si="77"/>
        <v>0</v>
      </c>
      <c r="N2371" s="91"/>
      <c r="O2371" s="90"/>
      <c r="P2371" s="90"/>
      <c r="Q2371" s="90"/>
      <c r="R2371" s="90"/>
      <c r="S2371" s="90"/>
      <c r="T2371" s="90"/>
      <c r="U2371" s="90"/>
      <c r="V2371" s="90"/>
      <c r="W2371" s="90"/>
      <c r="X2371" s="90"/>
      <c r="Y2371" s="90"/>
      <c r="Z2371" s="90"/>
      <c r="AA2371" s="90"/>
      <c r="AB2371" s="90"/>
      <c r="AC2371" s="90"/>
      <c r="AD2371" s="90"/>
      <c r="AE2371" s="90"/>
      <c r="AF2371" s="90"/>
      <c r="AG2371" s="90"/>
      <c r="AH2371" s="90"/>
      <c r="AI2371" s="90"/>
      <c r="AJ2371" s="90"/>
      <c r="AK2371" s="90"/>
      <c r="AL2371" s="90"/>
      <c r="AM2371" s="90"/>
      <c r="AN2371" s="90"/>
      <c r="AO2371" s="90"/>
      <c r="AP2371" s="90"/>
      <c r="AQ2371" s="90"/>
      <c r="AR2371" s="90"/>
      <c r="AS2371" s="90"/>
      <c r="AT2371" s="90"/>
      <c r="AU2371" s="90"/>
      <c r="AV2371" s="90"/>
      <c r="AW2371" s="90"/>
      <c r="AX2371" s="90"/>
      <c r="AY2371" s="90"/>
      <c r="AZ2371" s="90"/>
      <c r="BA2371" s="90"/>
      <c r="BB2371" s="90"/>
      <c r="BC2371" s="90"/>
      <c r="BD2371" s="90"/>
      <c r="BE2371" s="90"/>
      <c r="BF2371" s="90"/>
      <c r="BG2371" s="90"/>
      <c r="BH2371" s="90"/>
      <c r="BI2371" s="90"/>
      <c r="BJ2371" s="90"/>
      <c r="BK2371" s="90"/>
      <c r="BL2371" s="90"/>
      <c r="BM2371" s="90"/>
      <c r="BN2371" s="90"/>
      <c r="BO2371" s="90"/>
      <c r="BP2371" s="90"/>
      <c r="BQ2371" s="90"/>
      <c r="BR2371" s="90"/>
      <c r="BS2371" s="90"/>
      <c r="BT2371" s="90"/>
      <c r="BU2371" s="90"/>
      <c r="BV2371" s="90"/>
      <c r="BW2371" s="90"/>
      <c r="BX2371" s="90"/>
      <c r="BY2371" s="90"/>
      <c r="BZ2371" s="90"/>
      <c r="CA2371" s="90"/>
      <c r="CB2371" s="90"/>
      <c r="CC2371" s="90"/>
      <c r="CD2371" s="90"/>
      <c r="CE2371" s="90"/>
      <c r="CF2371" s="90"/>
      <c r="CG2371" s="90"/>
      <c r="CH2371" s="90"/>
      <c r="CI2371" s="90"/>
      <c r="CJ2371" s="90"/>
      <c r="CK2371" s="90"/>
      <c r="CL2371" s="90"/>
      <c r="CM2371" s="90"/>
      <c r="CN2371" s="90"/>
      <c r="CO2371" s="90"/>
      <c r="CP2371" s="90"/>
      <c r="CQ2371" s="90"/>
      <c r="CR2371" s="90"/>
      <c r="CS2371" s="90"/>
      <c r="CT2371" s="90"/>
      <c r="CU2371" s="90"/>
      <c r="CV2371" s="90"/>
      <c r="CW2371" s="90"/>
      <c r="CX2371" s="90"/>
      <c r="CY2371" s="90"/>
      <c r="CZ2371" s="90"/>
      <c r="DA2371" s="90"/>
      <c r="DB2371" s="90"/>
      <c r="DC2371" s="90"/>
      <c r="DD2371" s="90"/>
      <c r="DE2371" s="90"/>
      <c r="DF2371" s="90"/>
      <c r="DG2371" s="90"/>
      <c r="DH2371" s="90"/>
      <c r="DI2371" s="90"/>
      <c r="DJ2371" s="90"/>
      <c r="DK2371" s="90"/>
      <c r="DL2371" s="90"/>
      <c r="DM2371" s="90"/>
      <c r="DN2371" s="90"/>
      <c r="DO2371" s="90"/>
      <c r="DP2371" s="90"/>
      <c r="DQ2371" s="90"/>
      <c r="DR2371" s="90"/>
      <c r="DS2371" s="90"/>
      <c r="DT2371" s="90"/>
      <c r="DU2371" s="90"/>
      <c r="DV2371" s="90"/>
      <c r="DW2371" s="90"/>
      <c r="DX2371" s="90"/>
      <c r="DY2371" s="90"/>
      <c r="DZ2371" s="90"/>
      <c r="EA2371" s="90"/>
      <c r="EB2371" s="90"/>
      <c r="EC2371" s="90"/>
      <c r="ED2371" s="90"/>
      <c r="EE2371" s="90"/>
      <c r="EF2371" s="90"/>
      <c r="EG2371" s="90"/>
      <c r="EH2371" s="90"/>
      <c r="EI2371" s="90"/>
      <c r="EJ2371" s="90"/>
      <c r="EK2371" s="90"/>
      <c r="EL2371" s="90"/>
      <c r="EM2371" s="90"/>
      <c r="EN2371" s="90"/>
      <c r="EO2371" s="90"/>
      <c r="EP2371" s="90"/>
      <c r="EQ2371" s="90"/>
      <c r="ER2371" s="90"/>
      <c r="ES2371" s="90"/>
      <c r="ET2371" s="90"/>
      <c r="EU2371" s="90"/>
      <c r="EV2371" s="90"/>
      <c r="EW2371" s="90"/>
      <c r="EX2371" s="90"/>
      <c r="EY2371" s="90"/>
      <c r="EZ2371" s="90"/>
      <c r="FA2371" s="90"/>
      <c r="FB2371" s="90"/>
      <c r="FC2371" s="90"/>
      <c r="FD2371" s="90"/>
      <c r="FE2371" s="90"/>
      <c r="FF2371" s="90"/>
      <c r="FG2371" s="90"/>
      <c r="FH2371" s="90"/>
      <c r="FI2371" s="90"/>
      <c r="FJ2371" s="90"/>
      <c r="FK2371" s="90"/>
      <c r="FL2371" s="90"/>
      <c r="FM2371" s="90"/>
      <c r="FN2371" s="90"/>
      <c r="FO2371" s="90"/>
      <c r="FP2371" s="90"/>
      <c r="FQ2371" s="90"/>
      <c r="FR2371" s="90"/>
      <c r="FS2371" s="90"/>
      <c r="FT2371" s="90"/>
      <c r="FU2371" s="90"/>
      <c r="FV2371" s="90"/>
      <c r="FW2371" s="90"/>
      <c r="FX2371" s="90"/>
      <c r="FY2371" s="90"/>
      <c r="FZ2371" s="90"/>
      <c r="GA2371" s="90"/>
      <c r="GB2371" s="90"/>
      <c r="GC2371" s="90"/>
      <c r="GD2371" s="90"/>
      <c r="GE2371" s="90"/>
      <c r="GF2371" s="90"/>
      <c r="GG2371" s="90"/>
      <c r="GH2371" s="90"/>
      <c r="GI2371" s="90"/>
      <c r="GJ2371" s="90"/>
      <c r="GK2371" s="90"/>
      <c r="GL2371" s="90"/>
      <c r="GM2371" s="90"/>
      <c r="GN2371" s="90"/>
      <c r="GO2371" s="90"/>
      <c r="GP2371" s="90"/>
      <c r="GQ2371" s="90"/>
      <c r="GR2371" s="90"/>
      <c r="GS2371" s="90"/>
      <c r="GT2371" s="90"/>
      <c r="GU2371" s="90"/>
      <c r="GV2371" s="90"/>
      <c r="GW2371" s="90"/>
      <c r="GX2371" s="90"/>
      <c r="GY2371" s="90"/>
      <c r="GZ2371" s="90"/>
      <c r="HA2371" s="90"/>
      <c r="HB2371" s="90"/>
      <c r="HC2371" s="90"/>
      <c r="HD2371" s="90"/>
      <c r="HE2371" s="90"/>
      <c r="HF2371" s="90"/>
      <c r="HG2371" s="90"/>
      <c r="HH2371" s="90"/>
      <c r="HI2371" s="90"/>
      <c r="HJ2371" s="90"/>
      <c r="HK2371" s="90"/>
      <c r="HL2371" s="90"/>
      <c r="HM2371" s="90"/>
      <c r="HN2371" s="90"/>
      <c r="HO2371" s="90"/>
      <c r="HP2371" s="90"/>
      <c r="HQ2371" s="90"/>
      <c r="HR2371" s="90"/>
      <c r="HS2371" s="90"/>
      <c r="HT2371" s="90"/>
      <c r="HU2371" s="90"/>
      <c r="HV2371" s="90"/>
      <c r="HW2371" s="90"/>
      <c r="HX2371" s="90"/>
      <c r="HY2371" s="90"/>
      <c r="HZ2371" s="90"/>
      <c r="IA2371" s="90"/>
      <c r="IB2371" s="90"/>
      <c r="IC2371" s="90"/>
      <c r="ID2371" s="90"/>
      <c r="IE2371" s="90"/>
      <c r="IF2371" s="90"/>
      <c r="IG2371" s="90"/>
      <c r="IH2371" s="90"/>
      <c r="II2371" s="90"/>
      <c r="IJ2371" s="90"/>
      <c r="IK2371" s="90"/>
      <c r="IL2371" s="90"/>
      <c r="IM2371" s="90"/>
    </row>
    <row r="2372" spans="1:247" ht="13.5">
      <c r="A2372" s="90"/>
      <c r="B2372" s="90"/>
      <c r="C2372" s="90"/>
      <c r="D2372" s="111"/>
      <c r="E2372" s="90"/>
      <c r="F2372" s="90"/>
      <c r="G2372" s="90"/>
      <c r="H2372" s="92"/>
      <c r="I2372" s="92"/>
      <c r="J2372" s="93"/>
      <c r="K2372" s="130">
        <f>SUM(K2334:K2371)</f>
        <v>39790.200325254576</v>
      </c>
      <c r="L2372" s="130">
        <f>SUM(L2334:L2371)</f>
        <v>33485.010454633222</v>
      </c>
      <c r="M2372" s="130">
        <f>SUM(M2334:M2371)</f>
        <v>6305.1898706213633</v>
      </c>
      <c r="N2372" s="91"/>
      <c r="O2372" s="90"/>
      <c r="P2372" s="90"/>
      <c r="Q2372" s="90"/>
      <c r="R2372" s="90"/>
      <c r="S2372" s="90"/>
      <c r="T2372" s="90"/>
      <c r="U2372" s="90"/>
      <c r="V2372" s="90"/>
      <c r="W2372" s="90"/>
      <c r="X2372" s="90"/>
      <c r="Y2372" s="90"/>
      <c r="Z2372" s="90"/>
      <c r="AA2372" s="90"/>
      <c r="AB2372" s="90"/>
      <c r="AC2372" s="90"/>
      <c r="AD2372" s="90"/>
      <c r="AE2372" s="90"/>
      <c r="AF2372" s="90"/>
      <c r="AG2372" s="90"/>
      <c r="AH2372" s="90"/>
      <c r="AI2372" s="90"/>
      <c r="AJ2372" s="90"/>
      <c r="AK2372" s="90"/>
      <c r="AL2372" s="90"/>
      <c r="AM2372" s="90"/>
      <c r="AN2372" s="90"/>
      <c r="AO2372" s="90"/>
      <c r="AP2372" s="90"/>
      <c r="AQ2372" s="90"/>
      <c r="AR2372" s="90"/>
      <c r="AS2372" s="90"/>
      <c r="AT2372" s="90"/>
      <c r="AU2372" s="90"/>
      <c r="AV2372" s="90"/>
      <c r="AW2372" s="90"/>
      <c r="AX2372" s="90"/>
      <c r="AY2372" s="90"/>
      <c r="AZ2372" s="90"/>
      <c r="BA2372" s="90"/>
      <c r="BB2372" s="90"/>
      <c r="BC2372" s="90"/>
      <c r="BD2372" s="90"/>
      <c r="BE2372" s="90"/>
      <c r="BF2372" s="90"/>
      <c r="BG2372" s="90"/>
      <c r="BH2372" s="90"/>
      <c r="BI2372" s="90"/>
      <c r="BJ2372" s="90"/>
      <c r="BK2372" s="90"/>
      <c r="BL2372" s="90"/>
      <c r="BM2372" s="90"/>
      <c r="BN2372" s="90"/>
      <c r="BO2372" s="90"/>
      <c r="BP2372" s="90"/>
      <c r="BQ2372" s="90"/>
      <c r="BR2372" s="90"/>
      <c r="BS2372" s="90"/>
      <c r="BT2372" s="90"/>
      <c r="BU2372" s="90"/>
      <c r="BV2372" s="90"/>
      <c r="BW2372" s="90"/>
      <c r="BX2372" s="90"/>
      <c r="BY2372" s="90"/>
      <c r="BZ2372" s="90"/>
      <c r="CA2372" s="90"/>
      <c r="CB2372" s="90"/>
      <c r="CC2372" s="90"/>
      <c r="CD2372" s="90"/>
      <c r="CE2372" s="90"/>
      <c r="CF2372" s="90"/>
      <c r="CG2372" s="90"/>
      <c r="CH2372" s="90"/>
      <c r="CI2372" s="90"/>
      <c r="CJ2372" s="90"/>
      <c r="CK2372" s="90"/>
      <c r="CL2372" s="90"/>
      <c r="CM2372" s="90"/>
      <c r="CN2372" s="90"/>
      <c r="CO2372" s="90"/>
      <c r="CP2372" s="90"/>
      <c r="CQ2372" s="90"/>
      <c r="CR2372" s="90"/>
      <c r="CS2372" s="90"/>
      <c r="CT2372" s="90"/>
      <c r="CU2372" s="90"/>
      <c r="CV2372" s="90"/>
      <c r="CW2372" s="90"/>
      <c r="CX2372" s="90"/>
      <c r="CY2372" s="90"/>
      <c r="CZ2372" s="90"/>
      <c r="DA2372" s="90"/>
      <c r="DB2372" s="90"/>
      <c r="DC2372" s="90"/>
      <c r="DD2372" s="90"/>
      <c r="DE2372" s="90"/>
      <c r="DF2372" s="90"/>
      <c r="DG2372" s="90"/>
      <c r="DH2372" s="90"/>
      <c r="DI2372" s="90"/>
      <c r="DJ2372" s="90"/>
      <c r="DK2372" s="90"/>
      <c r="DL2372" s="90"/>
      <c r="DM2372" s="90"/>
      <c r="DN2372" s="90"/>
      <c r="DO2372" s="90"/>
      <c r="DP2372" s="90"/>
      <c r="DQ2372" s="90"/>
      <c r="DR2372" s="90"/>
      <c r="DS2372" s="90"/>
      <c r="DT2372" s="90"/>
      <c r="DU2372" s="90"/>
      <c r="DV2372" s="90"/>
      <c r="DW2372" s="90"/>
      <c r="DX2372" s="90"/>
      <c r="DY2372" s="90"/>
      <c r="DZ2372" s="90"/>
      <c r="EA2372" s="90"/>
      <c r="EB2372" s="90"/>
      <c r="EC2372" s="90"/>
      <c r="ED2372" s="90"/>
      <c r="EE2372" s="90"/>
      <c r="EF2372" s="90"/>
      <c r="EG2372" s="90"/>
      <c r="EH2372" s="90"/>
      <c r="EI2372" s="90"/>
      <c r="EJ2372" s="90"/>
      <c r="EK2372" s="90"/>
      <c r="EL2372" s="90"/>
      <c r="EM2372" s="90"/>
      <c r="EN2372" s="90"/>
      <c r="EO2372" s="90"/>
      <c r="EP2372" s="90"/>
      <c r="EQ2372" s="90"/>
      <c r="ER2372" s="90"/>
      <c r="ES2372" s="90"/>
      <c r="ET2372" s="90"/>
      <c r="EU2372" s="90"/>
      <c r="EV2372" s="90"/>
      <c r="EW2372" s="90"/>
      <c r="EX2372" s="90"/>
      <c r="EY2372" s="90"/>
      <c r="EZ2372" s="90"/>
      <c r="FA2372" s="90"/>
      <c r="FB2372" s="90"/>
      <c r="FC2372" s="90"/>
      <c r="FD2372" s="90"/>
      <c r="FE2372" s="90"/>
      <c r="FF2372" s="90"/>
      <c r="FG2372" s="90"/>
      <c r="FH2372" s="90"/>
      <c r="FI2372" s="90"/>
      <c r="FJ2372" s="90"/>
      <c r="FK2372" s="90"/>
      <c r="FL2372" s="90"/>
      <c r="FM2372" s="90"/>
      <c r="FN2372" s="90"/>
      <c r="FO2372" s="90"/>
      <c r="FP2372" s="90"/>
      <c r="FQ2372" s="90"/>
      <c r="FR2372" s="90"/>
      <c r="FS2372" s="90"/>
      <c r="FT2372" s="90"/>
      <c r="FU2372" s="90"/>
      <c r="FV2372" s="90"/>
      <c r="FW2372" s="90"/>
      <c r="FX2372" s="90"/>
      <c r="FY2372" s="90"/>
      <c r="FZ2372" s="90"/>
      <c r="GA2372" s="90"/>
      <c r="GB2372" s="90"/>
      <c r="GC2372" s="90"/>
      <c r="GD2372" s="90"/>
      <c r="GE2372" s="90"/>
      <c r="GF2372" s="90"/>
      <c r="GG2372" s="90"/>
      <c r="GH2372" s="90"/>
      <c r="GI2372" s="90"/>
      <c r="GJ2372" s="90"/>
      <c r="GK2372" s="90"/>
      <c r="GL2372" s="90"/>
      <c r="GM2372" s="90"/>
      <c r="GN2372" s="90"/>
      <c r="GO2372" s="90"/>
      <c r="GP2372" s="90"/>
      <c r="GQ2372" s="90"/>
      <c r="GR2372" s="90"/>
      <c r="GS2372" s="90"/>
      <c r="GT2372" s="90"/>
      <c r="GU2372" s="90"/>
      <c r="GV2372" s="90"/>
      <c r="GW2372" s="90"/>
      <c r="GX2372" s="90"/>
      <c r="GY2372" s="90"/>
      <c r="GZ2372" s="90"/>
      <c r="HA2372" s="90"/>
      <c r="HB2372" s="90"/>
      <c r="HC2372" s="90"/>
      <c r="HD2372" s="90"/>
      <c r="HE2372" s="90"/>
      <c r="HF2372" s="90"/>
      <c r="HG2372" s="90"/>
      <c r="HH2372" s="90"/>
      <c r="HI2372" s="90"/>
      <c r="HJ2372" s="90"/>
      <c r="HK2372" s="90"/>
      <c r="HL2372" s="90"/>
      <c r="HM2372" s="90"/>
      <c r="HN2372" s="90"/>
      <c r="HO2372" s="90"/>
      <c r="HP2372" s="90"/>
      <c r="HQ2372" s="90"/>
      <c r="HR2372" s="90"/>
      <c r="HS2372" s="90"/>
      <c r="HT2372" s="90"/>
      <c r="HU2372" s="90"/>
      <c r="HV2372" s="90"/>
      <c r="HW2372" s="90"/>
      <c r="HX2372" s="90"/>
      <c r="HY2372" s="90"/>
      <c r="HZ2372" s="90"/>
      <c r="IA2372" s="90"/>
      <c r="IB2372" s="90"/>
      <c r="IC2372" s="90"/>
      <c r="ID2372" s="90"/>
      <c r="IE2372" s="90"/>
      <c r="IF2372" s="90"/>
      <c r="IG2372" s="90"/>
      <c r="IH2372" s="90"/>
      <c r="II2372" s="90"/>
      <c r="IJ2372" s="90"/>
      <c r="IK2372" s="90"/>
      <c r="IL2372" s="90"/>
      <c r="IM2372" s="90"/>
    </row>
    <row r="2373" spans="1:247" ht="13.5">
      <c r="A2373" s="90"/>
      <c r="B2373" s="90"/>
      <c r="C2373" s="90"/>
      <c r="D2373" s="111"/>
      <c r="E2373" s="90"/>
      <c r="F2373" s="90"/>
      <c r="G2373" s="90"/>
      <c r="H2373" s="92"/>
      <c r="I2373" s="92"/>
      <c r="J2373" s="93"/>
      <c r="K2373" s="94"/>
      <c r="L2373" s="94"/>
      <c r="M2373" s="94"/>
      <c r="N2373" s="91"/>
      <c r="O2373" s="90"/>
      <c r="P2373" s="90"/>
      <c r="Q2373" s="90"/>
      <c r="R2373" s="90"/>
      <c r="S2373" s="90"/>
      <c r="T2373" s="90"/>
      <c r="U2373" s="90"/>
      <c r="V2373" s="90"/>
      <c r="W2373" s="90"/>
      <c r="X2373" s="90"/>
      <c r="Y2373" s="90"/>
      <c r="Z2373" s="90"/>
      <c r="AA2373" s="90"/>
      <c r="AB2373" s="90"/>
      <c r="AC2373" s="90"/>
      <c r="AD2373" s="90"/>
      <c r="AE2373" s="90"/>
      <c r="AF2373" s="90"/>
      <c r="AG2373" s="90"/>
      <c r="AH2373" s="90"/>
      <c r="AI2373" s="90"/>
      <c r="AJ2373" s="90"/>
      <c r="AK2373" s="90"/>
      <c r="AL2373" s="90"/>
      <c r="AM2373" s="90"/>
      <c r="AN2373" s="90"/>
      <c r="AO2373" s="90"/>
      <c r="AP2373" s="90"/>
      <c r="AQ2373" s="90"/>
      <c r="AR2373" s="90"/>
      <c r="AS2373" s="90"/>
      <c r="AT2373" s="90"/>
      <c r="AU2373" s="90"/>
      <c r="AV2373" s="90"/>
      <c r="AW2373" s="90"/>
      <c r="AX2373" s="90"/>
      <c r="AY2373" s="90"/>
      <c r="AZ2373" s="90"/>
      <c r="BA2373" s="90"/>
      <c r="BB2373" s="90"/>
      <c r="BC2373" s="90"/>
      <c r="BD2373" s="90"/>
      <c r="BE2373" s="90"/>
      <c r="BF2373" s="90"/>
      <c r="BG2373" s="90"/>
      <c r="BH2373" s="90"/>
      <c r="BI2373" s="90"/>
      <c r="BJ2373" s="90"/>
      <c r="BK2373" s="90"/>
      <c r="BL2373" s="90"/>
      <c r="BM2373" s="90"/>
      <c r="BN2373" s="90"/>
      <c r="BO2373" s="90"/>
      <c r="BP2373" s="90"/>
      <c r="BQ2373" s="90"/>
      <c r="BR2373" s="90"/>
      <c r="BS2373" s="90"/>
      <c r="BT2373" s="90"/>
      <c r="BU2373" s="90"/>
      <c r="BV2373" s="90"/>
      <c r="BW2373" s="90"/>
      <c r="BX2373" s="90"/>
      <c r="BY2373" s="90"/>
      <c r="BZ2373" s="90"/>
      <c r="CA2373" s="90"/>
      <c r="CB2373" s="90"/>
      <c r="CC2373" s="90"/>
      <c r="CD2373" s="90"/>
      <c r="CE2373" s="90"/>
      <c r="CF2373" s="90"/>
      <c r="CG2373" s="90"/>
      <c r="CH2373" s="90"/>
      <c r="CI2373" s="90"/>
      <c r="CJ2373" s="90"/>
      <c r="CK2373" s="90"/>
      <c r="CL2373" s="90"/>
      <c r="CM2373" s="90"/>
      <c r="CN2373" s="90"/>
      <c r="CO2373" s="90"/>
      <c r="CP2373" s="90"/>
      <c r="CQ2373" s="90"/>
      <c r="CR2373" s="90"/>
      <c r="CS2373" s="90"/>
      <c r="CT2373" s="90"/>
      <c r="CU2373" s="90"/>
      <c r="CV2373" s="90"/>
      <c r="CW2373" s="90"/>
      <c r="CX2373" s="90"/>
      <c r="CY2373" s="90"/>
      <c r="CZ2373" s="90"/>
      <c r="DA2373" s="90"/>
      <c r="DB2373" s="90"/>
      <c r="DC2373" s="90"/>
      <c r="DD2373" s="90"/>
      <c r="DE2373" s="90"/>
      <c r="DF2373" s="90"/>
      <c r="DG2373" s="90"/>
      <c r="DH2373" s="90"/>
      <c r="DI2373" s="90"/>
      <c r="DJ2373" s="90"/>
      <c r="DK2373" s="90"/>
      <c r="DL2373" s="90"/>
      <c r="DM2373" s="90"/>
      <c r="DN2373" s="90"/>
      <c r="DO2373" s="90"/>
      <c r="DP2373" s="90"/>
      <c r="DQ2373" s="90"/>
      <c r="DR2373" s="90"/>
      <c r="DS2373" s="90"/>
      <c r="DT2373" s="90"/>
      <c r="DU2373" s="90"/>
      <c r="DV2373" s="90"/>
      <c r="DW2373" s="90"/>
      <c r="DX2373" s="90"/>
      <c r="DY2373" s="90"/>
      <c r="DZ2373" s="90"/>
      <c r="EA2373" s="90"/>
      <c r="EB2373" s="90"/>
      <c r="EC2373" s="90"/>
      <c r="ED2373" s="90"/>
      <c r="EE2373" s="90"/>
      <c r="EF2373" s="90"/>
      <c r="EG2373" s="90"/>
      <c r="EH2373" s="90"/>
      <c r="EI2373" s="90"/>
      <c r="EJ2373" s="90"/>
      <c r="EK2373" s="90"/>
      <c r="EL2373" s="90"/>
      <c r="EM2373" s="90"/>
      <c r="EN2373" s="90"/>
      <c r="EO2373" s="90"/>
      <c r="EP2373" s="90"/>
      <c r="EQ2373" s="90"/>
      <c r="ER2373" s="90"/>
      <c r="ES2373" s="90"/>
      <c r="ET2373" s="90"/>
      <c r="EU2373" s="90"/>
      <c r="EV2373" s="90"/>
      <c r="EW2373" s="90"/>
      <c r="EX2373" s="90"/>
      <c r="EY2373" s="90"/>
      <c r="EZ2373" s="90"/>
      <c r="FA2373" s="90"/>
      <c r="FB2373" s="90"/>
      <c r="FC2373" s="90"/>
      <c r="FD2373" s="90"/>
      <c r="FE2373" s="90"/>
      <c r="FF2373" s="90"/>
      <c r="FG2373" s="90"/>
      <c r="FH2373" s="90"/>
      <c r="FI2373" s="90"/>
      <c r="FJ2373" s="90"/>
      <c r="FK2373" s="90"/>
      <c r="FL2373" s="90"/>
      <c r="FM2373" s="90"/>
      <c r="FN2373" s="90"/>
      <c r="FO2373" s="90"/>
      <c r="FP2373" s="90"/>
      <c r="FQ2373" s="90"/>
      <c r="FR2373" s="90"/>
      <c r="FS2373" s="90"/>
      <c r="FT2373" s="90"/>
      <c r="FU2373" s="90"/>
      <c r="FV2373" s="90"/>
      <c r="FW2373" s="90"/>
      <c r="FX2373" s="90"/>
      <c r="FY2373" s="90"/>
      <c r="FZ2373" s="90"/>
      <c r="GA2373" s="90"/>
      <c r="GB2373" s="90"/>
      <c r="GC2373" s="90"/>
      <c r="GD2373" s="90"/>
      <c r="GE2373" s="90"/>
      <c r="GF2373" s="90"/>
      <c r="GG2373" s="90"/>
      <c r="GH2373" s="90"/>
      <c r="GI2373" s="90"/>
      <c r="GJ2373" s="90"/>
      <c r="GK2373" s="90"/>
      <c r="GL2373" s="90"/>
      <c r="GM2373" s="90"/>
      <c r="GN2373" s="90"/>
      <c r="GO2373" s="90"/>
      <c r="GP2373" s="90"/>
      <c r="GQ2373" s="90"/>
      <c r="GR2373" s="90"/>
      <c r="GS2373" s="90"/>
      <c r="GT2373" s="90"/>
      <c r="GU2373" s="90"/>
      <c r="GV2373" s="90"/>
      <c r="GW2373" s="90"/>
      <c r="GX2373" s="90"/>
      <c r="GY2373" s="90"/>
      <c r="GZ2373" s="90"/>
      <c r="HA2373" s="90"/>
      <c r="HB2373" s="90"/>
      <c r="HC2373" s="90"/>
      <c r="HD2373" s="90"/>
      <c r="HE2373" s="90"/>
      <c r="HF2373" s="90"/>
      <c r="HG2373" s="90"/>
      <c r="HH2373" s="90"/>
      <c r="HI2373" s="90"/>
      <c r="HJ2373" s="90"/>
      <c r="HK2373" s="90"/>
      <c r="HL2373" s="90"/>
      <c r="HM2373" s="90"/>
      <c r="HN2373" s="90"/>
      <c r="HO2373" s="90"/>
      <c r="HP2373" s="90"/>
      <c r="HQ2373" s="90"/>
      <c r="HR2373" s="90"/>
      <c r="HS2373" s="90"/>
      <c r="HT2373" s="90"/>
      <c r="HU2373" s="90"/>
      <c r="HV2373" s="90"/>
      <c r="HW2373" s="90"/>
      <c r="HX2373" s="90"/>
      <c r="HY2373" s="90"/>
      <c r="HZ2373" s="90"/>
      <c r="IA2373" s="90"/>
      <c r="IB2373" s="90"/>
      <c r="IC2373" s="90"/>
      <c r="ID2373" s="90"/>
      <c r="IE2373" s="90"/>
      <c r="IF2373" s="90"/>
      <c r="IG2373" s="90"/>
      <c r="IH2373" s="90"/>
      <c r="II2373" s="90"/>
      <c r="IJ2373" s="90"/>
      <c r="IK2373" s="90"/>
      <c r="IL2373" s="90"/>
      <c r="IM2373" s="90"/>
    </row>
    <row r="2374" spans="1:247" ht="13.5">
      <c r="A2374" s="90" t="s">
        <v>3353</v>
      </c>
      <c r="B2374" s="90" t="s">
        <v>3600</v>
      </c>
      <c r="C2374" s="90" t="s">
        <v>3617</v>
      </c>
      <c r="D2374" s="122">
        <v>45996</v>
      </c>
      <c r="E2374" s="75" t="s">
        <v>3618</v>
      </c>
      <c r="F2374" s="75" t="s">
        <v>3619</v>
      </c>
      <c r="G2374" s="75" t="s">
        <v>3620</v>
      </c>
      <c r="H2374" s="77">
        <v>293565.68</v>
      </c>
      <c r="I2374" s="92">
        <v>509.94</v>
      </c>
      <c r="J2374" s="93"/>
      <c r="K2374" s="94">
        <f>H2374/I2374</f>
        <v>575.68670824018511</v>
      </c>
      <c r="L2374" s="94">
        <f>K2374</f>
        <v>575.68670824018511</v>
      </c>
      <c r="M2374" s="94">
        <f>K2374-L2374</f>
        <v>0</v>
      </c>
      <c r="N2374" s="90" t="s">
        <v>3033</v>
      </c>
      <c r="O2374" s="90" t="s">
        <v>3034</v>
      </c>
      <c r="P2374" s="90" t="s">
        <v>3035</v>
      </c>
      <c r="Q2374" s="90"/>
      <c r="R2374" s="90" t="s">
        <v>3036</v>
      </c>
      <c r="S2374" s="90"/>
      <c r="T2374" s="115"/>
      <c r="U2374" s="90"/>
      <c r="V2374" s="90"/>
      <c r="W2374" s="90"/>
      <c r="X2374" s="90"/>
      <c r="Y2374" s="90"/>
      <c r="Z2374" s="90"/>
      <c r="AA2374" s="90"/>
      <c r="AB2374" s="90"/>
      <c r="AC2374" s="90"/>
      <c r="AD2374" s="90"/>
      <c r="AE2374" s="90"/>
      <c r="AF2374" s="90"/>
      <c r="AG2374" s="90"/>
      <c r="AH2374" s="90"/>
      <c r="AI2374" s="90"/>
      <c r="AJ2374" s="90"/>
      <c r="AK2374" s="90"/>
      <c r="AL2374" s="90"/>
      <c r="AM2374" s="90"/>
      <c r="AN2374" s="90"/>
      <c r="AO2374" s="90"/>
      <c r="AP2374" s="90"/>
      <c r="AQ2374" s="90"/>
      <c r="AR2374" s="90"/>
      <c r="AS2374" s="90"/>
      <c r="AT2374" s="90"/>
      <c r="AU2374" s="90"/>
      <c r="AV2374" s="90"/>
      <c r="AW2374" s="90"/>
      <c r="AX2374" s="90"/>
      <c r="AY2374" s="90"/>
      <c r="AZ2374" s="90"/>
      <c r="BA2374" s="90"/>
      <c r="BB2374" s="90"/>
      <c r="BC2374" s="90"/>
      <c r="BD2374" s="90"/>
      <c r="BE2374" s="90"/>
      <c r="BF2374" s="90"/>
      <c r="BG2374" s="90"/>
      <c r="BH2374" s="90"/>
      <c r="BI2374" s="90"/>
      <c r="BJ2374" s="90"/>
      <c r="BK2374" s="90"/>
      <c r="BL2374" s="90"/>
      <c r="BM2374" s="90"/>
      <c r="BN2374" s="90"/>
      <c r="BO2374" s="90"/>
      <c r="BP2374" s="90"/>
      <c r="BQ2374" s="90"/>
      <c r="BR2374" s="90"/>
      <c r="BS2374" s="90"/>
      <c r="BT2374" s="90"/>
      <c r="BU2374" s="90"/>
      <c r="BV2374" s="90"/>
      <c r="BW2374" s="90"/>
      <c r="BX2374" s="90"/>
      <c r="BY2374" s="90"/>
      <c r="BZ2374" s="90"/>
      <c r="CA2374" s="90"/>
      <c r="CB2374" s="90"/>
      <c r="CC2374" s="90"/>
      <c r="CD2374" s="90"/>
      <c r="CE2374" s="90"/>
      <c r="CF2374" s="90"/>
      <c r="CG2374" s="90"/>
      <c r="CH2374" s="90"/>
      <c r="CI2374" s="90"/>
      <c r="CJ2374" s="90"/>
      <c r="CK2374" s="90"/>
      <c r="CL2374" s="90"/>
      <c r="CM2374" s="90"/>
      <c r="CN2374" s="90"/>
      <c r="CO2374" s="90"/>
      <c r="CP2374" s="90"/>
      <c r="CQ2374" s="90"/>
      <c r="CR2374" s="90"/>
      <c r="CS2374" s="90"/>
      <c r="CT2374" s="90"/>
      <c r="CU2374" s="90"/>
      <c r="CV2374" s="90"/>
      <c r="CW2374" s="90"/>
      <c r="CX2374" s="90"/>
      <c r="CY2374" s="90"/>
      <c r="CZ2374" s="90"/>
      <c r="DA2374" s="90"/>
      <c r="DB2374" s="90"/>
      <c r="DC2374" s="90"/>
      <c r="DD2374" s="90"/>
      <c r="DE2374" s="90"/>
      <c r="DF2374" s="90"/>
      <c r="DG2374" s="90"/>
      <c r="DH2374" s="90"/>
      <c r="DI2374" s="90"/>
      <c r="DJ2374" s="90"/>
      <c r="DK2374" s="90"/>
      <c r="DL2374" s="90"/>
      <c r="DM2374" s="90"/>
      <c r="DN2374" s="90"/>
      <c r="DO2374" s="90"/>
      <c r="DP2374" s="90"/>
      <c r="DQ2374" s="90"/>
      <c r="DR2374" s="90"/>
      <c r="DS2374" s="90"/>
      <c r="DT2374" s="90"/>
      <c r="DU2374" s="90"/>
      <c r="DV2374" s="90"/>
      <c r="DW2374" s="90"/>
      <c r="DX2374" s="90"/>
      <c r="DY2374" s="90"/>
      <c r="DZ2374" s="90"/>
      <c r="EA2374" s="90"/>
      <c r="EB2374" s="90"/>
      <c r="EC2374" s="90"/>
      <c r="ED2374" s="90"/>
      <c r="EE2374" s="90"/>
      <c r="EF2374" s="90"/>
      <c r="EG2374" s="90"/>
      <c r="EH2374" s="90"/>
      <c r="EI2374" s="90"/>
      <c r="EJ2374" s="90"/>
      <c r="EK2374" s="90"/>
      <c r="EL2374" s="90"/>
      <c r="EM2374" s="90"/>
      <c r="EN2374" s="90"/>
      <c r="EO2374" s="90"/>
      <c r="EP2374" s="90"/>
      <c r="EQ2374" s="90"/>
      <c r="ER2374" s="90"/>
      <c r="ES2374" s="90"/>
      <c r="ET2374" s="90"/>
      <c r="EU2374" s="90"/>
      <c r="EV2374" s="90"/>
      <c r="EW2374" s="90"/>
      <c r="EX2374" s="90"/>
      <c r="EY2374" s="90"/>
      <c r="EZ2374" s="90"/>
      <c r="FA2374" s="90"/>
      <c r="FB2374" s="90"/>
      <c r="FC2374" s="90"/>
      <c r="FD2374" s="90"/>
      <c r="FE2374" s="90"/>
      <c r="FF2374" s="90"/>
      <c r="FG2374" s="90"/>
      <c r="FH2374" s="90"/>
      <c r="FI2374" s="90"/>
      <c r="FJ2374" s="90"/>
      <c r="FK2374" s="90"/>
      <c r="FL2374" s="90"/>
      <c r="FM2374" s="90"/>
      <c r="FN2374" s="90"/>
      <c r="FO2374" s="90"/>
      <c r="FP2374" s="90"/>
      <c r="FQ2374" s="90"/>
      <c r="FR2374" s="90"/>
      <c r="FS2374" s="90"/>
      <c r="FT2374" s="90"/>
      <c r="FU2374" s="90"/>
      <c r="FV2374" s="90"/>
      <c r="FW2374" s="90"/>
      <c r="FX2374" s="90"/>
      <c r="FY2374" s="90"/>
      <c r="FZ2374" s="90"/>
      <c r="GA2374" s="90"/>
      <c r="GB2374" s="90"/>
      <c r="GC2374" s="90"/>
      <c r="GD2374" s="90"/>
      <c r="GE2374" s="90"/>
      <c r="GF2374" s="90"/>
      <c r="GG2374" s="90"/>
      <c r="GH2374" s="90"/>
      <c r="GI2374" s="90"/>
      <c r="GJ2374" s="90"/>
      <c r="GK2374" s="90"/>
      <c r="GL2374" s="90"/>
      <c r="GM2374" s="90"/>
      <c r="GN2374" s="90"/>
      <c r="GO2374" s="90"/>
      <c r="GP2374" s="90"/>
      <c r="GQ2374" s="90"/>
      <c r="GR2374" s="90"/>
      <c r="GS2374" s="90"/>
      <c r="GT2374" s="90"/>
      <c r="GU2374" s="90"/>
      <c r="GV2374" s="90"/>
      <c r="GW2374" s="90"/>
      <c r="GX2374" s="90"/>
      <c r="GY2374" s="90"/>
      <c r="GZ2374" s="90"/>
      <c r="HA2374" s="90"/>
      <c r="HB2374" s="90"/>
      <c r="HC2374" s="90"/>
      <c r="HD2374" s="90"/>
      <c r="HE2374" s="90"/>
      <c r="HF2374" s="90"/>
      <c r="HG2374" s="90"/>
      <c r="HH2374" s="90"/>
      <c r="HI2374" s="90"/>
      <c r="HJ2374" s="90"/>
      <c r="HK2374" s="90"/>
      <c r="HL2374" s="90"/>
      <c r="HM2374" s="90"/>
      <c r="HN2374" s="90"/>
      <c r="HO2374" s="90"/>
      <c r="HP2374" s="90"/>
      <c r="HQ2374" s="90"/>
      <c r="HR2374" s="90"/>
      <c r="HS2374" s="90"/>
      <c r="HT2374" s="90"/>
      <c r="HU2374" s="90"/>
      <c r="HV2374" s="90"/>
      <c r="HW2374" s="90"/>
      <c r="HX2374" s="90"/>
      <c r="HY2374" s="90"/>
      <c r="HZ2374" s="90"/>
      <c r="IA2374" s="90"/>
      <c r="IB2374" s="90"/>
      <c r="IC2374" s="90"/>
      <c r="ID2374" s="90"/>
      <c r="IE2374" s="90"/>
      <c r="IF2374" s="90"/>
      <c r="IG2374" s="90"/>
      <c r="IH2374" s="90"/>
      <c r="II2374" s="90"/>
      <c r="IJ2374" s="90"/>
      <c r="IK2374" s="90"/>
      <c r="IL2374" s="90"/>
      <c r="IM2374" s="90"/>
    </row>
    <row r="2375" spans="1:247" ht="13.5">
      <c r="A2375" s="90"/>
      <c r="B2375" s="90"/>
      <c r="C2375" s="90"/>
      <c r="D2375" s="122"/>
      <c r="E2375" s="75"/>
      <c r="F2375" s="75"/>
      <c r="G2375" s="75"/>
      <c r="H2375" s="77"/>
      <c r="I2375" s="92"/>
      <c r="J2375" s="93"/>
      <c r="K2375" s="130">
        <f>SUM(K2374)</f>
        <v>575.68670824018511</v>
      </c>
      <c r="L2375" s="130">
        <f>SUM(L2374)</f>
        <v>575.68670824018511</v>
      </c>
      <c r="M2375" s="130">
        <f>SUM(M2374)</f>
        <v>0</v>
      </c>
      <c r="N2375" s="90"/>
      <c r="O2375" s="90"/>
      <c r="P2375" s="90"/>
      <c r="Q2375" s="90"/>
      <c r="R2375" s="90"/>
      <c r="S2375" s="90"/>
      <c r="T2375" s="115"/>
      <c r="U2375" s="90"/>
      <c r="V2375" s="90"/>
      <c r="W2375" s="90"/>
      <c r="X2375" s="90"/>
      <c r="Y2375" s="90"/>
      <c r="Z2375" s="90"/>
      <c r="AA2375" s="90"/>
      <c r="AB2375" s="90"/>
      <c r="AC2375" s="90"/>
      <c r="AD2375" s="90"/>
      <c r="AE2375" s="90"/>
      <c r="AF2375" s="90"/>
      <c r="AG2375" s="90"/>
      <c r="AH2375" s="90"/>
      <c r="AI2375" s="90"/>
      <c r="AJ2375" s="90"/>
      <c r="AK2375" s="90"/>
      <c r="AL2375" s="90"/>
      <c r="AM2375" s="90"/>
      <c r="AN2375" s="90"/>
      <c r="AO2375" s="90"/>
      <c r="AP2375" s="90"/>
      <c r="AQ2375" s="90"/>
      <c r="AR2375" s="90"/>
      <c r="AS2375" s="90"/>
      <c r="AT2375" s="90"/>
      <c r="AU2375" s="90"/>
      <c r="AV2375" s="90"/>
      <c r="AW2375" s="90"/>
      <c r="AX2375" s="90"/>
      <c r="AY2375" s="90"/>
      <c r="AZ2375" s="90"/>
      <c r="BA2375" s="90"/>
      <c r="BB2375" s="90"/>
      <c r="BC2375" s="90"/>
      <c r="BD2375" s="90"/>
      <c r="BE2375" s="90"/>
      <c r="BF2375" s="90"/>
      <c r="BG2375" s="90"/>
      <c r="BH2375" s="90"/>
      <c r="BI2375" s="90"/>
      <c r="BJ2375" s="90"/>
      <c r="BK2375" s="90"/>
      <c r="BL2375" s="90"/>
      <c r="BM2375" s="90"/>
      <c r="BN2375" s="90"/>
      <c r="BO2375" s="90"/>
      <c r="BP2375" s="90"/>
      <c r="BQ2375" s="90"/>
      <c r="BR2375" s="90"/>
      <c r="BS2375" s="90"/>
      <c r="BT2375" s="90"/>
      <c r="BU2375" s="90"/>
      <c r="BV2375" s="90"/>
      <c r="BW2375" s="90"/>
      <c r="BX2375" s="90"/>
      <c r="BY2375" s="90"/>
      <c r="BZ2375" s="90"/>
      <c r="CA2375" s="90"/>
      <c r="CB2375" s="90"/>
      <c r="CC2375" s="90"/>
      <c r="CD2375" s="90"/>
      <c r="CE2375" s="90"/>
      <c r="CF2375" s="90"/>
      <c r="CG2375" s="90"/>
      <c r="CH2375" s="90"/>
      <c r="CI2375" s="90"/>
      <c r="CJ2375" s="90"/>
      <c r="CK2375" s="90"/>
      <c r="CL2375" s="90"/>
      <c r="CM2375" s="90"/>
      <c r="CN2375" s="90"/>
      <c r="CO2375" s="90"/>
      <c r="CP2375" s="90"/>
      <c r="CQ2375" s="90"/>
      <c r="CR2375" s="90"/>
      <c r="CS2375" s="90"/>
      <c r="CT2375" s="90"/>
      <c r="CU2375" s="90"/>
      <c r="CV2375" s="90"/>
      <c r="CW2375" s="90"/>
      <c r="CX2375" s="90"/>
      <c r="CY2375" s="90"/>
      <c r="CZ2375" s="90"/>
      <c r="DA2375" s="90"/>
      <c r="DB2375" s="90"/>
      <c r="DC2375" s="90"/>
      <c r="DD2375" s="90"/>
      <c r="DE2375" s="90"/>
      <c r="DF2375" s="90"/>
      <c r="DG2375" s="90"/>
      <c r="DH2375" s="90"/>
      <c r="DI2375" s="90"/>
      <c r="DJ2375" s="90"/>
      <c r="DK2375" s="90"/>
      <c r="DL2375" s="90"/>
      <c r="DM2375" s="90"/>
      <c r="DN2375" s="90"/>
      <c r="DO2375" s="90"/>
      <c r="DP2375" s="90"/>
      <c r="DQ2375" s="90"/>
      <c r="DR2375" s="90"/>
      <c r="DS2375" s="90"/>
      <c r="DT2375" s="90"/>
      <c r="DU2375" s="90"/>
      <c r="DV2375" s="90"/>
      <c r="DW2375" s="90"/>
      <c r="DX2375" s="90"/>
      <c r="DY2375" s="90"/>
      <c r="DZ2375" s="90"/>
      <c r="EA2375" s="90"/>
      <c r="EB2375" s="90"/>
      <c r="EC2375" s="90"/>
      <c r="ED2375" s="90"/>
      <c r="EE2375" s="90"/>
      <c r="EF2375" s="90"/>
      <c r="EG2375" s="90"/>
      <c r="EH2375" s="90"/>
      <c r="EI2375" s="90"/>
      <c r="EJ2375" s="90"/>
      <c r="EK2375" s="90"/>
      <c r="EL2375" s="90"/>
      <c r="EM2375" s="90"/>
      <c r="EN2375" s="90"/>
      <c r="EO2375" s="90"/>
      <c r="EP2375" s="90"/>
      <c r="EQ2375" s="90"/>
      <c r="ER2375" s="90"/>
      <c r="ES2375" s="90"/>
      <c r="ET2375" s="90"/>
      <c r="EU2375" s="90"/>
      <c r="EV2375" s="90"/>
      <c r="EW2375" s="90"/>
      <c r="EX2375" s="90"/>
      <c r="EY2375" s="90"/>
      <c r="EZ2375" s="90"/>
      <c r="FA2375" s="90"/>
      <c r="FB2375" s="90"/>
      <c r="FC2375" s="90"/>
      <c r="FD2375" s="90"/>
      <c r="FE2375" s="90"/>
      <c r="FF2375" s="90"/>
      <c r="FG2375" s="90"/>
      <c r="FH2375" s="90"/>
      <c r="FI2375" s="90"/>
      <c r="FJ2375" s="90"/>
      <c r="FK2375" s="90"/>
      <c r="FL2375" s="90"/>
      <c r="FM2375" s="90"/>
      <c r="FN2375" s="90"/>
      <c r="FO2375" s="90"/>
      <c r="FP2375" s="90"/>
      <c r="FQ2375" s="90"/>
      <c r="FR2375" s="90"/>
      <c r="FS2375" s="90"/>
      <c r="FT2375" s="90"/>
      <c r="FU2375" s="90"/>
      <c r="FV2375" s="90"/>
      <c r="FW2375" s="90"/>
      <c r="FX2375" s="90"/>
      <c r="FY2375" s="90"/>
      <c r="FZ2375" s="90"/>
      <c r="GA2375" s="90"/>
      <c r="GB2375" s="90"/>
      <c r="GC2375" s="90"/>
      <c r="GD2375" s="90"/>
      <c r="GE2375" s="90"/>
      <c r="GF2375" s="90"/>
      <c r="GG2375" s="90"/>
      <c r="GH2375" s="90"/>
      <c r="GI2375" s="90"/>
      <c r="GJ2375" s="90"/>
      <c r="GK2375" s="90"/>
      <c r="GL2375" s="90"/>
      <c r="GM2375" s="90"/>
      <c r="GN2375" s="90"/>
      <c r="GO2375" s="90"/>
      <c r="GP2375" s="90"/>
      <c r="GQ2375" s="90"/>
      <c r="GR2375" s="90"/>
      <c r="GS2375" s="90"/>
      <c r="GT2375" s="90"/>
      <c r="GU2375" s="90"/>
      <c r="GV2375" s="90"/>
      <c r="GW2375" s="90"/>
      <c r="GX2375" s="90"/>
      <c r="GY2375" s="90"/>
      <c r="GZ2375" s="90"/>
      <c r="HA2375" s="90"/>
      <c r="HB2375" s="90"/>
      <c r="HC2375" s="90"/>
      <c r="HD2375" s="90"/>
      <c r="HE2375" s="90"/>
      <c r="HF2375" s="90"/>
      <c r="HG2375" s="90"/>
      <c r="HH2375" s="90"/>
      <c r="HI2375" s="90"/>
      <c r="HJ2375" s="90"/>
      <c r="HK2375" s="90"/>
      <c r="HL2375" s="90"/>
      <c r="HM2375" s="90"/>
      <c r="HN2375" s="90"/>
      <c r="HO2375" s="90"/>
      <c r="HP2375" s="90"/>
      <c r="HQ2375" s="90"/>
      <c r="HR2375" s="90"/>
      <c r="HS2375" s="90"/>
      <c r="HT2375" s="90"/>
      <c r="HU2375" s="90"/>
      <c r="HV2375" s="90"/>
      <c r="HW2375" s="90"/>
      <c r="HX2375" s="90"/>
      <c r="HY2375" s="90"/>
      <c r="HZ2375" s="90"/>
      <c r="IA2375" s="90"/>
      <c r="IB2375" s="90"/>
      <c r="IC2375" s="90"/>
      <c r="ID2375" s="90"/>
      <c r="IE2375" s="90"/>
      <c r="IF2375" s="90"/>
      <c r="IG2375" s="90"/>
      <c r="IH2375" s="90"/>
      <c r="II2375" s="90"/>
      <c r="IJ2375" s="90"/>
      <c r="IK2375" s="90"/>
      <c r="IL2375" s="90"/>
      <c r="IM2375" s="90"/>
    </row>
    <row r="2376" spans="1:247" ht="13.5">
      <c r="A2376" s="90"/>
      <c r="B2376" s="90"/>
      <c r="C2376" s="90"/>
      <c r="D2376" s="122"/>
      <c r="E2376" s="75"/>
      <c r="F2376" s="75"/>
      <c r="G2376" s="75"/>
      <c r="H2376" s="77"/>
      <c r="I2376" s="92"/>
      <c r="J2376" s="93"/>
      <c r="K2376" s="94"/>
      <c r="L2376" s="94"/>
      <c r="M2376" s="94"/>
      <c r="N2376" s="90"/>
      <c r="O2376" s="90"/>
      <c r="P2376" s="90"/>
      <c r="Q2376" s="90"/>
      <c r="R2376" s="90"/>
      <c r="S2376" s="90"/>
      <c r="T2376" s="115"/>
      <c r="U2376" s="90"/>
      <c r="V2376" s="90"/>
      <c r="W2376" s="90"/>
      <c r="X2376" s="90"/>
      <c r="Y2376" s="90"/>
      <c r="Z2376" s="90"/>
      <c r="AA2376" s="90"/>
      <c r="AB2376" s="90"/>
      <c r="AC2376" s="90"/>
      <c r="AD2376" s="90"/>
      <c r="AE2376" s="90"/>
      <c r="AF2376" s="90"/>
      <c r="AG2376" s="90"/>
      <c r="AH2376" s="90"/>
      <c r="AI2376" s="90"/>
      <c r="AJ2376" s="90"/>
      <c r="AK2376" s="90"/>
      <c r="AL2376" s="90"/>
      <c r="AM2376" s="90"/>
      <c r="AN2376" s="90"/>
      <c r="AO2376" s="90"/>
      <c r="AP2376" s="90"/>
      <c r="AQ2376" s="90"/>
      <c r="AR2376" s="90"/>
      <c r="AS2376" s="90"/>
      <c r="AT2376" s="90"/>
      <c r="AU2376" s="90"/>
      <c r="AV2376" s="90"/>
      <c r="AW2376" s="90"/>
      <c r="AX2376" s="90"/>
      <c r="AY2376" s="90"/>
      <c r="AZ2376" s="90"/>
      <c r="BA2376" s="90"/>
      <c r="BB2376" s="90"/>
      <c r="BC2376" s="90"/>
      <c r="BD2376" s="90"/>
      <c r="BE2376" s="90"/>
      <c r="BF2376" s="90"/>
      <c r="BG2376" s="90"/>
      <c r="BH2376" s="90"/>
      <c r="BI2376" s="90"/>
      <c r="BJ2376" s="90"/>
      <c r="BK2376" s="90"/>
      <c r="BL2376" s="90"/>
      <c r="BM2376" s="90"/>
      <c r="BN2376" s="90"/>
      <c r="BO2376" s="90"/>
      <c r="BP2376" s="90"/>
      <c r="BQ2376" s="90"/>
      <c r="BR2376" s="90"/>
      <c r="BS2376" s="90"/>
      <c r="BT2376" s="90"/>
      <c r="BU2376" s="90"/>
      <c r="BV2376" s="90"/>
      <c r="BW2376" s="90"/>
      <c r="BX2376" s="90"/>
      <c r="BY2376" s="90"/>
      <c r="BZ2376" s="90"/>
      <c r="CA2376" s="90"/>
      <c r="CB2376" s="90"/>
      <c r="CC2376" s="90"/>
      <c r="CD2376" s="90"/>
      <c r="CE2376" s="90"/>
      <c r="CF2376" s="90"/>
      <c r="CG2376" s="90"/>
      <c r="CH2376" s="90"/>
      <c r="CI2376" s="90"/>
      <c r="CJ2376" s="90"/>
      <c r="CK2376" s="90"/>
      <c r="CL2376" s="90"/>
      <c r="CM2376" s="90"/>
      <c r="CN2376" s="90"/>
      <c r="CO2376" s="90"/>
      <c r="CP2376" s="90"/>
      <c r="CQ2376" s="90"/>
      <c r="CR2376" s="90"/>
      <c r="CS2376" s="90"/>
      <c r="CT2376" s="90"/>
      <c r="CU2376" s="90"/>
      <c r="CV2376" s="90"/>
      <c r="CW2376" s="90"/>
      <c r="CX2376" s="90"/>
      <c r="CY2376" s="90"/>
      <c r="CZ2376" s="90"/>
      <c r="DA2376" s="90"/>
      <c r="DB2376" s="90"/>
      <c r="DC2376" s="90"/>
      <c r="DD2376" s="90"/>
      <c r="DE2376" s="90"/>
      <c r="DF2376" s="90"/>
      <c r="DG2376" s="90"/>
      <c r="DH2376" s="90"/>
      <c r="DI2376" s="90"/>
      <c r="DJ2376" s="90"/>
      <c r="DK2376" s="90"/>
      <c r="DL2376" s="90"/>
      <c r="DM2376" s="90"/>
      <c r="DN2376" s="90"/>
      <c r="DO2376" s="90"/>
      <c r="DP2376" s="90"/>
      <c r="DQ2376" s="90"/>
      <c r="DR2376" s="90"/>
      <c r="DS2376" s="90"/>
      <c r="DT2376" s="90"/>
      <c r="DU2376" s="90"/>
      <c r="DV2376" s="90"/>
      <c r="DW2376" s="90"/>
      <c r="DX2376" s="90"/>
      <c r="DY2376" s="90"/>
      <c r="DZ2376" s="90"/>
      <c r="EA2376" s="90"/>
      <c r="EB2376" s="90"/>
      <c r="EC2376" s="90"/>
      <c r="ED2376" s="90"/>
      <c r="EE2376" s="90"/>
      <c r="EF2376" s="90"/>
      <c r="EG2376" s="90"/>
      <c r="EH2376" s="90"/>
      <c r="EI2376" s="90"/>
      <c r="EJ2376" s="90"/>
      <c r="EK2376" s="90"/>
      <c r="EL2376" s="90"/>
      <c r="EM2376" s="90"/>
      <c r="EN2376" s="90"/>
      <c r="EO2376" s="90"/>
      <c r="EP2376" s="90"/>
      <c r="EQ2376" s="90"/>
      <c r="ER2376" s="90"/>
      <c r="ES2376" s="90"/>
      <c r="ET2376" s="90"/>
      <c r="EU2376" s="90"/>
      <c r="EV2376" s="90"/>
      <c r="EW2376" s="90"/>
      <c r="EX2376" s="90"/>
      <c r="EY2376" s="90"/>
      <c r="EZ2376" s="90"/>
      <c r="FA2376" s="90"/>
      <c r="FB2376" s="90"/>
      <c r="FC2376" s="90"/>
      <c r="FD2376" s="90"/>
      <c r="FE2376" s="90"/>
      <c r="FF2376" s="90"/>
      <c r="FG2376" s="90"/>
      <c r="FH2376" s="90"/>
      <c r="FI2376" s="90"/>
      <c r="FJ2376" s="90"/>
      <c r="FK2376" s="90"/>
      <c r="FL2376" s="90"/>
      <c r="FM2376" s="90"/>
      <c r="FN2376" s="90"/>
      <c r="FO2376" s="90"/>
      <c r="FP2376" s="90"/>
      <c r="FQ2376" s="90"/>
      <c r="FR2376" s="90"/>
      <c r="FS2376" s="90"/>
      <c r="FT2376" s="90"/>
      <c r="FU2376" s="90"/>
      <c r="FV2376" s="90"/>
      <c r="FW2376" s="90"/>
      <c r="FX2376" s="90"/>
      <c r="FY2376" s="90"/>
      <c r="FZ2376" s="90"/>
      <c r="GA2376" s="90"/>
      <c r="GB2376" s="90"/>
      <c r="GC2376" s="90"/>
      <c r="GD2376" s="90"/>
      <c r="GE2376" s="90"/>
      <c r="GF2376" s="90"/>
      <c r="GG2376" s="90"/>
      <c r="GH2376" s="90"/>
      <c r="GI2376" s="90"/>
      <c r="GJ2376" s="90"/>
      <c r="GK2376" s="90"/>
      <c r="GL2376" s="90"/>
      <c r="GM2376" s="90"/>
      <c r="GN2376" s="90"/>
      <c r="GO2376" s="90"/>
      <c r="GP2376" s="90"/>
      <c r="GQ2376" s="90"/>
      <c r="GR2376" s="90"/>
      <c r="GS2376" s="90"/>
      <c r="GT2376" s="90"/>
      <c r="GU2376" s="90"/>
      <c r="GV2376" s="90"/>
      <c r="GW2376" s="90"/>
      <c r="GX2376" s="90"/>
      <c r="GY2376" s="90"/>
      <c r="GZ2376" s="90"/>
      <c r="HA2376" s="90"/>
      <c r="HB2376" s="90"/>
      <c r="HC2376" s="90"/>
      <c r="HD2376" s="90"/>
      <c r="HE2376" s="90"/>
      <c r="HF2376" s="90"/>
      <c r="HG2376" s="90"/>
      <c r="HH2376" s="90"/>
      <c r="HI2376" s="90"/>
      <c r="HJ2376" s="90"/>
      <c r="HK2376" s="90"/>
      <c r="HL2376" s="90"/>
      <c r="HM2376" s="90"/>
      <c r="HN2376" s="90"/>
      <c r="HO2376" s="90"/>
      <c r="HP2376" s="90"/>
      <c r="HQ2376" s="90"/>
      <c r="HR2376" s="90"/>
      <c r="HS2376" s="90"/>
      <c r="HT2376" s="90"/>
      <c r="HU2376" s="90"/>
      <c r="HV2376" s="90"/>
      <c r="HW2376" s="90"/>
      <c r="HX2376" s="90"/>
      <c r="HY2376" s="90"/>
      <c r="HZ2376" s="90"/>
      <c r="IA2376" s="90"/>
      <c r="IB2376" s="90"/>
      <c r="IC2376" s="90"/>
      <c r="ID2376" s="90"/>
      <c r="IE2376" s="90"/>
      <c r="IF2376" s="90"/>
      <c r="IG2376" s="90"/>
      <c r="IH2376" s="90"/>
      <c r="II2376" s="90"/>
      <c r="IJ2376" s="90"/>
      <c r="IK2376" s="90"/>
      <c r="IL2376" s="90"/>
      <c r="IM2376" s="90"/>
    </row>
    <row r="2377" spans="1:247" ht="10.15" customHeight="1">
      <c r="A2377" s="90" t="s">
        <v>3353</v>
      </c>
      <c r="B2377" s="90" t="s">
        <v>3600</v>
      </c>
      <c r="C2377" s="90" t="s">
        <v>3621</v>
      </c>
      <c r="D2377" s="91">
        <v>45723</v>
      </c>
      <c r="E2377" s="90" t="s">
        <v>3622</v>
      </c>
      <c r="F2377" s="90" t="s">
        <v>2097</v>
      </c>
      <c r="G2377" s="90" t="s">
        <v>3623</v>
      </c>
      <c r="H2377" s="92"/>
      <c r="I2377" s="92"/>
      <c r="J2377" s="93"/>
      <c r="K2377" s="94">
        <v>3529</v>
      </c>
      <c r="L2377" s="94">
        <f>K2377</f>
        <v>3529</v>
      </c>
      <c r="M2377" s="94">
        <f>K2377-L2377</f>
        <v>0</v>
      </c>
      <c r="N2377" s="90" t="s">
        <v>3030</v>
      </c>
      <c r="O2377" s="90" t="s">
        <v>3031</v>
      </c>
      <c r="P2377" s="90" t="s">
        <v>2619</v>
      </c>
      <c r="Q2377" s="90"/>
      <c r="R2377" s="90"/>
      <c r="S2377" s="90"/>
      <c r="T2377" s="115"/>
      <c r="U2377" s="90"/>
      <c r="V2377" s="90"/>
      <c r="W2377" s="90"/>
      <c r="X2377" s="90"/>
      <c r="Y2377" s="90"/>
      <c r="Z2377" s="90"/>
      <c r="AA2377" s="90"/>
      <c r="AB2377" s="90"/>
      <c r="AC2377" s="90"/>
      <c r="AD2377" s="90"/>
      <c r="AE2377" s="90"/>
      <c r="AF2377" s="90"/>
      <c r="AG2377" s="90"/>
      <c r="AH2377" s="90"/>
      <c r="AI2377" s="90"/>
      <c r="AJ2377" s="90"/>
      <c r="AK2377" s="90"/>
      <c r="AL2377" s="90"/>
      <c r="AM2377" s="90"/>
      <c r="AN2377" s="90"/>
      <c r="AO2377" s="90"/>
      <c r="AP2377" s="90"/>
      <c r="AQ2377" s="90"/>
      <c r="AR2377" s="90"/>
      <c r="AS2377" s="90"/>
      <c r="AT2377" s="90"/>
      <c r="AU2377" s="90"/>
      <c r="AV2377" s="90"/>
      <c r="AW2377" s="90"/>
      <c r="AX2377" s="90"/>
      <c r="AY2377" s="90"/>
      <c r="AZ2377" s="90"/>
      <c r="BA2377" s="90"/>
      <c r="BB2377" s="90"/>
      <c r="BC2377" s="90"/>
      <c r="BD2377" s="90"/>
      <c r="BE2377" s="90"/>
      <c r="BF2377" s="90"/>
      <c r="BG2377" s="90"/>
      <c r="BH2377" s="90"/>
      <c r="BI2377" s="90"/>
      <c r="BJ2377" s="90"/>
      <c r="BK2377" s="90"/>
      <c r="BL2377" s="90"/>
      <c r="BM2377" s="90"/>
      <c r="BN2377" s="90"/>
      <c r="BO2377" s="90"/>
      <c r="BP2377" s="90"/>
      <c r="BQ2377" s="90"/>
      <c r="BR2377" s="90"/>
      <c r="BS2377" s="90"/>
      <c r="BT2377" s="90"/>
      <c r="BU2377" s="90"/>
      <c r="BV2377" s="90"/>
      <c r="BW2377" s="90"/>
      <c r="BX2377" s="90"/>
      <c r="BY2377" s="90"/>
      <c r="BZ2377" s="90"/>
      <c r="CA2377" s="90"/>
      <c r="CB2377" s="90"/>
      <c r="CC2377" s="90"/>
      <c r="CD2377" s="90"/>
      <c r="CE2377" s="90"/>
      <c r="CF2377" s="90"/>
      <c r="CG2377" s="90"/>
      <c r="CH2377" s="90"/>
      <c r="CI2377" s="90"/>
      <c r="CJ2377" s="90"/>
      <c r="CK2377" s="90"/>
      <c r="CL2377" s="90"/>
      <c r="CM2377" s="90"/>
      <c r="CN2377" s="90"/>
      <c r="CO2377" s="90"/>
      <c r="CP2377" s="90"/>
      <c r="CQ2377" s="90"/>
      <c r="CR2377" s="90"/>
      <c r="CS2377" s="90"/>
      <c r="CT2377" s="90"/>
      <c r="CU2377" s="90"/>
      <c r="CV2377" s="90"/>
      <c r="CW2377" s="90"/>
      <c r="CX2377" s="90"/>
      <c r="CY2377" s="90"/>
      <c r="CZ2377" s="90"/>
      <c r="DA2377" s="90"/>
      <c r="DB2377" s="90"/>
      <c r="DC2377" s="90"/>
      <c r="DD2377" s="90"/>
      <c r="DE2377" s="90"/>
      <c r="DF2377" s="90"/>
      <c r="DG2377" s="90"/>
      <c r="DH2377" s="90"/>
      <c r="DI2377" s="90"/>
      <c r="DJ2377" s="90"/>
      <c r="DK2377" s="90"/>
      <c r="DL2377" s="90"/>
      <c r="DM2377" s="90"/>
      <c r="DN2377" s="90"/>
      <c r="DO2377" s="90"/>
      <c r="DP2377" s="90"/>
      <c r="DQ2377" s="90"/>
      <c r="DR2377" s="90"/>
      <c r="DS2377" s="90"/>
      <c r="DT2377" s="90"/>
      <c r="DU2377" s="90"/>
      <c r="DV2377" s="90"/>
      <c r="DW2377" s="90"/>
      <c r="DX2377" s="90"/>
      <c r="DY2377" s="90"/>
      <c r="DZ2377" s="90"/>
      <c r="EA2377" s="90"/>
      <c r="EB2377" s="90"/>
      <c r="EC2377" s="90"/>
      <c r="ED2377" s="90"/>
      <c r="EE2377" s="90"/>
      <c r="EF2377" s="90"/>
      <c r="EG2377" s="90"/>
      <c r="EH2377" s="90"/>
      <c r="EI2377" s="90"/>
      <c r="EJ2377" s="90"/>
      <c r="EK2377" s="90"/>
      <c r="EL2377" s="90"/>
      <c r="EM2377" s="90"/>
      <c r="EN2377" s="90"/>
      <c r="EO2377" s="90"/>
      <c r="EP2377" s="90"/>
      <c r="EQ2377" s="90"/>
      <c r="ER2377" s="90"/>
      <c r="ES2377" s="90"/>
      <c r="ET2377" s="90"/>
      <c r="EU2377" s="90"/>
      <c r="EV2377" s="90"/>
      <c r="EW2377" s="90"/>
      <c r="EX2377" s="90"/>
      <c r="EY2377" s="90"/>
      <c r="EZ2377" s="90"/>
      <c r="FA2377" s="90"/>
      <c r="FB2377" s="90"/>
      <c r="FC2377" s="90"/>
      <c r="FD2377" s="90"/>
      <c r="FE2377" s="90"/>
      <c r="FF2377" s="90"/>
      <c r="FG2377" s="90"/>
      <c r="FH2377" s="90"/>
      <c r="FI2377" s="90"/>
      <c r="FJ2377" s="90"/>
      <c r="FK2377" s="90"/>
      <c r="FL2377" s="90"/>
      <c r="FM2377" s="90"/>
      <c r="FN2377" s="90"/>
      <c r="FO2377" s="90"/>
      <c r="FP2377" s="90"/>
      <c r="FQ2377" s="90"/>
      <c r="FR2377" s="90"/>
      <c r="FS2377" s="90"/>
      <c r="FT2377" s="90"/>
      <c r="FU2377" s="90"/>
      <c r="FV2377" s="90"/>
      <c r="FW2377" s="90"/>
      <c r="FX2377" s="90"/>
      <c r="FY2377" s="90"/>
      <c r="FZ2377" s="90"/>
      <c r="GA2377" s="90"/>
      <c r="GB2377" s="90"/>
      <c r="GC2377" s="90"/>
      <c r="GD2377" s="90"/>
      <c r="GE2377" s="90"/>
      <c r="GF2377" s="90"/>
      <c r="GG2377" s="90"/>
      <c r="GH2377" s="90"/>
      <c r="GI2377" s="90"/>
      <c r="GJ2377" s="90"/>
      <c r="GK2377" s="90"/>
      <c r="GL2377" s="90"/>
      <c r="GM2377" s="90"/>
      <c r="GN2377" s="90"/>
      <c r="GO2377" s="90"/>
      <c r="GP2377" s="90"/>
      <c r="GQ2377" s="90"/>
      <c r="GR2377" s="90"/>
      <c r="GS2377" s="90"/>
      <c r="GT2377" s="90"/>
      <c r="GU2377" s="90"/>
      <c r="GV2377" s="90"/>
      <c r="GW2377" s="90"/>
      <c r="GX2377" s="90"/>
      <c r="GY2377" s="90"/>
      <c r="GZ2377" s="90"/>
      <c r="HA2377" s="90"/>
      <c r="HB2377" s="90"/>
      <c r="HC2377" s="90"/>
      <c r="HD2377" s="90"/>
      <c r="HE2377" s="90"/>
      <c r="HF2377" s="90"/>
      <c r="HG2377" s="90"/>
      <c r="HH2377" s="90"/>
      <c r="HI2377" s="90"/>
      <c r="HJ2377" s="90"/>
      <c r="HK2377" s="90"/>
      <c r="HL2377" s="90"/>
      <c r="HM2377" s="90"/>
      <c r="HN2377" s="90"/>
      <c r="HO2377" s="90"/>
      <c r="HP2377" s="90"/>
      <c r="HQ2377" s="90"/>
      <c r="HR2377" s="90"/>
      <c r="HS2377" s="90"/>
      <c r="HT2377" s="90"/>
      <c r="HU2377" s="90"/>
      <c r="HV2377" s="90"/>
      <c r="HW2377" s="90"/>
      <c r="HX2377" s="90"/>
      <c r="HY2377" s="90"/>
      <c r="HZ2377" s="90"/>
      <c r="IA2377" s="90"/>
      <c r="IB2377" s="90"/>
      <c r="IC2377" s="90"/>
      <c r="ID2377" s="90"/>
      <c r="IE2377" s="90"/>
      <c r="IF2377" s="90"/>
      <c r="IG2377" s="90"/>
      <c r="IH2377" s="90"/>
      <c r="II2377" s="90"/>
      <c r="IJ2377" s="90"/>
      <c r="IK2377" s="90"/>
      <c r="IL2377" s="90"/>
      <c r="IM2377" s="90"/>
    </row>
    <row r="2378" spans="1:247" ht="13.5">
      <c r="A2378" s="90" t="s">
        <v>3353</v>
      </c>
      <c r="B2378" s="90" t="s">
        <v>3600</v>
      </c>
      <c r="C2378" s="90" t="s">
        <v>3624</v>
      </c>
      <c r="D2378" s="98">
        <v>45727</v>
      </c>
      <c r="E2378" s="90">
        <v>133</v>
      </c>
      <c r="F2378" s="90" t="s">
        <v>2097</v>
      </c>
      <c r="G2378" s="90" t="s">
        <v>3625</v>
      </c>
      <c r="H2378" s="92"/>
      <c r="I2378" s="92"/>
      <c r="J2378" s="93"/>
      <c r="K2378" s="94">
        <v>8600</v>
      </c>
      <c r="L2378" s="94">
        <f>K2378</f>
        <v>8600</v>
      </c>
      <c r="M2378" s="94">
        <f>K2378-L2378</f>
        <v>0</v>
      </c>
      <c r="N2378" s="90" t="s">
        <v>3361</v>
      </c>
      <c r="O2378" s="90" t="s">
        <v>3362</v>
      </c>
      <c r="P2378" s="90" t="s">
        <v>2619</v>
      </c>
      <c r="Q2378" s="90"/>
      <c r="R2378" s="90"/>
      <c r="S2378" s="90"/>
      <c r="T2378" s="115"/>
      <c r="U2378" s="90"/>
      <c r="V2378" s="90"/>
      <c r="W2378" s="90"/>
      <c r="X2378" s="90"/>
      <c r="Y2378" s="90"/>
      <c r="Z2378" s="90"/>
      <c r="AA2378" s="90"/>
      <c r="AB2378" s="90"/>
      <c r="AC2378" s="90"/>
      <c r="AD2378" s="90"/>
      <c r="AE2378" s="90"/>
      <c r="AF2378" s="90"/>
      <c r="AG2378" s="90"/>
      <c r="AH2378" s="90"/>
      <c r="AI2378" s="90"/>
      <c r="AJ2378" s="90"/>
      <c r="AK2378" s="90"/>
      <c r="AL2378" s="90"/>
      <c r="AM2378" s="90"/>
      <c r="AN2378" s="90"/>
      <c r="AO2378" s="90"/>
      <c r="AP2378" s="90"/>
      <c r="AQ2378" s="90"/>
      <c r="AR2378" s="90"/>
      <c r="AS2378" s="90"/>
      <c r="AT2378" s="90"/>
      <c r="AU2378" s="90"/>
      <c r="AV2378" s="90"/>
      <c r="AW2378" s="90"/>
      <c r="AX2378" s="90"/>
      <c r="AY2378" s="90"/>
      <c r="AZ2378" s="90"/>
      <c r="BA2378" s="90"/>
      <c r="BB2378" s="90"/>
      <c r="BC2378" s="90"/>
      <c r="BD2378" s="90"/>
      <c r="BE2378" s="90"/>
      <c r="BF2378" s="90"/>
      <c r="BG2378" s="90"/>
      <c r="BH2378" s="90"/>
      <c r="BI2378" s="90"/>
      <c r="BJ2378" s="90"/>
      <c r="BK2378" s="90"/>
      <c r="BL2378" s="90"/>
      <c r="BM2378" s="90"/>
      <c r="BN2378" s="90"/>
      <c r="BO2378" s="90"/>
      <c r="BP2378" s="90"/>
      <c r="BQ2378" s="90"/>
      <c r="BR2378" s="90"/>
      <c r="BS2378" s="90"/>
      <c r="BT2378" s="90"/>
      <c r="BU2378" s="90"/>
      <c r="BV2378" s="90"/>
      <c r="BW2378" s="90"/>
      <c r="BX2378" s="90"/>
      <c r="BY2378" s="90"/>
      <c r="BZ2378" s="90"/>
      <c r="CA2378" s="90"/>
      <c r="CB2378" s="90"/>
      <c r="CC2378" s="90"/>
      <c r="CD2378" s="90"/>
      <c r="CE2378" s="90"/>
      <c r="CF2378" s="90"/>
      <c r="CG2378" s="90"/>
      <c r="CH2378" s="90"/>
      <c r="CI2378" s="90"/>
      <c r="CJ2378" s="90"/>
      <c r="CK2378" s="90"/>
      <c r="CL2378" s="90"/>
      <c r="CM2378" s="90"/>
      <c r="CN2378" s="90"/>
      <c r="CO2378" s="90"/>
      <c r="CP2378" s="90"/>
      <c r="CQ2378" s="90"/>
      <c r="CR2378" s="90"/>
      <c r="CS2378" s="90"/>
      <c r="CT2378" s="90"/>
      <c r="CU2378" s="90"/>
      <c r="CV2378" s="90"/>
      <c r="CW2378" s="90"/>
      <c r="CX2378" s="90"/>
      <c r="CY2378" s="90"/>
      <c r="CZ2378" s="90"/>
      <c r="DA2378" s="90"/>
      <c r="DB2378" s="90"/>
      <c r="DC2378" s="90"/>
      <c r="DD2378" s="90"/>
      <c r="DE2378" s="90"/>
      <c r="DF2378" s="90"/>
      <c r="DG2378" s="90"/>
      <c r="DH2378" s="90"/>
      <c r="DI2378" s="90"/>
      <c r="DJ2378" s="90"/>
      <c r="DK2378" s="90"/>
      <c r="DL2378" s="90"/>
      <c r="DM2378" s="90"/>
      <c r="DN2378" s="90"/>
      <c r="DO2378" s="90"/>
      <c r="DP2378" s="90"/>
      <c r="DQ2378" s="90"/>
      <c r="DR2378" s="90"/>
      <c r="DS2378" s="90"/>
      <c r="DT2378" s="90"/>
      <c r="DU2378" s="90"/>
      <c r="DV2378" s="90"/>
      <c r="DW2378" s="90"/>
      <c r="DX2378" s="90"/>
      <c r="DY2378" s="90"/>
      <c r="DZ2378" s="90"/>
      <c r="EA2378" s="90"/>
      <c r="EB2378" s="90"/>
      <c r="EC2378" s="90"/>
      <c r="ED2378" s="90"/>
      <c r="EE2378" s="90"/>
      <c r="EF2378" s="90"/>
      <c r="EG2378" s="90"/>
      <c r="EH2378" s="90"/>
      <c r="EI2378" s="90"/>
      <c r="EJ2378" s="90"/>
      <c r="EK2378" s="90"/>
      <c r="EL2378" s="90"/>
      <c r="EM2378" s="90"/>
      <c r="EN2378" s="90"/>
      <c r="EO2378" s="90"/>
      <c r="EP2378" s="90"/>
      <c r="EQ2378" s="90"/>
      <c r="ER2378" s="90"/>
      <c r="ES2378" s="90"/>
      <c r="ET2378" s="90"/>
      <c r="EU2378" s="90"/>
      <c r="EV2378" s="90"/>
      <c r="EW2378" s="90"/>
      <c r="EX2378" s="90"/>
      <c r="EY2378" s="90"/>
      <c r="EZ2378" s="90"/>
      <c r="FA2378" s="90"/>
      <c r="FB2378" s="90"/>
      <c r="FC2378" s="90"/>
      <c r="FD2378" s="90"/>
      <c r="FE2378" s="90"/>
      <c r="FF2378" s="90"/>
      <c r="FG2378" s="90"/>
      <c r="FH2378" s="90"/>
      <c r="FI2378" s="90"/>
      <c r="FJ2378" s="90"/>
      <c r="FK2378" s="90"/>
      <c r="FL2378" s="90"/>
      <c r="FM2378" s="90"/>
      <c r="FN2378" s="90"/>
      <c r="FO2378" s="90"/>
      <c r="FP2378" s="90"/>
      <c r="FQ2378" s="90"/>
      <c r="FR2378" s="90"/>
      <c r="FS2378" s="90"/>
      <c r="FT2378" s="90"/>
      <c r="FU2378" s="90"/>
      <c r="FV2378" s="90"/>
      <c r="FW2378" s="90"/>
      <c r="FX2378" s="90"/>
      <c r="FY2378" s="90"/>
      <c r="FZ2378" s="90"/>
      <c r="GA2378" s="90"/>
      <c r="GB2378" s="90"/>
      <c r="GC2378" s="90"/>
      <c r="GD2378" s="90"/>
      <c r="GE2378" s="90"/>
      <c r="GF2378" s="90"/>
      <c r="GG2378" s="90"/>
      <c r="GH2378" s="90"/>
      <c r="GI2378" s="90"/>
      <c r="GJ2378" s="90"/>
      <c r="GK2378" s="90"/>
      <c r="GL2378" s="90"/>
      <c r="GM2378" s="90"/>
      <c r="GN2378" s="90"/>
      <c r="GO2378" s="90"/>
      <c r="GP2378" s="90"/>
      <c r="GQ2378" s="90"/>
      <c r="GR2378" s="90"/>
      <c r="GS2378" s="90"/>
      <c r="GT2378" s="90"/>
      <c r="GU2378" s="90"/>
      <c r="GV2378" s="90"/>
      <c r="GW2378" s="90"/>
      <c r="GX2378" s="90"/>
      <c r="GY2378" s="90"/>
      <c r="GZ2378" s="90"/>
      <c r="HA2378" s="90"/>
      <c r="HB2378" s="90"/>
      <c r="HC2378" s="90"/>
      <c r="HD2378" s="90"/>
      <c r="HE2378" s="90"/>
      <c r="HF2378" s="90"/>
      <c r="HG2378" s="90"/>
      <c r="HH2378" s="90"/>
      <c r="HI2378" s="90"/>
      <c r="HJ2378" s="90"/>
      <c r="HK2378" s="90"/>
      <c r="HL2378" s="90"/>
      <c r="HM2378" s="90"/>
      <c r="HN2378" s="90"/>
      <c r="HO2378" s="90"/>
      <c r="HP2378" s="90"/>
      <c r="HQ2378" s="90"/>
      <c r="HR2378" s="90"/>
      <c r="HS2378" s="90"/>
      <c r="HT2378" s="90"/>
      <c r="HU2378" s="90"/>
      <c r="HV2378" s="90"/>
      <c r="HW2378" s="90"/>
      <c r="HX2378" s="90"/>
      <c r="HY2378" s="90"/>
      <c r="HZ2378" s="90"/>
      <c r="IA2378" s="90"/>
      <c r="IB2378" s="90"/>
      <c r="IC2378" s="90"/>
      <c r="ID2378" s="90"/>
      <c r="IE2378" s="90"/>
      <c r="IF2378" s="90"/>
      <c r="IG2378" s="90"/>
      <c r="IH2378" s="90"/>
      <c r="II2378" s="90"/>
      <c r="IJ2378" s="90"/>
      <c r="IK2378" s="90"/>
      <c r="IL2378" s="90"/>
      <c r="IM2378" s="90"/>
    </row>
    <row r="2379" spans="1:247" ht="13.5">
      <c r="A2379" s="90" t="s">
        <v>3353</v>
      </c>
      <c r="B2379" s="90" t="s">
        <v>3600</v>
      </c>
      <c r="C2379" s="90" t="s">
        <v>3626</v>
      </c>
      <c r="D2379" s="98">
        <v>45727</v>
      </c>
      <c r="E2379" s="90">
        <v>132</v>
      </c>
      <c r="F2379" s="90" t="s">
        <v>2097</v>
      </c>
      <c r="G2379" s="90" t="s">
        <v>3627</v>
      </c>
      <c r="H2379" s="92"/>
      <c r="I2379" s="92"/>
      <c r="J2379" s="90"/>
      <c r="K2379" s="94">
        <v>2800</v>
      </c>
      <c r="L2379" s="94">
        <f>K2379</f>
        <v>2800</v>
      </c>
      <c r="M2379" s="94">
        <f>K2379-L2379</f>
        <v>0</v>
      </c>
      <c r="N2379" s="90" t="s">
        <v>3033</v>
      </c>
      <c r="O2379" s="90" t="s">
        <v>3034</v>
      </c>
      <c r="P2379" s="90" t="s">
        <v>3035</v>
      </c>
      <c r="Q2379" s="90"/>
      <c r="R2379" s="90" t="s">
        <v>3036</v>
      </c>
      <c r="S2379" s="90"/>
      <c r="T2379" s="115"/>
      <c r="U2379" s="90"/>
      <c r="V2379" s="90"/>
      <c r="W2379" s="90"/>
      <c r="X2379" s="90"/>
      <c r="Y2379" s="90"/>
      <c r="Z2379" s="90"/>
      <c r="AA2379" s="90"/>
      <c r="AB2379" s="90"/>
      <c r="AC2379" s="90"/>
      <c r="AD2379" s="90"/>
      <c r="AE2379" s="90"/>
      <c r="AF2379" s="90"/>
      <c r="AG2379" s="90"/>
      <c r="AH2379" s="90"/>
      <c r="AI2379" s="90"/>
      <c r="AJ2379" s="90"/>
      <c r="AK2379" s="90"/>
      <c r="AL2379" s="90"/>
      <c r="AM2379" s="90"/>
      <c r="AN2379" s="90"/>
      <c r="AO2379" s="90"/>
      <c r="AP2379" s="90"/>
      <c r="AQ2379" s="90"/>
      <c r="AR2379" s="90"/>
      <c r="AS2379" s="90"/>
      <c r="AT2379" s="90"/>
      <c r="AU2379" s="90"/>
      <c r="AV2379" s="90"/>
      <c r="AW2379" s="90"/>
      <c r="AX2379" s="90"/>
      <c r="AY2379" s="90"/>
      <c r="AZ2379" s="90"/>
      <c r="BA2379" s="90"/>
      <c r="BB2379" s="90"/>
      <c r="BC2379" s="90"/>
      <c r="BD2379" s="90"/>
      <c r="BE2379" s="90"/>
      <c r="BF2379" s="90"/>
      <c r="BG2379" s="90"/>
      <c r="BH2379" s="90"/>
      <c r="BI2379" s="90"/>
      <c r="BJ2379" s="90"/>
      <c r="BK2379" s="90"/>
      <c r="BL2379" s="90"/>
      <c r="BM2379" s="90"/>
      <c r="BN2379" s="90"/>
      <c r="BO2379" s="90"/>
      <c r="BP2379" s="90"/>
      <c r="BQ2379" s="90"/>
      <c r="BR2379" s="90"/>
      <c r="BS2379" s="90"/>
      <c r="BT2379" s="90"/>
      <c r="BU2379" s="90"/>
      <c r="BV2379" s="90"/>
      <c r="BW2379" s="90"/>
      <c r="BX2379" s="90"/>
      <c r="BY2379" s="90"/>
      <c r="BZ2379" s="90"/>
      <c r="CA2379" s="90"/>
      <c r="CB2379" s="90"/>
      <c r="CC2379" s="90"/>
      <c r="CD2379" s="90"/>
      <c r="CE2379" s="90"/>
      <c r="CF2379" s="90"/>
      <c r="CG2379" s="90"/>
      <c r="CH2379" s="90"/>
      <c r="CI2379" s="90"/>
      <c r="CJ2379" s="90"/>
      <c r="CK2379" s="90"/>
      <c r="CL2379" s="90"/>
      <c r="CM2379" s="90"/>
      <c r="CN2379" s="90"/>
      <c r="CO2379" s="90"/>
      <c r="CP2379" s="90"/>
      <c r="CQ2379" s="90"/>
      <c r="CR2379" s="90"/>
      <c r="CS2379" s="90"/>
      <c r="CT2379" s="90"/>
      <c r="CU2379" s="90"/>
      <c r="CV2379" s="90"/>
      <c r="CW2379" s="90"/>
      <c r="CX2379" s="90"/>
      <c r="CY2379" s="90"/>
      <c r="CZ2379" s="90"/>
      <c r="DA2379" s="90"/>
      <c r="DB2379" s="90"/>
      <c r="DC2379" s="90"/>
      <c r="DD2379" s="90"/>
      <c r="DE2379" s="90"/>
      <c r="DF2379" s="90"/>
      <c r="DG2379" s="90"/>
      <c r="DH2379" s="90"/>
      <c r="DI2379" s="90"/>
      <c r="DJ2379" s="90"/>
      <c r="DK2379" s="90"/>
      <c r="DL2379" s="90"/>
      <c r="DM2379" s="90"/>
      <c r="DN2379" s="90"/>
      <c r="DO2379" s="90"/>
      <c r="DP2379" s="90"/>
      <c r="DQ2379" s="90"/>
      <c r="DR2379" s="90"/>
      <c r="DS2379" s="90"/>
      <c r="DT2379" s="90"/>
      <c r="DU2379" s="90"/>
      <c r="DV2379" s="90"/>
      <c r="DW2379" s="90"/>
      <c r="DX2379" s="90"/>
      <c r="DY2379" s="90"/>
      <c r="DZ2379" s="90"/>
      <c r="EA2379" s="90"/>
      <c r="EB2379" s="90"/>
      <c r="EC2379" s="90"/>
      <c r="ED2379" s="90"/>
      <c r="EE2379" s="90"/>
      <c r="EF2379" s="90"/>
      <c r="EG2379" s="90"/>
      <c r="EH2379" s="90"/>
      <c r="EI2379" s="90"/>
      <c r="EJ2379" s="90"/>
      <c r="EK2379" s="90"/>
      <c r="EL2379" s="90"/>
      <c r="EM2379" s="90"/>
      <c r="EN2379" s="90"/>
      <c r="EO2379" s="90"/>
      <c r="EP2379" s="90"/>
      <c r="EQ2379" s="90"/>
      <c r="ER2379" s="90"/>
      <c r="ES2379" s="90"/>
      <c r="ET2379" s="90"/>
      <c r="EU2379" s="90"/>
      <c r="EV2379" s="90"/>
      <c r="EW2379" s="90"/>
      <c r="EX2379" s="90"/>
      <c r="EY2379" s="90"/>
      <c r="EZ2379" s="90"/>
      <c r="FA2379" s="90"/>
      <c r="FB2379" s="90"/>
      <c r="FC2379" s="90"/>
      <c r="FD2379" s="90"/>
      <c r="FE2379" s="90"/>
      <c r="FF2379" s="90"/>
      <c r="FG2379" s="90"/>
      <c r="FH2379" s="90"/>
      <c r="FI2379" s="90"/>
      <c r="FJ2379" s="90"/>
      <c r="FK2379" s="90"/>
      <c r="FL2379" s="90"/>
      <c r="FM2379" s="90"/>
      <c r="FN2379" s="90"/>
      <c r="FO2379" s="90"/>
      <c r="FP2379" s="90"/>
      <c r="FQ2379" s="90"/>
      <c r="FR2379" s="90"/>
      <c r="FS2379" s="90"/>
      <c r="FT2379" s="90"/>
      <c r="FU2379" s="90"/>
      <c r="FV2379" s="90"/>
      <c r="FW2379" s="90"/>
      <c r="FX2379" s="90"/>
      <c r="FY2379" s="90"/>
      <c r="FZ2379" s="90"/>
      <c r="GA2379" s="90"/>
      <c r="GB2379" s="90"/>
      <c r="GC2379" s="90"/>
      <c r="GD2379" s="90"/>
      <c r="GE2379" s="90"/>
      <c r="GF2379" s="90"/>
      <c r="GG2379" s="90"/>
      <c r="GH2379" s="90"/>
      <c r="GI2379" s="90"/>
      <c r="GJ2379" s="90"/>
      <c r="GK2379" s="90"/>
      <c r="GL2379" s="90"/>
      <c r="GM2379" s="90"/>
      <c r="GN2379" s="90"/>
      <c r="GO2379" s="90"/>
      <c r="GP2379" s="90"/>
      <c r="GQ2379" s="90"/>
      <c r="GR2379" s="90"/>
      <c r="GS2379" s="90"/>
      <c r="GT2379" s="90"/>
      <c r="GU2379" s="90"/>
      <c r="GV2379" s="90"/>
      <c r="GW2379" s="90"/>
      <c r="GX2379" s="90"/>
      <c r="GY2379" s="90"/>
      <c r="GZ2379" s="90"/>
      <c r="HA2379" s="90"/>
      <c r="HB2379" s="90"/>
      <c r="HC2379" s="90"/>
      <c r="HD2379" s="90"/>
      <c r="HE2379" s="90"/>
      <c r="HF2379" s="90"/>
      <c r="HG2379" s="90"/>
      <c r="HH2379" s="90"/>
      <c r="HI2379" s="90"/>
      <c r="HJ2379" s="90"/>
      <c r="HK2379" s="90"/>
      <c r="HL2379" s="90"/>
      <c r="HM2379" s="90"/>
      <c r="HN2379" s="90"/>
      <c r="HO2379" s="90"/>
      <c r="HP2379" s="90"/>
      <c r="HQ2379" s="90"/>
      <c r="HR2379" s="90"/>
      <c r="HS2379" s="90"/>
      <c r="HT2379" s="90"/>
      <c r="HU2379" s="90"/>
      <c r="HV2379" s="90"/>
      <c r="HW2379" s="90"/>
      <c r="HX2379" s="90"/>
      <c r="HY2379" s="90"/>
      <c r="HZ2379" s="90"/>
      <c r="IA2379" s="90"/>
      <c r="IB2379" s="90"/>
      <c r="IC2379" s="90"/>
      <c r="ID2379" s="90"/>
      <c r="IE2379" s="90"/>
      <c r="IF2379" s="90"/>
      <c r="IG2379" s="90"/>
      <c r="IH2379" s="90"/>
      <c r="II2379" s="90"/>
      <c r="IJ2379" s="90"/>
      <c r="IK2379" s="90"/>
      <c r="IL2379" s="90"/>
      <c r="IM2379" s="90"/>
    </row>
    <row r="2380" spans="1:247" ht="13.5">
      <c r="A2380" s="90" t="s">
        <v>3353</v>
      </c>
      <c r="B2380" s="90" t="s">
        <v>3600</v>
      </c>
      <c r="C2380" s="90" t="s">
        <v>3626</v>
      </c>
      <c r="D2380" s="98">
        <v>45727</v>
      </c>
      <c r="E2380" s="90">
        <v>132</v>
      </c>
      <c r="F2380" s="90" t="s">
        <v>2097</v>
      </c>
      <c r="G2380" s="90" t="s">
        <v>3628</v>
      </c>
      <c r="H2380" s="92"/>
      <c r="I2380" s="92"/>
      <c r="J2380" s="90"/>
      <c r="K2380" s="94">
        <v>4400</v>
      </c>
      <c r="L2380" s="94">
        <f>K2380</f>
        <v>4400</v>
      </c>
      <c r="M2380" s="94">
        <f>K2380-L2380</f>
        <v>0</v>
      </c>
      <c r="N2380" s="90"/>
      <c r="O2380" s="90"/>
      <c r="P2380" s="90"/>
      <c r="Q2380" s="90"/>
      <c r="R2380" s="90"/>
      <c r="T2380" s="115"/>
      <c r="U2380" s="90"/>
      <c r="V2380" s="90"/>
      <c r="W2380" s="90"/>
      <c r="X2380" s="90"/>
      <c r="Y2380" s="90"/>
      <c r="Z2380" s="90"/>
      <c r="AA2380" s="90"/>
      <c r="AB2380" s="90"/>
      <c r="AC2380" s="90"/>
      <c r="AD2380" s="90"/>
      <c r="AE2380" s="90"/>
      <c r="AF2380" s="90"/>
      <c r="AG2380" s="90"/>
      <c r="AH2380" s="90"/>
      <c r="AI2380" s="90"/>
      <c r="AJ2380" s="90"/>
      <c r="AK2380" s="90"/>
      <c r="AL2380" s="90"/>
      <c r="AM2380" s="90"/>
      <c r="AN2380" s="90"/>
      <c r="AO2380" s="90"/>
      <c r="AP2380" s="90"/>
      <c r="AQ2380" s="90"/>
      <c r="AR2380" s="90"/>
      <c r="AS2380" s="90"/>
      <c r="AT2380" s="90"/>
      <c r="AU2380" s="90"/>
      <c r="AV2380" s="90"/>
      <c r="AW2380" s="90"/>
      <c r="AX2380" s="90"/>
      <c r="AY2380" s="90"/>
      <c r="AZ2380" s="90"/>
      <c r="BA2380" s="90"/>
      <c r="BB2380" s="90"/>
      <c r="BC2380" s="90"/>
      <c r="BD2380" s="90"/>
      <c r="BE2380" s="90"/>
      <c r="BF2380" s="90"/>
      <c r="BG2380" s="90"/>
      <c r="BH2380" s="90"/>
      <c r="BI2380" s="90"/>
      <c r="BJ2380" s="90"/>
      <c r="BK2380" s="90"/>
      <c r="BL2380" s="90"/>
      <c r="BM2380" s="90"/>
      <c r="BN2380" s="90"/>
      <c r="BO2380" s="90"/>
      <c r="BP2380" s="90"/>
      <c r="BQ2380" s="90"/>
      <c r="BR2380" s="90"/>
      <c r="BS2380" s="90"/>
      <c r="BT2380" s="90"/>
      <c r="BU2380" s="90"/>
      <c r="BV2380" s="90"/>
      <c r="BW2380" s="90"/>
      <c r="BX2380" s="90"/>
      <c r="BY2380" s="90"/>
      <c r="BZ2380" s="90"/>
      <c r="CA2380" s="90"/>
      <c r="CB2380" s="90"/>
      <c r="CC2380" s="90"/>
      <c r="CD2380" s="90"/>
      <c r="CE2380" s="90"/>
      <c r="CF2380" s="90"/>
      <c r="CG2380" s="90"/>
      <c r="CH2380" s="90"/>
      <c r="CI2380" s="90"/>
      <c r="CJ2380" s="90"/>
      <c r="CK2380" s="90"/>
      <c r="CL2380" s="90"/>
      <c r="CM2380" s="90"/>
      <c r="CN2380" s="90"/>
      <c r="CO2380" s="90"/>
      <c r="CP2380" s="90"/>
      <c r="CQ2380" s="90"/>
      <c r="CR2380" s="90"/>
      <c r="CS2380" s="90"/>
      <c r="CT2380" s="90"/>
      <c r="CU2380" s="90"/>
      <c r="CV2380" s="90"/>
      <c r="CW2380" s="90"/>
      <c r="CX2380" s="90"/>
      <c r="CY2380" s="90"/>
      <c r="CZ2380" s="90"/>
      <c r="DA2380" s="90"/>
      <c r="DB2380" s="90"/>
      <c r="DC2380" s="90"/>
      <c r="DD2380" s="90"/>
      <c r="DE2380" s="90"/>
      <c r="DF2380" s="90"/>
      <c r="DG2380" s="90"/>
      <c r="DH2380" s="90"/>
      <c r="DI2380" s="90"/>
      <c r="DJ2380" s="90"/>
      <c r="DK2380" s="90"/>
      <c r="DL2380" s="90"/>
      <c r="DM2380" s="90"/>
      <c r="DN2380" s="90"/>
      <c r="DO2380" s="90"/>
      <c r="DP2380" s="90"/>
      <c r="DQ2380" s="90"/>
      <c r="DR2380" s="90"/>
      <c r="DS2380" s="90"/>
      <c r="DT2380" s="90"/>
      <c r="DU2380" s="90"/>
      <c r="DV2380" s="90"/>
      <c r="DW2380" s="90"/>
      <c r="DX2380" s="90"/>
      <c r="DY2380" s="90"/>
      <c r="DZ2380" s="90"/>
      <c r="EA2380" s="90"/>
      <c r="EB2380" s="90"/>
      <c r="EC2380" s="90"/>
      <c r="ED2380" s="90"/>
      <c r="EE2380" s="90"/>
      <c r="EF2380" s="90"/>
      <c r="EG2380" s="90"/>
      <c r="EH2380" s="90"/>
      <c r="EI2380" s="90"/>
      <c r="EJ2380" s="90"/>
      <c r="EK2380" s="90"/>
      <c r="EL2380" s="90"/>
      <c r="EM2380" s="90"/>
      <c r="EN2380" s="90"/>
      <c r="EO2380" s="90"/>
      <c r="EP2380" s="90"/>
      <c r="EQ2380" s="90"/>
      <c r="ER2380" s="90"/>
      <c r="ES2380" s="90"/>
      <c r="ET2380" s="90"/>
      <c r="EU2380" s="90"/>
      <c r="EV2380" s="90"/>
      <c r="EW2380" s="90"/>
      <c r="EX2380" s="90"/>
      <c r="EY2380" s="90"/>
      <c r="EZ2380" s="90"/>
      <c r="FA2380" s="90"/>
      <c r="FB2380" s="90"/>
      <c r="FC2380" s="90"/>
      <c r="FD2380" s="90"/>
      <c r="FE2380" s="90"/>
      <c r="FF2380" s="90"/>
      <c r="FG2380" s="90"/>
      <c r="FH2380" s="90"/>
      <c r="FI2380" s="90"/>
      <c r="FJ2380" s="90"/>
      <c r="FK2380" s="90"/>
      <c r="FL2380" s="90"/>
      <c r="FM2380" s="90"/>
      <c r="FN2380" s="90"/>
      <c r="FO2380" s="90"/>
      <c r="FP2380" s="90"/>
      <c r="FQ2380" s="90"/>
      <c r="FR2380" s="90"/>
      <c r="FS2380" s="90"/>
      <c r="FT2380" s="90"/>
      <c r="FU2380" s="90"/>
      <c r="FV2380" s="90"/>
      <c r="FW2380" s="90"/>
      <c r="FX2380" s="90"/>
      <c r="FY2380" s="90"/>
      <c r="FZ2380" s="90"/>
      <c r="GA2380" s="90"/>
      <c r="GB2380" s="90"/>
      <c r="GC2380" s="90"/>
      <c r="GD2380" s="90"/>
      <c r="GE2380" s="90"/>
      <c r="GF2380" s="90"/>
      <c r="GG2380" s="90"/>
      <c r="GH2380" s="90"/>
      <c r="GI2380" s="90"/>
      <c r="GJ2380" s="90"/>
      <c r="GK2380" s="90"/>
      <c r="GL2380" s="90"/>
      <c r="GM2380" s="90"/>
      <c r="GN2380" s="90"/>
      <c r="GO2380" s="90"/>
      <c r="GP2380" s="90"/>
      <c r="GQ2380" s="90"/>
      <c r="GR2380" s="90"/>
      <c r="GS2380" s="90"/>
      <c r="GT2380" s="90"/>
      <c r="GU2380" s="90"/>
      <c r="GV2380" s="90"/>
      <c r="GW2380" s="90"/>
      <c r="GX2380" s="90"/>
      <c r="GY2380" s="90"/>
      <c r="GZ2380" s="90"/>
      <c r="HA2380" s="90"/>
      <c r="HB2380" s="90"/>
      <c r="HC2380" s="90"/>
      <c r="HD2380" s="90"/>
      <c r="HE2380" s="90"/>
      <c r="HF2380" s="90"/>
      <c r="HG2380" s="90"/>
      <c r="HH2380" s="90"/>
      <c r="HI2380" s="90"/>
      <c r="HJ2380" s="90"/>
      <c r="HK2380" s="90"/>
      <c r="HL2380" s="90"/>
      <c r="HM2380" s="90"/>
      <c r="HN2380" s="90"/>
      <c r="HO2380" s="90"/>
      <c r="HP2380" s="90"/>
      <c r="HQ2380" s="90"/>
      <c r="HR2380" s="90"/>
      <c r="HS2380" s="90"/>
      <c r="HT2380" s="90"/>
      <c r="HU2380" s="90"/>
      <c r="HV2380" s="90"/>
      <c r="HW2380" s="90"/>
      <c r="HX2380" s="90"/>
      <c r="HY2380" s="90"/>
      <c r="HZ2380" s="90"/>
      <c r="IA2380" s="90"/>
      <c r="IB2380" s="90"/>
      <c r="IC2380" s="90"/>
      <c r="ID2380" s="90"/>
      <c r="IE2380" s="90"/>
      <c r="IF2380" s="90"/>
      <c r="IG2380" s="90"/>
      <c r="IH2380" s="90"/>
      <c r="II2380" s="90"/>
      <c r="IJ2380" s="90"/>
      <c r="IK2380" s="90"/>
      <c r="IL2380" s="90"/>
      <c r="IM2380" s="90"/>
    </row>
    <row r="2381" spans="1:247" ht="13.5">
      <c r="A2381" s="90"/>
      <c r="B2381" s="90"/>
      <c r="C2381" s="90"/>
      <c r="D2381" s="98"/>
      <c r="E2381" s="90"/>
      <c r="F2381" s="90"/>
      <c r="G2381" s="90"/>
      <c r="H2381" s="92"/>
      <c r="I2381" s="92"/>
      <c r="J2381" s="90"/>
      <c r="K2381" s="130">
        <f>SUM(K2377:K2380)</f>
        <v>19329</v>
      </c>
      <c r="L2381" s="130">
        <f>SUM(L2377:L2380)</f>
        <v>19329</v>
      </c>
      <c r="M2381" s="130">
        <f>SUM(M2377:M2380)</f>
        <v>0</v>
      </c>
      <c r="N2381" s="90"/>
      <c r="O2381" s="90"/>
      <c r="P2381" s="90"/>
      <c r="Q2381" s="90"/>
      <c r="R2381" s="90"/>
      <c r="T2381" s="115"/>
      <c r="U2381" s="90"/>
      <c r="V2381" s="90"/>
      <c r="W2381" s="90"/>
      <c r="X2381" s="90"/>
      <c r="Y2381" s="90"/>
      <c r="Z2381" s="90"/>
      <c r="AA2381" s="90"/>
      <c r="AB2381" s="90"/>
      <c r="AC2381" s="90"/>
      <c r="AD2381" s="90"/>
      <c r="AE2381" s="90"/>
      <c r="AF2381" s="90"/>
      <c r="AG2381" s="90"/>
      <c r="AH2381" s="90"/>
      <c r="AI2381" s="90"/>
      <c r="AJ2381" s="90"/>
      <c r="AK2381" s="90"/>
      <c r="AL2381" s="90"/>
      <c r="AM2381" s="90"/>
      <c r="AN2381" s="90"/>
      <c r="AO2381" s="90"/>
      <c r="AP2381" s="90"/>
      <c r="AQ2381" s="90"/>
      <c r="AR2381" s="90"/>
      <c r="AS2381" s="90"/>
      <c r="AT2381" s="90"/>
      <c r="AU2381" s="90"/>
      <c r="AV2381" s="90"/>
      <c r="AW2381" s="90"/>
      <c r="AX2381" s="90"/>
      <c r="AY2381" s="90"/>
      <c r="AZ2381" s="90"/>
      <c r="BA2381" s="90"/>
      <c r="BB2381" s="90"/>
      <c r="BC2381" s="90"/>
      <c r="BD2381" s="90"/>
      <c r="BE2381" s="90"/>
      <c r="BF2381" s="90"/>
      <c r="BG2381" s="90"/>
      <c r="BH2381" s="90"/>
      <c r="BI2381" s="90"/>
      <c r="BJ2381" s="90"/>
      <c r="BK2381" s="90"/>
      <c r="BL2381" s="90"/>
      <c r="BM2381" s="90"/>
      <c r="BN2381" s="90"/>
      <c r="BO2381" s="90"/>
      <c r="BP2381" s="90"/>
      <c r="BQ2381" s="90"/>
      <c r="BR2381" s="90"/>
      <c r="BS2381" s="90"/>
      <c r="BT2381" s="90"/>
      <c r="BU2381" s="90"/>
      <c r="BV2381" s="90"/>
      <c r="BW2381" s="90"/>
      <c r="BX2381" s="90"/>
      <c r="BY2381" s="90"/>
      <c r="BZ2381" s="90"/>
      <c r="CA2381" s="90"/>
      <c r="CB2381" s="90"/>
      <c r="CC2381" s="90"/>
      <c r="CD2381" s="90"/>
      <c r="CE2381" s="90"/>
      <c r="CF2381" s="90"/>
      <c r="CG2381" s="90"/>
      <c r="CH2381" s="90"/>
      <c r="CI2381" s="90"/>
      <c r="CJ2381" s="90"/>
      <c r="CK2381" s="90"/>
      <c r="CL2381" s="90"/>
      <c r="CM2381" s="90"/>
      <c r="CN2381" s="90"/>
      <c r="CO2381" s="90"/>
      <c r="CP2381" s="90"/>
      <c r="CQ2381" s="90"/>
      <c r="CR2381" s="90"/>
      <c r="CS2381" s="90"/>
      <c r="CT2381" s="90"/>
      <c r="CU2381" s="90"/>
      <c r="CV2381" s="90"/>
      <c r="CW2381" s="90"/>
      <c r="CX2381" s="90"/>
      <c r="CY2381" s="90"/>
      <c r="CZ2381" s="90"/>
      <c r="DA2381" s="90"/>
      <c r="DB2381" s="90"/>
      <c r="DC2381" s="90"/>
      <c r="DD2381" s="90"/>
      <c r="DE2381" s="90"/>
      <c r="DF2381" s="90"/>
      <c r="DG2381" s="90"/>
      <c r="DH2381" s="90"/>
      <c r="DI2381" s="90"/>
      <c r="DJ2381" s="90"/>
      <c r="DK2381" s="90"/>
      <c r="DL2381" s="90"/>
      <c r="DM2381" s="90"/>
      <c r="DN2381" s="90"/>
      <c r="DO2381" s="90"/>
      <c r="DP2381" s="90"/>
      <c r="DQ2381" s="90"/>
      <c r="DR2381" s="90"/>
      <c r="DS2381" s="90"/>
      <c r="DT2381" s="90"/>
      <c r="DU2381" s="90"/>
      <c r="DV2381" s="90"/>
      <c r="DW2381" s="90"/>
      <c r="DX2381" s="90"/>
      <c r="DY2381" s="90"/>
      <c r="DZ2381" s="90"/>
      <c r="EA2381" s="90"/>
      <c r="EB2381" s="90"/>
      <c r="EC2381" s="90"/>
      <c r="ED2381" s="90"/>
      <c r="EE2381" s="90"/>
      <c r="EF2381" s="90"/>
      <c r="EG2381" s="90"/>
      <c r="EH2381" s="90"/>
      <c r="EI2381" s="90"/>
      <c r="EJ2381" s="90"/>
      <c r="EK2381" s="90"/>
      <c r="EL2381" s="90"/>
      <c r="EM2381" s="90"/>
      <c r="EN2381" s="90"/>
      <c r="EO2381" s="90"/>
      <c r="EP2381" s="90"/>
      <c r="EQ2381" s="90"/>
      <c r="ER2381" s="90"/>
      <c r="ES2381" s="90"/>
      <c r="ET2381" s="90"/>
      <c r="EU2381" s="90"/>
      <c r="EV2381" s="90"/>
      <c r="EW2381" s="90"/>
      <c r="EX2381" s="90"/>
      <c r="EY2381" s="90"/>
      <c r="EZ2381" s="90"/>
      <c r="FA2381" s="90"/>
      <c r="FB2381" s="90"/>
      <c r="FC2381" s="90"/>
      <c r="FD2381" s="90"/>
      <c r="FE2381" s="90"/>
      <c r="FF2381" s="90"/>
      <c r="FG2381" s="90"/>
      <c r="FH2381" s="90"/>
      <c r="FI2381" s="90"/>
      <c r="FJ2381" s="90"/>
      <c r="FK2381" s="90"/>
      <c r="FL2381" s="90"/>
      <c r="FM2381" s="90"/>
      <c r="FN2381" s="90"/>
      <c r="FO2381" s="90"/>
      <c r="FP2381" s="90"/>
      <c r="FQ2381" s="90"/>
      <c r="FR2381" s="90"/>
      <c r="FS2381" s="90"/>
      <c r="FT2381" s="90"/>
      <c r="FU2381" s="90"/>
      <c r="FV2381" s="90"/>
      <c r="FW2381" s="90"/>
      <c r="FX2381" s="90"/>
      <c r="FY2381" s="90"/>
      <c r="FZ2381" s="90"/>
      <c r="GA2381" s="90"/>
      <c r="GB2381" s="90"/>
      <c r="GC2381" s="90"/>
      <c r="GD2381" s="90"/>
      <c r="GE2381" s="90"/>
      <c r="GF2381" s="90"/>
      <c r="GG2381" s="90"/>
      <c r="GH2381" s="90"/>
      <c r="GI2381" s="90"/>
      <c r="GJ2381" s="90"/>
      <c r="GK2381" s="90"/>
      <c r="GL2381" s="90"/>
      <c r="GM2381" s="90"/>
      <c r="GN2381" s="90"/>
      <c r="GO2381" s="90"/>
      <c r="GP2381" s="90"/>
      <c r="GQ2381" s="90"/>
      <c r="GR2381" s="90"/>
      <c r="GS2381" s="90"/>
      <c r="GT2381" s="90"/>
      <c r="GU2381" s="90"/>
      <c r="GV2381" s="90"/>
      <c r="GW2381" s="90"/>
      <c r="GX2381" s="90"/>
      <c r="GY2381" s="90"/>
      <c r="GZ2381" s="90"/>
      <c r="HA2381" s="90"/>
      <c r="HB2381" s="90"/>
      <c r="HC2381" s="90"/>
      <c r="HD2381" s="90"/>
      <c r="HE2381" s="90"/>
      <c r="HF2381" s="90"/>
      <c r="HG2381" s="90"/>
      <c r="HH2381" s="90"/>
      <c r="HI2381" s="90"/>
      <c r="HJ2381" s="90"/>
      <c r="HK2381" s="90"/>
      <c r="HL2381" s="90"/>
      <c r="HM2381" s="90"/>
      <c r="HN2381" s="90"/>
      <c r="HO2381" s="90"/>
      <c r="HP2381" s="90"/>
      <c r="HQ2381" s="90"/>
      <c r="HR2381" s="90"/>
      <c r="HS2381" s="90"/>
      <c r="HT2381" s="90"/>
      <c r="HU2381" s="90"/>
      <c r="HV2381" s="90"/>
      <c r="HW2381" s="90"/>
      <c r="HX2381" s="90"/>
      <c r="HY2381" s="90"/>
      <c r="HZ2381" s="90"/>
      <c r="IA2381" s="90"/>
      <c r="IB2381" s="90"/>
      <c r="IC2381" s="90"/>
      <c r="ID2381" s="90"/>
      <c r="IE2381" s="90"/>
      <c r="IF2381" s="90"/>
      <c r="IG2381" s="90"/>
      <c r="IH2381" s="90"/>
      <c r="II2381" s="90"/>
      <c r="IJ2381" s="90"/>
      <c r="IK2381" s="90"/>
      <c r="IL2381" s="90"/>
      <c r="IM2381" s="90"/>
    </row>
    <row r="2382" spans="1:247" ht="13.5">
      <c r="A2382" s="90"/>
      <c r="B2382" s="90"/>
      <c r="C2382" s="90"/>
      <c r="D2382" s="98"/>
      <c r="E2382" s="90"/>
      <c r="F2382" s="90"/>
      <c r="G2382" s="90"/>
      <c r="H2382" s="92"/>
      <c r="I2382" s="92"/>
      <c r="J2382" s="90"/>
      <c r="K2382" s="94"/>
      <c r="L2382" s="94"/>
      <c r="M2382" s="94"/>
      <c r="N2382" s="90"/>
      <c r="O2382" s="90"/>
      <c r="P2382" s="90"/>
      <c r="Q2382" s="90"/>
      <c r="R2382" s="90"/>
      <c r="T2382" s="115"/>
      <c r="U2382" s="90"/>
      <c r="V2382" s="90"/>
      <c r="W2382" s="90"/>
      <c r="X2382" s="90"/>
      <c r="Y2382" s="90"/>
      <c r="Z2382" s="90"/>
      <c r="AA2382" s="90"/>
      <c r="AB2382" s="90"/>
      <c r="AC2382" s="90"/>
      <c r="AD2382" s="90"/>
      <c r="AE2382" s="90"/>
      <c r="AF2382" s="90"/>
      <c r="AG2382" s="90"/>
      <c r="AH2382" s="90"/>
      <c r="AI2382" s="90"/>
      <c r="AJ2382" s="90"/>
      <c r="AK2382" s="90"/>
      <c r="AL2382" s="90"/>
      <c r="AM2382" s="90"/>
      <c r="AN2382" s="90"/>
      <c r="AO2382" s="90"/>
      <c r="AP2382" s="90"/>
      <c r="AQ2382" s="90"/>
      <c r="AR2382" s="90"/>
      <c r="AS2382" s="90"/>
      <c r="AT2382" s="90"/>
      <c r="AU2382" s="90"/>
      <c r="AV2382" s="90"/>
      <c r="AW2382" s="90"/>
      <c r="AX2382" s="90"/>
      <c r="AY2382" s="90"/>
      <c r="AZ2382" s="90"/>
      <c r="BA2382" s="90"/>
      <c r="BB2382" s="90"/>
      <c r="BC2382" s="90"/>
      <c r="BD2382" s="90"/>
      <c r="BE2382" s="90"/>
      <c r="BF2382" s="90"/>
      <c r="BG2382" s="90"/>
      <c r="BH2382" s="90"/>
      <c r="BI2382" s="90"/>
      <c r="BJ2382" s="90"/>
      <c r="BK2382" s="90"/>
      <c r="BL2382" s="90"/>
      <c r="BM2382" s="90"/>
      <c r="BN2382" s="90"/>
      <c r="BO2382" s="90"/>
      <c r="BP2382" s="90"/>
      <c r="BQ2382" s="90"/>
      <c r="BR2382" s="90"/>
      <c r="BS2382" s="90"/>
      <c r="BT2382" s="90"/>
      <c r="BU2382" s="90"/>
      <c r="BV2382" s="90"/>
      <c r="BW2382" s="90"/>
      <c r="BX2382" s="90"/>
      <c r="BY2382" s="90"/>
      <c r="BZ2382" s="90"/>
      <c r="CA2382" s="90"/>
      <c r="CB2382" s="90"/>
      <c r="CC2382" s="90"/>
      <c r="CD2382" s="90"/>
      <c r="CE2382" s="90"/>
      <c r="CF2382" s="90"/>
      <c r="CG2382" s="90"/>
      <c r="CH2382" s="90"/>
      <c r="CI2382" s="90"/>
      <c r="CJ2382" s="90"/>
      <c r="CK2382" s="90"/>
      <c r="CL2382" s="90"/>
      <c r="CM2382" s="90"/>
      <c r="CN2382" s="90"/>
      <c r="CO2382" s="90"/>
      <c r="CP2382" s="90"/>
      <c r="CQ2382" s="90"/>
      <c r="CR2382" s="90"/>
      <c r="CS2382" s="90"/>
      <c r="CT2382" s="90"/>
      <c r="CU2382" s="90"/>
      <c r="CV2382" s="90"/>
      <c r="CW2382" s="90"/>
      <c r="CX2382" s="90"/>
      <c r="CY2382" s="90"/>
      <c r="CZ2382" s="90"/>
      <c r="DA2382" s="90"/>
      <c r="DB2382" s="90"/>
      <c r="DC2382" s="90"/>
      <c r="DD2382" s="90"/>
      <c r="DE2382" s="90"/>
      <c r="DF2382" s="90"/>
      <c r="DG2382" s="90"/>
      <c r="DH2382" s="90"/>
      <c r="DI2382" s="90"/>
      <c r="DJ2382" s="90"/>
      <c r="DK2382" s="90"/>
      <c r="DL2382" s="90"/>
      <c r="DM2382" s="90"/>
      <c r="DN2382" s="90"/>
      <c r="DO2382" s="90"/>
      <c r="DP2382" s="90"/>
      <c r="DQ2382" s="90"/>
      <c r="DR2382" s="90"/>
      <c r="DS2382" s="90"/>
      <c r="DT2382" s="90"/>
      <c r="DU2382" s="90"/>
      <c r="DV2382" s="90"/>
      <c r="DW2382" s="90"/>
      <c r="DX2382" s="90"/>
      <c r="DY2382" s="90"/>
      <c r="DZ2382" s="90"/>
      <c r="EA2382" s="90"/>
      <c r="EB2382" s="90"/>
      <c r="EC2382" s="90"/>
      <c r="ED2382" s="90"/>
      <c r="EE2382" s="90"/>
      <c r="EF2382" s="90"/>
      <c r="EG2382" s="90"/>
      <c r="EH2382" s="90"/>
      <c r="EI2382" s="90"/>
      <c r="EJ2382" s="90"/>
      <c r="EK2382" s="90"/>
      <c r="EL2382" s="90"/>
      <c r="EM2382" s="90"/>
      <c r="EN2382" s="90"/>
      <c r="EO2382" s="90"/>
      <c r="EP2382" s="90"/>
      <c r="EQ2382" s="90"/>
      <c r="ER2382" s="90"/>
      <c r="ES2382" s="90"/>
      <c r="ET2382" s="90"/>
      <c r="EU2382" s="90"/>
      <c r="EV2382" s="90"/>
      <c r="EW2382" s="90"/>
      <c r="EX2382" s="90"/>
      <c r="EY2382" s="90"/>
      <c r="EZ2382" s="90"/>
      <c r="FA2382" s="90"/>
      <c r="FB2382" s="90"/>
      <c r="FC2382" s="90"/>
      <c r="FD2382" s="90"/>
      <c r="FE2382" s="90"/>
      <c r="FF2382" s="90"/>
      <c r="FG2382" s="90"/>
      <c r="FH2382" s="90"/>
      <c r="FI2382" s="90"/>
      <c r="FJ2382" s="90"/>
      <c r="FK2382" s="90"/>
      <c r="FL2382" s="90"/>
      <c r="FM2382" s="90"/>
      <c r="FN2382" s="90"/>
      <c r="FO2382" s="90"/>
      <c r="FP2382" s="90"/>
      <c r="FQ2382" s="90"/>
      <c r="FR2382" s="90"/>
      <c r="FS2382" s="90"/>
      <c r="FT2382" s="90"/>
      <c r="FU2382" s="90"/>
      <c r="FV2382" s="90"/>
      <c r="FW2382" s="90"/>
      <c r="FX2382" s="90"/>
      <c r="FY2382" s="90"/>
      <c r="FZ2382" s="90"/>
      <c r="GA2382" s="90"/>
      <c r="GB2382" s="90"/>
      <c r="GC2382" s="90"/>
      <c r="GD2382" s="90"/>
      <c r="GE2382" s="90"/>
      <c r="GF2382" s="90"/>
      <c r="GG2382" s="90"/>
      <c r="GH2382" s="90"/>
      <c r="GI2382" s="90"/>
      <c r="GJ2382" s="90"/>
      <c r="GK2382" s="90"/>
      <c r="GL2382" s="90"/>
      <c r="GM2382" s="90"/>
      <c r="GN2382" s="90"/>
      <c r="GO2382" s="90"/>
      <c r="GP2382" s="90"/>
      <c r="GQ2382" s="90"/>
      <c r="GR2382" s="90"/>
      <c r="GS2382" s="90"/>
      <c r="GT2382" s="90"/>
      <c r="GU2382" s="90"/>
      <c r="GV2382" s="90"/>
      <c r="GW2382" s="90"/>
      <c r="GX2382" s="90"/>
      <c r="GY2382" s="90"/>
      <c r="GZ2382" s="90"/>
      <c r="HA2382" s="90"/>
      <c r="HB2382" s="90"/>
      <c r="HC2382" s="90"/>
      <c r="HD2382" s="90"/>
      <c r="HE2382" s="90"/>
      <c r="HF2382" s="90"/>
      <c r="HG2382" s="90"/>
      <c r="HH2382" s="90"/>
      <c r="HI2382" s="90"/>
      <c r="HJ2382" s="90"/>
      <c r="HK2382" s="90"/>
      <c r="HL2382" s="90"/>
      <c r="HM2382" s="90"/>
      <c r="HN2382" s="90"/>
      <c r="HO2382" s="90"/>
      <c r="HP2382" s="90"/>
      <c r="HQ2382" s="90"/>
      <c r="HR2382" s="90"/>
      <c r="HS2382" s="90"/>
      <c r="HT2382" s="90"/>
      <c r="HU2382" s="90"/>
      <c r="HV2382" s="90"/>
      <c r="HW2382" s="90"/>
      <c r="HX2382" s="90"/>
      <c r="HY2382" s="90"/>
      <c r="HZ2382" s="90"/>
      <c r="IA2382" s="90"/>
      <c r="IB2382" s="90"/>
      <c r="IC2382" s="90"/>
      <c r="ID2382" s="90"/>
      <c r="IE2382" s="90"/>
      <c r="IF2382" s="90"/>
      <c r="IG2382" s="90"/>
      <c r="IH2382" s="90"/>
      <c r="II2382" s="90"/>
      <c r="IJ2382" s="90"/>
      <c r="IK2382" s="90"/>
      <c r="IL2382" s="90"/>
      <c r="IM2382" s="90"/>
    </row>
    <row r="2383" spans="1:247" ht="13.5">
      <c r="A2383" s="90" t="s">
        <v>3353</v>
      </c>
      <c r="B2383" s="90" t="s">
        <v>3600</v>
      </c>
      <c r="C2383" s="90" t="s">
        <v>3629</v>
      </c>
      <c r="D2383" s="90" t="s">
        <v>3520</v>
      </c>
      <c r="E2383" s="90">
        <v>47958</v>
      </c>
      <c r="F2383" s="90" t="s">
        <v>3630</v>
      </c>
      <c r="G2383" s="90" t="s">
        <v>3631</v>
      </c>
      <c r="H2383" s="92"/>
      <c r="I2383" s="92"/>
      <c r="J2383" s="93"/>
      <c r="K2383" s="94">
        <v>13500</v>
      </c>
      <c r="L2383" s="94">
        <f>K2383</f>
        <v>13500</v>
      </c>
      <c r="M2383" s="94">
        <f>K2383-L2383</f>
        <v>0</v>
      </c>
      <c r="N2383" s="90"/>
      <c r="O2383" s="90"/>
      <c r="P2383" s="90"/>
      <c r="Q2383" s="90"/>
      <c r="R2383" s="90"/>
      <c r="U2383" s="90"/>
      <c r="V2383" s="90"/>
      <c r="W2383" s="90"/>
      <c r="X2383" s="90"/>
      <c r="Y2383" s="90"/>
      <c r="Z2383" s="90"/>
      <c r="AA2383" s="90"/>
      <c r="AB2383" s="90"/>
      <c r="AC2383" s="90"/>
      <c r="AD2383" s="90"/>
      <c r="AE2383" s="90"/>
      <c r="AF2383" s="90"/>
      <c r="AG2383" s="90"/>
      <c r="AH2383" s="90"/>
      <c r="AI2383" s="90"/>
      <c r="AJ2383" s="90"/>
      <c r="AK2383" s="90"/>
      <c r="AL2383" s="90"/>
      <c r="AM2383" s="90"/>
      <c r="AN2383" s="90"/>
      <c r="AO2383" s="90"/>
      <c r="AP2383" s="90"/>
      <c r="AQ2383" s="90"/>
      <c r="AR2383" s="90"/>
      <c r="AS2383" s="90"/>
      <c r="AT2383" s="90"/>
      <c r="AU2383" s="90"/>
      <c r="AV2383" s="90"/>
      <c r="AW2383" s="90"/>
      <c r="AX2383" s="90"/>
      <c r="AY2383" s="90"/>
      <c r="AZ2383" s="90"/>
      <c r="BA2383" s="90"/>
      <c r="BB2383" s="90"/>
      <c r="BC2383" s="90"/>
      <c r="BD2383" s="90"/>
      <c r="BE2383" s="90"/>
      <c r="BF2383" s="90"/>
      <c r="BG2383" s="90"/>
      <c r="BH2383" s="90"/>
      <c r="BI2383" s="90"/>
      <c r="BJ2383" s="90"/>
      <c r="BK2383" s="90"/>
      <c r="BL2383" s="90"/>
      <c r="BM2383" s="90"/>
      <c r="BN2383" s="90"/>
      <c r="BO2383" s="90"/>
      <c r="BP2383" s="90"/>
      <c r="BQ2383" s="90"/>
      <c r="BR2383" s="90"/>
      <c r="BS2383" s="90"/>
      <c r="BT2383" s="90"/>
      <c r="BU2383" s="90"/>
      <c r="BV2383" s="90"/>
      <c r="BW2383" s="90"/>
      <c r="BX2383" s="90"/>
      <c r="BY2383" s="90"/>
      <c r="BZ2383" s="90"/>
      <c r="CA2383" s="90"/>
      <c r="CB2383" s="90"/>
      <c r="CC2383" s="90"/>
      <c r="CD2383" s="90"/>
      <c r="CE2383" s="90"/>
      <c r="CF2383" s="90"/>
      <c r="CG2383" s="90"/>
      <c r="CH2383" s="90"/>
      <c r="CI2383" s="90"/>
      <c r="CJ2383" s="90"/>
      <c r="CK2383" s="90"/>
      <c r="CL2383" s="90"/>
      <c r="CM2383" s="90"/>
      <c r="CN2383" s="90"/>
      <c r="CO2383" s="90"/>
      <c r="CP2383" s="90"/>
      <c r="CQ2383" s="90"/>
      <c r="CR2383" s="90"/>
      <c r="CS2383" s="90"/>
      <c r="CT2383" s="90"/>
      <c r="CU2383" s="90"/>
      <c r="CV2383" s="90"/>
      <c r="CW2383" s="90"/>
      <c r="CX2383" s="90"/>
      <c r="CY2383" s="90"/>
      <c r="CZ2383" s="90"/>
      <c r="DA2383" s="90"/>
      <c r="DB2383" s="90"/>
      <c r="DC2383" s="90"/>
      <c r="DD2383" s="90"/>
      <c r="DE2383" s="90"/>
      <c r="DF2383" s="90"/>
      <c r="DG2383" s="90"/>
      <c r="DH2383" s="90"/>
      <c r="DI2383" s="90"/>
      <c r="DJ2383" s="90"/>
      <c r="DK2383" s="90"/>
      <c r="DL2383" s="90"/>
      <c r="DM2383" s="90"/>
      <c r="DN2383" s="90"/>
      <c r="DO2383" s="90"/>
      <c r="DP2383" s="90"/>
      <c r="DQ2383" s="90"/>
      <c r="DR2383" s="90"/>
      <c r="DS2383" s="90"/>
      <c r="DT2383" s="90"/>
      <c r="DU2383" s="90"/>
      <c r="DV2383" s="90"/>
      <c r="DW2383" s="90"/>
      <c r="DX2383" s="90"/>
      <c r="DY2383" s="90"/>
      <c r="DZ2383" s="90"/>
      <c r="EA2383" s="90"/>
      <c r="EB2383" s="90"/>
      <c r="EC2383" s="90"/>
      <c r="ED2383" s="90"/>
      <c r="EE2383" s="90"/>
      <c r="EF2383" s="90"/>
      <c r="EG2383" s="90"/>
      <c r="EH2383" s="90"/>
      <c r="EI2383" s="90"/>
      <c r="EJ2383" s="90"/>
      <c r="EK2383" s="90"/>
      <c r="EL2383" s="90"/>
      <c r="EM2383" s="90"/>
      <c r="EN2383" s="90"/>
      <c r="EO2383" s="90"/>
      <c r="EP2383" s="90"/>
      <c r="EQ2383" s="90"/>
      <c r="ER2383" s="90"/>
      <c r="ES2383" s="90"/>
      <c r="ET2383" s="90"/>
      <c r="EU2383" s="90"/>
      <c r="EV2383" s="90"/>
      <c r="EW2383" s="90"/>
      <c r="EX2383" s="90"/>
      <c r="EY2383" s="90"/>
      <c r="EZ2383" s="90"/>
      <c r="FA2383" s="90"/>
      <c r="FB2383" s="90"/>
      <c r="FC2383" s="90"/>
      <c r="FD2383" s="90"/>
      <c r="FE2383" s="90"/>
      <c r="FF2383" s="90"/>
      <c r="FG2383" s="90"/>
      <c r="FH2383" s="90"/>
      <c r="FI2383" s="90"/>
      <c r="FJ2383" s="90"/>
      <c r="FK2383" s="90"/>
      <c r="FL2383" s="90"/>
      <c r="FM2383" s="90"/>
      <c r="FN2383" s="90"/>
      <c r="FO2383" s="90"/>
      <c r="FP2383" s="90"/>
      <c r="FQ2383" s="90"/>
      <c r="FR2383" s="90"/>
      <c r="FS2383" s="90"/>
      <c r="FT2383" s="90"/>
      <c r="FU2383" s="90"/>
      <c r="FV2383" s="90"/>
      <c r="FW2383" s="90"/>
      <c r="FX2383" s="90"/>
      <c r="FY2383" s="90"/>
      <c r="FZ2383" s="90"/>
      <c r="GA2383" s="90"/>
      <c r="GB2383" s="90"/>
      <c r="GC2383" s="90"/>
      <c r="GD2383" s="90"/>
      <c r="GE2383" s="90"/>
      <c r="GF2383" s="90"/>
      <c r="GG2383" s="90"/>
      <c r="GH2383" s="90"/>
      <c r="GI2383" s="90"/>
      <c r="GJ2383" s="90"/>
      <c r="GK2383" s="90"/>
      <c r="GL2383" s="90"/>
      <c r="GM2383" s="90"/>
      <c r="GN2383" s="90"/>
      <c r="GO2383" s="90"/>
      <c r="GP2383" s="90"/>
      <c r="GQ2383" s="90"/>
      <c r="GR2383" s="90"/>
      <c r="GS2383" s="90"/>
      <c r="GT2383" s="90"/>
      <c r="GU2383" s="90"/>
      <c r="GV2383" s="90"/>
      <c r="GW2383" s="90"/>
      <c r="GX2383" s="90"/>
      <c r="GY2383" s="90"/>
      <c r="GZ2383" s="90"/>
      <c r="HA2383" s="90"/>
      <c r="HB2383" s="90"/>
      <c r="HC2383" s="90"/>
      <c r="HD2383" s="90"/>
      <c r="HE2383" s="90"/>
      <c r="HF2383" s="90"/>
      <c r="HG2383" s="90"/>
      <c r="HH2383" s="90"/>
      <c r="HI2383" s="90"/>
      <c r="HJ2383" s="90"/>
      <c r="HK2383" s="90"/>
      <c r="HL2383" s="90"/>
      <c r="HM2383" s="90"/>
      <c r="HN2383" s="90"/>
      <c r="HO2383" s="90"/>
      <c r="HP2383" s="90"/>
      <c r="HQ2383" s="90"/>
      <c r="HR2383" s="90"/>
      <c r="HS2383" s="90"/>
      <c r="HT2383" s="90"/>
      <c r="HU2383" s="90"/>
      <c r="HV2383" s="90"/>
      <c r="HW2383" s="90"/>
      <c r="HX2383" s="90"/>
      <c r="HY2383" s="90"/>
      <c r="HZ2383" s="90"/>
      <c r="IA2383" s="90"/>
      <c r="IB2383" s="90"/>
      <c r="IC2383" s="90"/>
      <c r="ID2383" s="90"/>
      <c r="IE2383" s="90"/>
      <c r="IF2383" s="90"/>
      <c r="IG2383" s="90"/>
      <c r="IH2383" s="90"/>
      <c r="II2383" s="90"/>
      <c r="IJ2383" s="90"/>
      <c r="IK2383" s="90"/>
      <c r="IL2383" s="90"/>
      <c r="IM2383" s="90"/>
    </row>
    <row r="2384" spans="1:247" ht="13.5">
      <c r="A2384" s="90" t="s">
        <v>3353</v>
      </c>
      <c r="B2384" s="90" t="s">
        <v>3600</v>
      </c>
      <c r="C2384" s="90" t="s">
        <v>3629</v>
      </c>
      <c r="D2384" s="90" t="s">
        <v>3520</v>
      </c>
      <c r="E2384" s="90">
        <v>47958</v>
      </c>
      <c r="F2384" s="90" t="s">
        <v>3630</v>
      </c>
      <c r="G2384" s="90" t="s">
        <v>3631</v>
      </c>
      <c r="H2384" s="92"/>
      <c r="I2384" s="92"/>
      <c r="J2384" s="132"/>
      <c r="K2384" s="94">
        <v>9500</v>
      </c>
      <c r="L2384" s="94"/>
      <c r="M2384" s="94">
        <f>K2384-L2384</f>
        <v>9500</v>
      </c>
      <c r="N2384" s="91">
        <v>45756</v>
      </c>
      <c r="O2384" s="90" t="s">
        <v>3632</v>
      </c>
      <c r="P2384" s="90" t="s">
        <v>2849</v>
      </c>
      <c r="Q2384" s="90"/>
      <c r="R2384" s="90"/>
      <c r="S2384" s="90"/>
      <c r="T2384" s="90"/>
      <c r="U2384" s="90"/>
      <c r="V2384" s="90"/>
      <c r="W2384" s="90"/>
      <c r="X2384" s="90"/>
      <c r="Y2384" s="90"/>
      <c r="Z2384" s="90"/>
      <c r="AA2384" s="90"/>
      <c r="AB2384" s="90"/>
      <c r="AC2384" s="90"/>
      <c r="AD2384" s="90"/>
      <c r="AE2384" s="90"/>
      <c r="AF2384" s="90"/>
      <c r="AG2384" s="90"/>
      <c r="AH2384" s="90"/>
      <c r="AI2384" s="90"/>
      <c r="AJ2384" s="90"/>
      <c r="AK2384" s="90"/>
      <c r="AL2384" s="90"/>
      <c r="AM2384" s="90"/>
      <c r="AN2384" s="90"/>
      <c r="AO2384" s="90"/>
      <c r="AP2384" s="90"/>
      <c r="AQ2384" s="90"/>
      <c r="AR2384" s="90"/>
      <c r="AS2384" s="90"/>
      <c r="AT2384" s="90"/>
      <c r="AU2384" s="90"/>
      <c r="AV2384" s="90"/>
      <c r="AW2384" s="90"/>
      <c r="AX2384" s="90"/>
      <c r="AY2384" s="90"/>
      <c r="AZ2384" s="90"/>
      <c r="BA2384" s="90"/>
      <c r="BB2384" s="90"/>
      <c r="BC2384" s="90"/>
      <c r="BD2384" s="90"/>
      <c r="BE2384" s="90"/>
      <c r="BF2384" s="90"/>
      <c r="BG2384" s="90"/>
      <c r="BH2384" s="90"/>
      <c r="BI2384" s="90"/>
      <c r="BJ2384" s="90"/>
      <c r="BK2384" s="90"/>
      <c r="BL2384" s="90"/>
      <c r="BM2384" s="90"/>
      <c r="BN2384" s="90"/>
      <c r="BO2384" s="90"/>
      <c r="BP2384" s="90"/>
      <c r="BQ2384" s="90"/>
      <c r="BR2384" s="90"/>
      <c r="BS2384" s="90"/>
      <c r="BT2384" s="90"/>
      <c r="BU2384" s="90"/>
      <c r="BV2384" s="90"/>
      <c r="BW2384" s="90"/>
      <c r="BX2384" s="90"/>
      <c r="BY2384" s="90"/>
      <c r="BZ2384" s="90"/>
      <c r="CA2384" s="90"/>
      <c r="CB2384" s="90"/>
      <c r="CC2384" s="90"/>
      <c r="CD2384" s="90"/>
      <c r="CE2384" s="90"/>
      <c r="CF2384" s="90"/>
      <c r="CG2384" s="90"/>
      <c r="CH2384" s="90"/>
      <c r="CI2384" s="90"/>
      <c r="CJ2384" s="90"/>
      <c r="CK2384" s="90"/>
      <c r="CL2384" s="90"/>
      <c r="CM2384" s="90"/>
      <c r="CN2384" s="90"/>
      <c r="CO2384" s="90"/>
      <c r="CP2384" s="90"/>
      <c r="CQ2384" s="90"/>
      <c r="CR2384" s="90"/>
      <c r="CS2384" s="90"/>
      <c r="CT2384" s="90"/>
      <c r="CU2384" s="90"/>
      <c r="CV2384" s="90"/>
      <c r="CW2384" s="90"/>
      <c r="CX2384" s="90"/>
      <c r="CY2384" s="90"/>
      <c r="CZ2384" s="90"/>
      <c r="DA2384" s="90"/>
      <c r="DB2384" s="90"/>
      <c r="DC2384" s="90"/>
      <c r="DD2384" s="90"/>
      <c r="DE2384" s="90"/>
      <c r="DF2384" s="90"/>
      <c r="DG2384" s="90"/>
      <c r="DH2384" s="90"/>
      <c r="DI2384" s="90"/>
      <c r="DJ2384" s="90"/>
      <c r="DK2384" s="90"/>
      <c r="DL2384" s="90"/>
      <c r="DM2384" s="90"/>
      <c r="DN2384" s="90"/>
      <c r="DO2384" s="90"/>
      <c r="DP2384" s="90"/>
      <c r="DQ2384" s="90"/>
      <c r="DR2384" s="90"/>
      <c r="DS2384" s="90"/>
      <c r="DT2384" s="90"/>
      <c r="DU2384" s="90"/>
      <c r="DV2384" s="90"/>
      <c r="DW2384" s="90"/>
      <c r="DX2384" s="90"/>
      <c r="DY2384" s="90"/>
      <c r="DZ2384" s="90"/>
      <c r="EA2384" s="90"/>
      <c r="EB2384" s="90"/>
      <c r="EC2384" s="90"/>
      <c r="ED2384" s="90"/>
      <c r="EE2384" s="90"/>
      <c r="EF2384" s="90"/>
      <c r="EG2384" s="90"/>
      <c r="EH2384" s="90"/>
      <c r="EI2384" s="90"/>
      <c r="EJ2384" s="90"/>
      <c r="EK2384" s="90"/>
      <c r="EL2384" s="90"/>
      <c r="EM2384" s="90"/>
      <c r="EN2384" s="90"/>
      <c r="EO2384" s="90"/>
      <c r="EP2384" s="90"/>
      <c r="EQ2384" s="90"/>
      <c r="ER2384" s="90"/>
      <c r="ES2384" s="90"/>
      <c r="ET2384" s="90"/>
      <c r="EU2384" s="90"/>
      <c r="EV2384" s="90"/>
      <c r="EW2384" s="90"/>
      <c r="EX2384" s="90"/>
      <c r="EY2384" s="90"/>
      <c r="EZ2384" s="90"/>
      <c r="FA2384" s="90"/>
      <c r="FB2384" s="90"/>
      <c r="FC2384" s="90"/>
      <c r="FD2384" s="90"/>
      <c r="FE2384" s="90"/>
      <c r="FF2384" s="90"/>
      <c r="FG2384" s="90"/>
      <c r="FH2384" s="90"/>
      <c r="FI2384" s="90"/>
      <c r="FJ2384" s="90"/>
      <c r="FK2384" s="90"/>
      <c r="FL2384" s="90"/>
      <c r="FM2384" s="90"/>
      <c r="FN2384" s="90"/>
      <c r="FO2384" s="90"/>
      <c r="FP2384" s="90"/>
      <c r="FQ2384" s="90"/>
      <c r="FR2384" s="90"/>
      <c r="FS2384" s="90"/>
      <c r="FT2384" s="90"/>
      <c r="FU2384" s="90"/>
      <c r="FV2384" s="90"/>
      <c r="FW2384" s="90"/>
      <c r="FX2384" s="90"/>
      <c r="FY2384" s="90"/>
      <c r="FZ2384" s="90"/>
      <c r="GA2384" s="90"/>
      <c r="GB2384" s="90"/>
      <c r="GC2384" s="90"/>
      <c r="GD2384" s="90"/>
      <c r="GE2384" s="90"/>
      <c r="GF2384" s="90"/>
      <c r="GG2384" s="90"/>
      <c r="GH2384" s="90"/>
      <c r="GI2384" s="90"/>
      <c r="GJ2384" s="90"/>
      <c r="GK2384" s="90"/>
      <c r="GL2384" s="90"/>
      <c r="GM2384" s="90"/>
      <c r="GN2384" s="90"/>
      <c r="GO2384" s="90"/>
      <c r="GP2384" s="90"/>
      <c r="GQ2384" s="90"/>
      <c r="GR2384" s="90"/>
      <c r="GS2384" s="90"/>
      <c r="GT2384" s="90"/>
      <c r="GU2384" s="90"/>
      <c r="GV2384" s="90"/>
      <c r="GW2384" s="90"/>
      <c r="GX2384" s="90"/>
      <c r="GY2384" s="90"/>
      <c r="GZ2384" s="90"/>
      <c r="HA2384" s="90"/>
      <c r="HB2384" s="90"/>
      <c r="HC2384" s="90"/>
      <c r="HD2384" s="90"/>
      <c r="HE2384" s="90"/>
      <c r="HF2384" s="90"/>
      <c r="HG2384" s="90"/>
      <c r="HH2384" s="90"/>
      <c r="HI2384" s="90"/>
      <c r="HJ2384" s="90"/>
      <c r="HK2384" s="90"/>
      <c r="HL2384" s="90"/>
      <c r="HM2384" s="90"/>
      <c r="HN2384" s="90"/>
      <c r="HO2384" s="90"/>
      <c r="HP2384" s="90"/>
      <c r="HQ2384" s="90"/>
      <c r="HR2384" s="90"/>
      <c r="HS2384" s="90"/>
      <c r="HT2384" s="90"/>
      <c r="HU2384" s="90"/>
      <c r="HV2384" s="90"/>
      <c r="HW2384" s="90"/>
      <c r="HX2384" s="90"/>
      <c r="HY2384" s="90"/>
      <c r="HZ2384" s="90"/>
      <c r="IA2384" s="90"/>
      <c r="IB2384" s="90"/>
      <c r="IC2384" s="90"/>
      <c r="ID2384" s="90"/>
      <c r="IE2384" s="90"/>
      <c r="IF2384" s="90"/>
      <c r="IG2384" s="90"/>
      <c r="IH2384" s="90"/>
      <c r="II2384" s="90"/>
      <c r="IJ2384" s="90"/>
      <c r="IK2384" s="90"/>
      <c r="IL2384" s="90"/>
      <c r="IM2384" s="90"/>
    </row>
    <row r="2385" spans="1:247" ht="13.5">
      <c r="A2385" s="90" t="s">
        <v>3353</v>
      </c>
      <c r="B2385" s="90" t="s">
        <v>3600</v>
      </c>
      <c r="C2385" s="90" t="s">
        <v>3629</v>
      </c>
      <c r="D2385" s="90" t="s">
        <v>3520</v>
      </c>
      <c r="E2385" s="90">
        <v>47957</v>
      </c>
      <c r="F2385" s="90" t="s">
        <v>3630</v>
      </c>
      <c r="G2385" s="90" t="s">
        <v>3631</v>
      </c>
      <c r="H2385" s="92"/>
      <c r="I2385" s="92"/>
      <c r="J2385" s="90"/>
      <c r="K2385" s="94">
        <v>23000</v>
      </c>
      <c r="L2385" s="94"/>
      <c r="M2385" s="94">
        <f>K2385-L2385</f>
        <v>23000</v>
      </c>
      <c r="N2385" s="90" t="s">
        <v>3499</v>
      </c>
      <c r="O2385" s="90" t="s">
        <v>3633</v>
      </c>
      <c r="P2385" s="90" t="s">
        <v>2849</v>
      </c>
      <c r="Q2385" s="90"/>
      <c r="R2385" s="90" t="s">
        <v>3501</v>
      </c>
      <c r="S2385" s="90"/>
      <c r="T2385" s="90"/>
      <c r="U2385" s="90"/>
      <c r="V2385" s="90"/>
      <c r="W2385" s="90"/>
      <c r="X2385" s="90"/>
      <c r="Y2385" s="90"/>
      <c r="Z2385" s="90"/>
      <c r="AA2385" s="90"/>
      <c r="AB2385" s="90"/>
      <c r="AC2385" s="90"/>
      <c r="AD2385" s="90"/>
      <c r="AE2385" s="90"/>
      <c r="AF2385" s="90"/>
      <c r="AG2385" s="90"/>
      <c r="AH2385" s="90"/>
      <c r="AI2385" s="90"/>
      <c r="AJ2385" s="90"/>
      <c r="AK2385" s="90"/>
      <c r="AL2385" s="90"/>
      <c r="AM2385" s="90"/>
      <c r="AN2385" s="90"/>
      <c r="AO2385" s="90"/>
      <c r="AP2385" s="90"/>
      <c r="AQ2385" s="90"/>
      <c r="AR2385" s="90"/>
      <c r="AS2385" s="90"/>
      <c r="AT2385" s="90"/>
      <c r="AU2385" s="90"/>
      <c r="AV2385" s="90"/>
      <c r="AW2385" s="90"/>
      <c r="AX2385" s="90"/>
      <c r="AY2385" s="90"/>
      <c r="AZ2385" s="90"/>
      <c r="BA2385" s="90"/>
      <c r="BB2385" s="90"/>
      <c r="BC2385" s="90"/>
      <c r="BD2385" s="90"/>
      <c r="BE2385" s="90"/>
      <c r="BF2385" s="90"/>
      <c r="BG2385" s="90"/>
      <c r="BH2385" s="90"/>
      <c r="BI2385" s="90"/>
      <c r="BJ2385" s="90"/>
      <c r="BK2385" s="90"/>
      <c r="BL2385" s="90"/>
      <c r="BM2385" s="90"/>
      <c r="BN2385" s="90"/>
      <c r="BO2385" s="90"/>
      <c r="BP2385" s="90"/>
      <c r="BQ2385" s="90"/>
      <c r="BR2385" s="90"/>
      <c r="BS2385" s="90"/>
      <c r="BT2385" s="90"/>
      <c r="BU2385" s="90"/>
      <c r="BV2385" s="90"/>
      <c r="BW2385" s="90"/>
      <c r="BX2385" s="90"/>
      <c r="BY2385" s="90"/>
      <c r="BZ2385" s="90"/>
      <c r="CA2385" s="90"/>
      <c r="CB2385" s="90"/>
      <c r="CC2385" s="90"/>
      <c r="CD2385" s="90"/>
      <c r="CE2385" s="90"/>
      <c r="CF2385" s="90"/>
      <c r="CG2385" s="90"/>
      <c r="CH2385" s="90"/>
      <c r="CI2385" s="90"/>
      <c r="CJ2385" s="90"/>
      <c r="CK2385" s="90"/>
      <c r="CL2385" s="90"/>
      <c r="CM2385" s="90"/>
      <c r="CN2385" s="90"/>
      <c r="CO2385" s="90"/>
      <c r="CP2385" s="90"/>
      <c r="CQ2385" s="90"/>
      <c r="CR2385" s="90"/>
      <c r="CS2385" s="90"/>
      <c r="CT2385" s="90"/>
      <c r="CU2385" s="90"/>
      <c r="CV2385" s="90"/>
      <c r="CW2385" s="90"/>
      <c r="CX2385" s="90"/>
      <c r="CY2385" s="90"/>
      <c r="CZ2385" s="90"/>
      <c r="DA2385" s="90"/>
      <c r="DB2385" s="90"/>
      <c r="DC2385" s="90"/>
      <c r="DD2385" s="90"/>
      <c r="DE2385" s="90"/>
      <c r="DF2385" s="90"/>
      <c r="DG2385" s="90"/>
      <c r="DH2385" s="90"/>
      <c r="DI2385" s="90"/>
      <c r="DJ2385" s="90"/>
      <c r="DK2385" s="90"/>
      <c r="DL2385" s="90"/>
      <c r="DM2385" s="90"/>
      <c r="DN2385" s="90"/>
      <c r="DO2385" s="90"/>
      <c r="DP2385" s="90"/>
      <c r="DQ2385" s="90"/>
      <c r="DR2385" s="90"/>
      <c r="DS2385" s="90"/>
      <c r="DT2385" s="90"/>
      <c r="DU2385" s="90"/>
      <c r="DV2385" s="90"/>
      <c r="DW2385" s="90"/>
      <c r="DX2385" s="90"/>
      <c r="DY2385" s="90"/>
      <c r="DZ2385" s="90"/>
      <c r="EA2385" s="90"/>
      <c r="EB2385" s="90"/>
      <c r="EC2385" s="90"/>
      <c r="ED2385" s="90"/>
      <c r="EE2385" s="90"/>
      <c r="EF2385" s="90"/>
      <c r="EG2385" s="90"/>
      <c r="EH2385" s="90"/>
      <c r="EI2385" s="90"/>
      <c r="EJ2385" s="90"/>
      <c r="EK2385" s="90"/>
      <c r="EL2385" s="90"/>
      <c r="EM2385" s="90"/>
      <c r="EN2385" s="90"/>
      <c r="EO2385" s="90"/>
      <c r="EP2385" s="90"/>
      <c r="EQ2385" s="90"/>
      <c r="ER2385" s="90"/>
      <c r="ES2385" s="90"/>
      <c r="ET2385" s="90"/>
      <c r="EU2385" s="90"/>
      <c r="EV2385" s="90"/>
      <c r="EW2385" s="90"/>
      <c r="EX2385" s="90"/>
      <c r="EY2385" s="90"/>
      <c r="EZ2385" s="90"/>
      <c r="FA2385" s="90"/>
      <c r="FB2385" s="90"/>
      <c r="FC2385" s="90"/>
      <c r="FD2385" s="90"/>
      <c r="FE2385" s="90"/>
      <c r="FF2385" s="90"/>
      <c r="FG2385" s="90"/>
      <c r="FH2385" s="90"/>
      <c r="FI2385" s="90"/>
      <c r="FJ2385" s="90"/>
      <c r="FK2385" s="90"/>
      <c r="FL2385" s="90"/>
      <c r="FM2385" s="90"/>
      <c r="FN2385" s="90"/>
      <c r="FO2385" s="90"/>
      <c r="FP2385" s="90"/>
      <c r="FQ2385" s="90"/>
      <c r="FR2385" s="90"/>
      <c r="FS2385" s="90"/>
      <c r="FT2385" s="90"/>
      <c r="FU2385" s="90"/>
      <c r="FV2385" s="90"/>
      <c r="FW2385" s="90"/>
      <c r="FX2385" s="90"/>
      <c r="FY2385" s="90"/>
      <c r="FZ2385" s="90"/>
      <c r="GA2385" s="90"/>
      <c r="GB2385" s="90"/>
      <c r="GC2385" s="90"/>
      <c r="GD2385" s="90"/>
      <c r="GE2385" s="90"/>
      <c r="GF2385" s="90"/>
      <c r="GG2385" s="90"/>
      <c r="GH2385" s="90"/>
      <c r="GI2385" s="90"/>
      <c r="GJ2385" s="90"/>
      <c r="GK2385" s="90"/>
      <c r="GL2385" s="90"/>
      <c r="GM2385" s="90"/>
      <c r="GN2385" s="90"/>
      <c r="GO2385" s="90"/>
      <c r="GP2385" s="90"/>
      <c r="GQ2385" s="90"/>
      <c r="GR2385" s="90"/>
      <c r="GS2385" s="90"/>
      <c r="GT2385" s="90"/>
      <c r="GU2385" s="90"/>
      <c r="GV2385" s="90"/>
      <c r="GW2385" s="90"/>
      <c r="GX2385" s="90"/>
      <c r="GY2385" s="90"/>
      <c r="GZ2385" s="90"/>
      <c r="HA2385" s="90"/>
      <c r="HB2385" s="90"/>
      <c r="HC2385" s="90"/>
      <c r="HD2385" s="90"/>
      <c r="HE2385" s="90"/>
      <c r="HF2385" s="90"/>
      <c r="HG2385" s="90"/>
      <c r="HH2385" s="90"/>
      <c r="HI2385" s="90"/>
      <c r="HJ2385" s="90"/>
      <c r="HK2385" s="90"/>
      <c r="HL2385" s="90"/>
      <c r="HM2385" s="90"/>
      <c r="HN2385" s="90"/>
      <c r="HO2385" s="90"/>
      <c r="HP2385" s="90"/>
      <c r="HQ2385" s="90"/>
      <c r="HR2385" s="90"/>
      <c r="HS2385" s="90"/>
      <c r="HT2385" s="90"/>
      <c r="HU2385" s="90"/>
      <c r="HV2385" s="90"/>
      <c r="HW2385" s="90"/>
      <c r="HX2385" s="90"/>
      <c r="HY2385" s="90"/>
      <c r="HZ2385" s="90"/>
      <c r="IA2385" s="90"/>
      <c r="IB2385" s="90"/>
      <c r="IC2385" s="90"/>
      <c r="ID2385" s="90"/>
      <c r="IE2385" s="90"/>
      <c r="IF2385" s="90"/>
      <c r="IG2385" s="90"/>
      <c r="IH2385" s="90"/>
      <c r="II2385" s="90"/>
      <c r="IJ2385" s="90"/>
      <c r="IK2385" s="90"/>
      <c r="IL2385" s="90"/>
      <c r="IM2385" s="90"/>
    </row>
    <row r="2386" spans="1:247" ht="13.5">
      <c r="A2386" s="90" t="s">
        <v>3353</v>
      </c>
      <c r="B2386" s="90" t="s">
        <v>3600</v>
      </c>
      <c r="C2386" s="90" t="s">
        <v>3634</v>
      </c>
      <c r="D2386" s="90" t="s">
        <v>3635</v>
      </c>
      <c r="E2386" s="90">
        <v>181101</v>
      </c>
      <c r="F2386" s="90" t="s">
        <v>3636</v>
      </c>
      <c r="G2386" s="90" t="s">
        <v>3637</v>
      </c>
      <c r="H2386" s="92"/>
      <c r="I2386" s="92"/>
      <c r="J2386" s="93"/>
      <c r="K2386" s="94">
        <v>9360</v>
      </c>
      <c r="L2386" s="94">
        <f>K2386</f>
        <v>9360</v>
      </c>
      <c r="M2386" s="94">
        <f>K2386-L2386</f>
        <v>0</v>
      </c>
      <c r="N2386" s="91">
        <v>45846</v>
      </c>
      <c r="O2386" s="90" t="s">
        <v>3638</v>
      </c>
      <c r="P2386" s="90" t="s">
        <v>2619</v>
      </c>
      <c r="Q2386" s="90"/>
      <c r="R2386" s="90"/>
      <c r="S2386" s="90"/>
      <c r="T2386" s="90"/>
      <c r="U2386" s="90"/>
      <c r="V2386" s="90"/>
      <c r="W2386" s="90"/>
      <c r="X2386" s="90"/>
      <c r="Y2386" s="90"/>
      <c r="Z2386" s="90"/>
      <c r="AA2386" s="90"/>
      <c r="AB2386" s="90"/>
      <c r="AC2386" s="90"/>
      <c r="AD2386" s="90"/>
      <c r="AE2386" s="90"/>
      <c r="AF2386" s="90"/>
      <c r="AG2386" s="90"/>
      <c r="AH2386" s="90"/>
      <c r="AI2386" s="90"/>
      <c r="AJ2386" s="90"/>
      <c r="AK2386" s="90"/>
      <c r="AL2386" s="90"/>
      <c r="AM2386" s="90"/>
      <c r="AN2386" s="90"/>
      <c r="AO2386" s="90"/>
      <c r="AP2386" s="90"/>
      <c r="AQ2386" s="90"/>
      <c r="AR2386" s="90"/>
      <c r="AS2386" s="90"/>
      <c r="AT2386" s="90"/>
      <c r="AU2386" s="90"/>
      <c r="AV2386" s="90"/>
      <c r="AW2386" s="90"/>
      <c r="AX2386" s="90"/>
      <c r="AY2386" s="90"/>
      <c r="AZ2386" s="90"/>
      <c r="BA2386" s="90"/>
      <c r="BB2386" s="90"/>
      <c r="BC2386" s="90"/>
      <c r="BD2386" s="90"/>
      <c r="BE2386" s="90"/>
      <c r="BF2386" s="90"/>
      <c r="BG2386" s="90"/>
      <c r="BH2386" s="90"/>
      <c r="BI2386" s="90"/>
      <c r="BJ2386" s="90"/>
      <c r="BK2386" s="90"/>
      <c r="BL2386" s="90"/>
      <c r="BM2386" s="90"/>
      <c r="BN2386" s="90"/>
      <c r="BO2386" s="90"/>
      <c r="BP2386" s="90"/>
      <c r="BQ2386" s="90"/>
      <c r="BR2386" s="90"/>
      <c r="BS2386" s="90"/>
      <c r="BT2386" s="90"/>
      <c r="BU2386" s="90"/>
      <c r="BV2386" s="90"/>
      <c r="BW2386" s="90"/>
      <c r="BX2386" s="90"/>
      <c r="BY2386" s="90"/>
      <c r="BZ2386" s="90"/>
      <c r="CA2386" s="90"/>
      <c r="CB2386" s="90"/>
      <c r="CC2386" s="90"/>
      <c r="CD2386" s="90"/>
      <c r="CE2386" s="90"/>
      <c r="CF2386" s="90"/>
      <c r="CG2386" s="90"/>
      <c r="CH2386" s="90"/>
      <c r="CI2386" s="90"/>
      <c r="CJ2386" s="90"/>
      <c r="CK2386" s="90"/>
      <c r="CL2386" s="90"/>
      <c r="CM2386" s="90"/>
      <c r="CN2386" s="90"/>
      <c r="CO2386" s="90"/>
      <c r="CP2386" s="90"/>
      <c r="CQ2386" s="90"/>
      <c r="CR2386" s="90"/>
      <c r="CS2386" s="90"/>
      <c r="CT2386" s="90"/>
      <c r="CU2386" s="90"/>
      <c r="CV2386" s="90"/>
      <c r="CW2386" s="90"/>
      <c r="CX2386" s="90"/>
      <c r="CY2386" s="90"/>
      <c r="CZ2386" s="90"/>
      <c r="DA2386" s="90"/>
      <c r="DB2386" s="90"/>
      <c r="DC2386" s="90"/>
      <c r="DD2386" s="90"/>
      <c r="DE2386" s="90"/>
      <c r="DF2386" s="90"/>
      <c r="DG2386" s="90"/>
      <c r="DH2386" s="90"/>
      <c r="DI2386" s="90"/>
      <c r="DJ2386" s="90"/>
      <c r="DK2386" s="90"/>
      <c r="DL2386" s="90"/>
      <c r="DM2386" s="90"/>
      <c r="DN2386" s="90"/>
      <c r="DO2386" s="90"/>
      <c r="DP2386" s="90"/>
      <c r="DQ2386" s="90"/>
      <c r="DR2386" s="90"/>
      <c r="DS2386" s="90"/>
      <c r="DT2386" s="90"/>
      <c r="DU2386" s="90"/>
      <c r="DV2386" s="90"/>
      <c r="DW2386" s="90"/>
      <c r="DX2386" s="90"/>
      <c r="DY2386" s="90"/>
      <c r="DZ2386" s="90"/>
      <c r="EA2386" s="90"/>
      <c r="EB2386" s="90"/>
      <c r="EC2386" s="90"/>
      <c r="ED2386" s="90"/>
      <c r="EE2386" s="90"/>
      <c r="EF2386" s="90"/>
      <c r="EG2386" s="90"/>
      <c r="EH2386" s="90"/>
      <c r="EI2386" s="90"/>
      <c r="EJ2386" s="90"/>
      <c r="EK2386" s="90"/>
      <c r="EL2386" s="90"/>
      <c r="EM2386" s="90"/>
      <c r="EN2386" s="90"/>
      <c r="EO2386" s="90"/>
      <c r="EP2386" s="90"/>
      <c r="EQ2386" s="90"/>
      <c r="ER2386" s="90"/>
      <c r="ES2386" s="90"/>
      <c r="ET2386" s="90"/>
      <c r="EU2386" s="90"/>
      <c r="EV2386" s="90"/>
      <c r="EW2386" s="90"/>
      <c r="EX2386" s="90"/>
      <c r="EY2386" s="90"/>
      <c r="EZ2386" s="90"/>
      <c r="FA2386" s="90"/>
      <c r="FB2386" s="90"/>
      <c r="FC2386" s="90"/>
      <c r="FD2386" s="90"/>
      <c r="FE2386" s="90"/>
      <c r="FF2386" s="90"/>
      <c r="FG2386" s="90"/>
      <c r="FH2386" s="90"/>
      <c r="FI2386" s="90"/>
      <c r="FJ2386" s="90"/>
      <c r="FK2386" s="90"/>
      <c r="FL2386" s="90"/>
      <c r="FM2386" s="90"/>
      <c r="FN2386" s="90"/>
      <c r="FO2386" s="90"/>
      <c r="FP2386" s="90"/>
      <c r="FQ2386" s="90"/>
      <c r="FR2386" s="90"/>
      <c r="FS2386" s="90"/>
      <c r="FT2386" s="90"/>
      <c r="FU2386" s="90"/>
      <c r="FV2386" s="90"/>
      <c r="FW2386" s="90"/>
      <c r="FX2386" s="90"/>
      <c r="FY2386" s="90"/>
      <c r="FZ2386" s="90"/>
      <c r="GA2386" s="90"/>
      <c r="GB2386" s="90"/>
      <c r="GC2386" s="90"/>
      <c r="GD2386" s="90"/>
      <c r="GE2386" s="90"/>
      <c r="GF2386" s="90"/>
      <c r="GG2386" s="90"/>
      <c r="GH2386" s="90"/>
      <c r="GI2386" s="90"/>
      <c r="GJ2386" s="90"/>
      <c r="GK2386" s="90"/>
      <c r="GL2386" s="90"/>
      <c r="GM2386" s="90"/>
      <c r="GN2386" s="90"/>
      <c r="GO2386" s="90"/>
      <c r="GP2386" s="90"/>
      <c r="GQ2386" s="90"/>
      <c r="GR2386" s="90"/>
      <c r="GS2386" s="90"/>
      <c r="GT2386" s="90"/>
      <c r="GU2386" s="90"/>
      <c r="GV2386" s="90"/>
      <c r="GW2386" s="90"/>
      <c r="GX2386" s="90"/>
      <c r="GY2386" s="90"/>
      <c r="GZ2386" s="90"/>
      <c r="HA2386" s="90"/>
      <c r="HB2386" s="90"/>
      <c r="HC2386" s="90"/>
      <c r="HD2386" s="90"/>
      <c r="HE2386" s="90"/>
      <c r="HF2386" s="90"/>
      <c r="HG2386" s="90"/>
      <c r="HH2386" s="90"/>
      <c r="HI2386" s="90"/>
      <c r="HJ2386" s="90"/>
      <c r="HK2386" s="90"/>
      <c r="HL2386" s="90"/>
      <c r="HM2386" s="90"/>
      <c r="HN2386" s="90"/>
      <c r="HO2386" s="90"/>
      <c r="HP2386" s="90"/>
      <c r="HQ2386" s="90"/>
      <c r="HR2386" s="90"/>
      <c r="HS2386" s="90"/>
      <c r="HT2386" s="90"/>
      <c r="HU2386" s="90"/>
      <c r="HV2386" s="90"/>
      <c r="HW2386" s="90"/>
      <c r="HX2386" s="90"/>
      <c r="HY2386" s="90"/>
      <c r="HZ2386" s="90"/>
      <c r="IA2386" s="90"/>
      <c r="IB2386" s="90"/>
      <c r="IC2386" s="90"/>
      <c r="ID2386" s="90"/>
      <c r="IE2386" s="90"/>
      <c r="IF2386" s="90"/>
      <c r="IG2386" s="90"/>
      <c r="IH2386" s="90"/>
      <c r="II2386" s="90"/>
      <c r="IJ2386" s="90"/>
      <c r="IK2386" s="90"/>
      <c r="IL2386" s="90"/>
      <c r="IM2386" s="90"/>
    </row>
    <row r="2387" spans="1:247" ht="13.5">
      <c r="A2387" s="90" t="s">
        <v>3353</v>
      </c>
      <c r="B2387" s="90" t="s">
        <v>3600</v>
      </c>
      <c r="C2387" s="90" t="s">
        <v>3634</v>
      </c>
      <c r="D2387" s="75" t="s">
        <v>3639</v>
      </c>
      <c r="E2387" s="75" t="s">
        <v>3640</v>
      </c>
      <c r="F2387" s="75" t="s">
        <v>3641</v>
      </c>
      <c r="G2387" s="75" t="s">
        <v>3642</v>
      </c>
      <c r="H2387" s="77">
        <v>4218297.34</v>
      </c>
      <c r="I2387" s="92">
        <v>510.66</v>
      </c>
      <c r="J2387" s="93"/>
      <c r="K2387" s="94">
        <f>H2387/I2387</f>
        <v>8260.4812203814672</v>
      </c>
      <c r="L2387" s="94">
        <f>K2387</f>
        <v>8260.4812203814672</v>
      </c>
      <c r="M2387" s="94">
        <f>K2387-L2387</f>
        <v>0</v>
      </c>
      <c r="N2387" s="91">
        <v>45846</v>
      </c>
      <c r="O2387" s="90" t="s">
        <v>3643</v>
      </c>
      <c r="P2387" s="90" t="s">
        <v>2849</v>
      </c>
      <c r="Q2387" s="90"/>
      <c r="R2387" s="90"/>
      <c r="S2387" s="90"/>
      <c r="T2387" s="90"/>
      <c r="U2387" s="90"/>
      <c r="V2387" s="90"/>
      <c r="W2387" s="90"/>
      <c r="X2387" s="90"/>
      <c r="Y2387" s="90"/>
      <c r="Z2387" s="90"/>
      <c r="AA2387" s="90"/>
      <c r="AB2387" s="90"/>
      <c r="AC2387" s="90"/>
      <c r="AD2387" s="90"/>
      <c r="AE2387" s="90"/>
      <c r="AF2387" s="90"/>
      <c r="AG2387" s="90"/>
      <c r="AH2387" s="90"/>
      <c r="AI2387" s="90"/>
      <c r="AJ2387" s="90"/>
      <c r="AK2387" s="90"/>
      <c r="AL2387" s="90"/>
      <c r="AM2387" s="90"/>
      <c r="AN2387" s="90"/>
      <c r="AO2387" s="90"/>
      <c r="AP2387" s="90"/>
      <c r="AQ2387" s="90"/>
      <c r="AR2387" s="90"/>
      <c r="AS2387" s="90"/>
      <c r="AT2387" s="90"/>
      <c r="AU2387" s="90"/>
      <c r="AV2387" s="90"/>
      <c r="AW2387" s="90"/>
      <c r="AX2387" s="90"/>
      <c r="AY2387" s="90"/>
      <c r="AZ2387" s="90"/>
      <c r="BA2387" s="90"/>
      <c r="BB2387" s="90"/>
      <c r="BC2387" s="90"/>
      <c r="BD2387" s="90"/>
      <c r="BE2387" s="90"/>
      <c r="BF2387" s="90"/>
      <c r="BG2387" s="90"/>
      <c r="BH2387" s="90"/>
      <c r="BI2387" s="90"/>
      <c r="BJ2387" s="90"/>
      <c r="BK2387" s="90"/>
      <c r="BL2387" s="90"/>
      <c r="BM2387" s="90"/>
      <c r="BN2387" s="90"/>
      <c r="BO2387" s="90"/>
      <c r="BP2387" s="90"/>
      <c r="BQ2387" s="90"/>
      <c r="BR2387" s="90"/>
      <c r="BS2387" s="90"/>
      <c r="BT2387" s="90"/>
      <c r="BU2387" s="90"/>
      <c r="BV2387" s="90"/>
      <c r="BW2387" s="90"/>
      <c r="BX2387" s="90"/>
      <c r="BY2387" s="90"/>
      <c r="BZ2387" s="90"/>
      <c r="CA2387" s="90"/>
      <c r="CB2387" s="90"/>
      <c r="CC2387" s="90"/>
      <c r="CD2387" s="90"/>
      <c r="CE2387" s="90"/>
      <c r="CF2387" s="90"/>
      <c r="CG2387" s="90"/>
      <c r="CH2387" s="90"/>
      <c r="CI2387" s="90"/>
      <c r="CJ2387" s="90"/>
      <c r="CK2387" s="90"/>
      <c r="CL2387" s="90"/>
      <c r="CM2387" s="90"/>
      <c r="CN2387" s="90"/>
      <c r="CO2387" s="90"/>
      <c r="CP2387" s="90"/>
      <c r="CQ2387" s="90"/>
      <c r="CR2387" s="90"/>
      <c r="CS2387" s="90"/>
      <c r="CT2387" s="90"/>
      <c r="CU2387" s="90"/>
      <c r="CV2387" s="90"/>
      <c r="CW2387" s="90"/>
      <c r="CX2387" s="90"/>
      <c r="CY2387" s="90"/>
      <c r="CZ2387" s="90"/>
      <c r="DA2387" s="90"/>
      <c r="DB2387" s="90"/>
      <c r="DC2387" s="90"/>
      <c r="DD2387" s="90"/>
      <c r="DE2387" s="90"/>
      <c r="DF2387" s="90"/>
      <c r="DG2387" s="90"/>
      <c r="DH2387" s="90"/>
      <c r="DI2387" s="90"/>
      <c r="DJ2387" s="90"/>
      <c r="DK2387" s="90"/>
      <c r="DL2387" s="90"/>
      <c r="DM2387" s="90"/>
      <c r="DN2387" s="90"/>
      <c r="DO2387" s="90"/>
      <c r="DP2387" s="90"/>
      <c r="DQ2387" s="90"/>
      <c r="DR2387" s="90"/>
      <c r="DS2387" s="90"/>
      <c r="DT2387" s="90"/>
      <c r="DU2387" s="90"/>
      <c r="DV2387" s="90"/>
      <c r="DW2387" s="90"/>
      <c r="DX2387" s="90"/>
      <c r="DY2387" s="90"/>
      <c r="DZ2387" s="90"/>
      <c r="EA2387" s="90"/>
      <c r="EB2387" s="90"/>
      <c r="EC2387" s="90"/>
      <c r="ED2387" s="90"/>
      <c r="EE2387" s="90"/>
      <c r="EF2387" s="90"/>
      <c r="EG2387" s="90"/>
      <c r="EH2387" s="90"/>
      <c r="EI2387" s="90"/>
      <c r="EJ2387" s="90"/>
      <c r="EK2387" s="90"/>
      <c r="EL2387" s="90"/>
      <c r="EM2387" s="90"/>
      <c r="EN2387" s="90"/>
      <c r="EO2387" s="90"/>
      <c r="EP2387" s="90"/>
      <c r="EQ2387" s="90"/>
      <c r="ER2387" s="90"/>
      <c r="ES2387" s="90"/>
      <c r="ET2387" s="90"/>
      <c r="EU2387" s="90"/>
      <c r="EV2387" s="90"/>
      <c r="EW2387" s="90"/>
      <c r="EX2387" s="90"/>
      <c r="EY2387" s="90"/>
      <c r="EZ2387" s="90"/>
      <c r="FA2387" s="90"/>
      <c r="FB2387" s="90"/>
      <c r="FC2387" s="90"/>
      <c r="FD2387" s="90"/>
      <c r="FE2387" s="90"/>
      <c r="FF2387" s="90"/>
      <c r="FG2387" s="90"/>
      <c r="FH2387" s="90"/>
      <c r="FI2387" s="90"/>
      <c r="FJ2387" s="90"/>
      <c r="FK2387" s="90"/>
      <c r="FL2387" s="90"/>
      <c r="FM2387" s="90"/>
      <c r="FN2387" s="90"/>
      <c r="FO2387" s="90"/>
      <c r="FP2387" s="90"/>
      <c r="FQ2387" s="90"/>
      <c r="FR2387" s="90"/>
      <c r="FS2387" s="90"/>
      <c r="FT2387" s="90"/>
      <c r="FU2387" s="90"/>
      <c r="FV2387" s="90"/>
      <c r="FW2387" s="90"/>
      <c r="FX2387" s="90"/>
      <c r="FY2387" s="90"/>
      <c r="FZ2387" s="90"/>
      <c r="GA2387" s="90"/>
      <c r="GB2387" s="90"/>
      <c r="GC2387" s="90"/>
      <c r="GD2387" s="90"/>
      <c r="GE2387" s="90"/>
      <c r="GF2387" s="90"/>
      <c r="GG2387" s="90"/>
      <c r="GH2387" s="90"/>
      <c r="GI2387" s="90"/>
      <c r="GJ2387" s="90"/>
      <c r="GK2387" s="90"/>
      <c r="GL2387" s="90"/>
      <c r="GM2387" s="90"/>
      <c r="GN2387" s="90"/>
      <c r="GO2387" s="90"/>
      <c r="GP2387" s="90"/>
      <c r="GQ2387" s="90"/>
      <c r="GR2387" s="90"/>
      <c r="GS2387" s="90"/>
      <c r="GT2387" s="90"/>
      <c r="GU2387" s="90"/>
      <c r="GV2387" s="90"/>
      <c r="GW2387" s="90"/>
      <c r="GX2387" s="90"/>
      <c r="GY2387" s="90"/>
      <c r="GZ2387" s="90"/>
      <c r="HA2387" s="90"/>
      <c r="HB2387" s="90"/>
      <c r="HC2387" s="90"/>
      <c r="HD2387" s="90"/>
      <c r="HE2387" s="90"/>
      <c r="HF2387" s="90"/>
      <c r="HG2387" s="90"/>
      <c r="HH2387" s="90"/>
      <c r="HI2387" s="90"/>
      <c r="HJ2387" s="90"/>
      <c r="HK2387" s="90"/>
      <c r="HL2387" s="90"/>
      <c r="HM2387" s="90"/>
      <c r="HN2387" s="90"/>
      <c r="HO2387" s="90"/>
      <c r="HP2387" s="90"/>
      <c r="HQ2387" s="90"/>
      <c r="HR2387" s="90"/>
      <c r="HS2387" s="90"/>
      <c r="HT2387" s="90"/>
      <c r="HU2387" s="90"/>
      <c r="HV2387" s="90"/>
      <c r="HW2387" s="90"/>
      <c r="HX2387" s="90"/>
      <c r="HY2387" s="90"/>
      <c r="HZ2387" s="90"/>
      <c r="IA2387" s="90"/>
      <c r="IB2387" s="90"/>
      <c r="IC2387" s="90"/>
      <c r="ID2387" s="90"/>
      <c r="IE2387" s="90"/>
      <c r="IF2387" s="90"/>
      <c r="IG2387" s="90"/>
      <c r="IH2387" s="90"/>
      <c r="II2387" s="90"/>
      <c r="IJ2387" s="90"/>
      <c r="IK2387" s="90"/>
      <c r="IL2387" s="90"/>
      <c r="IM2387" s="90"/>
    </row>
    <row r="2388" spans="1:247" ht="13.5">
      <c r="A2388" s="90"/>
      <c r="B2388" s="90"/>
      <c r="C2388" s="90"/>
      <c r="D2388" s="75"/>
      <c r="E2388" s="75"/>
      <c r="F2388" s="75"/>
      <c r="G2388" s="75"/>
      <c r="H2388" s="77"/>
      <c r="I2388" s="92"/>
      <c r="J2388" s="93"/>
      <c r="K2388" s="130">
        <f>SUM(K2383:K2387)</f>
        <v>63620.481220381465</v>
      </c>
      <c r="L2388" s="130">
        <f>SUM(L2383:L2387)</f>
        <v>31120.481220381465</v>
      </c>
      <c r="M2388" s="130">
        <f>SUM(M2383:M2387)</f>
        <v>32500</v>
      </c>
      <c r="N2388" s="91"/>
      <c r="O2388" s="90"/>
      <c r="P2388" s="90"/>
      <c r="Q2388" s="90"/>
      <c r="R2388" s="90"/>
      <c r="S2388" s="90"/>
      <c r="T2388" s="90"/>
      <c r="U2388" s="90"/>
      <c r="V2388" s="90"/>
      <c r="W2388" s="90"/>
      <c r="X2388" s="90"/>
      <c r="Y2388" s="90"/>
      <c r="Z2388" s="90"/>
      <c r="AA2388" s="90"/>
      <c r="AB2388" s="90"/>
      <c r="AC2388" s="90"/>
      <c r="AD2388" s="90"/>
      <c r="AE2388" s="90"/>
      <c r="AF2388" s="90"/>
      <c r="AG2388" s="90"/>
      <c r="AH2388" s="90"/>
      <c r="AI2388" s="90"/>
      <c r="AJ2388" s="90"/>
      <c r="AK2388" s="90"/>
      <c r="AL2388" s="90"/>
      <c r="AM2388" s="90"/>
      <c r="AN2388" s="90"/>
      <c r="AO2388" s="90"/>
      <c r="AP2388" s="90"/>
      <c r="AQ2388" s="90"/>
      <c r="AR2388" s="90"/>
      <c r="AS2388" s="90"/>
      <c r="AT2388" s="90"/>
      <c r="AU2388" s="90"/>
      <c r="AV2388" s="90"/>
      <c r="AW2388" s="90"/>
      <c r="AX2388" s="90"/>
      <c r="AY2388" s="90"/>
      <c r="AZ2388" s="90"/>
      <c r="BA2388" s="90"/>
      <c r="BB2388" s="90"/>
      <c r="BC2388" s="90"/>
      <c r="BD2388" s="90"/>
      <c r="BE2388" s="90"/>
      <c r="BF2388" s="90"/>
      <c r="BG2388" s="90"/>
      <c r="BH2388" s="90"/>
      <c r="BI2388" s="90"/>
      <c r="BJ2388" s="90"/>
      <c r="BK2388" s="90"/>
      <c r="BL2388" s="90"/>
      <c r="BM2388" s="90"/>
      <c r="BN2388" s="90"/>
      <c r="BO2388" s="90"/>
      <c r="BP2388" s="90"/>
      <c r="BQ2388" s="90"/>
      <c r="BR2388" s="90"/>
      <c r="BS2388" s="90"/>
      <c r="BT2388" s="90"/>
      <c r="BU2388" s="90"/>
      <c r="BV2388" s="90"/>
      <c r="BW2388" s="90"/>
      <c r="BX2388" s="90"/>
      <c r="BY2388" s="90"/>
      <c r="BZ2388" s="90"/>
      <c r="CA2388" s="90"/>
      <c r="CB2388" s="90"/>
      <c r="CC2388" s="90"/>
      <c r="CD2388" s="90"/>
      <c r="CE2388" s="90"/>
      <c r="CF2388" s="90"/>
      <c r="CG2388" s="90"/>
      <c r="CH2388" s="90"/>
      <c r="CI2388" s="90"/>
      <c r="CJ2388" s="90"/>
      <c r="CK2388" s="90"/>
      <c r="CL2388" s="90"/>
      <c r="CM2388" s="90"/>
      <c r="CN2388" s="90"/>
      <c r="CO2388" s="90"/>
      <c r="CP2388" s="90"/>
      <c r="CQ2388" s="90"/>
      <c r="CR2388" s="90"/>
      <c r="CS2388" s="90"/>
      <c r="CT2388" s="90"/>
      <c r="CU2388" s="90"/>
      <c r="CV2388" s="90"/>
      <c r="CW2388" s="90"/>
      <c r="CX2388" s="90"/>
      <c r="CY2388" s="90"/>
      <c r="CZ2388" s="90"/>
      <c r="DA2388" s="90"/>
      <c r="DB2388" s="90"/>
      <c r="DC2388" s="90"/>
      <c r="DD2388" s="90"/>
      <c r="DE2388" s="90"/>
      <c r="DF2388" s="90"/>
      <c r="DG2388" s="90"/>
      <c r="DH2388" s="90"/>
      <c r="DI2388" s="90"/>
      <c r="DJ2388" s="90"/>
      <c r="DK2388" s="90"/>
      <c r="DL2388" s="90"/>
      <c r="DM2388" s="90"/>
      <c r="DN2388" s="90"/>
      <c r="DO2388" s="90"/>
      <c r="DP2388" s="90"/>
      <c r="DQ2388" s="90"/>
      <c r="DR2388" s="90"/>
      <c r="DS2388" s="90"/>
      <c r="DT2388" s="90"/>
      <c r="DU2388" s="90"/>
      <c r="DV2388" s="90"/>
      <c r="DW2388" s="90"/>
      <c r="DX2388" s="90"/>
      <c r="DY2388" s="90"/>
      <c r="DZ2388" s="90"/>
      <c r="EA2388" s="90"/>
      <c r="EB2388" s="90"/>
      <c r="EC2388" s="90"/>
      <c r="ED2388" s="90"/>
      <c r="EE2388" s="90"/>
      <c r="EF2388" s="90"/>
      <c r="EG2388" s="90"/>
      <c r="EH2388" s="90"/>
      <c r="EI2388" s="90"/>
      <c r="EJ2388" s="90"/>
      <c r="EK2388" s="90"/>
      <c r="EL2388" s="90"/>
      <c r="EM2388" s="90"/>
      <c r="EN2388" s="90"/>
      <c r="EO2388" s="90"/>
      <c r="EP2388" s="90"/>
      <c r="EQ2388" s="90"/>
      <c r="ER2388" s="90"/>
      <c r="ES2388" s="90"/>
      <c r="ET2388" s="90"/>
      <c r="EU2388" s="90"/>
      <c r="EV2388" s="90"/>
      <c r="EW2388" s="90"/>
      <c r="EX2388" s="90"/>
      <c r="EY2388" s="90"/>
      <c r="EZ2388" s="90"/>
      <c r="FA2388" s="90"/>
      <c r="FB2388" s="90"/>
      <c r="FC2388" s="90"/>
      <c r="FD2388" s="90"/>
      <c r="FE2388" s="90"/>
      <c r="FF2388" s="90"/>
      <c r="FG2388" s="90"/>
      <c r="FH2388" s="90"/>
      <c r="FI2388" s="90"/>
      <c r="FJ2388" s="90"/>
      <c r="FK2388" s="90"/>
      <c r="FL2388" s="90"/>
      <c r="FM2388" s="90"/>
      <c r="FN2388" s="90"/>
      <c r="FO2388" s="90"/>
      <c r="FP2388" s="90"/>
      <c r="FQ2388" s="90"/>
      <c r="FR2388" s="90"/>
      <c r="FS2388" s="90"/>
      <c r="FT2388" s="90"/>
      <c r="FU2388" s="90"/>
      <c r="FV2388" s="90"/>
      <c r="FW2388" s="90"/>
      <c r="FX2388" s="90"/>
      <c r="FY2388" s="90"/>
      <c r="FZ2388" s="90"/>
      <c r="GA2388" s="90"/>
      <c r="GB2388" s="90"/>
      <c r="GC2388" s="90"/>
      <c r="GD2388" s="90"/>
      <c r="GE2388" s="90"/>
      <c r="GF2388" s="90"/>
      <c r="GG2388" s="90"/>
      <c r="GH2388" s="90"/>
      <c r="GI2388" s="90"/>
      <c r="GJ2388" s="90"/>
      <c r="GK2388" s="90"/>
      <c r="GL2388" s="90"/>
      <c r="GM2388" s="90"/>
      <c r="GN2388" s="90"/>
      <c r="GO2388" s="90"/>
      <c r="GP2388" s="90"/>
      <c r="GQ2388" s="90"/>
      <c r="GR2388" s="90"/>
      <c r="GS2388" s="90"/>
      <c r="GT2388" s="90"/>
      <c r="GU2388" s="90"/>
      <c r="GV2388" s="90"/>
      <c r="GW2388" s="90"/>
      <c r="GX2388" s="90"/>
      <c r="GY2388" s="90"/>
      <c r="GZ2388" s="90"/>
      <c r="HA2388" s="90"/>
      <c r="HB2388" s="90"/>
      <c r="HC2388" s="90"/>
      <c r="HD2388" s="90"/>
      <c r="HE2388" s="90"/>
      <c r="HF2388" s="90"/>
      <c r="HG2388" s="90"/>
      <c r="HH2388" s="90"/>
      <c r="HI2388" s="90"/>
      <c r="HJ2388" s="90"/>
      <c r="HK2388" s="90"/>
      <c r="HL2388" s="90"/>
      <c r="HM2388" s="90"/>
      <c r="HN2388" s="90"/>
      <c r="HO2388" s="90"/>
      <c r="HP2388" s="90"/>
      <c r="HQ2388" s="90"/>
      <c r="HR2388" s="90"/>
      <c r="HS2388" s="90"/>
      <c r="HT2388" s="90"/>
      <c r="HU2388" s="90"/>
      <c r="HV2388" s="90"/>
      <c r="HW2388" s="90"/>
      <c r="HX2388" s="90"/>
      <c r="HY2388" s="90"/>
      <c r="HZ2388" s="90"/>
      <c r="IA2388" s="90"/>
      <c r="IB2388" s="90"/>
      <c r="IC2388" s="90"/>
      <c r="ID2388" s="90"/>
      <c r="IE2388" s="90"/>
      <c r="IF2388" s="90"/>
      <c r="IG2388" s="90"/>
      <c r="IH2388" s="90"/>
      <c r="II2388" s="90"/>
      <c r="IJ2388" s="90"/>
      <c r="IK2388" s="90"/>
      <c r="IL2388" s="90"/>
      <c r="IM2388" s="90"/>
    </row>
    <row r="2389" spans="1:247" ht="13.5">
      <c r="A2389" s="90"/>
      <c r="B2389" s="90"/>
      <c r="C2389" s="90"/>
      <c r="D2389" s="75"/>
      <c r="E2389" s="75"/>
      <c r="F2389" s="75"/>
      <c r="G2389" s="75"/>
      <c r="H2389" s="77"/>
      <c r="I2389" s="92"/>
      <c r="J2389" s="93"/>
      <c r="K2389" s="94"/>
      <c r="L2389" s="94"/>
      <c r="M2389" s="94"/>
      <c r="N2389" s="91"/>
      <c r="O2389" s="90"/>
      <c r="P2389" s="90"/>
      <c r="Q2389" s="90"/>
      <c r="R2389" s="90"/>
      <c r="S2389" s="90"/>
      <c r="T2389" s="90"/>
      <c r="U2389" s="90"/>
      <c r="V2389" s="90"/>
      <c r="W2389" s="90"/>
      <c r="X2389" s="90"/>
      <c r="Y2389" s="90"/>
      <c r="Z2389" s="90"/>
      <c r="AA2389" s="90"/>
      <c r="AB2389" s="90"/>
      <c r="AC2389" s="90"/>
      <c r="AD2389" s="90"/>
      <c r="AE2389" s="90"/>
      <c r="AF2389" s="90"/>
      <c r="AG2389" s="90"/>
      <c r="AH2389" s="90"/>
      <c r="AI2389" s="90"/>
      <c r="AJ2389" s="90"/>
      <c r="AK2389" s="90"/>
      <c r="AL2389" s="90"/>
      <c r="AM2389" s="90"/>
      <c r="AN2389" s="90"/>
      <c r="AO2389" s="90"/>
      <c r="AP2389" s="90"/>
      <c r="AQ2389" s="90"/>
      <c r="AR2389" s="90"/>
      <c r="AS2389" s="90"/>
      <c r="AT2389" s="90"/>
      <c r="AU2389" s="90"/>
      <c r="AV2389" s="90"/>
      <c r="AW2389" s="90"/>
      <c r="AX2389" s="90"/>
      <c r="AY2389" s="90"/>
      <c r="AZ2389" s="90"/>
      <c r="BA2389" s="90"/>
      <c r="BB2389" s="90"/>
      <c r="BC2389" s="90"/>
      <c r="BD2389" s="90"/>
      <c r="BE2389" s="90"/>
      <c r="BF2389" s="90"/>
      <c r="BG2389" s="90"/>
      <c r="BH2389" s="90"/>
      <c r="BI2389" s="90"/>
      <c r="BJ2389" s="90"/>
      <c r="BK2389" s="90"/>
      <c r="BL2389" s="90"/>
      <c r="BM2389" s="90"/>
      <c r="BN2389" s="90"/>
      <c r="BO2389" s="90"/>
      <c r="BP2389" s="90"/>
      <c r="BQ2389" s="90"/>
      <c r="BR2389" s="90"/>
      <c r="BS2389" s="90"/>
      <c r="BT2389" s="90"/>
      <c r="BU2389" s="90"/>
      <c r="BV2389" s="90"/>
      <c r="BW2389" s="90"/>
      <c r="BX2389" s="90"/>
      <c r="BY2389" s="90"/>
      <c r="BZ2389" s="90"/>
      <c r="CA2389" s="90"/>
      <c r="CB2389" s="90"/>
      <c r="CC2389" s="90"/>
      <c r="CD2389" s="90"/>
      <c r="CE2389" s="90"/>
      <c r="CF2389" s="90"/>
      <c r="CG2389" s="90"/>
      <c r="CH2389" s="90"/>
      <c r="CI2389" s="90"/>
      <c r="CJ2389" s="90"/>
      <c r="CK2389" s="90"/>
      <c r="CL2389" s="90"/>
      <c r="CM2389" s="90"/>
      <c r="CN2389" s="90"/>
      <c r="CO2389" s="90"/>
      <c r="CP2389" s="90"/>
      <c r="CQ2389" s="90"/>
      <c r="CR2389" s="90"/>
      <c r="CS2389" s="90"/>
      <c r="CT2389" s="90"/>
      <c r="CU2389" s="90"/>
      <c r="CV2389" s="90"/>
      <c r="CW2389" s="90"/>
      <c r="CX2389" s="90"/>
      <c r="CY2389" s="90"/>
      <c r="CZ2389" s="90"/>
      <c r="DA2389" s="90"/>
      <c r="DB2389" s="90"/>
      <c r="DC2389" s="90"/>
      <c r="DD2389" s="90"/>
      <c r="DE2389" s="90"/>
      <c r="DF2389" s="90"/>
      <c r="DG2389" s="90"/>
      <c r="DH2389" s="90"/>
      <c r="DI2389" s="90"/>
      <c r="DJ2389" s="90"/>
      <c r="DK2389" s="90"/>
      <c r="DL2389" s="90"/>
      <c r="DM2389" s="90"/>
      <c r="DN2389" s="90"/>
      <c r="DO2389" s="90"/>
      <c r="DP2389" s="90"/>
      <c r="DQ2389" s="90"/>
      <c r="DR2389" s="90"/>
      <c r="DS2389" s="90"/>
      <c r="DT2389" s="90"/>
      <c r="DU2389" s="90"/>
      <c r="DV2389" s="90"/>
      <c r="DW2389" s="90"/>
      <c r="DX2389" s="90"/>
      <c r="DY2389" s="90"/>
      <c r="DZ2389" s="90"/>
      <c r="EA2389" s="90"/>
      <c r="EB2389" s="90"/>
      <c r="EC2389" s="90"/>
      <c r="ED2389" s="90"/>
      <c r="EE2389" s="90"/>
      <c r="EF2389" s="90"/>
      <c r="EG2389" s="90"/>
      <c r="EH2389" s="90"/>
      <c r="EI2389" s="90"/>
      <c r="EJ2389" s="90"/>
      <c r="EK2389" s="90"/>
      <c r="EL2389" s="90"/>
      <c r="EM2389" s="90"/>
      <c r="EN2389" s="90"/>
      <c r="EO2389" s="90"/>
      <c r="EP2389" s="90"/>
      <c r="EQ2389" s="90"/>
      <c r="ER2389" s="90"/>
      <c r="ES2389" s="90"/>
      <c r="ET2389" s="90"/>
      <c r="EU2389" s="90"/>
      <c r="EV2389" s="90"/>
      <c r="EW2389" s="90"/>
      <c r="EX2389" s="90"/>
      <c r="EY2389" s="90"/>
      <c r="EZ2389" s="90"/>
      <c r="FA2389" s="90"/>
      <c r="FB2389" s="90"/>
      <c r="FC2389" s="90"/>
      <c r="FD2389" s="90"/>
      <c r="FE2389" s="90"/>
      <c r="FF2389" s="90"/>
      <c r="FG2389" s="90"/>
      <c r="FH2389" s="90"/>
      <c r="FI2389" s="90"/>
      <c r="FJ2389" s="90"/>
      <c r="FK2389" s="90"/>
      <c r="FL2389" s="90"/>
      <c r="FM2389" s="90"/>
      <c r="FN2389" s="90"/>
      <c r="FO2389" s="90"/>
      <c r="FP2389" s="90"/>
      <c r="FQ2389" s="90"/>
      <c r="FR2389" s="90"/>
      <c r="FS2389" s="90"/>
      <c r="FT2389" s="90"/>
      <c r="FU2389" s="90"/>
      <c r="FV2389" s="90"/>
      <c r="FW2389" s="90"/>
      <c r="FX2389" s="90"/>
      <c r="FY2389" s="90"/>
      <c r="FZ2389" s="90"/>
      <c r="GA2389" s="90"/>
      <c r="GB2389" s="90"/>
      <c r="GC2389" s="90"/>
      <c r="GD2389" s="90"/>
      <c r="GE2389" s="90"/>
      <c r="GF2389" s="90"/>
      <c r="GG2389" s="90"/>
      <c r="GH2389" s="90"/>
      <c r="GI2389" s="90"/>
      <c r="GJ2389" s="90"/>
      <c r="GK2389" s="90"/>
      <c r="GL2389" s="90"/>
      <c r="GM2389" s="90"/>
      <c r="GN2389" s="90"/>
      <c r="GO2389" s="90"/>
      <c r="GP2389" s="90"/>
      <c r="GQ2389" s="90"/>
      <c r="GR2389" s="90"/>
      <c r="GS2389" s="90"/>
      <c r="GT2389" s="90"/>
      <c r="GU2389" s="90"/>
      <c r="GV2389" s="90"/>
      <c r="GW2389" s="90"/>
      <c r="GX2389" s="90"/>
      <c r="GY2389" s="90"/>
      <c r="GZ2389" s="90"/>
      <c r="HA2389" s="90"/>
      <c r="HB2389" s="90"/>
      <c r="HC2389" s="90"/>
      <c r="HD2389" s="90"/>
      <c r="HE2389" s="90"/>
      <c r="HF2389" s="90"/>
      <c r="HG2389" s="90"/>
      <c r="HH2389" s="90"/>
      <c r="HI2389" s="90"/>
      <c r="HJ2389" s="90"/>
      <c r="HK2389" s="90"/>
      <c r="HL2389" s="90"/>
      <c r="HM2389" s="90"/>
      <c r="HN2389" s="90"/>
      <c r="HO2389" s="90"/>
      <c r="HP2389" s="90"/>
      <c r="HQ2389" s="90"/>
      <c r="HR2389" s="90"/>
      <c r="HS2389" s="90"/>
      <c r="HT2389" s="90"/>
      <c r="HU2389" s="90"/>
      <c r="HV2389" s="90"/>
      <c r="HW2389" s="90"/>
      <c r="HX2389" s="90"/>
      <c r="HY2389" s="90"/>
      <c r="HZ2389" s="90"/>
      <c r="IA2389" s="90"/>
      <c r="IB2389" s="90"/>
      <c r="IC2389" s="90"/>
      <c r="ID2389" s="90"/>
      <c r="IE2389" s="90"/>
      <c r="IF2389" s="90"/>
      <c r="IG2389" s="90"/>
      <c r="IH2389" s="90"/>
      <c r="II2389" s="90"/>
      <c r="IJ2389" s="90"/>
      <c r="IK2389" s="90"/>
      <c r="IL2389" s="90"/>
      <c r="IM2389" s="90"/>
    </row>
    <row r="2390" spans="1:247" ht="13.5">
      <c r="A2390" s="90" t="s">
        <v>3353</v>
      </c>
      <c r="B2390" s="90" t="s">
        <v>3600</v>
      </c>
      <c r="C2390" s="90" t="s">
        <v>3644</v>
      </c>
      <c r="D2390" s="90" t="s">
        <v>3645</v>
      </c>
      <c r="E2390" s="90">
        <v>813</v>
      </c>
      <c r="F2390" s="90" t="s">
        <v>524</v>
      </c>
      <c r="G2390" s="90" t="s">
        <v>3646</v>
      </c>
      <c r="H2390" s="92"/>
      <c r="I2390" s="90"/>
      <c r="J2390" s="93"/>
      <c r="K2390" s="94">
        <v>334.7</v>
      </c>
      <c r="L2390" s="94">
        <v>334.7</v>
      </c>
      <c r="M2390" s="94">
        <f>K2390-L2390</f>
        <v>0</v>
      </c>
      <c r="N2390" s="91">
        <v>45846</v>
      </c>
      <c r="O2390" s="90" t="s">
        <v>3643</v>
      </c>
      <c r="P2390" s="90" t="s">
        <v>2849</v>
      </c>
      <c r="Q2390" s="90"/>
      <c r="R2390" s="90"/>
      <c r="S2390" s="90"/>
      <c r="T2390" s="90"/>
      <c r="U2390" s="90"/>
      <c r="V2390" s="90"/>
      <c r="W2390" s="90"/>
      <c r="X2390" s="90"/>
      <c r="Y2390" s="90"/>
      <c r="Z2390" s="90"/>
      <c r="AA2390" s="90"/>
      <c r="AB2390" s="90"/>
      <c r="AC2390" s="90"/>
      <c r="AD2390" s="90"/>
      <c r="AE2390" s="90"/>
      <c r="AF2390" s="90"/>
      <c r="AG2390" s="90"/>
      <c r="AH2390" s="90"/>
      <c r="AI2390" s="90"/>
      <c r="AJ2390" s="90"/>
      <c r="AK2390" s="90"/>
      <c r="AL2390" s="90"/>
      <c r="AM2390" s="90"/>
      <c r="AN2390" s="90"/>
      <c r="AO2390" s="90"/>
      <c r="AP2390" s="90"/>
      <c r="AQ2390" s="90"/>
      <c r="AR2390" s="90"/>
      <c r="AS2390" s="90"/>
      <c r="AT2390" s="90"/>
      <c r="AU2390" s="90"/>
      <c r="AV2390" s="90"/>
      <c r="AW2390" s="90"/>
      <c r="AX2390" s="90"/>
      <c r="AY2390" s="90"/>
      <c r="AZ2390" s="90"/>
      <c r="BA2390" s="90"/>
      <c r="BB2390" s="90"/>
      <c r="BC2390" s="90"/>
      <c r="BD2390" s="90"/>
      <c r="BE2390" s="90"/>
      <c r="BF2390" s="90"/>
      <c r="BG2390" s="90"/>
      <c r="BH2390" s="90"/>
      <c r="BI2390" s="90"/>
      <c r="BJ2390" s="90"/>
      <c r="BK2390" s="90"/>
      <c r="BL2390" s="90"/>
      <c r="BM2390" s="90"/>
      <c r="BN2390" s="90"/>
      <c r="BO2390" s="90"/>
      <c r="BP2390" s="90"/>
      <c r="BQ2390" s="90"/>
      <c r="BR2390" s="90"/>
      <c r="BS2390" s="90"/>
      <c r="BT2390" s="90"/>
      <c r="BU2390" s="90"/>
      <c r="BV2390" s="90"/>
      <c r="BW2390" s="90"/>
      <c r="BX2390" s="90"/>
      <c r="BY2390" s="90"/>
      <c r="BZ2390" s="90"/>
      <c r="CA2390" s="90"/>
      <c r="CB2390" s="90"/>
      <c r="CC2390" s="90"/>
      <c r="CD2390" s="90"/>
      <c r="CE2390" s="90"/>
      <c r="CF2390" s="90"/>
      <c r="CG2390" s="90"/>
      <c r="CH2390" s="90"/>
      <c r="CI2390" s="90"/>
      <c r="CJ2390" s="90"/>
      <c r="CK2390" s="90"/>
      <c r="CL2390" s="90"/>
      <c r="CM2390" s="90"/>
      <c r="CN2390" s="90"/>
      <c r="CO2390" s="90"/>
      <c r="CP2390" s="90"/>
      <c r="CQ2390" s="90"/>
      <c r="CR2390" s="90"/>
      <c r="CS2390" s="90"/>
      <c r="CT2390" s="90"/>
      <c r="CU2390" s="90"/>
      <c r="CV2390" s="90"/>
      <c r="CW2390" s="90"/>
      <c r="CX2390" s="90"/>
      <c r="CY2390" s="90"/>
      <c r="CZ2390" s="90"/>
      <c r="DA2390" s="90"/>
      <c r="DB2390" s="90"/>
      <c r="DC2390" s="90"/>
      <c r="DD2390" s="90"/>
      <c r="DE2390" s="90"/>
      <c r="DF2390" s="90"/>
      <c r="DG2390" s="90"/>
      <c r="DH2390" s="90"/>
      <c r="DI2390" s="90"/>
      <c r="DJ2390" s="90"/>
      <c r="DK2390" s="90"/>
      <c r="DL2390" s="90"/>
      <c r="DM2390" s="90"/>
      <c r="DN2390" s="90"/>
      <c r="DO2390" s="90"/>
      <c r="DP2390" s="90"/>
      <c r="DQ2390" s="90"/>
      <c r="DR2390" s="90"/>
      <c r="DS2390" s="90"/>
      <c r="DT2390" s="90"/>
      <c r="DU2390" s="90"/>
      <c r="DV2390" s="90"/>
      <c r="DW2390" s="90"/>
      <c r="DX2390" s="90"/>
      <c r="DY2390" s="90"/>
      <c r="DZ2390" s="90"/>
      <c r="EA2390" s="90"/>
      <c r="EB2390" s="90"/>
      <c r="EC2390" s="90"/>
      <c r="ED2390" s="90"/>
      <c r="EE2390" s="90"/>
      <c r="EF2390" s="90"/>
      <c r="EG2390" s="90"/>
      <c r="EH2390" s="90"/>
      <c r="EI2390" s="90"/>
      <c r="EJ2390" s="90"/>
      <c r="EK2390" s="90"/>
      <c r="EL2390" s="90"/>
      <c r="EM2390" s="90"/>
      <c r="EN2390" s="90"/>
      <c r="EO2390" s="90"/>
      <c r="EP2390" s="90"/>
      <c r="EQ2390" s="90"/>
      <c r="ER2390" s="90"/>
      <c r="ES2390" s="90"/>
      <c r="ET2390" s="90"/>
      <c r="EU2390" s="90"/>
      <c r="EV2390" s="90"/>
      <c r="EW2390" s="90"/>
      <c r="EX2390" s="90"/>
      <c r="EY2390" s="90"/>
      <c r="EZ2390" s="90"/>
      <c r="FA2390" s="90"/>
      <c r="FB2390" s="90"/>
      <c r="FC2390" s="90"/>
      <c r="FD2390" s="90"/>
      <c r="FE2390" s="90"/>
      <c r="FF2390" s="90"/>
      <c r="FG2390" s="90"/>
      <c r="FH2390" s="90"/>
      <c r="FI2390" s="90"/>
      <c r="FJ2390" s="90"/>
      <c r="FK2390" s="90"/>
      <c r="FL2390" s="90"/>
      <c r="FM2390" s="90"/>
      <c r="FN2390" s="90"/>
      <c r="FO2390" s="90"/>
      <c r="FP2390" s="90"/>
      <c r="FQ2390" s="90"/>
      <c r="FR2390" s="90"/>
      <c r="FS2390" s="90"/>
      <c r="FT2390" s="90"/>
      <c r="FU2390" s="90"/>
      <c r="FV2390" s="90"/>
      <c r="FW2390" s="90"/>
      <c r="FX2390" s="90"/>
      <c r="FY2390" s="90"/>
      <c r="FZ2390" s="90"/>
      <c r="GA2390" s="90"/>
      <c r="GB2390" s="90"/>
      <c r="GC2390" s="90"/>
      <c r="GD2390" s="90"/>
      <c r="GE2390" s="90"/>
      <c r="GF2390" s="90"/>
      <c r="GG2390" s="90"/>
      <c r="GH2390" s="90"/>
      <c r="GI2390" s="90"/>
      <c r="GJ2390" s="90"/>
      <c r="GK2390" s="90"/>
      <c r="GL2390" s="90"/>
      <c r="GM2390" s="90"/>
      <c r="GN2390" s="90"/>
      <c r="GO2390" s="90"/>
      <c r="GP2390" s="90"/>
      <c r="GQ2390" s="90"/>
      <c r="GR2390" s="90"/>
      <c r="GS2390" s="90"/>
      <c r="GT2390" s="90"/>
      <c r="GU2390" s="90"/>
      <c r="GV2390" s="90"/>
      <c r="GW2390" s="90"/>
      <c r="GX2390" s="90"/>
      <c r="GY2390" s="90"/>
      <c r="GZ2390" s="90"/>
      <c r="HA2390" s="90"/>
      <c r="HB2390" s="90"/>
      <c r="HC2390" s="90"/>
      <c r="HD2390" s="90"/>
      <c r="HE2390" s="90"/>
      <c r="HF2390" s="90"/>
      <c r="HG2390" s="90"/>
      <c r="HH2390" s="90"/>
      <c r="HI2390" s="90"/>
      <c r="HJ2390" s="90"/>
      <c r="HK2390" s="90"/>
      <c r="HL2390" s="90"/>
      <c r="HM2390" s="90"/>
      <c r="HN2390" s="90"/>
      <c r="HO2390" s="90"/>
      <c r="HP2390" s="90"/>
      <c r="HQ2390" s="90"/>
      <c r="HR2390" s="90"/>
      <c r="HS2390" s="90"/>
      <c r="HT2390" s="90"/>
      <c r="HU2390" s="90"/>
      <c r="HV2390" s="90"/>
      <c r="HW2390" s="90"/>
      <c r="HX2390" s="90"/>
      <c r="HY2390" s="90"/>
      <c r="HZ2390" s="90"/>
      <c r="IA2390" s="90"/>
      <c r="IB2390" s="90"/>
      <c r="IC2390" s="90"/>
      <c r="ID2390" s="90"/>
      <c r="IE2390" s="90"/>
      <c r="IF2390" s="90"/>
      <c r="IG2390" s="90"/>
      <c r="IH2390" s="90"/>
      <c r="II2390" s="90"/>
      <c r="IJ2390" s="90"/>
      <c r="IK2390" s="90"/>
      <c r="IL2390" s="90"/>
      <c r="IM2390" s="90"/>
    </row>
    <row r="2391" spans="1:247" ht="13.5">
      <c r="A2391" s="90" t="s">
        <v>3353</v>
      </c>
      <c r="B2391" s="90" t="s">
        <v>3600</v>
      </c>
      <c r="C2391" s="90" t="s">
        <v>3644</v>
      </c>
      <c r="D2391" s="90" t="s">
        <v>3647</v>
      </c>
      <c r="E2391" s="90">
        <v>6</v>
      </c>
      <c r="F2391" s="90" t="s">
        <v>3648</v>
      </c>
      <c r="G2391" s="133" t="s">
        <v>3649</v>
      </c>
      <c r="H2391" s="92">
        <v>2260000</v>
      </c>
      <c r="I2391" s="90">
        <v>500</v>
      </c>
      <c r="J2391" s="93"/>
      <c r="K2391" s="94">
        <f>H2391/I2391</f>
        <v>4520</v>
      </c>
      <c r="L2391" s="94">
        <f>K2391</f>
        <v>4520</v>
      </c>
      <c r="M2391" s="94">
        <f>K2391-L2391</f>
        <v>0</v>
      </c>
      <c r="N2391" s="90" t="s">
        <v>3364</v>
      </c>
      <c r="O2391" s="90" t="s">
        <v>3650</v>
      </c>
      <c r="P2391" s="90" t="s">
        <v>2849</v>
      </c>
      <c r="Q2391" s="90"/>
      <c r="R2391" s="90"/>
      <c r="S2391" s="90"/>
      <c r="T2391" s="90"/>
      <c r="U2391" s="90"/>
      <c r="V2391" s="90"/>
      <c r="W2391" s="90"/>
      <c r="X2391" s="90"/>
      <c r="Y2391" s="90"/>
      <c r="Z2391" s="90"/>
      <c r="AA2391" s="90"/>
      <c r="AB2391" s="90"/>
      <c r="AC2391" s="90"/>
      <c r="AD2391" s="90"/>
      <c r="AE2391" s="90"/>
      <c r="AF2391" s="90"/>
      <c r="AG2391" s="90"/>
      <c r="AH2391" s="90"/>
      <c r="AI2391" s="90"/>
      <c r="AJ2391" s="90"/>
      <c r="AK2391" s="90"/>
      <c r="AL2391" s="90"/>
      <c r="AM2391" s="90"/>
      <c r="AN2391" s="90"/>
      <c r="AO2391" s="90"/>
      <c r="AP2391" s="90"/>
      <c r="AQ2391" s="90"/>
      <c r="AR2391" s="90"/>
      <c r="AS2391" s="90"/>
      <c r="AT2391" s="90"/>
      <c r="AU2391" s="90"/>
      <c r="AV2391" s="90"/>
      <c r="AW2391" s="90"/>
      <c r="AX2391" s="90"/>
      <c r="AY2391" s="90"/>
      <c r="AZ2391" s="90"/>
      <c r="BA2391" s="90"/>
      <c r="BB2391" s="90"/>
      <c r="BC2391" s="90"/>
      <c r="BD2391" s="90"/>
      <c r="BE2391" s="90"/>
      <c r="BF2391" s="90"/>
      <c r="BG2391" s="90"/>
      <c r="BH2391" s="90"/>
      <c r="BI2391" s="90"/>
      <c r="BJ2391" s="90"/>
      <c r="BK2391" s="90"/>
      <c r="BL2391" s="90"/>
      <c r="BM2391" s="90"/>
      <c r="BN2391" s="90"/>
      <c r="BO2391" s="90"/>
      <c r="BP2391" s="90"/>
      <c r="BQ2391" s="90"/>
      <c r="BR2391" s="90"/>
      <c r="BS2391" s="90"/>
      <c r="BT2391" s="90"/>
      <c r="BU2391" s="90"/>
      <c r="BV2391" s="90"/>
      <c r="BW2391" s="90"/>
      <c r="BX2391" s="90"/>
      <c r="BY2391" s="90"/>
      <c r="BZ2391" s="90"/>
      <c r="CA2391" s="90"/>
      <c r="CB2391" s="90"/>
      <c r="CC2391" s="90"/>
      <c r="CD2391" s="90"/>
      <c r="CE2391" s="90"/>
      <c r="CF2391" s="90"/>
      <c r="CG2391" s="90"/>
      <c r="CH2391" s="90"/>
      <c r="CI2391" s="90"/>
      <c r="CJ2391" s="90"/>
      <c r="CK2391" s="90"/>
      <c r="CL2391" s="90"/>
      <c r="CM2391" s="90"/>
      <c r="CN2391" s="90"/>
      <c r="CO2391" s="90"/>
      <c r="CP2391" s="90"/>
      <c r="CQ2391" s="90"/>
      <c r="CR2391" s="90"/>
      <c r="CS2391" s="90"/>
      <c r="CT2391" s="90"/>
      <c r="CU2391" s="90"/>
      <c r="CV2391" s="90"/>
      <c r="CW2391" s="90"/>
      <c r="CX2391" s="90"/>
      <c r="CY2391" s="90"/>
      <c r="CZ2391" s="90"/>
      <c r="DA2391" s="90"/>
      <c r="DB2391" s="90"/>
      <c r="DC2391" s="90"/>
      <c r="DD2391" s="90"/>
      <c r="DE2391" s="90"/>
      <c r="DF2391" s="90"/>
      <c r="DG2391" s="90"/>
      <c r="DH2391" s="90"/>
      <c r="DI2391" s="90"/>
      <c r="DJ2391" s="90"/>
      <c r="DK2391" s="90"/>
      <c r="DL2391" s="90"/>
      <c r="DM2391" s="90"/>
      <c r="DN2391" s="90"/>
      <c r="DO2391" s="90"/>
      <c r="DP2391" s="90"/>
      <c r="DQ2391" s="90"/>
      <c r="DR2391" s="90"/>
      <c r="DS2391" s="90"/>
      <c r="DT2391" s="90"/>
      <c r="DU2391" s="90"/>
      <c r="DV2391" s="90"/>
      <c r="DW2391" s="90"/>
      <c r="DX2391" s="90"/>
      <c r="DY2391" s="90"/>
      <c r="DZ2391" s="90"/>
      <c r="EA2391" s="90"/>
      <c r="EB2391" s="90"/>
      <c r="EC2391" s="90"/>
      <c r="ED2391" s="90"/>
      <c r="EE2391" s="90"/>
      <c r="EF2391" s="90"/>
      <c r="EG2391" s="90"/>
      <c r="EH2391" s="90"/>
      <c r="EI2391" s="90"/>
      <c r="EJ2391" s="90"/>
      <c r="EK2391" s="90"/>
      <c r="EL2391" s="90"/>
      <c r="EM2391" s="90"/>
      <c r="EN2391" s="90"/>
      <c r="EO2391" s="90"/>
      <c r="EP2391" s="90"/>
      <c r="EQ2391" s="90"/>
      <c r="ER2391" s="90"/>
      <c r="ES2391" s="90"/>
      <c r="ET2391" s="90"/>
      <c r="EU2391" s="90"/>
      <c r="EV2391" s="90"/>
      <c r="EW2391" s="90"/>
      <c r="EX2391" s="90"/>
      <c r="EY2391" s="90"/>
      <c r="EZ2391" s="90"/>
      <c r="FA2391" s="90"/>
      <c r="FB2391" s="90"/>
      <c r="FC2391" s="90"/>
      <c r="FD2391" s="90"/>
      <c r="FE2391" s="90"/>
      <c r="FF2391" s="90"/>
      <c r="FG2391" s="90"/>
      <c r="FH2391" s="90"/>
      <c r="FI2391" s="90"/>
      <c r="FJ2391" s="90"/>
      <c r="FK2391" s="90"/>
      <c r="FL2391" s="90"/>
      <c r="FM2391" s="90"/>
      <c r="FN2391" s="90"/>
      <c r="FO2391" s="90"/>
      <c r="FP2391" s="90"/>
      <c r="FQ2391" s="90"/>
      <c r="FR2391" s="90"/>
      <c r="FS2391" s="90"/>
      <c r="FT2391" s="90"/>
      <c r="FU2391" s="90"/>
      <c r="FV2391" s="90"/>
      <c r="FW2391" s="90"/>
      <c r="FX2391" s="90"/>
      <c r="FY2391" s="90"/>
      <c r="FZ2391" s="90"/>
      <c r="GA2391" s="90"/>
      <c r="GB2391" s="90"/>
      <c r="GC2391" s="90"/>
      <c r="GD2391" s="90"/>
      <c r="GE2391" s="90"/>
      <c r="GF2391" s="90"/>
      <c r="GG2391" s="90"/>
      <c r="GH2391" s="90"/>
      <c r="GI2391" s="90"/>
      <c r="GJ2391" s="90"/>
      <c r="GK2391" s="90"/>
      <c r="GL2391" s="90"/>
      <c r="GM2391" s="90"/>
      <c r="GN2391" s="90"/>
      <c r="GO2391" s="90"/>
      <c r="GP2391" s="90"/>
      <c r="GQ2391" s="90"/>
      <c r="GR2391" s="90"/>
      <c r="GS2391" s="90"/>
      <c r="GT2391" s="90"/>
      <c r="GU2391" s="90"/>
      <c r="GV2391" s="90"/>
      <c r="GW2391" s="90"/>
      <c r="GX2391" s="90"/>
      <c r="GY2391" s="90"/>
      <c r="GZ2391" s="90"/>
      <c r="HA2391" s="90"/>
      <c r="HB2391" s="90"/>
      <c r="HC2391" s="90"/>
      <c r="HD2391" s="90"/>
      <c r="HE2391" s="90"/>
      <c r="HF2391" s="90"/>
      <c r="HG2391" s="90"/>
      <c r="HH2391" s="90"/>
      <c r="HI2391" s="90"/>
      <c r="HJ2391" s="90"/>
      <c r="HK2391" s="90"/>
      <c r="HL2391" s="90"/>
      <c r="HM2391" s="90"/>
      <c r="HN2391" s="90"/>
      <c r="HO2391" s="90"/>
      <c r="HP2391" s="90"/>
      <c r="HQ2391" s="90"/>
      <c r="HR2391" s="90"/>
      <c r="HS2391" s="90"/>
      <c r="HT2391" s="90"/>
      <c r="HU2391" s="90"/>
      <c r="HV2391" s="90"/>
      <c r="HW2391" s="90"/>
      <c r="HX2391" s="90"/>
      <c r="HY2391" s="90"/>
      <c r="HZ2391" s="90"/>
      <c r="IA2391" s="90"/>
      <c r="IB2391" s="90"/>
      <c r="IC2391" s="90"/>
      <c r="ID2391" s="90"/>
      <c r="IE2391" s="90"/>
      <c r="IF2391" s="90"/>
      <c r="IG2391" s="90"/>
      <c r="IH2391" s="90"/>
      <c r="II2391" s="90"/>
      <c r="IJ2391" s="90"/>
      <c r="IK2391" s="90"/>
      <c r="IL2391" s="90"/>
      <c r="IM2391" s="90"/>
    </row>
    <row r="2392" spans="1:247" ht="13.5">
      <c r="A2392" s="90" t="s">
        <v>3353</v>
      </c>
      <c r="B2392" s="90" t="s">
        <v>3600</v>
      </c>
      <c r="C2392" s="90" t="s">
        <v>3644</v>
      </c>
      <c r="D2392" s="91">
        <v>45727</v>
      </c>
      <c r="E2392" s="90" t="s">
        <v>3651</v>
      </c>
      <c r="F2392" s="90" t="s">
        <v>3648</v>
      </c>
      <c r="G2392" s="90" t="s">
        <v>3652</v>
      </c>
      <c r="H2392" s="92">
        <v>1469000</v>
      </c>
      <c r="I2392" s="92">
        <v>495</v>
      </c>
      <c r="J2392" s="93"/>
      <c r="K2392" s="110">
        <f>H2392/I2392</f>
        <v>2967.6767676767677</v>
      </c>
      <c r="L2392" s="94">
        <f>K2392</f>
        <v>2967.6767676767677</v>
      </c>
      <c r="M2392" s="94">
        <f>K2392-L2392</f>
        <v>0</v>
      </c>
      <c r="N2392" s="90" t="s">
        <v>3653</v>
      </c>
      <c r="O2392" s="90" t="s">
        <v>3654</v>
      </c>
      <c r="P2392" s="90" t="s">
        <v>2619</v>
      </c>
      <c r="Q2392" s="90"/>
      <c r="R2392" s="90" t="s">
        <v>3366</v>
      </c>
      <c r="S2392" s="90"/>
      <c r="T2392" s="90"/>
      <c r="U2392" s="90"/>
      <c r="V2392" s="90"/>
      <c r="W2392" s="90"/>
      <c r="X2392" s="90"/>
      <c r="Y2392" s="90"/>
      <c r="Z2392" s="90"/>
      <c r="AA2392" s="90"/>
      <c r="AB2392" s="90"/>
      <c r="AC2392" s="90"/>
      <c r="AD2392" s="90"/>
      <c r="AE2392" s="90"/>
      <c r="AF2392" s="90"/>
      <c r="AG2392" s="90"/>
      <c r="AH2392" s="90"/>
      <c r="AI2392" s="90"/>
      <c r="AJ2392" s="90"/>
      <c r="AK2392" s="90"/>
      <c r="AL2392" s="90"/>
      <c r="AM2392" s="90"/>
      <c r="AN2392" s="90"/>
      <c r="AO2392" s="90"/>
      <c r="AP2392" s="90"/>
      <c r="AQ2392" s="90"/>
      <c r="AR2392" s="90"/>
      <c r="AS2392" s="90"/>
      <c r="AT2392" s="90"/>
      <c r="AU2392" s="90"/>
      <c r="AV2392" s="90"/>
      <c r="AW2392" s="90"/>
      <c r="AX2392" s="90"/>
      <c r="AY2392" s="90"/>
      <c r="AZ2392" s="90"/>
      <c r="BA2392" s="90"/>
      <c r="BB2392" s="90"/>
      <c r="BC2392" s="90"/>
      <c r="BD2392" s="90"/>
      <c r="BE2392" s="90"/>
      <c r="BF2392" s="90"/>
      <c r="BG2392" s="90"/>
      <c r="BH2392" s="90"/>
      <c r="BI2392" s="90"/>
      <c r="BJ2392" s="90"/>
      <c r="BK2392" s="90"/>
      <c r="BL2392" s="90"/>
      <c r="BM2392" s="90"/>
      <c r="BN2392" s="90"/>
      <c r="BO2392" s="90"/>
      <c r="BP2392" s="90"/>
      <c r="BQ2392" s="90"/>
      <c r="BR2392" s="90"/>
      <c r="BS2392" s="90"/>
      <c r="BT2392" s="90"/>
      <c r="BU2392" s="90"/>
      <c r="BV2392" s="90"/>
      <c r="BW2392" s="90"/>
      <c r="BX2392" s="90"/>
      <c r="BY2392" s="90"/>
      <c r="BZ2392" s="90"/>
      <c r="CA2392" s="90"/>
      <c r="CB2392" s="90"/>
      <c r="CC2392" s="90"/>
      <c r="CD2392" s="90"/>
      <c r="CE2392" s="90"/>
      <c r="CF2392" s="90"/>
      <c r="CG2392" s="90"/>
      <c r="CH2392" s="90"/>
      <c r="CI2392" s="90"/>
      <c r="CJ2392" s="90"/>
      <c r="CK2392" s="90"/>
      <c r="CL2392" s="90"/>
      <c r="CM2392" s="90"/>
      <c r="CN2392" s="90"/>
      <c r="CO2392" s="90"/>
      <c r="CP2392" s="90"/>
      <c r="CQ2392" s="90"/>
      <c r="CR2392" s="90"/>
      <c r="CS2392" s="90"/>
      <c r="CT2392" s="90"/>
      <c r="CU2392" s="90"/>
      <c r="CV2392" s="90"/>
      <c r="CW2392" s="90"/>
      <c r="CX2392" s="90"/>
      <c r="CY2392" s="90"/>
      <c r="CZ2392" s="90"/>
      <c r="DA2392" s="90"/>
      <c r="DB2392" s="90"/>
      <c r="DC2392" s="90"/>
      <c r="DD2392" s="90"/>
      <c r="DE2392" s="90"/>
      <c r="DF2392" s="90"/>
      <c r="DG2392" s="90"/>
      <c r="DH2392" s="90"/>
      <c r="DI2392" s="90"/>
      <c r="DJ2392" s="90"/>
      <c r="DK2392" s="90"/>
      <c r="DL2392" s="90"/>
      <c r="DM2392" s="90"/>
      <c r="DN2392" s="90"/>
      <c r="DO2392" s="90"/>
      <c r="DP2392" s="90"/>
      <c r="DQ2392" s="90"/>
      <c r="DR2392" s="90"/>
      <c r="DS2392" s="90"/>
      <c r="DT2392" s="90"/>
      <c r="DU2392" s="90"/>
      <c r="DV2392" s="90"/>
      <c r="DW2392" s="90"/>
      <c r="DX2392" s="90"/>
      <c r="DY2392" s="90"/>
      <c r="DZ2392" s="90"/>
      <c r="EA2392" s="90"/>
      <c r="EB2392" s="90"/>
      <c r="EC2392" s="90"/>
      <c r="ED2392" s="90"/>
      <c r="EE2392" s="90"/>
      <c r="EF2392" s="90"/>
      <c r="EG2392" s="90"/>
      <c r="EH2392" s="90"/>
      <c r="EI2392" s="90"/>
      <c r="EJ2392" s="90"/>
      <c r="EK2392" s="90"/>
      <c r="EL2392" s="90"/>
      <c r="EM2392" s="90"/>
      <c r="EN2392" s="90"/>
      <c r="EO2392" s="90"/>
      <c r="EP2392" s="90"/>
      <c r="EQ2392" s="90"/>
      <c r="ER2392" s="90"/>
      <c r="ES2392" s="90"/>
      <c r="ET2392" s="90"/>
      <c r="EU2392" s="90"/>
      <c r="EV2392" s="90"/>
      <c r="EW2392" s="90"/>
      <c r="EX2392" s="90"/>
      <c r="EY2392" s="90"/>
      <c r="EZ2392" s="90"/>
      <c r="FA2392" s="90"/>
      <c r="FB2392" s="90"/>
      <c r="FC2392" s="90"/>
      <c r="FD2392" s="90"/>
      <c r="FE2392" s="90"/>
      <c r="FF2392" s="90"/>
      <c r="FG2392" s="90"/>
      <c r="FH2392" s="90"/>
      <c r="FI2392" s="90"/>
      <c r="FJ2392" s="90"/>
      <c r="FK2392" s="90"/>
      <c r="FL2392" s="90"/>
      <c r="FM2392" s="90"/>
      <c r="FN2392" s="90"/>
      <c r="FO2392" s="90"/>
      <c r="FP2392" s="90"/>
      <c r="FQ2392" s="90"/>
      <c r="FR2392" s="90"/>
      <c r="FS2392" s="90"/>
      <c r="FT2392" s="90"/>
      <c r="FU2392" s="90"/>
      <c r="FV2392" s="90"/>
      <c r="FW2392" s="90"/>
      <c r="FX2392" s="90"/>
      <c r="FY2392" s="90"/>
      <c r="FZ2392" s="90"/>
      <c r="GA2392" s="90"/>
      <c r="GB2392" s="90"/>
      <c r="GC2392" s="90"/>
      <c r="GD2392" s="90"/>
      <c r="GE2392" s="90"/>
      <c r="GF2392" s="90"/>
      <c r="GG2392" s="90"/>
      <c r="GH2392" s="90"/>
      <c r="GI2392" s="90"/>
      <c r="GJ2392" s="90"/>
      <c r="GK2392" s="90"/>
      <c r="GL2392" s="90"/>
      <c r="GM2392" s="90"/>
      <c r="GN2392" s="90"/>
      <c r="GO2392" s="90"/>
      <c r="GP2392" s="90"/>
      <c r="GQ2392" s="90"/>
      <c r="GR2392" s="90"/>
      <c r="GS2392" s="90"/>
      <c r="GT2392" s="90"/>
      <c r="GU2392" s="90"/>
      <c r="GV2392" s="90"/>
      <c r="GW2392" s="90"/>
      <c r="GX2392" s="90"/>
      <c r="GY2392" s="90"/>
      <c r="GZ2392" s="90"/>
      <c r="HA2392" s="90"/>
      <c r="HB2392" s="90"/>
      <c r="HC2392" s="90"/>
      <c r="HD2392" s="90"/>
      <c r="HE2392" s="90"/>
      <c r="HF2392" s="90"/>
      <c r="HG2392" s="90"/>
      <c r="HH2392" s="90"/>
      <c r="HI2392" s="90"/>
      <c r="HJ2392" s="90"/>
      <c r="HK2392" s="90"/>
      <c r="HL2392" s="90"/>
      <c r="HM2392" s="90"/>
      <c r="HN2392" s="90"/>
      <c r="HO2392" s="90"/>
      <c r="HP2392" s="90"/>
      <c r="HQ2392" s="90"/>
      <c r="HR2392" s="90"/>
      <c r="HS2392" s="90"/>
      <c r="HT2392" s="90"/>
      <c r="HU2392" s="90"/>
      <c r="HV2392" s="90"/>
      <c r="HW2392" s="90"/>
      <c r="HX2392" s="90"/>
      <c r="HY2392" s="90"/>
      <c r="HZ2392" s="90"/>
      <c r="IA2392" s="90"/>
      <c r="IB2392" s="90"/>
      <c r="IC2392" s="90"/>
      <c r="ID2392" s="90"/>
      <c r="IE2392" s="90"/>
      <c r="IF2392" s="90"/>
      <c r="IG2392" s="90"/>
      <c r="IH2392" s="90"/>
      <c r="II2392" s="90"/>
      <c r="IJ2392" s="90"/>
      <c r="IK2392" s="90"/>
      <c r="IL2392" s="90"/>
      <c r="IM2392" s="90"/>
    </row>
    <row r="2393" spans="1:247" ht="13.5">
      <c r="A2393" s="90"/>
      <c r="B2393" s="90"/>
      <c r="C2393" s="90"/>
      <c r="D2393" s="91"/>
      <c r="E2393" s="90"/>
      <c r="F2393" s="90"/>
      <c r="G2393" s="90"/>
      <c r="H2393" s="92"/>
      <c r="I2393" s="92"/>
      <c r="J2393" s="93"/>
      <c r="K2393" s="134">
        <f>SUM(K2390:K2392)</f>
        <v>7822.3767676767675</v>
      </c>
      <c r="L2393" s="134">
        <f>SUM(L2390:L2392)</f>
        <v>7822.3767676767675</v>
      </c>
      <c r="M2393" s="134">
        <f>SUM(M2390:M2392)</f>
        <v>0</v>
      </c>
      <c r="N2393" s="90"/>
      <c r="O2393" s="90"/>
      <c r="P2393" s="90"/>
      <c r="Q2393" s="90"/>
      <c r="R2393" s="90"/>
      <c r="S2393" s="90"/>
      <c r="T2393" s="90"/>
      <c r="U2393" s="90"/>
      <c r="V2393" s="90"/>
      <c r="W2393" s="90"/>
      <c r="X2393" s="90"/>
      <c r="Y2393" s="90"/>
      <c r="Z2393" s="90"/>
      <c r="AA2393" s="90"/>
      <c r="AB2393" s="90"/>
      <c r="AC2393" s="90"/>
      <c r="AD2393" s="90"/>
      <c r="AE2393" s="90"/>
      <c r="AF2393" s="90"/>
      <c r="AG2393" s="90"/>
      <c r="AH2393" s="90"/>
      <c r="AI2393" s="90"/>
      <c r="AJ2393" s="90"/>
      <c r="AK2393" s="90"/>
      <c r="AL2393" s="90"/>
      <c r="AM2393" s="90"/>
      <c r="AN2393" s="90"/>
      <c r="AO2393" s="90"/>
      <c r="AP2393" s="90"/>
      <c r="AQ2393" s="90"/>
      <c r="AR2393" s="90"/>
      <c r="AS2393" s="90"/>
      <c r="AT2393" s="90"/>
      <c r="AU2393" s="90"/>
      <c r="AV2393" s="90"/>
      <c r="AW2393" s="90"/>
      <c r="AX2393" s="90"/>
      <c r="AY2393" s="90"/>
      <c r="AZ2393" s="90"/>
      <c r="BA2393" s="90"/>
      <c r="BB2393" s="90"/>
      <c r="BC2393" s="90"/>
      <c r="BD2393" s="90"/>
      <c r="BE2393" s="90"/>
      <c r="BF2393" s="90"/>
      <c r="BG2393" s="90"/>
      <c r="BH2393" s="90"/>
      <c r="BI2393" s="90"/>
      <c r="BJ2393" s="90"/>
      <c r="BK2393" s="90"/>
      <c r="BL2393" s="90"/>
      <c r="BM2393" s="90"/>
      <c r="BN2393" s="90"/>
      <c r="BO2393" s="90"/>
      <c r="BP2393" s="90"/>
      <c r="BQ2393" s="90"/>
      <c r="BR2393" s="90"/>
      <c r="BS2393" s="90"/>
      <c r="BT2393" s="90"/>
      <c r="BU2393" s="90"/>
      <c r="BV2393" s="90"/>
      <c r="BW2393" s="90"/>
      <c r="BX2393" s="90"/>
      <c r="BY2393" s="90"/>
      <c r="BZ2393" s="90"/>
      <c r="CA2393" s="90"/>
      <c r="CB2393" s="90"/>
      <c r="CC2393" s="90"/>
      <c r="CD2393" s="90"/>
      <c r="CE2393" s="90"/>
      <c r="CF2393" s="90"/>
      <c r="CG2393" s="90"/>
      <c r="CH2393" s="90"/>
      <c r="CI2393" s="90"/>
      <c r="CJ2393" s="90"/>
      <c r="CK2393" s="90"/>
      <c r="CL2393" s="90"/>
      <c r="CM2393" s="90"/>
      <c r="CN2393" s="90"/>
      <c r="CO2393" s="90"/>
      <c r="CP2393" s="90"/>
      <c r="CQ2393" s="90"/>
      <c r="CR2393" s="90"/>
      <c r="CS2393" s="90"/>
      <c r="CT2393" s="90"/>
      <c r="CU2393" s="90"/>
      <c r="CV2393" s="90"/>
      <c r="CW2393" s="90"/>
      <c r="CX2393" s="90"/>
      <c r="CY2393" s="90"/>
      <c r="CZ2393" s="90"/>
      <c r="DA2393" s="90"/>
      <c r="DB2393" s="90"/>
      <c r="DC2393" s="90"/>
      <c r="DD2393" s="90"/>
      <c r="DE2393" s="90"/>
      <c r="DF2393" s="90"/>
      <c r="DG2393" s="90"/>
      <c r="DH2393" s="90"/>
      <c r="DI2393" s="90"/>
      <c r="DJ2393" s="90"/>
      <c r="DK2393" s="90"/>
      <c r="DL2393" s="90"/>
      <c r="DM2393" s="90"/>
      <c r="DN2393" s="90"/>
      <c r="DO2393" s="90"/>
      <c r="DP2393" s="90"/>
      <c r="DQ2393" s="90"/>
      <c r="DR2393" s="90"/>
      <c r="DS2393" s="90"/>
      <c r="DT2393" s="90"/>
      <c r="DU2393" s="90"/>
      <c r="DV2393" s="90"/>
      <c r="DW2393" s="90"/>
      <c r="DX2393" s="90"/>
      <c r="DY2393" s="90"/>
      <c r="DZ2393" s="90"/>
      <c r="EA2393" s="90"/>
      <c r="EB2393" s="90"/>
      <c r="EC2393" s="90"/>
      <c r="ED2393" s="90"/>
      <c r="EE2393" s="90"/>
      <c r="EF2393" s="90"/>
      <c r="EG2393" s="90"/>
      <c r="EH2393" s="90"/>
      <c r="EI2393" s="90"/>
      <c r="EJ2393" s="90"/>
      <c r="EK2393" s="90"/>
      <c r="EL2393" s="90"/>
      <c r="EM2393" s="90"/>
      <c r="EN2393" s="90"/>
      <c r="EO2393" s="90"/>
      <c r="EP2393" s="90"/>
      <c r="EQ2393" s="90"/>
      <c r="ER2393" s="90"/>
      <c r="ES2393" s="90"/>
      <c r="ET2393" s="90"/>
      <c r="EU2393" s="90"/>
      <c r="EV2393" s="90"/>
      <c r="EW2393" s="90"/>
      <c r="EX2393" s="90"/>
      <c r="EY2393" s="90"/>
      <c r="EZ2393" s="90"/>
      <c r="FA2393" s="90"/>
      <c r="FB2393" s="90"/>
      <c r="FC2393" s="90"/>
      <c r="FD2393" s="90"/>
      <c r="FE2393" s="90"/>
      <c r="FF2393" s="90"/>
      <c r="FG2393" s="90"/>
      <c r="FH2393" s="90"/>
      <c r="FI2393" s="90"/>
      <c r="FJ2393" s="90"/>
      <c r="FK2393" s="90"/>
      <c r="FL2393" s="90"/>
      <c r="FM2393" s="90"/>
      <c r="FN2393" s="90"/>
      <c r="FO2393" s="90"/>
      <c r="FP2393" s="90"/>
      <c r="FQ2393" s="90"/>
      <c r="FR2393" s="90"/>
      <c r="FS2393" s="90"/>
      <c r="FT2393" s="90"/>
      <c r="FU2393" s="90"/>
      <c r="FV2393" s="90"/>
      <c r="FW2393" s="90"/>
      <c r="FX2393" s="90"/>
      <c r="FY2393" s="90"/>
      <c r="FZ2393" s="90"/>
      <c r="GA2393" s="90"/>
      <c r="GB2393" s="90"/>
      <c r="GC2393" s="90"/>
      <c r="GD2393" s="90"/>
      <c r="GE2393" s="90"/>
      <c r="GF2393" s="90"/>
      <c r="GG2393" s="90"/>
      <c r="GH2393" s="90"/>
      <c r="GI2393" s="90"/>
      <c r="GJ2393" s="90"/>
      <c r="GK2393" s="90"/>
      <c r="GL2393" s="90"/>
      <c r="GM2393" s="90"/>
      <c r="GN2393" s="90"/>
      <c r="GO2393" s="90"/>
      <c r="GP2393" s="90"/>
      <c r="GQ2393" s="90"/>
      <c r="GR2393" s="90"/>
      <c r="GS2393" s="90"/>
      <c r="GT2393" s="90"/>
      <c r="GU2393" s="90"/>
      <c r="GV2393" s="90"/>
      <c r="GW2393" s="90"/>
      <c r="GX2393" s="90"/>
      <c r="GY2393" s="90"/>
      <c r="GZ2393" s="90"/>
      <c r="HA2393" s="90"/>
      <c r="HB2393" s="90"/>
      <c r="HC2393" s="90"/>
      <c r="HD2393" s="90"/>
      <c r="HE2393" s="90"/>
      <c r="HF2393" s="90"/>
      <c r="HG2393" s="90"/>
      <c r="HH2393" s="90"/>
      <c r="HI2393" s="90"/>
      <c r="HJ2393" s="90"/>
      <c r="HK2393" s="90"/>
      <c r="HL2393" s="90"/>
      <c r="HM2393" s="90"/>
      <c r="HN2393" s="90"/>
      <c r="HO2393" s="90"/>
      <c r="HP2393" s="90"/>
      <c r="HQ2393" s="90"/>
      <c r="HR2393" s="90"/>
      <c r="HS2393" s="90"/>
      <c r="HT2393" s="90"/>
      <c r="HU2393" s="90"/>
      <c r="HV2393" s="90"/>
      <c r="HW2393" s="90"/>
      <c r="HX2393" s="90"/>
      <c r="HY2393" s="90"/>
      <c r="HZ2393" s="90"/>
      <c r="IA2393" s="90"/>
      <c r="IB2393" s="90"/>
      <c r="IC2393" s="90"/>
      <c r="ID2393" s="90"/>
      <c r="IE2393" s="90"/>
      <c r="IF2393" s="90"/>
      <c r="IG2393" s="90"/>
      <c r="IH2393" s="90"/>
      <c r="II2393" s="90"/>
      <c r="IJ2393" s="90"/>
      <c r="IK2393" s="90"/>
      <c r="IL2393" s="90"/>
      <c r="IM2393" s="90"/>
    </row>
    <row r="2394" spans="1:247" ht="13.5">
      <c r="A2394" s="90"/>
      <c r="B2394" s="90"/>
      <c r="C2394" s="90"/>
      <c r="D2394" s="91"/>
      <c r="E2394" s="90"/>
      <c r="F2394" s="90"/>
      <c r="G2394" s="90"/>
      <c r="H2394" s="92"/>
      <c r="I2394" s="92"/>
      <c r="J2394" s="93"/>
      <c r="K2394" s="110"/>
      <c r="L2394" s="94"/>
      <c r="M2394" s="94"/>
      <c r="N2394" s="90"/>
      <c r="O2394" s="90"/>
      <c r="P2394" s="90"/>
      <c r="Q2394" s="90"/>
      <c r="R2394" s="90"/>
      <c r="S2394" s="90"/>
      <c r="T2394" s="90"/>
      <c r="U2394" s="90"/>
      <c r="V2394" s="90"/>
      <c r="W2394" s="90"/>
      <c r="X2394" s="90"/>
      <c r="Y2394" s="90"/>
      <c r="Z2394" s="90"/>
      <c r="AA2394" s="90"/>
      <c r="AB2394" s="90"/>
      <c r="AC2394" s="90"/>
      <c r="AD2394" s="90"/>
      <c r="AE2394" s="90"/>
      <c r="AF2394" s="90"/>
      <c r="AG2394" s="90"/>
      <c r="AH2394" s="90"/>
      <c r="AI2394" s="90"/>
      <c r="AJ2394" s="90"/>
      <c r="AK2394" s="90"/>
      <c r="AL2394" s="90"/>
      <c r="AM2394" s="90"/>
      <c r="AN2394" s="90"/>
      <c r="AO2394" s="90"/>
      <c r="AP2394" s="90"/>
      <c r="AQ2394" s="90"/>
      <c r="AR2394" s="90"/>
      <c r="AS2394" s="90"/>
      <c r="AT2394" s="90"/>
      <c r="AU2394" s="90"/>
      <c r="AV2394" s="90"/>
      <c r="AW2394" s="90"/>
      <c r="AX2394" s="90"/>
      <c r="AY2394" s="90"/>
      <c r="AZ2394" s="90"/>
      <c r="BA2394" s="90"/>
      <c r="BB2394" s="90"/>
      <c r="BC2394" s="90"/>
      <c r="BD2394" s="90"/>
      <c r="BE2394" s="90"/>
      <c r="BF2394" s="90"/>
      <c r="BG2394" s="90"/>
      <c r="BH2394" s="90"/>
      <c r="BI2394" s="90"/>
      <c r="BJ2394" s="90"/>
      <c r="BK2394" s="90"/>
      <c r="BL2394" s="90"/>
      <c r="BM2394" s="90"/>
      <c r="BN2394" s="90"/>
      <c r="BO2394" s="90"/>
      <c r="BP2394" s="90"/>
      <c r="BQ2394" s="90"/>
      <c r="BR2394" s="90"/>
      <c r="BS2394" s="90"/>
      <c r="BT2394" s="90"/>
      <c r="BU2394" s="90"/>
      <c r="BV2394" s="90"/>
      <c r="BW2394" s="90"/>
      <c r="BX2394" s="90"/>
      <c r="BY2394" s="90"/>
      <c r="BZ2394" s="90"/>
      <c r="CA2394" s="90"/>
      <c r="CB2394" s="90"/>
      <c r="CC2394" s="90"/>
      <c r="CD2394" s="90"/>
      <c r="CE2394" s="90"/>
      <c r="CF2394" s="90"/>
      <c r="CG2394" s="90"/>
      <c r="CH2394" s="90"/>
      <c r="CI2394" s="90"/>
      <c r="CJ2394" s="90"/>
      <c r="CK2394" s="90"/>
      <c r="CL2394" s="90"/>
      <c r="CM2394" s="90"/>
      <c r="CN2394" s="90"/>
      <c r="CO2394" s="90"/>
      <c r="CP2394" s="90"/>
      <c r="CQ2394" s="90"/>
      <c r="CR2394" s="90"/>
      <c r="CS2394" s="90"/>
      <c r="CT2394" s="90"/>
      <c r="CU2394" s="90"/>
      <c r="CV2394" s="90"/>
      <c r="CW2394" s="90"/>
      <c r="CX2394" s="90"/>
      <c r="CY2394" s="90"/>
      <c r="CZ2394" s="90"/>
      <c r="DA2394" s="90"/>
      <c r="DB2394" s="90"/>
      <c r="DC2394" s="90"/>
      <c r="DD2394" s="90"/>
      <c r="DE2394" s="90"/>
      <c r="DF2394" s="90"/>
      <c r="DG2394" s="90"/>
      <c r="DH2394" s="90"/>
      <c r="DI2394" s="90"/>
      <c r="DJ2394" s="90"/>
      <c r="DK2394" s="90"/>
      <c r="DL2394" s="90"/>
      <c r="DM2394" s="90"/>
      <c r="DN2394" s="90"/>
      <c r="DO2394" s="90"/>
      <c r="DP2394" s="90"/>
      <c r="DQ2394" s="90"/>
      <c r="DR2394" s="90"/>
      <c r="DS2394" s="90"/>
      <c r="DT2394" s="90"/>
      <c r="DU2394" s="90"/>
      <c r="DV2394" s="90"/>
      <c r="DW2394" s="90"/>
      <c r="DX2394" s="90"/>
      <c r="DY2394" s="90"/>
      <c r="DZ2394" s="90"/>
      <c r="EA2394" s="90"/>
      <c r="EB2394" s="90"/>
      <c r="EC2394" s="90"/>
      <c r="ED2394" s="90"/>
      <c r="EE2394" s="90"/>
      <c r="EF2394" s="90"/>
      <c r="EG2394" s="90"/>
      <c r="EH2394" s="90"/>
      <c r="EI2394" s="90"/>
      <c r="EJ2394" s="90"/>
      <c r="EK2394" s="90"/>
      <c r="EL2394" s="90"/>
      <c r="EM2394" s="90"/>
      <c r="EN2394" s="90"/>
      <c r="EO2394" s="90"/>
      <c r="EP2394" s="90"/>
      <c r="EQ2394" s="90"/>
      <c r="ER2394" s="90"/>
      <c r="ES2394" s="90"/>
      <c r="ET2394" s="90"/>
      <c r="EU2394" s="90"/>
      <c r="EV2394" s="90"/>
      <c r="EW2394" s="90"/>
      <c r="EX2394" s="90"/>
      <c r="EY2394" s="90"/>
      <c r="EZ2394" s="90"/>
      <c r="FA2394" s="90"/>
      <c r="FB2394" s="90"/>
      <c r="FC2394" s="90"/>
      <c r="FD2394" s="90"/>
      <c r="FE2394" s="90"/>
      <c r="FF2394" s="90"/>
      <c r="FG2394" s="90"/>
      <c r="FH2394" s="90"/>
      <c r="FI2394" s="90"/>
      <c r="FJ2394" s="90"/>
      <c r="FK2394" s="90"/>
      <c r="FL2394" s="90"/>
      <c r="FM2394" s="90"/>
      <c r="FN2394" s="90"/>
      <c r="FO2394" s="90"/>
      <c r="FP2394" s="90"/>
      <c r="FQ2394" s="90"/>
      <c r="FR2394" s="90"/>
      <c r="FS2394" s="90"/>
      <c r="FT2394" s="90"/>
      <c r="FU2394" s="90"/>
      <c r="FV2394" s="90"/>
      <c r="FW2394" s="90"/>
      <c r="FX2394" s="90"/>
      <c r="FY2394" s="90"/>
      <c r="FZ2394" s="90"/>
      <c r="GA2394" s="90"/>
      <c r="GB2394" s="90"/>
      <c r="GC2394" s="90"/>
      <c r="GD2394" s="90"/>
      <c r="GE2394" s="90"/>
      <c r="GF2394" s="90"/>
      <c r="GG2394" s="90"/>
      <c r="GH2394" s="90"/>
      <c r="GI2394" s="90"/>
      <c r="GJ2394" s="90"/>
      <c r="GK2394" s="90"/>
      <c r="GL2394" s="90"/>
      <c r="GM2394" s="90"/>
      <c r="GN2394" s="90"/>
      <c r="GO2394" s="90"/>
      <c r="GP2394" s="90"/>
      <c r="GQ2394" s="90"/>
      <c r="GR2394" s="90"/>
      <c r="GS2394" s="90"/>
      <c r="GT2394" s="90"/>
      <c r="GU2394" s="90"/>
      <c r="GV2394" s="90"/>
      <c r="GW2394" s="90"/>
      <c r="GX2394" s="90"/>
      <c r="GY2394" s="90"/>
      <c r="GZ2394" s="90"/>
      <c r="HA2394" s="90"/>
      <c r="HB2394" s="90"/>
      <c r="HC2394" s="90"/>
      <c r="HD2394" s="90"/>
      <c r="HE2394" s="90"/>
      <c r="HF2394" s="90"/>
      <c r="HG2394" s="90"/>
      <c r="HH2394" s="90"/>
      <c r="HI2394" s="90"/>
      <c r="HJ2394" s="90"/>
      <c r="HK2394" s="90"/>
      <c r="HL2394" s="90"/>
      <c r="HM2394" s="90"/>
      <c r="HN2394" s="90"/>
      <c r="HO2394" s="90"/>
      <c r="HP2394" s="90"/>
      <c r="HQ2394" s="90"/>
      <c r="HR2394" s="90"/>
      <c r="HS2394" s="90"/>
      <c r="HT2394" s="90"/>
      <c r="HU2394" s="90"/>
      <c r="HV2394" s="90"/>
      <c r="HW2394" s="90"/>
      <c r="HX2394" s="90"/>
      <c r="HY2394" s="90"/>
      <c r="HZ2394" s="90"/>
      <c r="IA2394" s="90"/>
      <c r="IB2394" s="90"/>
      <c r="IC2394" s="90"/>
      <c r="ID2394" s="90"/>
      <c r="IE2394" s="90"/>
      <c r="IF2394" s="90"/>
      <c r="IG2394" s="90"/>
      <c r="IH2394" s="90"/>
      <c r="II2394" s="90"/>
      <c r="IJ2394" s="90"/>
      <c r="IK2394" s="90"/>
      <c r="IL2394" s="90"/>
      <c r="IM2394" s="90"/>
    </row>
    <row r="2395" spans="1:247" ht="13.5">
      <c r="A2395" s="90" t="s">
        <v>3353</v>
      </c>
      <c r="B2395" s="90" t="s">
        <v>3600</v>
      </c>
      <c r="C2395" s="75" t="s">
        <v>3655</v>
      </c>
      <c r="D2395" s="75" t="s">
        <v>3458</v>
      </c>
      <c r="E2395" s="75" t="s">
        <v>3656</v>
      </c>
      <c r="F2395" s="75" t="s">
        <v>3657</v>
      </c>
      <c r="G2395" s="75" t="s">
        <v>3658</v>
      </c>
      <c r="H2395" s="77">
        <v>472990</v>
      </c>
      <c r="I2395" s="92">
        <v>509.94</v>
      </c>
      <c r="J2395" s="93"/>
      <c r="K2395" s="94">
        <f>H2395/I2395</f>
        <v>927.54049496019138</v>
      </c>
      <c r="L2395" s="94">
        <f>K2395</f>
        <v>927.54049496019138</v>
      </c>
      <c r="M2395" s="94">
        <f>K2395-L2395</f>
        <v>0</v>
      </c>
      <c r="N2395" s="90" t="s">
        <v>3364</v>
      </c>
      <c r="O2395" s="90" t="s">
        <v>3496</v>
      </c>
      <c r="P2395" s="90" t="s">
        <v>2849</v>
      </c>
      <c r="Q2395" s="90"/>
      <c r="R2395" s="90"/>
      <c r="S2395" s="90"/>
      <c r="T2395" s="90"/>
      <c r="U2395" s="90"/>
      <c r="V2395" s="90"/>
      <c r="W2395" s="90"/>
      <c r="X2395" s="90"/>
      <c r="Y2395" s="90"/>
      <c r="Z2395" s="90"/>
      <c r="AA2395" s="90"/>
      <c r="AB2395" s="90"/>
      <c r="AC2395" s="90"/>
      <c r="AD2395" s="90"/>
      <c r="AE2395" s="90"/>
      <c r="AF2395" s="90"/>
      <c r="AG2395" s="90"/>
      <c r="AH2395" s="90"/>
      <c r="AI2395" s="90"/>
      <c r="AJ2395" s="90"/>
      <c r="AK2395" s="90"/>
      <c r="AL2395" s="90"/>
      <c r="AM2395" s="90"/>
      <c r="AN2395" s="90"/>
      <c r="AO2395" s="90"/>
      <c r="AP2395" s="90"/>
      <c r="AQ2395" s="90"/>
      <c r="AR2395" s="90"/>
      <c r="AS2395" s="90"/>
      <c r="AT2395" s="90"/>
      <c r="AU2395" s="90"/>
      <c r="AV2395" s="90"/>
      <c r="AW2395" s="90"/>
      <c r="AX2395" s="90"/>
      <c r="AY2395" s="90"/>
      <c r="AZ2395" s="90"/>
      <c r="BA2395" s="90"/>
      <c r="BB2395" s="90"/>
      <c r="BC2395" s="90"/>
      <c r="BD2395" s="90"/>
      <c r="BE2395" s="90"/>
      <c r="BF2395" s="90"/>
      <c r="BG2395" s="90"/>
      <c r="BH2395" s="90"/>
      <c r="BI2395" s="90"/>
      <c r="BJ2395" s="90"/>
      <c r="BK2395" s="90"/>
      <c r="BL2395" s="90"/>
      <c r="BM2395" s="90"/>
      <c r="BN2395" s="90"/>
      <c r="BO2395" s="90"/>
      <c r="BP2395" s="90"/>
      <c r="BQ2395" s="90"/>
      <c r="BR2395" s="90"/>
      <c r="BS2395" s="90"/>
      <c r="BT2395" s="90"/>
      <c r="BU2395" s="90"/>
      <c r="BV2395" s="90"/>
      <c r="BW2395" s="90"/>
      <c r="BX2395" s="90"/>
      <c r="BY2395" s="90"/>
      <c r="BZ2395" s="90"/>
      <c r="CA2395" s="90"/>
      <c r="CB2395" s="90"/>
      <c r="CC2395" s="90"/>
      <c r="CD2395" s="90"/>
      <c r="CE2395" s="90"/>
      <c r="CF2395" s="90"/>
      <c r="CG2395" s="90"/>
      <c r="CH2395" s="90"/>
      <c r="CI2395" s="90"/>
      <c r="CJ2395" s="90"/>
      <c r="CK2395" s="90"/>
      <c r="CL2395" s="90"/>
      <c r="CM2395" s="90"/>
      <c r="CN2395" s="90"/>
      <c r="CO2395" s="90"/>
      <c r="CP2395" s="90"/>
      <c r="CQ2395" s="90"/>
      <c r="CR2395" s="90"/>
      <c r="CS2395" s="90"/>
      <c r="CT2395" s="90"/>
      <c r="CU2395" s="90"/>
      <c r="CV2395" s="90"/>
      <c r="CW2395" s="90"/>
      <c r="CX2395" s="90"/>
      <c r="CY2395" s="90"/>
      <c r="CZ2395" s="90"/>
      <c r="DA2395" s="90"/>
      <c r="DB2395" s="90"/>
      <c r="DC2395" s="90"/>
      <c r="DD2395" s="90"/>
      <c r="DE2395" s="90"/>
      <c r="DF2395" s="90"/>
      <c r="DG2395" s="90"/>
      <c r="DH2395" s="90"/>
      <c r="DI2395" s="90"/>
      <c r="DJ2395" s="90"/>
      <c r="DK2395" s="90"/>
      <c r="DL2395" s="90"/>
      <c r="DM2395" s="90"/>
      <c r="DN2395" s="90"/>
      <c r="DO2395" s="90"/>
      <c r="DP2395" s="90"/>
      <c r="DQ2395" s="90"/>
      <c r="DR2395" s="90"/>
      <c r="DS2395" s="90"/>
      <c r="DT2395" s="90"/>
      <c r="DU2395" s="90"/>
      <c r="DV2395" s="90"/>
      <c r="DW2395" s="90"/>
      <c r="DX2395" s="90"/>
      <c r="DY2395" s="90"/>
      <c r="DZ2395" s="90"/>
      <c r="EA2395" s="90"/>
      <c r="EB2395" s="90"/>
      <c r="EC2395" s="90"/>
      <c r="ED2395" s="90"/>
      <c r="EE2395" s="90"/>
      <c r="EF2395" s="90"/>
      <c r="EG2395" s="90"/>
      <c r="EH2395" s="90"/>
      <c r="EI2395" s="90"/>
      <c r="EJ2395" s="90"/>
      <c r="EK2395" s="90"/>
      <c r="EL2395" s="90"/>
      <c r="EM2395" s="90"/>
      <c r="EN2395" s="90"/>
      <c r="EO2395" s="90"/>
      <c r="EP2395" s="90"/>
      <c r="EQ2395" s="90"/>
      <c r="ER2395" s="90"/>
      <c r="ES2395" s="90"/>
      <c r="ET2395" s="90"/>
      <c r="EU2395" s="90"/>
      <c r="EV2395" s="90"/>
      <c r="EW2395" s="90"/>
      <c r="EX2395" s="90"/>
      <c r="EY2395" s="90"/>
      <c r="EZ2395" s="90"/>
      <c r="FA2395" s="90"/>
      <c r="FB2395" s="90"/>
      <c r="FC2395" s="90"/>
      <c r="FD2395" s="90"/>
      <c r="FE2395" s="90"/>
      <c r="FF2395" s="90"/>
      <c r="FG2395" s="90"/>
      <c r="FH2395" s="90"/>
      <c r="FI2395" s="90"/>
      <c r="FJ2395" s="90"/>
      <c r="FK2395" s="90"/>
      <c r="FL2395" s="90"/>
      <c r="FM2395" s="90"/>
      <c r="FN2395" s="90"/>
      <c r="FO2395" s="90"/>
      <c r="FP2395" s="90"/>
      <c r="FQ2395" s="90"/>
      <c r="FR2395" s="90"/>
      <c r="FS2395" s="90"/>
      <c r="FT2395" s="90"/>
      <c r="FU2395" s="90"/>
      <c r="FV2395" s="90"/>
      <c r="FW2395" s="90"/>
      <c r="FX2395" s="90"/>
      <c r="FY2395" s="90"/>
      <c r="FZ2395" s="90"/>
      <c r="GA2395" s="90"/>
      <c r="GB2395" s="90"/>
      <c r="GC2395" s="90"/>
      <c r="GD2395" s="90"/>
      <c r="GE2395" s="90"/>
      <c r="GF2395" s="90"/>
      <c r="GG2395" s="90"/>
      <c r="GH2395" s="90"/>
      <c r="GI2395" s="90"/>
      <c r="GJ2395" s="90"/>
      <c r="GK2395" s="90"/>
      <c r="GL2395" s="90"/>
      <c r="GM2395" s="90"/>
      <c r="GN2395" s="90"/>
      <c r="GO2395" s="90"/>
      <c r="GP2395" s="90"/>
      <c r="GQ2395" s="90"/>
      <c r="GR2395" s="90"/>
      <c r="GS2395" s="90"/>
      <c r="GT2395" s="90"/>
      <c r="GU2395" s="90"/>
      <c r="GV2395" s="90"/>
      <c r="GW2395" s="90"/>
      <c r="GX2395" s="90"/>
      <c r="GY2395" s="90"/>
      <c r="GZ2395" s="90"/>
      <c r="HA2395" s="90"/>
      <c r="HB2395" s="90"/>
      <c r="HC2395" s="90"/>
      <c r="HD2395" s="90"/>
      <c r="HE2395" s="90"/>
      <c r="HF2395" s="90"/>
      <c r="HG2395" s="90"/>
      <c r="HH2395" s="90"/>
      <c r="HI2395" s="90"/>
      <c r="HJ2395" s="90"/>
      <c r="HK2395" s="90"/>
      <c r="HL2395" s="90"/>
      <c r="HM2395" s="90"/>
      <c r="HN2395" s="90"/>
      <c r="HO2395" s="90"/>
      <c r="HP2395" s="90"/>
      <c r="HQ2395" s="90"/>
      <c r="HR2395" s="90"/>
      <c r="HS2395" s="90"/>
      <c r="HT2395" s="90"/>
      <c r="HU2395" s="90"/>
      <c r="HV2395" s="90"/>
      <c r="HW2395" s="90"/>
      <c r="HX2395" s="90"/>
      <c r="HY2395" s="90"/>
      <c r="HZ2395" s="90"/>
      <c r="IA2395" s="90"/>
      <c r="IB2395" s="90"/>
      <c r="IC2395" s="90"/>
      <c r="ID2395" s="90"/>
      <c r="IE2395" s="90"/>
      <c r="IF2395" s="90"/>
      <c r="IG2395" s="90"/>
      <c r="IH2395" s="90"/>
      <c r="II2395" s="90"/>
      <c r="IJ2395" s="90"/>
      <c r="IK2395" s="90"/>
      <c r="IL2395" s="90"/>
      <c r="IM2395" s="90"/>
    </row>
    <row r="2396" spans="1:247" ht="13.5">
      <c r="A2396" s="90" t="s">
        <v>3353</v>
      </c>
      <c r="B2396" s="90" t="s">
        <v>3600</v>
      </c>
      <c r="C2396" s="75" t="s">
        <v>3655</v>
      </c>
      <c r="D2396" s="75" t="s">
        <v>3458</v>
      </c>
      <c r="E2396" s="75" t="s">
        <v>3656</v>
      </c>
      <c r="F2396" s="75" t="s">
        <v>3657</v>
      </c>
      <c r="G2396" s="75" t="s">
        <v>3659</v>
      </c>
      <c r="H2396" s="77">
        <v>131010</v>
      </c>
      <c r="I2396" s="92">
        <v>509.94</v>
      </c>
      <c r="J2396" s="93"/>
      <c r="K2396" s="94">
        <f>H2396/I2396</f>
        <v>256.9125779503471</v>
      </c>
      <c r="L2396" s="94">
        <f>K2396</f>
        <v>256.9125779503471</v>
      </c>
      <c r="M2396" s="94">
        <f>K2396-L2396</f>
        <v>0</v>
      </c>
      <c r="N2396" s="90" t="s">
        <v>3032</v>
      </c>
      <c r="O2396" s="90" t="s">
        <v>3660</v>
      </c>
      <c r="P2396" s="90" t="s">
        <v>2849</v>
      </c>
      <c r="Q2396" s="90"/>
      <c r="R2396" s="90" t="s">
        <v>3661</v>
      </c>
      <c r="S2396" s="90"/>
      <c r="T2396" s="90"/>
      <c r="U2396" s="90"/>
      <c r="V2396" s="90"/>
      <c r="W2396" s="90"/>
      <c r="X2396" s="90"/>
      <c r="Y2396" s="90"/>
      <c r="Z2396" s="90"/>
      <c r="AA2396" s="90"/>
      <c r="AB2396" s="90"/>
      <c r="AC2396" s="90"/>
      <c r="AD2396" s="90"/>
      <c r="AE2396" s="90"/>
      <c r="AF2396" s="90"/>
      <c r="AG2396" s="90"/>
      <c r="AH2396" s="90"/>
      <c r="AI2396" s="90"/>
      <c r="AJ2396" s="90"/>
      <c r="AK2396" s="90"/>
      <c r="AL2396" s="90"/>
      <c r="AM2396" s="90"/>
      <c r="AN2396" s="90"/>
      <c r="AO2396" s="90"/>
      <c r="AP2396" s="90"/>
      <c r="AQ2396" s="90"/>
      <c r="AR2396" s="90"/>
      <c r="AS2396" s="90"/>
      <c r="AT2396" s="90"/>
      <c r="AU2396" s="90"/>
      <c r="AV2396" s="90"/>
      <c r="AW2396" s="90"/>
      <c r="AX2396" s="90"/>
      <c r="AY2396" s="90"/>
      <c r="AZ2396" s="90"/>
      <c r="BA2396" s="90"/>
      <c r="BB2396" s="90"/>
      <c r="BC2396" s="90"/>
      <c r="BD2396" s="90"/>
      <c r="BE2396" s="90"/>
      <c r="BF2396" s="90"/>
      <c r="BG2396" s="90"/>
      <c r="BH2396" s="90"/>
      <c r="BI2396" s="90"/>
      <c r="BJ2396" s="90"/>
      <c r="BK2396" s="90"/>
      <c r="BL2396" s="90"/>
      <c r="BM2396" s="90"/>
      <c r="BN2396" s="90"/>
      <c r="BO2396" s="90"/>
      <c r="BP2396" s="90"/>
      <c r="BQ2396" s="90"/>
      <c r="BR2396" s="90"/>
      <c r="BS2396" s="90"/>
      <c r="BT2396" s="90"/>
      <c r="BU2396" s="90"/>
      <c r="BV2396" s="90"/>
      <c r="BW2396" s="90"/>
      <c r="BX2396" s="90"/>
      <c r="BY2396" s="90"/>
      <c r="BZ2396" s="90"/>
      <c r="CA2396" s="90"/>
      <c r="CB2396" s="90"/>
      <c r="CC2396" s="90"/>
      <c r="CD2396" s="90"/>
      <c r="CE2396" s="90"/>
      <c r="CF2396" s="90"/>
      <c r="CG2396" s="90"/>
      <c r="CH2396" s="90"/>
      <c r="CI2396" s="90"/>
      <c r="CJ2396" s="90"/>
      <c r="CK2396" s="90"/>
      <c r="CL2396" s="90"/>
      <c r="CM2396" s="90"/>
      <c r="CN2396" s="90"/>
      <c r="CO2396" s="90"/>
      <c r="CP2396" s="90"/>
      <c r="CQ2396" s="90"/>
      <c r="CR2396" s="90"/>
      <c r="CS2396" s="90"/>
      <c r="CT2396" s="90"/>
      <c r="CU2396" s="90"/>
      <c r="CV2396" s="90"/>
      <c r="CW2396" s="90"/>
      <c r="CX2396" s="90"/>
      <c r="CY2396" s="90"/>
      <c r="CZ2396" s="90"/>
      <c r="DA2396" s="90"/>
      <c r="DB2396" s="90"/>
      <c r="DC2396" s="90"/>
      <c r="DD2396" s="90"/>
      <c r="DE2396" s="90"/>
      <c r="DF2396" s="90"/>
      <c r="DG2396" s="90"/>
      <c r="DH2396" s="90"/>
      <c r="DI2396" s="90"/>
      <c r="DJ2396" s="90"/>
      <c r="DK2396" s="90"/>
      <c r="DL2396" s="90"/>
      <c r="DM2396" s="90"/>
      <c r="DN2396" s="90"/>
      <c r="DO2396" s="90"/>
      <c r="DP2396" s="90"/>
      <c r="DQ2396" s="90"/>
      <c r="DR2396" s="90"/>
      <c r="DS2396" s="90"/>
      <c r="DT2396" s="90"/>
      <c r="DU2396" s="90"/>
      <c r="DV2396" s="90"/>
      <c r="DW2396" s="90"/>
      <c r="DX2396" s="90"/>
      <c r="DY2396" s="90"/>
      <c r="DZ2396" s="90"/>
      <c r="EA2396" s="90"/>
      <c r="EB2396" s="90"/>
      <c r="EC2396" s="90"/>
      <c r="ED2396" s="90"/>
      <c r="EE2396" s="90"/>
      <c r="EF2396" s="90"/>
      <c r="EG2396" s="90"/>
      <c r="EH2396" s="90"/>
      <c r="EI2396" s="90"/>
      <c r="EJ2396" s="90"/>
      <c r="EK2396" s="90"/>
      <c r="EL2396" s="90"/>
      <c r="EM2396" s="90"/>
      <c r="EN2396" s="90"/>
      <c r="EO2396" s="90"/>
      <c r="EP2396" s="90"/>
      <c r="EQ2396" s="90"/>
      <c r="ER2396" s="90"/>
      <c r="ES2396" s="90"/>
      <c r="ET2396" s="90"/>
      <c r="EU2396" s="90"/>
      <c r="EV2396" s="90"/>
      <c r="EW2396" s="90"/>
      <c r="EX2396" s="90"/>
      <c r="EY2396" s="90"/>
      <c r="EZ2396" s="90"/>
      <c r="FA2396" s="90"/>
      <c r="FB2396" s="90"/>
      <c r="FC2396" s="90"/>
      <c r="FD2396" s="90"/>
      <c r="FE2396" s="90"/>
      <c r="FF2396" s="90"/>
      <c r="FG2396" s="90"/>
      <c r="FH2396" s="90"/>
      <c r="FI2396" s="90"/>
      <c r="FJ2396" s="90"/>
      <c r="FK2396" s="90"/>
      <c r="FL2396" s="90"/>
      <c r="FM2396" s="90"/>
      <c r="FN2396" s="90"/>
      <c r="FO2396" s="90"/>
      <c r="FP2396" s="90"/>
      <c r="FQ2396" s="90"/>
      <c r="FR2396" s="90"/>
      <c r="FS2396" s="90"/>
      <c r="FT2396" s="90"/>
      <c r="FU2396" s="90"/>
      <c r="FV2396" s="90"/>
      <c r="FW2396" s="90"/>
      <c r="FX2396" s="90"/>
      <c r="FY2396" s="90"/>
      <c r="FZ2396" s="90"/>
      <c r="GA2396" s="90"/>
      <c r="GB2396" s="90"/>
      <c r="GC2396" s="90"/>
      <c r="GD2396" s="90"/>
      <c r="GE2396" s="90"/>
      <c r="GF2396" s="90"/>
      <c r="GG2396" s="90"/>
      <c r="GH2396" s="90"/>
      <c r="GI2396" s="90"/>
      <c r="GJ2396" s="90"/>
      <c r="GK2396" s="90"/>
      <c r="GL2396" s="90"/>
      <c r="GM2396" s="90"/>
      <c r="GN2396" s="90"/>
      <c r="GO2396" s="90"/>
      <c r="GP2396" s="90"/>
      <c r="GQ2396" s="90"/>
      <c r="GR2396" s="90"/>
      <c r="GS2396" s="90"/>
      <c r="GT2396" s="90"/>
      <c r="GU2396" s="90"/>
      <c r="GV2396" s="90"/>
      <c r="GW2396" s="90"/>
      <c r="GX2396" s="90"/>
      <c r="GY2396" s="90"/>
      <c r="GZ2396" s="90"/>
      <c r="HA2396" s="90"/>
      <c r="HB2396" s="90"/>
      <c r="HC2396" s="90"/>
      <c r="HD2396" s="90"/>
      <c r="HE2396" s="90"/>
      <c r="HF2396" s="90"/>
      <c r="HG2396" s="90"/>
      <c r="HH2396" s="90"/>
      <c r="HI2396" s="90"/>
      <c r="HJ2396" s="90"/>
      <c r="HK2396" s="90"/>
      <c r="HL2396" s="90"/>
      <c r="HM2396" s="90"/>
      <c r="HN2396" s="90"/>
      <c r="HO2396" s="90"/>
      <c r="HP2396" s="90"/>
      <c r="HQ2396" s="90"/>
      <c r="HR2396" s="90"/>
      <c r="HS2396" s="90"/>
      <c r="HT2396" s="90"/>
      <c r="HU2396" s="90"/>
      <c r="HV2396" s="90"/>
      <c r="HW2396" s="90"/>
      <c r="HX2396" s="90"/>
      <c r="HY2396" s="90"/>
      <c r="HZ2396" s="90"/>
      <c r="IA2396" s="90"/>
      <c r="IB2396" s="90"/>
      <c r="IC2396" s="90"/>
      <c r="ID2396" s="90"/>
      <c r="IE2396" s="90"/>
      <c r="IF2396" s="90"/>
      <c r="IG2396" s="90"/>
      <c r="IH2396" s="90"/>
      <c r="II2396" s="90"/>
      <c r="IJ2396" s="90"/>
      <c r="IK2396" s="90"/>
      <c r="IL2396" s="90"/>
      <c r="IM2396" s="90"/>
    </row>
    <row r="2397" spans="1:247" ht="13.5">
      <c r="A2397" s="90"/>
      <c r="B2397" s="90"/>
      <c r="C2397" s="75"/>
      <c r="D2397" s="75"/>
      <c r="E2397" s="75"/>
      <c r="F2397" s="75"/>
      <c r="G2397" s="75"/>
      <c r="H2397" s="77"/>
      <c r="I2397" s="92"/>
      <c r="J2397" s="93"/>
      <c r="K2397" s="130">
        <f>SUM(K2395:K2396)</f>
        <v>1184.4530729105386</v>
      </c>
      <c r="L2397" s="130">
        <f>SUM(L2395:L2396)</f>
        <v>1184.4530729105386</v>
      </c>
      <c r="M2397" s="130">
        <f>SUM(M2395:M2396)</f>
        <v>0</v>
      </c>
      <c r="N2397" s="90"/>
      <c r="O2397" s="90"/>
      <c r="P2397" s="90"/>
      <c r="Q2397" s="90"/>
      <c r="R2397" s="90"/>
      <c r="S2397" s="90"/>
      <c r="T2397" s="90"/>
      <c r="U2397" s="90"/>
      <c r="V2397" s="90"/>
      <c r="W2397" s="90"/>
      <c r="X2397" s="90"/>
      <c r="Y2397" s="90"/>
      <c r="Z2397" s="90"/>
      <c r="AA2397" s="90"/>
      <c r="AB2397" s="90"/>
      <c r="AC2397" s="90"/>
      <c r="AD2397" s="90"/>
      <c r="AE2397" s="90"/>
      <c r="AF2397" s="90"/>
      <c r="AG2397" s="90"/>
      <c r="AH2397" s="90"/>
      <c r="AI2397" s="90"/>
      <c r="AJ2397" s="90"/>
      <c r="AK2397" s="90"/>
      <c r="AL2397" s="90"/>
      <c r="AM2397" s="90"/>
      <c r="AN2397" s="90"/>
      <c r="AO2397" s="90"/>
      <c r="AP2397" s="90"/>
      <c r="AQ2397" s="90"/>
      <c r="AR2397" s="90"/>
      <c r="AS2397" s="90"/>
      <c r="AT2397" s="90"/>
      <c r="AU2397" s="90"/>
      <c r="AV2397" s="90"/>
      <c r="AW2397" s="90"/>
      <c r="AX2397" s="90"/>
      <c r="AY2397" s="90"/>
      <c r="AZ2397" s="90"/>
      <c r="BA2397" s="90"/>
      <c r="BB2397" s="90"/>
      <c r="BC2397" s="90"/>
      <c r="BD2397" s="90"/>
      <c r="BE2397" s="90"/>
      <c r="BF2397" s="90"/>
      <c r="BG2397" s="90"/>
      <c r="BH2397" s="90"/>
      <c r="BI2397" s="90"/>
      <c r="BJ2397" s="90"/>
      <c r="BK2397" s="90"/>
      <c r="BL2397" s="90"/>
      <c r="BM2397" s="90"/>
      <c r="BN2397" s="90"/>
      <c r="BO2397" s="90"/>
      <c r="BP2397" s="90"/>
      <c r="BQ2397" s="90"/>
      <c r="BR2397" s="90"/>
      <c r="BS2397" s="90"/>
      <c r="BT2397" s="90"/>
      <c r="BU2397" s="90"/>
      <c r="BV2397" s="90"/>
      <c r="BW2397" s="90"/>
      <c r="BX2397" s="90"/>
      <c r="BY2397" s="90"/>
      <c r="BZ2397" s="90"/>
      <c r="CA2397" s="90"/>
      <c r="CB2397" s="90"/>
      <c r="CC2397" s="90"/>
      <c r="CD2397" s="90"/>
      <c r="CE2397" s="90"/>
      <c r="CF2397" s="90"/>
      <c r="CG2397" s="90"/>
      <c r="CH2397" s="90"/>
      <c r="CI2397" s="90"/>
      <c r="CJ2397" s="90"/>
      <c r="CK2397" s="90"/>
      <c r="CL2397" s="90"/>
      <c r="CM2397" s="90"/>
      <c r="CN2397" s="90"/>
      <c r="CO2397" s="90"/>
      <c r="CP2397" s="90"/>
      <c r="CQ2397" s="90"/>
      <c r="CR2397" s="90"/>
      <c r="CS2397" s="90"/>
      <c r="CT2397" s="90"/>
      <c r="CU2397" s="90"/>
      <c r="CV2397" s="90"/>
      <c r="CW2397" s="90"/>
      <c r="CX2397" s="90"/>
      <c r="CY2397" s="90"/>
      <c r="CZ2397" s="90"/>
      <c r="DA2397" s="90"/>
      <c r="DB2397" s="90"/>
      <c r="DC2397" s="90"/>
      <c r="DD2397" s="90"/>
      <c r="DE2397" s="90"/>
      <c r="DF2397" s="90"/>
      <c r="DG2397" s="90"/>
      <c r="DH2397" s="90"/>
      <c r="DI2397" s="90"/>
      <c r="DJ2397" s="90"/>
      <c r="DK2397" s="90"/>
      <c r="DL2397" s="90"/>
      <c r="DM2397" s="90"/>
      <c r="DN2397" s="90"/>
      <c r="DO2397" s="90"/>
      <c r="DP2397" s="90"/>
      <c r="DQ2397" s="90"/>
      <c r="DR2397" s="90"/>
      <c r="DS2397" s="90"/>
      <c r="DT2397" s="90"/>
      <c r="DU2397" s="90"/>
      <c r="DV2397" s="90"/>
      <c r="DW2397" s="90"/>
      <c r="DX2397" s="90"/>
      <c r="DY2397" s="90"/>
      <c r="DZ2397" s="90"/>
      <c r="EA2397" s="90"/>
      <c r="EB2397" s="90"/>
      <c r="EC2397" s="90"/>
      <c r="ED2397" s="90"/>
      <c r="EE2397" s="90"/>
      <c r="EF2397" s="90"/>
      <c r="EG2397" s="90"/>
      <c r="EH2397" s="90"/>
      <c r="EI2397" s="90"/>
      <c r="EJ2397" s="90"/>
      <c r="EK2397" s="90"/>
      <c r="EL2397" s="90"/>
      <c r="EM2397" s="90"/>
      <c r="EN2397" s="90"/>
      <c r="EO2397" s="90"/>
      <c r="EP2397" s="90"/>
      <c r="EQ2397" s="90"/>
      <c r="ER2397" s="90"/>
      <c r="ES2397" s="90"/>
      <c r="ET2397" s="90"/>
      <c r="EU2397" s="90"/>
      <c r="EV2397" s="90"/>
      <c r="EW2397" s="90"/>
      <c r="EX2397" s="90"/>
      <c r="EY2397" s="90"/>
      <c r="EZ2397" s="90"/>
      <c r="FA2397" s="90"/>
      <c r="FB2397" s="90"/>
      <c r="FC2397" s="90"/>
      <c r="FD2397" s="90"/>
      <c r="FE2397" s="90"/>
      <c r="FF2397" s="90"/>
      <c r="FG2397" s="90"/>
      <c r="FH2397" s="90"/>
      <c r="FI2397" s="90"/>
      <c r="FJ2397" s="90"/>
      <c r="FK2397" s="90"/>
      <c r="FL2397" s="90"/>
      <c r="FM2397" s="90"/>
      <c r="FN2397" s="90"/>
      <c r="FO2397" s="90"/>
      <c r="FP2397" s="90"/>
      <c r="FQ2397" s="90"/>
      <c r="FR2397" s="90"/>
      <c r="FS2397" s="90"/>
      <c r="FT2397" s="90"/>
      <c r="FU2397" s="90"/>
      <c r="FV2397" s="90"/>
      <c r="FW2397" s="90"/>
      <c r="FX2397" s="90"/>
      <c r="FY2397" s="90"/>
      <c r="FZ2397" s="90"/>
      <c r="GA2397" s="90"/>
      <c r="GB2397" s="90"/>
      <c r="GC2397" s="90"/>
      <c r="GD2397" s="90"/>
      <c r="GE2397" s="90"/>
      <c r="GF2397" s="90"/>
      <c r="GG2397" s="90"/>
      <c r="GH2397" s="90"/>
      <c r="GI2397" s="90"/>
      <c r="GJ2397" s="90"/>
      <c r="GK2397" s="90"/>
      <c r="GL2397" s="90"/>
      <c r="GM2397" s="90"/>
      <c r="GN2397" s="90"/>
      <c r="GO2397" s="90"/>
      <c r="GP2397" s="90"/>
      <c r="GQ2397" s="90"/>
      <c r="GR2397" s="90"/>
      <c r="GS2397" s="90"/>
      <c r="GT2397" s="90"/>
      <c r="GU2397" s="90"/>
      <c r="GV2397" s="90"/>
      <c r="GW2397" s="90"/>
      <c r="GX2397" s="90"/>
      <c r="GY2397" s="90"/>
      <c r="GZ2397" s="90"/>
      <c r="HA2397" s="90"/>
      <c r="HB2397" s="90"/>
      <c r="HC2397" s="90"/>
      <c r="HD2397" s="90"/>
      <c r="HE2397" s="90"/>
      <c r="HF2397" s="90"/>
      <c r="HG2397" s="90"/>
      <c r="HH2397" s="90"/>
      <c r="HI2397" s="90"/>
      <c r="HJ2397" s="90"/>
      <c r="HK2397" s="90"/>
      <c r="HL2397" s="90"/>
      <c r="HM2397" s="90"/>
      <c r="HN2397" s="90"/>
      <c r="HO2397" s="90"/>
      <c r="HP2397" s="90"/>
      <c r="HQ2397" s="90"/>
      <c r="HR2397" s="90"/>
      <c r="HS2397" s="90"/>
      <c r="HT2397" s="90"/>
      <c r="HU2397" s="90"/>
      <c r="HV2397" s="90"/>
      <c r="HW2397" s="90"/>
      <c r="HX2397" s="90"/>
      <c r="HY2397" s="90"/>
      <c r="HZ2397" s="90"/>
      <c r="IA2397" s="90"/>
      <c r="IB2397" s="90"/>
      <c r="IC2397" s="90"/>
      <c r="ID2397" s="90"/>
      <c r="IE2397" s="90"/>
      <c r="IF2397" s="90"/>
      <c r="IG2397" s="90"/>
      <c r="IH2397" s="90"/>
      <c r="II2397" s="90"/>
      <c r="IJ2397" s="90"/>
      <c r="IK2397" s="90"/>
      <c r="IL2397" s="90"/>
      <c r="IM2397" s="90"/>
    </row>
    <row r="2398" spans="1:247" ht="13.5">
      <c r="A2398" s="90"/>
      <c r="B2398" s="90"/>
      <c r="C2398" s="75"/>
      <c r="D2398" s="75"/>
      <c r="E2398" s="75"/>
      <c r="F2398" s="75"/>
      <c r="G2398" s="75"/>
      <c r="H2398" s="77"/>
      <c r="I2398" s="92"/>
      <c r="J2398" s="93"/>
      <c r="K2398" s="94"/>
      <c r="L2398" s="94"/>
      <c r="M2398" s="94"/>
      <c r="N2398" s="90"/>
      <c r="O2398" s="90"/>
      <c r="P2398" s="90"/>
      <c r="Q2398" s="90"/>
      <c r="R2398" s="90"/>
      <c r="S2398" s="90"/>
      <c r="T2398" s="90"/>
      <c r="U2398" s="90"/>
      <c r="V2398" s="90"/>
      <c r="W2398" s="90"/>
      <c r="X2398" s="90"/>
      <c r="Y2398" s="90"/>
      <c r="Z2398" s="90"/>
      <c r="AA2398" s="90"/>
      <c r="AB2398" s="90"/>
      <c r="AC2398" s="90"/>
      <c r="AD2398" s="90"/>
      <c r="AE2398" s="90"/>
      <c r="AF2398" s="90"/>
      <c r="AG2398" s="90"/>
      <c r="AH2398" s="90"/>
      <c r="AI2398" s="90"/>
      <c r="AJ2398" s="90"/>
      <c r="AK2398" s="90"/>
      <c r="AL2398" s="90"/>
      <c r="AM2398" s="90"/>
      <c r="AN2398" s="90"/>
      <c r="AO2398" s="90"/>
      <c r="AP2398" s="90"/>
      <c r="AQ2398" s="90"/>
      <c r="AR2398" s="90"/>
      <c r="AS2398" s="90"/>
      <c r="AT2398" s="90"/>
      <c r="AU2398" s="90"/>
      <c r="AV2398" s="90"/>
      <c r="AW2398" s="90"/>
      <c r="AX2398" s="90"/>
      <c r="AY2398" s="90"/>
      <c r="AZ2398" s="90"/>
      <c r="BA2398" s="90"/>
      <c r="BB2398" s="90"/>
      <c r="BC2398" s="90"/>
      <c r="BD2398" s="90"/>
      <c r="BE2398" s="90"/>
      <c r="BF2398" s="90"/>
      <c r="BG2398" s="90"/>
      <c r="BH2398" s="90"/>
      <c r="BI2398" s="90"/>
      <c r="BJ2398" s="90"/>
      <c r="BK2398" s="90"/>
      <c r="BL2398" s="90"/>
      <c r="BM2398" s="90"/>
      <c r="BN2398" s="90"/>
      <c r="BO2398" s="90"/>
      <c r="BP2398" s="90"/>
      <c r="BQ2398" s="90"/>
      <c r="BR2398" s="90"/>
      <c r="BS2398" s="90"/>
      <c r="BT2398" s="90"/>
      <c r="BU2398" s="90"/>
      <c r="BV2398" s="90"/>
      <c r="BW2398" s="90"/>
      <c r="BX2398" s="90"/>
      <c r="BY2398" s="90"/>
      <c r="BZ2398" s="90"/>
      <c r="CA2398" s="90"/>
      <c r="CB2398" s="90"/>
      <c r="CC2398" s="90"/>
      <c r="CD2398" s="90"/>
      <c r="CE2398" s="90"/>
      <c r="CF2398" s="90"/>
      <c r="CG2398" s="90"/>
      <c r="CH2398" s="90"/>
      <c r="CI2398" s="90"/>
      <c r="CJ2398" s="90"/>
      <c r="CK2398" s="90"/>
      <c r="CL2398" s="90"/>
      <c r="CM2398" s="90"/>
      <c r="CN2398" s="90"/>
      <c r="CO2398" s="90"/>
      <c r="CP2398" s="90"/>
      <c r="CQ2398" s="90"/>
      <c r="CR2398" s="90"/>
      <c r="CS2398" s="90"/>
      <c r="CT2398" s="90"/>
      <c r="CU2398" s="90"/>
      <c r="CV2398" s="90"/>
      <c r="CW2398" s="90"/>
      <c r="CX2398" s="90"/>
      <c r="CY2398" s="90"/>
      <c r="CZ2398" s="90"/>
      <c r="DA2398" s="90"/>
      <c r="DB2398" s="90"/>
      <c r="DC2398" s="90"/>
      <c r="DD2398" s="90"/>
      <c r="DE2398" s="90"/>
      <c r="DF2398" s="90"/>
      <c r="DG2398" s="90"/>
      <c r="DH2398" s="90"/>
      <c r="DI2398" s="90"/>
      <c r="DJ2398" s="90"/>
      <c r="DK2398" s="90"/>
      <c r="DL2398" s="90"/>
      <c r="DM2398" s="90"/>
      <c r="DN2398" s="90"/>
      <c r="DO2398" s="90"/>
      <c r="DP2398" s="90"/>
      <c r="DQ2398" s="90"/>
      <c r="DR2398" s="90"/>
      <c r="DS2398" s="90"/>
      <c r="DT2398" s="90"/>
      <c r="DU2398" s="90"/>
      <c r="DV2398" s="90"/>
      <c r="DW2398" s="90"/>
      <c r="DX2398" s="90"/>
      <c r="DY2398" s="90"/>
      <c r="DZ2398" s="90"/>
      <c r="EA2398" s="90"/>
      <c r="EB2398" s="90"/>
      <c r="EC2398" s="90"/>
      <c r="ED2398" s="90"/>
      <c r="EE2398" s="90"/>
      <c r="EF2398" s="90"/>
      <c r="EG2398" s="90"/>
      <c r="EH2398" s="90"/>
      <c r="EI2398" s="90"/>
      <c r="EJ2398" s="90"/>
      <c r="EK2398" s="90"/>
      <c r="EL2398" s="90"/>
      <c r="EM2398" s="90"/>
      <c r="EN2398" s="90"/>
      <c r="EO2398" s="90"/>
      <c r="EP2398" s="90"/>
      <c r="EQ2398" s="90"/>
      <c r="ER2398" s="90"/>
      <c r="ES2398" s="90"/>
      <c r="ET2398" s="90"/>
      <c r="EU2398" s="90"/>
      <c r="EV2398" s="90"/>
      <c r="EW2398" s="90"/>
      <c r="EX2398" s="90"/>
      <c r="EY2398" s="90"/>
      <c r="EZ2398" s="90"/>
      <c r="FA2398" s="90"/>
      <c r="FB2398" s="90"/>
      <c r="FC2398" s="90"/>
      <c r="FD2398" s="90"/>
      <c r="FE2398" s="90"/>
      <c r="FF2398" s="90"/>
      <c r="FG2398" s="90"/>
      <c r="FH2398" s="90"/>
      <c r="FI2398" s="90"/>
      <c r="FJ2398" s="90"/>
      <c r="FK2398" s="90"/>
      <c r="FL2398" s="90"/>
      <c r="FM2398" s="90"/>
      <c r="FN2398" s="90"/>
      <c r="FO2398" s="90"/>
      <c r="FP2398" s="90"/>
      <c r="FQ2398" s="90"/>
      <c r="FR2398" s="90"/>
      <c r="FS2398" s="90"/>
      <c r="FT2398" s="90"/>
      <c r="FU2398" s="90"/>
      <c r="FV2398" s="90"/>
      <c r="FW2398" s="90"/>
      <c r="FX2398" s="90"/>
      <c r="FY2398" s="90"/>
      <c r="FZ2398" s="90"/>
      <c r="GA2398" s="90"/>
      <c r="GB2398" s="90"/>
      <c r="GC2398" s="90"/>
      <c r="GD2398" s="90"/>
      <c r="GE2398" s="90"/>
      <c r="GF2398" s="90"/>
      <c r="GG2398" s="90"/>
      <c r="GH2398" s="90"/>
      <c r="GI2398" s="90"/>
      <c r="GJ2398" s="90"/>
      <c r="GK2398" s="90"/>
      <c r="GL2398" s="90"/>
      <c r="GM2398" s="90"/>
      <c r="GN2398" s="90"/>
      <c r="GO2398" s="90"/>
      <c r="GP2398" s="90"/>
      <c r="GQ2398" s="90"/>
      <c r="GR2398" s="90"/>
      <c r="GS2398" s="90"/>
      <c r="GT2398" s="90"/>
      <c r="GU2398" s="90"/>
      <c r="GV2398" s="90"/>
      <c r="GW2398" s="90"/>
      <c r="GX2398" s="90"/>
      <c r="GY2398" s="90"/>
      <c r="GZ2398" s="90"/>
      <c r="HA2398" s="90"/>
      <c r="HB2398" s="90"/>
      <c r="HC2398" s="90"/>
      <c r="HD2398" s="90"/>
      <c r="HE2398" s="90"/>
      <c r="HF2398" s="90"/>
      <c r="HG2398" s="90"/>
      <c r="HH2398" s="90"/>
      <c r="HI2398" s="90"/>
      <c r="HJ2398" s="90"/>
      <c r="HK2398" s="90"/>
      <c r="HL2398" s="90"/>
      <c r="HM2398" s="90"/>
      <c r="HN2398" s="90"/>
      <c r="HO2398" s="90"/>
      <c r="HP2398" s="90"/>
      <c r="HQ2398" s="90"/>
      <c r="HR2398" s="90"/>
      <c r="HS2398" s="90"/>
      <c r="HT2398" s="90"/>
      <c r="HU2398" s="90"/>
      <c r="HV2398" s="90"/>
      <c r="HW2398" s="90"/>
      <c r="HX2398" s="90"/>
      <c r="HY2398" s="90"/>
      <c r="HZ2398" s="90"/>
      <c r="IA2398" s="90"/>
      <c r="IB2398" s="90"/>
      <c r="IC2398" s="90"/>
      <c r="ID2398" s="90"/>
      <c r="IE2398" s="90"/>
      <c r="IF2398" s="90"/>
      <c r="IG2398" s="90"/>
      <c r="IH2398" s="90"/>
      <c r="II2398" s="90"/>
      <c r="IJ2398" s="90"/>
      <c r="IK2398" s="90"/>
      <c r="IL2398" s="90"/>
      <c r="IM2398" s="90"/>
    </row>
    <row r="2399" spans="1:247" ht="13.5">
      <c r="A2399" s="90" t="s">
        <v>3353</v>
      </c>
      <c r="B2399" s="90" t="s">
        <v>3600</v>
      </c>
      <c r="C2399" s="75" t="s">
        <v>3662</v>
      </c>
      <c r="D2399" s="122">
        <v>45963</v>
      </c>
      <c r="E2399" s="75" t="s">
        <v>3663</v>
      </c>
      <c r="F2399" s="75" t="s">
        <v>3664</v>
      </c>
      <c r="G2399" s="75" t="s">
        <v>3665</v>
      </c>
      <c r="H2399" s="77">
        <v>233221.34</v>
      </c>
      <c r="I2399" s="92">
        <v>508.72</v>
      </c>
      <c r="J2399" s="93"/>
      <c r="K2399" s="94">
        <f>H2399/I2399</f>
        <v>458.44735807516901</v>
      </c>
      <c r="L2399" s="94">
        <f>K2399</f>
        <v>458.44735807516901</v>
      </c>
      <c r="M2399" s="94">
        <f>K2399-L2399</f>
        <v>0</v>
      </c>
      <c r="N2399" s="90" t="s">
        <v>3666</v>
      </c>
      <c r="O2399" s="90" t="s">
        <v>3667</v>
      </c>
      <c r="P2399" s="90" t="s">
        <v>2849</v>
      </c>
      <c r="Q2399" s="90"/>
      <c r="R2399" s="90" t="s">
        <v>3661</v>
      </c>
      <c r="S2399" s="90"/>
      <c r="T2399" s="90"/>
      <c r="U2399" s="90"/>
      <c r="V2399" s="90"/>
      <c r="W2399" s="90"/>
      <c r="X2399" s="90"/>
      <c r="Y2399" s="90"/>
      <c r="Z2399" s="90"/>
      <c r="AA2399" s="90"/>
      <c r="AB2399" s="90"/>
      <c r="AC2399" s="90"/>
      <c r="AD2399" s="90"/>
      <c r="AE2399" s="90"/>
      <c r="AF2399" s="90"/>
      <c r="AG2399" s="90"/>
      <c r="AH2399" s="90"/>
      <c r="AI2399" s="90"/>
      <c r="AJ2399" s="90"/>
      <c r="AK2399" s="90"/>
      <c r="AL2399" s="90"/>
      <c r="AM2399" s="90"/>
      <c r="AN2399" s="90"/>
      <c r="AO2399" s="90"/>
      <c r="AP2399" s="90"/>
      <c r="AQ2399" s="90"/>
      <c r="AR2399" s="90"/>
      <c r="AS2399" s="90"/>
      <c r="AT2399" s="90"/>
      <c r="AU2399" s="90"/>
      <c r="AV2399" s="90"/>
      <c r="AW2399" s="90"/>
      <c r="AX2399" s="90"/>
      <c r="AY2399" s="90"/>
      <c r="AZ2399" s="90"/>
      <c r="BA2399" s="90"/>
      <c r="BB2399" s="90"/>
      <c r="BC2399" s="90"/>
      <c r="BD2399" s="90"/>
      <c r="BE2399" s="90"/>
      <c r="BF2399" s="90"/>
      <c r="BG2399" s="90"/>
      <c r="BH2399" s="90"/>
      <c r="BI2399" s="90"/>
      <c r="BJ2399" s="90"/>
      <c r="BK2399" s="90"/>
      <c r="BL2399" s="90"/>
      <c r="BM2399" s="90"/>
      <c r="BN2399" s="90"/>
      <c r="BO2399" s="90"/>
      <c r="BP2399" s="90"/>
      <c r="BQ2399" s="90"/>
      <c r="BR2399" s="90"/>
      <c r="BS2399" s="90"/>
      <c r="BT2399" s="90"/>
      <c r="BU2399" s="90"/>
      <c r="BV2399" s="90"/>
      <c r="BW2399" s="90"/>
      <c r="BX2399" s="90"/>
      <c r="BY2399" s="90"/>
      <c r="BZ2399" s="90"/>
      <c r="CA2399" s="90"/>
      <c r="CB2399" s="90"/>
      <c r="CC2399" s="90"/>
      <c r="CD2399" s="90"/>
      <c r="CE2399" s="90"/>
      <c r="CF2399" s="90"/>
      <c r="CG2399" s="90"/>
      <c r="CH2399" s="90"/>
      <c r="CI2399" s="90"/>
      <c r="CJ2399" s="90"/>
      <c r="CK2399" s="90"/>
      <c r="CL2399" s="90"/>
      <c r="CM2399" s="90"/>
      <c r="CN2399" s="90"/>
      <c r="CO2399" s="90"/>
      <c r="CP2399" s="90"/>
      <c r="CQ2399" s="90"/>
      <c r="CR2399" s="90"/>
      <c r="CS2399" s="90"/>
      <c r="CT2399" s="90"/>
      <c r="CU2399" s="90"/>
      <c r="CV2399" s="90"/>
      <c r="CW2399" s="90"/>
      <c r="CX2399" s="90"/>
      <c r="CY2399" s="90"/>
      <c r="CZ2399" s="90"/>
      <c r="DA2399" s="90"/>
      <c r="DB2399" s="90"/>
      <c r="DC2399" s="90"/>
      <c r="DD2399" s="90"/>
      <c r="DE2399" s="90"/>
      <c r="DF2399" s="90"/>
      <c r="DG2399" s="90"/>
      <c r="DH2399" s="90"/>
      <c r="DI2399" s="90"/>
      <c r="DJ2399" s="90"/>
      <c r="DK2399" s="90"/>
      <c r="DL2399" s="90"/>
      <c r="DM2399" s="90"/>
      <c r="DN2399" s="90"/>
      <c r="DO2399" s="90"/>
      <c r="DP2399" s="90"/>
      <c r="DQ2399" s="90"/>
      <c r="DR2399" s="90"/>
      <c r="DS2399" s="90"/>
      <c r="DT2399" s="90"/>
      <c r="DU2399" s="90"/>
      <c r="DV2399" s="90"/>
      <c r="DW2399" s="90"/>
      <c r="DX2399" s="90"/>
      <c r="DY2399" s="90"/>
      <c r="DZ2399" s="90"/>
      <c r="EA2399" s="90"/>
      <c r="EB2399" s="90"/>
      <c r="EC2399" s="90"/>
      <c r="ED2399" s="90"/>
      <c r="EE2399" s="90"/>
      <c r="EF2399" s="90"/>
      <c r="EG2399" s="90"/>
      <c r="EH2399" s="90"/>
      <c r="EI2399" s="90"/>
      <c r="EJ2399" s="90"/>
      <c r="EK2399" s="90"/>
      <c r="EL2399" s="90"/>
      <c r="EM2399" s="90"/>
      <c r="EN2399" s="90"/>
      <c r="EO2399" s="90"/>
      <c r="EP2399" s="90"/>
      <c r="EQ2399" s="90"/>
      <c r="ER2399" s="90"/>
      <c r="ES2399" s="90"/>
      <c r="ET2399" s="90"/>
      <c r="EU2399" s="90"/>
      <c r="EV2399" s="90"/>
      <c r="EW2399" s="90"/>
      <c r="EX2399" s="90"/>
      <c r="EY2399" s="90"/>
      <c r="EZ2399" s="90"/>
      <c r="FA2399" s="90"/>
      <c r="FB2399" s="90"/>
      <c r="FC2399" s="90"/>
      <c r="FD2399" s="90"/>
      <c r="FE2399" s="90"/>
      <c r="FF2399" s="90"/>
      <c r="FG2399" s="90"/>
      <c r="FH2399" s="90"/>
      <c r="FI2399" s="90"/>
      <c r="FJ2399" s="90"/>
      <c r="FK2399" s="90"/>
      <c r="FL2399" s="90"/>
      <c r="FM2399" s="90"/>
      <c r="FN2399" s="90"/>
      <c r="FO2399" s="90"/>
      <c r="FP2399" s="90"/>
      <c r="FQ2399" s="90"/>
      <c r="FR2399" s="90"/>
      <c r="FS2399" s="90"/>
      <c r="FT2399" s="90"/>
      <c r="FU2399" s="90"/>
      <c r="FV2399" s="90"/>
      <c r="FW2399" s="90"/>
      <c r="FX2399" s="90"/>
      <c r="FY2399" s="90"/>
      <c r="FZ2399" s="90"/>
      <c r="GA2399" s="90"/>
      <c r="GB2399" s="90"/>
      <c r="GC2399" s="90"/>
      <c r="GD2399" s="90"/>
      <c r="GE2399" s="90"/>
      <c r="GF2399" s="90"/>
      <c r="GG2399" s="90"/>
      <c r="GH2399" s="90"/>
      <c r="GI2399" s="90"/>
      <c r="GJ2399" s="90"/>
      <c r="GK2399" s="90"/>
      <c r="GL2399" s="90"/>
      <c r="GM2399" s="90"/>
      <c r="GN2399" s="90"/>
      <c r="GO2399" s="90"/>
      <c r="GP2399" s="90"/>
      <c r="GQ2399" s="90"/>
      <c r="GR2399" s="90"/>
      <c r="GS2399" s="90"/>
      <c r="GT2399" s="90"/>
      <c r="GU2399" s="90"/>
      <c r="GV2399" s="90"/>
      <c r="GW2399" s="90"/>
      <c r="GX2399" s="90"/>
      <c r="GY2399" s="90"/>
      <c r="GZ2399" s="90"/>
      <c r="HA2399" s="90"/>
      <c r="HB2399" s="90"/>
      <c r="HC2399" s="90"/>
      <c r="HD2399" s="90"/>
      <c r="HE2399" s="90"/>
      <c r="HF2399" s="90"/>
      <c r="HG2399" s="90"/>
      <c r="HH2399" s="90"/>
      <c r="HI2399" s="90"/>
      <c r="HJ2399" s="90"/>
      <c r="HK2399" s="90"/>
      <c r="HL2399" s="90"/>
      <c r="HM2399" s="90"/>
      <c r="HN2399" s="90"/>
      <c r="HO2399" s="90"/>
      <c r="HP2399" s="90"/>
      <c r="HQ2399" s="90"/>
      <c r="HR2399" s="90"/>
      <c r="HS2399" s="90"/>
      <c r="HT2399" s="90"/>
      <c r="HU2399" s="90"/>
      <c r="HV2399" s="90"/>
      <c r="HW2399" s="90"/>
      <c r="HX2399" s="90"/>
      <c r="HY2399" s="90"/>
      <c r="HZ2399" s="90"/>
      <c r="IA2399" s="90"/>
      <c r="IB2399" s="90"/>
      <c r="IC2399" s="90"/>
      <c r="ID2399" s="90"/>
      <c r="IE2399" s="90"/>
      <c r="IF2399" s="90"/>
      <c r="IG2399" s="90"/>
      <c r="IH2399" s="90"/>
      <c r="II2399" s="90"/>
      <c r="IJ2399" s="90"/>
      <c r="IK2399" s="90"/>
      <c r="IL2399" s="90"/>
      <c r="IM2399" s="90"/>
    </row>
    <row r="2400" spans="1:247" ht="13.5">
      <c r="A2400" s="90" t="s">
        <v>3353</v>
      </c>
      <c r="B2400" s="90" t="s">
        <v>3600</v>
      </c>
      <c r="C2400" s="75" t="s">
        <v>3662</v>
      </c>
      <c r="D2400" s="122">
        <v>45963</v>
      </c>
      <c r="E2400" s="75" t="s">
        <v>3663</v>
      </c>
      <c r="F2400" s="75" t="s">
        <v>3664</v>
      </c>
      <c r="G2400" s="75" t="s">
        <v>3668</v>
      </c>
      <c r="H2400" s="77">
        <v>116610.67</v>
      </c>
      <c r="I2400" s="92">
        <v>508.72</v>
      </c>
      <c r="J2400" s="93"/>
      <c r="K2400" s="94">
        <f>H2400/I2400</f>
        <v>229.2236790375845</v>
      </c>
      <c r="L2400" s="94">
        <f>K2400</f>
        <v>229.2236790375845</v>
      </c>
      <c r="M2400" s="94">
        <f>K2400-L2400</f>
        <v>0</v>
      </c>
      <c r="N2400" s="90" t="s">
        <v>3669</v>
      </c>
      <c r="O2400" s="90" t="s">
        <v>3670</v>
      </c>
      <c r="P2400" s="90" t="s">
        <v>2619</v>
      </c>
      <c r="Q2400" s="90"/>
      <c r="R2400" s="90" t="s">
        <v>3671</v>
      </c>
      <c r="S2400" s="90"/>
      <c r="T2400" s="90"/>
      <c r="U2400" s="90"/>
      <c r="V2400" s="90"/>
      <c r="W2400" s="90"/>
      <c r="X2400" s="90"/>
      <c r="Y2400" s="90"/>
      <c r="Z2400" s="90"/>
      <c r="AA2400" s="90"/>
      <c r="AB2400" s="90"/>
      <c r="AC2400" s="90"/>
      <c r="AD2400" s="90"/>
      <c r="AE2400" s="90"/>
      <c r="AF2400" s="90"/>
      <c r="AG2400" s="90"/>
      <c r="AH2400" s="90"/>
      <c r="AI2400" s="90"/>
      <c r="AJ2400" s="90"/>
      <c r="AK2400" s="90"/>
      <c r="AL2400" s="90"/>
      <c r="AM2400" s="90"/>
      <c r="AN2400" s="90"/>
      <c r="AO2400" s="90"/>
      <c r="AP2400" s="90"/>
      <c r="AQ2400" s="90"/>
      <c r="AR2400" s="90"/>
      <c r="AS2400" s="90"/>
      <c r="AT2400" s="90"/>
      <c r="AU2400" s="90"/>
      <c r="AV2400" s="90"/>
      <c r="AW2400" s="90"/>
      <c r="AX2400" s="90"/>
      <c r="AY2400" s="90"/>
      <c r="AZ2400" s="90"/>
      <c r="BA2400" s="90"/>
      <c r="BB2400" s="90"/>
      <c r="BC2400" s="90"/>
      <c r="BD2400" s="90"/>
      <c r="BE2400" s="90"/>
      <c r="BF2400" s="90"/>
      <c r="BG2400" s="90"/>
      <c r="BH2400" s="90"/>
      <c r="BI2400" s="90"/>
      <c r="BJ2400" s="90"/>
      <c r="BK2400" s="90"/>
      <c r="BL2400" s="90"/>
      <c r="BM2400" s="90"/>
      <c r="BN2400" s="90"/>
      <c r="BO2400" s="90"/>
      <c r="BP2400" s="90"/>
      <c r="BQ2400" s="90"/>
      <c r="BR2400" s="90"/>
      <c r="BS2400" s="90"/>
      <c r="BT2400" s="90"/>
      <c r="BU2400" s="90"/>
      <c r="BV2400" s="90"/>
      <c r="BW2400" s="90"/>
      <c r="BX2400" s="90"/>
      <c r="BY2400" s="90"/>
      <c r="BZ2400" s="90"/>
      <c r="CA2400" s="90"/>
      <c r="CB2400" s="90"/>
      <c r="CC2400" s="90"/>
      <c r="CD2400" s="90"/>
      <c r="CE2400" s="90"/>
      <c r="CF2400" s="90"/>
      <c r="CG2400" s="90"/>
      <c r="CH2400" s="90"/>
      <c r="CI2400" s="90"/>
      <c r="CJ2400" s="90"/>
      <c r="CK2400" s="90"/>
      <c r="CL2400" s="90"/>
      <c r="CM2400" s="90"/>
      <c r="CN2400" s="90"/>
      <c r="CO2400" s="90"/>
      <c r="CP2400" s="90"/>
      <c r="CQ2400" s="90"/>
      <c r="CR2400" s="90"/>
      <c r="CS2400" s="90"/>
      <c r="CT2400" s="90"/>
      <c r="CU2400" s="90"/>
      <c r="CV2400" s="90"/>
      <c r="CW2400" s="90"/>
      <c r="CX2400" s="90"/>
      <c r="CY2400" s="90"/>
      <c r="CZ2400" s="90"/>
      <c r="DA2400" s="90"/>
      <c r="DB2400" s="90"/>
      <c r="DC2400" s="90"/>
      <c r="DD2400" s="90"/>
      <c r="DE2400" s="90"/>
      <c r="DF2400" s="90"/>
      <c r="DG2400" s="90"/>
      <c r="DH2400" s="90"/>
      <c r="DI2400" s="90"/>
      <c r="DJ2400" s="90"/>
      <c r="DK2400" s="90"/>
      <c r="DL2400" s="90"/>
      <c r="DM2400" s="90"/>
      <c r="DN2400" s="90"/>
      <c r="DO2400" s="90"/>
      <c r="DP2400" s="90"/>
      <c r="DQ2400" s="90"/>
      <c r="DR2400" s="90"/>
      <c r="DS2400" s="90"/>
      <c r="DT2400" s="90"/>
      <c r="DU2400" s="90"/>
      <c r="DV2400" s="90"/>
      <c r="DW2400" s="90"/>
      <c r="DX2400" s="90"/>
      <c r="DY2400" s="90"/>
      <c r="DZ2400" s="90"/>
      <c r="EA2400" s="90"/>
      <c r="EB2400" s="90"/>
      <c r="EC2400" s="90"/>
      <c r="ED2400" s="90"/>
      <c r="EE2400" s="90"/>
      <c r="EF2400" s="90"/>
      <c r="EG2400" s="90"/>
      <c r="EH2400" s="90"/>
      <c r="EI2400" s="90"/>
      <c r="EJ2400" s="90"/>
      <c r="EK2400" s="90"/>
      <c r="EL2400" s="90"/>
      <c r="EM2400" s="90"/>
      <c r="EN2400" s="90"/>
      <c r="EO2400" s="90"/>
      <c r="EP2400" s="90"/>
      <c r="EQ2400" s="90"/>
      <c r="ER2400" s="90"/>
      <c r="ES2400" s="90"/>
      <c r="ET2400" s="90"/>
      <c r="EU2400" s="90"/>
      <c r="EV2400" s="90"/>
      <c r="EW2400" s="90"/>
      <c r="EX2400" s="90"/>
      <c r="EY2400" s="90"/>
      <c r="EZ2400" s="90"/>
      <c r="FA2400" s="90"/>
      <c r="FB2400" s="90"/>
      <c r="FC2400" s="90"/>
      <c r="FD2400" s="90"/>
      <c r="FE2400" s="90"/>
      <c r="FF2400" s="90"/>
      <c r="FG2400" s="90"/>
      <c r="FH2400" s="90"/>
      <c r="FI2400" s="90"/>
      <c r="FJ2400" s="90"/>
      <c r="FK2400" s="90"/>
      <c r="FL2400" s="90"/>
      <c r="FM2400" s="90"/>
      <c r="FN2400" s="90"/>
      <c r="FO2400" s="90"/>
      <c r="FP2400" s="90"/>
      <c r="FQ2400" s="90"/>
      <c r="FR2400" s="90"/>
      <c r="FS2400" s="90"/>
      <c r="FT2400" s="90"/>
      <c r="FU2400" s="90"/>
      <c r="FV2400" s="90"/>
      <c r="FW2400" s="90"/>
      <c r="FX2400" s="90"/>
      <c r="FY2400" s="90"/>
      <c r="FZ2400" s="90"/>
      <c r="GA2400" s="90"/>
      <c r="GB2400" s="90"/>
      <c r="GC2400" s="90"/>
      <c r="GD2400" s="90"/>
      <c r="GE2400" s="90"/>
      <c r="GF2400" s="90"/>
      <c r="GG2400" s="90"/>
      <c r="GH2400" s="90"/>
      <c r="GI2400" s="90"/>
      <c r="GJ2400" s="90"/>
      <c r="GK2400" s="90"/>
      <c r="GL2400" s="90"/>
      <c r="GM2400" s="90"/>
      <c r="GN2400" s="90"/>
      <c r="GO2400" s="90"/>
      <c r="GP2400" s="90"/>
      <c r="GQ2400" s="90"/>
      <c r="GR2400" s="90"/>
      <c r="GS2400" s="90"/>
      <c r="GT2400" s="90"/>
      <c r="GU2400" s="90"/>
      <c r="GV2400" s="90"/>
      <c r="GW2400" s="90"/>
      <c r="GX2400" s="90"/>
      <c r="GY2400" s="90"/>
      <c r="GZ2400" s="90"/>
      <c r="HA2400" s="90"/>
      <c r="HB2400" s="90"/>
      <c r="HC2400" s="90"/>
      <c r="HD2400" s="90"/>
      <c r="HE2400" s="90"/>
      <c r="HF2400" s="90"/>
      <c r="HG2400" s="90"/>
      <c r="HH2400" s="90"/>
      <c r="HI2400" s="90"/>
      <c r="HJ2400" s="90"/>
      <c r="HK2400" s="90"/>
      <c r="HL2400" s="90"/>
      <c r="HM2400" s="90"/>
      <c r="HN2400" s="90"/>
      <c r="HO2400" s="90"/>
      <c r="HP2400" s="90"/>
      <c r="HQ2400" s="90"/>
      <c r="HR2400" s="90"/>
      <c r="HS2400" s="90"/>
      <c r="HT2400" s="90"/>
      <c r="HU2400" s="90"/>
      <c r="HV2400" s="90"/>
      <c r="HW2400" s="90"/>
      <c r="HX2400" s="90"/>
      <c r="HY2400" s="90"/>
      <c r="HZ2400" s="90"/>
      <c r="IA2400" s="90"/>
      <c r="IB2400" s="90"/>
      <c r="IC2400" s="90"/>
      <c r="ID2400" s="90"/>
      <c r="IE2400" s="90"/>
      <c r="IF2400" s="90"/>
      <c r="IG2400" s="90"/>
      <c r="IH2400" s="90"/>
      <c r="II2400" s="90"/>
      <c r="IJ2400" s="90"/>
      <c r="IK2400" s="90"/>
      <c r="IL2400" s="90"/>
      <c r="IM2400" s="90"/>
    </row>
    <row r="2401" spans="1:247" ht="13.5">
      <c r="A2401" s="90" t="s">
        <v>3353</v>
      </c>
      <c r="B2401" s="90" t="s">
        <v>3600</v>
      </c>
      <c r="C2401" s="75" t="s">
        <v>3662</v>
      </c>
      <c r="D2401" s="91">
        <v>45718</v>
      </c>
      <c r="E2401" s="90">
        <v>1238</v>
      </c>
      <c r="F2401" s="90" t="s">
        <v>3672</v>
      </c>
      <c r="G2401" s="90" t="s">
        <v>3673</v>
      </c>
      <c r="H2401" s="92"/>
      <c r="I2401" s="92"/>
      <c r="J2401" s="93"/>
      <c r="K2401" s="94">
        <v>9873.94</v>
      </c>
      <c r="L2401" s="94">
        <f>K2401</f>
        <v>9873.94</v>
      </c>
      <c r="M2401" s="94">
        <f>K2401-L2401</f>
        <v>0</v>
      </c>
      <c r="N2401" s="90" t="s">
        <v>3032</v>
      </c>
      <c r="O2401" s="90" t="s">
        <v>3674</v>
      </c>
      <c r="P2401" s="112" t="s">
        <v>2849</v>
      </c>
      <c r="Q2401" s="90"/>
      <c r="R2401" s="90" t="s">
        <v>3661</v>
      </c>
      <c r="S2401" s="90"/>
      <c r="T2401" s="90"/>
      <c r="U2401" s="90"/>
      <c r="V2401" s="90"/>
      <c r="W2401" s="90"/>
      <c r="X2401" s="90"/>
      <c r="Y2401" s="90"/>
      <c r="Z2401" s="90"/>
      <c r="AA2401" s="90"/>
      <c r="AB2401" s="90"/>
      <c r="AC2401" s="90"/>
      <c r="AD2401" s="90"/>
      <c r="AE2401" s="90"/>
      <c r="AF2401" s="90"/>
      <c r="AG2401" s="90"/>
      <c r="AH2401" s="90"/>
      <c r="AI2401" s="90"/>
      <c r="AJ2401" s="90"/>
      <c r="AK2401" s="90"/>
      <c r="AL2401" s="90"/>
      <c r="AM2401" s="90"/>
      <c r="AN2401" s="90"/>
      <c r="AO2401" s="90"/>
      <c r="AP2401" s="90"/>
      <c r="AQ2401" s="90"/>
      <c r="AR2401" s="90"/>
      <c r="AS2401" s="90"/>
      <c r="AT2401" s="90"/>
      <c r="AU2401" s="90"/>
      <c r="AV2401" s="90"/>
      <c r="AW2401" s="90"/>
      <c r="AX2401" s="90"/>
      <c r="AY2401" s="90"/>
      <c r="AZ2401" s="90"/>
      <c r="BA2401" s="90"/>
      <c r="BB2401" s="90"/>
      <c r="BC2401" s="90"/>
      <c r="BD2401" s="90"/>
      <c r="BE2401" s="90"/>
      <c r="BF2401" s="90"/>
      <c r="BG2401" s="90"/>
      <c r="BH2401" s="90"/>
      <c r="BI2401" s="90"/>
      <c r="BJ2401" s="90"/>
      <c r="BK2401" s="90"/>
      <c r="BL2401" s="90"/>
      <c r="BM2401" s="90"/>
      <c r="BN2401" s="90"/>
      <c r="BO2401" s="90"/>
      <c r="BP2401" s="90"/>
      <c r="BQ2401" s="90"/>
      <c r="BR2401" s="90"/>
      <c r="BS2401" s="90"/>
      <c r="BT2401" s="90"/>
      <c r="BU2401" s="90"/>
      <c r="BV2401" s="90"/>
      <c r="BW2401" s="90"/>
      <c r="BX2401" s="90"/>
      <c r="BY2401" s="90"/>
      <c r="BZ2401" s="90"/>
      <c r="CA2401" s="90"/>
      <c r="CB2401" s="90"/>
      <c r="CC2401" s="90"/>
      <c r="CD2401" s="90"/>
      <c r="CE2401" s="90"/>
      <c r="CF2401" s="90"/>
      <c r="CG2401" s="90"/>
      <c r="CH2401" s="90"/>
      <c r="CI2401" s="90"/>
      <c r="CJ2401" s="90"/>
      <c r="CK2401" s="90"/>
      <c r="CL2401" s="90"/>
      <c r="CM2401" s="90"/>
      <c r="CN2401" s="90"/>
      <c r="CO2401" s="90"/>
      <c r="CP2401" s="90"/>
      <c r="CQ2401" s="90"/>
      <c r="CR2401" s="90"/>
      <c r="CS2401" s="90"/>
      <c r="CT2401" s="90"/>
      <c r="CU2401" s="90"/>
      <c r="CV2401" s="90"/>
      <c r="CW2401" s="90"/>
      <c r="CX2401" s="90"/>
      <c r="CY2401" s="90"/>
      <c r="CZ2401" s="90"/>
      <c r="DA2401" s="90"/>
      <c r="DB2401" s="90"/>
      <c r="DC2401" s="90"/>
      <c r="DD2401" s="90"/>
      <c r="DE2401" s="90"/>
      <c r="DF2401" s="90"/>
      <c r="DG2401" s="90"/>
      <c r="DH2401" s="90"/>
      <c r="DI2401" s="90"/>
      <c r="DJ2401" s="90"/>
      <c r="DK2401" s="90"/>
      <c r="DL2401" s="90"/>
      <c r="DM2401" s="90"/>
      <c r="DN2401" s="90"/>
      <c r="DO2401" s="90"/>
      <c r="DP2401" s="90"/>
      <c r="DQ2401" s="90"/>
      <c r="DR2401" s="90"/>
      <c r="DS2401" s="90"/>
      <c r="DT2401" s="90"/>
      <c r="DU2401" s="90"/>
      <c r="DV2401" s="90"/>
      <c r="DW2401" s="90"/>
      <c r="DX2401" s="90"/>
      <c r="DY2401" s="90"/>
      <c r="DZ2401" s="90"/>
      <c r="EA2401" s="90"/>
      <c r="EB2401" s="90"/>
      <c r="EC2401" s="90"/>
      <c r="ED2401" s="90"/>
      <c r="EE2401" s="90"/>
      <c r="EF2401" s="90"/>
      <c r="EG2401" s="90"/>
      <c r="EH2401" s="90"/>
      <c r="EI2401" s="90"/>
      <c r="EJ2401" s="90"/>
      <c r="EK2401" s="90"/>
      <c r="EL2401" s="90"/>
      <c r="EM2401" s="90"/>
      <c r="EN2401" s="90"/>
      <c r="EO2401" s="90"/>
      <c r="EP2401" s="90"/>
      <c r="EQ2401" s="90"/>
      <c r="ER2401" s="90"/>
      <c r="ES2401" s="90"/>
      <c r="ET2401" s="90"/>
      <c r="EU2401" s="90"/>
      <c r="EV2401" s="90"/>
      <c r="EW2401" s="90"/>
      <c r="EX2401" s="90"/>
      <c r="EY2401" s="90"/>
      <c r="EZ2401" s="90"/>
      <c r="FA2401" s="90"/>
      <c r="FB2401" s="90"/>
      <c r="FC2401" s="90"/>
      <c r="FD2401" s="90"/>
      <c r="FE2401" s="90"/>
      <c r="FF2401" s="90"/>
      <c r="FG2401" s="90"/>
      <c r="FH2401" s="90"/>
      <c r="FI2401" s="90"/>
      <c r="FJ2401" s="90"/>
      <c r="FK2401" s="90"/>
      <c r="FL2401" s="90"/>
      <c r="FM2401" s="90"/>
      <c r="FN2401" s="90"/>
      <c r="FO2401" s="90"/>
      <c r="FP2401" s="90"/>
      <c r="FQ2401" s="90"/>
      <c r="FR2401" s="90"/>
      <c r="FS2401" s="90"/>
      <c r="FT2401" s="90"/>
      <c r="FU2401" s="90"/>
      <c r="FV2401" s="90"/>
      <c r="FW2401" s="90"/>
      <c r="FX2401" s="90"/>
      <c r="FY2401" s="90"/>
      <c r="FZ2401" s="90"/>
      <c r="GA2401" s="90"/>
      <c r="GB2401" s="90"/>
      <c r="GC2401" s="90"/>
      <c r="GD2401" s="90"/>
      <c r="GE2401" s="90"/>
      <c r="GF2401" s="90"/>
      <c r="GG2401" s="90"/>
      <c r="GH2401" s="90"/>
      <c r="GI2401" s="90"/>
      <c r="GJ2401" s="90"/>
      <c r="GK2401" s="90"/>
      <c r="GL2401" s="90"/>
      <c r="GM2401" s="90"/>
      <c r="GN2401" s="90"/>
      <c r="GO2401" s="90"/>
      <c r="GP2401" s="90"/>
      <c r="GQ2401" s="90"/>
      <c r="GR2401" s="90"/>
      <c r="GS2401" s="90"/>
      <c r="GT2401" s="90"/>
      <c r="GU2401" s="90"/>
      <c r="GV2401" s="90"/>
      <c r="GW2401" s="90"/>
      <c r="GX2401" s="90"/>
      <c r="GY2401" s="90"/>
      <c r="GZ2401" s="90"/>
      <c r="HA2401" s="90"/>
      <c r="HB2401" s="90"/>
      <c r="HC2401" s="90"/>
      <c r="HD2401" s="90"/>
      <c r="HE2401" s="90"/>
      <c r="HF2401" s="90"/>
      <c r="HG2401" s="90"/>
      <c r="HH2401" s="90"/>
      <c r="HI2401" s="90"/>
      <c r="HJ2401" s="90"/>
      <c r="HK2401" s="90"/>
      <c r="HL2401" s="90"/>
      <c r="HM2401" s="90"/>
      <c r="HN2401" s="90"/>
      <c r="HO2401" s="90"/>
      <c r="HP2401" s="90"/>
      <c r="HQ2401" s="90"/>
      <c r="HR2401" s="90"/>
      <c r="HS2401" s="90"/>
      <c r="HT2401" s="90"/>
      <c r="HU2401" s="90"/>
      <c r="HV2401" s="90"/>
      <c r="HW2401" s="90"/>
      <c r="HX2401" s="90"/>
      <c r="HY2401" s="90"/>
      <c r="HZ2401" s="90"/>
      <c r="IA2401" s="90"/>
      <c r="IB2401" s="90"/>
      <c r="IC2401" s="90"/>
      <c r="ID2401" s="90"/>
      <c r="IE2401" s="90"/>
      <c r="IF2401" s="90"/>
      <c r="IG2401" s="90"/>
      <c r="IH2401" s="90"/>
      <c r="II2401" s="90"/>
      <c r="IJ2401" s="90"/>
      <c r="IK2401" s="90"/>
      <c r="IL2401" s="90"/>
      <c r="IM2401" s="90"/>
    </row>
    <row r="2402" spans="1:247" ht="13.5">
      <c r="A2402" s="90" t="s">
        <v>3353</v>
      </c>
      <c r="B2402" s="90" t="s">
        <v>3600</v>
      </c>
      <c r="C2402" s="75" t="s">
        <v>3662</v>
      </c>
      <c r="D2402" s="75" t="s">
        <v>3675</v>
      </c>
      <c r="E2402" s="75" t="s">
        <v>3676</v>
      </c>
      <c r="F2402" s="75" t="s">
        <v>3677</v>
      </c>
      <c r="G2402" s="75" t="s">
        <v>3678</v>
      </c>
      <c r="H2402" s="77">
        <v>1443753</v>
      </c>
      <c r="I2402" s="92">
        <v>510.66</v>
      </c>
      <c r="J2402" s="93"/>
      <c r="K2402" s="94">
        <f>H2402/I2402</f>
        <v>2827.2294677476207</v>
      </c>
      <c r="L2402" s="94">
        <f>K2402</f>
        <v>2827.2294677476207</v>
      </c>
      <c r="M2402" s="94">
        <f>K2402-L2402</f>
        <v>0</v>
      </c>
      <c r="N2402" s="91">
        <v>45697</v>
      </c>
      <c r="O2402" s="90" t="s">
        <v>3679</v>
      </c>
      <c r="P2402" s="90" t="s">
        <v>2619</v>
      </c>
      <c r="Q2402" s="90"/>
      <c r="R2402" s="90"/>
      <c r="S2402" s="90"/>
      <c r="T2402" s="90"/>
      <c r="U2402" s="90"/>
      <c r="V2402" s="90"/>
      <c r="W2402" s="90"/>
      <c r="X2402" s="90"/>
      <c r="Y2402" s="90"/>
      <c r="Z2402" s="90"/>
      <c r="AA2402" s="90"/>
      <c r="AB2402" s="90"/>
      <c r="AC2402" s="90"/>
      <c r="AD2402" s="90"/>
      <c r="AE2402" s="90"/>
      <c r="AF2402" s="90"/>
      <c r="AG2402" s="90"/>
      <c r="AH2402" s="90"/>
      <c r="AI2402" s="90"/>
      <c r="AJ2402" s="90"/>
      <c r="AK2402" s="90"/>
      <c r="AL2402" s="90"/>
      <c r="AM2402" s="90"/>
      <c r="AN2402" s="90"/>
      <c r="AO2402" s="90"/>
      <c r="AP2402" s="90"/>
      <c r="AQ2402" s="90"/>
      <c r="AR2402" s="90"/>
      <c r="AS2402" s="90"/>
      <c r="AT2402" s="90"/>
      <c r="AU2402" s="90"/>
      <c r="AV2402" s="90"/>
      <c r="AW2402" s="90"/>
      <c r="AX2402" s="90"/>
      <c r="AY2402" s="90"/>
      <c r="AZ2402" s="90"/>
      <c r="BA2402" s="90"/>
      <c r="BB2402" s="90"/>
      <c r="BC2402" s="90"/>
      <c r="BD2402" s="90"/>
      <c r="BE2402" s="90"/>
      <c r="BF2402" s="90"/>
      <c r="BG2402" s="90"/>
      <c r="BH2402" s="90"/>
      <c r="BI2402" s="90"/>
      <c r="BJ2402" s="90"/>
      <c r="BK2402" s="90"/>
      <c r="BL2402" s="90"/>
      <c r="BM2402" s="90"/>
      <c r="BN2402" s="90"/>
      <c r="BO2402" s="90"/>
      <c r="BP2402" s="90"/>
      <c r="BQ2402" s="90"/>
      <c r="BR2402" s="90"/>
      <c r="BS2402" s="90"/>
      <c r="BT2402" s="90"/>
      <c r="BU2402" s="90"/>
      <c r="BV2402" s="90"/>
      <c r="BW2402" s="90"/>
      <c r="BX2402" s="90"/>
      <c r="BY2402" s="90"/>
      <c r="BZ2402" s="90"/>
      <c r="CA2402" s="90"/>
      <c r="CB2402" s="90"/>
      <c r="CC2402" s="90"/>
      <c r="CD2402" s="90"/>
      <c r="CE2402" s="90"/>
      <c r="CF2402" s="90"/>
      <c r="CG2402" s="90"/>
      <c r="CH2402" s="90"/>
      <c r="CI2402" s="90"/>
      <c r="CJ2402" s="90"/>
      <c r="CK2402" s="90"/>
      <c r="CL2402" s="90"/>
      <c r="CM2402" s="90"/>
      <c r="CN2402" s="90"/>
      <c r="CO2402" s="90"/>
      <c r="CP2402" s="90"/>
      <c r="CQ2402" s="90"/>
      <c r="CR2402" s="90"/>
      <c r="CS2402" s="90"/>
      <c r="CT2402" s="90"/>
      <c r="CU2402" s="90"/>
      <c r="CV2402" s="90"/>
      <c r="CW2402" s="90"/>
      <c r="CX2402" s="90"/>
      <c r="CY2402" s="90"/>
      <c r="CZ2402" s="90"/>
      <c r="DA2402" s="90"/>
      <c r="DB2402" s="90"/>
      <c r="DC2402" s="90"/>
      <c r="DD2402" s="90"/>
      <c r="DE2402" s="90"/>
      <c r="DF2402" s="90"/>
      <c r="DG2402" s="90"/>
      <c r="DH2402" s="90"/>
      <c r="DI2402" s="90"/>
      <c r="DJ2402" s="90"/>
      <c r="DK2402" s="90"/>
      <c r="DL2402" s="90"/>
      <c r="DM2402" s="90"/>
      <c r="DN2402" s="90"/>
      <c r="DO2402" s="90"/>
      <c r="DP2402" s="90"/>
      <c r="DQ2402" s="90"/>
      <c r="DR2402" s="90"/>
      <c r="DS2402" s="90"/>
      <c r="DT2402" s="90"/>
      <c r="DU2402" s="90"/>
      <c r="DV2402" s="90"/>
      <c r="DW2402" s="90"/>
      <c r="DX2402" s="90"/>
      <c r="DY2402" s="90"/>
      <c r="DZ2402" s="90"/>
      <c r="EA2402" s="90"/>
      <c r="EB2402" s="90"/>
      <c r="EC2402" s="90"/>
      <c r="ED2402" s="90"/>
      <c r="EE2402" s="90"/>
      <c r="EF2402" s="90"/>
      <c r="EG2402" s="90"/>
      <c r="EH2402" s="90"/>
      <c r="EI2402" s="90"/>
      <c r="EJ2402" s="90"/>
      <c r="EK2402" s="90"/>
      <c r="EL2402" s="90"/>
      <c r="EM2402" s="90"/>
      <c r="EN2402" s="90"/>
      <c r="EO2402" s="90"/>
      <c r="EP2402" s="90"/>
      <c r="EQ2402" s="90"/>
      <c r="ER2402" s="90"/>
      <c r="ES2402" s="90"/>
      <c r="ET2402" s="90"/>
      <c r="EU2402" s="90"/>
      <c r="EV2402" s="90"/>
      <c r="EW2402" s="90"/>
      <c r="EX2402" s="90"/>
      <c r="EY2402" s="90"/>
      <c r="EZ2402" s="90"/>
      <c r="FA2402" s="90"/>
      <c r="FB2402" s="90"/>
      <c r="FC2402" s="90"/>
      <c r="FD2402" s="90"/>
      <c r="FE2402" s="90"/>
      <c r="FF2402" s="90"/>
      <c r="FG2402" s="90"/>
      <c r="FH2402" s="90"/>
      <c r="FI2402" s="90"/>
      <c r="FJ2402" s="90"/>
      <c r="FK2402" s="90"/>
      <c r="FL2402" s="90"/>
      <c r="FM2402" s="90"/>
      <c r="FN2402" s="90"/>
      <c r="FO2402" s="90"/>
      <c r="FP2402" s="90"/>
      <c r="FQ2402" s="90"/>
      <c r="FR2402" s="90"/>
      <c r="FS2402" s="90"/>
      <c r="FT2402" s="90"/>
      <c r="FU2402" s="90"/>
      <c r="FV2402" s="90"/>
      <c r="FW2402" s="90"/>
      <c r="FX2402" s="90"/>
      <c r="FY2402" s="90"/>
      <c r="FZ2402" s="90"/>
      <c r="GA2402" s="90"/>
      <c r="GB2402" s="90"/>
      <c r="GC2402" s="90"/>
      <c r="GD2402" s="90"/>
      <c r="GE2402" s="90"/>
      <c r="GF2402" s="90"/>
      <c r="GG2402" s="90"/>
      <c r="GH2402" s="90"/>
      <c r="GI2402" s="90"/>
      <c r="GJ2402" s="90"/>
      <c r="GK2402" s="90"/>
      <c r="GL2402" s="90"/>
      <c r="GM2402" s="90"/>
      <c r="GN2402" s="90"/>
      <c r="GO2402" s="90"/>
      <c r="GP2402" s="90"/>
      <c r="GQ2402" s="90"/>
      <c r="GR2402" s="90"/>
      <c r="GS2402" s="90"/>
      <c r="GT2402" s="90"/>
      <c r="GU2402" s="90"/>
      <c r="GV2402" s="90"/>
      <c r="GW2402" s="90"/>
      <c r="GX2402" s="90"/>
      <c r="GY2402" s="90"/>
      <c r="GZ2402" s="90"/>
      <c r="HA2402" s="90"/>
      <c r="HB2402" s="90"/>
      <c r="HC2402" s="90"/>
      <c r="HD2402" s="90"/>
      <c r="HE2402" s="90"/>
      <c r="HF2402" s="90"/>
      <c r="HG2402" s="90"/>
      <c r="HH2402" s="90"/>
      <c r="HI2402" s="90"/>
      <c r="HJ2402" s="90"/>
      <c r="HK2402" s="90"/>
      <c r="HL2402" s="90"/>
      <c r="HM2402" s="90"/>
      <c r="HN2402" s="90"/>
      <c r="HO2402" s="90"/>
      <c r="HP2402" s="90"/>
      <c r="HQ2402" s="90"/>
      <c r="HR2402" s="90"/>
      <c r="HS2402" s="90"/>
      <c r="HT2402" s="90"/>
      <c r="HU2402" s="90"/>
      <c r="HV2402" s="90"/>
      <c r="HW2402" s="90"/>
      <c r="HX2402" s="90"/>
      <c r="HY2402" s="90"/>
      <c r="HZ2402" s="90"/>
      <c r="IA2402" s="90"/>
      <c r="IB2402" s="90"/>
      <c r="IC2402" s="90"/>
      <c r="ID2402" s="90"/>
      <c r="IE2402" s="90"/>
      <c r="IF2402" s="90"/>
      <c r="IG2402" s="90"/>
      <c r="IH2402" s="90"/>
      <c r="II2402" s="90"/>
      <c r="IJ2402" s="90"/>
      <c r="IK2402" s="90"/>
      <c r="IL2402" s="90"/>
      <c r="IM2402" s="90"/>
    </row>
    <row r="2403" spans="1:247" ht="13.5">
      <c r="A2403" s="90"/>
      <c r="B2403" s="90"/>
      <c r="C2403" s="75"/>
      <c r="D2403" s="75"/>
      <c r="E2403" s="75"/>
      <c r="F2403" s="75"/>
      <c r="G2403" s="75"/>
      <c r="H2403" s="77"/>
      <c r="I2403" s="92"/>
      <c r="J2403" s="93"/>
      <c r="K2403" s="130">
        <f>SUM(K2399:K2402)</f>
        <v>13388.840504860374</v>
      </c>
      <c r="L2403" s="130">
        <f>SUM(L2399:L2402)</f>
        <v>13388.840504860374</v>
      </c>
      <c r="M2403" s="130">
        <f>SUM(M2399:M2402)</f>
        <v>0</v>
      </c>
      <c r="N2403" s="91"/>
      <c r="O2403" s="90"/>
      <c r="P2403" s="90"/>
      <c r="Q2403" s="90"/>
      <c r="R2403" s="90"/>
      <c r="S2403" s="90"/>
      <c r="T2403" s="90"/>
      <c r="U2403" s="90"/>
      <c r="V2403" s="90"/>
      <c r="W2403" s="90"/>
      <c r="X2403" s="90"/>
      <c r="Y2403" s="90"/>
      <c r="Z2403" s="90"/>
      <c r="AA2403" s="90"/>
      <c r="AB2403" s="90"/>
      <c r="AC2403" s="90"/>
      <c r="AD2403" s="90"/>
      <c r="AE2403" s="90"/>
      <c r="AF2403" s="90"/>
      <c r="AG2403" s="90"/>
      <c r="AH2403" s="90"/>
      <c r="AI2403" s="90"/>
      <c r="AJ2403" s="90"/>
      <c r="AK2403" s="90"/>
      <c r="AL2403" s="90"/>
      <c r="AM2403" s="90"/>
      <c r="AN2403" s="90"/>
      <c r="AO2403" s="90"/>
      <c r="AP2403" s="90"/>
      <c r="AQ2403" s="90"/>
      <c r="AR2403" s="90"/>
      <c r="AS2403" s="90"/>
      <c r="AT2403" s="90"/>
      <c r="AU2403" s="90"/>
      <c r="AV2403" s="90"/>
      <c r="AW2403" s="90"/>
      <c r="AX2403" s="90"/>
      <c r="AY2403" s="90"/>
      <c r="AZ2403" s="90"/>
      <c r="BA2403" s="90"/>
      <c r="BB2403" s="90"/>
      <c r="BC2403" s="90"/>
      <c r="BD2403" s="90"/>
      <c r="BE2403" s="90"/>
      <c r="BF2403" s="90"/>
      <c r="BG2403" s="90"/>
      <c r="BH2403" s="90"/>
      <c r="BI2403" s="90"/>
      <c r="BJ2403" s="90"/>
      <c r="BK2403" s="90"/>
      <c r="BL2403" s="90"/>
      <c r="BM2403" s="90"/>
      <c r="BN2403" s="90"/>
      <c r="BO2403" s="90"/>
      <c r="BP2403" s="90"/>
      <c r="BQ2403" s="90"/>
      <c r="BR2403" s="90"/>
      <c r="BS2403" s="90"/>
      <c r="BT2403" s="90"/>
      <c r="BU2403" s="90"/>
      <c r="BV2403" s="90"/>
      <c r="BW2403" s="90"/>
      <c r="BX2403" s="90"/>
      <c r="BY2403" s="90"/>
      <c r="BZ2403" s="90"/>
      <c r="CA2403" s="90"/>
      <c r="CB2403" s="90"/>
      <c r="CC2403" s="90"/>
      <c r="CD2403" s="90"/>
      <c r="CE2403" s="90"/>
      <c r="CF2403" s="90"/>
      <c r="CG2403" s="90"/>
      <c r="CH2403" s="90"/>
      <c r="CI2403" s="90"/>
      <c r="CJ2403" s="90"/>
      <c r="CK2403" s="90"/>
      <c r="CL2403" s="90"/>
      <c r="CM2403" s="90"/>
      <c r="CN2403" s="90"/>
      <c r="CO2403" s="90"/>
      <c r="CP2403" s="90"/>
      <c r="CQ2403" s="90"/>
      <c r="CR2403" s="90"/>
      <c r="CS2403" s="90"/>
      <c r="CT2403" s="90"/>
      <c r="CU2403" s="90"/>
      <c r="CV2403" s="90"/>
      <c r="CW2403" s="90"/>
      <c r="CX2403" s="90"/>
      <c r="CY2403" s="90"/>
      <c r="CZ2403" s="90"/>
      <c r="DA2403" s="90"/>
      <c r="DB2403" s="90"/>
      <c r="DC2403" s="90"/>
      <c r="DD2403" s="90"/>
      <c r="DE2403" s="90"/>
      <c r="DF2403" s="90"/>
      <c r="DG2403" s="90"/>
      <c r="DH2403" s="90"/>
      <c r="DI2403" s="90"/>
      <c r="DJ2403" s="90"/>
      <c r="DK2403" s="90"/>
      <c r="DL2403" s="90"/>
      <c r="DM2403" s="90"/>
      <c r="DN2403" s="90"/>
      <c r="DO2403" s="90"/>
      <c r="DP2403" s="90"/>
      <c r="DQ2403" s="90"/>
      <c r="DR2403" s="90"/>
      <c r="DS2403" s="90"/>
      <c r="DT2403" s="90"/>
      <c r="DU2403" s="90"/>
      <c r="DV2403" s="90"/>
      <c r="DW2403" s="90"/>
      <c r="DX2403" s="90"/>
      <c r="DY2403" s="90"/>
      <c r="DZ2403" s="90"/>
      <c r="EA2403" s="90"/>
      <c r="EB2403" s="90"/>
      <c r="EC2403" s="90"/>
      <c r="ED2403" s="90"/>
      <c r="EE2403" s="90"/>
      <c r="EF2403" s="90"/>
      <c r="EG2403" s="90"/>
      <c r="EH2403" s="90"/>
      <c r="EI2403" s="90"/>
      <c r="EJ2403" s="90"/>
      <c r="EK2403" s="90"/>
      <c r="EL2403" s="90"/>
      <c r="EM2403" s="90"/>
      <c r="EN2403" s="90"/>
      <c r="EO2403" s="90"/>
      <c r="EP2403" s="90"/>
      <c r="EQ2403" s="90"/>
      <c r="ER2403" s="90"/>
      <c r="ES2403" s="90"/>
      <c r="ET2403" s="90"/>
      <c r="EU2403" s="90"/>
      <c r="EV2403" s="90"/>
      <c r="EW2403" s="90"/>
      <c r="EX2403" s="90"/>
      <c r="EY2403" s="90"/>
      <c r="EZ2403" s="90"/>
      <c r="FA2403" s="90"/>
      <c r="FB2403" s="90"/>
      <c r="FC2403" s="90"/>
      <c r="FD2403" s="90"/>
      <c r="FE2403" s="90"/>
      <c r="FF2403" s="90"/>
      <c r="FG2403" s="90"/>
      <c r="FH2403" s="90"/>
      <c r="FI2403" s="90"/>
      <c r="FJ2403" s="90"/>
      <c r="FK2403" s="90"/>
      <c r="FL2403" s="90"/>
      <c r="FM2403" s="90"/>
      <c r="FN2403" s="90"/>
      <c r="FO2403" s="90"/>
      <c r="FP2403" s="90"/>
      <c r="FQ2403" s="90"/>
      <c r="FR2403" s="90"/>
      <c r="FS2403" s="90"/>
      <c r="FT2403" s="90"/>
      <c r="FU2403" s="90"/>
      <c r="FV2403" s="90"/>
      <c r="FW2403" s="90"/>
      <c r="FX2403" s="90"/>
      <c r="FY2403" s="90"/>
      <c r="FZ2403" s="90"/>
      <c r="GA2403" s="90"/>
      <c r="GB2403" s="90"/>
      <c r="GC2403" s="90"/>
      <c r="GD2403" s="90"/>
      <c r="GE2403" s="90"/>
      <c r="GF2403" s="90"/>
      <c r="GG2403" s="90"/>
      <c r="GH2403" s="90"/>
      <c r="GI2403" s="90"/>
      <c r="GJ2403" s="90"/>
      <c r="GK2403" s="90"/>
      <c r="GL2403" s="90"/>
      <c r="GM2403" s="90"/>
      <c r="GN2403" s="90"/>
      <c r="GO2403" s="90"/>
      <c r="GP2403" s="90"/>
      <c r="GQ2403" s="90"/>
      <c r="GR2403" s="90"/>
      <c r="GS2403" s="90"/>
      <c r="GT2403" s="90"/>
      <c r="GU2403" s="90"/>
      <c r="GV2403" s="90"/>
      <c r="GW2403" s="90"/>
      <c r="GX2403" s="90"/>
      <c r="GY2403" s="90"/>
      <c r="GZ2403" s="90"/>
      <c r="HA2403" s="90"/>
      <c r="HB2403" s="90"/>
      <c r="HC2403" s="90"/>
      <c r="HD2403" s="90"/>
      <c r="HE2403" s="90"/>
      <c r="HF2403" s="90"/>
      <c r="HG2403" s="90"/>
      <c r="HH2403" s="90"/>
      <c r="HI2403" s="90"/>
      <c r="HJ2403" s="90"/>
      <c r="HK2403" s="90"/>
      <c r="HL2403" s="90"/>
      <c r="HM2403" s="90"/>
      <c r="HN2403" s="90"/>
      <c r="HO2403" s="90"/>
      <c r="HP2403" s="90"/>
      <c r="HQ2403" s="90"/>
      <c r="HR2403" s="90"/>
      <c r="HS2403" s="90"/>
      <c r="HT2403" s="90"/>
      <c r="HU2403" s="90"/>
      <c r="HV2403" s="90"/>
      <c r="HW2403" s="90"/>
      <c r="HX2403" s="90"/>
      <c r="HY2403" s="90"/>
      <c r="HZ2403" s="90"/>
      <c r="IA2403" s="90"/>
      <c r="IB2403" s="90"/>
      <c r="IC2403" s="90"/>
      <c r="ID2403" s="90"/>
      <c r="IE2403" s="90"/>
      <c r="IF2403" s="90"/>
      <c r="IG2403" s="90"/>
      <c r="IH2403" s="90"/>
      <c r="II2403" s="90"/>
      <c r="IJ2403" s="90"/>
      <c r="IK2403" s="90"/>
      <c r="IL2403" s="90"/>
      <c r="IM2403" s="90"/>
    </row>
    <row r="2404" spans="1:247" ht="13.5">
      <c r="A2404" s="90"/>
      <c r="B2404" s="90"/>
      <c r="C2404" s="75"/>
      <c r="D2404" s="75"/>
      <c r="E2404" s="75"/>
      <c r="F2404" s="75"/>
      <c r="G2404" s="75"/>
      <c r="H2404" s="77"/>
      <c r="I2404" s="92"/>
      <c r="J2404" s="93"/>
      <c r="K2404" s="94"/>
      <c r="L2404" s="94"/>
      <c r="M2404" s="94"/>
      <c r="N2404" s="91"/>
      <c r="O2404" s="90"/>
      <c r="P2404" s="90"/>
      <c r="Q2404" s="90"/>
      <c r="R2404" s="90"/>
      <c r="S2404" s="90"/>
      <c r="T2404" s="90"/>
      <c r="U2404" s="90"/>
      <c r="V2404" s="90"/>
      <c r="W2404" s="90"/>
      <c r="X2404" s="90"/>
      <c r="Y2404" s="90"/>
      <c r="Z2404" s="90"/>
      <c r="AA2404" s="90"/>
      <c r="AB2404" s="90"/>
      <c r="AC2404" s="90"/>
      <c r="AD2404" s="90"/>
      <c r="AE2404" s="90"/>
      <c r="AF2404" s="90"/>
      <c r="AG2404" s="90"/>
      <c r="AH2404" s="90"/>
      <c r="AI2404" s="90"/>
      <c r="AJ2404" s="90"/>
      <c r="AK2404" s="90"/>
      <c r="AL2404" s="90"/>
      <c r="AM2404" s="90"/>
      <c r="AN2404" s="90"/>
      <c r="AO2404" s="90"/>
      <c r="AP2404" s="90"/>
      <c r="AQ2404" s="90"/>
      <c r="AR2404" s="90"/>
      <c r="AS2404" s="90"/>
      <c r="AT2404" s="90"/>
      <c r="AU2404" s="90"/>
      <c r="AV2404" s="90"/>
      <c r="AW2404" s="90"/>
      <c r="AX2404" s="90"/>
      <c r="AY2404" s="90"/>
      <c r="AZ2404" s="90"/>
      <c r="BA2404" s="90"/>
      <c r="BB2404" s="90"/>
      <c r="BC2404" s="90"/>
      <c r="BD2404" s="90"/>
      <c r="BE2404" s="90"/>
      <c r="BF2404" s="90"/>
      <c r="BG2404" s="90"/>
      <c r="BH2404" s="90"/>
      <c r="BI2404" s="90"/>
      <c r="BJ2404" s="90"/>
      <c r="BK2404" s="90"/>
      <c r="BL2404" s="90"/>
      <c r="BM2404" s="90"/>
      <c r="BN2404" s="90"/>
      <c r="BO2404" s="90"/>
      <c r="BP2404" s="90"/>
      <c r="BQ2404" s="90"/>
      <c r="BR2404" s="90"/>
      <c r="BS2404" s="90"/>
      <c r="BT2404" s="90"/>
      <c r="BU2404" s="90"/>
      <c r="BV2404" s="90"/>
      <c r="BW2404" s="90"/>
      <c r="BX2404" s="90"/>
      <c r="BY2404" s="90"/>
      <c r="BZ2404" s="90"/>
      <c r="CA2404" s="90"/>
      <c r="CB2404" s="90"/>
      <c r="CC2404" s="90"/>
      <c r="CD2404" s="90"/>
      <c r="CE2404" s="90"/>
      <c r="CF2404" s="90"/>
      <c r="CG2404" s="90"/>
      <c r="CH2404" s="90"/>
      <c r="CI2404" s="90"/>
      <c r="CJ2404" s="90"/>
      <c r="CK2404" s="90"/>
      <c r="CL2404" s="90"/>
      <c r="CM2404" s="90"/>
      <c r="CN2404" s="90"/>
      <c r="CO2404" s="90"/>
      <c r="CP2404" s="90"/>
      <c r="CQ2404" s="90"/>
      <c r="CR2404" s="90"/>
      <c r="CS2404" s="90"/>
      <c r="CT2404" s="90"/>
      <c r="CU2404" s="90"/>
      <c r="CV2404" s="90"/>
      <c r="CW2404" s="90"/>
      <c r="CX2404" s="90"/>
      <c r="CY2404" s="90"/>
      <c r="CZ2404" s="90"/>
      <c r="DA2404" s="90"/>
      <c r="DB2404" s="90"/>
      <c r="DC2404" s="90"/>
      <c r="DD2404" s="90"/>
      <c r="DE2404" s="90"/>
      <c r="DF2404" s="90"/>
      <c r="DG2404" s="90"/>
      <c r="DH2404" s="90"/>
      <c r="DI2404" s="90"/>
      <c r="DJ2404" s="90"/>
      <c r="DK2404" s="90"/>
      <c r="DL2404" s="90"/>
      <c r="DM2404" s="90"/>
      <c r="DN2404" s="90"/>
      <c r="DO2404" s="90"/>
      <c r="DP2404" s="90"/>
      <c r="DQ2404" s="90"/>
      <c r="DR2404" s="90"/>
      <c r="DS2404" s="90"/>
      <c r="DT2404" s="90"/>
      <c r="DU2404" s="90"/>
      <c r="DV2404" s="90"/>
      <c r="DW2404" s="90"/>
      <c r="DX2404" s="90"/>
      <c r="DY2404" s="90"/>
      <c r="DZ2404" s="90"/>
      <c r="EA2404" s="90"/>
      <c r="EB2404" s="90"/>
      <c r="EC2404" s="90"/>
      <c r="ED2404" s="90"/>
      <c r="EE2404" s="90"/>
      <c r="EF2404" s="90"/>
      <c r="EG2404" s="90"/>
      <c r="EH2404" s="90"/>
      <c r="EI2404" s="90"/>
      <c r="EJ2404" s="90"/>
      <c r="EK2404" s="90"/>
      <c r="EL2404" s="90"/>
      <c r="EM2404" s="90"/>
      <c r="EN2404" s="90"/>
      <c r="EO2404" s="90"/>
      <c r="EP2404" s="90"/>
      <c r="EQ2404" s="90"/>
      <c r="ER2404" s="90"/>
      <c r="ES2404" s="90"/>
      <c r="ET2404" s="90"/>
      <c r="EU2404" s="90"/>
      <c r="EV2404" s="90"/>
      <c r="EW2404" s="90"/>
      <c r="EX2404" s="90"/>
      <c r="EY2404" s="90"/>
      <c r="EZ2404" s="90"/>
      <c r="FA2404" s="90"/>
      <c r="FB2404" s="90"/>
      <c r="FC2404" s="90"/>
      <c r="FD2404" s="90"/>
      <c r="FE2404" s="90"/>
      <c r="FF2404" s="90"/>
      <c r="FG2404" s="90"/>
      <c r="FH2404" s="90"/>
      <c r="FI2404" s="90"/>
      <c r="FJ2404" s="90"/>
      <c r="FK2404" s="90"/>
      <c r="FL2404" s="90"/>
      <c r="FM2404" s="90"/>
      <c r="FN2404" s="90"/>
      <c r="FO2404" s="90"/>
      <c r="FP2404" s="90"/>
      <c r="FQ2404" s="90"/>
      <c r="FR2404" s="90"/>
      <c r="FS2404" s="90"/>
      <c r="FT2404" s="90"/>
      <c r="FU2404" s="90"/>
      <c r="FV2404" s="90"/>
      <c r="FW2404" s="90"/>
      <c r="FX2404" s="90"/>
      <c r="FY2404" s="90"/>
      <c r="FZ2404" s="90"/>
      <c r="GA2404" s="90"/>
      <c r="GB2404" s="90"/>
      <c r="GC2404" s="90"/>
      <c r="GD2404" s="90"/>
      <c r="GE2404" s="90"/>
      <c r="GF2404" s="90"/>
      <c r="GG2404" s="90"/>
      <c r="GH2404" s="90"/>
      <c r="GI2404" s="90"/>
      <c r="GJ2404" s="90"/>
      <c r="GK2404" s="90"/>
      <c r="GL2404" s="90"/>
      <c r="GM2404" s="90"/>
      <c r="GN2404" s="90"/>
      <c r="GO2404" s="90"/>
      <c r="GP2404" s="90"/>
      <c r="GQ2404" s="90"/>
      <c r="GR2404" s="90"/>
      <c r="GS2404" s="90"/>
      <c r="GT2404" s="90"/>
      <c r="GU2404" s="90"/>
      <c r="GV2404" s="90"/>
      <c r="GW2404" s="90"/>
      <c r="GX2404" s="90"/>
      <c r="GY2404" s="90"/>
      <c r="GZ2404" s="90"/>
      <c r="HA2404" s="90"/>
      <c r="HB2404" s="90"/>
      <c r="HC2404" s="90"/>
      <c r="HD2404" s="90"/>
      <c r="HE2404" s="90"/>
      <c r="HF2404" s="90"/>
      <c r="HG2404" s="90"/>
      <c r="HH2404" s="90"/>
      <c r="HI2404" s="90"/>
      <c r="HJ2404" s="90"/>
      <c r="HK2404" s="90"/>
      <c r="HL2404" s="90"/>
      <c r="HM2404" s="90"/>
      <c r="HN2404" s="90"/>
      <c r="HO2404" s="90"/>
      <c r="HP2404" s="90"/>
      <c r="HQ2404" s="90"/>
      <c r="HR2404" s="90"/>
      <c r="HS2404" s="90"/>
      <c r="HT2404" s="90"/>
      <c r="HU2404" s="90"/>
      <c r="HV2404" s="90"/>
      <c r="HW2404" s="90"/>
      <c r="HX2404" s="90"/>
      <c r="HY2404" s="90"/>
      <c r="HZ2404" s="90"/>
      <c r="IA2404" s="90"/>
      <c r="IB2404" s="90"/>
      <c r="IC2404" s="90"/>
      <c r="ID2404" s="90"/>
      <c r="IE2404" s="90"/>
      <c r="IF2404" s="90"/>
      <c r="IG2404" s="90"/>
      <c r="IH2404" s="90"/>
      <c r="II2404" s="90"/>
      <c r="IJ2404" s="90"/>
      <c r="IK2404" s="90"/>
      <c r="IL2404" s="90"/>
      <c r="IM2404" s="90"/>
    </row>
    <row r="2405" spans="1:247" ht="13.5">
      <c r="A2405" s="90" t="s">
        <v>3353</v>
      </c>
      <c r="B2405" s="90" t="s">
        <v>3680</v>
      </c>
      <c r="C2405" s="75" t="s">
        <v>3681</v>
      </c>
      <c r="D2405" s="75" t="s">
        <v>3639</v>
      </c>
      <c r="E2405" s="75" t="s">
        <v>3682</v>
      </c>
      <c r="F2405" s="75" t="s">
        <v>3683</v>
      </c>
      <c r="G2405" s="75" t="s">
        <v>3684</v>
      </c>
      <c r="H2405" s="77">
        <v>473451.33</v>
      </c>
      <c r="I2405" s="92">
        <v>510.66</v>
      </c>
      <c r="J2405" s="93"/>
      <c r="K2405" s="94">
        <f>H2405/I2405</f>
        <v>927.13611796498651</v>
      </c>
      <c r="L2405" s="94">
        <f>K2405</f>
        <v>927.13611796498651</v>
      </c>
      <c r="M2405" s="94">
        <f>K2405-L2405</f>
        <v>0</v>
      </c>
      <c r="N2405" s="91">
        <v>45999</v>
      </c>
      <c r="O2405" s="90" t="s">
        <v>3685</v>
      </c>
      <c r="P2405" s="90" t="s">
        <v>2849</v>
      </c>
      <c r="Q2405" s="90"/>
      <c r="R2405" s="90"/>
      <c r="S2405" s="90"/>
      <c r="T2405" s="90"/>
      <c r="U2405" s="90"/>
      <c r="V2405" s="90"/>
      <c r="W2405" s="90"/>
      <c r="X2405" s="90"/>
      <c r="Y2405" s="90"/>
      <c r="Z2405" s="90"/>
      <c r="AA2405" s="90"/>
      <c r="AB2405" s="90"/>
      <c r="AC2405" s="90"/>
      <c r="AD2405" s="90"/>
      <c r="AE2405" s="90"/>
      <c r="AF2405" s="90"/>
      <c r="AG2405" s="90"/>
      <c r="AH2405" s="90"/>
      <c r="AI2405" s="90"/>
      <c r="AJ2405" s="90"/>
      <c r="AK2405" s="90"/>
      <c r="AL2405" s="90"/>
      <c r="AM2405" s="90"/>
      <c r="AN2405" s="90"/>
      <c r="AO2405" s="90"/>
      <c r="AP2405" s="90"/>
      <c r="AQ2405" s="90"/>
      <c r="AR2405" s="90"/>
      <c r="AS2405" s="90"/>
      <c r="AT2405" s="90"/>
      <c r="AU2405" s="90"/>
      <c r="AV2405" s="90"/>
      <c r="AW2405" s="90"/>
      <c r="AX2405" s="90"/>
      <c r="AY2405" s="90"/>
      <c r="AZ2405" s="90"/>
      <c r="BA2405" s="90"/>
      <c r="BB2405" s="90"/>
      <c r="BC2405" s="90"/>
      <c r="BD2405" s="90"/>
      <c r="BE2405" s="90"/>
      <c r="BF2405" s="90"/>
      <c r="BG2405" s="90"/>
      <c r="BH2405" s="90"/>
      <c r="BI2405" s="90"/>
      <c r="BJ2405" s="90"/>
      <c r="BK2405" s="90"/>
      <c r="BL2405" s="90"/>
      <c r="BM2405" s="90"/>
      <c r="BN2405" s="90"/>
      <c r="BO2405" s="90"/>
      <c r="BP2405" s="90"/>
      <c r="BQ2405" s="90"/>
      <c r="BR2405" s="90"/>
      <c r="BS2405" s="90"/>
      <c r="BT2405" s="90"/>
      <c r="BU2405" s="90"/>
      <c r="BV2405" s="90"/>
      <c r="BW2405" s="90"/>
      <c r="BX2405" s="90"/>
      <c r="BY2405" s="90"/>
      <c r="BZ2405" s="90"/>
      <c r="CA2405" s="90"/>
      <c r="CB2405" s="90"/>
      <c r="CC2405" s="90"/>
      <c r="CD2405" s="90"/>
      <c r="CE2405" s="90"/>
      <c r="CF2405" s="90"/>
      <c r="CG2405" s="90"/>
      <c r="CH2405" s="90"/>
      <c r="CI2405" s="90"/>
      <c r="CJ2405" s="90"/>
      <c r="CK2405" s="90"/>
      <c r="CL2405" s="90"/>
      <c r="CM2405" s="90"/>
      <c r="CN2405" s="90"/>
      <c r="CO2405" s="90"/>
      <c r="CP2405" s="90"/>
      <c r="CQ2405" s="90"/>
      <c r="CR2405" s="90"/>
      <c r="CS2405" s="90"/>
      <c r="CT2405" s="90"/>
      <c r="CU2405" s="90"/>
      <c r="CV2405" s="90"/>
      <c r="CW2405" s="90"/>
      <c r="CX2405" s="90"/>
      <c r="CY2405" s="90"/>
      <c r="CZ2405" s="90"/>
      <c r="DA2405" s="90"/>
      <c r="DB2405" s="90"/>
      <c r="DC2405" s="90"/>
      <c r="DD2405" s="90"/>
      <c r="DE2405" s="90"/>
      <c r="DF2405" s="90"/>
      <c r="DG2405" s="90"/>
      <c r="DH2405" s="90"/>
      <c r="DI2405" s="90"/>
      <c r="DJ2405" s="90"/>
      <c r="DK2405" s="90"/>
      <c r="DL2405" s="90"/>
      <c r="DM2405" s="90"/>
      <c r="DN2405" s="90"/>
      <c r="DO2405" s="90"/>
      <c r="DP2405" s="90"/>
      <c r="DQ2405" s="90"/>
      <c r="DR2405" s="90"/>
      <c r="DS2405" s="90"/>
      <c r="DT2405" s="90"/>
      <c r="DU2405" s="90"/>
      <c r="DV2405" s="90"/>
      <c r="DW2405" s="90"/>
      <c r="DX2405" s="90"/>
      <c r="DY2405" s="90"/>
      <c r="DZ2405" s="90"/>
      <c r="EA2405" s="90"/>
      <c r="EB2405" s="90"/>
      <c r="EC2405" s="90"/>
      <c r="ED2405" s="90"/>
      <c r="EE2405" s="90"/>
      <c r="EF2405" s="90"/>
      <c r="EG2405" s="90"/>
      <c r="EH2405" s="90"/>
      <c r="EI2405" s="90"/>
      <c r="EJ2405" s="90"/>
      <c r="EK2405" s="90"/>
      <c r="EL2405" s="90"/>
      <c r="EM2405" s="90"/>
      <c r="EN2405" s="90"/>
      <c r="EO2405" s="90"/>
      <c r="EP2405" s="90"/>
      <c r="EQ2405" s="90"/>
      <c r="ER2405" s="90"/>
      <c r="ES2405" s="90"/>
      <c r="ET2405" s="90"/>
      <c r="EU2405" s="90"/>
      <c r="EV2405" s="90"/>
      <c r="EW2405" s="90"/>
      <c r="EX2405" s="90"/>
      <c r="EY2405" s="90"/>
      <c r="EZ2405" s="90"/>
      <c r="FA2405" s="90"/>
      <c r="FB2405" s="90"/>
      <c r="FC2405" s="90"/>
      <c r="FD2405" s="90"/>
      <c r="FE2405" s="90"/>
      <c r="FF2405" s="90"/>
      <c r="FG2405" s="90"/>
      <c r="FH2405" s="90"/>
      <c r="FI2405" s="90"/>
      <c r="FJ2405" s="90"/>
      <c r="FK2405" s="90"/>
      <c r="FL2405" s="90"/>
      <c r="FM2405" s="90"/>
      <c r="FN2405" s="90"/>
      <c r="FO2405" s="90"/>
      <c r="FP2405" s="90"/>
      <c r="FQ2405" s="90"/>
      <c r="FR2405" s="90"/>
      <c r="FS2405" s="90"/>
      <c r="FT2405" s="90"/>
      <c r="FU2405" s="90"/>
      <c r="FV2405" s="90"/>
      <c r="FW2405" s="90"/>
      <c r="FX2405" s="90"/>
      <c r="FY2405" s="90"/>
      <c r="FZ2405" s="90"/>
      <c r="GA2405" s="90"/>
      <c r="GB2405" s="90"/>
      <c r="GC2405" s="90"/>
      <c r="GD2405" s="90"/>
      <c r="GE2405" s="90"/>
      <c r="GF2405" s="90"/>
      <c r="GG2405" s="90"/>
      <c r="GH2405" s="90"/>
      <c r="GI2405" s="90"/>
      <c r="GJ2405" s="90"/>
      <c r="GK2405" s="90"/>
      <c r="GL2405" s="90"/>
      <c r="GM2405" s="90"/>
      <c r="GN2405" s="90"/>
      <c r="GO2405" s="90"/>
      <c r="GP2405" s="90"/>
      <c r="GQ2405" s="90"/>
      <c r="GR2405" s="90"/>
      <c r="GS2405" s="90"/>
      <c r="GT2405" s="90"/>
      <c r="GU2405" s="90"/>
      <c r="GV2405" s="90"/>
      <c r="GW2405" s="90"/>
      <c r="GX2405" s="90"/>
      <c r="GY2405" s="90"/>
      <c r="GZ2405" s="90"/>
      <c r="HA2405" s="90"/>
      <c r="HB2405" s="90"/>
      <c r="HC2405" s="90"/>
      <c r="HD2405" s="90"/>
      <c r="HE2405" s="90"/>
      <c r="HF2405" s="90"/>
      <c r="HG2405" s="90"/>
      <c r="HH2405" s="90"/>
      <c r="HI2405" s="90"/>
      <c r="HJ2405" s="90"/>
      <c r="HK2405" s="90"/>
      <c r="HL2405" s="90"/>
      <c r="HM2405" s="90"/>
      <c r="HN2405" s="90"/>
      <c r="HO2405" s="90"/>
      <c r="HP2405" s="90"/>
      <c r="HQ2405" s="90"/>
      <c r="HR2405" s="90"/>
      <c r="HS2405" s="90"/>
      <c r="HT2405" s="90"/>
      <c r="HU2405" s="90"/>
      <c r="HV2405" s="90"/>
      <c r="HW2405" s="90"/>
      <c r="HX2405" s="90"/>
      <c r="HY2405" s="90"/>
      <c r="HZ2405" s="90"/>
      <c r="IA2405" s="90"/>
      <c r="IB2405" s="90"/>
      <c r="IC2405" s="90"/>
      <c r="ID2405" s="90"/>
      <c r="IE2405" s="90"/>
      <c r="IF2405" s="90"/>
      <c r="IG2405" s="90"/>
      <c r="IH2405" s="90"/>
      <c r="II2405" s="90"/>
      <c r="IJ2405" s="90"/>
      <c r="IK2405" s="90"/>
      <c r="IL2405" s="90"/>
      <c r="IM2405" s="90"/>
    </row>
    <row r="2406" spans="1:247" ht="13.5">
      <c r="A2406" s="90" t="s">
        <v>3353</v>
      </c>
      <c r="B2406" s="90" t="s">
        <v>3680</v>
      </c>
      <c r="C2406" s="75" t="s">
        <v>3681</v>
      </c>
      <c r="D2406" s="75" t="s">
        <v>3686</v>
      </c>
      <c r="E2406" s="75" t="s">
        <v>3687</v>
      </c>
      <c r="F2406" s="75" t="s">
        <v>3683</v>
      </c>
      <c r="G2406" s="75" t="s">
        <v>3688</v>
      </c>
      <c r="H2406" s="77">
        <v>428318.58</v>
      </c>
      <c r="I2406" s="92">
        <v>508</v>
      </c>
      <c r="J2406" s="93"/>
      <c r="K2406" s="94">
        <f>H2406/I2406</f>
        <v>843.14681102362204</v>
      </c>
      <c r="L2406" s="94">
        <f>K2406</f>
        <v>843.14681102362204</v>
      </c>
      <c r="M2406" s="94">
        <f>K2406-L2406</f>
        <v>0</v>
      </c>
      <c r="N2406" s="91"/>
      <c r="O2406" s="90"/>
      <c r="P2406" s="90"/>
      <c r="Q2406" s="90"/>
      <c r="R2406" s="90"/>
      <c r="S2406" s="90"/>
      <c r="T2406" s="90"/>
      <c r="U2406" s="90"/>
      <c r="V2406" s="90"/>
      <c r="W2406" s="90"/>
      <c r="X2406" s="90"/>
      <c r="Y2406" s="90"/>
      <c r="Z2406" s="90"/>
      <c r="AA2406" s="90"/>
      <c r="AB2406" s="90"/>
      <c r="AC2406" s="90"/>
      <c r="AD2406" s="90"/>
      <c r="AE2406" s="90"/>
      <c r="AF2406" s="90"/>
      <c r="AG2406" s="90"/>
      <c r="AH2406" s="90"/>
      <c r="AI2406" s="90"/>
      <c r="AJ2406" s="90"/>
      <c r="AK2406" s="90"/>
      <c r="AL2406" s="90"/>
      <c r="AM2406" s="90"/>
      <c r="AN2406" s="90"/>
      <c r="AO2406" s="90"/>
      <c r="AP2406" s="90"/>
      <c r="AQ2406" s="90"/>
      <c r="AR2406" s="90"/>
      <c r="AS2406" s="90"/>
      <c r="AT2406" s="90"/>
      <c r="AU2406" s="90"/>
      <c r="AV2406" s="90"/>
      <c r="AW2406" s="90"/>
      <c r="AX2406" s="90"/>
      <c r="AY2406" s="90"/>
      <c r="AZ2406" s="90"/>
      <c r="BA2406" s="90"/>
      <c r="BB2406" s="90"/>
      <c r="BC2406" s="90"/>
      <c r="BD2406" s="90"/>
      <c r="BE2406" s="90"/>
      <c r="BF2406" s="90"/>
      <c r="BG2406" s="90"/>
      <c r="BH2406" s="90"/>
      <c r="BI2406" s="90"/>
      <c r="BJ2406" s="90"/>
      <c r="BK2406" s="90"/>
      <c r="BL2406" s="90"/>
      <c r="BM2406" s="90"/>
      <c r="BN2406" s="90"/>
      <c r="BO2406" s="90"/>
      <c r="BP2406" s="90"/>
      <c r="BQ2406" s="90"/>
      <c r="BR2406" s="90"/>
      <c r="BS2406" s="90"/>
      <c r="BT2406" s="90"/>
      <c r="BU2406" s="90"/>
      <c r="BV2406" s="90"/>
      <c r="BW2406" s="90"/>
      <c r="BX2406" s="90"/>
      <c r="BY2406" s="90"/>
      <c r="BZ2406" s="90"/>
      <c r="CA2406" s="90"/>
      <c r="CB2406" s="90"/>
      <c r="CC2406" s="90"/>
      <c r="CD2406" s="90"/>
      <c r="CE2406" s="90"/>
      <c r="CF2406" s="90"/>
      <c r="CG2406" s="90"/>
      <c r="CH2406" s="90"/>
      <c r="CI2406" s="90"/>
      <c r="CJ2406" s="90"/>
      <c r="CK2406" s="90"/>
      <c r="CL2406" s="90"/>
      <c r="CM2406" s="90"/>
      <c r="CN2406" s="90"/>
      <c r="CO2406" s="90"/>
      <c r="CP2406" s="90"/>
      <c r="CQ2406" s="90"/>
      <c r="CR2406" s="90"/>
      <c r="CS2406" s="90"/>
      <c r="CT2406" s="90"/>
      <c r="CU2406" s="90"/>
      <c r="CV2406" s="90"/>
      <c r="CW2406" s="90"/>
      <c r="CX2406" s="90"/>
      <c r="CY2406" s="90"/>
      <c r="CZ2406" s="90"/>
      <c r="DA2406" s="90"/>
      <c r="DB2406" s="90"/>
      <c r="DC2406" s="90"/>
      <c r="DD2406" s="90"/>
      <c r="DE2406" s="90"/>
      <c r="DF2406" s="90"/>
      <c r="DG2406" s="90"/>
      <c r="DH2406" s="90"/>
      <c r="DI2406" s="90"/>
      <c r="DJ2406" s="90"/>
      <c r="DK2406" s="90"/>
      <c r="DL2406" s="90"/>
      <c r="DM2406" s="90"/>
      <c r="DN2406" s="90"/>
      <c r="DO2406" s="90"/>
      <c r="DP2406" s="90"/>
      <c r="DQ2406" s="90"/>
      <c r="DR2406" s="90"/>
      <c r="DS2406" s="90"/>
      <c r="DT2406" s="90"/>
      <c r="DU2406" s="90"/>
      <c r="DV2406" s="90"/>
      <c r="DW2406" s="90"/>
      <c r="DX2406" s="90"/>
      <c r="DY2406" s="90"/>
      <c r="DZ2406" s="90"/>
      <c r="EA2406" s="90"/>
      <c r="EB2406" s="90"/>
      <c r="EC2406" s="90"/>
      <c r="ED2406" s="90"/>
      <c r="EE2406" s="90"/>
      <c r="EF2406" s="90"/>
      <c r="EG2406" s="90"/>
      <c r="EH2406" s="90"/>
      <c r="EI2406" s="90"/>
      <c r="EJ2406" s="90"/>
      <c r="EK2406" s="90"/>
      <c r="EL2406" s="90"/>
      <c r="EM2406" s="90"/>
      <c r="EN2406" s="90"/>
      <c r="EO2406" s="90"/>
      <c r="EP2406" s="90"/>
      <c r="EQ2406" s="90"/>
      <c r="ER2406" s="90"/>
      <c r="ES2406" s="90"/>
      <c r="ET2406" s="90"/>
      <c r="EU2406" s="90"/>
      <c r="EV2406" s="90"/>
      <c r="EW2406" s="90"/>
      <c r="EX2406" s="90"/>
      <c r="EY2406" s="90"/>
      <c r="EZ2406" s="90"/>
      <c r="FA2406" s="90"/>
      <c r="FB2406" s="90"/>
      <c r="FC2406" s="90"/>
      <c r="FD2406" s="90"/>
      <c r="FE2406" s="90"/>
      <c r="FF2406" s="90"/>
      <c r="FG2406" s="90"/>
      <c r="FH2406" s="90"/>
      <c r="FI2406" s="90"/>
      <c r="FJ2406" s="90"/>
      <c r="FK2406" s="90"/>
      <c r="FL2406" s="90"/>
      <c r="FM2406" s="90"/>
      <c r="FN2406" s="90"/>
      <c r="FO2406" s="90"/>
      <c r="FP2406" s="90"/>
      <c r="FQ2406" s="90"/>
      <c r="FR2406" s="90"/>
      <c r="FS2406" s="90"/>
      <c r="FT2406" s="90"/>
      <c r="FU2406" s="90"/>
      <c r="FV2406" s="90"/>
      <c r="FW2406" s="90"/>
      <c r="FX2406" s="90"/>
      <c r="FY2406" s="90"/>
      <c r="FZ2406" s="90"/>
      <c r="GA2406" s="90"/>
      <c r="GB2406" s="90"/>
      <c r="GC2406" s="90"/>
      <c r="GD2406" s="90"/>
      <c r="GE2406" s="90"/>
      <c r="GF2406" s="90"/>
      <c r="GG2406" s="90"/>
      <c r="GH2406" s="90"/>
      <c r="GI2406" s="90"/>
      <c r="GJ2406" s="90"/>
      <c r="GK2406" s="90"/>
      <c r="GL2406" s="90"/>
      <c r="GM2406" s="90"/>
      <c r="GN2406" s="90"/>
      <c r="GO2406" s="90"/>
      <c r="GP2406" s="90"/>
      <c r="GQ2406" s="90"/>
      <c r="GR2406" s="90"/>
      <c r="GS2406" s="90"/>
      <c r="GT2406" s="90"/>
      <c r="GU2406" s="90"/>
      <c r="GV2406" s="90"/>
      <c r="GW2406" s="90"/>
      <c r="GX2406" s="90"/>
      <c r="GY2406" s="90"/>
      <c r="GZ2406" s="90"/>
      <c r="HA2406" s="90"/>
      <c r="HB2406" s="90"/>
      <c r="HC2406" s="90"/>
      <c r="HD2406" s="90"/>
      <c r="HE2406" s="90"/>
      <c r="HF2406" s="90"/>
      <c r="HG2406" s="90"/>
      <c r="HH2406" s="90"/>
      <c r="HI2406" s="90"/>
      <c r="HJ2406" s="90"/>
      <c r="HK2406" s="90"/>
      <c r="HL2406" s="90"/>
      <c r="HM2406" s="90"/>
      <c r="HN2406" s="90"/>
      <c r="HO2406" s="90"/>
      <c r="HP2406" s="90"/>
      <c r="HQ2406" s="90"/>
      <c r="HR2406" s="90"/>
      <c r="HS2406" s="90"/>
      <c r="HT2406" s="90"/>
      <c r="HU2406" s="90"/>
      <c r="HV2406" s="90"/>
      <c r="HW2406" s="90"/>
      <c r="HX2406" s="90"/>
      <c r="HY2406" s="90"/>
      <c r="HZ2406" s="90"/>
      <c r="IA2406" s="90"/>
      <c r="IB2406" s="90"/>
      <c r="IC2406" s="90"/>
      <c r="ID2406" s="90"/>
      <c r="IE2406" s="90"/>
      <c r="IF2406" s="90"/>
      <c r="IG2406" s="90"/>
      <c r="IH2406" s="90"/>
      <c r="II2406" s="90"/>
      <c r="IJ2406" s="90"/>
      <c r="IK2406" s="90"/>
      <c r="IL2406" s="90"/>
      <c r="IM2406" s="90"/>
    </row>
    <row r="2407" spans="1:247" ht="13.5">
      <c r="A2407" s="90"/>
      <c r="B2407" s="90"/>
      <c r="C2407" s="75"/>
      <c r="D2407" s="75"/>
      <c r="E2407" s="75"/>
      <c r="F2407" s="75"/>
      <c r="G2407" s="75"/>
      <c r="H2407" s="77"/>
      <c r="I2407" s="92"/>
      <c r="J2407" s="93"/>
      <c r="K2407" s="130">
        <f>SUM(K2405:K2406)</f>
        <v>1770.2829289886085</v>
      </c>
      <c r="L2407" s="130">
        <f>SUM(L2405:L2406)</f>
        <v>1770.2829289886085</v>
      </c>
      <c r="M2407" s="130">
        <f>SUM(M2405:M2406)</f>
        <v>0</v>
      </c>
      <c r="N2407" s="91"/>
      <c r="O2407" s="90"/>
      <c r="P2407" s="90"/>
      <c r="Q2407" s="90"/>
      <c r="R2407" s="90"/>
      <c r="S2407" s="90"/>
      <c r="T2407" s="90"/>
      <c r="U2407" s="90"/>
      <c r="V2407" s="90"/>
      <c r="W2407" s="90"/>
      <c r="X2407" s="90"/>
      <c r="Y2407" s="90"/>
      <c r="Z2407" s="90"/>
      <c r="AA2407" s="90"/>
      <c r="AB2407" s="90"/>
      <c r="AC2407" s="90"/>
      <c r="AD2407" s="90"/>
      <c r="AE2407" s="90"/>
      <c r="AF2407" s="90"/>
      <c r="AG2407" s="90"/>
      <c r="AH2407" s="90"/>
      <c r="AI2407" s="90"/>
      <c r="AJ2407" s="90"/>
      <c r="AK2407" s="90"/>
      <c r="AL2407" s="90"/>
      <c r="AM2407" s="90"/>
      <c r="AN2407" s="90"/>
      <c r="AO2407" s="90"/>
      <c r="AP2407" s="90"/>
      <c r="AQ2407" s="90"/>
      <c r="AR2407" s="90"/>
      <c r="AS2407" s="90"/>
      <c r="AT2407" s="90"/>
      <c r="AU2407" s="90"/>
      <c r="AV2407" s="90"/>
      <c r="AW2407" s="90"/>
      <c r="AX2407" s="90"/>
      <c r="AY2407" s="90"/>
      <c r="AZ2407" s="90"/>
      <c r="BA2407" s="90"/>
      <c r="BB2407" s="90"/>
      <c r="BC2407" s="90"/>
      <c r="BD2407" s="90"/>
      <c r="BE2407" s="90"/>
      <c r="BF2407" s="90"/>
      <c r="BG2407" s="90"/>
      <c r="BH2407" s="90"/>
      <c r="BI2407" s="90"/>
      <c r="BJ2407" s="90"/>
      <c r="BK2407" s="90"/>
      <c r="BL2407" s="90"/>
      <c r="BM2407" s="90"/>
      <c r="BN2407" s="90"/>
      <c r="BO2407" s="90"/>
      <c r="BP2407" s="90"/>
      <c r="BQ2407" s="90"/>
      <c r="BR2407" s="90"/>
      <c r="BS2407" s="90"/>
      <c r="BT2407" s="90"/>
      <c r="BU2407" s="90"/>
      <c r="BV2407" s="90"/>
      <c r="BW2407" s="90"/>
      <c r="BX2407" s="90"/>
      <c r="BY2407" s="90"/>
      <c r="BZ2407" s="90"/>
      <c r="CA2407" s="90"/>
      <c r="CB2407" s="90"/>
      <c r="CC2407" s="90"/>
      <c r="CD2407" s="90"/>
      <c r="CE2407" s="90"/>
      <c r="CF2407" s="90"/>
      <c r="CG2407" s="90"/>
      <c r="CH2407" s="90"/>
      <c r="CI2407" s="90"/>
      <c r="CJ2407" s="90"/>
      <c r="CK2407" s="90"/>
      <c r="CL2407" s="90"/>
      <c r="CM2407" s="90"/>
      <c r="CN2407" s="90"/>
      <c r="CO2407" s="90"/>
      <c r="CP2407" s="90"/>
      <c r="CQ2407" s="90"/>
      <c r="CR2407" s="90"/>
      <c r="CS2407" s="90"/>
      <c r="CT2407" s="90"/>
      <c r="CU2407" s="90"/>
      <c r="CV2407" s="90"/>
      <c r="CW2407" s="90"/>
      <c r="CX2407" s="90"/>
      <c r="CY2407" s="90"/>
      <c r="CZ2407" s="90"/>
      <c r="DA2407" s="90"/>
      <c r="DB2407" s="90"/>
      <c r="DC2407" s="90"/>
      <c r="DD2407" s="90"/>
      <c r="DE2407" s="90"/>
      <c r="DF2407" s="90"/>
      <c r="DG2407" s="90"/>
      <c r="DH2407" s="90"/>
      <c r="DI2407" s="90"/>
      <c r="DJ2407" s="90"/>
      <c r="DK2407" s="90"/>
      <c r="DL2407" s="90"/>
      <c r="DM2407" s="90"/>
      <c r="DN2407" s="90"/>
      <c r="DO2407" s="90"/>
      <c r="DP2407" s="90"/>
      <c r="DQ2407" s="90"/>
      <c r="DR2407" s="90"/>
      <c r="DS2407" s="90"/>
      <c r="DT2407" s="90"/>
      <c r="DU2407" s="90"/>
      <c r="DV2407" s="90"/>
      <c r="DW2407" s="90"/>
      <c r="DX2407" s="90"/>
      <c r="DY2407" s="90"/>
      <c r="DZ2407" s="90"/>
      <c r="EA2407" s="90"/>
      <c r="EB2407" s="90"/>
      <c r="EC2407" s="90"/>
      <c r="ED2407" s="90"/>
      <c r="EE2407" s="90"/>
      <c r="EF2407" s="90"/>
      <c r="EG2407" s="90"/>
      <c r="EH2407" s="90"/>
      <c r="EI2407" s="90"/>
      <c r="EJ2407" s="90"/>
      <c r="EK2407" s="90"/>
      <c r="EL2407" s="90"/>
      <c r="EM2407" s="90"/>
      <c r="EN2407" s="90"/>
      <c r="EO2407" s="90"/>
      <c r="EP2407" s="90"/>
      <c r="EQ2407" s="90"/>
      <c r="ER2407" s="90"/>
      <c r="ES2407" s="90"/>
      <c r="ET2407" s="90"/>
      <c r="EU2407" s="90"/>
      <c r="EV2407" s="90"/>
      <c r="EW2407" s="90"/>
      <c r="EX2407" s="90"/>
      <c r="EY2407" s="90"/>
      <c r="EZ2407" s="90"/>
      <c r="FA2407" s="90"/>
      <c r="FB2407" s="90"/>
      <c r="FC2407" s="90"/>
      <c r="FD2407" s="90"/>
      <c r="FE2407" s="90"/>
      <c r="FF2407" s="90"/>
      <c r="FG2407" s="90"/>
      <c r="FH2407" s="90"/>
      <c r="FI2407" s="90"/>
      <c r="FJ2407" s="90"/>
      <c r="FK2407" s="90"/>
      <c r="FL2407" s="90"/>
      <c r="FM2407" s="90"/>
      <c r="FN2407" s="90"/>
      <c r="FO2407" s="90"/>
      <c r="FP2407" s="90"/>
      <c r="FQ2407" s="90"/>
      <c r="FR2407" s="90"/>
      <c r="FS2407" s="90"/>
      <c r="FT2407" s="90"/>
      <c r="FU2407" s="90"/>
      <c r="FV2407" s="90"/>
      <c r="FW2407" s="90"/>
      <c r="FX2407" s="90"/>
      <c r="FY2407" s="90"/>
      <c r="FZ2407" s="90"/>
      <c r="GA2407" s="90"/>
      <c r="GB2407" s="90"/>
      <c r="GC2407" s="90"/>
      <c r="GD2407" s="90"/>
      <c r="GE2407" s="90"/>
      <c r="GF2407" s="90"/>
      <c r="GG2407" s="90"/>
      <c r="GH2407" s="90"/>
      <c r="GI2407" s="90"/>
      <c r="GJ2407" s="90"/>
      <c r="GK2407" s="90"/>
      <c r="GL2407" s="90"/>
      <c r="GM2407" s="90"/>
      <c r="GN2407" s="90"/>
      <c r="GO2407" s="90"/>
      <c r="GP2407" s="90"/>
      <c r="GQ2407" s="90"/>
      <c r="GR2407" s="90"/>
      <c r="GS2407" s="90"/>
      <c r="GT2407" s="90"/>
      <c r="GU2407" s="90"/>
      <c r="GV2407" s="90"/>
      <c r="GW2407" s="90"/>
      <c r="GX2407" s="90"/>
      <c r="GY2407" s="90"/>
      <c r="GZ2407" s="90"/>
      <c r="HA2407" s="90"/>
      <c r="HB2407" s="90"/>
      <c r="HC2407" s="90"/>
      <c r="HD2407" s="90"/>
      <c r="HE2407" s="90"/>
      <c r="HF2407" s="90"/>
      <c r="HG2407" s="90"/>
      <c r="HH2407" s="90"/>
      <c r="HI2407" s="90"/>
      <c r="HJ2407" s="90"/>
      <c r="HK2407" s="90"/>
      <c r="HL2407" s="90"/>
      <c r="HM2407" s="90"/>
      <c r="HN2407" s="90"/>
      <c r="HO2407" s="90"/>
      <c r="HP2407" s="90"/>
      <c r="HQ2407" s="90"/>
      <c r="HR2407" s="90"/>
      <c r="HS2407" s="90"/>
      <c r="HT2407" s="90"/>
      <c r="HU2407" s="90"/>
      <c r="HV2407" s="90"/>
      <c r="HW2407" s="90"/>
      <c r="HX2407" s="90"/>
      <c r="HY2407" s="90"/>
      <c r="HZ2407" s="90"/>
      <c r="IA2407" s="90"/>
      <c r="IB2407" s="90"/>
      <c r="IC2407" s="90"/>
      <c r="ID2407" s="90"/>
      <c r="IE2407" s="90"/>
      <c r="IF2407" s="90"/>
      <c r="IG2407" s="90"/>
      <c r="IH2407" s="90"/>
      <c r="II2407" s="90"/>
      <c r="IJ2407" s="90"/>
      <c r="IK2407" s="90"/>
      <c r="IL2407" s="90"/>
      <c r="IM2407" s="90"/>
    </row>
    <row r="2408" spans="1:247" ht="13.5">
      <c r="A2408" s="90"/>
      <c r="B2408" s="90"/>
      <c r="C2408" s="75"/>
      <c r="D2408" s="75"/>
      <c r="E2408" s="75"/>
      <c r="F2408" s="75"/>
      <c r="G2408" s="75"/>
      <c r="H2408" s="77"/>
      <c r="I2408" s="92"/>
      <c r="J2408" s="93"/>
      <c r="K2408" s="94"/>
      <c r="L2408" s="94"/>
      <c r="M2408" s="94"/>
      <c r="N2408" s="91"/>
      <c r="O2408" s="90"/>
      <c r="P2408" s="90"/>
      <c r="Q2408" s="90"/>
      <c r="R2408" s="90"/>
      <c r="S2408" s="90"/>
      <c r="T2408" s="90"/>
      <c r="U2408" s="90"/>
      <c r="V2408" s="90"/>
      <c r="W2408" s="90"/>
      <c r="X2408" s="90"/>
      <c r="Y2408" s="90"/>
      <c r="Z2408" s="90"/>
      <c r="AA2408" s="90"/>
      <c r="AB2408" s="90"/>
      <c r="AC2408" s="90"/>
      <c r="AD2408" s="90"/>
      <c r="AE2408" s="90"/>
      <c r="AF2408" s="90"/>
      <c r="AG2408" s="90"/>
      <c r="AH2408" s="90"/>
      <c r="AI2408" s="90"/>
      <c r="AJ2408" s="90"/>
      <c r="AK2408" s="90"/>
      <c r="AL2408" s="90"/>
      <c r="AM2408" s="90"/>
      <c r="AN2408" s="90"/>
      <c r="AO2408" s="90"/>
      <c r="AP2408" s="90"/>
      <c r="AQ2408" s="90"/>
      <c r="AR2408" s="90"/>
      <c r="AS2408" s="90"/>
      <c r="AT2408" s="90"/>
      <c r="AU2408" s="90"/>
      <c r="AV2408" s="90"/>
      <c r="AW2408" s="90"/>
      <c r="AX2408" s="90"/>
      <c r="AY2408" s="90"/>
      <c r="AZ2408" s="90"/>
      <c r="BA2408" s="90"/>
      <c r="BB2408" s="90"/>
      <c r="BC2408" s="90"/>
      <c r="BD2408" s="90"/>
      <c r="BE2408" s="90"/>
      <c r="BF2408" s="90"/>
      <c r="BG2408" s="90"/>
      <c r="BH2408" s="90"/>
      <c r="BI2408" s="90"/>
      <c r="BJ2408" s="90"/>
      <c r="BK2408" s="90"/>
      <c r="BL2408" s="90"/>
      <c r="BM2408" s="90"/>
      <c r="BN2408" s="90"/>
      <c r="BO2408" s="90"/>
      <c r="BP2408" s="90"/>
      <c r="BQ2408" s="90"/>
      <c r="BR2408" s="90"/>
      <c r="BS2408" s="90"/>
      <c r="BT2408" s="90"/>
      <c r="BU2408" s="90"/>
      <c r="BV2408" s="90"/>
      <c r="BW2408" s="90"/>
      <c r="BX2408" s="90"/>
      <c r="BY2408" s="90"/>
      <c r="BZ2408" s="90"/>
      <c r="CA2408" s="90"/>
      <c r="CB2408" s="90"/>
      <c r="CC2408" s="90"/>
      <c r="CD2408" s="90"/>
      <c r="CE2408" s="90"/>
      <c r="CF2408" s="90"/>
      <c r="CG2408" s="90"/>
      <c r="CH2408" s="90"/>
      <c r="CI2408" s="90"/>
      <c r="CJ2408" s="90"/>
      <c r="CK2408" s="90"/>
      <c r="CL2408" s="90"/>
      <c r="CM2408" s="90"/>
      <c r="CN2408" s="90"/>
      <c r="CO2408" s="90"/>
      <c r="CP2408" s="90"/>
      <c r="CQ2408" s="90"/>
      <c r="CR2408" s="90"/>
      <c r="CS2408" s="90"/>
      <c r="CT2408" s="90"/>
      <c r="CU2408" s="90"/>
      <c r="CV2408" s="90"/>
      <c r="CW2408" s="90"/>
      <c r="CX2408" s="90"/>
      <c r="CY2408" s="90"/>
      <c r="CZ2408" s="90"/>
      <c r="DA2408" s="90"/>
      <c r="DB2408" s="90"/>
      <c r="DC2408" s="90"/>
      <c r="DD2408" s="90"/>
      <c r="DE2408" s="90"/>
      <c r="DF2408" s="90"/>
      <c r="DG2408" s="90"/>
      <c r="DH2408" s="90"/>
      <c r="DI2408" s="90"/>
      <c r="DJ2408" s="90"/>
      <c r="DK2408" s="90"/>
      <c r="DL2408" s="90"/>
      <c r="DM2408" s="90"/>
      <c r="DN2408" s="90"/>
      <c r="DO2408" s="90"/>
      <c r="DP2408" s="90"/>
      <c r="DQ2408" s="90"/>
      <c r="DR2408" s="90"/>
      <c r="DS2408" s="90"/>
      <c r="DT2408" s="90"/>
      <c r="DU2408" s="90"/>
      <c r="DV2408" s="90"/>
      <c r="DW2408" s="90"/>
      <c r="DX2408" s="90"/>
      <c r="DY2408" s="90"/>
      <c r="DZ2408" s="90"/>
      <c r="EA2408" s="90"/>
      <c r="EB2408" s="90"/>
      <c r="EC2408" s="90"/>
      <c r="ED2408" s="90"/>
      <c r="EE2408" s="90"/>
      <c r="EF2408" s="90"/>
      <c r="EG2408" s="90"/>
      <c r="EH2408" s="90"/>
      <c r="EI2408" s="90"/>
      <c r="EJ2408" s="90"/>
      <c r="EK2408" s="90"/>
      <c r="EL2408" s="90"/>
      <c r="EM2408" s="90"/>
      <c r="EN2408" s="90"/>
      <c r="EO2408" s="90"/>
      <c r="EP2408" s="90"/>
      <c r="EQ2408" s="90"/>
      <c r="ER2408" s="90"/>
      <c r="ES2408" s="90"/>
      <c r="ET2408" s="90"/>
      <c r="EU2408" s="90"/>
      <c r="EV2408" s="90"/>
      <c r="EW2408" s="90"/>
      <c r="EX2408" s="90"/>
      <c r="EY2408" s="90"/>
      <c r="EZ2408" s="90"/>
      <c r="FA2408" s="90"/>
      <c r="FB2408" s="90"/>
      <c r="FC2408" s="90"/>
      <c r="FD2408" s="90"/>
      <c r="FE2408" s="90"/>
      <c r="FF2408" s="90"/>
      <c r="FG2408" s="90"/>
      <c r="FH2408" s="90"/>
      <c r="FI2408" s="90"/>
      <c r="FJ2408" s="90"/>
      <c r="FK2408" s="90"/>
      <c r="FL2408" s="90"/>
      <c r="FM2408" s="90"/>
      <c r="FN2408" s="90"/>
      <c r="FO2408" s="90"/>
      <c r="FP2408" s="90"/>
      <c r="FQ2408" s="90"/>
      <c r="FR2408" s="90"/>
      <c r="FS2408" s="90"/>
      <c r="FT2408" s="90"/>
      <c r="FU2408" s="90"/>
      <c r="FV2408" s="90"/>
      <c r="FW2408" s="90"/>
      <c r="FX2408" s="90"/>
      <c r="FY2408" s="90"/>
      <c r="FZ2408" s="90"/>
      <c r="GA2408" s="90"/>
      <c r="GB2408" s="90"/>
      <c r="GC2408" s="90"/>
      <c r="GD2408" s="90"/>
      <c r="GE2408" s="90"/>
      <c r="GF2408" s="90"/>
      <c r="GG2408" s="90"/>
      <c r="GH2408" s="90"/>
      <c r="GI2408" s="90"/>
      <c r="GJ2408" s="90"/>
      <c r="GK2408" s="90"/>
      <c r="GL2408" s="90"/>
      <c r="GM2408" s="90"/>
      <c r="GN2408" s="90"/>
      <c r="GO2408" s="90"/>
      <c r="GP2408" s="90"/>
      <c r="GQ2408" s="90"/>
      <c r="GR2408" s="90"/>
      <c r="GS2408" s="90"/>
      <c r="GT2408" s="90"/>
      <c r="GU2408" s="90"/>
      <c r="GV2408" s="90"/>
      <c r="GW2408" s="90"/>
      <c r="GX2408" s="90"/>
      <c r="GY2408" s="90"/>
      <c r="GZ2408" s="90"/>
      <c r="HA2408" s="90"/>
      <c r="HB2408" s="90"/>
      <c r="HC2408" s="90"/>
      <c r="HD2408" s="90"/>
      <c r="HE2408" s="90"/>
      <c r="HF2408" s="90"/>
      <c r="HG2408" s="90"/>
      <c r="HH2408" s="90"/>
      <c r="HI2408" s="90"/>
      <c r="HJ2408" s="90"/>
      <c r="HK2408" s="90"/>
      <c r="HL2408" s="90"/>
      <c r="HM2408" s="90"/>
      <c r="HN2408" s="90"/>
      <c r="HO2408" s="90"/>
      <c r="HP2408" s="90"/>
      <c r="HQ2408" s="90"/>
      <c r="HR2408" s="90"/>
      <c r="HS2408" s="90"/>
      <c r="HT2408" s="90"/>
      <c r="HU2408" s="90"/>
      <c r="HV2408" s="90"/>
      <c r="HW2408" s="90"/>
      <c r="HX2408" s="90"/>
      <c r="HY2408" s="90"/>
      <c r="HZ2408" s="90"/>
      <c r="IA2408" s="90"/>
      <c r="IB2408" s="90"/>
      <c r="IC2408" s="90"/>
      <c r="ID2408" s="90"/>
      <c r="IE2408" s="90"/>
      <c r="IF2408" s="90"/>
      <c r="IG2408" s="90"/>
      <c r="IH2408" s="90"/>
      <c r="II2408" s="90"/>
      <c r="IJ2408" s="90"/>
      <c r="IK2408" s="90"/>
      <c r="IL2408" s="90"/>
      <c r="IM2408" s="90"/>
    </row>
    <row r="2409" spans="1:247" ht="13.5">
      <c r="A2409" s="90" t="s">
        <v>3353</v>
      </c>
      <c r="B2409" s="90" t="s">
        <v>3680</v>
      </c>
      <c r="C2409" s="75" t="s">
        <v>3689</v>
      </c>
      <c r="D2409" s="122">
        <v>45936</v>
      </c>
      <c r="E2409" s="75" t="s">
        <v>3690</v>
      </c>
      <c r="F2409" s="75" t="s">
        <v>3691</v>
      </c>
      <c r="G2409" s="75" t="s">
        <v>3692</v>
      </c>
      <c r="H2409" s="77">
        <v>1451562</v>
      </c>
      <c r="I2409" s="92">
        <v>508.28</v>
      </c>
      <c r="J2409" s="93"/>
      <c r="K2409" s="94">
        <f>H2409/I2409</f>
        <v>2855.8314314944519</v>
      </c>
      <c r="L2409" s="94">
        <f>K2409</f>
        <v>2855.8314314944519</v>
      </c>
      <c r="M2409" s="94">
        <f>K2409-L2409</f>
        <v>0</v>
      </c>
      <c r="N2409" s="91">
        <v>45969</v>
      </c>
      <c r="O2409" s="90" t="s">
        <v>3693</v>
      </c>
      <c r="P2409" s="90" t="s">
        <v>2849</v>
      </c>
      <c r="Q2409" s="90"/>
      <c r="R2409" s="90" t="s">
        <v>3694</v>
      </c>
      <c r="S2409" s="90"/>
      <c r="T2409" s="90"/>
      <c r="U2409" s="90"/>
      <c r="V2409" s="90"/>
      <c r="W2409" s="90"/>
      <c r="X2409" s="90"/>
      <c r="Y2409" s="90"/>
      <c r="Z2409" s="90"/>
      <c r="AA2409" s="90"/>
      <c r="AB2409" s="90"/>
      <c r="AC2409" s="90"/>
      <c r="AD2409" s="90"/>
      <c r="AE2409" s="90"/>
      <c r="AF2409" s="90"/>
      <c r="AG2409" s="90"/>
      <c r="AH2409" s="90"/>
      <c r="AI2409" s="90"/>
      <c r="AJ2409" s="90"/>
      <c r="AK2409" s="90"/>
      <c r="AL2409" s="90"/>
      <c r="AM2409" s="90"/>
      <c r="AN2409" s="90"/>
      <c r="AO2409" s="90"/>
      <c r="AP2409" s="90"/>
      <c r="AQ2409" s="90"/>
      <c r="AR2409" s="90"/>
      <c r="AS2409" s="90"/>
      <c r="AT2409" s="90"/>
      <c r="AU2409" s="90"/>
      <c r="AV2409" s="90"/>
      <c r="AW2409" s="90"/>
      <c r="AX2409" s="90"/>
      <c r="AY2409" s="90"/>
      <c r="AZ2409" s="90"/>
      <c r="BA2409" s="90"/>
      <c r="BB2409" s="90"/>
      <c r="BC2409" s="90"/>
      <c r="BD2409" s="90"/>
      <c r="BE2409" s="90"/>
      <c r="BF2409" s="90"/>
      <c r="BG2409" s="90"/>
      <c r="BH2409" s="90"/>
      <c r="BI2409" s="90"/>
      <c r="BJ2409" s="90"/>
      <c r="BK2409" s="90"/>
      <c r="BL2409" s="90"/>
      <c r="BM2409" s="90"/>
      <c r="BN2409" s="90"/>
      <c r="BO2409" s="90"/>
      <c r="BP2409" s="90"/>
      <c r="BQ2409" s="90"/>
      <c r="BR2409" s="90"/>
      <c r="BS2409" s="90"/>
      <c r="BT2409" s="90"/>
      <c r="BU2409" s="90"/>
      <c r="BV2409" s="90"/>
      <c r="BW2409" s="90"/>
      <c r="BX2409" s="90"/>
      <c r="BY2409" s="90"/>
      <c r="BZ2409" s="90"/>
      <c r="CA2409" s="90"/>
      <c r="CB2409" s="90"/>
      <c r="CC2409" s="90"/>
      <c r="CD2409" s="90"/>
      <c r="CE2409" s="90"/>
      <c r="CF2409" s="90"/>
      <c r="CG2409" s="90"/>
      <c r="CH2409" s="90"/>
      <c r="CI2409" s="90"/>
      <c r="CJ2409" s="90"/>
      <c r="CK2409" s="90"/>
      <c r="CL2409" s="90"/>
      <c r="CM2409" s="90"/>
      <c r="CN2409" s="90"/>
      <c r="CO2409" s="90"/>
      <c r="CP2409" s="90"/>
      <c r="CQ2409" s="90"/>
      <c r="CR2409" s="90"/>
      <c r="CS2409" s="90"/>
      <c r="CT2409" s="90"/>
      <c r="CU2409" s="90"/>
      <c r="CV2409" s="90"/>
      <c r="CW2409" s="90"/>
      <c r="CX2409" s="90"/>
      <c r="CY2409" s="90"/>
      <c r="CZ2409" s="90"/>
      <c r="DA2409" s="90"/>
      <c r="DB2409" s="90"/>
      <c r="DC2409" s="90"/>
      <c r="DD2409" s="90"/>
      <c r="DE2409" s="90"/>
      <c r="DF2409" s="90"/>
      <c r="DG2409" s="90"/>
      <c r="DH2409" s="90"/>
      <c r="DI2409" s="90"/>
      <c r="DJ2409" s="90"/>
      <c r="DK2409" s="90"/>
      <c r="DL2409" s="90"/>
      <c r="DM2409" s="90"/>
      <c r="DN2409" s="90"/>
      <c r="DO2409" s="90"/>
      <c r="DP2409" s="90"/>
      <c r="DQ2409" s="90"/>
      <c r="DR2409" s="90"/>
      <c r="DS2409" s="90"/>
      <c r="DT2409" s="90"/>
      <c r="DU2409" s="90"/>
      <c r="DV2409" s="90"/>
      <c r="DW2409" s="90"/>
      <c r="DX2409" s="90"/>
      <c r="DY2409" s="90"/>
      <c r="DZ2409" s="90"/>
      <c r="EA2409" s="90"/>
      <c r="EB2409" s="90"/>
      <c r="EC2409" s="90"/>
      <c r="ED2409" s="90"/>
      <c r="EE2409" s="90"/>
      <c r="EF2409" s="90"/>
      <c r="EG2409" s="90"/>
      <c r="EH2409" s="90"/>
      <c r="EI2409" s="90"/>
      <c r="EJ2409" s="90"/>
      <c r="EK2409" s="90"/>
      <c r="EL2409" s="90"/>
      <c r="EM2409" s="90"/>
      <c r="EN2409" s="90"/>
      <c r="EO2409" s="90"/>
      <c r="EP2409" s="90"/>
      <c r="EQ2409" s="90"/>
      <c r="ER2409" s="90"/>
      <c r="ES2409" s="90"/>
      <c r="ET2409" s="90"/>
      <c r="EU2409" s="90"/>
      <c r="EV2409" s="90"/>
      <c r="EW2409" s="90"/>
      <c r="EX2409" s="90"/>
      <c r="EY2409" s="90"/>
      <c r="EZ2409" s="90"/>
      <c r="FA2409" s="90"/>
      <c r="FB2409" s="90"/>
      <c r="FC2409" s="90"/>
      <c r="FD2409" s="90"/>
      <c r="FE2409" s="90"/>
      <c r="FF2409" s="90"/>
      <c r="FG2409" s="90"/>
      <c r="FH2409" s="90"/>
      <c r="FI2409" s="90"/>
      <c r="FJ2409" s="90"/>
      <c r="FK2409" s="90"/>
      <c r="FL2409" s="90"/>
      <c r="FM2409" s="90"/>
      <c r="FN2409" s="90"/>
      <c r="FO2409" s="90"/>
      <c r="FP2409" s="90"/>
      <c r="FQ2409" s="90"/>
      <c r="FR2409" s="90"/>
      <c r="FS2409" s="90"/>
      <c r="FT2409" s="90"/>
      <c r="FU2409" s="90"/>
      <c r="FV2409" s="90"/>
      <c r="FW2409" s="90"/>
      <c r="FX2409" s="90"/>
      <c r="FY2409" s="90"/>
      <c r="FZ2409" s="90"/>
      <c r="GA2409" s="90"/>
      <c r="GB2409" s="90"/>
      <c r="GC2409" s="90"/>
      <c r="GD2409" s="90"/>
      <c r="GE2409" s="90"/>
      <c r="GF2409" s="90"/>
      <c r="GG2409" s="90"/>
      <c r="GH2409" s="90"/>
      <c r="GI2409" s="90"/>
      <c r="GJ2409" s="90"/>
      <c r="GK2409" s="90"/>
      <c r="GL2409" s="90"/>
      <c r="GM2409" s="90"/>
      <c r="GN2409" s="90"/>
      <c r="GO2409" s="90"/>
      <c r="GP2409" s="90"/>
      <c r="GQ2409" s="90"/>
      <c r="GR2409" s="90"/>
      <c r="GS2409" s="90"/>
      <c r="GT2409" s="90"/>
      <c r="GU2409" s="90"/>
      <c r="GV2409" s="90"/>
      <c r="GW2409" s="90"/>
      <c r="GX2409" s="90"/>
      <c r="GY2409" s="90"/>
      <c r="GZ2409" s="90"/>
      <c r="HA2409" s="90"/>
      <c r="HB2409" s="90"/>
      <c r="HC2409" s="90"/>
      <c r="HD2409" s="90"/>
      <c r="HE2409" s="90"/>
      <c r="HF2409" s="90"/>
      <c r="HG2409" s="90"/>
      <c r="HH2409" s="90"/>
      <c r="HI2409" s="90"/>
      <c r="HJ2409" s="90"/>
      <c r="HK2409" s="90"/>
      <c r="HL2409" s="90"/>
      <c r="HM2409" s="90"/>
      <c r="HN2409" s="90"/>
      <c r="HO2409" s="90"/>
      <c r="HP2409" s="90"/>
      <c r="HQ2409" s="90"/>
      <c r="HR2409" s="90"/>
      <c r="HS2409" s="90"/>
      <c r="HT2409" s="90"/>
      <c r="HU2409" s="90"/>
      <c r="HV2409" s="90"/>
      <c r="HW2409" s="90"/>
      <c r="HX2409" s="90"/>
      <c r="HY2409" s="90"/>
      <c r="HZ2409" s="90"/>
      <c r="IA2409" s="90"/>
      <c r="IB2409" s="90"/>
      <c r="IC2409" s="90"/>
      <c r="ID2409" s="90"/>
      <c r="IE2409" s="90"/>
      <c r="IF2409" s="90"/>
      <c r="IG2409" s="90"/>
      <c r="IH2409" s="90"/>
      <c r="II2409" s="90"/>
      <c r="IJ2409" s="90"/>
      <c r="IK2409" s="90"/>
      <c r="IL2409" s="90"/>
      <c r="IM2409" s="90"/>
    </row>
    <row r="2410" spans="1:247" ht="13.5">
      <c r="A2410" s="90"/>
      <c r="B2410" s="90"/>
      <c r="C2410" s="75"/>
      <c r="D2410" s="122"/>
      <c r="E2410" s="75"/>
      <c r="F2410" s="75"/>
      <c r="G2410" s="75"/>
      <c r="H2410" s="77"/>
      <c r="I2410" s="92"/>
      <c r="J2410" s="93"/>
      <c r="K2410" s="130">
        <f>SUM(K2409)</f>
        <v>2855.8314314944519</v>
      </c>
      <c r="L2410" s="130">
        <f>SUM(L2409)</f>
        <v>2855.8314314944519</v>
      </c>
      <c r="M2410" s="130">
        <f>SUM(M2409)</f>
        <v>0</v>
      </c>
      <c r="N2410" s="91"/>
      <c r="O2410" s="90"/>
      <c r="P2410" s="90"/>
      <c r="Q2410" s="90"/>
      <c r="R2410" s="90"/>
      <c r="S2410" s="90"/>
      <c r="T2410" s="90"/>
      <c r="U2410" s="90"/>
      <c r="V2410" s="90"/>
      <c r="W2410" s="90"/>
      <c r="X2410" s="90"/>
      <c r="Y2410" s="90"/>
      <c r="Z2410" s="90"/>
      <c r="AA2410" s="90"/>
      <c r="AB2410" s="90"/>
      <c r="AC2410" s="90"/>
      <c r="AD2410" s="90"/>
      <c r="AE2410" s="90"/>
      <c r="AF2410" s="90"/>
      <c r="AG2410" s="90"/>
      <c r="AH2410" s="90"/>
      <c r="AI2410" s="90"/>
      <c r="AJ2410" s="90"/>
      <c r="AK2410" s="90"/>
      <c r="AL2410" s="90"/>
      <c r="AM2410" s="90"/>
      <c r="AN2410" s="90"/>
      <c r="AO2410" s="90"/>
      <c r="AP2410" s="90"/>
      <c r="AQ2410" s="90"/>
      <c r="AR2410" s="90"/>
      <c r="AS2410" s="90"/>
      <c r="AT2410" s="90"/>
      <c r="AU2410" s="90"/>
      <c r="AV2410" s="90"/>
      <c r="AW2410" s="90"/>
      <c r="AX2410" s="90"/>
      <c r="AY2410" s="90"/>
      <c r="AZ2410" s="90"/>
      <c r="BA2410" s="90"/>
      <c r="BB2410" s="90"/>
      <c r="BC2410" s="90"/>
      <c r="BD2410" s="90"/>
      <c r="BE2410" s="90"/>
      <c r="BF2410" s="90"/>
      <c r="BG2410" s="90"/>
      <c r="BH2410" s="90"/>
      <c r="BI2410" s="90"/>
      <c r="BJ2410" s="90"/>
      <c r="BK2410" s="90"/>
      <c r="BL2410" s="90"/>
      <c r="BM2410" s="90"/>
      <c r="BN2410" s="90"/>
      <c r="BO2410" s="90"/>
      <c r="BP2410" s="90"/>
      <c r="BQ2410" s="90"/>
      <c r="BR2410" s="90"/>
      <c r="BS2410" s="90"/>
      <c r="BT2410" s="90"/>
      <c r="BU2410" s="90"/>
      <c r="BV2410" s="90"/>
      <c r="BW2410" s="90"/>
      <c r="BX2410" s="90"/>
      <c r="BY2410" s="90"/>
      <c r="BZ2410" s="90"/>
      <c r="CA2410" s="90"/>
      <c r="CB2410" s="90"/>
      <c r="CC2410" s="90"/>
      <c r="CD2410" s="90"/>
      <c r="CE2410" s="90"/>
      <c r="CF2410" s="90"/>
      <c r="CG2410" s="90"/>
      <c r="CH2410" s="90"/>
      <c r="CI2410" s="90"/>
      <c r="CJ2410" s="90"/>
      <c r="CK2410" s="90"/>
      <c r="CL2410" s="90"/>
      <c r="CM2410" s="90"/>
      <c r="CN2410" s="90"/>
      <c r="CO2410" s="90"/>
      <c r="CP2410" s="90"/>
      <c r="CQ2410" s="90"/>
      <c r="CR2410" s="90"/>
      <c r="CS2410" s="90"/>
      <c r="CT2410" s="90"/>
      <c r="CU2410" s="90"/>
      <c r="CV2410" s="90"/>
      <c r="CW2410" s="90"/>
      <c r="CX2410" s="90"/>
      <c r="CY2410" s="90"/>
      <c r="CZ2410" s="90"/>
      <c r="DA2410" s="90"/>
      <c r="DB2410" s="90"/>
      <c r="DC2410" s="90"/>
      <c r="DD2410" s="90"/>
      <c r="DE2410" s="90"/>
      <c r="DF2410" s="90"/>
      <c r="DG2410" s="90"/>
      <c r="DH2410" s="90"/>
      <c r="DI2410" s="90"/>
      <c r="DJ2410" s="90"/>
      <c r="DK2410" s="90"/>
      <c r="DL2410" s="90"/>
      <c r="DM2410" s="90"/>
      <c r="DN2410" s="90"/>
      <c r="DO2410" s="90"/>
      <c r="DP2410" s="90"/>
      <c r="DQ2410" s="90"/>
      <c r="DR2410" s="90"/>
      <c r="DS2410" s="90"/>
      <c r="DT2410" s="90"/>
      <c r="DU2410" s="90"/>
      <c r="DV2410" s="90"/>
      <c r="DW2410" s="90"/>
      <c r="DX2410" s="90"/>
      <c r="DY2410" s="90"/>
      <c r="DZ2410" s="90"/>
      <c r="EA2410" s="90"/>
      <c r="EB2410" s="90"/>
      <c r="EC2410" s="90"/>
      <c r="ED2410" s="90"/>
      <c r="EE2410" s="90"/>
      <c r="EF2410" s="90"/>
      <c r="EG2410" s="90"/>
      <c r="EH2410" s="90"/>
      <c r="EI2410" s="90"/>
      <c r="EJ2410" s="90"/>
      <c r="EK2410" s="90"/>
      <c r="EL2410" s="90"/>
      <c r="EM2410" s="90"/>
      <c r="EN2410" s="90"/>
      <c r="EO2410" s="90"/>
      <c r="EP2410" s="90"/>
      <c r="EQ2410" s="90"/>
      <c r="ER2410" s="90"/>
      <c r="ES2410" s="90"/>
      <c r="ET2410" s="90"/>
      <c r="EU2410" s="90"/>
      <c r="EV2410" s="90"/>
      <c r="EW2410" s="90"/>
      <c r="EX2410" s="90"/>
      <c r="EY2410" s="90"/>
      <c r="EZ2410" s="90"/>
      <c r="FA2410" s="90"/>
      <c r="FB2410" s="90"/>
      <c r="FC2410" s="90"/>
      <c r="FD2410" s="90"/>
      <c r="FE2410" s="90"/>
      <c r="FF2410" s="90"/>
      <c r="FG2410" s="90"/>
      <c r="FH2410" s="90"/>
      <c r="FI2410" s="90"/>
      <c r="FJ2410" s="90"/>
      <c r="FK2410" s="90"/>
      <c r="FL2410" s="90"/>
      <c r="FM2410" s="90"/>
      <c r="FN2410" s="90"/>
      <c r="FO2410" s="90"/>
      <c r="FP2410" s="90"/>
      <c r="FQ2410" s="90"/>
      <c r="FR2410" s="90"/>
      <c r="FS2410" s="90"/>
      <c r="FT2410" s="90"/>
      <c r="FU2410" s="90"/>
      <c r="FV2410" s="90"/>
      <c r="FW2410" s="90"/>
      <c r="FX2410" s="90"/>
      <c r="FY2410" s="90"/>
      <c r="FZ2410" s="90"/>
      <c r="GA2410" s="90"/>
      <c r="GB2410" s="90"/>
      <c r="GC2410" s="90"/>
      <c r="GD2410" s="90"/>
      <c r="GE2410" s="90"/>
      <c r="GF2410" s="90"/>
      <c r="GG2410" s="90"/>
      <c r="GH2410" s="90"/>
      <c r="GI2410" s="90"/>
      <c r="GJ2410" s="90"/>
      <c r="GK2410" s="90"/>
      <c r="GL2410" s="90"/>
      <c r="GM2410" s="90"/>
      <c r="GN2410" s="90"/>
      <c r="GO2410" s="90"/>
      <c r="GP2410" s="90"/>
      <c r="GQ2410" s="90"/>
      <c r="GR2410" s="90"/>
      <c r="GS2410" s="90"/>
      <c r="GT2410" s="90"/>
      <c r="GU2410" s="90"/>
      <c r="GV2410" s="90"/>
      <c r="GW2410" s="90"/>
      <c r="GX2410" s="90"/>
      <c r="GY2410" s="90"/>
      <c r="GZ2410" s="90"/>
      <c r="HA2410" s="90"/>
      <c r="HB2410" s="90"/>
      <c r="HC2410" s="90"/>
      <c r="HD2410" s="90"/>
      <c r="HE2410" s="90"/>
      <c r="HF2410" s="90"/>
      <c r="HG2410" s="90"/>
      <c r="HH2410" s="90"/>
      <c r="HI2410" s="90"/>
      <c r="HJ2410" s="90"/>
      <c r="HK2410" s="90"/>
      <c r="HL2410" s="90"/>
      <c r="HM2410" s="90"/>
      <c r="HN2410" s="90"/>
      <c r="HO2410" s="90"/>
      <c r="HP2410" s="90"/>
      <c r="HQ2410" s="90"/>
      <c r="HR2410" s="90"/>
      <c r="HS2410" s="90"/>
      <c r="HT2410" s="90"/>
      <c r="HU2410" s="90"/>
      <c r="HV2410" s="90"/>
      <c r="HW2410" s="90"/>
      <c r="HX2410" s="90"/>
      <c r="HY2410" s="90"/>
      <c r="HZ2410" s="90"/>
      <c r="IA2410" s="90"/>
      <c r="IB2410" s="90"/>
      <c r="IC2410" s="90"/>
      <c r="ID2410" s="90"/>
      <c r="IE2410" s="90"/>
      <c r="IF2410" s="90"/>
      <c r="IG2410" s="90"/>
      <c r="IH2410" s="90"/>
      <c r="II2410" s="90"/>
      <c r="IJ2410" s="90"/>
      <c r="IK2410" s="90"/>
      <c r="IL2410" s="90"/>
      <c r="IM2410" s="90"/>
    </row>
    <row r="2411" spans="1:247" ht="13.5">
      <c r="A2411" s="90"/>
      <c r="B2411" s="90"/>
      <c r="C2411" s="75"/>
      <c r="D2411" s="122"/>
      <c r="E2411" s="75"/>
      <c r="F2411" s="75"/>
      <c r="G2411" s="75"/>
      <c r="H2411" s="77"/>
      <c r="I2411" s="92"/>
      <c r="J2411" s="93"/>
      <c r="K2411" s="94"/>
      <c r="L2411" s="94"/>
      <c r="M2411" s="94"/>
      <c r="N2411" s="91"/>
      <c r="O2411" s="90"/>
      <c r="P2411" s="90"/>
      <c r="Q2411" s="90"/>
      <c r="R2411" s="90"/>
      <c r="S2411" s="90"/>
      <c r="T2411" s="90"/>
      <c r="U2411" s="90"/>
      <c r="V2411" s="90"/>
      <c r="W2411" s="90"/>
      <c r="X2411" s="90"/>
      <c r="Y2411" s="90"/>
      <c r="Z2411" s="90"/>
      <c r="AA2411" s="90"/>
      <c r="AB2411" s="90"/>
      <c r="AC2411" s="90"/>
      <c r="AD2411" s="90"/>
      <c r="AE2411" s="90"/>
      <c r="AF2411" s="90"/>
      <c r="AG2411" s="90"/>
      <c r="AH2411" s="90"/>
      <c r="AI2411" s="90"/>
      <c r="AJ2411" s="90"/>
      <c r="AK2411" s="90"/>
      <c r="AL2411" s="90"/>
      <c r="AM2411" s="90"/>
      <c r="AN2411" s="90"/>
      <c r="AO2411" s="90"/>
      <c r="AP2411" s="90"/>
      <c r="AQ2411" s="90"/>
      <c r="AR2411" s="90"/>
      <c r="AS2411" s="90"/>
      <c r="AT2411" s="90"/>
      <c r="AU2411" s="90"/>
      <c r="AV2411" s="90"/>
      <c r="AW2411" s="90"/>
      <c r="AX2411" s="90"/>
      <c r="AY2411" s="90"/>
      <c r="AZ2411" s="90"/>
      <c r="BA2411" s="90"/>
      <c r="BB2411" s="90"/>
      <c r="BC2411" s="90"/>
      <c r="BD2411" s="90"/>
      <c r="BE2411" s="90"/>
      <c r="BF2411" s="90"/>
      <c r="BG2411" s="90"/>
      <c r="BH2411" s="90"/>
      <c r="BI2411" s="90"/>
      <c r="BJ2411" s="90"/>
      <c r="BK2411" s="90"/>
      <c r="BL2411" s="90"/>
      <c r="BM2411" s="90"/>
      <c r="BN2411" s="90"/>
      <c r="BO2411" s="90"/>
      <c r="BP2411" s="90"/>
      <c r="BQ2411" s="90"/>
      <c r="BR2411" s="90"/>
      <c r="BS2411" s="90"/>
      <c r="BT2411" s="90"/>
      <c r="BU2411" s="90"/>
      <c r="BV2411" s="90"/>
      <c r="BW2411" s="90"/>
      <c r="BX2411" s="90"/>
      <c r="BY2411" s="90"/>
      <c r="BZ2411" s="90"/>
      <c r="CA2411" s="90"/>
      <c r="CB2411" s="90"/>
      <c r="CC2411" s="90"/>
      <c r="CD2411" s="90"/>
      <c r="CE2411" s="90"/>
      <c r="CF2411" s="90"/>
      <c r="CG2411" s="90"/>
      <c r="CH2411" s="90"/>
      <c r="CI2411" s="90"/>
      <c r="CJ2411" s="90"/>
      <c r="CK2411" s="90"/>
      <c r="CL2411" s="90"/>
      <c r="CM2411" s="90"/>
      <c r="CN2411" s="90"/>
      <c r="CO2411" s="90"/>
      <c r="CP2411" s="90"/>
      <c r="CQ2411" s="90"/>
      <c r="CR2411" s="90"/>
      <c r="CS2411" s="90"/>
      <c r="CT2411" s="90"/>
      <c r="CU2411" s="90"/>
      <c r="CV2411" s="90"/>
      <c r="CW2411" s="90"/>
      <c r="CX2411" s="90"/>
      <c r="CY2411" s="90"/>
      <c r="CZ2411" s="90"/>
      <c r="DA2411" s="90"/>
      <c r="DB2411" s="90"/>
      <c r="DC2411" s="90"/>
      <c r="DD2411" s="90"/>
      <c r="DE2411" s="90"/>
      <c r="DF2411" s="90"/>
      <c r="DG2411" s="90"/>
      <c r="DH2411" s="90"/>
      <c r="DI2411" s="90"/>
      <c r="DJ2411" s="90"/>
      <c r="DK2411" s="90"/>
      <c r="DL2411" s="90"/>
      <c r="DM2411" s="90"/>
      <c r="DN2411" s="90"/>
      <c r="DO2411" s="90"/>
      <c r="DP2411" s="90"/>
      <c r="DQ2411" s="90"/>
      <c r="DR2411" s="90"/>
      <c r="DS2411" s="90"/>
      <c r="DT2411" s="90"/>
      <c r="DU2411" s="90"/>
      <c r="DV2411" s="90"/>
      <c r="DW2411" s="90"/>
      <c r="DX2411" s="90"/>
      <c r="DY2411" s="90"/>
      <c r="DZ2411" s="90"/>
      <c r="EA2411" s="90"/>
      <c r="EB2411" s="90"/>
      <c r="EC2411" s="90"/>
      <c r="ED2411" s="90"/>
      <c r="EE2411" s="90"/>
      <c r="EF2411" s="90"/>
      <c r="EG2411" s="90"/>
      <c r="EH2411" s="90"/>
      <c r="EI2411" s="90"/>
      <c r="EJ2411" s="90"/>
      <c r="EK2411" s="90"/>
      <c r="EL2411" s="90"/>
      <c r="EM2411" s="90"/>
      <c r="EN2411" s="90"/>
      <c r="EO2411" s="90"/>
      <c r="EP2411" s="90"/>
      <c r="EQ2411" s="90"/>
      <c r="ER2411" s="90"/>
      <c r="ES2411" s="90"/>
      <c r="ET2411" s="90"/>
      <c r="EU2411" s="90"/>
      <c r="EV2411" s="90"/>
      <c r="EW2411" s="90"/>
      <c r="EX2411" s="90"/>
      <c r="EY2411" s="90"/>
      <c r="EZ2411" s="90"/>
      <c r="FA2411" s="90"/>
      <c r="FB2411" s="90"/>
      <c r="FC2411" s="90"/>
      <c r="FD2411" s="90"/>
      <c r="FE2411" s="90"/>
      <c r="FF2411" s="90"/>
      <c r="FG2411" s="90"/>
      <c r="FH2411" s="90"/>
      <c r="FI2411" s="90"/>
      <c r="FJ2411" s="90"/>
      <c r="FK2411" s="90"/>
      <c r="FL2411" s="90"/>
      <c r="FM2411" s="90"/>
      <c r="FN2411" s="90"/>
      <c r="FO2411" s="90"/>
      <c r="FP2411" s="90"/>
      <c r="FQ2411" s="90"/>
      <c r="FR2411" s="90"/>
      <c r="FS2411" s="90"/>
      <c r="FT2411" s="90"/>
      <c r="FU2411" s="90"/>
      <c r="FV2411" s="90"/>
      <c r="FW2411" s="90"/>
      <c r="FX2411" s="90"/>
      <c r="FY2411" s="90"/>
      <c r="FZ2411" s="90"/>
      <c r="GA2411" s="90"/>
      <c r="GB2411" s="90"/>
      <c r="GC2411" s="90"/>
      <c r="GD2411" s="90"/>
      <c r="GE2411" s="90"/>
      <c r="GF2411" s="90"/>
      <c r="GG2411" s="90"/>
      <c r="GH2411" s="90"/>
      <c r="GI2411" s="90"/>
      <c r="GJ2411" s="90"/>
      <c r="GK2411" s="90"/>
      <c r="GL2411" s="90"/>
      <c r="GM2411" s="90"/>
      <c r="GN2411" s="90"/>
      <c r="GO2411" s="90"/>
      <c r="GP2411" s="90"/>
      <c r="GQ2411" s="90"/>
      <c r="GR2411" s="90"/>
      <c r="GS2411" s="90"/>
      <c r="GT2411" s="90"/>
      <c r="GU2411" s="90"/>
      <c r="GV2411" s="90"/>
      <c r="GW2411" s="90"/>
      <c r="GX2411" s="90"/>
      <c r="GY2411" s="90"/>
      <c r="GZ2411" s="90"/>
      <c r="HA2411" s="90"/>
      <c r="HB2411" s="90"/>
      <c r="HC2411" s="90"/>
      <c r="HD2411" s="90"/>
      <c r="HE2411" s="90"/>
      <c r="HF2411" s="90"/>
      <c r="HG2411" s="90"/>
      <c r="HH2411" s="90"/>
      <c r="HI2411" s="90"/>
      <c r="HJ2411" s="90"/>
      <c r="HK2411" s="90"/>
      <c r="HL2411" s="90"/>
      <c r="HM2411" s="90"/>
      <c r="HN2411" s="90"/>
      <c r="HO2411" s="90"/>
      <c r="HP2411" s="90"/>
      <c r="HQ2411" s="90"/>
      <c r="HR2411" s="90"/>
      <c r="HS2411" s="90"/>
      <c r="HT2411" s="90"/>
      <c r="HU2411" s="90"/>
      <c r="HV2411" s="90"/>
      <c r="HW2411" s="90"/>
      <c r="HX2411" s="90"/>
      <c r="HY2411" s="90"/>
      <c r="HZ2411" s="90"/>
      <c r="IA2411" s="90"/>
      <c r="IB2411" s="90"/>
      <c r="IC2411" s="90"/>
      <c r="ID2411" s="90"/>
      <c r="IE2411" s="90"/>
      <c r="IF2411" s="90"/>
      <c r="IG2411" s="90"/>
      <c r="IH2411" s="90"/>
      <c r="II2411" s="90"/>
      <c r="IJ2411" s="90"/>
      <c r="IK2411" s="90"/>
      <c r="IL2411" s="90"/>
      <c r="IM2411" s="90"/>
    </row>
    <row r="2412" spans="1:247" ht="13.5">
      <c r="A2412" s="90" t="s">
        <v>3353</v>
      </c>
      <c r="B2412" s="90" t="s">
        <v>3367</v>
      </c>
      <c r="C2412" s="90" t="s">
        <v>3695</v>
      </c>
      <c r="D2412" s="90" t="s">
        <v>3517</v>
      </c>
      <c r="E2412" s="90">
        <v>546</v>
      </c>
      <c r="F2412" s="135" t="s">
        <v>436</v>
      </c>
      <c r="G2412" s="90" t="s">
        <v>783</v>
      </c>
      <c r="H2412" s="92">
        <v>395500</v>
      </c>
      <c r="I2412" s="92">
        <v>500</v>
      </c>
      <c r="J2412" s="90"/>
      <c r="K2412" s="110">
        <f>H2412/I2412</f>
        <v>791</v>
      </c>
      <c r="L2412" s="94">
        <f>K2412</f>
        <v>791</v>
      </c>
      <c r="M2412" s="94">
        <f>K2412-L2412</f>
        <v>0</v>
      </c>
      <c r="N2412" s="90"/>
      <c r="O2412" s="90"/>
      <c r="P2412" s="90"/>
      <c r="Q2412" s="90"/>
      <c r="R2412" s="90"/>
      <c r="S2412" s="90"/>
      <c r="T2412" s="90"/>
      <c r="U2412" s="90"/>
      <c r="V2412" s="90"/>
      <c r="W2412" s="90"/>
      <c r="X2412" s="90"/>
      <c r="Y2412" s="90"/>
      <c r="Z2412" s="90"/>
      <c r="AA2412" s="90"/>
      <c r="AB2412" s="90"/>
      <c r="AC2412" s="90"/>
      <c r="AD2412" s="90"/>
      <c r="AE2412" s="90"/>
      <c r="AF2412" s="90"/>
      <c r="AG2412" s="90"/>
      <c r="AH2412" s="90"/>
      <c r="AI2412" s="90"/>
      <c r="AJ2412" s="90"/>
      <c r="AK2412" s="90"/>
      <c r="AL2412" s="90"/>
      <c r="AM2412" s="90"/>
      <c r="AN2412" s="90"/>
      <c r="AO2412" s="90"/>
      <c r="AP2412" s="90"/>
      <c r="AQ2412" s="90"/>
      <c r="AR2412" s="90"/>
      <c r="AS2412" s="90"/>
      <c r="AT2412" s="90"/>
      <c r="AU2412" s="90"/>
      <c r="AV2412" s="90"/>
      <c r="AW2412" s="90"/>
      <c r="AX2412" s="90"/>
      <c r="AY2412" s="90"/>
      <c r="AZ2412" s="90"/>
      <c r="BA2412" s="90"/>
      <c r="BB2412" s="90"/>
      <c r="BC2412" s="90"/>
      <c r="BD2412" s="90"/>
      <c r="BE2412" s="90"/>
      <c r="BF2412" s="90"/>
      <c r="BG2412" s="90"/>
      <c r="BH2412" s="90"/>
      <c r="BI2412" s="90"/>
      <c r="BJ2412" s="90"/>
      <c r="BK2412" s="90"/>
      <c r="BL2412" s="90"/>
      <c r="BM2412" s="90"/>
      <c r="BN2412" s="90"/>
      <c r="BO2412" s="90"/>
      <c r="BP2412" s="90"/>
      <c r="BQ2412" s="90"/>
      <c r="BR2412" s="90"/>
      <c r="BS2412" s="90"/>
      <c r="BT2412" s="90"/>
      <c r="BU2412" s="90"/>
      <c r="BV2412" s="90"/>
      <c r="BW2412" s="90"/>
      <c r="BX2412" s="90"/>
      <c r="BY2412" s="90"/>
      <c r="BZ2412" s="90"/>
      <c r="CA2412" s="90"/>
      <c r="CB2412" s="90"/>
      <c r="CC2412" s="90"/>
      <c r="CD2412" s="90"/>
      <c r="CE2412" s="90"/>
      <c r="CF2412" s="90"/>
      <c r="CG2412" s="90"/>
      <c r="CH2412" s="90"/>
      <c r="CI2412" s="90"/>
      <c r="CJ2412" s="90"/>
      <c r="CK2412" s="90"/>
      <c r="CL2412" s="90"/>
      <c r="CM2412" s="90"/>
      <c r="CN2412" s="90"/>
      <c r="CO2412" s="90"/>
      <c r="CP2412" s="90"/>
      <c r="CQ2412" s="90"/>
      <c r="CR2412" s="90"/>
      <c r="CS2412" s="90"/>
      <c r="CT2412" s="90"/>
      <c r="CU2412" s="90"/>
      <c r="CV2412" s="90"/>
      <c r="CW2412" s="90"/>
      <c r="CX2412" s="90"/>
      <c r="CY2412" s="90"/>
      <c r="CZ2412" s="90"/>
      <c r="DA2412" s="90"/>
      <c r="DB2412" s="90"/>
      <c r="DC2412" s="90"/>
      <c r="DD2412" s="90"/>
      <c r="DE2412" s="90"/>
      <c r="DF2412" s="90"/>
      <c r="DG2412" s="90"/>
      <c r="DH2412" s="90"/>
      <c r="DI2412" s="90"/>
      <c r="DJ2412" s="90"/>
      <c r="DK2412" s="90"/>
      <c r="DL2412" s="90"/>
      <c r="DM2412" s="90"/>
      <c r="DN2412" s="90"/>
      <c r="DO2412" s="90"/>
      <c r="DP2412" s="90"/>
      <c r="DQ2412" s="90"/>
      <c r="DR2412" s="90"/>
      <c r="DS2412" s="90"/>
      <c r="DT2412" s="90"/>
      <c r="DU2412" s="90"/>
      <c r="DV2412" s="90"/>
      <c r="DW2412" s="90"/>
      <c r="DX2412" s="90"/>
      <c r="DY2412" s="90"/>
      <c r="DZ2412" s="90"/>
      <c r="EA2412" s="90"/>
      <c r="EB2412" s="90"/>
      <c r="EC2412" s="90"/>
      <c r="ED2412" s="90"/>
      <c r="EE2412" s="90"/>
      <c r="EF2412" s="90"/>
      <c r="EG2412" s="90"/>
      <c r="EH2412" s="90"/>
      <c r="EI2412" s="90"/>
      <c r="EJ2412" s="90"/>
      <c r="EK2412" s="90"/>
      <c r="EL2412" s="90"/>
      <c r="EM2412" s="90"/>
      <c r="EN2412" s="90"/>
      <c r="EO2412" s="90"/>
      <c r="EP2412" s="90"/>
      <c r="EQ2412" s="90"/>
      <c r="ER2412" s="90"/>
      <c r="ES2412" s="90"/>
      <c r="ET2412" s="90"/>
      <c r="EU2412" s="90"/>
      <c r="EV2412" s="90"/>
      <c r="EW2412" s="90"/>
      <c r="EX2412" s="90"/>
      <c r="EY2412" s="90"/>
      <c r="EZ2412" s="90"/>
      <c r="FA2412" s="90"/>
      <c r="FB2412" s="90"/>
      <c r="FC2412" s="90"/>
      <c r="FD2412" s="90"/>
      <c r="FE2412" s="90"/>
      <c r="FF2412" s="90"/>
      <c r="FG2412" s="90"/>
      <c r="FH2412" s="90"/>
      <c r="FI2412" s="90"/>
      <c r="FJ2412" s="90"/>
      <c r="FK2412" s="90"/>
      <c r="FL2412" s="90"/>
      <c r="FM2412" s="90"/>
      <c r="FN2412" s="90"/>
      <c r="FO2412" s="90"/>
      <c r="FP2412" s="90"/>
      <c r="FQ2412" s="90"/>
      <c r="FR2412" s="90"/>
      <c r="FS2412" s="90"/>
      <c r="FT2412" s="90"/>
      <c r="FU2412" s="90"/>
      <c r="FV2412" s="90"/>
      <c r="FW2412" s="90"/>
      <c r="FX2412" s="90"/>
      <c r="FY2412" s="90"/>
      <c r="FZ2412" s="90"/>
      <c r="GA2412" s="90"/>
      <c r="GB2412" s="90"/>
      <c r="GC2412" s="90"/>
      <c r="GD2412" s="90"/>
      <c r="GE2412" s="90"/>
      <c r="GF2412" s="90"/>
      <c r="GG2412" s="90"/>
      <c r="GH2412" s="90"/>
      <c r="GI2412" s="90"/>
      <c r="GJ2412" s="90"/>
      <c r="GK2412" s="90"/>
      <c r="GL2412" s="90"/>
      <c r="GM2412" s="90"/>
      <c r="GN2412" s="90"/>
      <c r="GO2412" s="90"/>
      <c r="GP2412" s="90"/>
      <c r="GQ2412" s="90"/>
      <c r="GR2412" s="90"/>
      <c r="GS2412" s="90"/>
      <c r="GT2412" s="90"/>
      <c r="GU2412" s="90"/>
      <c r="GV2412" s="90"/>
      <c r="GW2412" s="90"/>
      <c r="GX2412" s="90"/>
      <c r="GY2412" s="90"/>
      <c r="GZ2412" s="90"/>
      <c r="HA2412" s="90"/>
      <c r="HB2412" s="90"/>
      <c r="HC2412" s="90"/>
      <c r="HD2412" s="90"/>
      <c r="HE2412" s="90"/>
      <c r="HF2412" s="90"/>
      <c r="HG2412" s="90"/>
      <c r="HH2412" s="90"/>
      <c r="HI2412" s="90"/>
      <c r="HJ2412" s="90"/>
      <c r="HK2412" s="90"/>
      <c r="HL2412" s="90"/>
      <c r="HM2412" s="90"/>
      <c r="HN2412" s="90"/>
      <c r="HO2412" s="90"/>
      <c r="HP2412" s="90"/>
      <c r="HQ2412" s="90"/>
      <c r="HR2412" s="90"/>
      <c r="HS2412" s="90"/>
      <c r="HT2412" s="90"/>
      <c r="HU2412" s="90"/>
      <c r="HV2412" s="90"/>
      <c r="HW2412" s="90"/>
      <c r="HX2412" s="90"/>
      <c r="HY2412" s="90"/>
      <c r="HZ2412" s="90"/>
      <c r="IA2412" s="90"/>
      <c r="IB2412" s="90"/>
      <c r="IC2412" s="90"/>
      <c r="ID2412" s="90"/>
      <c r="IE2412" s="90"/>
      <c r="IF2412" s="90"/>
      <c r="IG2412" s="90"/>
      <c r="IH2412" s="90"/>
      <c r="II2412" s="90"/>
      <c r="IJ2412" s="90"/>
      <c r="IK2412" s="90"/>
      <c r="IL2412" s="90"/>
      <c r="IM2412" s="90"/>
    </row>
    <row r="2413" spans="1:247" ht="13.5">
      <c r="A2413" s="90"/>
      <c r="B2413" s="90"/>
      <c r="C2413" s="90"/>
      <c r="D2413" s="90"/>
      <c r="E2413" s="90"/>
      <c r="F2413" s="135"/>
      <c r="G2413" s="90"/>
      <c r="H2413" s="92"/>
      <c r="I2413" s="92"/>
      <c r="J2413" s="90"/>
      <c r="K2413" s="134">
        <f>SUM(K2412)</f>
        <v>791</v>
      </c>
      <c r="L2413" s="134">
        <f>SUM(L2412)</f>
        <v>791</v>
      </c>
      <c r="M2413" s="134">
        <f>SUM(M2412)</f>
        <v>0</v>
      </c>
      <c r="N2413" s="90"/>
      <c r="O2413" s="90"/>
      <c r="P2413" s="90"/>
      <c r="Q2413" s="90"/>
      <c r="R2413" s="90"/>
      <c r="S2413" s="90"/>
      <c r="T2413" s="90"/>
      <c r="U2413" s="90"/>
      <c r="V2413" s="90"/>
      <c r="W2413" s="90"/>
      <c r="X2413" s="90"/>
      <c r="Y2413" s="90"/>
      <c r="Z2413" s="90"/>
      <c r="AA2413" s="90"/>
      <c r="AB2413" s="90"/>
      <c r="AC2413" s="90"/>
      <c r="AD2413" s="90"/>
      <c r="AE2413" s="90"/>
      <c r="AF2413" s="90"/>
      <c r="AG2413" s="90"/>
      <c r="AH2413" s="90"/>
      <c r="AI2413" s="90"/>
      <c r="AJ2413" s="90"/>
      <c r="AK2413" s="90"/>
      <c r="AL2413" s="90"/>
      <c r="AM2413" s="90"/>
      <c r="AN2413" s="90"/>
      <c r="AO2413" s="90"/>
      <c r="AP2413" s="90"/>
      <c r="AQ2413" s="90"/>
      <c r="AR2413" s="90"/>
      <c r="AS2413" s="90"/>
      <c r="AT2413" s="90"/>
      <c r="AU2413" s="90"/>
      <c r="AV2413" s="90"/>
      <c r="AW2413" s="90"/>
      <c r="AX2413" s="90"/>
      <c r="AY2413" s="90"/>
      <c r="AZ2413" s="90"/>
      <c r="BA2413" s="90"/>
      <c r="BB2413" s="90"/>
      <c r="BC2413" s="90"/>
      <c r="BD2413" s="90"/>
      <c r="BE2413" s="90"/>
      <c r="BF2413" s="90"/>
      <c r="BG2413" s="90"/>
      <c r="BH2413" s="90"/>
      <c r="BI2413" s="90"/>
      <c r="BJ2413" s="90"/>
      <c r="BK2413" s="90"/>
      <c r="BL2413" s="90"/>
      <c r="BM2413" s="90"/>
      <c r="BN2413" s="90"/>
      <c r="BO2413" s="90"/>
      <c r="BP2413" s="90"/>
      <c r="BQ2413" s="90"/>
      <c r="BR2413" s="90"/>
      <c r="BS2413" s="90"/>
      <c r="BT2413" s="90"/>
      <c r="BU2413" s="90"/>
      <c r="BV2413" s="90"/>
      <c r="BW2413" s="90"/>
      <c r="BX2413" s="90"/>
      <c r="BY2413" s="90"/>
      <c r="BZ2413" s="90"/>
      <c r="CA2413" s="90"/>
      <c r="CB2413" s="90"/>
      <c r="CC2413" s="90"/>
      <c r="CD2413" s="90"/>
      <c r="CE2413" s="90"/>
      <c r="CF2413" s="90"/>
      <c r="CG2413" s="90"/>
      <c r="CH2413" s="90"/>
      <c r="CI2413" s="90"/>
      <c r="CJ2413" s="90"/>
      <c r="CK2413" s="90"/>
      <c r="CL2413" s="90"/>
      <c r="CM2413" s="90"/>
      <c r="CN2413" s="90"/>
      <c r="CO2413" s="90"/>
      <c r="CP2413" s="90"/>
      <c r="CQ2413" s="90"/>
      <c r="CR2413" s="90"/>
      <c r="CS2413" s="90"/>
      <c r="CT2413" s="90"/>
      <c r="CU2413" s="90"/>
      <c r="CV2413" s="90"/>
      <c r="CW2413" s="90"/>
      <c r="CX2413" s="90"/>
      <c r="CY2413" s="90"/>
      <c r="CZ2413" s="90"/>
      <c r="DA2413" s="90"/>
      <c r="DB2413" s="90"/>
      <c r="DC2413" s="90"/>
      <c r="DD2413" s="90"/>
      <c r="DE2413" s="90"/>
      <c r="DF2413" s="90"/>
      <c r="DG2413" s="90"/>
      <c r="DH2413" s="90"/>
      <c r="DI2413" s="90"/>
      <c r="DJ2413" s="90"/>
      <c r="DK2413" s="90"/>
      <c r="DL2413" s="90"/>
      <c r="DM2413" s="90"/>
      <c r="DN2413" s="90"/>
      <c r="DO2413" s="90"/>
      <c r="DP2413" s="90"/>
      <c r="DQ2413" s="90"/>
      <c r="DR2413" s="90"/>
      <c r="DS2413" s="90"/>
      <c r="DT2413" s="90"/>
      <c r="DU2413" s="90"/>
      <c r="DV2413" s="90"/>
      <c r="DW2413" s="90"/>
      <c r="DX2413" s="90"/>
      <c r="DY2413" s="90"/>
      <c r="DZ2413" s="90"/>
      <c r="EA2413" s="90"/>
      <c r="EB2413" s="90"/>
      <c r="EC2413" s="90"/>
      <c r="ED2413" s="90"/>
      <c r="EE2413" s="90"/>
      <c r="EF2413" s="90"/>
      <c r="EG2413" s="90"/>
      <c r="EH2413" s="90"/>
      <c r="EI2413" s="90"/>
      <c r="EJ2413" s="90"/>
      <c r="EK2413" s="90"/>
      <c r="EL2413" s="90"/>
      <c r="EM2413" s="90"/>
      <c r="EN2413" s="90"/>
      <c r="EO2413" s="90"/>
      <c r="EP2413" s="90"/>
      <c r="EQ2413" s="90"/>
      <c r="ER2413" s="90"/>
      <c r="ES2413" s="90"/>
      <c r="ET2413" s="90"/>
      <c r="EU2413" s="90"/>
      <c r="EV2413" s="90"/>
      <c r="EW2413" s="90"/>
      <c r="EX2413" s="90"/>
      <c r="EY2413" s="90"/>
      <c r="EZ2413" s="90"/>
      <c r="FA2413" s="90"/>
      <c r="FB2413" s="90"/>
      <c r="FC2413" s="90"/>
      <c r="FD2413" s="90"/>
      <c r="FE2413" s="90"/>
      <c r="FF2413" s="90"/>
      <c r="FG2413" s="90"/>
      <c r="FH2413" s="90"/>
      <c r="FI2413" s="90"/>
      <c r="FJ2413" s="90"/>
      <c r="FK2413" s="90"/>
      <c r="FL2413" s="90"/>
      <c r="FM2413" s="90"/>
      <c r="FN2413" s="90"/>
      <c r="FO2413" s="90"/>
      <c r="FP2413" s="90"/>
      <c r="FQ2413" s="90"/>
      <c r="FR2413" s="90"/>
      <c r="FS2413" s="90"/>
      <c r="FT2413" s="90"/>
      <c r="FU2413" s="90"/>
      <c r="FV2413" s="90"/>
      <c r="FW2413" s="90"/>
      <c r="FX2413" s="90"/>
      <c r="FY2413" s="90"/>
      <c r="FZ2413" s="90"/>
      <c r="GA2413" s="90"/>
      <c r="GB2413" s="90"/>
      <c r="GC2413" s="90"/>
      <c r="GD2413" s="90"/>
      <c r="GE2413" s="90"/>
      <c r="GF2413" s="90"/>
      <c r="GG2413" s="90"/>
      <c r="GH2413" s="90"/>
      <c r="GI2413" s="90"/>
      <c r="GJ2413" s="90"/>
      <c r="GK2413" s="90"/>
      <c r="GL2413" s="90"/>
      <c r="GM2413" s="90"/>
      <c r="GN2413" s="90"/>
      <c r="GO2413" s="90"/>
      <c r="GP2413" s="90"/>
      <c r="GQ2413" s="90"/>
      <c r="GR2413" s="90"/>
      <c r="GS2413" s="90"/>
      <c r="GT2413" s="90"/>
      <c r="GU2413" s="90"/>
      <c r="GV2413" s="90"/>
      <c r="GW2413" s="90"/>
      <c r="GX2413" s="90"/>
      <c r="GY2413" s="90"/>
      <c r="GZ2413" s="90"/>
      <c r="HA2413" s="90"/>
      <c r="HB2413" s="90"/>
      <c r="HC2413" s="90"/>
      <c r="HD2413" s="90"/>
      <c r="HE2413" s="90"/>
      <c r="HF2413" s="90"/>
      <c r="HG2413" s="90"/>
      <c r="HH2413" s="90"/>
      <c r="HI2413" s="90"/>
      <c r="HJ2413" s="90"/>
      <c r="HK2413" s="90"/>
      <c r="HL2413" s="90"/>
      <c r="HM2413" s="90"/>
      <c r="HN2413" s="90"/>
      <c r="HO2413" s="90"/>
      <c r="HP2413" s="90"/>
      <c r="HQ2413" s="90"/>
      <c r="HR2413" s="90"/>
      <c r="HS2413" s="90"/>
      <c r="HT2413" s="90"/>
      <c r="HU2413" s="90"/>
      <c r="HV2413" s="90"/>
      <c r="HW2413" s="90"/>
      <c r="HX2413" s="90"/>
      <c r="HY2413" s="90"/>
      <c r="HZ2413" s="90"/>
      <c r="IA2413" s="90"/>
      <c r="IB2413" s="90"/>
      <c r="IC2413" s="90"/>
      <c r="ID2413" s="90"/>
      <c r="IE2413" s="90"/>
      <c r="IF2413" s="90"/>
      <c r="IG2413" s="90"/>
      <c r="IH2413" s="90"/>
      <c r="II2413" s="90"/>
      <c r="IJ2413" s="90"/>
      <c r="IK2413" s="90"/>
      <c r="IL2413" s="90"/>
      <c r="IM2413" s="90"/>
    </row>
    <row r="2414" spans="1:247" ht="13.5">
      <c r="A2414" s="90"/>
      <c r="B2414" s="90"/>
      <c r="C2414" s="90"/>
      <c r="D2414" s="90"/>
      <c r="E2414" s="90"/>
      <c r="F2414" s="135"/>
      <c r="G2414" s="90"/>
      <c r="H2414" s="92"/>
      <c r="I2414" s="92"/>
      <c r="J2414" s="90"/>
      <c r="K2414" s="110"/>
      <c r="L2414" s="94"/>
      <c r="M2414" s="94"/>
      <c r="N2414" s="90"/>
      <c r="O2414" s="90"/>
      <c r="P2414" s="90"/>
      <c r="Q2414" s="90"/>
      <c r="R2414" s="90"/>
      <c r="S2414" s="90"/>
      <c r="T2414" s="90"/>
      <c r="U2414" s="90"/>
      <c r="V2414" s="90"/>
      <c r="W2414" s="90"/>
      <c r="X2414" s="90"/>
      <c r="Y2414" s="90"/>
      <c r="Z2414" s="90"/>
      <c r="AA2414" s="90"/>
      <c r="AB2414" s="90"/>
      <c r="AC2414" s="90"/>
      <c r="AD2414" s="90"/>
      <c r="AE2414" s="90"/>
      <c r="AF2414" s="90"/>
      <c r="AG2414" s="90"/>
      <c r="AH2414" s="90"/>
      <c r="AI2414" s="90"/>
      <c r="AJ2414" s="90"/>
      <c r="AK2414" s="90"/>
      <c r="AL2414" s="90"/>
      <c r="AM2414" s="90"/>
      <c r="AN2414" s="90"/>
      <c r="AO2414" s="90"/>
      <c r="AP2414" s="90"/>
      <c r="AQ2414" s="90"/>
      <c r="AR2414" s="90"/>
      <c r="AS2414" s="90"/>
      <c r="AT2414" s="90"/>
      <c r="AU2414" s="90"/>
      <c r="AV2414" s="90"/>
      <c r="AW2414" s="90"/>
      <c r="AX2414" s="90"/>
      <c r="AY2414" s="90"/>
      <c r="AZ2414" s="90"/>
      <c r="BA2414" s="90"/>
      <c r="BB2414" s="90"/>
      <c r="BC2414" s="90"/>
      <c r="BD2414" s="90"/>
      <c r="BE2414" s="90"/>
      <c r="BF2414" s="90"/>
      <c r="BG2414" s="90"/>
      <c r="BH2414" s="90"/>
      <c r="BI2414" s="90"/>
      <c r="BJ2414" s="90"/>
      <c r="BK2414" s="90"/>
      <c r="BL2414" s="90"/>
      <c r="BM2414" s="90"/>
      <c r="BN2414" s="90"/>
      <c r="BO2414" s="90"/>
      <c r="BP2414" s="90"/>
      <c r="BQ2414" s="90"/>
      <c r="BR2414" s="90"/>
      <c r="BS2414" s="90"/>
      <c r="BT2414" s="90"/>
      <c r="BU2414" s="90"/>
      <c r="BV2414" s="90"/>
      <c r="BW2414" s="90"/>
      <c r="BX2414" s="90"/>
      <c r="BY2414" s="90"/>
      <c r="BZ2414" s="90"/>
      <c r="CA2414" s="90"/>
      <c r="CB2414" s="90"/>
      <c r="CC2414" s="90"/>
      <c r="CD2414" s="90"/>
      <c r="CE2414" s="90"/>
      <c r="CF2414" s="90"/>
      <c r="CG2414" s="90"/>
      <c r="CH2414" s="90"/>
      <c r="CI2414" s="90"/>
      <c r="CJ2414" s="90"/>
      <c r="CK2414" s="90"/>
      <c r="CL2414" s="90"/>
      <c r="CM2414" s="90"/>
      <c r="CN2414" s="90"/>
      <c r="CO2414" s="90"/>
      <c r="CP2414" s="90"/>
      <c r="CQ2414" s="90"/>
      <c r="CR2414" s="90"/>
      <c r="CS2414" s="90"/>
      <c r="CT2414" s="90"/>
      <c r="CU2414" s="90"/>
      <c r="CV2414" s="90"/>
      <c r="CW2414" s="90"/>
      <c r="CX2414" s="90"/>
      <c r="CY2414" s="90"/>
      <c r="CZ2414" s="90"/>
      <c r="DA2414" s="90"/>
      <c r="DB2414" s="90"/>
      <c r="DC2414" s="90"/>
      <c r="DD2414" s="90"/>
      <c r="DE2414" s="90"/>
      <c r="DF2414" s="90"/>
      <c r="DG2414" s="90"/>
      <c r="DH2414" s="90"/>
      <c r="DI2414" s="90"/>
      <c r="DJ2414" s="90"/>
      <c r="DK2414" s="90"/>
      <c r="DL2414" s="90"/>
      <c r="DM2414" s="90"/>
      <c r="DN2414" s="90"/>
      <c r="DO2414" s="90"/>
      <c r="DP2414" s="90"/>
      <c r="DQ2414" s="90"/>
      <c r="DR2414" s="90"/>
      <c r="DS2414" s="90"/>
      <c r="DT2414" s="90"/>
      <c r="DU2414" s="90"/>
      <c r="DV2414" s="90"/>
      <c r="DW2414" s="90"/>
      <c r="DX2414" s="90"/>
      <c r="DY2414" s="90"/>
      <c r="DZ2414" s="90"/>
      <c r="EA2414" s="90"/>
      <c r="EB2414" s="90"/>
      <c r="EC2414" s="90"/>
      <c r="ED2414" s="90"/>
      <c r="EE2414" s="90"/>
      <c r="EF2414" s="90"/>
      <c r="EG2414" s="90"/>
      <c r="EH2414" s="90"/>
      <c r="EI2414" s="90"/>
      <c r="EJ2414" s="90"/>
      <c r="EK2414" s="90"/>
      <c r="EL2414" s="90"/>
      <c r="EM2414" s="90"/>
      <c r="EN2414" s="90"/>
      <c r="EO2414" s="90"/>
      <c r="EP2414" s="90"/>
      <c r="EQ2414" s="90"/>
      <c r="ER2414" s="90"/>
      <c r="ES2414" s="90"/>
      <c r="ET2414" s="90"/>
      <c r="EU2414" s="90"/>
      <c r="EV2414" s="90"/>
      <c r="EW2414" s="90"/>
      <c r="EX2414" s="90"/>
      <c r="EY2414" s="90"/>
      <c r="EZ2414" s="90"/>
      <c r="FA2414" s="90"/>
      <c r="FB2414" s="90"/>
      <c r="FC2414" s="90"/>
      <c r="FD2414" s="90"/>
      <c r="FE2414" s="90"/>
      <c r="FF2414" s="90"/>
      <c r="FG2414" s="90"/>
      <c r="FH2414" s="90"/>
      <c r="FI2414" s="90"/>
      <c r="FJ2414" s="90"/>
      <c r="FK2414" s="90"/>
      <c r="FL2414" s="90"/>
      <c r="FM2414" s="90"/>
      <c r="FN2414" s="90"/>
      <c r="FO2414" s="90"/>
      <c r="FP2414" s="90"/>
      <c r="FQ2414" s="90"/>
      <c r="FR2414" s="90"/>
      <c r="FS2414" s="90"/>
      <c r="FT2414" s="90"/>
      <c r="FU2414" s="90"/>
      <c r="FV2414" s="90"/>
      <c r="FW2414" s="90"/>
      <c r="FX2414" s="90"/>
      <c r="FY2414" s="90"/>
      <c r="FZ2414" s="90"/>
      <c r="GA2414" s="90"/>
      <c r="GB2414" s="90"/>
      <c r="GC2414" s="90"/>
      <c r="GD2414" s="90"/>
      <c r="GE2414" s="90"/>
      <c r="GF2414" s="90"/>
      <c r="GG2414" s="90"/>
      <c r="GH2414" s="90"/>
      <c r="GI2414" s="90"/>
      <c r="GJ2414" s="90"/>
      <c r="GK2414" s="90"/>
      <c r="GL2414" s="90"/>
      <c r="GM2414" s="90"/>
      <c r="GN2414" s="90"/>
      <c r="GO2414" s="90"/>
      <c r="GP2414" s="90"/>
      <c r="GQ2414" s="90"/>
      <c r="GR2414" s="90"/>
      <c r="GS2414" s="90"/>
      <c r="GT2414" s="90"/>
      <c r="GU2414" s="90"/>
      <c r="GV2414" s="90"/>
      <c r="GW2414" s="90"/>
      <c r="GX2414" s="90"/>
      <c r="GY2414" s="90"/>
      <c r="GZ2414" s="90"/>
      <c r="HA2414" s="90"/>
      <c r="HB2414" s="90"/>
      <c r="HC2414" s="90"/>
      <c r="HD2414" s="90"/>
      <c r="HE2414" s="90"/>
      <c r="HF2414" s="90"/>
      <c r="HG2414" s="90"/>
      <c r="HH2414" s="90"/>
      <c r="HI2414" s="90"/>
      <c r="HJ2414" s="90"/>
      <c r="HK2414" s="90"/>
      <c r="HL2414" s="90"/>
      <c r="HM2414" s="90"/>
      <c r="HN2414" s="90"/>
      <c r="HO2414" s="90"/>
      <c r="HP2414" s="90"/>
      <c r="HQ2414" s="90"/>
      <c r="HR2414" s="90"/>
      <c r="HS2414" s="90"/>
      <c r="HT2414" s="90"/>
      <c r="HU2414" s="90"/>
      <c r="HV2414" s="90"/>
      <c r="HW2414" s="90"/>
      <c r="HX2414" s="90"/>
      <c r="HY2414" s="90"/>
      <c r="HZ2414" s="90"/>
      <c r="IA2414" s="90"/>
      <c r="IB2414" s="90"/>
      <c r="IC2414" s="90"/>
      <c r="ID2414" s="90"/>
      <c r="IE2414" s="90"/>
      <c r="IF2414" s="90"/>
      <c r="IG2414" s="90"/>
      <c r="IH2414" s="90"/>
      <c r="II2414" s="90"/>
      <c r="IJ2414" s="90"/>
      <c r="IK2414" s="90"/>
      <c r="IL2414" s="90"/>
      <c r="IM2414" s="90"/>
    </row>
    <row r="2415" spans="1:247" ht="13.5">
      <c r="A2415" s="90" t="s">
        <v>3353</v>
      </c>
      <c r="B2415" s="90" t="s">
        <v>3367</v>
      </c>
      <c r="C2415" s="90" t="s">
        <v>3696</v>
      </c>
      <c r="D2415" s="91">
        <v>45972</v>
      </c>
      <c r="E2415" s="90">
        <v>679</v>
      </c>
      <c r="F2415" s="90" t="s">
        <v>3697</v>
      </c>
      <c r="G2415" s="90" t="s">
        <v>3698</v>
      </c>
      <c r="H2415" s="92"/>
      <c r="I2415" s="92"/>
      <c r="J2415" s="93"/>
      <c r="K2415" s="94">
        <v>14577</v>
      </c>
      <c r="L2415" s="94">
        <f>K2415</f>
        <v>14577</v>
      </c>
      <c r="M2415" s="94">
        <f>K2415-L2415</f>
        <v>0</v>
      </c>
      <c r="N2415" s="117">
        <v>45846</v>
      </c>
      <c r="O2415" s="112" t="s">
        <v>3335</v>
      </c>
      <c r="P2415" s="112" t="s">
        <v>2849</v>
      </c>
      <c r="Q2415" s="112"/>
      <c r="R2415" s="112"/>
      <c r="S2415" s="112"/>
      <c r="T2415" s="112"/>
      <c r="U2415" s="90"/>
      <c r="V2415" s="90"/>
      <c r="W2415" s="90"/>
      <c r="X2415" s="90"/>
      <c r="Y2415" s="90"/>
      <c r="Z2415" s="90"/>
      <c r="AA2415" s="90"/>
      <c r="AB2415" s="90"/>
      <c r="AC2415" s="90"/>
      <c r="AD2415" s="90"/>
      <c r="AE2415" s="90"/>
      <c r="AF2415" s="90"/>
      <c r="AG2415" s="90"/>
      <c r="AH2415" s="90"/>
      <c r="AI2415" s="90"/>
      <c r="AJ2415" s="90"/>
      <c r="AK2415" s="90"/>
      <c r="AL2415" s="90"/>
      <c r="AM2415" s="90"/>
      <c r="AN2415" s="90"/>
      <c r="AO2415" s="90"/>
      <c r="AP2415" s="90"/>
      <c r="AQ2415" s="90"/>
      <c r="AR2415" s="90"/>
      <c r="AS2415" s="90"/>
      <c r="AT2415" s="90"/>
      <c r="AU2415" s="90"/>
      <c r="AV2415" s="90"/>
      <c r="AW2415" s="90"/>
      <c r="AX2415" s="90"/>
      <c r="AY2415" s="90"/>
      <c r="AZ2415" s="90"/>
      <c r="BA2415" s="90"/>
      <c r="BB2415" s="90"/>
      <c r="BC2415" s="90"/>
      <c r="BD2415" s="90"/>
      <c r="BE2415" s="90"/>
      <c r="BF2415" s="90"/>
      <c r="BG2415" s="90"/>
      <c r="BH2415" s="90"/>
      <c r="BI2415" s="90"/>
      <c r="BJ2415" s="90"/>
      <c r="BK2415" s="90"/>
      <c r="BL2415" s="90"/>
      <c r="BM2415" s="90"/>
      <c r="BN2415" s="90"/>
      <c r="BO2415" s="90"/>
      <c r="BP2415" s="90"/>
      <c r="BQ2415" s="90"/>
      <c r="BR2415" s="90"/>
      <c r="BS2415" s="90"/>
      <c r="BT2415" s="90"/>
      <c r="BU2415" s="90"/>
      <c r="BV2415" s="90"/>
      <c r="BW2415" s="90"/>
      <c r="BX2415" s="90"/>
      <c r="BY2415" s="90"/>
      <c r="BZ2415" s="90"/>
      <c r="CA2415" s="90"/>
      <c r="CB2415" s="90"/>
      <c r="CC2415" s="90"/>
      <c r="CD2415" s="90"/>
      <c r="CE2415" s="90"/>
      <c r="CF2415" s="90"/>
      <c r="CG2415" s="90"/>
      <c r="CH2415" s="90"/>
      <c r="CI2415" s="90"/>
      <c r="CJ2415" s="90"/>
      <c r="CK2415" s="90"/>
      <c r="CL2415" s="90"/>
      <c r="CM2415" s="90"/>
      <c r="CN2415" s="90"/>
      <c r="CO2415" s="90"/>
      <c r="CP2415" s="90"/>
      <c r="CQ2415" s="90"/>
      <c r="CR2415" s="90"/>
      <c r="CS2415" s="90"/>
      <c r="CT2415" s="90"/>
      <c r="CU2415" s="90"/>
      <c r="CV2415" s="90"/>
      <c r="CW2415" s="90"/>
      <c r="CX2415" s="90"/>
      <c r="CY2415" s="90"/>
      <c r="CZ2415" s="90"/>
      <c r="DA2415" s="90"/>
      <c r="DB2415" s="90"/>
      <c r="DC2415" s="90"/>
      <c r="DD2415" s="90"/>
      <c r="DE2415" s="90"/>
      <c r="DF2415" s="90"/>
      <c r="DG2415" s="90"/>
      <c r="DH2415" s="90"/>
      <c r="DI2415" s="90"/>
      <c r="DJ2415" s="90"/>
      <c r="DK2415" s="90"/>
      <c r="DL2415" s="90"/>
      <c r="DM2415" s="90"/>
      <c r="DN2415" s="90"/>
      <c r="DO2415" s="90"/>
      <c r="DP2415" s="90"/>
      <c r="DQ2415" s="90"/>
      <c r="DR2415" s="90"/>
      <c r="DS2415" s="90"/>
      <c r="DT2415" s="90"/>
      <c r="DU2415" s="90"/>
      <c r="DV2415" s="90"/>
      <c r="DW2415" s="90"/>
      <c r="DX2415" s="90"/>
      <c r="DY2415" s="90"/>
      <c r="DZ2415" s="90"/>
      <c r="EA2415" s="90"/>
      <c r="EB2415" s="90"/>
      <c r="EC2415" s="90"/>
      <c r="ED2415" s="90"/>
      <c r="EE2415" s="90"/>
      <c r="EF2415" s="90"/>
      <c r="EG2415" s="90"/>
      <c r="EH2415" s="90"/>
      <c r="EI2415" s="90"/>
      <c r="EJ2415" s="90"/>
      <c r="EK2415" s="90"/>
      <c r="EL2415" s="90"/>
      <c r="EM2415" s="90"/>
      <c r="EN2415" s="90"/>
      <c r="EO2415" s="90"/>
      <c r="EP2415" s="90"/>
      <c r="EQ2415" s="90"/>
      <c r="ER2415" s="90"/>
      <c r="ES2415" s="90"/>
      <c r="ET2415" s="90"/>
      <c r="EU2415" s="90"/>
      <c r="EV2415" s="90"/>
      <c r="EW2415" s="90"/>
      <c r="EX2415" s="90"/>
      <c r="EY2415" s="90"/>
      <c r="EZ2415" s="90"/>
      <c r="FA2415" s="90"/>
      <c r="FB2415" s="90"/>
      <c r="FC2415" s="90"/>
      <c r="FD2415" s="90"/>
      <c r="FE2415" s="90"/>
      <c r="FF2415" s="90"/>
      <c r="FG2415" s="90"/>
      <c r="FH2415" s="90"/>
      <c r="FI2415" s="90"/>
      <c r="FJ2415" s="90"/>
      <c r="FK2415" s="90"/>
      <c r="FL2415" s="90"/>
      <c r="FM2415" s="90"/>
      <c r="FN2415" s="90"/>
      <c r="FO2415" s="90"/>
      <c r="FP2415" s="90"/>
      <c r="FQ2415" s="90"/>
      <c r="FR2415" s="90"/>
      <c r="FS2415" s="90"/>
      <c r="FT2415" s="90"/>
      <c r="FU2415" s="90"/>
      <c r="FV2415" s="90"/>
      <c r="FW2415" s="90"/>
      <c r="FX2415" s="90"/>
      <c r="FY2415" s="90"/>
      <c r="FZ2415" s="90"/>
      <c r="GA2415" s="90"/>
      <c r="GB2415" s="90"/>
      <c r="GC2415" s="90"/>
      <c r="GD2415" s="90"/>
      <c r="GE2415" s="90"/>
      <c r="GF2415" s="90"/>
      <c r="GG2415" s="90"/>
      <c r="GH2415" s="90"/>
      <c r="GI2415" s="90"/>
      <c r="GJ2415" s="90"/>
      <c r="GK2415" s="90"/>
      <c r="GL2415" s="90"/>
      <c r="GM2415" s="90"/>
      <c r="GN2415" s="90"/>
      <c r="GO2415" s="90"/>
      <c r="GP2415" s="90"/>
      <c r="GQ2415" s="90"/>
      <c r="GR2415" s="90"/>
      <c r="GS2415" s="90"/>
      <c r="GT2415" s="90"/>
      <c r="GU2415" s="90"/>
      <c r="GV2415" s="90"/>
      <c r="GW2415" s="90"/>
      <c r="GX2415" s="90"/>
      <c r="GY2415" s="90"/>
      <c r="GZ2415" s="90"/>
      <c r="HA2415" s="90"/>
      <c r="HB2415" s="90"/>
      <c r="HC2415" s="90"/>
      <c r="HD2415" s="90"/>
      <c r="HE2415" s="90"/>
      <c r="HF2415" s="90"/>
      <c r="HG2415" s="90"/>
      <c r="HH2415" s="90"/>
      <c r="HI2415" s="90"/>
      <c r="HJ2415" s="90"/>
      <c r="HK2415" s="90"/>
      <c r="HL2415" s="90"/>
      <c r="HM2415" s="90"/>
      <c r="HN2415" s="90"/>
      <c r="HO2415" s="90"/>
      <c r="HP2415" s="90"/>
      <c r="HQ2415" s="90"/>
      <c r="HR2415" s="90"/>
      <c r="HS2415" s="90"/>
      <c r="HT2415" s="90"/>
      <c r="HU2415" s="90"/>
      <c r="HV2415" s="90"/>
      <c r="HW2415" s="90"/>
      <c r="HX2415" s="90"/>
      <c r="HY2415" s="90"/>
      <c r="HZ2415" s="90"/>
      <c r="IA2415" s="90"/>
      <c r="IB2415" s="90"/>
      <c r="IC2415" s="90"/>
      <c r="ID2415" s="90"/>
      <c r="IE2415" s="90"/>
      <c r="IF2415" s="90"/>
      <c r="IG2415" s="90"/>
      <c r="IH2415" s="90"/>
      <c r="II2415" s="90"/>
      <c r="IJ2415" s="90"/>
      <c r="IK2415" s="90"/>
      <c r="IL2415" s="90"/>
      <c r="IM2415" s="90"/>
    </row>
    <row r="2416" spans="1:247" ht="13.5">
      <c r="A2416" s="90" t="s">
        <v>3353</v>
      </c>
      <c r="B2416" s="90" t="s">
        <v>3699</v>
      </c>
      <c r="C2416" s="90" t="s">
        <v>3696</v>
      </c>
      <c r="D2416" s="91">
        <v>45972</v>
      </c>
      <c r="E2416" s="90" t="s">
        <v>3700</v>
      </c>
      <c r="F2416" s="90" t="s">
        <v>3697</v>
      </c>
      <c r="G2416" s="90" t="s">
        <v>3698</v>
      </c>
      <c r="H2416" s="92"/>
      <c r="I2416" s="92"/>
      <c r="J2416" s="93"/>
      <c r="K2416" s="94">
        <f>29154-14577</f>
        <v>14577</v>
      </c>
      <c r="L2416" s="94"/>
      <c r="M2416" s="94">
        <f>K2416-L2416</f>
        <v>14577</v>
      </c>
      <c r="N2416" s="90" t="s">
        <v>3032</v>
      </c>
      <c r="O2416" s="90" t="s">
        <v>3701</v>
      </c>
      <c r="P2416" s="112" t="s">
        <v>2849</v>
      </c>
      <c r="Q2416" s="90"/>
      <c r="R2416" s="90" t="s">
        <v>3661</v>
      </c>
      <c r="S2416" s="90"/>
      <c r="T2416" s="90"/>
      <c r="U2416" s="90"/>
      <c r="V2416" s="90"/>
      <c r="W2416" s="90"/>
      <c r="X2416" s="90"/>
      <c r="Y2416" s="90"/>
      <c r="Z2416" s="90"/>
      <c r="AA2416" s="90"/>
      <c r="AB2416" s="90"/>
      <c r="AC2416" s="90"/>
      <c r="AD2416" s="90"/>
      <c r="AE2416" s="90"/>
      <c r="AF2416" s="90"/>
      <c r="AG2416" s="90"/>
      <c r="AH2416" s="90"/>
      <c r="AI2416" s="90"/>
      <c r="AJ2416" s="90"/>
      <c r="AK2416" s="90"/>
      <c r="AL2416" s="90"/>
      <c r="AM2416" s="90"/>
      <c r="AN2416" s="90"/>
      <c r="AO2416" s="90"/>
      <c r="AP2416" s="90"/>
      <c r="AQ2416" s="90"/>
      <c r="AR2416" s="90"/>
      <c r="AS2416" s="90"/>
      <c r="AT2416" s="90"/>
      <c r="AU2416" s="90"/>
      <c r="AV2416" s="90"/>
      <c r="AW2416" s="90"/>
      <c r="AX2416" s="90"/>
      <c r="AY2416" s="90"/>
      <c r="AZ2416" s="90"/>
      <c r="BA2416" s="90"/>
      <c r="BB2416" s="90"/>
      <c r="BC2416" s="90"/>
      <c r="BD2416" s="90"/>
      <c r="BE2416" s="90"/>
      <c r="BF2416" s="90"/>
      <c r="BG2416" s="90"/>
      <c r="BH2416" s="90"/>
      <c r="BI2416" s="90"/>
      <c r="BJ2416" s="90"/>
      <c r="BK2416" s="90"/>
      <c r="BL2416" s="90"/>
      <c r="BM2416" s="90"/>
      <c r="BN2416" s="90"/>
      <c r="BO2416" s="90"/>
      <c r="BP2416" s="90"/>
      <c r="BQ2416" s="90"/>
      <c r="BR2416" s="90"/>
      <c r="BS2416" s="90"/>
      <c r="BT2416" s="90"/>
      <c r="BU2416" s="90"/>
      <c r="BV2416" s="90"/>
      <c r="BW2416" s="90"/>
      <c r="BX2416" s="90"/>
      <c r="BY2416" s="90"/>
      <c r="BZ2416" s="90"/>
      <c r="CA2416" s="90"/>
      <c r="CB2416" s="90"/>
      <c r="CC2416" s="90"/>
      <c r="CD2416" s="90"/>
      <c r="CE2416" s="90"/>
      <c r="CF2416" s="90"/>
      <c r="CG2416" s="90"/>
      <c r="CH2416" s="90"/>
      <c r="CI2416" s="90"/>
      <c r="CJ2416" s="90"/>
      <c r="CK2416" s="90"/>
      <c r="CL2416" s="90"/>
      <c r="CM2416" s="90"/>
      <c r="CN2416" s="90"/>
      <c r="CO2416" s="90"/>
      <c r="CP2416" s="90"/>
      <c r="CQ2416" s="90"/>
      <c r="CR2416" s="90"/>
      <c r="CS2416" s="90"/>
      <c r="CT2416" s="90"/>
      <c r="CU2416" s="90"/>
      <c r="CV2416" s="90"/>
      <c r="CW2416" s="90"/>
      <c r="CX2416" s="90"/>
      <c r="CY2416" s="90"/>
      <c r="CZ2416" s="90"/>
      <c r="DA2416" s="90"/>
      <c r="DB2416" s="90"/>
      <c r="DC2416" s="90"/>
      <c r="DD2416" s="90"/>
      <c r="DE2416" s="90"/>
      <c r="DF2416" s="90"/>
      <c r="DG2416" s="90"/>
      <c r="DH2416" s="90"/>
      <c r="DI2416" s="90"/>
      <c r="DJ2416" s="90"/>
      <c r="DK2416" s="90"/>
      <c r="DL2416" s="90"/>
      <c r="DM2416" s="90"/>
      <c r="DN2416" s="90"/>
      <c r="DO2416" s="90"/>
      <c r="DP2416" s="90"/>
      <c r="DQ2416" s="90"/>
      <c r="DR2416" s="90"/>
      <c r="DS2416" s="90"/>
      <c r="DT2416" s="90"/>
      <c r="DU2416" s="90"/>
      <c r="DV2416" s="90"/>
      <c r="DW2416" s="90"/>
      <c r="DX2416" s="90"/>
      <c r="DY2416" s="90"/>
      <c r="DZ2416" s="90"/>
      <c r="EA2416" s="90"/>
      <c r="EB2416" s="90"/>
      <c r="EC2416" s="90"/>
      <c r="ED2416" s="90"/>
      <c r="EE2416" s="90"/>
      <c r="EF2416" s="90"/>
      <c r="EG2416" s="90"/>
      <c r="EH2416" s="90"/>
      <c r="EI2416" s="90"/>
      <c r="EJ2416" s="90"/>
      <c r="EK2416" s="90"/>
      <c r="EL2416" s="90"/>
      <c r="EM2416" s="90"/>
      <c r="EN2416" s="90"/>
      <c r="EO2416" s="90"/>
      <c r="EP2416" s="90"/>
      <c r="EQ2416" s="90"/>
      <c r="ER2416" s="90"/>
      <c r="ES2416" s="90"/>
      <c r="ET2416" s="90"/>
      <c r="EU2416" s="90"/>
      <c r="EV2416" s="90"/>
      <c r="EW2416" s="90"/>
      <c r="EX2416" s="90"/>
      <c r="EY2416" s="90"/>
      <c r="EZ2416" s="90"/>
      <c r="FA2416" s="90"/>
      <c r="FB2416" s="90"/>
      <c r="FC2416" s="90"/>
      <c r="FD2416" s="90"/>
      <c r="FE2416" s="90"/>
      <c r="FF2416" s="90"/>
      <c r="FG2416" s="90"/>
      <c r="FH2416" s="90"/>
      <c r="FI2416" s="90"/>
      <c r="FJ2416" s="90"/>
      <c r="FK2416" s="90"/>
      <c r="FL2416" s="90"/>
      <c r="FM2416" s="90"/>
      <c r="FN2416" s="90"/>
      <c r="FO2416" s="90"/>
      <c r="FP2416" s="90"/>
      <c r="FQ2416" s="90"/>
      <c r="FR2416" s="90"/>
      <c r="FS2416" s="90"/>
      <c r="FT2416" s="90"/>
      <c r="FU2416" s="90"/>
      <c r="FV2416" s="90"/>
      <c r="FW2416" s="90"/>
      <c r="FX2416" s="90"/>
      <c r="FY2416" s="90"/>
      <c r="FZ2416" s="90"/>
      <c r="GA2416" s="90"/>
      <c r="GB2416" s="90"/>
      <c r="GC2416" s="90"/>
      <c r="GD2416" s="90"/>
      <c r="GE2416" s="90"/>
      <c r="GF2416" s="90"/>
      <c r="GG2416" s="90"/>
      <c r="GH2416" s="90"/>
      <c r="GI2416" s="90"/>
      <c r="GJ2416" s="90"/>
      <c r="GK2416" s="90"/>
      <c r="GL2416" s="90"/>
      <c r="GM2416" s="90"/>
      <c r="GN2416" s="90"/>
      <c r="GO2416" s="90"/>
      <c r="GP2416" s="90"/>
      <c r="GQ2416" s="90"/>
      <c r="GR2416" s="90"/>
      <c r="GS2416" s="90"/>
      <c r="GT2416" s="90"/>
      <c r="GU2416" s="90"/>
      <c r="GV2416" s="90"/>
      <c r="GW2416" s="90"/>
      <c r="GX2416" s="90"/>
      <c r="GY2416" s="90"/>
      <c r="GZ2416" s="90"/>
      <c r="HA2416" s="90"/>
      <c r="HB2416" s="90"/>
      <c r="HC2416" s="90"/>
      <c r="HD2416" s="90"/>
      <c r="HE2416" s="90"/>
      <c r="HF2416" s="90"/>
      <c r="HG2416" s="90"/>
      <c r="HH2416" s="90"/>
      <c r="HI2416" s="90"/>
      <c r="HJ2416" s="90"/>
      <c r="HK2416" s="90"/>
      <c r="HL2416" s="90"/>
      <c r="HM2416" s="90"/>
      <c r="HN2416" s="90"/>
      <c r="HO2416" s="90"/>
      <c r="HP2416" s="90"/>
      <c r="HQ2416" s="90"/>
      <c r="HR2416" s="90"/>
      <c r="HS2416" s="90"/>
      <c r="HT2416" s="90"/>
      <c r="HU2416" s="90"/>
      <c r="HV2416" s="90"/>
      <c r="HW2416" s="90"/>
      <c r="HX2416" s="90"/>
      <c r="HY2416" s="90"/>
      <c r="HZ2416" s="90"/>
      <c r="IA2416" s="90"/>
      <c r="IB2416" s="90"/>
      <c r="IC2416" s="90"/>
      <c r="ID2416" s="90"/>
      <c r="IE2416" s="90"/>
      <c r="IF2416" s="90"/>
      <c r="IG2416" s="90"/>
      <c r="IH2416" s="90"/>
      <c r="II2416" s="90"/>
      <c r="IJ2416" s="90"/>
      <c r="IK2416" s="90"/>
      <c r="IL2416" s="90"/>
      <c r="IM2416" s="90"/>
    </row>
    <row r="2417" spans="1:247" ht="14.45" customHeight="1">
      <c r="A2417" s="90"/>
      <c r="B2417" s="90"/>
      <c r="C2417" s="90"/>
      <c r="D2417" s="91"/>
      <c r="E2417" s="90"/>
      <c r="F2417" s="90"/>
      <c r="G2417" s="90"/>
      <c r="H2417" s="92"/>
      <c r="I2417" s="92"/>
      <c r="J2417" s="93"/>
      <c r="K2417" s="130">
        <f>SUM(K2415:K2416)</f>
        <v>29154</v>
      </c>
      <c r="L2417" s="130">
        <f>SUM(L2415:L2416)</f>
        <v>14577</v>
      </c>
      <c r="M2417" s="130">
        <f>SUM(M2415:M2416)</f>
        <v>14577</v>
      </c>
      <c r="N2417" s="123"/>
      <c r="O2417" s="90"/>
      <c r="P2417" s="90"/>
      <c r="Q2417" s="90"/>
      <c r="R2417" s="90"/>
      <c r="S2417" s="90"/>
      <c r="T2417" s="90"/>
      <c r="U2417" s="90"/>
      <c r="V2417" s="90"/>
      <c r="W2417" s="90"/>
      <c r="X2417" s="90"/>
      <c r="Y2417" s="90"/>
      <c r="Z2417" s="90"/>
      <c r="AA2417" s="90"/>
      <c r="AB2417" s="90"/>
      <c r="AC2417" s="90"/>
      <c r="AD2417" s="90"/>
      <c r="AE2417" s="90"/>
      <c r="AF2417" s="90"/>
      <c r="AG2417" s="90"/>
      <c r="AH2417" s="90"/>
      <c r="AI2417" s="90"/>
      <c r="AJ2417" s="90"/>
      <c r="AK2417" s="90"/>
      <c r="AL2417" s="90"/>
      <c r="AM2417" s="90"/>
      <c r="AN2417" s="90"/>
      <c r="AO2417" s="90"/>
      <c r="AP2417" s="90"/>
      <c r="AQ2417" s="90"/>
      <c r="AR2417" s="90"/>
      <c r="AS2417" s="90"/>
      <c r="AT2417" s="90"/>
      <c r="AU2417" s="90"/>
      <c r="AV2417" s="90"/>
      <c r="AW2417" s="90"/>
      <c r="AX2417" s="90"/>
      <c r="AY2417" s="90"/>
      <c r="AZ2417" s="90"/>
      <c r="BA2417" s="90"/>
      <c r="BB2417" s="90"/>
      <c r="BC2417" s="90"/>
      <c r="BD2417" s="90"/>
      <c r="BE2417" s="90"/>
      <c r="BF2417" s="90"/>
      <c r="BG2417" s="90"/>
      <c r="BH2417" s="90"/>
      <c r="BI2417" s="90"/>
      <c r="BJ2417" s="90"/>
      <c r="BK2417" s="90"/>
      <c r="BL2417" s="90"/>
      <c r="BM2417" s="90"/>
      <c r="BN2417" s="90"/>
      <c r="BO2417" s="90"/>
      <c r="BP2417" s="90"/>
      <c r="BQ2417" s="90"/>
      <c r="BR2417" s="90"/>
      <c r="BS2417" s="90"/>
      <c r="BT2417" s="90"/>
      <c r="BU2417" s="90"/>
      <c r="BV2417" s="90"/>
      <c r="BW2417" s="90"/>
      <c r="BX2417" s="90"/>
      <c r="BY2417" s="90"/>
      <c r="BZ2417" s="90"/>
      <c r="CA2417" s="90"/>
      <c r="CB2417" s="90"/>
      <c r="CC2417" s="90"/>
      <c r="CD2417" s="90"/>
      <c r="CE2417" s="90"/>
      <c r="CF2417" s="90"/>
      <c r="CG2417" s="90"/>
      <c r="CH2417" s="90"/>
      <c r="CI2417" s="90"/>
      <c r="CJ2417" s="90"/>
      <c r="CK2417" s="90"/>
      <c r="CL2417" s="90"/>
      <c r="CM2417" s="90"/>
      <c r="CN2417" s="90"/>
      <c r="CO2417" s="90"/>
      <c r="CP2417" s="90"/>
      <c r="CQ2417" s="90"/>
      <c r="CR2417" s="90"/>
      <c r="CS2417" s="90"/>
      <c r="CT2417" s="90"/>
      <c r="CU2417" s="90"/>
      <c r="CV2417" s="90"/>
      <c r="CW2417" s="90"/>
      <c r="CX2417" s="90"/>
      <c r="CY2417" s="90"/>
      <c r="CZ2417" s="90"/>
      <c r="DA2417" s="90"/>
      <c r="DB2417" s="90"/>
      <c r="DC2417" s="90"/>
      <c r="DD2417" s="90"/>
      <c r="DE2417" s="90"/>
      <c r="DF2417" s="90"/>
      <c r="DG2417" s="90"/>
      <c r="DH2417" s="90"/>
      <c r="DI2417" s="90"/>
      <c r="DJ2417" s="90"/>
      <c r="DK2417" s="90"/>
      <c r="DL2417" s="90"/>
      <c r="DM2417" s="90"/>
      <c r="DN2417" s="90"/>
      <c r="DO2417" s="90"/>
      <c r="DP2417" s="90"/>
      <c r="DQ2417" s="90"/>
      <c r="DR2417" s="90"/>
      <c r="DS2417" s="90"/>
      <c r="DT2417" s="90"/>
      <c r="DU2417" s="90"/>
      <c r="DV2417" s="90"/>
      <c r="DW2417" s="90"/>
      <c r="DX2417" s="90"/>
      <c r="DY2417" s="90"/>
      <c r="DZ2417" s="90"/>
      <c r="EA2417" s="90"/>
      <c r="EB2417" s="90"/>
      <c r="EC2417" s="90"/>
      <c r="ED2417" s="90"/>
      <c r="EE2417" s="90"/>
      <c r="EF2417" s="90"/>
      <c r="EG2417" s="90"/>
      <c r="EH2417" s="90"/>
      <c r="EI2417" s="90"/>
      <c r="EJ2417" s="90"/>
      <c r="EK2417" s="90"/>
      <c r="EL2417" s="90"/>
      <c r="EM2417" s="90"/>
      <c r="EN2417" s="90"/>
      <c r="EO2417" s="90"/>
      <c r="EP2417" s="90"/>
      <c r="EQ2417" s="90"/>
      <c r="ER2417" s="90"/>
      <c r="ES2417" s="90"/>
      <c r="ET2417" s="90"/>
      <c r="EU2417" s="90"/>
      <c r="EV2417" s="90"/>
      <c r="EW2417" s="90"/>
      <c r="EX2417" s="90"/>
      <c r="EY2417" s="90"/>
      <c r="EZ2417" s="90"/>
      <c r="FA2417" s="90"/>
      <c r="FB2417" s="90"/>
      <c r="FC2417" s="90"/>
      <c r="FD2417" s="90"/>
      <c r="FE2417" s="90"/>
      <c r="FF2417" s="90"/>
      <c r="FG2417" s="90"/>
      <c r="FH2417" s="90"/>
      <c r="FI2417" s="90"/>
      <c r="FJ2417" s="90"/>
      <c r="FK2417" s="90"/>
      <c r="FL2417" s="90"/>
      <c r="FM2417" s="90"/>
      <c r="FN2417" s="90"/>
      <c r="FO2417" s="90"/>
      <c r="FP2417" s="90"/>
      <c r="FQ2417" s="90"/>
      <c r="FR2417" s="90"/>
      <c r="FS2417" s="90"/>
      <c r="FT2417" s="90"/>
      <c r="FU2417" s="90"/>
      <c r="FV2417" s="90"/>
      <c r="FW2417" s="90"/>
      <c r="FX2417" s="90"/>
      <c r="FY2417" s="90"/>
      <c r="FZ2417" s="90"/>
      <c r="GA2417" s="90"/>
      <c r="GB2417" s="90"/>
      <c r="GC2417" s="90"/>
      <c r="GD2417" s="90"/>
      <c r="GE2417" s="90"/>
      <c r="GF2417" s="90"/>
      <c r="GG2417" s="90"/>
      <c r="GH2417" s="90"/>
      <c r="GI2417" s="90"/>
      <c r="GJ2417" s="90"/>
      <c r="GK2417" s="90"/>
      <c r="GL2417" s="90"/>
      <c r="GM2417" s="90"/>
      <c r="GN2417" s="90"/>
      <c r="GO2417" s="90"/>
      <c r="GP2417" s="90"/>
      <c r="GQ2417" s="90"/>
      <c r="GR2417" s="90"/>
      <c r="GS2417" s="90"/>
      <c r="GT2417" s="90"/>
      <c r="GU2417" s="90"/>
      <c r="GV2417" s="90"/>
      <c r="GW2417" s="90"/>
      <c r="GX2417" s="90"/>
      <c r="GY2417" s="90"/>
      <c r="GZ2417" s="90"/>
      <c r="HA2417" s="90"/>
      <c r="HB2417" s="90"/>
      <c r="HC2417" s="90"/>
      <c r="HD2417" s="90"/>
      <c r="HE2417" s="90"/>
      <c r="HF2417" s="90"/>
      <c r="HG2417" s="90"/>
      <c r="HH2417" s="90"/>
      <c r="HI2417" s="90"/>
      <c r="HJ2417" s="90"/>
      <c r="HK2417" s="90"/>
      <c r="HL2417" s="90"/>
      <c r="HM2417" s="90"/>
      <c r="HN2417" s="90"/>
      <c r="HO2417" s="90"/>
      <c r="HP2417" s="90"/>
      <c r="HQ2417" s="90"/>
      <c r="HR2417" s="90"/>
      <c r="HS2417" s="90"/>
      <c r="HT2417" s="90"/>
      <c r="HU2417" s="90"/>
      <c r="HV2417" s="90"/>
      <c r="HW2417" s="90"/>
      <c r="HX2417" s="90"/>
      <c r="HY2417" s="90"/>
      <c r="HZ2417" s="90"/>
      <c r="IA2417" s="90"/>
      <c r="IB2417" s="90"/>
      <c r="IC2417" s="90"/>
      <c r="ID2417" s="90"/>
      <c r="IE2417" s="90"/>
      <c r="IF2417" s="90"/>
      <c r="IG2417" s="90"/>
      <c r="IH2417" s="90"/>
      <c r="II2417" s="90"/>
      <c r="IJ2417" s="90"/>
      <c r="IK2417" s="90"/>
      <c r="IL2417" s="90"/>
      <c r="IM2417" s="90"/>
    </row>
    <row r="2418" spans="1:247" ht="14.45" customHeight="1">
      <c r="A2418" s="90"/>
      <c r="B2418" s="90"/>
      <c r="C2418" s="90"/>
      <c r="D2418" s="91"/>
      <c r="E2418" s="90"/>
      <c r="F2418" s="90"/>
      <c r="G2418" s="90"/>
      <c r="H2418" s="92"/>
      <c r="I2418" s="92"/>
      <c r="J2418" s="93"/>
      <c r="K2418" s="94"/>
      <c r="L2418" s="94"/>
      <c r="M2418" s="94"/>
      <c r="N2418" s="90"/>
      <c r="O2418" s="90"/>
      <c r="P2418" s="90"/>
      <c r="Q2418" s="90"/>
      <c r="R2418" s="90"/>
      <c r="S2418" s="90"/>
      <c r="T2418" s="90"/>
      <c r="U2418" s="90"/>
      <c r="V2418" s="90"/>
      <c r="W2418" s="90"/>
      <c r="X2418" s="90"/>
      <c r="Y2418" s="90"/>
      <c r="Z2418" s="90"/>
      <c r="AA2418" s="90"/>
      <c r="AB2418" s="90"/>
      <c r="AC2418" s="90"/>
      <c r="AD2418" s="90"/>
      <c r="AE2418" s="90"/>
      <c r="AF2418" s="90"/>
      <c r="AG2418" s="90"/>
      <c r="AH2418" s="90"/>
      <c r="AI2418" s="90"/>
      <c r="AJ2418" s="90"/>
      <c r="AK2418" s="90"/>
      <c r="AL2418" s="90"/>
      <c r="AM2418" s="90"/>
      <c r="AN2418" s="90"/>
      <c r="AO2418" s="90"/>
      <c r="AP2418" s="90"/>
      <c r="AQ2418" s="90"/>
      <c r="AR2418" s="90"/>
      <c r="AS2418" s="90"/>
      <c r="AT2418" s="90"/>
      <c r="AU2418" s="90"/>
      <c r="AV2418" s="90"/>
      <c r="AW2418" s="90"/>
      <c r="AX2418" s="90"/>
      <c r="AY2418" s="90"/>
      <c r="AZ2418" s="90"/>
      <c r="BA2418" s="90"/>
      <c r="BB2418" s="90"/>
      <c r="BC2418" s="90"/>
      <c r="BD2418" s="90"/>
      <c r="BE2418" s="90"/>
      <c r="BF2418" s="90"/>
      <c r="BG2418" s="90"/>
      <c r="BH2418" s="90"/>
      <c r="BI2418" s="90"/>
      <c r="BJ2418" s="90"/>
      <c r="BK2418" s="90"/>
      <c r="BL2418" s="90"/>
      <c r="BM2418" s="90"/>
      <c r="BN2418" s="90"/>
      <c r="BO2418" s="90"/>
      <c r="BP2418" s="90"/>
      <c r="BQ2418" s="90"/>
      <c r="BR2418" s="90"/>
      <c r="BS2418" s="90"/>
      <c r="BT2418" s="90"/>
      <c r="BU2418" s="90"/>
      <c r="BV2418" s="90"/>
      <c r="BW2418" s="90"/>
      <c r="BX2418" s="90"/>
      <c r="BY2418" s="90"/>
      <c r="BZ2418" s="90"/>
      <c r="CA2418" s="90"/>
      <c r="CB2418" s="90"/>
      <c r="CC2418" s="90"/>
      <c r="CD2418" s="90"/>
      <c r="CE2418" s="90"/>
      <c r="CF2418" s="90"/>
      <c r="CG2418" s="90"/>
      <c r="CH2418" s="90"/>
      <c r="CI2418" s="90"/>
      <c r="CJ2418" s="90"/>
      <c r="CK2418" s="90"/>
      <c r="CL2418" s="90"/>
      <c r="CM2418" s="90"/>
      <c r="CN2418" s="90"/>
      <c r="CO2418" s="90"/>
      <c r="CP2418" s="90"/>
      <c r="CQ2418" s="90"/>
      <c r="CR2418" s="90"/>
      <c r="CS2418" s="90"/>
      <c r="CT2418" s="90"/>
      <c r="CU2418" s="90"/>
      <c r="CV2418" s="90"/>
      <c r="CW2418" s="90"/>
      <c r="CX2418" s="90"/>
      <c r="CY2418" s="90"/>
      <c r="CZ2418" s="90"/>
      <c r="DA2418" s="90"/>
      <c r="DB2418" s="90"/>
      <c r="DC2418" s="90"/>
      <c r="DD2418" s="90"/>
      <c r="DE2418" s="90"/>
      <c r="DF2418" s="90"/>
      <c r="DG2418" s="90"/>
      <c r="DH2418" s="90"/>
      <c r="DI2418" s="90"/>
      <c r="DJ2418" s="90"/>
      <c r="DK2418" s="90"/>
      <c r="DL2418" s="90"/>
      <c r="DM2418" s="90"/>
      <c r="DN2418" s="90"/>
      <c r="DO2418" s="90"/>
      <c r="DP2418" s="90"/>
      <c r="DQ2418" s="90"/>
      <c r="DR2418" s="90"/>
      <c r="DS2418" s="90"/>
      <c r="DT2418" s="90"/>
      <c r="DU2418" s="90"/>
      <c r="DV2418" s="90"/>
      <c r="DW2418" s="90"/>
      <c r="DX2418" s="90"/>
      <c r="DY2418" s="90"/>
      <c r="DZ2418" s="90"/>
      <c r="EA2418" s="90"/>
      <c r="EB2418" s="90"/>
      <c r="EC2418" s="90"/>
      <c r="ED2418" s="90"/>
      <c r="EE2418" s="90"/>
      <c r="EF2418" s="90"/>
      <c r="EG2418" s="90"/>
      <c r="EH2418" s="90"/>
      <c r="EI2418" s="90"/>
      <c r="EJ2418" s="90"/>
      <c r="EK2418" s="90"/>
      <c r="EL2418" s="90"/>
      <c r="EM2418" s="90"/>
      <c r="EN2418" s="90"/>
      <c r="EO2418" s="90"/>
      <c r="EP2418" s="90"/>
      <c r="EQ2418" s="90"/>
      <c r="ER2418" s="90"/>
      <c r="ES2418" s="90"/>
      <c r="ET2418" s="90"/>
      <c r="EU2418" s="90"/>
      <c r="EV2418" s="90"/>
      <c r="EW2418" s="90"/>
      <c r="EX2418" s="90"/>
      <c r="EY2418" s="90"/>
      <c r="EZ2418" s="90"/>
      <c r="FA2418" s="90"/>
      <c r="FB2418" s="90"/>
      <c r="FC2418" s="90"/>
      <c r="FD2418" s="90"/>
      <c r="FE2418" s="90"/>
      <c r="FF2418" s="90"/>
      <c r="FG2418" s="90"/>
      <c r="FH2418" s="90"/>
      <c r="FI2418" s="90"/>
      <c r="FJ2418" s="90"/>
      <c r="FK2418" s="90"/>
      <c r="FL2418" s="90"/>
      <c r="FM2418" s="90"/>
      <c r="FN2418" s="90"/>
      <c r="FO2418" s="90"/>
      <c r="FP2418" s="90"/>
      <c r="FQ2418" s="90"/>
      <c r="FR2418" s="90"/>
      <c r="FS2418" s="90"/>
      <c r="FT2418" s="90"/>
      <c r="FU2418" s="90"/>
      <c r="FV2418" s="90"/>
      <c r="FW2418" s="90"/>
      <c r="FX2418" s="90"/>
      <c r="FY2418" s="90"/>
      <c r="FZ2418" s="90"/>
      <c r="GA2418" s="90"/>
      <c r="GB2418" s="90"/>
      <c r="GC2418" s="90"/>
      <c r="GD2418" s="90"/>
      <c r="GE2418" s="90"/>
      <c r="GF2418" s="90"/>
      <c r="GG2418" s="90"/>
      <c r="GH2418" s="90"/>
      <c r="GI2418" s="90"/>
      <c r="GJ2418" s="90"/>
      <c r="GK2418" s="90"/>
      <c r="GL2418" s="90"/>
      <c r="GM2418" s="90"/>
      <c r="GN2418" s="90"/>
      <c r="GO2418" s="90"/>
      <c r="GP2418" s="90"/>
      <c r="GQ2418" s="90"/>
      <c r="GR2418" s="90"/>
      <c r="GS2418" s="90"/>
      <c r="GT2418" s="90"/>
      <c r="GU2418" s="90"/>
      <c r="GV2418" s="90"/>
      <c r="GW2418" s="90"/>
      <c r="GX2418" s="90"/>
      <c r="GY2418" s="90"/>
      <c r="GZ2418" s="90"/>
      <c r="HA2418" s="90"/>
      <c r="HB2418" s="90"/>
      <c r="HC2418" s="90"/>
      <c r="HD2418" s="90"/>
      <c r="HE2418" s="90"/>
      <c r="HF2418" s="90"/>
      <c r="HG2418" s="90"/>
      <c r="HH2418" s="90"/>
      <c r="HI2418" s="90"/>
      <c r="HJ2418" s="90"/>
      <c r="HK2418" s="90"/>
      <c r="HL2418" s="90"/>
      <c r="HM2418" s="90"/>
      <c r="HN2418" s="90"/>
      <c r="HO2418" s="90"/>
      <c r="HP2418" s="90"/>
      <c r="HQ2418" s="90"/>
      <c r="HR2418" s="90"/>
      <c r="HS2418" s="90"/>
      <c r="HT2418" s="90"/>
      <c r="HU2418" s="90"/>
      <c r="HV2418" s="90"/>
      <c r="HW2418" s="90"/>
      <c r="HX2418" s="90"/>
      <c r="HY2418" s="90"/>
      <c r="HZ2418" s="90"/>
      <c r="IA2418" s="90"/>
      <c r="IB2418" s="90"/>
      <c r="IC2418" s="90"/>
      <c r="ID2418" s="90"/>
      <c r="IE2418" s="90"/>
      <c r="IF2418" s="90"/>
      <c r="IG2418" s="90"/>
      <c r="IH2418" s="90"/>
      <c r="II2418" s="90"/>
      <c r="IJ2418" s="90"/>
      <c r="IK2418" s="90"/>
      <c r="IL2418" s="90"/>
      <c r="IM2418" s="90"/>
    </row>
    <row r="2419" spans="1:247" ht="13.5">
      <c r="A2419" s="90" t="s">
        <v>3353</v>
      </c>
      <c r="B2419" s="90" t="s">
        <v>3699</v>
      </c>
      <c r="C2419" s="75" t="s">
        <v>3702</v>
      </c>
      <c r="D2419" s="75" t="s">
        <v>3703</v>
      </c>
      <c r="E2419" s="75" t="s">
        <v>3704</v>
      </c>
      <c r="F2419" s="75" t="s">
        <v>3705</v>
      </c>
      <c r="G2419" s="75" t="s">
        <v>3706</v>
      </c>
      <c r="H2419" s="77">
        <v>641628.31999999995</v>
      </c>
      <c r="I2419" s="92">
        <v>510.66</v>
      </c>
      <c r="J2419" s="93"/>
      <c r="K2419" s="94">
        <f>H2419/I2419</f>
        <v>1256.4687267457798</v>
      </c>
      <c r="L2419" s="94">
        <f>K2419</f>
        <v>1256.4687267457798</v>
      </c>
      <c r="M2419" s="94">
        <f>K2419-L2419</f>
        <v>0</v>
      </c>
      <c r="N2419" s="90" t="s">
        <v>3364</v>
      </c>
      <c r="O2419" s="90" t="s">
        <v>3496</v>
      </c>
      <c r="P2419" s="90" t="s">
        <v>2849</v>
      </c>
      <c r="Q2419" s="90"/>
      <c r="R2419" s="90" t="s">
        <v>3215</v>
      </c>
      <c r="S2419" s="90"/>
      <c r="T2419" s="90"/>
      <c r="U2419" s="90"/>
      <c r="V2419" s="90"/>
      <c r="W2419" s="90"/>
      <c r="X2419" s="90"/>
      <c r="Y2419" s="90"/>
      <c r="Z2419" s="90"/>
      <c r="AA2419" s="90"/>
      <c r="AB2419" s="90"/>
      <c r="AC2419" s="90"/>
      <c r="AD2419" s="90"/>
      <c r="AE2419" s="90"/>
      <c r="AF2419" s="90"/>
      <c r="AG2419" s="90"/>
      <c r="AH2419" s="90"/>
      <c r="AI2419" s="90"/>
      <c r="AJ2419" s="90"/>
      <c r="AK2419" s="90"/>
      <c r="AL2419" s="90"/>
      <c r="AM2419" s="90"/>
      <c r="AN2419" s="90"/>
      <c r="AO2419" s="90"/>
      <c r="AP2419" s="90"/>
      <c r="AQ2419" s="90"/>
      <c r="AR2419" s="90"/>
      <c r="AS2419" s="90"/>
      <c r="AT2419" s="90"/>
      <c r="AU2419" s="90"/>
      <c r="AV2419" s="90"/>
      <c r="AW2419" s="90"/>
      <c r="AX2419" s="90"/>
      <c r="AY2419" s="90"/>
      <c r="AZ2419" s="90"/>
      <c r="BA2419" s="90"/>
      <c r="BB2419" s="90"/>
      <c r="BC2419" s="90"/>
      <c r="BD2419" s="90"/>
      <c r="BE2419" s="90"/>
      <c r="BF2419" s="90"/>
      <c r="BG2419" s="90"/>
      <c r="BH2419" s="90"/>
      <c r="BI2419" s="90"/>
      <c r="BJ2419" s="90"/>
      <c r="BK2419" s="90"/>
      <c r="BL2419" s="90"/>
      <c r="BM2419" s="90"/>
      <c r="BN2419" s="90"/>
      <c r="BO2419" s="90"/>
      <c r="BP2419" s="90"/>
      <c r="BQ2419" s="90"/>
      <c r="BR2419" s="90"/>
      <c r="BS2419" s="90"/>
      <c r="BT2419" s="90"/>
      <c r="BU2419" s="90"/>
      <c r="BV2419" s="90"/>
      <c r="BW2419" s="90"/>
      <c r="BX2419" s="90"/>
      <c r="BY2419" s="90"/>
      <c r="BZ2419" s="90"/>
      <c r="CA2419" s="90"/>
      <c r="CB2419" s="90"/>
      <c r="CC2419" s="90"/>
      <c r="CD2419" s="90"/>
      <c r="CE2419" s="90"/>
      <c r="CF2419" s="90"/>
      <c r="CG2419" s="90"/>
      <c r="CH2419" s="90"/>
      <c r="CI2419" s="90"/>
      <c r="CJ2419" s="90"/>
      <c r="CK2419" s="90"/>
      <c r="CL2419" s="90"/>
      <c r="CM2419" s="90"/>
      <c r="CN2419" s="90"/>
      <c r="CO2419" s="90"/>
      <c r="CP2419" s="90"/>
      <c r="CQ2419" s="90"/>
      <c r="CR2419" s="90"/>
      <c r="CS2419" s="90"/>
      <c r="CT2419" s="90"/>
      <c r="CU2419" s="90"/>
      <c r="CV2419" s="90"/>
      <c r="CW2419" s="90"/>
      <c r="CX2419" s="90"/>
      <c r="CY2419" s="90"/>
      <c r="CZ2419" s="90"/>
      <c r="DA2419" s="90"/>
      <c r="DB2419" s="90"/>
      <c r="DC2419" s="90"/>
      <c r="DD2419" s="90"/>
      <c r="DE2419" s="90"/>
      <c r="DF2419" s="90"/>
      <c r="DG2419" s="90"/>
      <c r="DH2419" s="90"/>
      <c r="DI2419" s="90"/>
      <c r="DJ2419" s="90"/>
      <c r="DK2419" s="90"/>
      <c r="DL2419" s="90"/>
      <c r="DM2419" s="90"/>
      <c r="DN2419" s="90"/>
      <c r="DO2419" s="90"/>
      <c r="DP2419" s="90"/>
      <c r="DQ2419" s="90"/>
      <c r="DR2419" s="90"/>
      <c r="DS2419" s="90"/>
      <c r="DT2419" s="90"/>
      <c r="DU2419" s="90"/>
      <c r="DV2419" s="90"/>
      <c r="DW2419" s="90"/>
      <c r="DX2419" s="90"/>
      <c r="DY2419" s="90"/>
      <c r="DZ2419" s="90"/>
      <c r="EA2419" s="90"/>
      <c r="EB2419" s="90"/>
      <c r="EC2419" s="90"/>
      <c r="ED2419" s="90"/>
      <c r="EE2419" s="90"/>
      <c r="EF2419" s="90"/>
      <c r="EG2419" s="90"/>
      <c r="EH2419" s="90"/>
      <c r="EI2419" s="90"/>
      <c r="EJ2419" s="90"/>
      <c r="EK2419" s="90"/>
      <c r="EL2419" s="90"/>
      <c r="EM2419" s="90"/>
      <c r="EN2419" s="90"/>
      <c r="EO2419" s="90"/>
      <c r="EP2419" s="90"/>
      <c r="EQ2419" s="90"/>
      <c r="ER2419" s="90"/>
      <c r="ES2419" s="90"/>
      <c r="ET2419" s="90"/>
      <c r="EU2419" s="90"/>
      <c r="EV2419" s="90"/>
      <c r="EW2419" s="90"/>
      <c r="EX2419" s="90"/>
      <c r="EY2419" s="90"/>
      <c r="EZ2419" s="90"/>
      <c r="FA2419" s="90"/>
      <c r="FB2419" s="90"/>
      <c r="FC2419" s="90"/>
      <c r="FD2419" s="90"/>
      <c r="FE2419" s="90"/>
      <c r="FF2419" s="90"/>
      <c r="FG2419" s="90"/>
      <c r="FH2419" s="90"/>
      <c r="FI2419" s="90"/>
      <c r="FJ2419" s="90"/>
      <c r="FK2419" s="90"/>
      <c r="FL2419" s="90"/>
      <c r="FM2419" s="90"/>
      <c r="FN2419" s="90"/>
      <c r="FO2419" s="90"/>
      <c r="FP2419" s="90"/>
      <c r="FQ2419" s="90"/>
      <c r="FR2419" s="90"/>
      <c r="FS2419" s="90"/>
      <c r="FT2419" s="90"/>
      <c r="FU2419" s="90"/>
      <c r="FV2419" s="90"/>
      <c r="FW2419" s="90"/>
      <c r="FX2419" s="90"/>
      <c r="FY2419" s="90"/>
      <c r="FZ2419" s="90"/>
      <c r="GA2419" s="90"/>
      <c r="GB2419" s="90"/>
      <c r="GC2419" s="90"/>
      <c r="GD2419" s="90"/>
      <c r="GE2419" s="90"/>
      <c r="GF2419" s="90"/>
      <c r="GG2419" s="90"/>
      <c r="GH2419" s="90"/>
      <c r="GI2419" s="90"/>
      <c r="GJ2419" s="90"/>
      <c r="GK2419" s="90"/>
      <c r="GL2419" s="90"/>
      <c r="GM2419" s="90"/>
      <c r="GN2419" s="90"/>
      <c r="GO2419" s="90"/>
      <c r="GP2419" s="90"/>
      <c r="GQ2419" s="90"/>
      <c r="GR2419" s="90"/>
      <c r="GS2419" s="90"/>
      <c r="GT2419" s="90"/>
      <c r="GU2419" s="90"/>
      <c r="GV2419" s="90"/>
      <c r="GW2419" s="90"/>
      <c r="GX2419" s="90"/>
      <c r="GY2419" s="90"/>
      <c r="GZ2419" s="90"/>
      <c r="HA2419" s="90"/>
      <c r="HB2419" s="90"/>
      <c r="HC2419" s="90"/>
      <c r="HD2419" s="90"/>
      <c r="HE2419" s="90"/>
      <c r="HF2419" s="90"/>
      <c r="HG2419" s="90"/>
      <c r="HH2419" s="90"/>
      <c r="HI2419" s="90"/>
      <c r="HJ2419" s="90"/>
      <c r="HK2419" s="90"/>
      <c r="HL2419" s="90"/>
      <c r="HM2419" s="90"/>
      <c r="HN2419" s="90"/>
      <c r="HO2419" s="90"/>
      <c r="HP2419" s="90"/>
      <c r="HQ2419" s="90"/>
      <c r="HR2419" s="90"/>
      <c r="HS2419" s="90"/>
      <c r="HT2419" s="90"/>
      <c r="HU2419" s="90"/>
      <c r="HV2419" s="90"/>
      <c r="HW2419" s="90"/>
      <c r="HX2419" s="90"/>
      <c r="HY2419" s="90"/>
      <c r="HZ2419" s="90"/>
      <c r="IA2419" s="90"/>
      <c r="IB2419" s="90"/>
      <c r="IC2419" s="90"/>
      <c r="ID2419" s="90"/>
      <c r="IE2419" s="90"/>
      <c r="IF2419" s="90"/>
      <c r="IG2419" s="90"/>
      <c r="IH2419" s="90"/>
      <c r="II2419" s="90"/>
      <c r="IJ2419" s="90"/>
      <c r="IK2419" s="90"/>
      <c r="IL2419" s="90"/>
      <c r="IM2419" s="90"/>
    </row>
    <row r="2420" spans="1:247" ht="13.5">
      <c r="A2420" s="90" t="s">
        <v>3353</v>
      </c>
      <c r="B2420" s="90" t="s">
        <v>3699</v>
      </c>
      <c r="C2420" s="75" t="s">
        <v>3702</v>
      </c>
      <c r="D2420" s="75" t="s">
        <v>3703</v>
      </c>
      <c r="E2420" s="75" t="s">
        <v>3704</v>
      </c>
      <c r="F2420" s="75" t="s">
        <v>3705</v>
      </c>
      <c r="G2420" s="75" t="s">
        <v>3707</v>
      </c>
      <c r="H2420" s="77">
        <v>496792.04</v>
      </c>
      <c r="I2420" s="92">
        <v>510.66</v>
      </c>
      <c r="J2420" s="93"/>
      <c r="K2420" s="94">
        <f>H2420/I2420</f>
        <v>972.84306583636851</v>
      </c>
      <c r="L2420" s="94">
        <f>K2420</f>
        <v>972.84306583636851</v>
      </c>
      <c r="M2420" s="94">
        <f>K2420-L2420</f>
        <v>0</v>
      </c>
      <c r="N2420" s="90" t="s">
        <v>3364</v>
      </c>
      <c r="O2420" s="90" t="s">
        <v>3496</v>
      </c>
      <c r="P2420" s="90" t="s">
        <v>2849</v>
      </c>
      <c r="Q2420" s="90"/>
      <c r="R2420" s="90"/>
      <c r="S2420" s="90"/>
      <c r="T2420" s="90"/>
      <c r="U2420" s="90"/>
      <c r="V2420" s="90"/>
      <c r="W2420" s="90"/>
      <c r="X2420" s="90"/>
      <c r="Y2420" s="90"/>
      <c r="Z2420" s="90"/>
      <c r="AA2420" s="90"/>
      <c r="AB2420" s="90"/>
      <c r="AC2420" s="90"/>
      <c r="AD2420" s="90"/>
      <c r="AE2420" s="90"/>
      <c r="AF2420" s="90"/>
      <c r="AG2420" s="90"/>
      <c r="AH2420" s="90"/>
      <c r="AI2420" s="90"/>
      <c r="AJ2420" s="90"/>
      <c r="AK2420" s="90"/>
      <c r="AL2420" s="90"/>
      <c r="AM2420" s="90"/>
      <c r="AN2420" s="90"/>
      <c r="AO2420" s="90"/>
      <c r="AP2420" s="90"/>
      <c r="AQ2420" s="90"/>
      <c r="AR2420" s="90"/>
      <c r="AS2420" s="90"/>
      <c r="AT2420" s="90"/>
      <c r="AU2420" s="90"/>
      <c r="AV2420" s="90"/>
      <c r="AW2420" s="90"/>
      <c r="AX2420" s="90"/>
      <c r="AY2420" s="90"/>
      <c r="AZ2420" s="90"/>
      <c r="BA2420" s="90"/>
      <c r="BB2420" s="90"/>
      <c r="BC2420" s="90"/>
      <c r="BD2420" s="90"/>
      <c r="BE2420" s="90"/>
      <c r="BF2420" s="90"/>
      <c r="BG2420" s="90"/>
      <c r="BH2420" s="90"/>
      <c r="BI2420" s="90"/>
      <c r="BJ2420" s="90"/>
      <c r="BK2420" s="90"/>
      <c r="BL2420" s="90"/>
      <c r="BM2420" s="90"/>
      <c r="BN2420" s="90"/>
      <c r="BO2420" s="90"/>
      <c r="BP2420" s="90"/>
      <c r="BQ2420" s="90"/>
      <c r="BR2420" s="90"/>
      <c r="BS2420" s="90"/>
      <c r="BT2420" s="90"/>
      <c r="BU2420" s="90"/>
      <c r="BV2420" s="90"/>
      <c r="BW2420" s="90"/>
      <c r="BX2420" s="90"/>
      <c r="BY2420" s="90"/>
      <c r="BZ2420" s="90"/>
      <c r="CA2420" s="90"/>
      <c r="CB2420" s="90"/>
      <c r="CC2420" s="90"/>
      <c r="CD2420" s="90"/>
      <c r="CE2420" s="90"/>
      <c r="CF2420" s="90"/>
      <c r="CG2420" s="90"/>
      <c r="CH2420" s="90"/>
      <c r="CI2420" s="90"/>
      <c r="CJ2420" s="90"/>
      <c r="CK2420" s="90"/>
      <c r="CL2420" s="90"/>
      <c r="CM2420" s="90"/>
      <c r="CN2420" s="90"/>
      <c r="CO2420" s="90"/>
      <c r="CP2420" s="90"/>
      <c r="CQ2420" s="90"/>
      <c r="CR2420" s="90"/>
      <c r="CS2420" s="90"/>
      <c r="CT2420" s="90"/>
      <c r="CU2420" s="90"/>
      <c r="CV2420" s="90"/>
      <c r="CW2420" s="90"/>
      <c r="CX2420" s="90"/>
      <c r="CY2420" s="90"/>
      <c r="CZ2420" s="90"/>
      <c r="DA2420" s="90"/>
      <c r="DB2420" s="90"/>
      <c r="DC2420" s="90"/>
      <c r="DD2420" s="90"/>
      <c r="DE2420" s="90"/>
      <c r="DF2420" s="90"/>
      <c r="DG2420" s="90"/>
      <c r="DH2420" s="90"/>
      <c r="DI2420" s="90"/>
      <c r="DJ2420" s="90"/>
      <c r="DK2420" s="90"/>
      <c r="DL2420" s="90"/>
      <c r="DM2420" s="90"/>
      <c r="DN2420" s="90"/>
      <c r="DO2420" s="90"/>
      <c r="DP2420" s="90"/>
      <c r="DQ2420" s="90"/>
      <c r="DR2420" s="90"/>
      <c r="DS2420" s="90"/>
      <c r="DT2420" s="90"/>
      <c r="DU2420" s="90"/>
      <c r="DV2420" s="90"/>
      <c r="DW2420" s="90"/>
      <c r="DX2420" s="90"/>
      <c r="DY2420" s="90"/>
      <c r="DZ2420" s="90"/>
      <c r="EA2420" s="90"/>
      <c r="EB2420" s="90"/>
      <c r="EC2420" s="90"/>
      <c r="ED2420" s="90"/>
      <c r="EE2420" s="90"/>
      <c r="EF2420" s="90"/>
      <c r="EG2420" s="90"/>
      <c r="EH2420" s="90"/>
      <c r="EI2420" s="90"/>
      <c r="EJ2420" s="90"/>
      <c r="EK2420" s="90"/>
      <c r="EL2420" s="90"/>
      <c r="EM2420" s="90"/>
      <c r="EN2420" s="90"/>
      <c r="EO2420" s="90"/>
      <c r="EP2420" s="90"/>
      <c r="EQ2420" s="90"/>
      <c r="ER2420" s="90"/>
      <c r="ES2420" s="90"/>
      <c r="ET2420" s="90"/>
      <c r="EU2420" s="90"/>
      <c r="EV2420" s="90"/>
      <c r="EW2420" s="90"/>
      <c r="EX2420" s="90"/>
      <c r="EY2420" s="90"/>
      <c r="EZ2420" s="90"/>
      <c r="FA2420" s="90"/>
      <c r="FB2420" s="90"/>
      <c r="FC2420" s="90"/>
      <c r="FD2420" s="90"/>
      <c r="FE2420" s="90"/>
      <c r="FF2420" s="90"/>
      <c r="FG2420" s="90"/>
      <c r="FH2420" s="90"/>
      <c r="FI2420" s="90"/>
      <c r="FJ2420" s="90"/>
      <c r="FK2420" s="90"/>
      <c r="FL2420" s="90"/>
      <c r="FM2420" s="90"/>
      <c r="FN2420" s="90"/>
      <c r="FO2420" s="90"/>
      <c r="FP2420" s="90"/>
      <c r="FQ2420" s="90"/>
      <c r="FR2420" s="90"/>
      <c r="FS2420" s="90"/>
      <c r="FT2420" s="90"/>
      <c r="FU2420" s="90"/>
      <c r="FV2420" s="90"/>
      <c r="FW2420" s="90"/>
      <c r="FX2420" s="90"/>
      <c r="FY2420" s="90"/>
      <c r="FZ2420" s="90"/>
      <c r="GA2420" s="90"/>
      <c r="GB2420" s="90"/>
      <c r="GC2420" s="90"/>
      <c r="GD2420" s="90"/>
      <c r="GE2420" s="90"/>
      <c r="GF2420" s="90"/>
      <c r="GG2420" s="90"/>
      <c r="GH2420" s="90"/>
      <c r="GI2420" s="90"/>
      <c r="GJ2420" s="90"/>
      <c r="GK2420" s="90"/>
      <c r="GL2420" s="90"/>
      <c r="GM2420" s="90"/>
      <c r="GN2420" s="90"/>
      <c r="GO2420" s="90"/>
      <c r="GP2420" s="90"/>
      <c r="GQ2420" s="90"/>
      <c r="GR2420" s="90"/>
      <c r="GS2420" s="90"/>
      <c r="GT2420" s="90"/>
      <c r="GU2420" s="90"/>
      <c r="GV2420" s="90"/>
      <c r="GW2420" s="90"/>
      <c r="GX2420" s="90"/>
      <c r="GY2420" s="90"/>
      <c r="GZ2420" s="90"/>
      <c r="HA2420" s="90"/>
      <c r="HB2420" s="90"/>
      <c r="HC2420" s="90"/>
      <c r="HD2420" s="90"/>
      <c r="HE2420" s="90"/>
      <c r="HF2420" s="90"/>
      <c r="HG2420" s="90"/>
      <c r="HH2420" s="90"/>
      <c r="HI2420" s="90"/>
      <c r="HJ2420" s="90"/>
      <c r="HK2420" s="90"/>
      <c r="HL2420" s="90"/>
      <c r="HM2420" s="90"/>
      <c r="HN2420" s="90"/>
      <c r="HO2420" s="90"/>
      <c r="HP2420" s="90"/>
      <c r="HQ2420" s="90"/>
      <c r="HR2420" s="90"/>
      <c r="HS2420" s="90"/>
      <c r="HT2420" s="90"/>
      <c r="HU2420" s="90"/>
      <c r="HV2420" s="90"/>
      <c r="HW2420" s="90"/>
      <c r="HX2420" s="90"/>
      <c r="HY2420" s="90"/>
      <c r="HZ2420" s="90"/>
      <c r="IA2420" s="90"/>
      <c r="IB2420" s="90"/>
      <c r="IC2420" s="90"/>
      <c r="ID2420" s="90"/>
      <c r="IE2420" s="90"/>
      <c r="IF2420" s="90"/>
      <c r="IG2420" s="90"/>
      <c r="IH2420" s="90"/>
      <c r="II2420" s="90"/>
      <c r="IJ2420" s="90"/>
      <c r="IK2420" s="90"/>
      <c r="IL2420" s="90"/>
      <c r="IM2420" s="90"/>
    </row>
    <row r="2421" spans="1:247" ht="13.5">
      <c r="A2421" s="90" t="s">
        <v>3353</v>
      </c>
      <c r="B2421" s="90" t="s">
        <v>3699</v>
      </c>
      <c r="C2421" s="75" t="s">
        <v>3702</v>
      </c>
      <c r="D2421" s="122">
        <v>45719</v>
      </c>
      <c r="E2421" s="75" t="s">
        <v>3708</v>
      </c>
      <c r="F2421" s="75" t="s">
        <v>3705</v>
      </c>
      <c r="G2421" s="75" t="s">
        <v>3709</v>
      </c>
      <c r="H2421" s="77">
        <v>345132.74</v>
      </c>
      <c r="I2421" s="92">
        <v>504.21</v>
      </c>
      <c r="J2421" s="93"/>
      <c r="K2421" s="94">
        <f>H2421/I2421</f>
        <v>684.5019733841059</v>
      </c>
      <c r="L2421" s="94">
        <f>K2421</f>
        <v>684.5019733841059</v>
      </c>
      <c r="M2421" s="94">
        <f>K2421-L2421</f>
        <v>0</v>
      </c>
      <c r="N2421" s="90" t="s">
        <v>3364</v>
      </c>
      <c r="O2421" s="90" t="s">
        <v>3496</v>
      </c>
      <c r="P2421" s="90" t="s">
        <v>2849</v>
      </c>
      <c r="Q2421" s="90"/>
      <c r="R2421" s="90"/>
      <c r="S2421" s="90"/>
      <c r="T2421" s="90"/>
      <c r="U2421" s="90"/>
      <c r="V2421" s="90"/>
      <c r="W2421" s="90"/>
      <c r="X2421" s="90"/>
      <c r="Y2421" s="90"/>
      <c r="Z2421" s="90"/>
      <c r="AA2421" s="90"/>
      <c r="AB2421" s="90"/>
      <c r="AC2421" s="90"/>
      <c r="AD2421" s="90"/>
      <c r="AE2421" s="90"/>
      <c r="AF2421" s="90"/>
      <c r="AG2421" s="90"/>
      <c r="AH2421" s="90"/>
      <c r="AI2421" s="90"/>
      <c r="AJ2421" s="90"/>
      <c r="AK2421" s="90"/>
      <c r="AL2421" s="90"/>
      <c r="AM2421" s="90"/>
      <c r="AN2421" s="90"/>
      <c r="AO2421" s="90"/>
      <c r="AP2421" s="90"/>
      <c r="AQ2421" s="90"/>
      <c r="AR2421" s="90"/>
      <c r="AS2421" s="90"/>
      <c r="AT2421" s="90"/>
      <c r="AU2421" s="90"/>
      <c r="AV2421" s="90"/>
      <c r="AW2421" s="90"/>
      <c r="AX2421" s="90"/>
      <c r="AY2421" s="90"/>
      <c r="AZ2421" s="90"/>
      <c r="BA2421" s="90"/>
      <c r="BB2421" s="90"/>
      <c r="BC2421" s="90"/>
      <c r="BD2421" s="90"/>
      <c r="BE2421" s="90"/>
      <c r="BF2421" s="90"/>
      <c r="BG2421" s="90"/>
      <c r="BH2421" s="90"/>
      <c r="BI2421" s="90"/>
      <c r="BJ2421" s="90"/>
      <c r="BK2421" s="90"/>
      <c r="BL2421" s="90"/>
      <c r="BM2421" s="90"/>
      <c r="BN2421" s="90"/>
      <c r="BO2421" s="90"/>
      <c r="BP2421" s="90"/>
      <c r="BQ2421" s="90"/>
      <c r="BR2421" s="90"/>
      <c r="BS2421" s="90"/>
      <c r="BT2421" s="90"/>
      <c r="BU2421" s="90"/>
      <c r="BV2421" s="90"/>
      <c r="BW2421" s="90"/>
      <c r="BX2421" s="90"/>
      <c r="BY2421" s="90"/>
      <c r="BZ2421" s="90"/>
      <c r="CA2421" s="90"/>
      <c r="CB2421" s="90"/>
      <c r="CC2421" s="90"/>
      <c r="CD2421" s="90"/>
      <c r="CE2421" s="90"/>
      <c r="CF2421" s="90"/>
      <c r="CG2421" s="90"/>
      <c r="CH2421" s="90"/>
      <c r="CI2421" s="90"/>
      <c r="CJ2421" s="90"/>
      <c r="CK2421" s="90"/>
      <c r="CL2421" s="90"/>
      <c r="CM2421" s="90"/>
      <c r="CN2421" s="90"/>
      <c r="CO2421" s="90"/>
      <c r="CP2421" s="90"/>
      <c r="CQ2421" s="90"/>
      <c r="CR2421" s="90"/>
      <c r="CS2421" s="90"/>
      <c r="CT2421" s="90"/>
      <c r="CU2421" s="90"/>
      <c r="CV2421" s="90"/>
      <c r="CW2421" s="90"/>
      <c r="CX2421" s="90"/>
      <c r="CY2421" s="90"/>
      <c r="CZ2421" s="90"/>
      <c r="DA2421" s="90"/>
      <c r="DB2421" s="90"/>
      <c r="DC2421" s="90"/>
      <c r="DD2421" s="90"/>
      <c r="DE2421" s="90"/>
      <c r="DF2421" s="90"/>
      <c r="DG2421" s="90"/>
      <c r="DH2421" s="90"/>
      <c r="DI2421" s="90"/>
      <c r="DJ2421" s="90"/>
      <c r="DK2421" s="90"/>
      <c r="DL2421" s="90"/>
      <c r="DM2421" s="90"/>
      <c r="DN2421" s="90"/>
      <c r="DO2421" s="90"/>
      <c r="DP2421" s="90"/>
      <c r="DQ2421" s="90"/>
      <c r="DR2421" s="90"/>
      <c r="DS2421" s="90"/>
      <c r="DT2421" s="90"/>
      <c r="DU2421" s="90"/>
      <c r="DV2421" s="90"/>
      <c r="DW2421" s="90"/>
      <c r="DX2421" s="90"/>
      <c r="DY2421" s="90"/>
      <c r="DZ2421" s="90"/>
      <c r="EA2421" s="90"/>
      <c r="EB2421" s="90"/>
      <c r="EC2421" s="90"/>
      <c r="ED2421" s="90"/>
      <c r="EE2421" s="90"/>
      <c r="EF2421" s="90"/>
      <c r="EG2421" s="90"/>
      <c r="EH2421" s="90"/>
      <c r="EI2421" s="90"/>
      <c r="EJ2421" s="90"/>
      <c r="EK2421" s="90"/>
      <c r="EL2421" s="90"/>
      <c r="EM2421" s="90"/>
      <c r="EN2421" s="90"/>
      <c r="EO2421" s="90"/>
      <c r="EP2421" s="90"/>
      <c r="EQ2421" s="90"/>
      <c r="ER2421" s="90"/>
      <c r="ES2421" s="90"/>
      <c r="ET2421" s="90"/>
      <c r="EU2421" s="90"/>
      <c r="EV2421" s="90"/>
      <c r="EW2421" s="90"/>
      <c r="EX2421" s="90"/>
      <c r="EY2421" s="90"/>
      <c r="EZ2421" s="90"/>
      <c r="FA2421" s="90"/>
      <c r="FB2421" s="90"/>
      <c r="FC2421" s="90"/>
      <c r="FD2421" s="90"/>
      <c r="FE2421" s="90"/>
      <c r="FF2421" s="90"/>
      <c r="FG2421" s="90"/>
      <c r="FH2421" s="90"/>
      <c r="FI2421" s="90"/>
      <c r="FJ2421" s="90"/>
      <c r="FK2421" s="90"/>
      <c r="FL2421" s="90"/>
      <c r="FM2421" s="90"/>
      <c r="FN2421" s="90"/>
      <c r="FO2421" s="90"/>
      <c r="FP2421" s="90"/>
      <c r="FQ2421" s="90"/>
      <c r="FR2421" s="90"/>
      <c r="FS2421" s="90"/>
      <c r="FT2421" s="90"/>
      <c r="FU2421" s="90"/>
      <c r="FV2421" s="90"/>
      <c r="FW2421" s="90"/>
      <c r="FX2421" s="90"/>
      <c r="FY2421" s="90"/>
      <c r="FZ2421" s="90"/>
      <c r="GA2421" s="90"/>
      <c r="GB2421" s="90"/>
      <c r="GC2421" s="90"/>
      <c r="GD2421" s="90"/>
      <c r="GE2421" s="90"/>
      <c r="GF2421" s="90"/>
      <c r="GG2421" s="90"/>
      <c r="GH2421" s="90"/>
      <c r="GI2421" s="90"/>
      <c r="GJ2421" s="90"/>
      <c r="GK2421" s="90"/>
      <c r="GL2421" s="90"/>
      <c r="GM2421" s="90"/>
      <c r="GN2421" s="90"/>
      <c r="GO2421" s="90"/>
      <c r="GP2421" s="90"/>
      <c r="GQ2421" s="90"/>
      <c r="GR2421" s="90"/>
      <c r="GS2421" s="90"/>
      <c r="GT2421" s="90"/>
      <c r="GU2421" s="90"/>
      <c r="GV2421" s="90"/>
      <c r="GW2421" s="90"/>
      <c r="GX2421" s="90"/>
      <c r="GY2421" s="90"/>
      <c r="GZ2421" s="90"/>
      <c r="HA2421" s="90"/>
      <c r="HB2421" s="90"/>
      <c r="HC2421" s="90"/>
      <c r="HD2421" s="90"/>
      <c r="HE2421" s="90"/>
      <c r="HF2421" s="90"/>
      <c r="HG2421" s="90"/>
      <c r="HH2421" s="90"/>
      <c r="HI2421" s="90"/>
      <c r="HJ2421" s="90"/>
      <c r="HK2421" s="90"/>
      <c r="HL2421" s="90"/>
      <c r="HM2421" s="90"/>
      <c r="HN2421" s="90"/>
      <c r="HO2421" s="90"/>
      <c r="HP2421" s="90"/>
      <c r="HQ2421" s="90"/>
      <c r="HR2421" s="90"/>
      <c r="HS2421" s="90"/>
      <c r="HT2421" s="90"/>
      <c r="HU2421" s="90"/>
      <c r="HV2421" s="90"/>
      <c r="HW2421" s="90"/>
      <c r="HX2421" s="90"/>
      <c r="HY2421" s="90"/>
      <c r="HZ2421" s="90"/>
      <c r="IA2421" s="90"/>
      <c r="IB2421" s="90"/>
      <c r="IC2421" s="90"/>
      <c r="ID2421" s="90"/>
      <c r="IE2421" s="90"/>
      <c r="IF2421" s="90"/>
      <c r="IG2421" s="90"/>
      <c r="IH2421" s="90"/>
      <c r="II2421" s="90"/>
      <c r="IJ2421" s="90"/>
      <c r="IK2421" s="90"/>
      <c r="IL2421" s="90"/>
      <c r="IM2421" s="90"/>
    </row>
    <row r="2422" spans="1:247" ht="13.5">
      <c r="A2422" s="90" t="s">
        <v>3353</v>
      </c>
      <c r="B2422" s="90" t="s">
        <v>3699</v>
      </c>
      <c r="C2422" s="75" t="s">
        <v>3702</v>
      </c>
      <c r="D2422" s="75" t="s">
        <v>3710</v>
      </c>
      <c r="E2422" s="75" t="s">
        <v>3711</v>
      </c>
      <c r="F2422" s="75" t="s">
        <v>3705</v>
      </c>
      <c r="G2422" s="75" t="s">
        <v>3712</v>
      </c>
      <c r="H2422" s="77">
        <v>331118.58</v>
      </c>
      <c r="I2422" s="92">
        <v>508.28</v>
      </c>
      <c r="J2422" s="93"/>
      <c r="K2422" s="94">
        <f>H2422/I2422</f>
        <v>651.44916187927925</v>
      </c>
      <c r="L2422" s="94">
        <f>K2422</f>
        <v>651.44916187927925</v>
      </c>
      <c r="M2422" s="94">
        <f>K2422-L2422</f>
        <v>0</v>
      </c>
      <c r="N2422" s="90" t="s">
        <v>3364</v>
      </c>
      <c r="O2422" s="90" t="s">
        <v>3496</v>
      </c>
      <c r="P2422" s="90" t="s">
        <v>2849</v>
      </c>
      <c r="Q2422" s="90"/>
      <c r="R2422" s="90"/>
      <c r="S2422" s="90"/>
      <c r="T2422" s="90"/>
      <c r="U2422" s="90"/>
      <c r="V2422" s="90"/>
      <c r="W2422" s="90"/>
      <c r="X2422" s="90"/>
      <c r="Y2422" s="90"/>
      <c r="Z2422" s="90"/>
      <c r="AA2422" s="90"/>
      <c r="AB2422" s="90"/>
      <c r="AC2422" s="90"/>
      <c r="AD2422" s="90"/>
      <c r="AE2422" s="90"/>
      <c r="AF2422" s="90"/>
      <c r="AG2422" s="90"/>
      <c r="AH2422" s="90"/>
      <c r="AI2422" s="90"/>
      <c r="AJ2422" s="90"/>
      <c r="AK2422" s="90"/>
      <c r="AL2422" s="90"/>
      <c r="AM2422" s="90"/>
      <c r="AN2422" s="90"/>
      <c r="AO2422" s="90"/>
      <c r="AP2422" s="90"/>
      <c r="AQ2422" s="90"/>
      <c r="AR2422" s="90"/>
      <c r="AS2422" s="90"/>
      <c r="AT2422" s="90"/>
      <c r="AU2422" s="90"/>
      <c r="AV2422" s="90"/>
      <c r="AW2422" s="90"/>
      <c r="AX2422" s="90"/>
      <c r="AY2422" s="90"/>
      <c r="AZ2422" s="90"/>
      <c r="BA2422" s="90"/>
      <c r="BB2422" s="90"/>
      <c r="BC2422" s="90"/>
      <c r="BD2422" s="90"/>
      <c r="BE2422" s="90"/>
      <c r="BF2422" s="90"/>
      <c r="BG2422" s="90"/>
      <c r="BH2422" s="90"/>
      <c r="BI2422" s="90"/>
      <c r="BJ2422" s="90"/>
      <c r="BK2422" s="90"/>
      <c r="BL2422" s="90"/>
      <c r="BM2422" s="90"/>
      <c r="BN2422" s="90"/>
      <c r="BO2422" s="90"/>
      <c r="BP2422" s="90"/>
      <c r="BQ2422" s="90"/>
      <c r="BR2422" s="90"/>
      <c r="BS2422" s="90"/>
      <c r="BT2422" s="90"/>
      <c r="BU2422" s="90"/>
      <c r="BV2422" s="90"/>
      <c r="BW2422" s="90"/>
      <c r="BX2422" s="90"/>
      <c r="BY2422" s="90"/>
      <c r="BZ2422" s="90"/>
      <c r="CA2422" s="90"/>
      <c r="CB2422" s="90"/>
      <c r="CC2422" s="90"/>
      <c r="CD2422" s="90"/>
      <c r="CE2422" s="90"/>
      <c r="CF2422" s="90"/>
      <c r="CG2422" s="90"/>
      <c r="CH2422" s="90"/>
      <c r="CI2422" s="90"/>
      <c r="CJ2422" s="90"/>
      <c r="CK2422" s="90"/>
      <c r="CL2422" s="90"/>
      <c r="CM2422" s="90"/>
      <c r="CN2422" s="90"/>
      <c r="CO2422" s="90"/>
      <c r="CP2422" s="90"/>
      <c r="CQ2422" s="90"/>
      <c r="CR2422" s="90"/>
      <c r="CS2422" s="90"/>
      <c r="CT2422" s="90"/>
      <c r="CU2422" s="90"/>
      <c r="CV2422" s="90"/>
      <c r="CW2422" s="90"/>
      <c r="CX2422" s="90"/>
      <c r="CY2422" s="90"/>
      <c r="CZ2422" s="90"/>
      <c r="DA2422" s="90"/>
      <c r="DB2422" s="90"/>
      <c r="DC2422" s="90"/>
      <c r="DD2422" s="90"/>
      <c r="DE2422" s="90"/>
      <c r="DF2422" s="90"/>
      <c r="DG2422" s="90"/>
      <c r="DH2422" s="90"/>
      <c r="DI2422" s="90"/>
      <c r="DJ2422" s="90"/>
      <c r="DK2422" s="90"/>
      <c r="DL2422" s="90"/>
      <c r="DM2422" s="90"/>
      <c r="DN2422" s="90"/>
      <c r="DO2422" s="90"/>
      <c r="DP2422" s="90"/>
      <c r="DQ2422" s="90"/>
      <c r="DR2422" s="90"/>
      <c r="DS2422" s="90"/>
      <c r="DT2422" s="90"/>
      <c r="DU2422" s="90"/>
      <c r="DV2422" s="90"/>
      <c r="DW2422" s="90"/>
      <c r="DX2422" s="90"/>
      <c r="DY2422" s="90"/>
      <c r="DZ2422" s="90"/>
      <c r="EA2422" s="90"/>
      <c r="EB2422" s="90"/>
      <c r="EC2422" s="90"/>
      <c r="ED2422" s="90"/>
      <c r="EE2422" s="90"/>
      <c r="EF2422" s="90"/>
      <c r="EG2422" s="90"/>
      <c r="EH2422" s="90"/>
      <c r="EI2422" s="90"/>
      <c r="EJ2422" s="90"/>
      <c r="EK2422" s="90"/>
      <c r="EL2422" s="90"/>
      <c r="EM2422" s="90"/>
      <c r="EN2422" s="90"/>
      <c r="EO2422" s="90"/>
      <c r="EP2422" s="90"/>
      <c r="EQ2422" s="90"/>
      <c r="ER2422" s="90"/>
      <c r="ES2422" s="90"/>
      <c r="ET2422" s="90"/>
      <c r="EU2422" s="90"/>
      <c r="EV2422" s="90"/>
      <c r="EW2422" s="90"/>
      <c r="EX2422" s="90"/>
      <c r="EY2422" s="90"/>
      <c r="EZ2422" s="90"/>
      <c r="FA2422" s="90"/>
      <c r="FB2422" s="90"/>
      <c r="FC2422" s="90"/>
      <c r="FD2422" s="90"/>
      <c r="FE2422" s="90"/>
      <c r="FF2422" s="90"/>
      <c r="FG2422" s="90"/>
      <c r="FH2422" s="90"/>
      <c r="FI2422" s="90"/>
      <c r="FJ2422" s="90"/>
      <c r="FK2422" s="90"/>
      <c r="FL2422" s="90"/>
      <c r="FM2422" s="90"/>
      <c r="FN2422" s="90"/>
      <c r="FO2422" s="90"/>
      <c r="FP2422" s="90"/>
      <c r="FQ2422" s="90"/>
      <c r="FR2422" s="90"/>
      <c r="FS2422" s="90"/>
      <c r="FT2422" s="90"/>
      <c r="FU2422" s="90"/>
      <c r="FV2422" s="90"/>
      <c r="FW2422" s="90"/>
      <c r="FX2422" s="90"/>
      <c r="FY2422" s="90"/>
      <c r="FZ2422" s="90"/>
      <c r="GA2422" s="90"/>
      <c r="GB2422" s="90"/>
      <c r="GC2422" s="90"/>
      <c r="GD2422" s="90"/>
      <c r="GE2422" s="90"/>
      <c r="GF2422" s="90"/>
      <c r="GG2422" s="90"/>
      <c r="GH2422" s="90"/>
      <c r="GI2422" s="90"/>
      <c r="GJ2422" s="90"/>
      <c r="GK2422" s="90"/>
      <c r="GL2422" s="90"/>
      <c r="GM2422" s="90"/>
      <c r="GN2422" s="90"/>
      <c r="GO2422" s="90"/>
      <c r="GP2422" s="90"/>
      <c r="GQ2422" s="90"/>
      <c r="GR2422" s="90"/>
      <c r="GS2422" s="90"/>
      <c r="GT2422" s="90"/>
      <c r="GU2422" s="90"/>
      <c r="GV2422" s="90"/>
      <c r="GW2422" s="90"/>
      <c r="GX2422" s="90"/>
      <c r="GY2422" s="90"/>
      <c r="GZ2422" s="90"/>
      <c r="HA2422" s="90"/>
      <c r="HB2422" s="90"/>
      <c r="HC2422" s="90"/>
      <c r="HD2422" s="90"/>
      <c r="HE2422" s="90"/>
      <c r="HF2422" s="90"/>
      <c r="HG2422" s="90"/>
      <c r="HH2422" s="90"/>
      <c r="HI2422" s="90"/>
      <c r="HJ2422" s="90"/>
      <c r="HK2422" s="90"/>
      <c r="HL2422" s="90"/>
      <c r="HM2422" s="90"/>
      <c r="HN2422" s="90"/>
      <c r="HO2422" s="90"/>
      <c r="HP2422" s="90"/>
      <c r="HQ2422" s="90"/>
      <c r="HR2422" s="90"/>
      <c r="HS2422" s="90"/>
      <c r="HT2422" s="90"/>
      <c r="HU2422" s="90"/>
      <c r="HV2422" s="90"/>
      <c r="HW2422" s="90"/>
      <c r="HX2422" s="90"/>
      <c r="HY2422" s="90"/>
      <c r="HZ2422" s="90"/>
      <c r="IA2422" s="90"/>
      <c r="IB2422" s="90"/>
      <c r="IC2422" s="90"/>
      <c r="ID2422" s="90"/>
      <c r="IE2422" s="90"/>
      <c r="IF2422" s="90"/>
      <c r="IG2422" s="90"/>
      <c r="IH2422" s="90"/>
      <c r="II2422" s="90"/>
      <c r="IJ2422" s="90"/>
      <c r="IK2422" s="90"/>
      <c r="IL2422" s="90"/>
      <c r="IM2422" s="90"/>
    </row>
    <row r="2423" spans="1:247" ht="13.5">
      <c r="A2423" s="90"/>
      <c r="B2423" s="90"/>
      <c r="C2423" s="75"/>
      <c r="D2423" s="75"/>
      <c r="E2423" s="75"/>
      <c r="F2423" s="75"/>
      <c r="G2423" s="75"/>
      <c r="H2423" s="77"/>
      <c r="I2423" s="92"/>
      <c r="J2423" s="93"/>
      <c r="K2423" s="130">
        <f>SUM(K2419:K2422)</f>
        <v>3565.2629278455333</v>
      </c>
      <c r="L2423" s="130">
        <f>SUM(L2419:L2422)</f>
        <v>3565.2629278455333</v>
      </c>
      <c r="M2423" s="130">
        <f>K2423-L2423</f>
        <v>0</v>
      </c>
      <c r="N2423" s="90"/>
      <c r="O2423" s="90"/>
      <c r="P2423" s="90"/>
      <c r="Q2423" s="90"/>
      <c r="R2423" s="90"/>
      <c r="S2423" s="90"/>
      <c r="T2423" s="90"/>
      <c r="U2423" s="90"/>
      <c r="V2423" s="90"/>
      <c r="W2423" s="90"/>
      <c r="X2423" s="90"/>
      <c r="Y2423" s="90"/>
      <c r="Z2423" s="90"/>
      <c r="AA2423" s="90"/>
      <c r="AB2423" s="90"/>
      <c r="AC2423" s="90"/>
      <c r="AD2423" s="90"/>
      <c r="AE2423" s="90"/>
      <c r="AF2423" s="90"/>
      <c r="AG2423" s="90"/>
      <c r="AH2423" s="90"/>
      <c r="AI2423" s="90"/>
      <c r="AJ2423" s="90"/>
      <c r="AK2423" s="90"/>
      <c r="AL2423" s="90"/>
      <c r="AM2423" s="90"/>
      <c r="AN2423" s="90"/>
      <c r="AO2423" s="90"/>
      <c r="AP2423" s="90"/>
      <c r="AQ2423" s="90"/>
      <c r="AR2423" s="90"/>
      <c r="AS2423" s="90"/>
      <c r="AT2423" s="90"/>
      <c r="AU2423" s="90"/>
      <c r="AV2423" s="90"/>
      <c r="AW2423" s="90"/>
      <c r="AX2423" s="90"/>
      <c r="AY2423" s="90"/>
      <c r="AZ2423" s="90"/>
      <c r="BA2423" s="90"/>
      <c r="BB2423" s="90"/>
      <c r="BC2423" s="90"/>
      <c r="BD2423" s="90"/>
      <c r="BE2423" s="90"/>
      <c r="BF2423" s="90"/>
      <c r="BG2423" s="90"/>
      <c r="BH2423" s="90"/>
      <c r="BI2423" s="90"/>
      <c r="BJ2423" s="90"/>
      <c r="BK2423" s="90"/>
      <c r="BL2423" s="90"/>
      <c r="BM2423" s="90"/>
      <c r="BN2423" s="90"/>
      <c r="BO2423" s="90"/>
      <c r="BP2423" s="90"/>
      <c r="BQ2423" s="90"/>
      <c r="BR2423" s="90"/>
      <c r="BS2423" s="90"/>
      <c r="BT2423" s="90"/>
      <c r="BU2423" s="90"/>
      <c r="BV2423" s="90"/>
      <c r="BW2423" s="90"/>
      <c r="BX2423" s="90"/>
      <c r="BY2423" s="90"/>
      <c r="BZ2423" s="90"/>
      <c r="CA2423" s="90"/>
      <c r="CB2423" s="90"/>
      <c r="CC2423" s="90"/>
      <c r="CD2423" s="90"/>
      <c r="CE2423" s="90"/>
      <c r="CF2423" s="90"/>
      <c r="CG2423" s="90"/>
      <c r="CH2423" s="90"/>
      <c r="CI2423" s="90"/>
      <c r="CJ2423" s="90"/>
      <c r="CK2423" s="90"/>
      <c r="CL2423" s="90"/>
      <c r="CM2423" s="90"/>
      <c r="CN2423" s="90"/>
      <c r="CO2423" s="90"/>
      <c r="CP2423" s="90"/>
      <c r="CQ2423" s="90"/>
      <c r="CR2423" s="90"/>
      <c r="CS2423" s="90"/>
      <c r="CT2423" s="90"/>
      <c r="CU2423" s="90"/>
      <c r="CV2423" s="90"/>
      <c r="CW2423" s="90"/>
      <c r="CX2423" s="90"/>
      <c r="CY2423" s="90"/>
      <c r="CZ2423" s="90"/>
      <c r="DA2423" s="90"/>
      <c r="DB2423" s="90"/>
      <c r="DC2423" s="90"/>
      <c r="DD2423" s="90"/>
      <c r="DE2423" s="90"/>
      <c r="DF2423" s="90"/>
      <c r="DG2423" s="90"/>
      <c r="DH2423" s="90"/>
      <c r="DI2423" s="90"/>
      <c r="DJ2423" s="90"/>
      <c r="DK2423" s="90"/>
      <c r="DL2423" s="90"/>
      <c r="DM2423" s="90"/>
      <c r="DN2423" s="90"/>
      <c r="DO2423" s="90"/>
      <c r="DP2423" s="90"/>
      <c r="DQ2423" s="90"/>
      <c r="DR2423" s="90"/>
      <c r="DS2423" s="90"/>
      <c r="DT2423" s="90"/>
      <c r="DU2423" s="90"/>
      <c r="DV2423" s="90"/>
      <c r="DW2423" s="90"/>
      <c r="DX2423" s="90"/>
      <c r="DY2423" s="90"/>
      <c r="DZ2423" s="90"/>
      <c r="EA2423" s="90"/>
      <c r="EB2423" s="90"/>
      <c r="EC2423" s="90"/>
      <c r="ED2423" s="90"/>
      <c r="EE2423" s="90"/>
      <c r="EF2423" s="90"/>
      <c r="EG2423" s="90"/>
      <c r="EH2423" s="90"/>
      <c r="EI2423" s="90"/>
      <c r="EJ2423" s="90"/>
      <c r="EK2423" s="90"/>
      <c r="EL2423" s="90"/>
      <c r="EM2423" s="90"/>
      <c r="EN2423" s="90"/>
      <c r="EO2423" s="90"/>
      <c r="EP2423" s="90"/>
      <c r="EQ2423" s="90"/>
      <c r="ER2423" s="90"/>
      <c r="ES2423" s="90"/>
      <c r="ET2423" s="90"/>
      <c r="EU2423" s="90"/>
      <c r="EV2423" s="90"/>
      <c r="EW2423" s="90"/>
      <c r="EX2423" s="90"/>
      <c r="EY2423" s="90"/>
      <c r="EZ2423" s="90"/>
      <c r="FA2423" s="90"/>
      <c r="FB2423" s="90"/>
      <c r="FC2423" s="90"/>
      <c r="FD2423" s="90"/>
      <c r="FE2423" s="90"/>
      <c r="FF2423" s="90"/>
      <c r="FG2423" s="90"/>
      <c r="FH2423" s="90"/>
      <c r="FI2423" s="90"/>
      <c r="FJ2423" s="90"/>
      <c r="FK2423" s="90"/>
      <c r="FL2423" s="90"/>
      <c r="FM2423" s="90"/>
      <c r="FN2423" s="90"/>
      <c r="FO2423" s="90"/>
      <c r="FP2423" s="90"/>
      <c r="FQ2423" s="90"/>
      <c r="FR2423" s="90"/>
      <c r="FS2423" s="90"/>
      <c r="FT2423" s="90"/>
      <c r="FU2423" s="90"/>
      <c r="FV2423" s="90"/>
      <c r="FW2423" s="90"/>
      <c r="FX2423" s="90"/>
      <c r="FY2423" s="90"/>
      <c r="FZ2423" s="90"/>
      <c r="GA2423" s="90"/>
      <c r="GB2423" s="90"/>
      <c r="GC2423" s="90"/>
      <c r="GD2423" s="90"/>
      <c r="GE2423" s="90"/>
      <c r="GF2423" s="90"/>
      <c r="GG2423" s="90"/>
      <c r="GH2423" s="90"/>
      <c r="GI2423" s="90"/>
      <c r="GJ2423" s="90"/>
      <c r="GK2423" s="90"/>
      <c r="GL2423" s="90"/>
      <c r="GM2423" s="90"/>
      <c r="GN2423" s="90"/>
      <c r="GO2423" s="90"/>
      <c r="GP2423" s="90"/>
      <c r="GQ2423" s="90"/>
      <c r="GR2423" s="90"/>
      <c r="GS2423" s="90"/>
      <c r="GT2423" s="90"/>
      <c r="GU2423" s="90"/>
      <c r="GV2423" s="90"/>
      <c r="GW2423" s="90"/>
      <c r="GX2423" s="90"/>
      <c r="GY2423" s="90"/>
      <c r="GZ2423" s="90"/>
      <c r="HA2423" s="90"/>
      <c r="HB2423" s="90"/>
      <c r="HC2423" s="90"/>
      <c r="HD2423" s="90"/>
      <c r="HE2423" s="90"/>
      <c r="HF2423" s="90"/>
      <c r="HG2423" s="90"/>
      <c r="HH2423" s="90"/>
      <c r="HI2423" s="90"/>
      <c r="HJ2423" s="90"/>
      <c r="HK2423" s="90"/>
      <c r="HL2423" s="90"/>
      <c r="HM2423" s="90"/>
      <c r="HN2423" s="90"/>
      <c r="HO2423" s="90"/>
      <c r="HP2423" s="90"/>
      <c r="HQ2423" s="90"/>
      <c r="HR2423" s="90"/>
      <c r="HS2423" s="90"/>
      <c r="HT2423" s="90"/>
      <c r="HU2423" s="90"/>
      <c r="HV2423" s="90"/>
      <c r="HW2423" s="90"/>
      <c r="HX2423" s="90"/>
      <c r="HY2423" s="90"/>
      <c r="HZ2423" s="90"/>
      <c r="IA2423" s="90"/>
      <c r="IB2423" s="90"/>
      <c r="IC2423" s="90"/>
      <c r="ID2423" s="90"/>
      <c r="IE2423" s="90"/>
      <c r="IF2423" s="90"/>
      <c r="IG2423" s="90"/>
      <c r="IH2423" s="90"/>
      <c r="II2423" s="90"/>
      <c r="IJ2423" s="90"/>
      <c r="IK2423" s="90"/>
      <c r="IL2423" s="90"/>
      <c r="IM2423" s="90"/>
    </row>
    <row r="2424" spans="1:247" ht="13.5">
      <c r="A2424" s="90"/>
      <c r="B2424" s="90"/>
      <c r="C2424" s="75"/>
      <c r="D2424" s="75"/>
      <c r="E2424" s="75"/>
      <c r="F2424" s="75"/>
      <c r="G2424" s="75"/>
      <c r="H2424" s="77"/>
      <c r="I2424" s="92"/>
      <c r="J2424" s="93"/>
      <c r="K2424" s="94"/>
      <c r="L2424" s="94"/>
      <c r="M2424" s="94"/>
      <c r="N2424" s="90"/>
      <c r="O2424" s="90"/>
      <c r="P2424" s="90"/>
      <c r="Q2424" s="90"/>
      <c r="R2424" s="90"/>
      <c r="S2424" s="90"/>
      <c r="T2424" s="90"/>
      <c r="U2424" s="90"/>
      <c r="V2424" s="90"/>
      <c r="W2424" s="90"/>
      <c r="X2424" s="90"/>
      <c r="Y2424" s="90"/>
      <c r="Z2424" s="90"/>
      <c r="AA2424" s="90"/>
      <c r="AB2424" s="90"/>
      <c r="AC2424" s="90"/>
      <c r="AD2424" s="90"/>
      <c r="AE2424" s="90"/>
      <c r="AF2424" s="90"/>
      <c r="AG2424" s="90"/>
      <c r="AH2424" s="90"/>
      <c r="AI2424" s="90"/>
      <c r="AJ2424" s="90"/>
      <c r="AK2424" s="90"/>
      <c r="AL2424" s="90"/>
      <c r="AM2424" s="90"/>
      <c r="AN2424" s="90"/>
      <c r="AO2424" s="90"/>
      <c r="AP2424" s="90"/>
      <c r="AQ2424" s="90"/>
      <c r="AR2424" s="90"/>
      <c r="AS2424" s="90"/>
      <c r="AT2424" s="90"/>
      <c r="AU2424" s="90"/>
      <c r="AV2424" s="90"/>
      <c r="AW2424" s="90"/>
      <c r="AX2424" s="90"/>
      <c r="AY2424" s="90"/>
      <c r="AZ2424" s="90"/>
      <c r="BA2424" s="90"/>
      <c r="BB2424" s="90"/>
      <c r="BC2424" s="90"/>
      <c r="BD2424" s="90"/>
      <c r="BE2424" s="90"/>
      <c r="BF2424" s="90"/>
      <c r="BG2424" s="90"/>
      <c r="BH2424" s="90"/>
      <c r="BI2424" s="90"/>
      <c r="BJ2424" s="90"/>
      <c r="BK2424" s="90"/>
      <c r="BL2424" s="90"/>
      <c r="BM2424" s="90"/>
      <c r="BN2424" s="90"/>
      <c r="BO2424" s="90"/>
      <c r="BP2424" s="90"/>
      <c r="BQ2424" s="90"/>
      <c r="BR2424" s="90"/>
      <c r="BS2424" s="90"/>
      <c r="BT2424" s="90"/>
      <c r="BU2424" s="90"/>
      <c r="BV2424" s="90"/>
      <c r="BW2424" s="90"/>
      <c r="BX2424" s="90"/>
      <c r="BY2424" s="90"/>
      <c r="BZ2424" s="90"/>
      <c r="CA2424" s="90"/>
      <c r="CB2424" s="90"/>
      <c r="CC2424" s="90"/>
      <c r="CD2424" s="90"/>
      <c r="CE2424" s="90"/>
      <c r="CF2424" s="90"/>
      <c r="CG2424" s="90"/>
      <c r="CH2424" s="90"/>
      <c r="CI2424" s="90"/>
      <c r="CJ2424" s="90"/>
      <c r="CK2424" s="90"/>
      <c r="CL2424" s="90"/>
      <c r="CM2424" s="90"/>
      <c r="CN2424" s="90"/>
      <c r="CO2424" s="90"/>
      <c r="CP2424" s="90"/>
      <c r="CQ2424" s="90"/>
      <c r="CR2424" s="90"/>
      <c r="CS2424" s="90"/>
      <c r="CT2424" s="90"/>
      <c r="CU2424" s="90"/>
      <c r="CV2424" s="90"/>
      <c r="CW2424" s="90"/>
      <c r="CX2424" s="90"/>
      <c r="CY2424" s="90"/>
      <c r="CZ2424" s="90"/>
      <c r="DA2424" s="90"/>
      <c r="DB2424" s="90"/>
      <c r="DC2424" s="90"/>
      <c r="DD2424" s="90"/>
      <c r="DE2424" s="90"/>
      <c r="DF2424" s="90"/>
      <c r="DG2424" s="90"/>
      <c r="DH2424" s="90"/>
      <c r="DI2424" s="90"/>
      <c r="DJ2424" s="90"/>
      <c r="DK2424" s="90"/>
      <c r="DL2424" s="90"/>
      <c r="DM2424" s="90"/>
      <c r="DN2424" s="90"/>
      <c r="DO2424" s="90"/>
      <c r="DP2424" s="90"/>
      <c r="DQ2424" s="90"/>
      <c r="DR2424" s="90"/>
      <c r="DS2424" s="90"/>
      <c r="DT2424" s="90"/>
      <c r="DU2424" s="90"/>
      <c r="DV2424" s="90"/>
      <c r="DW2424" s="90"/>
      <c r="DX2424" s="90"/>
      <c r="DY2424" s="90"/>
      <c r="DZ2424" s="90"/>
      <c r="EA2424" s="90"/>
      <c r="EB2424" s="90"/>
      <c r="EC2424" s="90"/>
      <c r="ED2424" s="90"/>
      <c r="EE2424" s="90"/>
      <c r="EF2424" s="90"/>
      <c r="EG2424" s="90"/>
      <c r="EH2424" s="90"/>
      <c r="EI2424" s="90"/>
      <c r="EJ2424" s="90"/>
      <c r="EK2424" s="90"/>
      <c r="EL2424" s="90"/>
      <c r="EM2424" s="90"/>
      <c r="EN2424" s="90"/>
      <c r="EO2424" s="90"/>
      <c r="EP2424" s="90"/>
      <c r="EQ2424" s="90"/>
      <c r="ER2424" s="90"/>
      <c r="ES2424" s="90"/>
      <c r="ET2424" s="90"/>
      <c r="EU2424" s="90"/>
      <c r="EV2424" s="90"/>
      <c r="EW2424" s="90"/>
      <c r="EX2424" s="90"/>
      <c r="EY2424" s="90"/>
      <c r="EZ2424" s="90"/>
      <c r="FA2424" s="90"/>
      <c r="FB2424" s="90"/>
      <c r="FC2424" s="90"/>
      <c r="FD2424" s="90"/>
      <c r="FE2424" s="90"/>
      <c r="FF2424" s="90"/>
      <c r="FG2424" s="90"/>
      <c r="FH2424" s="90"/>
      <c r="FI2424" s="90"/>
      <c r="FJ2424" s="90"/>
      <c r="FK2424" s="90"/>
      <c r="FL2424" s="90"/>
      <c r="FM2424" s="90"/>
      <c r="FN2424" s="90"/>
      <c r="FO2424" s="90"/>
      <c r="FP2424" s="90"/>
      <c r="FQ2424" s="90"/>
      <c r="FR2424" s="90"/>
      <c r="FS2424" s="90"/>
      <c r="FT2424" s="90"/>
      <c r="FU2424" s="90"/>
      <c r="FV2424" s="90"/>
      <c r="FW2424" s="90"/>
      <c r="FX2424" s="90"/>
      <c r="FY2424" s="90"/>
      <c r="FZ2424" s="90"/>
      <c r="GA2424" s="90"/>
      <c r="GB2424" s="90"/>
      <c r="GC2424" s="90"/>
      <c r="GD2424" s="90"/>
      <c r="GE2424" s="90"/>
      <c r="GF2424" s="90"/>
      <c r="GG2424" s="90"/>
      <c r="GH2424" s="90"/>
      <c r="GI2424" s="90"/>
      <c r="GJ2424" s="90"/>
      <c r="GK2424" s="90"/>
      <c r="GL2424" s="90"/>
      <c r="GM2424" s="90"/>
      <c r="GN2424" s="90"/>
      <c r="GO2424" s="90"/>
      <c r="GP2424" s="90"/>
      <c r="GQ2424" s="90"/>
      <c r="GR2424" s="90"/>
      <c r="GS2424" s="90"/>
      <c r="GT2424" s="90"/>
      <c r="GU2424" s="90"/>
      <c r="GV2424" s="90"/>
      <c r="GW2424" s="90"/>
      <c r="GX2424" s="90"/>
      <c r="GY2424" s="90"/>
      <c r="GZ2424" s="90"/>
      <c r="HA2424" s="90"/>
      <c r="HB2424" s="90"/>
      <c r="HC2424" s="90"/>
      <c r="HD2424" s="90"/>
      <c r="HE2424" s="90"/>
      <c r="HF2424" s="90"/>
      <c r="HG2424" s="90"/>
      <c r="HH2424" s="90"/>
      <c r="HI2424" s="90"/>
      <c r="HJ2424" s="90"/>
      <c r="HK2424" s="90"/>
      <c r="HL2424" s="90"/>
      <c r="HM2424" s="90"/>
      <c r="HN2424" s="90"/>
      <c r="HO2424" s="90"/>
      <c r="HP2424" s="90"/>
      <c r="HQ2424" s="90"/>
      <c r="HR2424" s="90"/>
      <c r="HS2424" s="90"/>
      <c r="HT2424" s="90"/>
      <c r="HU2424" s="90"/>
      <c r="HV2424" s="90"/>
      <c r="HW2424" s="90"/>
      <c r="HX2424" s="90"/>
      <c r="HY2424" s="90"/>
      <c r="HZ2424" s="90"/>
      <c r="IA2424" s="90"/>
      <c r="IB2424" s="90"/>
      <c r="IC2424" s="90"/>
      <c r="ID2424" s="90"/>
      <c r="IE2424" s="90"/>
      <c r="IF2424" s="90"/>
      <c r="IG2424" s="90"/>
      <c r="IH2424" s="90"/>
      <c r="II2424" s="90"/>
      <c r="IJ2424" s="90"/>
      <c r="IK2424" s="90"/>
      <c r="IL2424" s="90"/>
      <c r="IM2424" s="90"/>
    </row>
    <row r="2425" spans="1:247" ht="13.5">
      <c r="A2425" s="90" t="s">
        <v>3353</v>
      </c>
      <c r="B2425" s="90" t="s">
        <v>3699</v>
      </c>
      <c r="C2425" s="90" t="s">
        <v>3381</v>
      </c>
      <c r="D2425" s="98">
        <v>45848</v>
      </c>
      <c r="E2425" s="90">
        <v>221</v>
      </c>
      <c r="F2425" s="90" t="s">
        <v>3713</v>
      </c>
      <c r="G2425" s="90" t="s">
        <v>3714</v>
      </c>
      <c r="H2425" s="92">
        <v>213570</v>
      </c>
      <c r="I2425" s="136">
        <f>H2425/K2425</f>
        <v>494.00906735751295</v>
      </c>
      <c r="J2425" s="90"/>
      <c r="K2425" s="110">
        <v>432.32</v>
      </c>
      <c r="L2425" s="94">
        <f>K2425</f>
        <v>432.32</v>
      </c>
      <c r="M2425" s="94">
        <f>K2425-L2425</f>
        <v>0</v>
      </c>
      <c r="N2425" s="91"/>
      <c r="O2425" s="90"/>
      <c r="P2425" s="90"/>
      <c r="Q2425" s="90"/>
      <c r="R2425" s="90"/>
      <c r="S2425" s="90"/>
      <c r="T2425" s="90"/>
      <c r="U2425" s="90"/>
      <c r="V2425" s="90"/>
      <c r="W2425" s="90"/>
      <c r="X2425" s="90"/>
      <c r="Y2425" s="90"/>
      <c r="Z2425" s="90"/>
      <c r="AA2425" s="90"/>
      <c r="AB2425" s="90"/>
      <c r="AC2425" s="90"/>
      <c r="AD2425" s="90"/>
      <c r="AE2425" s="90"/>
      <c r="AF2425" s="90"/>
      <c r="AG2425" s="90"/>
      <c r="AH2425" s="90"/>
      <c r="AI2425" s="90"/>
      <c r="AJ2425" s="90"/>
      <c r="AK2425" s="90"/>
      <c r="AL2425" s="90"/>
      <c r="AM2425" s="90"/>
      <c r="AN2425" s="90"/>
      <c r="AO2425" s="90"/>
      <c r="AP2425" s="90"/>
      <c r="AQ2425" s="90"/>
      <c r="AR2425" s="90"/>
      <c r="AS2425" s="90"/>
      <c r="AT2425" s="90"/>
      <c r="AU2425" s="90"/>
      <c r="AV2425" s="90"/>
      <c r="AW2425" s="90"/>
      <c r="AX2425" s="90"/>
      <c r="AY2425" s="90"/>
      <c r="AZ2425" s="90"/>
      <c r="BA2425" s="90"/>
      <c r="BB2425" s="90"/>
      <c r="BC2425" s="90"/>
      <c r="BD2425" s="90"/>
      <c r="BE2425" s="90"/>
      <c r="BF2425" s="90"/>
      <c r="BG2425" s="90"/>
      <c r="BH2425" s="90"/>
      <c r="BI2425" s="90"/>
      <c r="BJ2425" s="90"/>
      <c r="BK2425" s="90"/>
      <c r="BL2425" s="90"/>
      <c r="BM2425" s="90"/>
      <c r="BN2425" s="90"/>
      <c r="BO2425" s="90"/>
      <c r="BP2425" s="90"/>
      <c r="BQ2425" s="90"/>
      <c r="BR2425" s="90"/>
      <c r="BS2425" s="90"/>
      <c r="BT2425" s="90"/>
      <c r="BU2425" s="90"/>
      <c r="BV2425" s="90"/>
      <c r="BW2425" s="90"/>
      <c r="BX2425" s="90"/>
      <c r="BY2425" s="90"/>
      <c r="BZ2425" s="90"/>
      <c r="CA2425" s="90"/>
      <c r="CB2425" s="90"/>
      <c r="CC2425" s="90"/>
      <c r="CD2425" s="90"/>
      <c r="CE2425" s="90"/>
      <c r="CF2425" s="90"/>
      <c r="CG2425" s="90"/>
      <c r="CH2425" s="90"/>
      <c r="CI2425" s="90"/>
      <c r="CJ2425" s="90"/>
      <c r="CK2425" s="90"/>
      <c r="CL2425" s="90"/>
      <c r="CM2425" s="90"/>
      <c r="CN2425" s="90"/>
      <c r="CO2425" s="90"/>
      <c r="CP2425" s="90"/>
      <c r="CQ2425" s="90"/>
      <c r="CR2425" s="90"/>
      <c r="CS2425" s="90"/>
      <c r="CT2425" s="90"/>
      <c r="CU2425" s="90"/>
      <c r="CV2425" s="90"/>
      <c r="CW2425" s="90"/>
      <c r="CX2425" s="90"/>
      <c r="CY2425" s="90"/>
      <c r="CZ2425" s="90"/>
      <c r="DA2425" s="90"/>
      <c r="DB2425" s="90"/>
      <c r="DC2425" s="90"/>
      <c r="DD2425" s="90"/>
      <c r="DE2425" s="90"/>
      <c r="DF2425" s="90"/>
      <c r="DG2425" s="90"/>
      <c r="DH2425" s="90"/>
      <c r="DI2425" s="90"/>
      <c r="DJ2425" s="90"/>
      <c r="DK2425" s="90"/>
      <c r="DL2425" s="90"/>
      <c r="DM2425" s="90"/>
      <c r="DN2425" s="90"/>
      <c r="DO2425" s="90"/>
      <c r="DP2425" s="90"/>
      <c r="DQ2425" s="90"/>
      <c r="DR2425" s="90"/>
      <c r="DS2425" s="90"/>
      <c r="DT2425" s="90"/>
      <c r="DU2425" s="90"/>
      <c r="DV2425" s="90"/>
      <c r="DW2425" s="90"/>
      <c r="DX2425" s="90"/>
      <c r="DY2425" s="90"/>
      <c r="DZ2425" s="90"/>
      <c r="EA2425" s="90"/>
      <c r="EB2425" s="90"/>
      <c r="EC2425" s="90"/>
      <c r="ED2425" s="90"/>
      <c r="EE2425" s="90"/>
      <c r="EF2425" s="90"/>
      <c r="EG2425" s="90"/>
      <c r="EH2425" s="90"/>
      <c r="EI2425" s="90"/>
      <c r="EJ2425" s="90"/>
      <c r="EK2425" s="90"/>
      <c r="EL2425" s="90"/>
      <c r="EM2425" s="90"/>
      <c r="EN2425" s="90"/>
      <c r="EO2425" s="90"/>
      <c r="EP2425" s="90"/>
      <c r="EQ2425" s="90"/>
      <c r="ER2425" s="90"/>
      <c r="ES2425" s="90"/>
      <c r="ET2425" s="90"/>
      <c r="EU2425" s="90"/>
      <c r="EV2425" s="90"/>
      <c r="EW2425" s="90"/>
      <c r="EX2425" s="90"/>
      <c r="EY2425" s="90"/>
      <c r="EZ2425" s="90"/>
      <c r="FA2425" s="90"/>
      <c r="FB2425" s="90"/>
      <c r="FC2425" s="90"/>
      <c r="FD2425" s="90"/>
      <c r="FE2425" s="90"/>
      <c r="FF2425" s="90"/>
      <c r="FG2425" s="90"/>
      <c r="FH2425" s="90"/>
      <c r="FI2425" s="90"/>
      <c r="FJ2425" s="90"/>
      <c r="FK2425" s="90"/>
      <c r="FL2425" s="90"/>
      <c r="FM2425" s="90"/>
      <c r="FN2425" s="90"/>
      <c r="FO2425" s="90"/>
      <c r="FP2425" s="90"/>
      <c r="FQ2425" s="90"/>
      <c r="FR2425" s="90"/>
      <c r="FS2425" s="90"/>
      <c r="FT2425" s="90"/>
      <c r="FU2425" s="90"/>
      <c r="FV2425" s="90"/>
      <c r="FW2425" s="90"/>
      <c r="FX2425" s="90"/>
      <c r="FY2425" s="90"/>
      <c r="FZ2425" s="90"/>
      <c r="GA2425" s="90"/>
      <c r="GB2425" s="90"/>
      <c r="GC2425" s="90"/>
      <c r="GD2425" s="90"/>
      <c r="GE2425" s="90"/>
      <c r="GF2425" s="90"/>
      <c r="GG2425" s="90"/>
      <c r="GH2425" s="90"/>
      <c r="GI2425" s="90"/>
      <c r="GJ2425" s="90"/>
      <c r="GK2425" s="90"/>
      <c r="GL2425" s="90"/>
      <c r="GM2425" s="90"/>
      <c r="GN2425" s="90"/>
      <c r="GO2425" s="90"/>
      <c r="GP2425" s="90"/>
      <c r="GQ2425" s="90"/>
      <c r="GR2425" s="90"/>
      <c r="GS2425" s="90"/>
      <c r="GT2425" s="90"/>
      <c r="GU2425" s="90"/>
      <c r="GV2425" s="90"/>
      <c r="GW2425" s="90"/>
      <c r="GX2425" s="90"/>
      <c r="GY2425" s="90"/>
      <c r="GZ2425" s="90"/>
      <c r="HA2425" s="90"/>
      <c r="HB2425" s="90"/>
      <c r="HC2425" s="90"/>
      <c r="HD2425" s="90"/>
      <c r="HE2425" s="90"/>
      <c r="HF2425" s="90"/>
      <c r="HG2425" s="90"/>
      <c r="HH2425" s="90"/>
      <c r="HI2425" s="90"/>
      <c r="HJ2425" s="90"/>
      <c r="HK2425" s="90"/>
      <c r="HL2425" s="90"/>
      <c r="HM2425" s="90"/>
      <c r="HN2425" s="90"/>
      <c r="HO2425" s="90"/>
      <c r="HP2425" s="90"/>
      <c r="HQ2425" s="90"/>
      <c r="HR2425" s="90"/>
      <c r="HS2425" s="90"/>
      <c r="HT2425" s="90"/>
      <c r="HU2425" s="90"/>
      <c r="HV2425" s="90"/>
      <c r="HW2425" s="90"/>
      <c r="HX2425" s="90"/>
      <c r="HY2425" s="90"/>
      <c r="HZ2425" s="90"/>
      <c r="IA2425" s="90"/>
      <c r="IB2425" s="90"/>
      <c r="IC2425" s="90"/>
      <c r="ID2425" s="90"/>
      <c r="IE2425" s="90"/>
      <c r="IF2425" s="90"/>
      <c r="IG2425" s="90"/>
      <c r="IH2425" s="90"/>
      <c r="II2425" s="90"/>
      <c r="IJ2425" s="90"/>
      <c r="IK2425" s="90"/>
      <c r="IL2425" s="90"/>
      <c r="IM2425" s="90"/>
    </row>
    <row r="2426" spans="1:247" ht="13.5">
      <c r="A2426" s="90" t="s">
        <v>3353</v>
      </c>
      <c r="B2426" s="90" t="s">
        <v>3699</v>
      </c>
      <c r="C2426" s="90" t="s">
        <v>3381</v>
      </c>
      <c r="D2426" s="90" t="s">
        <v>3520</v>
      </c>
      <c r="E2426" s="90">
        <v>4289</v>
      </c>
      <c r="F2426" s="90" t="s">
        <v>3715</v>
      </c>
      <c r="G2426" s="90" t="s">
        <v>728</v>
      </c>
      <c r="H2426" s="92">
        <v>359720</v>
      </c>
      <c r="I2426" s="136">
        <v>495</v>
      </c>
      <c r="J2426" s="90"/>
      <c r="K2426" s="110">
        <f>H2426/I2426</f>
        <v>726.70707070707067</v>
      </c>
      <c r="L2426" s="94">
        <f>K2426</f>
        <v>726.70707070707067</v>
      </c>
      <c r="M2426" s="94">
        <f>K2426-L2426</f>
        <v>0</v>
      </c>
      <c r="N2426" s="91">
        <v>45972</v>
      </c>
      <c r="O2426" s="90" t="s">
        <v>3716</v>
      </c>
      <c r="P2426" s="90" t="s">
        <v>2849</v>
      </c>
      <c r="Q2426" s="90"/>
      <c r="R2426" s="90"/>
      <c r="S2426" s="90"/>
      <c r="T2426" s="90"/>
      <c r="U2426" s="90"/>
      <c r="V2426" s="90"/>
      <c r="W2426" s="90"/>
      <c r="X2426" s="90"/>
      <c r="Y2426" s="90"/>
      <c r="Z2426" s="90"/>
      <c r="AA2426" s="90"/>
      <c r="AB2426" s="90"/>
      <c r="AC2426" s="90"/>
      <c r="AD2426" s="90"/>
      <c r="AE2426" s="90"/>
      <c r="AF2426" s="90"/>
      <c r="AG2426" s="90"/>
      <c r="AH2426" s="90"/>
      <c r="AI2426" s="90"/>
      <c r="AJ2426" s="90"/>
      <c r="AK2426" s="90"/>
      <c r="AL2426" s="90"/>
      <c r="AM2426" s="90"/>
      <c r="AN2426" s="90"/>
      <c r="AO2426" s="90"/>
      <c r="AP2426" s="90"/>
      <c r="AQ2426" s="90"/>
      <c r="AR2426" s="90"/>
      <c r="AS2426" s="90"/>
      <c r="AT2426" s="90"/>
      <c r="AU2426" s="90"/>
      <c r="AV2426" s="90"/>
      <c r="AW2426" s="90"/>
      <c r="AX2426" s="90"/>
      <c r="AY2426" s="90"/>
      <c r="AZ2426" s="90"/>
      <c r="BA2426" s="90"/>
      <c r="BB2426" s="90"/>
      <c r="BC2426" s="90"/>
      <c r="BD2426" s="90"/>
      <c r="BE2426" s="90"/>
      <c r="BF2426" s="90"/>
      <c r="BG2426" s="90"/>
      <c r="BH2426" s="90"/>
      <c r="BI2426" s="90"/>
      <c r="BJ2426" s="90"/>
      <c r="BK2426" s="90"/>
      <c r="BL2426" s="90"/>
      <c r="BM2426" s="90"/>
      <c r="BN2426" s="90"/>
      <c r="BO2426" s="90"/>
      <c r="BP2426" s="90"/>
      <c r="BQ2426" s="90"/>
      <c r="BR2426" s="90"/>
      <c r="BS2426" s="90"/>
      <c r="BT2426" s="90"/>
      <c r="BU2426" s="90"/>
      <c r="BV2426" s="90"/>
      <c r="BW2426" s="90"/>
      <c r="BX2426" s="90"/>
      <c r="BY2426" s="90"/>
      <c r="BZ2426" s="90"/>
      <c r="CA2426" s="90"/>
      <c r="CB2426" s="90"/>
      <c r="CC2426" s="90"/>
      <c r="CD2426" s="90"/>
      <c r="CE2426" s="90"/>
      <c r="CF2426" s="90"/>
      <c r="CG2426" s="90"/>
      <c r="CH2426" s="90"/>
      <c r="CI2426" s="90"/>
      <c r="CJ2426" s="90"/>
      <c r="CK2426" s="90"/>
      <c r="CL2426" s="90"/>
      <c r="CM2426" s="90"/>
      <c r="CN2426" s="90"/>
      <c r="CO2426" s="90"/>
      <c r="CP2426" s="90"/>
      <c r="CQ2426" s="90"/>
      <c r="CR2426" s="90"/>
      <c r="CS2426" s="90"/>
      <c r="CT2426" s="90"/>
      <c r="CU2426" s="90"/>
      <c r="CV2426" s="90"/>
      <c r="CW2426" s="90"/>
      <c r="CX2426" s="90"/>
      <c r="CY2426" s="90"/>
      <c r="CZ2426" s="90"/>
      <c r="DA2426" s="90"/>
      <c r="DB2426" s="90"/>
      <c r="DC2426" s="90"/>
      <c r="DD2426" s="90"/>
      <c r="DE2426" s="90"/>
      <c r="DF2426" s="90"/>
      <c r="DG2426" s="90"/>
      <c r="DH2426" s="90"/>
      <c r="DI2426" s="90"/>
      <c r="DJ2426" s="90"/>
      <c r="DK2426" s="90"/>
      <c r="DL2426" s="90"/>
      <c r="DM2426" s="90"/>
      <c r="DN2426" s="90"/>
      <c r="DO2426" s="90"/>
      <c r="DP2426" s="90"/>
      <c r="DQ2426" s="90"/>
      <c r="DR2426" s="90"/>
      <c r="DS2426" s="90"/>
      <c r="DT2426" s="90"/>
      <c r="DU2426" s="90"/>
      <c r="DV2426" s="90"/>
      <c r="DW2426" s="90"/>
      <c r="DX2426" s="90"/>
      <c r="DY2426" s="90"/>
      <c r="DZ2426" s="90"/>
      <c r="EA2426" s="90"/>
      <c r="EB2426" s="90"/>
      <c r="EC2426" s="90"/>
      <c r="ED2426" s="90"/>
      <c r="EE2426" s="90"/>
      <c r="EF2426" s="90"/>
      <c r="EG2426" s="90"/>
      <c r="EH2426" s="90"/>
      <c r="EI2426" s="90"/>
      <c r="EJ2426" s="90"/>
      <c r="EK2426" s="90"/>
      <c r="EL2426" s="90"/>
      <c r="EM2426" s="90"/>
      <c r="EN2426" s="90"/>
      <c r="EO2426" s="90"/>
      <c r="EP2426" s="90"/>
      <c r="EQ2426" s="90"/>
      <c r="ER2426" s="90"/>
      <c r="ES2426" s="90"/>
      <c r="ET2426" s="90"/>
      <c r="EU2426" s="90"/>
      <c r="EV2426" s="90"/>
      <c r="EW2426" s="90"/>
      <c r="EX2426" s="90"/>
      <c r="EY2426" s="90"/>
      <c r="EZ2426" s="90"/>
      <c r="FA2426" s="90"/>
      <c r="FB2426" s="90"/>
      <c r="FC2426" s="90"/>
      <c r="FD2426" s="90"/>
      <c r="FE2426" s="90"/>
      <c r="FF2426" s="90"/>
      <c r="FG2426" s="90"/>
      <c r="FH2426" s="90"/>
      <c r="FI2426" s="90"/>
      <c r="FJ2426" s="90"/>
      <c r="FK2426" s="90"/>
      <c r="FL2426" s="90"/>
      <c r="FM2426" s="90"/>
      <c r="FN2426" s="90"/>
      <c r="FO2426" s="90"/>
      <c r="FP2426" s="90"/>
      <c r="FQ2426" s="90"/>
      <c r="FR2426" s="90"/>
      <c r="FS2426" s="90"/>
      <c r="FT2426" s="90"/>
      <c r="FU2426" s="90"/>
      <c r="FV2426" s="90"/>
      <c r="FW2426" s="90"/>
      <c r="FX2426" s="90"/>
      <c r="FY2426" s="90"/>
      <c r="FZ2426" s="90"/>
      <c r="GA2426" s="90"/>
      <c r="GB2426" s="90"/>
      <c r="GC2426" s="90"/>
      <c r="GD2426" s="90"/>
      <c r="GE2426" s="90"/>
      <c r="GF2426" s="90"/>
      <c r="GG2426" s="90"/>
      <c r="GH2426" s="90"/>
      <c r="GI2426" s="90"/>
      <c r="GJ2426" s="90"/>
      <c r="GK2426" s="90"/>
      <c r="GL2426" s="90"/>
      <c r="GM2426" s="90"/>
      <c r="GN2426" s="90"/>
      <c r="GO2426" s="90"/>
      <c r="GP2426" s="90"/>
      <c r="GQ2426" s="90"/>
      <c r="GR2426" s="90"/>
      <c r="GS2426" s="90"/>
      <c r="GT2426" s="90"/>
      <c r="GU2426" s="90"/>
      <c r="GV2426" s="90"/>
      <c r="GW2426" s="90"/>
      <c r="GX2426" s="90"/>
      <c r="GY2426" s="90"/>
      <c r="GZ2426" s="90"/>
      <c r="HA2426" s="90"/>
      <c r="HB2426" s="90"/>
      <c r="HC2426" s="90"/>
      <c r="HD2426" s="90"/>
      <c r="HE2426" s="90"/>
      <c r="HF2426" s="90"/>
      <c r="HG2426" s="90"/>
      <c r="HH2426" s="90"/>
      <c r="HI2426" s="90"/>
      <c r="HJ2426" s="90"/>
      <c r="HK2426" s="90"/>
      <c r="HL2426" s="90"/>
      <c r="HM2426" s="90"/>
      <c r="HN2426" s="90"/>
      <c r="HO2426" s="90"/>
      <c r="HP2426" s="90"/>
      <c r="HQ2426" s="90"/>
      <c r="HR2426" s="90"/>
      <c r="HS2426" s="90"/>
      <c r="HT2426" s="90"/>
      <c r="HU2426" s="90"/>
      <c r="HV2426" s="90"/>
      <c r="HW2426" s="90"/>
      <c r="HX2426" s="90"/>
      <c r="HY2426" s="90"/>
      <c r="HZ2426" s="90"/>
      <c r="IA2426" s="90"/>
      <c r="IB2426" s="90"/>
      <c r="IC2426" s="90"/>
      <c r="ID2426" s="90"/>
      <c r="IE2426" s="90"/>
      <c r="IF2426" s="90"/>
      <c r="IG2426" s="90"/>
      <c r="IH2426" s="90"/>
      <c r="II2426" s="90"/>
      <c r="IJ2426" s="90"/>
      <c r="IK2426" s="90"/>
      <c r="IL2426" s="90"/>
      <c r="IM2426" s="90"/>
    </row>
    <row r="2427" spans="1:247" ht="13.5">
      <c r="A2427" s="90" t="s">
        <v>3353</v>
      </c>
      <c r="B2427" s="90" t="s">
        <v>3699</v>
      </c>
      <c r="C2427" s="90" t="s">
        <v>3381</v>
      </c>
      <c r="D2427" s="90" t="s">
        <v>3520</v>
      </c>
      <c r="E2427" s="90">
        <v>4289</v>
      </c>
      <c r="F2427" s="90" t="s">
        <v>3715</v>
      </c>
      <c r="G2427" s="90" t="s">
        <v>728</v>
      </c>
      <c r="H2427" s="92">
        <v>100</v>
      </c>
      <c r="I2427" s="136">
        <v>495</v>
      </c>
      <c r="J2427" s="90"/>
      <c r="K2427" s="110">
        <f>H2427/I2427</f>
        <v>0.20202020202020202</v>
      </c>
      <c r="L2427" s="94">
        <f>K2427</f>
        <v>0.20202020202020202</v>
      </c>
      <c r="M2427" s="94">
        <f>K2427-L2427</f>
        <v>0</v>
      </c>
      <c r="N2427" s="90" t="s">
        <v>3508</v>
      </c>
      <c r="O2427" s="90" t="s">
        <v>3717</v>
      </c>
      <c r="P2427" s="90" t="s">
        <v>2849</v>
      </c>
      <c r="Q2427" s="90"/>
      <c r="R2427" s="90"/>
      <c r="S2427" s="90"/>
      <c r="T2427" s="90"/>
      <c r="U2427" s="90"/>
      <c r="V2427" s="90"/>
      <c r="W2427" s="90"/>
      <c r="X2427" s="90"/>
      <c r="Y2427" s="90"/>
      <c r="Z2427" s="90"/>
      <c r="AA2427" s="90"/>
      <c r="AB2427" s="90"/>
      <c r="AC2427" s="90"/>
      <c r="AD2427" s="90"/>
      <c r="AE2427" s="90"/>
      <c r="AF2427" s="90"/>
      <c r="AG2427" s="90"/>
      <c r="AH2427" s="90"/>
      <c r="AI2427" s="90"/>
      <c r="AJ2427" s="90"/>
      <c r="AK2427" s="90"/>
      <c r="AL2427" s="90"/>
      <c r="AM2427" s="90"/>
      <c r="AN2427" s="90"/>
      <c r="AO2427" s="90"/>
      <c r="AP2427" s="90"/>
      <c r="AQ2427" s="90"/>
      <c r="AR2427" s="90"/>
      <c r="AS2427" s="90"/>
      <c r="AT2427" s="90"/>
      <c r="AU2427" s="90"/>
      <c r="AV2427" s="90"/>
      <c r="AW2427" s="90"/>
      <c r="AX2427" s="90"/>
      <c r="AY2427" s="90"/>
      <c r="AZ2427" s="90"/>
      <c r="BA2427" s="90"/>
      <c r="BB2427" s="90"/>
      <c r="BC2427" s="90"/>
      <c r="BD2427" s="90"/>
      <c r="BE2427" s="90"/>
      <c r="BF2427" s="90"/>
      <c r="BG2427" s="90"/>
      <c r="BH2427" s="90"/>
      <c r="BI2427" s="90"/>
      <c r="BJ2427" s="90"/>
      <c r="BK2427" s="90"/>
      <c r="BL2427" s="90"/>
      <c r="BM2427" s="90"/>
      <c r="BN2427" s="90"/>
      <c r="BO2427" s="90"/>
      <c r="BP2427" s="90"/>
      <c r="BQ2427" s="90"/>
      <c r="BR2427" s="90"/>
      <c r="BS2427" s="90"/>
      <c r="BT2427" s="90"/>
      <c r="BU2427" s="90"/>
      <c r="BV2427" s="90"/>
      <c r="BW2427" s="90"/>
      <c r="BX2427" s="90"/>
      <c r="BY2427" s="90"/>
      <c r="BZ2427" s="90"/>
      <c r="CA2427" s="90"/>
      <c r="CB2427" s="90"/>
      <c r="CC2427" s="90"/>
      <c r="CD2427" s="90"/>
      <c r="CE2427" s="90"/>
      <c r="CF2427" s="90"/>
      <c r="CG2427" s="90"/>
      <c r="CH2427" s="90"/>
      <c r="CI2427" s="90"/>
      <c r="CJ2427" s="90"/>
      <c r="CK2427" s="90"/>
      <c r="CL2427" s="90"/>
      <c r="CM2427" s="90"/>
      <c r="CN2427" s="90"/>
      <c r="CO2427" s="90"/>
      <c r="CP2427" s="90"/>
      <c r="CQ2427" s="90"/>
      <c r="CR2427" s="90"/>
      <c r="CS2427" s="90"/>
      <c r="CT2427" s="90"/>
      <c r="CU2427" s="90"/>
      <c r="CV2427" s="90"/>
      <c r="CW2427" s="90"/>
      <c r="CX2427" s="90"/>
      <c r="CY2427" s="90"/>
      <c r="CZ2427" s="90"/>
      <c r="DA2427" s="90"/>
      <c r="DB2427" s="90"/>
      <c r="DC2427" s="90"/>
      <c r="DD2427" s="90"/>
      <c r="DE2427" s="90"/>
      <c r="DF2427" s="90"/>
      <c r="DG2427" s="90"/>
      <c r="DH2427" s="90"/>
      <c r="DI2427" s="90"/>
      <c r="DJ2427" s="90"/>
      <c r="DK2427" s="90"/>
      <c r="DL2427" s="90"/>
      <c r="DM2427" s="90"/>
      <c r="DN2427" s="90"/>
      <c r="DO2427" s="90"/>
      <c r="DP2427" s="90"/>
      <c r="DQ2427" s="90"/>
      <c r="DR2427" s="90"/>
      <c r="DS2427" s="90"/>
      <c r="DT2427" s="90"/>
      <c r="DU2427" s="90"/>
      <c r="DV2427" s="90"/>
      <c r="DW2427" s="90"/>
      <c r="DX2427" s="90"/>
      <c r="DY2427" s="90"/>
      <c r="DZ2427" s="90"/>
      <c r="EA2427" s="90"/>
      <c r="EB2427" s="90"/>
      <c r="EC2427" s="90"/>
      <c r="ED2427" s="90"/>
      <c r="EE2427" s="90"/>
      <c r="EF2427" s="90"/>
      <c r="EG2427" s="90"/>
      <c r="EH2427" s="90"/>
      <c r="EI2427" s="90"/>
      <c r="EJ2427" s="90"/>
      <c r="EK2427" s="90"/>
      <c r="EL2427" s="90"/>
      <c r="EM2427" s="90"/>
      <c r="EN2427" s="90"/>
      <c r="EO2427" s="90"/>
      <c r="EP2427" s="90"/>
      <c r="EQ2427" s="90"/>
      <c r="ER2427" s="90"/>
      <c r="ES2427" s="90"/>
      <c r="ET2427" s="90"/>
      <c r="EU2427" s="90"/>
      <c r="EV2427" s="90"/>
      <c r="EW2427" s="90"/>
      <c r="EX2427" s="90"/>
      <c r="EY2427" s="90"/>
      <c r="EZ2427" s="90"/>
      <c r="FA2427" s="90"/>
      <c r="FB2427" s="90"/>
      <c r="FC2427" s="90"/>
      <c r="FD2427" s="90"/>
      <c r="FE2427" s="90"/>
      <c r="FF2427" s="90"/>
      <c r="FG2427" s="90"/>
      <c r="FH2427" s="90"/>
      <c r="FI2427" s="90"/>
      <c r="FJ2427" s="90"/>
      <c r="FK2427" s="90"/>
      <c r="FL2427" s="90"/>
      <c r="FM2427" s="90"/>
      <c r="FN2427" s="90"/>
      <c r="FO2427" s="90"/>
      <c r="FP2427" s="90"/>
      <c r="FQ2427" s="90"/>
      <c r="FR2427" s="90"/>
      <c r="FS2427" s="90"/>
      <c r="FT2427" s="90"/>
      <c r="FU2427" s="90"/>
      <c r="FV2427" s="90"/>
      <c r="FW2427" s="90"/>
      <c r="FX2427" s="90"/>
      <c r="FY2427" s="90"/>
      <c r="FZ2427" s="90"/>
      <c r="GA2427" s="90"/>
      <c r="GB2427" s="90"/>
      <c r="GC2427" s="90"/>
      <c r="GD2427" s="90"/>
      <c r="GE2427" s="90"/>
      <c r="GF2427" s="90"/>
      <c r="GG2427" s="90"/>
      <c r="GH2427" s="90"/>
      <c r="GI2427" s="90"/>
      <c r="GJ2427" s="90"/>
      <c r="GK2427" s="90"/>
      <c r="GL2427" s="90"/>
      <c r="GM2427" s="90"/>
      <c r="GN2427" s="90"/>
      <c r="GO2427" s="90"/>
      <c r="GP2427" s="90"/>
      <c r="GQ2427" s="90"/>
      <c r="GR2427" s="90"/>
      <c r="GS2427" s="90"/>
      <c r="GT2427" s="90"/>
      <c r="GU2427" s="90"/>
      <c r="GV2427" s="90"/>
      <c r="GW2427" s="90"/>
      <c r="GX2427" s="90"/>
      <c r="GY2427" s="90"/>
      <c r="GZ2427" s="90"/>
      <c r="HA2427" s="90"/>
      <c r="HB2427" s="90"/>
      <c r="HC2427" s="90"/>
      <c r="HD2427" s="90"/>
      <c r="HE2427" s="90"/>
      <c r="HF2427" s="90"/>
      <c r="HG2427" s="90"/>
      <c r="HH2427" s="90"/>
      <c r="HI2427" s="90"/>
      <c r="HJ2427" s="90"/>
      <c r="HK2427" s="90"/>
      <c r="HL2427" s="90"/>
      <c r="HM2427" s="90"/>
      <c r="HN2427" s="90"/>
      <c r="HO2427" s="90"/>
      <c r="HP2427" s="90"/>
      <c r="HQ2427" s="90"/>
      <c r="HR2427" s="90"/>
      <c r="HS2427" s="90"/>
      <c r="HT2427" s="90"/>
      <c r="HU2427" s="90"/>
      <c r="HV2427" s="90"/>
      <c r="HW2427" s="90"/>
      <c r="HX2427" s="90"/>
      <c r="HY2427" s="90"/>
      <c r="HZ2427" s="90"/>
      <c r="IA2427" s="90"/>
      <c r="IB2427" s="90"/>
      <c r="IC2427" s="90"/>
      <c r="ID2427" s="90"/>
      <c r="IE2427" s="90"/>
      <c r="IF2427" s="90"/>
      <c r="IG2427" s="90"/>
      <c r="IH2427" s="90"/>
      <c r="II2427" s="90"/>
      <c r="IJ2427" s="90"/>
      <c r="IK2427" s="90"/>
      <c r="IL2427" s="90"/>
      <c r="IM2427" s="90"/>
    </row>
    <row r="2428" spans="1:247" ht="13.5">
      <c r="A2428" s="90"/>
      <c r="B2428" s="90"/>
      <c r="C2428" s="90"/>
      <c r="D2428" s="90"/>
      <c r="E2428" s="90"/>
      <c r="F2428" s="90"/>
      <c r="G2428" s="90"/>
      <c r="H2428" s="92"/>
      <c r="I2428" s="136"/>
      <c r="J2428" s="90"/>
      <c r="K2428" s="134">
        <f>SUM(K2425:K2427)</f>
        <v>1159.2290909090907</v>
      </c>
      <c r="L2428" s="134">
        <f>SUM(L2425:L2427)</f>
        <v>1159.2290909090907</v>
      </c>
      <c r="M2428" s="134">
        <f>SUM(M2425:M2427)</f>
        <v>0</v>
      </c>
      <c r="N2428" s="90"/>
      <c r="O2428" s="90"/>
      <c r="P2428" s="90"/>
      <c r="Q2428" s="90"/>
      <c r="R2428" s="90"/>
      <c r="S2428" s="90"/>
      <c r="T2428" s="90"/>
      <c r="U2428" s="90"/>
      <c r="V2428" s="90"/>
      <c r="W2428" s="90"/>
      <c r="X2428" s="90"/>
      <c r="Y2428" s="90"/>
      <c r="Z2428" s="90"/>
      <c r="AA2428" s="90"/>
      <c r="AB2428" s="90"/>
      <c r="AC2428" s="90"/>
      <c r="AD2428" s="90"/>
      <c r="AE2428" s="90"/>
      <c r="AF2428" s="90"/>
      <c r="AG2428" s="90"/>
      <c r="AH2428" s="90"/>
      <c r="AI2428" s="90"/>
      <c r="AJ2428" s="90"/>
      <c r="AK2428" s="90"/>
      <c r="AL2428" s="90"/>
      <c r="AM2428" s="90"/>
      <c r="AN2428" s="90"/>
      <c r="AO2428" s="90"/>
      <c r="AP2428" s="90"/>
      <c r="AQ2428" s="90"/>
      <c r="AR2428" s="90"/>
      <c r="AS2428" s="90"/>
      <c r="AT2428" s="90"/>
      <c r="AU2428" s="90"/>
      <c r="AV2428" s="90"/>
      <c r="AW2428" s="90"/>
      <c r="AX2428" s="90"/>
      <c r="AY2428" s="90"/>
      <c r="AZ2428" s="90"/>
      <c r="BA2428" s="90"/>
      <c r="BB2428" s="90"/>
      <c r="BC2428" s="90"/>
      <c r="BD2428" s="90"/>
      <c r="BE2428" s="90"/>
      <c r="BF2428" s="90"/>
      <c r="BG2428" s="90"/>
      <c r="BH2428" s="90"/>
      <c r="BI2428" s="90"/>
      <c r="BJ2428" s="90"/>
      <c r="BK2428" s="90"/>
      <c r="BL2428" s="90"/>
      <c r="BM2428" s="90"/>
      <c r="BN2428" s="90"/>
      <c r="BO2428" s="90"/>
      <c r="BP2428" s="90"/>
      <c r="BQ2428" s="90"/>
      <c r="BR2428" s="90"/>
      <c r="BS2428" s="90"/>
      <c r="BT2428" s="90"/>
      <c r="BU2428" s="90"/>
      <c r="BV2428" s="90"/>
      <c r="BW2428" s="90"/>
      <c r="BX2428" s="90"/>
      <c r="BY2428" s="90"/>
      <c r="BZ2428" s="90"/>
      <c r="CA2428" s="90"/>
      <c r="CB2428" s="90"/>
      <c r="CC2428" s="90"/>
      <c r="CD2428" s="90"/>
      <c r="CE2428" s="90"/>
      <c r="CF2428" s="90"/>
      <c r="CG2428" s="90"/>
      <c r="CH2428" s="90"/>
      <c r="CI2428" s="90"/>
      <c r="CJ2428" s="90"/>
      <c r="CK2428" s="90"/>
      <c r="CL2428" s="90"/>
      <c r="CM2428" s="90"/>
      <c r="CN2428" s="90"/>
      <c r="CO2428" s="90"/>
      <c r="CP2428" s="90"/>
      <c r="CQ2428" s="90"/>
      <c r="CR2428" s="90"/>
      <c r="CS2428" s="90"/>
      <c r="CT2428" s="90"/>
      <c r="CU2428" s="90"/>
      <c r="CV2428" s="90"/>
      <c r="CW2428" s="90"/>
      <c r="CX2428" s="90"/>
      <c r="CY2428" s="90"/>
      <c r="CZ2428" s="90"/>
      <c r="DA2428" s="90"/>
      <c r="DB2428" s="90"/>
      <c r="DC2428" s="90"/>
      <c r="DD2428" s="90"/>
      <c r="DE2428" s="90"/>
      <c r="DF2428" s="90"/>
      <c r="DG2428" s="90"/>
      <c r="DH2428" s="90"/>
      <c r="DI2428" s="90"/>
      <c r="DJ2428" s="90"/>
      <c r="DK2428" s="90"/>
      <c r="DL2428" s="90"/>
      <c r="DM2428" s="90"/>
      <c r="DN2428" s="90"/>
      <c r="DO2428" s="90"/>
      <c r="DP2428" s="90"/>
      <c r="DQ2428" s="90"/>
      <c r="DR2428" s="90"/>
      <c r="DS2428" s="90"/>
      <c r="DT2428" s="90"/>
      <c r="DU2428" s="90"/>
      <c r="DV2428" s="90"/>
      <c r="DW2428" s="90"/>
      <c r="DX2428" s="90"/>
      <c r="DY2428" s="90"/>
      <c r="DZ2428" s="90"/>
      <c r="EA2428" s="90"/>
      <c r="EB2428" s="90"/>
      <c r="EC2428" s="90"/>
      <c r="ED2428" s="90"/>
      <c r="EE2428" s="90"/>
      <c r="EF2428" s="90"/>
      <c r="EG2428" s="90"/>
      <c r="EH2428" s="90"/>
      <c r="EI2428" s="90"/>
      <c r="EJ2428" s="90"/>
      <c r="EK2428" s="90"/>
      <c r="EL2428" s="90"/>
      <c r="EM2428" s="90"/>
      <c r="EN2428" s="90"/>
      <c r="EO2428" s="90"/>
      <c r="EP2428" s="90"/>
      <c r="EQ2428" s="90"/>
      <c r="ER2428" s="90"/>
      <c r="ES2428" s="90"/>
      <c r="ET2428" s="90"/>
      <c r="EU2428" s="90"/>
      <c r="EV2428" s="90"/>
      <c r="EW2428" s="90"/>
      <c r="EX2428" s="90"/>
      <c r="EY2428" s="90"/>
      <c r="EZ2428" s="90"/>
      <c r="FA2428" s="90"/>
      <c r="FB2428" s="90"/>
      <c r="FC2428" s="90"/>
      <c r="FD2428" s="90"/>
      <c r="FE2428" s="90"/>
      <c r="FF2428" s="90"/>
      <c r="FG2428" s="90"/>
      <c r="FH2428" s="90"/>
      <c r="FI2428" s="90"/>
      <c r="FJ2428" s="90"/>
      <c r="FK2428" s="90"/>
      <c r="FL2428" s="90"/>
      <c r="FM2428" s="90"/>
      <c r="FN2428" s="90"/>
      <c r="FO2428" s="90"/>
      <c r="FP2428" s="90"/>
      <c r="FQ2428" s="90"/>
      <c r="FR2428" s="90"/>
      <c r="FS2428" s="90"/>
      <c r="FT2428" s="90"/>
      <c r="FU2428" s="90"/>
      <c r="FV2428" s="90"/>
      <c r="FW2428" s="90"/>
      <c r="FX2428" s="90"/>
      <c r="FY2428" s="90"/>
      <c r="FZ2428" s="90"/>
      <c r="GA2428" s="90"/>
      <c r="GB2428" s="90"/>
      <c r="GC2428" s="90"/>
      <c r="GD2428" s="90"/>
      <c r="GE2428" s="90"/>
      <c r="GF2428" s="90"/>
      <c r="GG2428" s="90"/>
      <c r="GH2428" s="90"/>
      <c r="GI2428" s="90"/>
      <c r="GJ2428" s="90"/>
      <c r="GK2428" s="90"/>
      <c r="GL2428" s="90"/>
      <c r="GM2428" s="90"/>
      <c r="GN2428" s="90"/>
      <c r="GO2428" s="90"/>
      <c r="GP2428" s="90"/>
      <c r="GQ2428" s="90"/>
      <c r="GR2428" s="90"/>
      <c r="GS2428" s="90"/>
      <c r="GT2428" s="90"/>
      <c r="GU2428" s="90"/>
      <c r="GV2428" s="90"/>
      <c r="GW2428" s="90"/>
      <c r="GX2428" s="90"/>
      <c r="GY2428" s="90"/>
      <c r="GZ2428" s="90"/>
      <c r="HA2428" s="90"/>
      <c r="HB2428" s="90"/>
      <c r="HC2428" s="90"/>
      <c r="HD2428" s="90"/>
      <c r="HE2428" s="90"/>
      <c r="HF2428" s="90"/>
      <c r="HG2428" s="90"/>
      <c r="HH2428" s="90"/>
      <c r="HI2428" s="90"/>
      <c r="HJ2428" s="90"/>
      <c r="HK2428" s="90"/>
      <c r="HL2428" s="90"/>
      <c r="HM2428" s="90"/>
      <c r="HN2428" s="90"/>
      <c r="HO2428" s="90"/>
      <c r="HP2428" s="90"/>
      <c r="HQ2428" s="90"/>
      <c r="HR2428" s="90"/>
      <c r="HS2428" s="90"/>
      <c r="HT2428" s="90"/>
      <c r="HU2428" s="90"/>
      <c r="HV2428" s="90"/>
      <c r="HW2428" s="90"/>
      <c r="HX2428" s="90"/>
      <c r="HY2428" s="90"/>
      <c r="HZ2428" s="90"/>
      <c r="IA2428" s="90"/>
      <c r="IB2428" s="90"/>
      <c r="IC2428" s="90"/>
      <c r="ID2428" s="90"/>
      <c r="IE2428" s="90"/>
      <c r="IF2428" s="90"/>
      <c r="IG2428" s="90"/>
      <c r="IH2428" s="90"/>
      <c r="II2428" s="90"/>
      <c r="IJ2428" s="90"/>
      <c r="IK2428" s="90"/>
      <c r="IL2428" s="90"/>
      <c r="IM2428" s="90"/>
    </row>
    <row r="2429" spans="1:247" ht="13.5">
      <c r="A2429" s="90"/>
      <c r="B2429" s="90"/>
      <c r="C2429" s="90"/>
      <c r="D2429" s="90"/>
      <c r="E2429" s="90"/>
      <c r="F2429" s="90"/>
      <c r="G2429" s="90"/>
      <c r="H2429" s="92"/>
      <c r="I2429" s="136"/>
      <c r="J2429" s="90"/>
      <c r="K2429" s="110"/>
      <c r="L2429" s="94"/>
      <c r="M2429" s="94"/>
      <c r="N2429" s="90"/>
      <c r="O2429" s="90"/>
      <c r="P2429" s="90"/>
      <c r="Q2429" s="90"/>
      <c r="R2429" s="90"/>
      <c r="S2429" s="90"/>
      <c r="T2429" s="90"/>
      <c r="U2429" s="90"/>
      <c r="V2429" s="90"/>
      <c r="W2429" s="90"/>
      <c r="X2429" s="90"/>
      <c r="Y2429" s="90"/>
      <c r="Z2429" s="90"/>
      <c r="AA2429" s="90"/>
      <c r="AB2429" s="90"/>
      <c r="AC2429" s="90"/>
      <c r="AD2429" s="90"/>
      <c r="AE2429" s="90"/>
      <c r="AF2429" s="90"/>
      <c r="AG2429" s="90"/>
      <c r="AH2429" s="90"/>
      <c r="AI2429" s="90"/>
      <c r="AJ2429" s="90"/>
      <c r="AK2429" s="90"/>
      <c r="AL2429" s="90"/>
      <c r="AM2429" s="90"/>
      <c r="AN2429" s="90"/>
      <c r="AO2429" s="90"/>
      <c r="AP2429" s="90"/>
      <c r="AQ2429" s="90"/>
      <c r="AR2429" s="90"/>
      <c r="AS2429" s="90"/>
      <c r="AT2429" s="90"/>
      <c r="AU2429" s="90"/>
      <c r="AV2429" s="90"/>
      <c r="AW2429" s="90"/>
      <c r="AX2429" s="90"/>
      <c r="AY2429" s="90"/>
      <c r="AZ2429" s="90"/>
      <c r="BA2429" s="90"/>
      <c r="BB2429" s="90"/>
      <c r="BC2429" s="90"/>
      <c r="BD2429" s="90"/>
      <c r="BE2429" s="90"/>
      <c r="BF2429" s="90"/>
      <c r="BG2429" s="90"/>
      <c r="BH2429" s="90"/>
      <c r="BI2429" s="90"/>
      <c r="BJ2429" s="90"/>
      <c r="BK2429" s="90"/>
      <c r="BL2429" s="90"/>
      <c r="BM2429" s="90"/>
      <c r="BN2429" s="90"/>
      <c r="BO2429" s="90"/>
      <c r="BP2429" s="90"/>
      <c r="BQ2429" s="90"/>
      <c r="BR2429" s="90"/>
      <c r="BS2429" s="90"/>
      <c r="BT2429" s="90"/>
      <c r="BU2429" s="90"/>
      <c r="BV2429" s="90"/>
      <c r="BW2429" s="90"/>
      <c r="BX2429" s="90"/>
      <c r="BY2429" s="90"/>
      <c r="BZ2429" s="90"/>
      <c r="CA2429" s="90"/>
      <c r="CB2429" s="90"/>
      <c r="CC2429" s="90"/>
      <c r="CD2429" s="90"/>
      <c r="CE2429" s="90"/>
      <c r="CF2429" s="90"/>
      <c r="CG2429" s="90"/>
      <c r="CH2429" s="90"/>
      <c r="CI2429" s="90"/>
      <c r="CJ2429" s="90"/>
      <c r="CK2429" s="90"/>
      <c r="CL2429" s="90"/>
      <c r="CM2429" s="90"/>
      <c r="CN2429" s="90"/>
      <c r="CO2429" s="90"/>
      <c r="CP2429" s="90"/>
      <c r="CQ2429" s="90"/>
      <c r="CR2429" s="90"/>
      <c r="CS2429" s="90"/>
      <c r="CT2429" s="90"/>
      <c r="CU2429" s="90"/>
      <c r="CV2429" s="90"/>
      <c r="CW2429" s="90"/>
      <c r="CX2429" s="90"/>
      <c r="CY2429" s="90"/>
      <c r="CZ2429" s="90"/>
      <c r="DA2429" s="90"/>
      <c r="DB2429" s="90"/>
      <c r="DC2429" s="90"/>
      <c r="DD2429" s="90"/>
      <c r="DE2429" s="90"/>
      <c r="DF2429" s="90"/>
      <c r="DG2429" s="90"/>
      <c r="DH2429" s="90"/>
      <c r="DI2429" s="90"/>
      <c r="DJ2429" s="90"/>
      <c r="DK2429" s="90"/>
      <c r="DL2429" s="90"/>
      <c r="DM2429" s="90"/>
      <c r="DN2429" s="90"/>
      <c r="DO2429" s="90"/>
      <c r="DP2429" s="90"/>
      <c r="DQ2429" s="90"/>
      <c r="DR2429" s="90"/>
      <c r="DS2429" s="90"/>
      <c r="DT2429" s="90"/>
      <c r="DU2429" s="90"/>
      <c r="DV2429" s="90"/>
      <c r="DW2429" s="90"/>
      <c r="DX2429" s="90"/>
      <c r="DY2429" s="90"/>
      <c r="DZ2429" s="90"/>
      <c r="EA2429" s="90"/>
      <c r="EB2429" s="90"/>
      <c r="EC2429" s="90"/>
      <c r="ED2429" s="90"/>
      <c r="EE2429" s="90"/>
      <c r="EF2429" s="90"/>
      <c r="EG2429" s="90"/>
      <c r="EH2429" s="90"/>
      <c r="EI2429" s="90"/>
      <c r="EJ2429" s="90"/>
      <c r="EK2429" s="90"/>
      <c r="EL2429" s="90"/>
      <c r="EM2429" s="90"/>
      <c r="EN2429" s="90"/>
      <c r="EO2429" s="90"/>
      <c r="EP2429" s="90"/>
      <c r="EQ2429" s="90"/>
      <c r="ER2429" s="90"/>
      <c r="ES2429" s="90"/>
      <c r="ET2429" s="90"/>
      <c r="EU2429" s="90"/>
      <c r="EV2429" s="90"/>
      <c r="EW2429" s="90"/>
      <c r="EX2429" s="90"/>
      <c r="EY2429" s="90"/>
      <c r="EZ2429" s="90"/>
      <c r="FA2429" s="90"/>
      <c r="FB2429" s="90"/>
      <c r="FC2429" s="90"/>
      <c r="FD2429" s="90"/>
      <c r="FE2429" s="90"/>
      <c r="FF2429" s="90"/>
      <c r="FG2429" s="90"/>
      <c r="FH2429" s="90"/>
      <c r="FI2429" s="90"/>
      <c r="FJ2429" s="90"/>
      <c r="FK2429" s="90"/>
      <c r="FL2429" s="90"/>
      <c r="FM2429" s="90"/>
      <c r="FN2429" s="90"/>
      <c r="FO2429" s="90"/>
      <c r="FP2429" s="90"/>
      <c r="FQ2429" s="90"/>
      <c r="FR2429" s="90"/>
      <c r="FS2429" s="90"/>
      <c r="FT2429" s="90"/>
      <c r="FU2429" s="90"/>
      <c r="FV2429" s="90"/>
      <c r="FW2429" s="90"/>
      <c r="FX2429" s="90"/>
      <c r="FY2429" s="90"/>
      <c r="FZ2429" s="90"/>
      <c r="GA2429" s="90"/>
      <c r="GB2429" s="90"/>
      <c r="GC2429" s="90"/>
      <c r="GD2429" s="90"/>
      <c r="GE2429" s="90"/>
      <c r="GF2429" s="90"/>
      <c r="GG2429" s="90"/>
      <c r="GH2429" s="90"/>
      <c r="GI2429" s="90"/>
      <c r="GJ2429" s="90"/>
      <c r="GK2429" s="90"/>
      <c r="GL2429" s="90"/>
      <c r="GM2429" s="90"/>
      <c r="GN2429" s="90"/>
      <c r="GO2429" s="90"/>
      <c r="GP2429" s="90"/>
      <c r="GQ2429" s="90"/>
      <c r="GR2429" s="90"/>
      <c r="GS2429" s="90"/>
      <c r="GT2429" s="90"/>
      <c r="GU2429" s="90"/>
      <c r="GV2429" s="90"/>
      <c r="GW2429" s="90"/>
      <c r="GX2429" s="90"/>
      <c r="GY2429" s="90"/>
      <c r="GZ2429" s="90"/>
      <c r="HA2429" s="90"/>
      <c r="HB2429" s="90"/>
      <c r="HC2429" s="90"/>
      <c r="HD2429" s="90"/>
      <c r="HE2429" s="90"/>
      <c r="HF2429" s="90"/>
      <c r="HG2429" s="90"/>
      <c r="HH2429" s="90"/>
      <c r="HI2429" s="90"/>
      <c r="HJ2429" s="90"/>
      <c r="HK2429" s="90"/>
      <c r="HL2429" s="90"/>
      <c r="HM2429" s="90"/>
      <c r="HN2429" s="90"/>
      <c r="HO2429" s="90"/>
      <c r="HP2429" s="90"/>
      <c r="HQ2429" s="90"/>
      <c r="HR2429" s="90"/>
      <c r="HS2429" s="90"/>
      <c r="HT2429" s="90"/>
      <c r="HU2429" s="90"/>
      <c r="HV2429" s="90"/>
      <c r="HW2429" s="90"/>
      <c r="HX2429" s="90"/>
      <c r="HY2429" s="90"/>
      <c r="HZ2429" s="90"/>
      <c r="IA2429" s="90"/>
      <c r="IB2429" s="90"/>
      <c r="IC2429" s="90"/>
      <c r="ID2429" s="90"/>
      <c r="IE2429" s="90"/>
      <c r="IF2429" s="90"/>
      <c r="IG2429" s="90"/>
      <c r="IH2429" s="90"/>
      <c r="II2429" s="90"/>
      <c r="IJ2429" s="90"/>
      <c r="IK2429" s="90"/>
      <c r="IL2429" s="90"/>
      <c r="IM2429" s="90"/>
    </row>
    <row r="2430" spans="1:247" ht="13.5">
      <c r="A2430" s="90" t="s">
        <v>3353</v>
      </c>
      <c r="B2430" s="90" t="s">
        <v>3699</v>
      </c>
      <c r="C2430" s="75" t="s">
        <v>3718</v>
      </c>
      <c r="D2430" s="75" t="s">
        <v>3417</v>
      </c>
      <c r="E2430" s="75" t="s">
        <v>3418</v>
      </c>
      <c r="F2430" s="75" t="s">
        <v>3410</v>
      </c>
      <c r="G2430" s="75" t="s">
        <v>3719</v>
      </c>
      <c r="H2430" s="77">
        <v>185753.3</v>
      </c>
      <c r="I2430" s="92">
        <v>508</v>
      </c>
      <c r="J2430" s="93"/>
      <c r="K2430" s="94">
        <f t="shared" ref="K2430:K2438" si="78">H2430/I2430</f>
        <v>365.65610236220471</v>
      </c>
      <c r="L2430" s="94">
        <f>K2430</f>
        <v>365.65610236220471</v>
      </c>
      <c r="M2430" s="94">
        <f t="shared" ref="M2430:M2438" si="79">K2430-L2430</f>
        <v>0</v>
      </c>
      <c r="N2430" s="90" t="s">
        <v>3364</v>
      </c>
      <c r="O2430" s="90" t="s">
        <v>3496</v>
      </c>
      <c r="P2430" s="90" t="s">
        <v>2849</v>
      </c>
      <c r="Q2430" s="90"/>
      <c r="R2430" s="90"/>
      <c r="S2430" s="90"/>
      <c r="T2430" s="90"/>
      <c r="U2430" s="90"/>
      <c r="V2430" s="90"/>
      <c r="W2430" s="90"/>
      <c r="X2430" s="90"/>
      <c r="Y2430" s="90"/>
      <c r="Z2430" s="90"/>
      <c r="AA2430" s="90"/>
      <c r="AB2430" s="90"/>
      <c r="AC2430" s="90"/>
      <c r="AD2430" s="90"/>
      <c r="AE2430" s="90"/>
      <c r="AF2430" s="90"/>
      <c r="AG2430" s="90"/>
      <c r="AH2430" s="90"/>
      <c r="AI2430" s="90"/>
      <c r="AJ2430" s="90"/>
      <c r="AK2430" s="90"/>
      <c r="AL2430" s="90"/>
      <c r="AM2430" s="90"/>
      <c r="AN2430" s="90"/>
      <c r="AO2430" s="90"/>
      <c r="AP2430" s="90"/>
      <c r="AQ2430" s="90"/>
      <c r="AR2430" s="90"/>
      <c r="AS2430" s="90"/>
      <c r="AT2430" s="90"/>
      <c r="AU2430" s="90"/>
      <c r="AV2430" s="90"/>
      <c r="AW2430" s="90"/>
      <c r="AX2430" s="90"/>
      <c r="AY2430" s="90"/>
      <c r="AZ2430" s="90"/>
      <c r="BA2430" s="90"/>
      <c r="BB2430" s="90"/>
      <c r="BC2430" s="90"/>
      <c r="BD2430" s="90"/>
      <c r="BE2430" s="90"/>
      <c r="BF2430" s="90"/>
      <c r="BG2430" s="90"/>
      <c r="BH2430" s="90"/>
      <c r="BI2430" s="90"/>
      <c r="BJ2430" s="90"/>
      <c r="BK2430" s="90"/>
      <c r="BL2430" s="90"/>
      <c r="BM2430" s="90"/>
      <c r="BN2430" s="90"/>
      <c r="BO2430" s="90"/>
      <c r="BP2430" s="90"/>
      <c r="BQ2430" s="90"/>
      <c r="BR2430" s="90"/>
      <c r="BS2430" s="90"/>
      <c r="BT2430" s="90"/>
      <c r="BU2430" s="90"/>
      <c r="BV2430" s="90"/>
      <c r="BW2430" s="90"/>
      <c r="BX2430" s="90"/>
      <c r="BY2430" s="90"/>
      <c r="BZ2430" s="90"/>
      <c r="CA2430" s="90"/>
      <c r="CB2430" s="90"/>
      <c r="CC2430" s="90"/>
      <c r="CD2430" s="90"/>
      <c r="CE2430" s="90"/>
      <c r="CF2430" s="90"/>
      <c r="CG2430" s="90"/>
      <c r="CH2430" s="90"/>
      <c r="CI2430" s="90"/>
      <c r="CJ2430" s="90"/>
      <c r="CK2430" s="90"/>
      <c r="CL2430" s="90"/>
      <c r="CM2430" s="90"/>
      <c r="CN2430" s="90"/>
      <c r="CO2430" s="90"/>
      <c r="CP2430" s="90"/>
      <c r="CQ2430" s="90"/>
      <c r="CR2430" s="90"/>
      <c r="CS2430" s="90"/>
      <c r="CT2430" s="90"/>
      <c r="CU2430" s="90"/>
      <c r="CV2430" s="90"/>
      <c r="CW2430" s="90"/>
      <c r="CX2430" s="90"/>
      <c r="CY2430" s="90"/>
      <c r="CZ2430" s="90"/>
      <c r="DA2430" s="90"/>
      <c r="DB2430" s="90"/>
      <c r="DC2430" s="90"/>
      <c r="DD2430" s="90"/>
      <c r="DE2430" s="90"/>
      <c r="DF2430" s="90"/>
      <c r="DG2430" s="90"/>
      <c r="DH2430" s="90"/>
      <c r="DI2430" s="90"/>
      <c r="DJ2430" s="90"/>
      <c r="DK2430" s="90"/>
      <c r="DL2430" s="90"/>
      <c r="DM2430" s="90"/>
      <c r="DN2430" s="90"/>
      <c r="DO2430" s="90"/>
      <c r="DP2430" s="90"/>
      <c r="DQ2430" s="90"/>
      <c r="DR2430" s="90"/>
      <c r="DS2430" s="90"/>
      <c r="DT2430" s="90"/>
      <c r="DU2430" s="90"/>
      <c r="DV2430" s="90"/>
      <c r="DW2430" s="90"/>
      <c r="DX2430" s="90"/>
      <c r="DY2430" s="90"/>
      <c r="DZ2430" s="90"/>
      <c r="EA2430" s="90"/>
      <c r="EB2430" s="90"/>
      <c r="EC2430" s="90"/>
      <c r="ED2430" s="90"/>
      <c r="EE2430" s="90"/>
      <c r="EF2430" s="90"/>
      <c r="EG2430" s="90"/>
      <c r="EH2430" s="90"/>
      <c r="EI2430" s="90"/>
      <c r="EJ2430" s="90"/>
      <c r="EK2430" s="90"/>
      <c r="EL2430" s="90"/>
      <c r="EM2430" s="90"/>
      <c r="EN2430" s="90"/>
      <c r="EO2430" s="90"/>
      <c r="EP2430" s="90"/>
      <c r="EQ2430" s="90"/>
      <c r="ER2430" s="90"/>
      <c r="ES2430" s="90"/>
      <c r="ET2430" s="90"/>
      <c r="EU2430" s="90"/>
      <c r="EV2430" s="90"/>
      <c r="EW2430" s="90"/>
      <c r="EX2430" s="90"/>
      <c r="EY2430" s="90"/>
      <c r="EZ2430" s="90"/>
      <c r="FA2430" s="90"/>
      <c r="FB2430" s="90"/>
      <c r="FC2430" s="90"/>
      <c r="FD2430" s="90"/>
      <c r="FE2430" s="90"/>
      <c r="FF2430" s="90"/>
      <c r="FG2430" s="90"/>
      <c r="FH2430" s="90"/>
      <c r="FI2430" s="90"/>
      <c r="FJ2430" s="90"/>
      <c r="FK2430" s="90"/>
      <c r="FL2430" s="90"/>
      <c r="FM2430" s="90"/>
      <c r="FN2430" s="90"/>
      <c r="FO2430" s="90"/>
      <c r="FP2430" s="90"/>
      <c r="FQ2430" s="90"/>
      <c r="FR2430" s="90"/>
      <c r="FS2430" s="90"/>
      <c r="FT2430" s="90"/>
      <c r="FU2430" s="90"/>
      <c r="FV2430" s="90"/>
      <c r="FW2430" s="90"/>
      <c r="FX2430" s="90"/>
      <c r="FY2430" s="90"/>
      <c r="FZ2430" s="90"/>
      <c r="GA2430" s="90"/>
      <c r="GB2430" s="90"/>
      <c r="GC2430" s="90"/>
      <c r="GD2430" s="90"/>
      <c r="GE2430" s="90"/>
      <c r="GF2430" s="90"/>
      <c r="GG2430" s="90"/>
      <c r="GH2430" s="90"/>
      <c r="GI2430" s="90"/>
      <c r="GJ2430" s="90"/>
      <c r="GK2430" s="90"/>
      <c r="GL2430" s="90"/>
      <c r="GM2430" s="90"/>
      <c r="GN2430" s="90"/>
      <c r="GO2430" s="90"/>
      <c r="GP2430" s="90"/>
      <c r="GQ2430" s="90"/>
      <c r="GR2430" s="90"/>
      <c r="GS2430" s="90"/>
      <c r="GT2430" s="90"/>
      <c r="GU2430" s="90"/>
      <c r="GV2430" s="90"/>
      <c r="GW2430" s="90"/>
      <c r="GX2430" s="90"/>
      <c r="GY2430" s="90"/>
      <c r="GZ2430" s="90"/>
      <c r="HA2430" s="90"/>
      <c r="HB2430" s="90"/>
      <c r="HC2430" s="90"/>
      <c r="HD2430" s="90"/>
      <c r="HE2430" s="90"/>
      <c r="HF2430" s="90"/>
      <c r="HG2430" s="90"/>
      <c r="HH2430" s="90"/>
      <c r="HI2430" s="90"/>
      <c r="HJ2430" s="90"/>
      <c r="HK2430" s="90"/>
      <c r="HL2430" s="90"/>
      <c r="HM2430" s="90"/>
      <c r="HN2430" s="90"/>
      <c r="HO2430" s="90"/>
      <c r="HP2430" s="90"/>
      <c r="HQ2430" s="90"/>
      <c r="HR2430" s="90"/>
      <c r="HS2430" s="90"/>
      <c r="HT2430" s="90"/>
      <c r="HU2430" s="90"/>
      <c r="HV2430" s="90"/>
      <c r="HW2430" s="90"/>
      <c r="HX2430" s="90"/>
      <c r="HY2430" s="90"/>
      <c r="HZ2430" s="90"/>
      <c r="IA2430" s="90"/>
      <c r="IB2430" s="90"/>
      <c r="IC2430" s="90"/>
      <c r="ID2430" s="90"/>
      <c r="IE2430" s="90"/>
      <c r="IF2430" s="90"/>
      <c r="IG2430" s="90"/>
      <c r="IH2430" s="90"/>
      <c r="II2430" s="90"/>
      <c r="IJ2430" s="90"/>
      <c r="IK2430" s="90"/>
      <c r="IL2430" s="90"/>
      <c r="IM2430" s="90"/>
    </row>
    <row r="2431" spans="1:247" ht="13.5">
      <c r="A2431" s="90" t="s">
        <v>3353</v>
      </c>
      <c r="B2431" s="90" t="s">
        <v>3369</v>
      </c>
      <c r="C2431" s="90" t="s">
        <v>3718</v>
      </c>
      <c r="D2431" s="98">
        <v>45788</v>
      </c>
      <c r="E2431" s="90">
        <v>16386</v>
      </c>
      <c r="F2431" s="90" t="s">
        <v>2806</v>
      </c>
      <c r="G2431" s="90" t="s">
        <v>3720</v>
      </c>
      <c r="H2431" s="92">
        <v>2984302.87</v>
      </c>
      <c r="I2431" s="92">
        <v>495</v>
      </c>
      <c r="J2431" s="93"/>
      <c r="K2431" s="94">
        <f t="shared" si="78"/>
        <v>6028.8946868686871</v>
      </c>
      <c r="L2431" s="94">
        <f>K2431</f>
        <v>6028.8946868686871</v>
      </c>
      <c r="M2431" s="94">
        <f t="shared" si="79"/>
        <v>0</v>
      </c>
      <c r="N2431" s="90" t="s">
        <v>3541</v>
      </c>
      <c r="O2431" s="90" t="s">
        <v>3721</v>
      </c>
      <c r="P2431" s="90" t="s">
        <v>2849</v>
      </c>
      <c r="Q2431" s="90"/>
      <c r="R2431" s="90" t="s">
        <v>3722</v>
      </c>
      <c r="S2431" s="90"/>
      <c r="T2431" s="90"/>
      <c r="U2431" s="90"/>
      <c r="V2431" s="90"/>
      <c r="W2431" s="90"/>
      <c r="X2431" s="90"/>
      <c r="Y2431" s="90"/>
      <c r="Z2431" s="90"/>
      <c r="AA2431" s="90"/>
      <c r="AB2431" s="90"/>
      <c r="AC2431" s="90"/>
      <c r="AD2431" s="90"/>
      <c r="AE2431" s="90"/>
      <c r="AF2431" s="90"/>
      <c r="AG2431" s="90"/>
      <c r="AH2431" s="90"/>
      <c r="AI2431" s="90"/>
      <c r="AJ2431" s="90"/>
      <c r="AK2431" s="90"/>
      <c r="AL2431" s="90"/>
      <c r="AM2431" s="90"/>
      <c r="AN2431" s="90"/>
      <c r="AO2431" s="90"/>
      <c r="AP2431" s="90"/>
      <c r="AQ2431" s="90"/>
      <c r="AR2431" s="90"/>
      <c r="AS2431" s="90"/>
      <c r="AT2431" s="90"/>
      <c r="AU2431" s="90"/>
      <c r="AV2431" s="90"/>
      <c r="AW2431" s="90"/>
      <c r="AX2431" s="90"/>
      <c r="AY2431" s="90"/>
      <c r="AZ2431" s="90"/>
      <c r="BA2431" s="90"/>
      <c r="BB2431" s="90"/>
      <c r="BC2431" s="90"/>
      <c r="BD2431" s="90"/>
      <c r="BE2431" s="90"/>
      <c r="BF2431" s="90"/>
      <c r="BG2431" s="90"/>
      <c r="BH2431" s="90"/>
      <c r="BI2431" s="90"/>
      <c r="BJ2431" s="90"/>
      <c r="BK2431" s="90"/>
      <c r="BL2431" s="90"/>
      <c r="BM2431" s="90"/>
      <c r="BN2431" s="90"/>
      <c r="BO2431" s="90"/>
      <c r="BP2431" s="90"/>
      <c r="BQ2431" s="90"/>
      <c r="BR2431" s="90"/>
      <c r="BS2431" s="90"/>
      <c r="BT2431" s="90"/>
      <c r="BU2431" s="90"/>
      <c r="BV2431" s="90"/>
      <c r="BW2431" s="90"/>
      <c r="BX2431" s="90"/>
      <c r="BY2431" s="90"/>
      <c r="BZ2431" s="90"/>
      <c r="CA2431" s="90"/>
      <c r="CB2431" s="90"/>
      <c r="CC2431" s="90"/>
      <c r="CD2431" s="90"/>
      <c r="CE2431" s="90"/>
      <c r="CF2431" s="90"/>
      <c r="CG2431" s="90"/>
      <c r="CH2431" s="90"/>
      <c r="CI2431" s="90"/>
      <c r="CJ2431" s="90"/>
      <c r="CK2431" s="90"/>
      <c r="CL2431" s="90"/>
      <c r="CM2431" s="90"/>
      <c r="CN2431" s="90"/>
      <c r="CO2431" s="90"/>
      <c r="CP2431" s="90"/>
      <c r="CQ2431" s="90"/>
      <c r="CR2431" s="90"/>
      <c r="CS2431" s="90"/>
      <c r="CT2431" s="90"/>
      <c r="CU2431" s="90"/>
      <c r="CV2431" s="90"/>
      <c r="CW2431" s="90"/>
      <c r="CX2431" s="90"/>
      <c r="CY2431" s="90"/>
      <c r="CZ2431" s="90"/>
      <c r="DA2431" s="90"/>
      <c r="DB2431" s="90"/>
      <c r="DC2431" s="90"/>
      <c r="DD2431" s="90"/>
      <c r="DE2431" s="90"/>
      <c r="DF2431" s="90"/>
      <c r="DG2431" s="90"/>
      <c r="DH2431" s="90"/>
      <c r="DI2431" s="90"/>
      <c r="DJ2431" s="90"/>
      <c r="DK2431" s="90"/>
      <c r="DL2431" s="90"/>
      <c r="DM2431" s="90"/>
      <c r="DN2431" s="90"/>
      <c r="DO2431" s="90"/>
      <c r="DP2431" s="90"/>
      <c r="DQ2431" s="90"/>
      <c r="DR2431" s="90"/>
      <c r="DS2431" s="90"/>
      <c r="DT2431" s="90"/>
      <c r="DU2431" s="90"/>
      <c r="DV2431" s="90"/>
      <c r="DW2431" s="90"/>
      <c r="DX2431" s="90"/>
      <c r="DY2431" s="90"/>
      <c r="DZ2431" s="90"/>
      <c r="EA2431" s="90"/>
      <c r="EB2431" s="90"/>
      <c r="EC2431" s="90"/>
      <c r="ED2431" s="90"/>
      <c r="EE2431" s="90"/>
      <c r="EF2431" s="90"/>
      <c r="EG2431" s="90"/>
      <c r="EH2431" s="90"/>
      <c r="EI2431" s="90"/>
      <c r="EJ2431" s="90"/>
      <c r="EK2431" s="90"/>
      <c r="EL2431" s="90"/>
      <c r="EM2431" s="90"/>
      <c r="EN2431" s="90"/>
      <c r="EO2431" s="90"/>
      <c r="EP2431" s="90"/>
      <c r="EQ2431" s="90"/>
      <c r="ER2431" s="90"/>
      <c r="ES2431" s="90"/>
      <c r="ET2431" s="90"/>
      <c r="EU2431" s="90"/>
      <c r="EV2431" s="90"/>
      <c r="EW2431" s="90"/>
      <c r="EX2431" s="90"/>
      <c r="EY2431" s="90"/>
      <c r="EZ2431" s="90"/>
      <c r="FA2431" s="90"/>
      <c r="FB2431" s="90"/>
      <c r="FC2431" s="90"/>
      <c r="FD2431" s="90"/>
      <c r="FE2431" s="90"/>
      <c r="FF2431" s="90"/>
      <c r="FG2431" s="90"/>
      <c r="FH2431" s="90"/>
      <c r="FI2431" s="90"/>
      <c r="FJ2431" s="90"/>
      <c r="FK2431" s="90"/>
      <c r="FL2431" s="90"/>
      <c r="FM2431" s="90"/>
      <c r="FN2431" s="90"/>
      <c r="FO2431" s="90"/>
      <c r="FP2431" s="90"/>
      <c r="FQ2431" s="90"/>
      <c r="FR2431" s="90"/>
      <c r="FS2431" s="90"/>
      <c r="FT2431" s="90"/>
      <c r="FU2431" s="90"/>
      <c r="FV2431" s="90"/>
      <c r="FW2431" s="90"/>
      <c r="FX2431" s="90"/>
      <c r="FY2431" s="90"/>
      <c r="FZ2431" s="90"/>
      <c r="GA2431" s="90"/>
      <c r="GB2431" s="90"/>
      <c r="GC2431" s="90"/>
      <c r="GD2431" s="90"/>
      <c r="GE2431" s="90"/>
      <c r="GF2431" s="90"/>
      <c r="GG2431" s="90"/>
      <c r="GH2431" s="90"/>
      <c r="GI2431" s="90"/>
      <c r="GJ2431" s="90"/>
      <c r="GK2431" s="90"/>
      <c r="GL2431" s="90"/>
      <c r="GM2431" s="90"/>
      <c r="GN2431" s="90"/>
      <c r="GO2431" s="90"/>
      <c r="GP2431" s="90"/>
      <c r="GQ2431" s="90"/>
      <c r="GR2431" s="90"/>
      <c r="GS2431" s="90"/>
      <c r="GT2431" s="90"/>
      <c r="GU2431" s="90"/>
      <c r="GV2431" s="90"/>
      <c r="GW2431" s="90"/>
      <c r="GX2431" s="90"/>
      <c r="GY2431" s="90"/>
      <c r="GZ2431" s="90"/>
      <c r="HA2431" s="90"/>
      <c r="HB2431" s="90"/>
      <c r="HC2431" s="90"/>
      <c r="HD2431" s="90"/>
      <c r="HE2431" s="90"/>
      <c r="HF2431" s="90"/>
      <c r="HG2431" s="90"/>
      <c r="HH2431" s="90"/>
      <c r="HI2431" s="90"/>
      <c r="HJ2431" s="90"/>
      <c r="HK2431" s="90"/>
      <c r="HL2431" s="90"/>
      <c r="HM2431" s="90"/>
      <c r="HN2431" s="90"/>
      <c r="HO2431" s="90"/>
      <c r="HP2431" s="90"/>
      <c r="HQ2431" s="90"/>
      <c r="HR2431" s="90"/>
      <c r="HS2431" s="90"/>
      <c r="HT2431" s="90"/>
      <c r="HU2431" s="90"/>
      <c r="HV2431" s="90"/>
      <c r="HW2431" s="90"/>
      <c r="HX2431" s="90"/>
      <c r="HY2431" s="90"/>
      <c r="HZ2431" s="90"/>
      <c r="IA2431" s="90"/>
      <c r="IB2431" s="90"/>
      <c r="IC2431" s="90"/>
      <c r="ID2431" s="90"/>
      <c r="IE2431" s="90"/>
      <c r="IF2431" s="90"/>
      <c r="IG2431" s="90"/>
      <c r="IH2431" s="90"/>
      <c r="II2431" s="90"/>
      <c r="IJ2431" s="90"/>
      <c r="IK2431" s="90"/>
      <c r="IL2431" s="90"/>
      <c r="IM2431" s="90"/>
    </row>
    <row r="2432" spans="1:247" ht="13.5">
      <c r="A2432" s="90" t="s">
        <v>3353</v>
      </c>
      <c r="B2432" s="90" t="s">
        <v>3369</v>
      </c>
      <c r="C2432" s="90" t="s">
        <v>3718</v>
      </c>
      <c r="D2432" s="98">
        <v>45788</v>
      </c>
      <c r="E2432" s="90">
        <v>16424</v>
      </c>
      <c r="F2432" s="90" t="s">
        <v>2806</v>
      </c>
      <c r="G2432" s="90" t="s">
        <v>3720</v>
      </c>
      <c r="H2432" s="92">
        <v>247409.53</v>
      </c>
      <c r="I2432" s="92">
        <v>495</v>
      </c>
      <c r="J2432" s="93"/>
      <c r="K2432" s="94">
        <f t="shared" si="78"/>
        <v>499.8172323232323</v>
      </c>
      <c r="L2432" s="94">
        <v>499.82</v>
      </c>
      <c r="M2432" s="94">
        <f t="shared" si="79"/>
        <v>-2.7676767676894087E-3</v>
      </c>
      <c r="N2432" s="91">
        <v>45726</v>
      </c>
      <c r="O2432" s="90" t="s">
        <v>3723</v>
      </c>
      <c r="P2432" s="90" t="s">
        <v>2619</v>
      </c>
      <c r="Q2432" s="90"/>
      <c r="R2432" s="90"/>
      <c r="S2432" s="90"/>
      <c r="T2432" s="90"/>
      <c r="U2432" s="90"/>
      <c r="V2432" s="90"/>
      <c r="W2432" s="90"/>
      <c r="X2432" s="90"/>
      <c r="Y2432" s="90"/>
      <c r="Z2432" s="90"/>
      <c r="AA2432" s="90"/>
      <c r="AB2432" s="90"/>
      <c r="AC2432" s="90"/>
      <c r="AD2432" s="90"/>
      <c r="AE2432" s="90"/>
      <c r="AF2432" s="90"/>
      <c r="AG2432" s="90"/>
      <c r="AH2432" s="90"/>
      <c r="AI2432" s="90"/>
      <c r="AJ2432" s="90"/>
      <c r="AK2432" s="90"/>
      <c r="AL2432" s="90"/>
      <c r="AM2432" s="90"/>
      <c r="AN2432" s="90"/>
      <c r="AO2432" s="90"/>
      <c r="AP2432" s="90"/>
      <c r="AQ2432" s="90"/>
      <c r="AR2432" s="90"/>
      <c r="AS2432" s="90"/>
      <c r="AT2432" s="90"/>
      <c r="AU2432" s="90"/>
      <c r="AV2432" s="90"/>
      <c r="AW2432" s="90"/>
      <c r="AX2432" s="90"/>
      <c r="AY2432" s="90"/>
      <c r="AZ2432" s="90"/>
      <c r="BA2432" s="90"/>
      <c r="BB2432" s="90"/>
      <c r="BC2432" s="90"/>
      <c r="BD2432" s="90"/>
      <c r="BE2432" s="90"/>
      <c r="BF2432" s="90"/>
      <c r="BG2432" s="90"/>
      <c r="BH2432" s="90"/>
      <c r="BI2432" s="90"/>
      <c r="BJ2432" s="90"/>
      <c r="BK2432" s="90"/>
      <c r="BL2432" s="90"/>
      <c r="BM2432" s="90"/>
      <c r="BN2432" s="90"/>
      <c r="BO2432" s="90"/>
      <c r="BP2432" s="90"/>
      <c r="BQ2432" s="90"/>
      <c r="BR2432" s="90"/>
      <c r="BS2432" s="90"/>
      <c r="BT2432" s="90"/>
      <c r="BU2432" s="90"/>
      <c r="BV2432" s="90"/>
      <c r="BW2432" s="90"/>
      <c r="BX2432" s="90"/>
      <c r="BY2432" s="90"/>
      <c r="BZ2432" s="90"/>
      <c r="CA2432" s="90"/>
      <c r="CB2432" s="90"/>
      <c r="CC2432" s="90"/>
      <c r="CD2432" s="90"/>
      <c r="CE2432" s="90"/>
      <c r="CF2432" s="90"/>
      <c r="CG2432" s="90"/>
      <c r="CH2432" s="90"/>
      <c r="CI2432" s="90"/>
      <c r="CJ2432" s="90"/>
      <c r="CK2432" s="90"/>
      <c r="CL2432" s="90"/>
      <c r="CM2432" s="90"/>
      <c r="CN2432" s="90"/>
      <c r="CO2432" s="90"/>
      <c r="CP2432" s="90"/>
      <c r="CQ2432" s="90"/>
      <c r="CR2432" s="90"/>
      <c r="CS2432" s="90"/>
      <c r="CT2432" s="90"/>
      <c r="CU2432" s="90"/>
      <c r="CV2432" s="90"/>
      <c r="CW2432" s="90"/>
      <c r="CX2432" s="90"/>
      <c r="CY2432" s="90"/>
      <c r="CZ2432" s="90"/>
      <c r="DA2432" s="90"/>
      <c r="DB2432" s="90"/>
      <c r="DC2432" s="90"/>
      <c r="DD2432" s="90"/>
      <c r="DE2432" s="90"/>
      <c r="DF2432" s="90"/>
      <c r="DG2432" s="90"/>
      <c r="DH2432" s="90"/>
      <c r="DI2432" s="90"/>
      <c r="DJ2432" s="90"/>
      <c r="DK2432" s="90"/>
      <c r="DL2432" s="90"/>
      <c r="DM2432" s="90"/>
      <c r="DN2432" s="90"/>
      <c r="DO2432" s="90"/>
      <c r="DP2432" s="90"/>
      <c r="DQ2432" s="90"/>
      <c r="DR2432" s="90"/>
      <c r="DS2432" s="90"/>
      <c r="DT2432" s="90"/>
      <c r="DU2432" s="90"/>
      <c r="DV2432" s="90"/>
      <c r="DW2432" s="90"/>
      <c r="DX2432" s="90"/>
      <c r="DY2432" s="90"/>
      <c r="DZ2432" s="90"/>
      <c r="EA2432" s="90"/>
      <c r="EB2432" s="90"/>
      <c r="EC2432" s="90"/>
      <c r="ED2432" s="90"/>
      <c r="EE2432" s="90"/>
      <c r="EF2432" s="90"/>
      <c r="EG2432" s="90"/>
      <c r="EH2432" s="90"/>
      <c r="EI2432" s="90"/>
      <c r="EJ2432" s="90"/>
      <c r="EK2432" s="90"/>
      <c r="EL2432" s="90"/>
      <c r="EM2432" s="90"/>
      <c r="EN2432" s="90"/>
      <c r="EO2432" s="90"/>
      <c r="EP2432" s="90"/>
      <c r="EQ2432" s="90"/>
      <c r="ER2432" s="90"/>
      <c r="ES2432" s="90"/>
      <c r="ET2432" s="90"/>
      <c r="EU2432" s="90"/>
      <c r="EV2432" s="90"/>
      <c r="EW2432" s="90"/>
      <c r="EX2432" s="90"/>
      <c r="EY2432" s="90"/>
      <c r="EZ2432" s="90"/>
      <c r="FA2432" s="90"/>
      <c r="FB2432" s="90"/>
      <c r="FC2432" s="90"/>
      <c r="FD2432" s="90"/>
      <c r="FE2432" s="90"/>
      <c r="FF2432" s="90"/>
      <c r="FG2432" s="90"/>
      <c r="FH2432" s="90"/>
      <c r="FI2432" s="90"/>
      <c r="FJ2432" s="90"/>
      <c r="FK2432" s="90"/>
      <c r="FL2432" s="90"/>
      <c r="FM2432" s="90"/>
      <c r="FN2432" s="90"/>
      <c r="FO2432" s="90"/>
      <c r="FP2432" s="90"/>
      <c r="FQ2432" s="90"/>
      <c r="FR2432" s="90"/>
      <c r="FS2432" s="90"/>
      <c r="FT2432" s="90"/>
      <c r="FU2432" s="90"/>
      <c r="FV2432" s="90"/>
      <c r="FW2432" s="90"/>
      <c r="FX2432" s="90"/>
      <c r="FY2432" s="90"/>
      <c r="FZ2432" s="90"/>
      <c r="GA2432" s="90"/>
      <c r="GB2432" s="90"/>
      <c r="GC2432" s="90"/>
      <c r="GD2432" s="90"/>
      <c r="GE2432" s="90"/>
      <c r="GF2432" s="90"/>
      <c r="GG2432" s="90"/>
      <c r="GH2432" s="90"/>
      <c r="GI2432" s="90"/>
      <c r="GJ2432" s="90"/>
      <c r="GK2432" s="90"/>
      <c r="GL2432" s="90"/>
      <c r="GM2432" s="90"/>
      <c r="GN2432" s="90"/>
      <c r="GO2432" s="90"/>
      <c r="GP2432" s="90"/>
      <c r="GQ2432" s="90"/>
      <c r="GR2432" s="90"/>
      <c r="GS2432" s="90"/>
      <c r="GT2432" s="90"/>
      <c r="GU2432" s="90"/>
      <c r="GV2432" s="90"/>
      <c r="GW2432" s="90"/>
      <c r="GX2432" s="90"/>
      <c r="GY2432" s="90"/>
      <c r="GZ2432" s="90"/>
      <c r="HA2432" s="90"/>
      <c r="HB2432" s="90"/>
      <c r="HC2432" s="90"/>
      <c r="HD2432" s="90"/>
      <c r="HE2432" s="90"/>
      <c r="HF2432" s="90"/>
      <c r="HG2432" s="90"/>
      <c r="HH2432" s="90"/>
      <c r="HI2432" s="90"/>
      <c r="HJ2432" s="90"/>
      <c r="HK2432" s="90"/>
      <c r="HL2432" s="90"/>
      <c r="HM2432" s="90"/>
      <c r="HN2432" s="90"/>
      <c r="HO2432" s="90"/>
      <c r="HP2432" s="90"/>
      <c r="HQ2432" s="90"/>
      <c r="HR2432" s="90"/>
      <c r="HS2432" s="90"/>
      <c r="HT2432" s="90"/>
      <c r="HU2432" s="90"/>
      <c r="HV2432" s="90"/>
      <c r="HW2432" s="90"/>
      <c r="HX2432" s="90"/>
      <c r="HY2432" s="90"/>
      <c r="HZ2432" s="90"/>
      <c r="IA2432" s="90"/>
      <c r="IB2432" s="90"/>
      <c r="IC2432" s="90"/>
      <c r="ID2432" s="90"/>
      <c r="IE2432" s="90"/>
      <c r="IF2432" s="90"/>
      <c r="IG2432" s="90"/>
      <c r="IH2432" s="90"/>
      <c r="II2432" s="90"/>
      <c r="IJ2432" s="90"/>
      <c r="IK2432" s="90"/>
      <c r="IL2432" s="90"/>
      <c r="IM2432" s="90"/>
    </row>
    <row r="2433" spans="1:247" ht="13.5">
      <c r="A2433" s="90" t="s">
        <v>3353</v>
      </c>
      <c r="B2433" s="90" t="s">
        <v>3369</v>
      </c>
      <c r="C2433" s="90" t="s">
        <v>3718</v>
      </c>
      <c r="D2433" s="111">
        <v>45941</v>
      </c>
      <c r="E2433" s="90">
        <v>16424</v>
      </c>
      <c r="F2433" s="90" t="s">
        <v>2806</v>
      </c>
      <c r="G2433" s="90" t="s">
        <v>3724</v>
      </c>
      <c r="H2433" s="92">
        <v>558819.9</v>
      </c>
      <c r="I2433" s="92">
        <v>495</v>
      </c>
      <c r="J2433" s="93"/>
      <c r="K2433" s="94">
        <f t="shared" si="78"/>
        <v>1128.929090909091</v>
      </c>
      <c r="L2433" s="94">
        <v>1128.93</v>
      </c>
      <c r="M2433" s="94">
        <f t="shared" si="79"/>
        <v>-9.0909090909008228E-4</v>
      </c>
      <c r="N2433" s="90" t="s">
        <v>3364</v>
      </c>
      <c r="O2433" s="90" t="s">
        <v>3496</v>
      </c>
      <c r="P2433" s="90" t="s">
        <v>2849</v>
      </c>
      <c r="Q2433" s="90"/>
      <c r="R2433" s="90"/>
      <c r="S2433" s="90"/>
      <c r="T2433" s="90"/>
      <c r="U2433" s="90"/>
      <c r="V2433" s="90"/>
      <c r="W2433" s="90"/>
      <c r="X2433" s="90"/>
      <c r="Y2433" s="90"/>
      <c r="Z2433" s="90"/>
      <c r="AA2433" s="90"/>
      <c r="AB2433" s="90"/>
      <c r="AC2433" s="90"/>
      <c r="AD2433" s="90"/>
      <c r="AE2433" s="90"/>
      <c r="AF2433" s="90"/>
      <c r="AG2433" s="90"/>
      <c r="AH2433" s="90"/>
      <c r="AI2433" s="90"/>
      <c r="AJ2433" s="90"/>
      <c r="AK2433" s="90"/>
      <c r="AL2433" s="90"/>
      <c r="AM2433" s="90"/>
      <c r="AN2433" s="90"/>
      <c r="AO2433" s="90"/>
      <c r="AP2433" s="90"/>
      <c r="AQ2433" s="90"/>
      <c r="AR2433" s="90"/>
      <c r="AS2433" s="90"/>
      <c r="AT2433" s="90"/>
      <c r="AU2433" s="90"/>
      <c r="AV2433" s="90"/>
      <c r="AW2433" s="90"/>
      <c r="AX2433" s="90"/>
      <c r="AY2433" s="90"/>
      <c r="AZ2433" s="90"/>
      <c r="BA2433" s="90"/>
      <c r="BB2433" s="90"/>
      <c r="BC2433" s="90"/>
      <c r="BD2433" s="90"/>
      <c r="BE2433" s="90"/>
      <c r="BF2433" s="90"/>
      <c r="BG2433" s="90"/>
      <c r="BH2433" s="90"/>
      <c r="BI2433" s="90"/>
      <c r="BJ2433" s="90"/>
      <c r="BK2433" s="90"/>
      <c r="BL2433" s="90"/>
      <c r="BM2433" s="90"/>
      <c r="BN2433" s="90"/>
      <c r="BO2433" s="90"/>
      <c r="BP2433" s="90"/>
      <c r="BQ2433" s="90"/>
      <c r="BR2433" s="90"/>
      <c r="BS2433" s="90"/>
      <c r="BT2433" s="90"/>
      <c r="BU2433" s="90"/>
      <c r="BV2433" s="90"/>
      <c r="BW2433" s="90"/>
      <c r="BX2433" s="90"/>
      <c r="BY2433" s="90"/>
      <c r="BZ2433" s="90"/>
      <c r="CA2433" s="90"/>
      <c r="CB2433" s="90"/>
      <c r="CC2433" s="90"/>
      <c r="CD2433" s="90"/>
      <c r="CE2433" s="90"/>
      <c r="CF2433" s="90"/>
      <c r="CG2433" s="90"/>
      <c r="CH2433" s="90"/>
      <c r="CI2433" s="90"/>
      <c r="CJ2433" s="90"/>
      <c r="CK2433" s="90"/>
      <c r="CL2433" s="90"/>
      <c r="CM2433" s="90"/>
      <c r="CN2433" s="90"/>
      <c r="CO2433" s="90"/>
      <c r="CP2433" s="90"/>
      <c r="CQ2433" s="90"/>
      <c r="CR2433" s="90"/>
      <c r="CS2433" s="90"/>
      <c r="CT2433" s="90"/>
      <c r="CU2433" s="90"/>
      <c r="CV2433" s="90"/>
      <c r="CW2433" s="90"/>
      <c r="CX2433" s="90"/>
      <c r="CY2433" s="90"/>
      <c r="CZ2433" s="90"/>
      <c r="DA2433" s="90"/>
      <c r="DB2433" s="90"/>
      <c r="DC2433" s="90"/>
      <c r="DD2433" s="90"/>
      <c r="DE2433" s="90"/>
      <c r="DF2433" s="90"/>
      <c r="DG2433" s="90"/>
      <c r="DH2433" s="90"/>
      <c r="DI2433" s="90"/>
      <c r="DJ2433" s="90"/>
      <c r="DK2433" s="90"/>
      <c r="DL2433" s="90"/>
      <c r="DM2433" s="90"/>
      <c r="DN2433" s="90"/>
      <c r="DO2433" s="90"/>
      <c r="DP2433" s="90"/>
      <c r="DQ2433" s="90"/>
      <c r="DR2433" s="90"/>
      <c r="DS2433" s="90"/>
      <c r="DT2433" s="90"/>
      <c r="DU2433" s="90"/>
      <c r="DV2433" s="90"/>
      <c r="DW2433" s="90"/>
      <c r="DX2433" s="90"/>
      <c r="DY2433" s="90"/>
      <c r="DZ2433" s="90"/>
      <c r="EA2433" s="90"/>
      <c r="EB2433" s="90"/>
      <c r="EC2433" s="90"/>
      <c r="ED2433" s="90"/>
      <c r="EE2433" s="90"/>
      <c r="EF2433" s="90"/>
      <c r="EG2433" s="90"/>
      <c r="EH2433" s="90"/>
      <c r="EI2433" s="90"/>
      <c r="EJ2433" s="90"/>
      <c r="EK2433" s="90"/>
      <c r="EL2433" s="90"/>
      <c r="EM2433" s="90"/>
      <c r="EN2433" s="90"/>
      <c r="EO2433" s="90"/>
      <c r="EP2433" s="90"/>
      <c r="EQ2433" s="90"/>
      <c r="ER2433" s="90"/>
      <c r="ES2433" s="90"/>
      <c r="ET2433" s="90"/>
      <c r="EU2433" s="90"/>
      <c r="EV2433" s="90"/>
      <c r="EW2433" s="90"/>
      <c r="EX2433" s="90"/>
      <c r="EY2433" s="90"/>
      <c r="EZ2433" s="90"/>
      <c r="FA2433" s="90"/>
      <c r="FB2433" s="90"/>
      <c r="FC2433" s="90"/>
      <c r="FD2433" s="90"/>
      <c r="FE2433" s="90"/>
      <c r="FF2433" s="90"/>
      <c r="FG2433" s="90"/>
      <c r="FH2433" s="90"/>
      <c r="FI2433" s="90"/>
      <c r="FJ2433" s="90"/>
      <c r="FK2433" s="90"/>
      <c r="FL2433" s="90"/>
      <c r="FM2433" s="90"/>
      <c r="FN2433" s="90"/>
      <c r="FO2433" s="90"/>
      <c r="FP2433" s="90"/>
      <c r="FQ2433" s="90"/>
      <c r="FR2433" s="90"/>
      <c r="FS2433" s="90"/>
      <c r="FT2433" s="90"/>
      <c r="FU2433" s="90"/>
      <c r="FV2433" s="90"/>
      <c r="FW2433" s="90"/>
      <c r="FX2433" s="90"/>
      <c r="FY2433" s="90"/>
      <c r="FZ2433" s="90"/>
      <c r="GA2433" s="90"/>
      <c r="GB2433" s="90"/>
      <c r="GC2433" s="90"/>
      <c r="GD2433" s="90"/>
      <c r="GE2433" s="90"/>
      <c r="GF2433" s="90"/>
      <c r="GG2433" s="90"/>
      <c r="GH2433" s="90"/>
      <c r="GI2433" s="90"/>
      <c r="GJ2433" s="90"/>
      <c r="GK2433" s="90"/>
      <c r="GL2433" s="90"/>
      <c r="GM2433" s="90"/>
      <c r="GN2433" s="90"/>
      <c r="GO2433" s="90"/>
      <c r="GP2433" s="90"/>
      <c r="GQ2433" s="90"/>
      <c r="GR2433" s="90"/>
      <c r="GS2433" s="90"/>
      <c r="GT2433" s="90"/>
      <c r="GU2433" s="90"/>
      <c r="GV2433" s="90"/>
      <c r="GW2433" s="90"/>
      <c r="GX2433" s="90"/>
      <c r="GY2433" s="90"/>
      <c r="GZ2433" s="90"/>
      <c r="HA2433" s="90"/>
      <c r="HB2433" s="90"/>
      <c r="HC2433" s="90"/>
      <c r="HD2433" s="90"/>
      <c r="HE2433" s="90"/>
      <c r="HF2433" s="90"/>
      <c r="HG2433" s="90"/>
      <c r="HH2433" s="90"/>
      <c r="HI2433" s="90"/>
      <c r="HJ2433" s="90"/>
      <c r="HK2433" s="90"/>
      <c r="HL2433" s="90"/>
      <c r="HM2433" s="90"/>
      <c r="HN2433" s="90"/>
      <c r="HO2433" s="90"/>
      <c r="HP2433" s="90"/>
      <c r="HQ2433" s="90"/>
      <c r="HR2433" s="90"/>
      <c r="HS2433" s="90"/>
      <c r="HT2433" s="90"/>
      <c r="HU2433" s="90"/>
      <c r="HV2433" s="90"/>
      <c r="HW2433" s="90"/>
      <c r="HX2433" s="90"/>
      <c r="HY2433" s="90"/>
      <c r="HZ2433" s="90"/>
      <c r="IA2433" s="90"/>
      <c r="IB2433" s="90"/>
      <c r="IC2433" s="90"/>
      <c r="ID2433" s="90"/>
      <c r="IE2433" s="90"/>
      <c r="IF2433" s="90"/>
      <c r="IG2433" s="90"/>
      <c r="IH2433" s="90"/>
      <c r="II2433" s="90"/>
      <c r="IJ2433" s="90"/>
      <c r="IK2433" s="90"/>
      <c r="IL2433" s="90"/>
      <c r="IM2433" s="90"/>
    </row>
    <row r="2434" spans="1:247" ht="13.5">
      <c r="A2434" s="90" t="s">
        <v>3353</v>
      </c>
      <c r="B2434" s="90" t="s">
        <v>3369</v>
      </c>
      <c r="C2434" s="90" t="s">
        <v>3718</v>
      </c>
      <c r="D2434" s="98">
        <v>45788</v>
      </c>
      <c r="E2434" s="90">
        <v>16415</v>
      </c>
      <c r="F2434" s="90" t="s">
        <v>2806</v>
      </c>
      <c r="G2434" s="90" t="s">
        <v>3724</v>
      </c>
      <c r="H2434" s="92">
        <f>960000.27*0.25</f>
        <v>240000.0675</v>
      </c>
      <c r="I2434" s="92">
        <v>495</v>
      </c>
      <c r="J2434" s="93"/>
      <c r="K2434" s="94">
        <f t="shared" si="78"/>
        <v>484.8486212121212</v>
      </c>
      <c r="L2434" s="94">
        <f>K2434</f>
        <v>484.8486212121212</v>
      </c>
      <c r="M2434" s="94">
        <f t="shared" si="79"/>
        <v>0</v>
      </c>
      <c r="N2434" s="90" t="s">
        <v>3364</v>
      </c>
      <c r="O2434" s="90" t="s">
        <v>3496</v>
      </c>
      <c r="P2434" s="90" t="s">
        <v>2849</v>
      </c>
      <c r="Q2434" s="90"/>
      <c r="R2434" s="90"/>
      <c r="S2434" s="90"/>
      <c r="T2434" s="90"/>
      <c r="U2434" s="90"/>
      <c r="V2434" s="90"/>
      <c r="W2434" s="90"/>
      <c r="X2434" s="90"/>
      <c r="Y2434" s="90"/>
      <c r="Z2434" s="90"/>
      <c r="AA2434" s="90"/>
      <c r="AB2434" s="90"/>
      <c r="AC2434" s="90"/>
      <c r="AD2434" s="90"/>
      <c r="AE2434" s="90"/>
      <c r="AF2434" s="90"/>
      <c r="AG2434" s="90"/>
      <c r="AH2434" s="90"/>
      <c r="AI2434" s="90"/>
      <c r="AJ2434" s="90"/>
      <c r="AK2434" s="90"/>
      <c r="AL2434" s="90"/>
      <c r="AM2434" s="90"/>
      <c r="AN2434" s="90"/>
      <c r="AO2434" s="90"/>
      <c r="AP2434" s="90"/>
      <c r="AQ2434" s="90"/>
      <c r="AR2434" s="90"/>
      <c r="AS2434" s="90"/>
      <c r="AT2434" s="90"/>
      <c r="AU2434" s="90"/>
      <c r="AV2434" s="90"/>
      <c r="AW2434" s="90"/>
      <c r="AX2434" s="90"/>
      <c r="AY2434" s="90"/>
      <c r="AZ2434" s="90"/>
      <c r="BA2434" s="90"/>
      <c r="BB2434" s="90"/>
      <c r="BC2434" s="90"/>
      <c r="BD2434" s="90"/>
      <c r="BE2434" s="90"/>
      <c r="BF2434" s="90"/>
      <c r="BG2434" s="90"/>
      <c r="BH2434" s="90"/>
      <c r="BI2434" s="90"/>
      <c r="BJ2434" s="90"/>
      <c r="BK2434" s="90"/>
      <c r="BL2434" s="90"/>
      <c r="BM2434" s="90"/>
      <c r="BN2434" s="90"/>
      <c r="BO2434" s="90"/>
      <c r="BP2434" s="90"/>
      <c r="BQ2434" s="90"/>
      <c r="BR2434" s="90"/>
      <c r="BS2434" s="90"/>
      <c r="BT2434" s="90"/>
      <c r="BU2434" s="90"/>
      <c r="BV2434" s="90"/>
      <c r="BW2434" s="90"/>
      <c r="BX2434" s="90"/>
      <c r="BY2434" s="90"/>
      <c r="BZ2434" s="90"/>
      <c r="CA2434" s="90"/>
      <c r="CB2434" s="90"/>
      <c r="CC2434" s="90"/>
      <c r="CD2434" s="90"/>
      <c r="CE2434" s="90"/>
      <c r="CF2434" s="90"/>
      <c r="CG2434" s="90"/>
      <c r="CH2434" s="90"/>
      <c r="CI2434" s="90"/>
      <c r="CJ2434" s="90"/>
      <c r="CK2434" s="90"/>
      <c r="CL2434" s="90"/>
      <c r="CM2434" s="90"/>
      <c r="CN2434" s="90"/>
      <c r="CO2434" s="90"/>
      <c r="CP2434" s="90"/>
      <c r="CQ2434" s="90"/>
      <c r="CR2434" s="90"/>
      <c r="CS2434" s="90"/>
      <c r="CT2434" s="90"/>
      <c r="CU2434" s="90"/>
      <c r="CV2434" s="90"/>
      <c r="CW2434" s="90"/>
      <c r="CX2434" s="90"/>
      <c r="CY2434" s="90"/>
      <c r="CZ2434" s="90"/>
      <c r="DA2434" s="90"/>
      <c r="DB2434" s="90"/>
      <c r="DC2434" s="90"/>
      <c r="DD2434" s="90"/>
      <c r="DE2434" s="90"/>
      <c r="DF2434" s="90"/>
      <c r="DG2434" s="90"/>
      <c r="DH2434" s="90"/>
      <c r="DI2434" s="90"/>
      <c r="DJ2434" s="90"/>
      <c r="DK2434" s="90"/>
      <c r="DL2434" s="90"/>
      <c r="DM2434" s="90"/>
      <c r="DN2434" s="90"/>
      <c r="DO2434" s="90"/>
      <c r="DP2434" s="90"/>
      <c r="DQ2434" s="90"/>
      <c r="DR2434" s="90"/>
      <c r="DS2434" s="90"/>
      <c r="DT2434" s="90"/>
      <c r="DU2434" s="90"/>
      <c r="DV2434" s="90"/>
      <c r="DW2434" s="90"/>
      <c r="DX2434" s="90"/>
      <c r="DY2434" s="90"/>
      <c r="DZ2434" s="90"/>
      <c r="EA2434" s="90"/>
      <c r="EB2434" s="90"/>
      <c r="EC2434" s="90"/>
      <c r="ED2434" s="90"/>
      <c r="EE2434" s="90"/>
      <c r="EF2434" s="90"/>
      <c r="EG2434" s="90"/>
      <c r="EH2434" s="90"/>
      <c r="EI2434" s="90"/>
      <c r="EJ2434" s="90"/>
      <c r="EK2434" s="90"/>
      <c r="EL2434" s="90"/>
      <c r="EM2434" s="90"/>
      <c r="EN2434" s="90"/>
      <c r="EO2434" s="90"/>
      <c r="EP2434" s="90"/>
      <c r="EQ2434" s="90"/>
      <c r="ER2434" s="90"/>
      <c r="ES2434" s="90"/>
      <c r="ET2434" s="90"/>
      <c r="EU2434" s="90"/>
      <c r="EV2434" s="90"/>
      <c r="EW2434" s="90"/>
      <c r="EX2434" s="90"/>
      <c r="EY2434" s="90"/>
      <c r="EZ2434" s="90"/>
      <c r="FA2434" s="90"/>
      <c r="FB2434" s="90"/>
      <c r="FC2434" s="90"/>
      <c r="FD2434" s="90"/>
      <c r="FE2434" s="90"/>
      <c r="FF2434" s="90"/>
      <c r="FG2434" s="90"/>
      <c r="FH2434" s="90"/>
      <c r="FI2434" s="90"/>
      <c r="FJ2434" s="90"/>
      <c r="FK2434" s="90"/>
      <c r="FL2434" s="90"/>
      <c r="FM2434" s="90"/>
      <c r="FN2434" s="90"/>
      <c r="FO2434" s="90"/>
      <c r="FP2434" s="90"/>
      <c r="FQ2434" s="90"/>
      <c r="FR2434" s="90"/>
      <c r="FS2434" s="90"/>
      <c r="FT2434" s="90"/>
      <c r="FU2434" s="90"/>
      <c r="FV2434" s="90"/>
      <c r="FW2434" s="90"/>
      <c r="FX2434" s="90"/>
      <c r="FY2434" s="90"/>
      <c r="FZ2434" s="90"/>
      <c r="GA2434" s="90"/>
      <c r="GB2434" s="90"/>
      <c r="GC2434" s="90"/>
      <c r="GD2434" s="90"/>
      <c r="GE2434" s="90"/>
      <c r="GF2434" s="90"/>
      <c r="GG2434" s="90"/>
      <c r="GH2434" s="90"/>
      <c r="GI2434" s="90"/>
      <c r="GJ2434" s="90"/>
      <c r="GK2434" s="90"/>
      <c r="GL2434" s="90"/>
      <c r="GM2434" s="90"/>
      <c r="GN2434" s="90"/>
      <c r="GO2434" s="90"/>
      <c r="GP2434" s="90"/>
      <c r="GQ2434" s="90"/>
      <c r="GR2434" s="90"/>
      <c r="GS2434" s="90"/>
      <c r="GT2434" s="90"/>
      <c r="GU2434" s="90"/>
      <c r="GV2434" s="90"/>
      <c r="GW2434" s="90"/>
      <c r="GX2434" s="90"/>
      <c r="GY2434" s="90"/>
      <c r="GZ2434" s="90"/>
      <c r="HA2434" s="90"/>
      <c r="HB2434" s="90"/>
      <c r="HC2434" s="90"/>
      <c r="HD2434" s="90"/>
      <c r="HE2434" s="90"/>
      <c r="HF2434" s="90"/>
      <c r="HG2434" s="90"/>
      <c r="HH2434" s="90"/>
      <c r="HI2434" s="90"/>
      <c r="HJ2434" s="90"/>
      <c r="HK2434" s="90"/>
      <c r="HL2434" s="90"/>
      <c r="HM2434" s="90"/>
      <c r="HN2434" s="90"/>
      <c r="HO2434" s="90"/>
      <c r="HP2434" s="90"/>
      <c r="HQ2434" s="90"/>
      <c r="HR2434" s="90"/>
      <c r="HS2434" s="90"/>
      <c r="HT2434" s="90"/>
      <c r="HU2434" s="90"/>
      <c r="HV2434" s="90"/>
      <c r="HW2434" s="90"/>
      <c r="HX2434" s="90"/>
      <c r="HY2434" s="90"/>
      <c r="HZ2434" s="90"/>
      <c r="IA2434" s="90"/>
      <c r="IB2434" s="90"/>
      <c r="IC2434" s="90"/>
      <c r="ID2434" s="90"/>
      <c r="IE2434" s="90"/>
      <c r="IF2434" s="90"/>
      <c r="IG2434" s="90"/>
      <c r="IH2434" s="90"/>
      <c r="II2434" s="90"/>
      <c r="IJ2434" s="90"/>
      <c r="IK2434" s="90"/>
      <c r="IL2434" s="90"/>
      <c r="IM2434" s="90"/>
    </row>
    <row r="2435" spans="1:247" ht="13.5">
      <c r="A2435" s="90" t="s">
        <v>3353</v>
      </c>
      <c r="B2435" s="90" t="s">
        <v>3369</v>
      </c>
      <c r="C2435" s="90" t="s">
        <v>3718</v>
      </c>
      <c r="D2435" s="98">
        <v>45788</v>
      </c>
      <c r="E2435" s="90">
        <v>16387</v>
      </c>
      <c r="F2435" s="90" t="s">
        <v>2806</v>
      </c>
      <c r="G2435" s="90" t="s">
        <v>3724</v>
      </c>
      <c r="H2435" s="92">
        <f>7086166.98-3000000</f>
        <v>4086166.9800000004</v>
      </c>
      <c r="I2435" s="92">
        <v>495</v>
      </c>
      <c r="J2435" s="93"/>
      <c r="K2435" s="94">
        <f t="shared" si="78"/>
        <v>8254.8827878787888</v>
      </c>
      <c r="L2435" s="94">
        <f>K2435</f>
        <v>8254.8827878787888</v>
      </c>
      <c r="M2435" s="94">
        <f t="shared" si="79"/>
        <v>0</v>
      </c>
      <c r="N2435" s="90" t="s">
        <v>3364</v>
      </c>
      <c r="O2435" s="90" t="s">
        <v>3496</v>
      </c>
      <c r="P2435" s="90" t="s">
        <v>2849</v>
      </c>
      <c r="Q2435" s="90"/>
      <c r="R2435" s="90"/>
      <c r="S2435" s="90"/>
      <c r="T2435" s="90"/>
      <c r="U2435" s="90"/>
      <c r="V2435" s="90"/>
      <c r="W2435" s="90"/>
      <c r="X2435" s="90"/>
      <c r="Y2435" s="90"/>
      <c r="Z2435" s="90"/>
      <c r="AA2435" s="90"/>
      <c r="AB2435" s="90"/>
      <c r="AC2435" s="90"/>
      <c r="AD2435" s="90"/>
      <c r="AE2435" s="90"/>
      <c r="AF2435" s="90"/>
      <c r="AG2435" s="90"/>
      <c r="AH2435" s="90"/>
      <c r="AI2435" s="90"/>
      <c r="AJ2435" s="90"/>
      <c r="AK2435" s="90"/>
      <c r="AL2435" s="90"/>
      <c r="AM2435" s="90"/>
      <c r="AN2435" s="90"/>
      <c r="AO2435" s="90"/>
      <c r="AP2435" s="90"/>
      <c r="AQ2435" s="90"/>
      <c r="AR2435" s="90"/>
      <c r="AS2435" s="90"/>
      <c r="AT2435" s="90"/>
      <c r="AU2435" s="90"/>
      <c r="AV2435" s="90"/>
      <c r="AW2435" s="90"/>
      <c r="AX2435" s="90"/>
      <c r="AY2435" s="90"/>
      <c r="AZ2435" s="90"/>
      <c r="BA2435" s="90"/>
      <c r="BB2435" s="90"/>
      <c r="BC2435" s="90"/>
      <c r="BD2435" s="90"/>
      <c r="BE2435" s="90"/>
      <c r="BF2435" s="90"/>
      <c r="BG2435" s="90"/>
      <c r="BH2435" s="90"/>
      <c r="BI2435" s="90"/>
      <c r="BJ2435" s="90"/>
      <c r="BK2435" s="90"/>
      <c r="BL2435" s="90"/>
      <c r="BM2435" s="90"/>
      <c r="BN2435" s="90"/>
      <c r="BO2435" s="90"/>
      <c r="BP2435" s="90"/>
      <c r="BQ2435" s="90"/>
      <c r="BR2435" s="90"/>
      <c r="BS2435" s="90"/>
      <c r="BT2435" s="90"/>
      <c r="BU2435" s="90"/>
      <c r="BV2435" s="90"/>
      <c r="BW2435" s="90"/>
      <c r="BX2435" s="90"/>
      <c r="BY2435" s="90"/>
      <c r="BZ2435" s="90"/>
      <c r="CA2435" s="90"/>
      <c r="CB2435" s="90"/>
      <c r="CC2435" s="90"/>
      <c r="CD2435" s="90"/>
      <c r="CE2435" s="90"/>
      <c r="CF2435" s="90"/>
      <c r="CG2435" s="90"/>
      <c r="CH2435" s="90"/>
      <c r="CI2435" s="90"/>
      <c r="CJ2435" s="90"/>
      <c r="CK2435" s="90"/>
      <c r="CL2435" s="90"/>
      <c r="CM2435" s="90"/>
      <c r="CN2435" s="90"/>
      <c r="CO2435" s="90"/>
      <c r="CP2435" s="90"/>
      <c r="CQ2435" s="90"/>
      <c r="CR2435" s="90"/>
      <c r="CS2435" s="90"/>
      <c r="CT2435" s="90"/>
      <c r="CU2435" s="90"/>
      <c r="CV2435" s="90"/>
      <c r="CW2435" s="90"/>
      <c r="CX2435" s="90"/>
      <c r="CY2435" s="90"/>
      <c r="CZ2435" s="90"/>
      <c r="DA2435" s="90"/>
      <c r="DB2435" s="90"/>
      <c r="DC2435" s="90"/>
      <c r="DD2435" s="90"/>
      <c r="DE2435" s="90"/>
      <c r="DF2435" s="90"/>
      <c r="DG2435" s="90"/>
      <c r="DH2435" s="90"/>
      <c r="DI2435" s="90"/>
      <c r="DJ2435" s="90"/>
      <c r="DK2435" s="90"/>
      <c r="DL2435" s="90"/>
      <c r="DM2435" s="90"/>
      <c r="DN2435" s="90"/>
      <c r="DO2435" s="90"/>
      <c r="DP2435" s="90"/>
      <c r="DQ2435" s="90"/>
      <c r="DR2435" s="90"/>
      <c r="DS2435" s="90"/>
      <c r="DT2435" s="90"/>
      <c r="DU2435" s="90"/>
      <c r="DV2435" s="90"/>
      <c r="DW2435" s="90"/>
      <c r="DX2435" s="90"/>
      <c r="DY2435" s="90"/>
      <c r="DZ2435" s="90"/>
      <c r="EA2435" s="90"/>
      <c r="EB2435" s="90"/>
      <c r="EC2435" s="90"/>
      <c r="ED2435" s="90"/>
      <c r="EE2435" s="90"/>
      <c r="EF2435" s="90"/>
      <c r="EG2435" s="90"/>
      <c r="EH2435" s="90"/>
      <c r="EI2435" s="90"/>
      <c r="EJ2435" s="90"/>
      <c r="EK2435" s="90"/>
      <c r="EL2435" s="90"/>
      <c r="EM2435" s="90"/>
      <c r="EN2435" s="90"/>
      <c r="EO2435" s="90"/>
      <c r="EP2435" s="90"/>
      <c r="EQ2435" s="90"/>
      <c r="ER2435" s="90"/>
      <c r="ES2435" s="90"/>
      <c r="ET2435" s="90"/>
      <c r="EU2435" s="90"/>
      <c r="EV2435" s="90"/>
      <c r="EW2435" s="90"/>
      <c r="EX2435" s="90"/>
      <c r="EY2435" s="90"/>
      <c r="EZ2435" s="90"/>
      <c r="FA2435" s="90"/>
      <c r="FB2435" s="90"/>
      <c r="FC2435" s="90"/>
      <c r="FD2435" s="90"/>
      <c r="FE2435" s="90"/>
      <c r="FF2435" s="90"/>
      <c r="FG2435" s="90"/>
      <c r="FH2435" s="90"/>
      <c r="FI2435" s="90"/>
      <c r="FJ2435" s="90"/>
      <c r="FK2435" s="90"/>
      <c r="FL2435" s="90"/>
      <c r="FM2435" s="90"/>
      <c r="FN2435" s="90"/>
      <c r="FO2435" s="90"/>
      <c r="FP2435" s="90"/>
      <c r="FQ2435" s="90"/>
      <c r="FR2435" s="90"/>
      <c r="FS2435" s="90"/>
      <c r="FT2435" s="90"/>
      <c r="FU2435" s="90"/>
      <c r="FV2435" s="90"/>
      <c r="FW2435" s="90"/>
      <c r="FX2435" s="90"/>
      <c r="FY2435" s="90"/>
      <c r="FZ2435" s="90"/>
      <c r="GA2435" s="90"/>
      <c r="GB2435" s="90"/>
      <c r="GC2435" s="90"/>
      <c r="GD2435" s="90"/>
      <c r="GE2435" s="90"/>
      <c r="GF2435" s="90"/>
      <c r="GG2435" s="90"/>
      <c r="GH2435" s="90"/>
      <c r="GI2435" s="90"/>
      <c r="GJ2435" s="90"/>
      <c r="GK2435" s="90"/>
      <c r="GL2435" s="90"/>
      <c r="GM2435" s="90"/>
      <c r="GN2435" s="90"/>
      <c r="GO2435" s="90"/>
      <c r="GP2435" s="90"/>
      <c r="GQ2435" s="90"/>
      <c r="GR2435" s="90"/>
      <c r="GS2435" s="90"/>
      <c r="GT2435" s="90"/>
      <c r="GU2435" s="90"/>
      <c r="GV2435" s="90"/>
      <c r="GW2435" s="90"/>
      <c r="GX2435" s="90"/>
      <c r="GY2435" s="90"/>
      <c r="GZ2435" s="90"/>
      <c r="HA2435" s="90"/>
      <c r="HB2435" s="90"/>
      <c r="HC2435" s="90"/>
      <c r="HD2435" s="90"/>
      <c r="HE2435" s="90"/>
      <c r="HF2435" s="90"/>
      <c r="HG2435" s="90"/>
      <c r="HH2435" s="90"/>
      <c r="HI2435" s="90"/>
      <c r="HJ2435" s="90"/>
      <c r="HK2435" s="90"/>
      <c r="HL2435" s="90"/>
      <c r="HM2435" s="90"/>
      <c r="HN2435" s="90"/>
      <c r="HO2435" s="90"/>
      <c r="HP2435" s="90"/>
      <c r="HQ2435" s="90"/>
      <c r="HR2435" s="90"/>
      <c r="HS2435" s="90"/>
      <c r="HT2435" s="90"/>
      <c r="HU2435" s="90"/>
      <c r="HV2435" s="90"/>
      <c r="HW2435" s="90"/>
      <c r="HX2435" s="90"/>
      <c r="HY2435" s="90"/>
      <c r="HZ2435" s="90"/>
      <c r="IA2435" s="90"/>
      <c r="IB2435" s="90"/>
      <c r="IC2435" s="90"/>
      <c r="ID2435" s="90"/>
      <c r="IE2435" s="90"/>
      <c r="IF2435" s="90"/>
      <c r="IG2435" s="90"/>
      <c r="IH2435" s="90"/>
      <c r="II2435" s="90"/>
      <c r="IJ2435" s="90"/>
      <c r="IK2435" s="90"/>
      <c r="IL2435" s="90"/>
      <c r="IM2435" s="90"/>
    </row>
    <row r="2436" spans="1:247" ht="17.25" customHeight="1">
      <c r="A2436" s="90" t="s">
        <v>3353</v>
      </c>
      <c r="B2436" s="90" t="s">
        <v>3369</v>
      </c>
      <c r="C2436" s="90" t="s">
        <v>3718</v>
      </c>
      <c r="D2436" s="98">
        <v>45972</v>
      </c>
      <c r="E2436" s="90" t="s">
        <v>3725</v>
      </c>
      <c r="F2436" s="90" t="s">
        <v>2806</v>
      </c>
      <c r="G2436" s="90" t="s">
        <v>3724</v>
      </c>
      <c r="H2436" s="92">
        <v>-290624.90999999997</v>
      </c>
      <c r="I2436" s="92">
        <v>495</v>
      </c>
      <c r="J2436" s="93"/>
      <c r="K2436" s="94">
        <f t="shared" si="78"/>
        <v>-587.12103030303024</v>
      </c>
      <c r="L2436" s="94"/>
      <c r="M2436" s="94">
        <f t="shared" si="79"/>
        <v>-587.12103030303024</v>
      </c>
      <c r="N2436" s="90" t="s">
        <v>3364</v>
      </c>
      <c r="O2436" s="90" t="s">
        <v>3496</v>
      </c>
      <c r="P2436" s="90" t="s">
        <v>2849</v>
      </c>
      <c r="Q2436" s="90"/>
      <c r="R2436" s="90"/>
      <c r="S2436" s="90"/>
      <c r="T2436" s="90"/>
      <c r="U2436" s="90"/>
      <c r="V2436" s="90"/>
      <c r="W2436" s="90"/>
      <c r="X2436" s="90"/>
      <c r="Y2436" s="90"/>
      <c r="Z2436" s="90"/>
      <c r="AA2436" s="90"/>
      <c r="AB2436" s="90"/>
      <c r="AC2436" s="90"/>
      <c r="AD2436" s="90"/>
      <c r="AE2436" s="90"/>
      <c r="AF2436" s="90"/>
      <c r="AG2436" s="90"/>
      <c r="AH2436" s="90"/>
      <c r="AI2436" s="90"/>
      <c r="AJ2436" s="90"/>
      <c r="AK2436" s="90"/>
      <c r="AL2436" s="90"/>
      <c r="AM2436" s="90"/>
      <c r="AN2436" s="90"/>
      <c r="AO2436" s="90"/>
      <c r="AP2436" s="90"/>
      <c r="AQ2436" s="90"/>
      <c r="AR2436" s="90"/>
      <c r="AS2436" s="90"/>
      <c r="AT2436" s="90"/>
      <c r="AU2436" s="90"/>
      <c r="AV2436" s="90"/>
      <c r="AW2436" s="90"/>
      <c r="AX2436" s="90"/>
      <c r="AY2436" s="90"/>
      <c r="AZ2436" s="90"/>
      <c r="BA2436" s="90"/>
      <c r="BB2436" s="90"/>
      <c r="BC2436" s="90"/>
      <c r="BD2436" s="90"/>
      <c r="BE2436" s="90"/>
      <c r="BF2436" s="90"/>
      <c r="BG2436" s="90"/>
      <c r="BH2436" s="90"/>
      <c r="BI2436" s="90"/>
      <c r="BJ2436" s="90"/>
      <c r="BK2436" s="90"/>
      <c r="BL2436" s="90"/>
      <c r="BM2436" s="90"/>
      <c r="BN2436" s="90"/>
      <c r="BO2436" s="90"/>
      <c r="BP2436" s="90"/>
      <c r="BQ2436" s="90"/>
      <c r="BR2436" s="90"/>
      <c r="BS2436" s="90"/>
      <c r="BT2436" s="90"/>
      <c r="BU2436" s="90"/>
      <c r="BV2436" s="90"/>
      <c r="BW2436" s="90"/>
      <c r="BX2436" s="90"/>
      <c r="BY2436" s="90"/>
      <c r="BZ2436" s="90"/>
      <c r="CA2436" s="90"/>
      <c r="CB2436" s="90"/>
      <c r="CC2436" s="90"/>
      <c r="CD2436" s="90"/>
      <c r="CE2436" s="90"/>
      <c r="CF2436" s="90"/>
      <c r="CG2436" s="90"/>
      <c r="CH2436" s="90"/>
      <c r="CI2436" s="90"/>
      <c r="CJ2436" s="90"/>
      <c r="CK2436" s="90"/>
      <c r="CL2436" s="90"/>
      <c r="CM2436" s="90"/>
      <c r="CN2436" s="90"/>
      <c r="CO2436" s="90"/>
      <c r="CP2436" s="90"/>
      <c r="CQ2436" s="90"/>
      <c r="CR2436" s="90"/>
      <c r="CS2436" s="90"/>
      <c r="CT2436" s="90"/>
      <c r="CU2436" s="90"/>
      <c r="CV2436" s="90"/>
      <c r="CW2436" s="90"/>
      <c r="CX2436" s="90"/>
      <c r="CY2436" s="90"/>
      <c r="CZ2436" s="90"/>
      <c r="DA2436" s="90"/>
      <c r="DB2436" s="90"/>
      <c r="DC2436" s="90"/>
      <c r="DD2436" s="90"/>
      <c r="DE2436" s="90"/>
      <c r="DF2436" s="90"/>
      <c r="DG2436" s="90"/>
      <c r="DH2436" s="90"/>
      <c r="DI2436" s="90"/>
      <c r="DJ2436" s="90"/>
      <c r="DK2436" s="90"/>
      <c r="DL2436" s="90"/>
      <c r="DM2436" s="90"/>
      <c r="DN2436" s="90"/>
      <c r="DO2436" s="90"/>
      <c r="DP2436" s="90"/>
      <c r="DQ2436" s="90"/>
      <c r="DR2436" s="90"/>
      <c r="DS2436" s="90"/>
      <c r="DT2436" s="90"/>
      <c r="DU2436" s="90"/>
      <c r="DV2436" s="90"/>
      <c r="DW2436" s="90"/>
      <c r="DX2436" s="90"/>
      <c r="DY2436" s="90"/>
      <c r="DZ2436" s="90"/>
      <c r="EA2436" s="90"/>
      <c r="EB2436" s="90"/>
      <c r="EC2436" s="90"/>
      <c r="ED2436" s="90"/>
      <c r="EE2436" s="90"/>
      <c r="EF2436" s="90"/>
      <c r="EG2436" s="90"/>
      <c r="EH2436" s="90"/>
      <c r="EI2436" s="90"/>
      <c r="EJ2436" s="90"/>
      <c r="EK2436" s="90"/>
      <c r="EL2436" s="90"/>
      <c r="EM2436" s="90"/>
      <c r="EN2436" s="90"/>
      <c r="EO2436" s="90"/>
      <c r="EP2436" s="90"/>
      <c r="EQ2436" s="90"/>
      <c r="ER2436" s="90"/>
      <c r="ES2436" s="90"/>
      <c r="ET2436" s="90"/>
      <c r="EU2436" s="90"/>
      <c r="EV2436" s="90"/>
      <c r="EW2436" s="90"/>
      <c r="EX2436" s="90"/>
      <c r="EY2436" s="90"/>
      <c r="EZ2436" s="90"/>
      <c r="FA2436" s="90"/>
      <c r="FB2436" s="90"/>
      <c r="FC2436" s="90"/>
      <c r="FD2436" s="90"/>
      <c r="FE2436" s="90"/>
      <c r="FF2436" s="90"/>
      <c r="FG2436" s="90"/>
      <c r="FH2436" s="90"/>
      <c r="FI2436" s="90"/>
      <c r="FJ2436" s="90"/>
      <c r="FK2436" s="90"/>
      <c r="FL2436" s="90"/>
      <c r="FM2436" s="90"/>
      <c r="FN2436" s="90"/>
      <c r="FO2436" s="90"/>
      <c r="FP2436" s="90"/>
      <c r="FQ2436" s="90"/>
      <c r="FR2436" s="90"/>
      <c r="FS2436" s="90"/>
      <c r="FT2436" s="90"/>
      <c r="FU2436" s="90"/>
      <c r="FV2436" s="90"/>
      <c r="FW2436" s="90"/>
      <c r="FX2436" s="90"/>
      <c r="FY2436" s="90"/>
      <c r="FZ2436" s="90"/>
      <c r="GA2436" s="90"/>
      <c r="GB2436" s="90"/>
      <c r="GC2436" s="90"/>
      <c r="GD2436" s="90"/>
      <c r="GE2436" s="90"/>
      <c r="GF2436" s="90"/>
      <c r="GG2436" s="90"/>
      <c r="GH2436" s="90"/>
      <c r="GI2436" s="90"/>
      <c r="GJ2436" s="90"/>
      <c r="GK2436" s="90"/>
      <c r="GL2436" s="90"/>
      <c r="GM2436" s="90"/>
      <c r="GN2436" s="90"/>
      <c r="GO2436" s="90"/>
      <c r="GP2436" s="90"/>
      <c r="GQ2436" s="90"/>
      <c r="GR2436" s="90"/>
      <c r="GS2436" s="90"/>
      <c r="GT2436" s="90"/>
      <c r="GU2436" s="90"/>
      <c r="GV2436" s="90"/>
      <c r="GW2436" s="90"/>
      <c r="GX2436" s="90"/>
      <c r="GY2436" s="90"/>
      <c r="GZ2436" s="90"/>
      <c r="HA2436" s="90"/>
      <c r="HB2436" s="90"/>
      <c r="HC2436" s="90"/>
      <c r="HD2436" s="90"/>
      <c r="HE2436" s="90"/>
      <c r="HF2436" s="90"/>
      <c r="HG2436" s="90"/>
      <c r="HH2436" s="90"/>
      <c r="HI2436" s="90"/>
      <c r="HJ2436" s="90"/>
      <c r="HK2436" s="90"/>
      <c r="HL2436" s="90"/>
      <c r="HM2436" s="90"/>
      <c r="HN2436" s="90"/>
      <c r="HO2436" s="90"/>
      <c r="HP2436" s="90"/>
      <c r="HQ2436" s="90"/>
      <c r="HR2436" s="90"/>
      <c r="HS2436" s="90"/>
      <c r="HT2436" s="90"/>
      <c r="HU2436" s="90"/>
      <c r="HV2436" s="90"/>
      <c r="HW2436" s="90"/>
      <c r="HX2436" s="90"/>
      <c r="HY2436" s="90"/>
      <c r="HZ2436" s="90"/>
      <c r="IA2436" s="90"/>
      <c r="IB2436" s="90"/>
      <c r="IC2436" s="90"/>
      <c r="ID2436" s="90"/>
      <c r="IE2436" s="90"/>
      <c r="IF2436" s="90"/>
      <c r="IG2436" s="90"/>
      <c r="IH2436" s="90"/>
      <c r="II2436" s="90"/>
      <c r="IJ2436" s="90"/>
      <c r="IK2436" s="90"/>
      <c r="IL2436" s="90"/>
      <c r="IM2436" s="90"/>
    </row>
    <row r="2437" spans="1:247" ht="13.5">
      <c r="A2437" s="90" t="s">
        <v>3726</v>
      </c>
      <c r="B2437" s="90" t="s">
        <v>3727</v>
      </c>
      <c r="C2437" s="90" t="s">
        <v>3718</v>
      </c>
      <c r="D2437" s="98">
        <v>45788</v>
      </c>
      <c r="E2437" s="90">
        <v>16415</v>
      </c>
      <c r="F2437" s="90" t="s">
        <v>2806</v>
      </c>
      <c r="G2437" s="90" t="s">
        <v>3724</v>
      </c>
      <c r="H2437" s="92">
        <f>960000.27*0.75</f>
        <v>720000.20250000001</v>
      </c>
      <c r="I2437" s="92">
        <v>495</v>
      </c>
      <c r="J2437" s="93"/>
      <c r="K2437" s="94">
        <f t="shared" si="78"/>
        <v>1454.5458636363637</v>
      </c>
      <c r="L2437" s="94">
        <f>K2437</f>
        <v>1454.5458636363637</v>
      </c>
      <c r="M2437" s="94">
        <f t="shared" si="79"/>
        <v>0</v>
      </c>
      <c r="N2437" s="90" t="s">
        <v>3364</v>
      </c>
      <c r="O2437" s="90" t="s">
        <v>3496</v>
      </c>
      <c r="P2437" s="90" t="s">
        <v>2849</v>
      </c>
      <c r="Q2437" s="90"/>
      <c r="R2437" s="90"/>
      <c r="S2437" s="90"/>
      <c r="T2437" s="90"/>
      <c r="U2437" s="90"/>
      <c r="V2437" s="90"/>
      <c r="W2437" s="90"/>
      <c r="X2437" s="90"/>
      <c r="Y2437" s="90"/>
      <c r="Z2437" s="90"/>
      <c r="AA2437" s="90"/>
      <c r="AB2437" s="90"/>
      <c r="AC2437" s="90"/>
      <c r="AD2437" s="90"/>
      <c r="AE2437" s="90"/>
      <c r="AF2437" s="90"/>
      <c r="AG2437" s="90"/>
      <c r="AH2437" s="90"/>
      <c r="AI2437" s="90"/>
      <c r="AJ2437" s="90"/>
      <c r="AK2437" s="90"/>
      <c r="AL2437" s="90"/>
      <c r="AM2437" s="90"/>
      <c r="AN2437" s="90"/>
      <c r="AO2437" s="90"/>
      <c r="AP2437" s="90"/>
      <c r="AQ2437" s="90"/>
      <c r="AR2437" s="90"/>
      <c r="AS2437" s="90"/>
      <c r="AT2437" s="90"/>
      <c r="AU2437" s="90"/>
      <c r="AV2437" s="90"/>
      <c r="AW2437" s="90"/>
      <c r="AX2437" s="90"/>
      <c r="AY2437" s="90"/>
      <c r="AZ2437" s="90"/>
      <c r="BA2437" s="90"/>
      <c r="BB2437" s="90"/>
      <c r="BC2437" s="90"/>
      <c r="BD2437" s="90"/>
      <c r="BE2437" s="90"/>
      <c r="BF2437" s="90"/>
      <c r="BG2437" s="90"/>
      <c r="BH2437" s="90"/>
      <c r="BI2437" s="90"/>
      <c r="BJ2437" s="90"/>
      <c r="BK2437" s="90"/>
      <c r="BL2437" s="90"/>
      <c r="BM2437" s="90"/>
      <c r="BN2437" s="90"/>
      <c r="BO2437" s="90"/>
      <c r="BP2437" s="90"/>
      <c r="BQ2437" s="90"/>
      <c r="BR2437" s="90"/>
      <c r="BS2437" s="90"/>
      <c r="BT2437" s="90"/>
      <c r="BU2437" s="90"/>
      <c r="BV2437" s="90"/>
      <c r="BW2437" s="90"/>
      <c r="BX2437" s="90"/>
      <c r="BY2437" s="90"/>
      <c r="BZ2437" s="90"/>
      <c r="CA2437" s="90"/>
      <c r="CB2437" s="90"/>
      <c r="CC2437" s="90"/>
      <c r="CD2437" s="90"/>
      <c r="CE2437" s="90"/>
      <c r="CF2437" s="90"/>
      <c r="CG2437" s="90"/>
      <c r="CH2437" s="90"/>
      <c r="CI2437" s="90"/>
      <c r="CJ2437" s="90"/>
      <c r="CK2437" s="90"/>
      <c r="CL2437" s="90"/>
      <c r="CM2437" s="90"/>
      <c r="CN2437" s="90"/>
      <c r="CO2437" s="90"/>
      <c r="CP2437" s="90"/>
      <c r="CQ2437" s="90"/>
      <c r="CR2437" s="90"/>
      <c r="CS2437" s="90"/>
      <c r="CT2437" s="90"/>
      <c r="CU2437" s="90"/>
      <c r="CV2437" s="90"/>
      <c r="CW2437" s="90"/>
      <c r="CX2437" s="90"/>
      <c r="CY2437" s="90"/>
      <c r="CZ2437" s="90"/>
      <c r="DA2437" s="90"/>
      <c r="DB2437" s="90"/>
      <c r="DC2437" s="90"/>
      <c r="DD2437" s="90"/>
      <c r="DE2437" s="90"/>
      <c r="DF2437" s="90"/>
      <c r="DG2437" s="90"/>
      <c r="DH2437" s="90"/>
      <c r="DI2437" s="90"/>
      <c r="DJ2437" s="90"/>
      <c r="DK2437" s="90"/>
      <c r="DL2437" s="90"/>
      <c r="DM2437" s="90"/>
      <c r="DN2437" s="90"/>
      <c r="DO2437" s="90"/>
      <c r="DP2437" s="90"/>
      <c r="DQ2437" s="90"/>
      <c r="DR2437" s="90"/>
      <c r="DS2437" s="90"/>
      <c r="DT2437" s="90"/>
      <c r="DU2437" s="90"/>
      <c r="DV2437" s="90"/>
      <c r="DW2437" s="90"/>
      <c r="DX2437" s="90"/>
      <c r="DY2437" s="90"/>
      <c r="DZ2437" s="90"/>
      <c r="EA2437" s="90"/>
      <c r="EB2437" s="90"/>
      <c r="EC2437" s="90"/>
      <c r="ED2437" s="90"/>
      <c r="EE2437" s="90"/>
      <c r="EF2437" s="90"/>
      <c r="EG2437" s="90"/>
      <c r="EH2437" s="90"/>
      <c r="EI2437" s="90"/>
      <c r="EJ2437" s="90"/>
      <c r="EK2437" s="90"/>
      <c r="EL2437" s="90"/>
      <c r="EM2437" s="90"/>
      <c r="EN2437" s="90"/>
      <c r="EO2437" s="90"/>
      <c r="EP2437" s="90"/>
      <c r="EQ2437" s="90"/>
      <c r="ER2437" s="90"/>
      <c r="ES2437" s="90"/>
      <c r="ET2437" s="90"/>
      <c r="EU2437" s="90"/>
      <c r="EV2437" s="90"/>
      <c r="EW2437" s="90"/>
      <c r="EX2437" s="90"/>
      <c r="EY2437" s="90"/>
      <c r="EZ2437" s="90"/>
      <c r="FA2437" s="90"/>
      <c r="FB2437" s="90"/>
      <c r="FC2437" s="90"/>
      <c r="FD2437" s="90"/>
      <c r="FE2437" s="90"/>
      <c r="FF2437" s="90"/>
      <c r="FG2437" s="90"/>
      <c r="FH2437" s="90"/>
      <c r="FI2437" s="90"/>
      <c r="FJ2437" s="90"/>
      <c r="FK2437" s="90"/>
      <c r="FL2437" s="90"/>
      <c r="FM2437" s="90"/>
      <c r="FN2437" s="90"/>
      <c r="FO2437" s="90"/>
      <c r="FP2437" s="90"/>
      <c r="FQ2437" s="90"/>
      <c r="FR2437" s="90"/>
      <c r="FS2437" s="90"/>
      <c r="FT2437" s="90"/>
      <c r="FU2437" s="90"/>
      <c r="FV2437" s="90"/>
      <c r="FW2437" s="90"/>
      <c r="FX2437" s="90"/>
      <c r="FY2437" s="90"/>
      <c r="FZ2437" s="90"/>
      <c r="GA2437" s="90"/>
      <c r="GB2437" s="90"/>
      <c r="GC2437" s="90"/>
      <c r="GD2437" s="90"/>
      <c r="GE2437" s="90"/>
      <c r="GF2437" s="90"/>
      <c r="GG2437" s="90"/>
      <c r="GH2437" s="90"/>
      <c r="GI2437" s="90"/>
      <c r="GJ2437" s="90"/>
      <c r="GK2437" s="90"/>
      <c r="GL2437" s="90"/>
      <c r="GM2437" s="90"/>
      <c r="GN2437" s="90"/>
      <c r="GO2437" s="90"/>
      <c r="GP2437" s="90"/>
      <c r="GQ2437" s="90"/>
      <c r="GR2437" s="90"/>
      <c r="GS2437" s="90"/>
      <c r="GT2437" s="90"/>
      <c r="GU2437" s="90"/>
      <c r="GV2437" s="90"/>
      <c r="GW2437" s="90"/>
      <c r="GX2437" s="90"/>
      <c r="GY2437" s="90"/>
      <c r="GZ2437" s="90"/>
      <c r="HA2437" s="90"/>
      <c r="HB2437" s="90"/>
      <c r="HC2437" s="90"/>
      <c r="HD2437" s="90"/>
      <c r="HE2437" s="90"/>
      <c r="HF2437" s="90"/>
      <c r="HG2437" s="90"/>
      <c r="HH2437" s="90"/>
      <c r="HI2437" s="90"/>
      <c r="HJ2437" s="90"/>
      <c r="HK2437" s="90"/>
      <c r="HL2437" s="90"/>
      <c r="HM2437" s="90"/>
      <c r="HN2437" s="90"/>
      <c r="HO2437" s="90"/>
      <c r="HP2437" s="90"/>
      <c r="HQ2437" s="90"/>
      <c r="HR2437" s="90"/>
      <c r="HS2437" s="90"/>
      <c r="HT2437" s="90"/>
      <c r="HU2437" s="90"/>
      <c r="HV2437" s="90"/>
      <c r="HW2437" s="90"/>
      <c r="HX2437" s="90"/>
      <c r="HY2437" s="90"/>
      <c r="HZ2437" s="90"/>
      <c r="IA2437" s="90"/>
      <c r="IB2437" s="90"/>
      <c r="IC2437" s="90"/>
      <c r="ID2437" s="90"/>
      <c r="IE2437" s="90"/>
      <c r="IF2437" s="90"/>
      <c r="IG2437" s="90"/>
      <c r="IH2437" s="90"/>
      <c r="II2437" s="90"/>
      <c r="IJ2437" s="90"/>
      <c r="IK2437" s="90"/>
      <c r="IL2437" s="90"/>
      <c r="IM2437" s="90"/>
    </row>
    <row r="2438" spans="1:247" ht="13.5">
      <c r="A2438" s="90" t="s">
        <v>3726</v>
      </c>
      <c r="B2438" s="90" t="s">
        <v>3727</v>
      </c>
      <c r="C2438" s="90" t="s">
        <v>3718</v>
      </c>
      <c r="D2438" s="98">
        <v>45788</v>
      </c>
      <c r="E2438" s="90">
        <v>16387</v>
      </c>
      <c r="F2438" s="90" t="s">
        <v>2806</v>
      </c>
      <c r="G2438" s="90" t="s">
        <v>3724</v>
      </c>
      <c r="H2438" s="92">
        <f>3000000</f>
        <v>3000000</v>
      </c>
      <c r="I2438" s="92">
        <v>495</v>
      </c>
      <c r="J2438" s="93"/>
      <c r="K2438" s="94">
        <f t="shared" si="78"/>
        <v>6060.606060606061</v>
      </c>
      <c r="L2438" s="94">
        <f>K2438</f>
        <v>6060.606060606061</v>
      </c>
      <c r="M2438" s="94">
        <f t="shared" si="79"/>
        <v>0</v>
      </c>
      <c r="N2438" s="90" t="s">
        <v>3728</v>
      </c>
      <c r="O2438" s="90" t="s">
        <v>3729</v>
      </c>
      <c r="P2438" s="90" t="s">
        <v>2619</v>
      </c>
      <c r="Q2438" s="90"/>
      <c r="R2438" s="90"/>
      <c r="S2438" s="90"/>
      <c r="T2438" s="90"/>
      <c r="U2438" s="90"/>
      <c r="V2438" s="90"/>
      <c r="W2438" s="90"/>
      <c r="X2438" s="90"/>
      <c r="Y2438" s="90"/>
      <c r="Z2438" s="90"/>
      <c r="AA2438" s="90"/>
      <c r="AB2438" s="90"/>
      <c r="AC2438" s="90"/>
      <c r="AD2438" s="90"/>
      <c r="AE2438" s="90"/>
      <c r="AF2438" s="90"/>
      <c r="AG2438" s="90"/>
      <c r="AH2438" s="90"/>
      <c r="AI2438" s="90"/>
      <c r="AJ2438" s="90"/>
      <c r="AK2438" s="90"/>
      <c r="AL2438" s="90"/>
      <c r="AM2438" s="90"/>
      <c r="AN2438" s="90"/>
      <c r="AO2438" s="90"/>
      <c r="AP2438" s="90"/>
      <c r="AQ2438" s="90"/>
      <c r="AR2438" s="90"/>
      <c r="AS2438" s="90"/>
      <c r="AT2438" s="90"/>
      <c r="AU2438" s="90"/>
      <c r="AV2438" s="90"/>
      <c r="AW2438" s="90"/>
      <c r="AX2438" s="90"/>
      <c r="AY2438" s="90"/>
      <c r="AZ2438" s="90"/>
      <c r="BA2438" s="90"/>
      <c r="BB2438" s="90"/>
      <c r="BC2438" s="90"/>
      <c r="BD2438" s="90"/>
      <c r="BE2438" s="90"/>
      <c r="BF2438" s="90"/>
      <c r="BG2438" s="90"/>
      <c r="BH2438" s="90"/>
      <c r="BI2438" s="90"/>
      <c r="BJ2438" s="90"/>
      <c r="BK2438" s="90"/>
      <c r="BL2438" s="90"/>
      <c r="BM2438" s="90"/>
      <c r="BN2438" s="90"/>
      <c r="BO2438" s="90"/>
      <c r="BP2438" s="90"/>
      <c r="BQ2438" s="90"/>
      <c r="BR2438" s="90"/>
      <c r="BS2438" s="90"/>
      <c r="BT2438" s="90"/>
      <c r="BU2438" s="90"/>
      <c r="BV2438" s="90"/>
      <c r="BW2438" s="90"/>
      <c r="BX2438" s="90"/>
      <c r="BY2438" s="90"/>
      <c r="BZ2438" s="90"/>
      <c r="CA2438" s="90"/>
      <c r="CB2438" s="90"/>
      <c r="CC2438" s="90"/>
      <c r="CD2438" s="90"/>
      <c r="CE2438" s="90"/>
      <c r="CF2438" s="90"/>
      <c r="CG2438" s="90"/>
      <c r="CH2438" s="90"/>
      <c r="CI2438" s="90"/>
      <c r="CJ2438" s="90"/>
      <c r="CK2438" s="90"/>
      <c r="CL2438" s="90"/>
      <c r="CM2438" s="90"/>
      <c r="CN2438" s="90"/>
      <c r="CO2438" s="90"/>
      <c r="CP2438" s="90"/>
      <c r="CQ2438" s="90"/>
      <c r="CR2438" s="90"/>
      <c r="CS2438" s="90"/>
      <c r="CT2438" s="90"/>
      <c r="CU2438" s="90"/>
      <c r="CV2438" s="90"/>
      <c r="CW2438" s="90"/>
      <c r="CX2438" s="90"/>
      <c r="CY2438" s="90"/>
      <c r="CZ2438" s="90"/>
      <c r="DA2438" s="90"/>
      <c r="DB2438" s="90"/>
      <c r="DC2438" s="90"/>
      <c r="DD2438" s="90"/>
      <c r="DE2438" s="90"/>
      <c r="DF2438" s="90"/>
      <c r="DG2438" s="90"/>
      <c r="DH2438" s="90"/>
      <c r="DI2438" s="90"/>
      <c r="DJ2438" s="90"/>
      <c r="DK2438" s="90"/>
      <c r="DL2438" s="90"/>
      <c r="DM2438" s="90"/>
      <c r="DN2438" s="90"/>
      <c r="DO2438" s="90"/>
      <c r="DP2438" s="90"/>
      <c r="DQ2438" s="90"/>
      <c r="DR2438" s="90"/>
      <c r="DS2438" s="90"/>
      <c r="DT2438" s="90"/>
      <c r="DU2438" s="90"/>
      <c r="DV2438" s="90"/>
      <c r="DW2438" s="90"/>
      <c r="DX2438" s="90"/>
      <c r="DY2438" s="90"/>
      <c r="DZ2438" s="90"/>
      <c r="EA2438" s="90"/>
      <c r="EB2438" s="90"/>
      <c r="EC2438" s="90"/>
      <c r="ED2438" s="90"/>
      <c r="EE2438" s="90"/>
      <c r="EF2438" s="90"/>
      <c r="EG2438" s="90"/>
      <c r="EH2438" s="90"/>
      <c r="EI2438" s="90"/>
      <c r="EJ2438" s="90"/>
      <c r="EK2438" s="90"/>
      <c r="EL2438" s="90"/>
      <c r="EM2438" s="90"/>
      <c r="EN2438" s="90"/>
      <c r="EO2438" s="90"/>
      <c r="EP2438" s="90"/>
      <c r="EQ2438" s="90"/>
      <c r="ER2438" s="90"/>
      <c r="ES2438" s="90"/>
      <c r="ET2438" s="90"/>
      <c r="EU2438" s="90"/>
      <c r="EV2438" s="90"/>
      <c r="EW2438" s="90"/>
      <c r="EX2438" s="90"/>
      <c r="EY2438" s="90"/>
      <c r="EZ2438" s="90"/>
      <c r="FA2438" s="90"/>
      <c r="FB2438" s="90"/>
      <c r="FC2438" s="90"/>
      <c r="FD2438" s="90"/>
      <c r="FE2438" s="90"/>
      <c r="FF2438" s="90"/>
      <c r="FG2438" s="90"/>
      <c r="FH2438" s="90"/>
      <c r="FI2438" s="90"/>
      <c r="FJ2438" s="90"/>
      <c r="FK2438" s="90"/>
      <c r="FL2438" s="90"/>
      <c r="FM2438" s="90"/>
      <c r="FN2438" s="90"/>
      <c r="FO2438" s="90"/>
      <c r="FP2438" s="90"/>
      <c r="FQ2438" s="90"/>
      <c r="FR2438" s="90"/>
      <c r="FS2438" s="90"/>
      <c r="FT2438" s="90"/>
      <c r="FU2438" s="90"/>
      <c r="FV2438" s="90"/>
      <c r="FW2438" s="90"/>
      <c r="FX2438" s="90"/>
      <c r="FY2438" s="90"/>
      <c r="FZ2438" s="90"/>
      <c r="GA2438" s="90"/>
      <c r="GB2438" s="90"/>
      <c r="GC2438" s="90"/>
      <c r="GD2438" s="90"/>
      <c r="GE2438" s="90"/>
      <c r="GF2438" s="90"/>
      <c r="GG2438" s="90"/>
      <c r="GH2438" s="90"/>
      <c r="GI2438" s="90"/>
      <c r="GJ2438" s="90"/>
      <c r="GK2438" s="90"/>
      <c r="GL2438" s="90"/>
      <c r="GM2438" s="90"/>
      <c r="GN2438" s="90"/>
      <c r="GO2438" s="90"/>
      <c r="GP2438" s="90"/>
      <c r="GQ2438" s="90"/>
      <c r="GR2438" s="90"/>
      <c r="GS2438" s="90"/>
      <c r="GT2438" s="90"/>
      <c r="GU2438" s="90"/>
      <c r="GV2438" s="90"/>
      <c r="GW2438" s="90"/>
      <c r="GX2438" s="90"/>
      <c r="GY2438" s="90"/>
      <c r="GZ2438" s="90"/>
      <c r="HA2438" s="90"/>
      <c r="HB2438" s="90"/>
      <c r="HC2438" s="90"/>
      <c r="HD2438" s="90"/>
      <c r="HE2438" s="90"/>
      <c r="HF2438" s="90"/>
      <c r="HG2438" s="90"/>
      <c r="HH2438" s="90"/>
      <c r="HI2438" s="90"/>
      <c r="HJ2438" s="90"/>
      <c r="HK2438" s="90"/>
      <c r="HL2438" s="90"/>
      <c r="HM2438" s="90"/>
      <c r="HN2438" s="90"/>
      <c r="HO2438" s="90"/>
      <c r="HP2438" s="90"/>
      <c r="HQ2438" s="90"/>
      <c r="HR2438" s="90"/>
      <c r="HS2438" s="90"/>
      <c r="HT2438" s="90"/>
      <c r="HU2438" s="90"/>
      <c r="HV2438" s="90"/>
      <c r="HW2438" s="90"/>
      <c r="HX2438" s="90"/>
      <c r="HY2438" s="90"/>
      <c r="HZ2438" s="90"/>
      <c r="IA2438" s="90"/>
      <c r="IB2438" s="90"/>
      <c r="IC2438" s="90"/>
      <c r="ID2438" s="90"/>
      <c r="IE2438" s="90"/>
      <c r="IF2438" s="90"/>
      <c r="IG2438" s="90"/>
      <c r="IH2438" s="90"/>
      <c r="II2438" s="90"/>
      <c r="IJ2438" s="90"/>
      <c r="IK2438" s="90"/>
      <c r="IL2438" s="90"/>
      <c r="IM2438" s="90"/>
    </row>
    <row r="2439" spans="1:247" ht="13.5">
      <c r="A2439" s="90"/>
      <c r="B2439" s="90"/>
      <c r="C2439" s="90"/>
      <c r="D2439" s="98"/>
      <c r="E2439" s="90"/>
      <c r="F2439" s="90"/>
      <c r="G2439" s="90"/>
      <c r="H2439" s="92"/>
      <c r="I2439" s="92"/>
      <c r="J2439" s="93"/>
      <c r="K2439" s="130">
        <f>SUM(K2430:K2438)</f>
        <v>23691.059415493513</v>
      </c>
      <c r="L2439" s="130">
        <f>SUM(L2430:L2438)</f>
        <v>24278.184122564224</v>
      </c>
      <c r="M2439" s="130">
        <f>SUM(M2430:M2438)</f>
        <v>-587.12470707070702</v>
      </c>
      <c r="N2439" s="90"/>
      <c r="O2439" s="90"/>
      <c r="P2439" s="90"/>
      <c r="Q2439" s="90"/>
      <c r="R2439" s="90"/>
      <c r="S2439" s="90"/>
      <c r="T2439" s="90"/>
      <c r="U2439" s="90"/>
      <c r="V2439" s="90"/>
      <c r="W2439" s="90"/>
      <c r="X2439" s="90"/>
      <c r="Y2439" s="90"/>
      <c r="Z2439" s="90"/>
      <c r="AA2439" s="90"/>
      <c r="AB2439" s="90"/>
      <c r="AC2439" s="90"/>
      <c r="AD2439" s="90"/>
      <c r="AE2439" s="90"/>
      <c r="AF2439" s="90"/>
      <c r="AG2439" s="90"/>
      <c r="AH2439" s="90"/>
      <c r="AI2439" s="90"/>
      <c r="AJ2439" s="90"/>
      <c r="AK2439" s="90"/>
      <c r="AL2439" s="90"/>
      <c r="AM2439" s="90"/>
      <c r="AN2439" s="90"/>
      <c r="AO2439" s="90"/>
      <c r="AP2439" s="90"/>
      <c r="AQ2439" s="90"/>
      <c r="AR2439" s="90"/>
      <c r="AS2439" s="90"/>
      <c r="AT2439" s="90"/>
      <c r="AU2439" s="90"/>
      <c r="AV2439" s="90"/>
      <c r="AW2439" s="90"/>
      <c r="AX2439" s="90"/>
      <c r="AY2439" s="90"/>
      <c r="AZ2439" s="90"/>
      <c r="BA2439" s="90"/>
      <c r="BB2439" s="90"/>
      <c r="BC2439" s="90"/>
      <c r="BD2439" s="90"/>
      <c r="BE2439" s="90"/>
      <c r="BF2439" s="90"/>
      <c r="BG2439" s="90"/>
      <c r="BH2439" s="90"/>
      <c r="BI2439" s="90"/>
      <c r="BJ2439" s="90"/>
      <c r="BK2439" s="90"/>
      <c r="BL2439" s="90"/>
      <c r="BM2439" s="90"/>
      <c r="BN2439" s="90"/>
      <c r="BO2439" s="90"/>
      <c r="BP2439" s="90"/>
      <c r="BQ2439" s="90"/>
      <c r="BR2439" s="90"/>
      <c r="BS2439" s="90"/>
      <c r="BT2439" s="90"/>
      <c r="BU2439" s="90"/>
      <c r="BV2439" s="90"/>
      <c r="BW2439" s="90"/>
      <c r="BX2439" s="90"/>
      <c r="BY2439" s="90"/>
      <c r="BZ2439" s="90"/>
      <c r="CA2439" s="90"/>
      <c r="CB2439" s="90"/>
      <c r="CC2439" s="90"/>
      <c r="CD2439" s="90"/>
      <c r="CE2439" s="90"/>
      <c r="CF2439" s="90"/>
      <c r="CG2439" s="90"/>
      <c r="CH2439" s="90"/>
      <c r="CI2439" s="90"/>
      <c r="CJ2439" s="90"/>
      <c r="CK2439" s="90"/>
      <c r="CL2439" s="90"/>
      <c r="CM2439" s="90"/>
      <c r="CN2439" s="90"/>
      <c r="CO2439" s="90"/>
      <c r="CP2439" s="90"/>
      <c r="CQ2439" s="90"/>
      <c r="CR2439" s="90"/>
      <c r="CS2439" s="90"/>
      <c r="CT2439" s="90"/>
      <c r="CU2439" s="90"/>
      <c r="CV2439" s="90"/>
      <c r="CW2439" s="90"/>
      <c r="CX2439" s="90"/>
      <c r="CY2439" s="90"/>
      <c r="CZ2439" s="90"/>
      <c r="DA2439" s="90"/>
      <c r="DB2439" s="90"/>
      <c r="DC2439" s="90"/>
      <c r="DD2439" s="90"/>
      <c r="DE2439" s="90"/>
      <c r="DF2439" s="90"/>
      <c r="DG2439" s="90"/>
      <c r="DH2439" s="90"/>
      <c r="DI2439" s="90"/>
      <c r="DJ2439" s="90"/>
      <c r="DK2439" s="90"/>
      <c r="DL2439" s="90"/>
      <c r="DM2439" s="90"/>
      <c r="DN2439" s="90"/>
      <c r="DO2439" s="90"/>
      <c r="DP2439" s="90"/>
      <c r="DQ2439" s="90"/>
      <c r="DR2439" s="90"/>
      <c r="DS2439" s="90"/>
      <c r="DT2439" s="90"/>
      <c r="DU2439" s="90"/>
      <c r="DV2439" s="90"/>
      <c r="DW2439" s="90"/>
      <c r="DX2439" s="90"/>
      <c r="DY2439" s="90"/>
      <c r="DZ2439" s="90"/>
      <c r="EA2439" s="90"/>
      <c r="EB2439" s="90"/>
      <c r="EC2439" s="90"/>
      <c r="ED2439" s="90"/>
      <c r="EE2439" s="90"/>
      <c r="EF2439" s="90"/>
      <c r="EG2439" s="90"/>
      <c r="EH2439" s="90"/>
      <c r="EI2439" s="90"/>
      <c r="EJ2439" s="90"/>
      <c r="EK2439" s="90"/>
      <c r="EL2439" s="90"/>
      <c r="EM2439" s="90"/>
      <c r="EN2439" s="90"/>
      <c r="EO2439" s="90"/>
      <c r="EP2439" s="90"/>
      <c r="EQ2439" s="90"/>
      <c r="ER2439" s="90"/>
      <c r="ES2439" s="90"/>
      <c r="ET2439" s="90"/>
      <c r="EU2439" s="90"/>
      <c r="EV2439" s="90"/>
      <c r="EW2439" s="90"/>
      <c r="EX2439" s="90"/>
      <c r="EY2439" s="90"/>
      <c r="EZ2439" s="90"/>
      <c r="FA2439" s="90"/>
      <c r="FB2439" s="90"/>
      <c r="FC2439" s="90"/>
      <c r="FD2439" s="90"/>
      <c r="FE2439" s="90"/>
      <c r="FF2439" s="90"/>
      <c r="FG2439" s="90"/>
      <c r="FH2439" s="90"/>
      <c r="FI2439" s="90"/>
      <c r="FJ2439" s="90"/>
      <c r="FK2439" s="90"/>
      <c r="FL2439" s="90"/>
      <c r="FM2439" s="90"/>
      <c r="FN2439" s="90"/>
      <c r="FO2439" s="90"/>
      <c r="FP2439" s="90"/>
      <c r="FQ2439" s="90"/>
      <c r="FR2439" s="90"/>
      <c r="FS2439" s="90"/>
      <c r="FT2439" s="90"/>
      <c r="FU2439" s="90"/>
      <c r="FV2439" s="90"/>
      <c r="FW2439" s="90"/>
      <c r="FX2439" s="90"/>
      <c r="FY2439" s="90"/>
      <c r="FZ2439" s="90"/>
      <c r="GA2439" s="90"/>
      <c r="GB2439" s="90"/>
      <c r="GC2439" s="90"/>
      <c r="GD2439" s="90"/>
      <c r="GE2439" s="90"/>
      <c r="GF2439" s="90"/>
      <c r="GG2439" s="90"/>
      <c r="GH2439" s="90"/>
      <c r="GI2439" s="90"/>
      <c r="GJ2439" s="90"/>
      <c r="GK2439" s="90"/>
      <c r="GL2439" s="90"/>
      <c r="GM2439" s="90"/>
      <c r="GN2439" s="90"/>
      <c r="GO2439" s="90"/>
      <c r="GP2439" s="90"/>
      <c r="GQ2439" s="90"/>
      <c r="GR2439" s="90"/>
      <c r="GS2439" s="90"/>
      <c r="GT2439" s="90"/>
      <c r="GU2439" s="90"/>
      <c r="GV2439" s="90"/>
      <c r="GW2439" s="90"/>
      <c r="GX2439" s="90"/>
      <c r="GY2439" s="90"/>
      <c r="GZ2439" s="90"/>
      <c r="HA2439" s="90"/>
      <c r="HB2439" s="90"/>
      <c r="HC2439" s="90"/>
      <c r="HD2439" s="90"/>
      <c r="HE2439" s="90"/>
      <c r="HF2439" s="90"/>
      <c r="HG2439" s="90"/>
      <c r="HH2439" s="90"/>
      <c r="HI2439" s="90"/>
      <c r="HJ2439" s="90"/>
      <c r="HK2439" s="90"/>
      <c r="HL2439" s="90"/>
      <c r="HM2439" s="90"/>
      <c r="HN2439" s="90"/>
      <c r="HO2439" s="90"/>
      <c r="HP2439" s="90"/>
      <c r="HQ2439" s="90"/>
      <c r="HR2439" s="90"/>
      <c r="HS2439" s="90"/>
      <c r="HT2439" s="90"/>
      <c r="HU2439" s="90"/>
      <c r="HV2439" s="90"/>
      <c r="HW2439" s="90"/>
      <c r="HX2439" s="90"/>
      <c r="HY2439" s="90"/>
      <c r="HZ2439" s="90"/>
      <c r="IA2439" s="90"/>
      <c r="IB2439" s="90"/>
      <c r="IC2439" s="90"/>
      <c r="ID2439" s="90"/>
      <c r="IE2439" s="90"/>
      <c r="IF2439" s="90"/>
      <c r="IG2439" s="90"/>
      <c r="IH2439" s="90"/>
      <c r="II2439" s="90"/>
      <c r="IJ2439" s="90"/>
      <c r="IK2439" s="90"/>
      <c r="IL2439" s="90"/>
      <c r="IM2439" s="90"/>
    </row>
    <row r="2440" spans="1:247" ht="13.5">
      <c r="A2440" s="90"/>
      <c r="B2440" s="90"/>
      <c r="C2440" s="90"/>
      <c r="D2440" s="98"/>
      <c r="E2440" s="90"/>
      <c r="F2440" s="90"/>
      <c r="G2440" s="90"/>
      <c r="H2440" s="92"/>
      <c r="I2440" s="92"/>
      <c r="J2440" s="93"/>
      <c r="K2440" s="94"/>
      <c r="L2440" s="94"/>
      <c r="M2440" s="94"/>
      <c r="N2440" s="90"/>
      <c r="O2440" s="90"/>
      <c r="P2440" s="90"/>
      <c r="Q2440" s="90"/>
      <c r="R2440" s="90"/>
      <c r="S2440" s="90"/>
      <c r="T2440" s="90"/>
      <c r="U2440" s="90"/>
      <c r="V2440" s="90"/>
      <c r="W2440" s="90"/>
      <c r="X2440" s="90"/>
      <c r="Y2440" s="90"/>
      <c r="Z2440" s="90"/>
      <c r="AA2440" s="90"/>
      <c r="AB2440" s="90"/>
      <c r="AC2440" s="90"/>
      <c r="AD2440" s="90"/>
      <c r="AE2440" s="90"/>
      <c r="AF2440" s="90"/>
      <c r="AG2440" s="90"/>
      <c r="AH2440" s="90"/>
      <c r="AI2440" s="90"/>
      <c r="AJ2440" s="90"/>
      <c r="AK2440" s="90"/>
      <c r="AL2440" s="90"/>
      <c r="AM2440" s="90"/>
      <c r="AN2440" s="90"/>
      <c r="AO2440" s="90"/>
      <c r="AP2440" s="90"/>
      <c r="AQ2440" s="90"/>
      <c r="AR2440" s="90"/>
      <c r="AS2440" s="90"/>
      <c r="AT2440" s="90"/>
      <c r="AU2440" s="90"/>
      <c r="AV2440" s="90"/>
      <c r="AW2440" s="90"/>
      <c r="AX2440" s="90"/>
      <c r="AY2440" s="90"/>
      <c r="AZ2440" s="90"/>
      <c r="BA2440" s="90"/>
      <c r="BB2440" s="90"/>
      <c r="BC2440" s="90"/>
      <c r="BD2440" s="90"/>
      <c r="BE2440" s="90"/>
      <c r="BF2440" s="90"/>
      <c r="BG2440" s="90"/>
      <c r="BH2440" s="90"/>
      <c r="BI2440" s="90"/>
      <c r="BJ2440" s="90"/>
      <c r="BK2440" s="90"/>
      <c r="BL2440" s="90"/>
      <c r="BM2440" s="90"/>
      <c r="BN2440" s="90"/>
      <c r="BO2440" s="90"/>
      <c r="BP2440" s="90"/>
      <c r="BQ2440" s="90"/>
      <c r="BR2440" s="90"/>
      <c r="BS2440" s="90"/>
      <c r="BT2440" s="90"/>
      <c r="BU2440" s="90"/>
      <c r="BV2440" s="90"/>
      <c r="BW2440" s="90"/>
      <c r="BX2440" s="90"/>
      <c r="BY2440" s="90"/>
      <c r="BZ2440" s="90"/>
      <c r="CA2440" s="90"/>
      <c r="CB2440" s="90"/>
      <c r="CC2440" s="90"/>
      <c r="CD2440" s="90"/>
      <c r="CE2440" s="90"/>
      <c r="CF2440" s="90"/>
      <c r="CG2440" s="90"/>
      <c r="CH2440" s="90"/>
      <c r="CI2440" s="90"/>
      <c r="CJ2440" s="90"/>
      <c r="CK2440" s="90"/>
      <c r="CL2440" s="90"/>
      <c r="CM2440" s="90"/>
      <c r="CN2440" s="90"/>
      <c r="CO2440" s="90"/>
      <c r="CP2440" s="90"/>
      <c r="CQ2440" s="90"/>
      <c r="CR2440" s="90"/>
      <c r="CS2440" s="90"/>
      <c r="CT2440" s="90"/>
      <c r="CU2440" s="90"/>
      <c r="CV2440" s="90"/>
      <c r="CW2440" s="90"/>
      <c r="CX2440" s="90"/>
      <c r="CY2440" s="90"/>
      <c r="CZ2440" s="90"/>
      <c r="DA2440" s="90"/>
      <c r="DB2440" s="90"/>
      <c r="DC2440" s="90"/>
      <c r="DD2440" s="90"/>
      <c r="DE2440" s="90"/>
      <c r="DF2440" s="90"/>
      <c r="DG2440" s="90"/>
      <c r="DH2440" s="90"/>
      <c r="DI2440" s="90"/>
      <c r="DJ2440" s="90"/>
      <c r="DK2440" s="90"/>
      <c r="DL2440" s="90"/>
      <c r="DM2440" s="90"/>
      <c r="DN2440" s="90"/>
      <c r="DO2440" s="90"/>
      <c r="DP2440" s="90"/>
      <c r="DQ2440" s="90"/>
      <c r="DR2440" s="90"/>
      <c r="DS2440" s="90"/>
      <c r="DT2440" s="90"/>
      <c r="DU2440" s="90"/>
      <c r="DV2440" s="90"/>
      <c r="DW2440" s="90"/>
      <c r="DX2440" s="90"/>
      <c r="DY2440" s="90"/>
      <c r="DZ2440" s="90"/>
      <c r="EA2440" s="90"/>
      <c r="EB2440" s="90"/>
      <c r="EC2440" s="90"/>
      <c r="ED2440" s="90"/>
      <c r="EE2440" s="90"/>
      <c r="EF2440" s="90"/>
      <c r="EG2440" s="90"/>
      <c r="EH2440" s="90"/>
      <c r="EI2440" s="90"/>
      <c r="EJ2440" s="90"/>
      <c r="EK2440" s="90"/>
      <c r="EL2440" s="90"/>
      <c r="EM2440" s="90"/>
      <c r="EN2440" s="90"/>
      <c r="EO2440" s="90"/>
      <c r="EP2440" s="90"/>
      <c r="EQ2440" s="90"/>
      <c r="ER2440" s="90"/>
      <c r="ES2440" s="90"/>
      <c r="ET2440" s="90"/>
      <c r="EU2440" s="90"/>
      <c r="EV2440" s="90"/>
      <c r="EW2440" s="90"/>
      <c r="EX2440" s="90"/>
      <c r="EY2440" s="90"/>
      <c r="EZ2440" s="90"/>
      <c r="FA2440" s="90"/>
      <c r="FB2440" s="90"/>
      <c r="FC2440" s="90"/>
      <c r="FD2440" s="90"/>
      <c r="FE2440" s="90"/>
      <c r="FF2440" s="90"/>
      <c r="FG2440" s="90"/>
      <c r="FH2440" s="90"/>
      <c r="FI2440" s="90"/>
      <c r="FJ2440" s="90"/>
      <c r="FK2440" s="90"/>
      <c r="FL2440" s="90"/>
      <c r="FM2440" s="90"/>
      <c r="FN2440" s="90"/>
      <c r="FO2440" s="90"/>
      <c r="FP2440" s="90"/>
      <c r="FQ2440" s="90"/>
      <c r="FR2440" s="90"/>
      <c r="FS2440" s="90"/>
      <c r="FT2440" s="90"/>
      <c r="FU2440" s="90"/>
      <c r="FV2440" s="90"/>
      <c r="FW2440" s="90"/>
      <c r="FX2440" s="90"/>
      <c r="FY2440" s="90"/>
      <c r="FZ2440" s="90"/>
      <c r="GA2440" s="90"/>
      <c r="GB2440" s="90"/>
      <c r="GC2440" s="90"/>
      <c r="GD2440" s="90"/>
      <c r="GE2440" s="90"/>
      <c r="GF2440" s="90"/>
      <c r="GG2440" s="90"/>
      <c r="GH2440" s="90"/>
      <c r="GI2440" s="90"/>
      <c r="GJ2440" s="90"/>
      <c r="GK2440" s="90"/>
      <c r="GL2440" s="90"/>
      <c r="GM2440" s="90"/>
      <c r="GN2440" s="90"/>
      <c r="GO2440" s="90"/>
      <c r="GP2440" s="90"/>
      <c r="GQ2440" s="90"/>
      <c r="GR2440" s="90"/>
      <c r="GS2440" s="90"/>
      <c r="GT2440" s="90"/>
      <c r="GU2440" s="90"/>
      <c r="GV2440" s="90"/>
      <c r="GW2440" s="90"/>
      <c r="GX2440" s="90"/>
      <c r="GY2440" s="90"/>
      <c r="GZ2440" s="90"/>
      <c r="HA2440" s="90"/>
      <c r="HB2440" s="90"/>
      <c r="HC2440" s="90"/>
      <c r="HD2440" s="90"/>
      <c r="HE2440" s="90"/>
      <c r="HF2440" s="90"/>
      <c r="HG2440" s="90"/>
      <c r="HH2440" s="90"/>
      <c r="HI2440" s="90"/>
      <c r="HJ2440" s="90"/>
      <c r="HK2440" s="90"/>
      <c r="HL2440" s="90"/>
      <c r="HM2440" s="90"/>
      <c r="HN2440" s="90"/>
      <c r="HO2440" s="90"/>
      <c r="HP2440" s="90"/>
      <c r="HQ2440" s="90"/>
      <c r="HR2440" s="90"/>
      <c r="HS2440" s="90"/>
      <c r="HT2440" s="90"/>
      <c r="HU2440" s="90"/>
      <c r="HV2440" s="90"/>
      <c r="HW2440" s="90"/>
      <c r="HX2440" s="90"/>
      <c r="HY2440" s="90"/>
      <c r="HZ2440" s="90"/>
      <c r="IA2440" s="90"/>
      <c r="IB2440" s="90"/>
      <c r="IC2440" s="90"/>
      <c r="ID2440" s="90"/>
      <c r="IE2440" s="90"/>
      <c r="IF2440" s="90"/>
      <c r="IG2440" s="90"/>
      <c r="IH2440" s="90"/>
      <c r="II2440" s="90"/>
      <c r="IJ2440" s="90"/>
      <c r="IK2440" s="90"/>
      <c r="IL2440" s="90"/>
      <c r="IM2440" s="90"/>
    </row>
    <row r="2441" spans="1:247" ht="13.5">
      <c r="A2441" s="90" t="s">
        <v>3726</v>
      </c>
      <c r="B2441" s="90" t="s">
        <v>3727</v>
      </c>
      <c r="C2441" s="75" t="s">
        <v>3730</v>
      </c>
      <c r="D2441" s="122">
        <v>45931</v>
      </c>
      <c r="E2441" s="75" t="s">
        <v>3731</v>
      </c>
      <c r="F2441" s="75" t="s">
        <v>3410</v>
      </c>
      <c r="G2441" s="75" t="s">
        <v>3732</v>
      </c>
      <c r="H2441" s="77">
        <v>176814.16</v>
      </c>
      <c r="I2441" s="92">
        <v>510.66</v>
      </c>
      <c r="J2441" s="93"/>
      <c r="K2441" s="94">
        <f>H2441/I2441</f>
        <v>346.24634786354915</v>
      </c>
      <c r="L2441" s="94">
        <f>K2441</f>
        <v>346.24634786354915</v>
      </c>
      <c r="M2441" s="94">
        <f>K2441-L2441</f>
        <v>0</v>
      </c>
      <c r="N2441" s="91">
        <v>45999</v>
      </c>
      <c r="O2441" s="90" t="s">
        <v>3733</v>
      </c>
      <c r="P2441" s="90" t="s">
        <v>2849</v>
      </c>
      <c r="Q2441" s="90"/>
      <c r="R2441" s="90"/>
      <c r="S2441" s="90"/>
      <c r="T2441" s="90"/>
      <c r="U2441" s="90"/>
      <c r="V2441" s="90"/>
      <c r="W2441" s="90"/>
      <c r="X2441" s="90"/>
      <c r="Y2441" s="90"/>
      <c r="Z2441" s="90"/>
      <c r="AA2441" s="90"/>
      <c r="AB2441" s="90"/>
      <c r="AC2441" s="90"/>
      <c r="AD2441" s="90"/>
      <c r="AE2441" s="90"/>
      <c r="AF2441" s="90"/>
      <c r="AG2441" s="90"/>
      <c r="AH2441" s="90"/>
      <c r="AI2441" s="90"/>
      <c r="AJ2441" s="90"/>
      <c r="AK2441" s="90"/>
      <c r="AL2441" s="90"/>
      <c r="AM2441" s="90"/>
      <c r="AN2441" s="90"/>
      <c r="AO2441" s="90"/>
      <c r="AP2441" s="90"/>
      <c r="AQ2441" s="90"/>
      <c r="AR2441" s="90"/>
      <c r="AS2441" s="90"/>
      <c r="AT2441" s="90"/>
      <c r="AU2441" s="90"/>
      <c r="AV2441" s="90"/>
      <c r="AW2441" s="90"/>
      <c r="AX2441" s="90"/>
      <c r="AY2441" s="90"/>
      <c r="AZ2441" s="90"/>
      <c r="BA2441" s="90"/>
      <c r="BB2441" s="90"/>
      <c r="BC2441" s="90"/>
      <c r="BD2441" s="90"/>
      <c r="BE2441" s="90"/>
      <c r="BF2441" s="90"/>
      <c r="BG2441" s="90"/>
      <c r="BH2441" s="90"/>
      <c r="BI2441" s="90"/>
      <c r="BJ2441" s="90"/>
      <c r="BK2441" s="90"/>
      <c r="BL2441" s="90"/>
      <c r="BM2441" s="90"/>
      <c r="BN2441" s="90"/>
      <c r="BO2441" s="90"/>
      <c r="BP2441" s="90"/>
      <c r="BQ2441" s="90"/>
      <c r="BR2441" s="90"/>
      <c r="BS2441" s="90"/>
      <c r="BT2441" s="90"/>
      <c r="BU2441" s="90"/>
      <c r="BV2441" s="90"/>
      <c r="BW2441" s="90"/>
      <c r="BX2441" s="90"/>
      <c r="BY2441" s="90"/>
      <c r="BZ2441" s="90"/>
      <c r="CA2441" s="90"/>
      <c r="CB2441" s="90"/>
      <c r="CC2441" s="90"/>
      <c r="CD2441" s="90"/>
      <c r="CE2441" s="90"/>
      <c r="CF2441" s="90"/>
      <c r="CG2441" s="90"/>
      <c r="CH2441" s="90"/>
      <c r="CI2441" s="90"/>
      <c r="CJ2441" s="90"/>
      <c r="CK2441" s="90"/>
      <c r="CL2441" s="90"/>
      <c r="CM2441" s="90"/>
      <c r="CN2441" s="90"/>
      <c r="CO2441" s="90"/>
      <c r="CP2441" s="90"/>
      <c r="CQ2441" s="90"/>
      <c r="CR2441" s="90"/>
      <c r="CS2441" s="90"/>
      <c r="CT2441" s="90"/>
      <c r="CU2441" s="90"/>
      <c r="CV2441" s="90"/>
      <c r="CW2441" s="90"/>
      <c r="CX2441" s="90"/>
      <c r="CY2441" s="90"/>
      <c r="CZ2441" s="90"/>
      <c r="DA2441" s="90"/>
      <c r="DB2441" s="90"/>
      <c r="DC2441" s="90"/>
      <c r="DD2441" s="90"/>
      <c r="DE2441" s="90"/>
      <c r="DF2441" s="90"/>
      <c r="DG2441" s="90"/>
      <c r="DH2441" s="90"/>
      <c r="DI2441" s="90"/>
      <c r="DJ2441" s="90"/>
      <c r="DK2441" s="90"/>
      <c r="DL2441" s="90"/>
      <c r="DM2441" s="90"/>
      <c r="DN2441" s="90"/>
      <c r="DO2441" s="90"/>
      <c r="DP2441" s="90"/>
      <c r="DQ2441" s="90"/>
      <c r="DR2441" s="90"/>
      <c r="DS2441" s="90"/>
      <c r="DT2441" s="90"/>
      <c r="DU2441" s="90"/>
      <c r="DV2441" s="90"/>
      <c r="DW2441" s="90"/>
      <c r="DX2441" s="90"/>
      <c r="DY2441" s="90"/>
      <c r="DZ2441" s="90"/>
      <c r="EA2441" s="90"/>
      <c r="EB2441" s="90"/>
      <c r="EC2441" s="90"/>
      <c r="ED2441" s="90"/>
      <c r="EE2441" s="90"/>
      <c r="EF2441" s="90"/>
      <c r="EG2441" s="90"/>
      <c r="EH2441" s="90"/>
      <c r="EI2441" s="90"/>
      <c r="EJ2441" s="90"/>
      <c r="EK2441" s="90"/>
      <c r="EL2441" s="90"/>
      <c r="EM2441" s="90"/>
      <c r="EN2441" s="90"/>
      <c r="EO2441" s="90"/>
      <c r="EP2441" s="90"/>
      <c r="EQ2441" s="90"/>
      <c r="ER2441" s="90"/>
      <c r="ES2441" s="90"/>
      <c r="ET2441" s="90"/>
      <c r="EU2441" s="90"/>
      <c r="EV2441" s="90"/>
      <c r="EW2441" s="90"/>
      <c r="EX2441" s="90"/>
      <c r="EY2441" s="90"/>
      <c r="EZ2441" s="90"/>
      <c r="FA2441" s="90"/>
      <c r="FB2441" s="90"/>
      <c r="FC2441" s="90"/>
      <c r="FD2441" s="90"/>
      <c r="FE2441" s="90"/>
      <c r="FF2441" s="90"/>
      <c r="FG2441" s="90"/>
      <c r="FH2441" s="90"/>
      <c r="FI2441" s="90"/>
      <c r="FJ2441" s="90"/>
      <c r="FK2441" s="90"/>
      <c r="FL2441" s="90"/>
      <c r="FM2441" s="90"/>
      <c r="FN2441" s="90"/>
      <c r="FO2441" s="90"/>
      <c r="FP2441" s="90"/>
      <c r="FQ2441" s="90"/>
      <c r="FR2441" s="90"/>
      <c r="FS2441" s="90"/>
      <c r="FT2441" s="90"/>
      <c r="FU2441" s="90"/>
      <c r="FV2441" s="90"/>
      <c r="FW2441" s="90"/>
      <c r="FX2441" s="90"/>
      <c r="FY2441" s="90"/>
      <c r="FZ2441" s="90"/>
      <c r="GA2441" s="90"/>
      <c r="GB2441" s="90"/>
      <c r="GC2441" s="90"/>
      <c r="GD2441" s="90"/>
      <c r="GE2441" s="90"/>
      <c r="GF2441" s="90"/>
      <c r="GG2441" s="90"/>
      <c r="GH2441" s="90"/>
      <c r="GI2441" s="90"/>
      <c r="GJ2441" s="90"/>
      <c r="GK2441" s="90"/>
      <c r="GL2441" s="90"/>
      <c r="GM2441" s="90"/>
      <c r="GN2441" s="90"/>
      <c r="GO2441" s="90"/>
      <c r="GP2441" s="90"/>
      <c r="GQ2441" s="90"/>
      <c r="GR2441" s="90"/>
      <c r="GS2441" s="90"/>
      <c r="GT2441" s="90"/>
      <c r="GU2441" s="90"/>
      <c r="GV2441" s="90"/>
      <c r="GW2441" s="90"/>
      <c r="GX2441" s="90"/>
      <c r="GY2441" s="90"/>
      <c r="GZ2441" s="90"/>
      <c r="HA2441" s="90"/>
      <c r="HB2441" s="90"/>
      <c r="HC2441" s="90"/>
      <c r="HD2441" s="90"/>
      <c r="HE2441" s="90"/>
      <c r="HF2441" s="90"/>
      <c r="HG2441" s="90"/>
      <c r="HH2441" s="90"/>
      <c r="HI2441" s="90"/>
      <c r="HJ2441" s="90"/>
      <c r="HK2441" s="90"/>
      <c r="HL2441" s="90"/>
      <c r="HM2441" s="90"/>
      <c r="HN2441" s="90"/>
      <c r="HO2441" s="90"/>
      <c r="HP2441" s="90"/>
      <c r="HQ2441" s="90"/>
      <c r="HR2441" s="90"/>
      <c r="HS2441" s="90"/>
      <c r="HT2441" s="90"/>
      <c r="HU2441" s="90"/>
      <c r="HV2441" s="90"/>
      <c r="HW2441" s="90"/>
      <c r="HX2441" s="90"/>
      <c r="HY2441" s="90"/>
      <c r="HZ2441" s="90"/>
      <c r="IA2441" s="90"/>
      <c r="IB2441" s="90"/>
      <c r="IC2441" s="90"/>
      <c r="ID2441" s="90"/>
      <c r="IE2441" s="90"/>
      <c r="IF2441" s="90"/>
      <c r="IG2441" s="90"/>
      <c r="IH2441" s="90"/>
      <c r="II2441" s="90"/>
      <c r="IJ2441" s="90"/>
      <c r="IK2441" s="90"/>
      <c r="IL2441" s="90"/>
      <c r="IM2441" s="90"/>
    </row>
    <row r="2442" spans="1:247" ht="13.5">
      <c r="A2442" s="90" t="s">
        <v>3726</v>
      </c>
      <c r="B2442" s="90" t="s">
        <v>3727</v>
      </c>
      <c r="C2442" s="75" t="s">
        <v>3730</v>
      </c>
      <c r="D2442" s="122">
        <v>45931</v>
      </c>
      <c r="E2442" s="75" t="s">
        <v>3731</v>
      </c>
      <c r="F2442" s="75" t="s">
        <v>3410</v>
      </c>
      <c r="G2442" s="75" t="s">
        <v>3732</v>
      </c>
      <c r="H2442" s="77">
        <v>176814.16</v>
      </c>
      <c r="I2442" s="92">
        <v>510.66</v>
      </c>
      <c r="J2442" s="93"/>
      <c r="K2442" s="94">
        <f>H2442/I2442</f>
        <v>346.24634786354915</v>
      </c>
      <c r="L2442" s="94">
        <f>K2442</f>
        <v>346.24634786354915</v>
      </c>
      <c r="M2442" s="94">
        <f>K2442-L2442</f>
        <v>0</v>
      </c>
      <c r="N2442" s="90" t="s">
        <v>3032</v>
      </c>
      <c r="O2442" s="90" t="s">
        <v>3214</v>
      </c>
      <c r="P2442" s="90" t="s">
        <v>2849</v>
      </c>
      <c r="Q2442" s="90"/>
      <c r="R2442" s="90" t="s">
        <v>3215</v>
      </c>
      <c r="S2442" s="90"/>
      <c r="T2442" s="90"/>
      <c r="U2442" s="90"/>
      <c r="V2442" s="90"/>
      <c r="W2442" s="90"/>
      <c r="X2442" s="90"/>
      <c r="Y2442" s="90"/>
      <c r="Z2442" s="90"/>
      <c r="AA2442" s="90"/>
      <c r="AB2442" s="90"/>
      <c r="AC2442" s="90"/>
      <c r="AD2442" s="90"/>
      <c r="AE2442" s="90"/>
      <c r="AF2442" s="90"/>
      <c r="AG2442" s="90"/>
      <c r="AH2442" s="90"/>
      <c r="AI2442" s="90"/>
      <c r="AJ2442" s="90"/>
      <c r="AK2442" s="90"/>
      <c r="AL2442" s="90"/>
      <c r="AM2442" s="90"/>
      <c r="AN2442" s="90"/>
      <c r="AO2442" s="90"/>
      <c r="AP2442" s="90"/>
      <c r="AQ2442" s="90"/>
      <c r="AR2442" s="90"/>
      <c r="AS2442" s="90"/>
      <c r="AT2442" s="90"/>
      <c r="AU2442" s="90"/>
      <c r="AV2442" s="90"/>
      <c r="AW2442" s="90"/>
      <c r="AX2442" s="90"/>
      <c r="AY2442" s="90"/>
      <c r="AZ2442" s="90"/>
      <c r="BA2442" s="90"/>
      <c r="BB2442" s="90"/>
      <c r="BC2442" s="90"/>
      <c r="BD2442" s="90"/>
      <c r="BE2442" s="90"/>
      <c r="BF2442" s="90"/>
      <c r="BG2442" s="90"/>
      <c r="BH2442" s="90"/>
      <c r="BI2442" s="90"/>
      <c r="BJ2442" s="90"/>
      <c r="BK2442" s="90"/>
      <c r="BL2442" s="90"/>
      <c r="BM2442" s="90"/>
      <c r="BN2442" s="90"/>
      <c r="BO2442" s="90"/>
      <c r="BP2442" s="90"/>
      <c r="BQ2442" s="90"/>
      <c r="BR2442" s="90"/>
      <c r="BS2442" s="90"/>
      <c r="BT2442" s="90"/>
      <c r="BU2442" s="90"/>
      <c r="BV2442" s="90"/>
      <c r="BW2442" s="90"/>
      <c r="BX2442" s="90"/>
      <c r="BY2442" s="90"/>
      <c r="BZ2442" s="90"/>
      <c r="CA2442" s="90"/>
      <c r="CB2442" s="90"/>
      <c r="CC2442" s="90"/>
      <c r="CD2442" s="90"/>
      <c r="CE2442" s="90"/>
      <c r="CF2442" s="90"/>
      <c r="CG2442" s="90"/>
      <c r="CH2442" s="90"/>
      <c r="CI2442" s="90"/>
      <c r="CJ2442" s="90"/>
      <c r="CK2442" s="90"/>
      <c r="CL2442" s="90"/>
      <c r="CM2442" s="90"/>
      <c r="CN2442" s="90"/>
      <c r="CO2442" s="90"/>
      <c r="CP2442" s="90"/>
      <c r="CQ2442" s="90"/>
      <c r="CR2442" s="90"/>
      <c r="CS2442" s="90"/>
      <c r="CT2442" s="90"/>
      <c r="CU2442" s="90"/>
      <c r="CV2442" s="90"/>
      <c r="CW2442" s="90"/>
      <c r="CX2442" s="90"/>
      <c r="CY2442" s="90"/>
      <c r="CZ2442" s="90"/>
      <c r="DA2442" s="90"/>
      <c r="DB2442" s="90"/>
      <c r="DC2442" s="90"/>
      <c r="DD2442" s="90"/>
      <c r="DE2442" s="90"/>
      <c r="DF2442" s="90"/>
      <c r="DG2442" s="90"/>
      <c r="DH2442" s="90"/>
      <c r="DI2442" s="90"/>
      <c r="DJ2442" s="90"/>
      <c r="DK2442" s="90"/>
      <c r="DL2442" s="90"/>
      <c r="DM2442" s="90"/>
      <c r="DN2442" s="90"/>
      <c r="DO2442" s="90"/>
      <c r="DP2442" s="90"/>
      <c r="DQ2442" s="90"/>
      <c r="DR2442" s="90"/>
      <c r="DS2442" s="90"/>
      <c r="DT2442" s="90"/>
      <c r="DU2442" s="90"/>
      <c r="DV2442" s="90"/>
      <c r="DW2442" s="90"/>
      <c r="DX2442" s="90"/>
      <c r="DY2442" s="90"/>
      <c r="DZ2442" s="90"/>
      <c r="EA2442" s="90"/>
      <c r="EB2442" s="90"/>
      <c r="EC2442" s="90"/>
      <c r="ED2442" s="90"/>
      <c r="EE2442" s="90"/>
      <c r="EF2442" s="90"/>
      <c r="EG2442" s="90"/>
      <c r="EH2442" s="90"/>
      <c r="EI2442" s="90"/>
      <c r="EJ2442" s="90"/>
      <c r="EK2442" s="90"/>
      <c r="EL2442" s="90"/>
      <c r="EM2442" s="90"/>
      <c r="EN2442" s="90"/>
      <c r="EO2442" s="90"/>
      <c r="EP2442" s="90"/>
      <c r="EQ2442" s="90"/>
      <c r="ER2442" s="90"/>
      <c r="ES2442" s="90"/>
      <c r="ET2442" s="90"/>
      <c r="EU2442" s="90"/>
      <c r="EV2442" s="90"/>
      <c r="EW2442" s="90"/>
      <c r="EX2442" s="90"/>
      <c r="EY2442" s="90"/>
      <c r="EZ2442" s="90"/>
      <c r="FA2442" s="90"/>
      <c r="FB2442" s="90"/>
      <c r="FC2442" s="90"/>
      <c r="FD2442" s="90"/>
      <c r="FE2442" s="90"/>
      <c r="FF2442" s="90"/>
      <c r="FG2442" s="90"/>
      <c r="FH2442" s="90"/>
      <c r="FI2442" s="90"/>
      <c r="FJ2442" s="90"/>
      <c r="FK2442" s="90"/>
      <c r="FL2442" s="90"/>
      <c r="FM2442" s="90"/>
      <c r="FN2442" s="90"/>
      <c r="FO2442" s="90"/>
      <c r="FP2442" s="90"/>
      <c r="FQ2442" s="90"/>
      <c r="FR2442" s="90"/>
      <c r="FS2442" s="90"/>
      <c r="FT2442" s="90"/>
      <c r="FU2442" s="90"/>
      <c r="FV2442" s="90"/>
      <c r="FW2442" s="90"/>
      <c r="FX2442" s="90"/>
      <c r="FY2442" s="90"/>
      <c r="FZ2442" s="90"/>
      <c r="GA2442" s="90"/>
      <c r="GB2442" s="90"/>
      <c r="GC2442" s="90"/>
      <c r="GD2442" s="90"/>
      <c r="GE2442" s="90"/>
      <c r="GF2442" s="90"/>
      <c r="GG2442" s="90"/>
      <c r="GH2442" s="90"/>
      <c r="GI2442" s="90"/>
      <c r="GJ2442" s="90"/>
      <c r="GK2442" s="90"/>
      <c r="GL2442" s="90"/>
      <c r="GM2442" s="90"/>
      <c r="GN2442" s="90"/>
      <c r="GO2442" s="90"/>
      <c r="GP2442" s="90"/>
      <c r="GQ2442" s="90"/>
      <c r="GR2442" s="90"/>
      <c r="GS2442" s="90"/>
      <c r="GT2442" s="90"/>
      <c r="GU2442" s="90"/>
      <c r="GV2442" s="90"/>
      <c r="GW2442" s="90"/>
      <c r="GX2442" s="90"/>
      <c r="GY2442" s="90"/>
      <c r="GZ2442" s="90"/>
      <c r="HA2442" s="90"/>
      <c r="HB2442" s="90"/>
      <c r="HC2442" s="90"/>
      <c r="HD2442" s="90"/>
      <c r="HE2442" s="90"/>
      <c r="HF2442" s="90"/>
      <c r="HG2442" s="90"/>
      <c r="HH2442" s="90"/>
      <c r="HI2442" s="90"/>
      <c r="HJ2442" s="90"/>
      <c r="HK2442" s="90"/>
      <c r="HL2442" s="90"/>
      <c r="HM2442" s="90"/>
      <c r="HN2442" s="90"/>
      <c r="HO2442" s="90"/>
      <c r="HP2442" s="90"/>
      <c r="HQ2442" s="90"/>
      <c r="HR2442" s="90"/>
      <c r="HS2442" s="90"/>
      <c r="HT2442" s="90"/>
      <c r="HU2442" s="90"/>
      <c r="HV2442" s="90"/>
      <c r="HW2442" s="90"/>
      <c r="HX2442" s="90"/>
      <c r="HY2442" s="90"/>
      <c r="HZ2442" s="90"/>
      <c r="IA2442" s="90"/>
      <c r="IB2442" s="90"/>
      <c r="IC2442" s="90"/>
      <c r="ID2442" s="90"/>
      <c r="IE2442" s="90"/>
      <c r="IF2442" s="90"/>
      <c r="IG2442" s="90"/>
      <c r="IH2442" s="90"/>
      <c r="II2442" s="90"/>
      <c r="IJ2442" s="90"/>
      <c r="IK2442" s="90"/>
      <c r="IL2442" s="90"/>
      <c r="IM2442" s="90"/>
    </row>
    <row r="2443" spans="1:247" ht="13.5">
      <c r="A2443" s="90" t="s">
        <v>3726</v>
      </c>
      <c r="B2443" s="90" t="s">
        <v>3727</v>
      </c>
      <c r="C2443" s="75" t="s">
        <v>3730</v>
      </c>
      <c r="D2443" s="75" t="s">
        <v>3734</v>
      </c>
      <c r="E2443" s="75" t="s">
        <v>3735</v>
      </c>
      <c r="F2443" s="75" t="s">
        <v>3410</v>
      </c>
      <c r="G2443" s="75" t="s">
        <v>3736</v>
      </c>
      <c r="H2443" s="77">
        <v>194674.92</v>
      </c>
      <c r="I2443" s="92">
        <v>510.66</v>
      </c>
      <c r="J2443" s="93"/>
      <c r="K2443" s="94">
        <f>H2443/I2443</f>
        <v>381.22218305722009</v>
      </c>
      <c r="L2443" s="94">
        <f>K2443</f>
        <v>381.22218305722009</v>
      </c>
      <c r="M2443" s="94">
        <f>K2443-L2443</f>
        <v>0</v>
      </c>
      <c r="N2443" s="90" t="s">
        <v>3032</v>
      </c>
      <c r="O2443" s="90" t="s">
        <v>3214</v>
      </c>
      <c r="P2443" s="90" t="s">
        <v>2849</v>
      </c>
      <c r="Q2443" s="90"/>
      <c r="R2443" s="90" t="s">
        <v>3215</v>
      </c>
      <c r="S2443" s="90"/>
      <c r="T2443" s="90"/>
      <c r="U2443" s="90"/>
      <c r="V2443" s="90"/>
      <c r="W2443" s="90"/>
      <c r="X2443" s="90"/>
      <c r="Y2443" s="90"/>
      <c r="Z2443" s="90"/>
      <c r="AA2443" s="90"/>
      <c r="AB2443" s="90"/>
      <c r="AC2443" s="90"/>
      <c r="AD2443" s="90"/>
      <c r="AE2443" s="90"/>
      <c r="AF2443" s="90"/>
      <c r="AG2443" s="90"/>
      <c r="AH2443" s="90"/>
      <c r="AI2443" s="90"/>
      <c r="AJ2443" s="90"/>
      <c r="AK2443" s="90"/>
      <c r="AL2443" s="90"/>
      <c r="AM2443" s="90"/>
      <c r="AN2443" s="90"/>
      <c r="AO2443" s="90"/>
      <c r="AP2443" s="90"/>
      <c r="AQ2443" s="90"/>
      <c r="AR2443" s="90"/>
      <c r="AS2443" s="90"/>
      <c r="AT2443" s="90"/>
      <c r="AU2443" s="90"/>
      <c r="AV2443" s="90"/>
      <c r="AW2443" s="90"/>
      <c r="AX2443" s="90"/>
      <c r="AY2443" s="90"/>
      <c r="AZ2443" s="90"/>
      <c r="BA2443" s="90"/>
      <c r="BB2443" s="90"/>
      <c r="BC2443" s="90"/>
      <c r="BD2443" s="90"/>
      <c r="BE2443" s="90"/>
      <c r="BF2443" s="90"/>
      <c r="BG2443" s="90"/>
      <c r="BH2443" s="90"/>
      <c r="BI2443" s="90"/>
      <c r="BJ2443" s="90"/>
      <c r="BK2443" s="90"/>
      <c r="BL2443" s="90"/>
      <c r="BM2443" s="90"/>
      <c r="BN2443" s="90"/>
      <c r="BO2443" s="90"/>
      <c r="BP2443" s="90"/>
      <c r="BQ2443" s="90"/>
      <c r="BR2443" s="90"/>
      <c r="BS2443" s="90"/>
      <c r="BT2443" s="90"/>
      <c r="BU2443" s="90"/>
      <c r="BV2443" s="90"/>
      <c r="BW2443" s="90"/>
      <c r="BX2443" s="90"/>
      <c r="BY2443" s="90"/>
      <c r="BZ2443" s="90"/>
      <c r="CA2443" s="90"/>
      <c r="CB2443" s="90"/>
      <c r="CC2443" s="90"/>
      <c r="CD2443" s="90"/>
      <c r="CE2443" s="90"/>
      <c r="CF2443" s="90"/>
      <c r="CG2443" s="90"/>
      <c r="CH2443" s="90"/>
      <c r="CI2443" s="90"/>
      <c r="CJ2443" s="90"/>
      <c r="CK2443" s="90"/>
      <c r="CL2443" s="90"/>
      <c r="CM2443" s="90"/>
      <c r="CN2443" s="90"/>
      <c r="CO2443" s="90"/>
      <c r="CP2443" s="90"/>
      <c r="CQ2443" s="90"/>
      <c r="CR2443" s="90"/>
      <c r="CS2443" s="90"/>
      <c r="CT2443" s="90"/>
      <c r="CU2443" s="90"/>
      <c r="CV2443" s="90"/>
      <c r="CW2443" s="90"/>
      <c r="CX2443" s="90"/>
      <c r="CY2443" s="90"/>
      <c r="CZ2443" s="90"/>
      <c r="DA2443" s="90"/>
      <c r="DB2443" s="90"/>
      <c r="DC2443" s="90"/>
      <c r="DD2443" s="90"/>
      <c r="DE2443" s="90"/>
      <c r="DF2443" s="90"/>
      <c r="DG2443" s="90"/>
      <c r="DH2443" s="90"/>
      <c r="DI2443" s="90"/>
      <c r="DJ2443" s="90"/>
      <c r="DK2443" s="90"/>
      <c r="DL2443" s="90"/>
      <c r="DM2443" s="90"/>
      <c r="DN2443" s="90"/>
      <c r="DO2443" s="90"/>
      <c r="DP2443" s="90"/>
      <c r="DQ2443" s="90"/>
      <c r="DR2443" s="90"/>
      <c r="DS2443" s="90"/>
      <c r="DT2443" s="90"/>
      <c r="DU2443" s="90"/>
      <c r="DV2443" s="90"/>
      <c r="DW2443" s="90"/>
      <c r="DX2443" s="90"/>
      <c r="DY2443" s="90"/>
      <c r="DZ2443" s="90"/>
      <c r="EA2443" s="90"/>
      <c r="EB2443" s="90"/>
      <c r="EC2443" s="90"/>
      <c r="ED2443" s="90"/>
      <c r="EE2443" s="90"/>
      <c r="EF2443" s="90"/>
      <c r="EG2443" s="90"/>
      <c r="EH2443" s="90"/>
      <c r="EI2443" s="90"/>
      <c r="EJ2443" s="90"/>
      <c r="EK2443" s="90"/>
      <c r="EL2443" s="90"/>
      <c r="EM2443" s="90"/>
      <c r="EN2443" s="90"/>
      <c r="EO2443" s="90"/>
      <c r="EP2443" s="90"/>
      <c r="EQ2443" s="90"/>
      <c r="ER2443" s="90"/>
      <c r="ES2443" s="90"/>
      <c r="ET2443" s="90"/>
      <c r="EU2443" s="90"/>
      <c r="EV2443" s="90"/>
      <c r="EW2443" s="90"/>
      <c r="EX2443" s="90"/>
      <c r="EY2443" s="90"/>
      <c r="EZ2443" s="90"/>
      <c r="FA2443" s="90"/>
      <c r="FB2443" s="90"/>
      <c r="FC2443" s="90"/>
      <c r="FD2443" s="90"/>
      <c r="FE2443" s="90"/>
      <c r="FF2443" s="90"/>
      <c r="FG2443" s="90"/>
      <c r="FH2443" s="90"/>
      <c r="FI2443" s="90"/>
      <c r="FJ2443" s="90"/>
      <c r="FK2443" s="90"/>
      <c r="FL2443" s="90"/>
      <c r="FM2443" s="90"/>
      <c r="FN2443" s="90"/>
      <c r="FO2443" s="90"/>
      <c r="FP2443" s="90"/>
      <c r="FQ2443" s="90"/>
      <c r="FR2443" s="90"/>
      <c r="FS2443" s="90"/>
      <c r="FT2443" s="90"/>
      <c r="FU2443" s="90"/>
      <c r="FV2443" s="90"/>
      <c r="FW2443" s="90"/>
      <c r="FX2443" s="90"/>
      <c r="FY2443" s="90"/>
      <c r="FZ2443" s="90"/>
      <c r="GA2443" s="90"/>
      <c r="GB2443" s="90"/>
      <c r="GC2443" s="90"/>
      <c r="GD2443" s="90"/>
      <c r="GE2443" s="90"/>
      <c r="GF2443" s="90"/>
      <c r="GG2443" s="90"/>
      <c r="GH2443" s="90"/>
      <c r="GI2443" s="90"/>
      <c r="GJ2443" s="90"/>
      <c r="GK2443" s="90"/>
      <c r="GL2443" s="90"/>
      <c r="GM2443" s="90"/>
      <c r="GN2443" s="90"/>
      <c r="GO2443" s="90"/>
      <c r="GP2443" s="90"/>
      <c r="GQ2443" s="90"/>
      <c r="GR2443" s="90"/>
      <c r="GS2443" s="90"/>
      <c r="GT2443" s="90"/>
      <c r="GU2443" s="90"/>
      <c r="GV2443" s="90"/>
      <c r="GW2443" s="90"/>
      <c r="GX2443" s="90"/>
      <c r="GY2443" s="90"/>
      <c r="GZ2443" s="90"/>
      <c r="HA2443" s="90"/>
      <c r="HB2443" s="90"/>
      <c r="HC2443" s="90"/>
      <c r="HD2443" s="90"/>
      <c r="HE2443" s="90"/>
      <c r="HF2443" s="90"/>
      <c r="HG2443" s="90"/>
      <c r="HH2443" s="90"/>
      <c r="HI2443" s="90"/>
      <c r="HJ2443" s="90"/>
      <c r="HK2443" s="90"/>
      <c r="HL2443" s="90"/>
      <c r="HM2443" s="90"/>
      <c r="HN2443" s="90"/>
      <c r="HO2443" s="90"/>
      <c r="HP2443" s="90"/>
      <c r="HQ2443" s="90"/>
      <c r="HR2443" s="90"/>
      <c r="HS2443" s="90"/>
      <c r="HT2443" s="90"/>
      <c r="HU2443" s="90"/>
      <c r="HV2443" s="90"/>
      <c r="HW2443" s="90"/>
      <c r="HX2443" s="90"/>
      <c r="HY2443" s="90"/>
      <c r="HZ2443" s="90"/>
      <c r="IA2443" s="90"/>
      <c r="IB2443" s="90"/>
      <c r="IC2443" s="90"/>
      <c r="ID2443" s="90"/>
      <c r="IE2443" s="90"/>
      <c r="IF2443" s="90"/>
      <c r="IG2443" s="90"/>
      <c r="IH2443" s="90"/>
      <c r="II2443" s="90"/>
      <c r="IJ2443" s="90"/>
      <c r="IK2443" s="90"/>
      <c r="IL2443" s="90"/>
      <c r="IM2443" s="90"/>
    </row>
    <row r="2444" spans="1:247" ht="13.5">
      <c r="A2444" s="90"/>
      <c r="B2444" s="90"/>
      <c r="C2444" s="90"/>
      <c r="D2444" s="90"/>
      <c r="E2444" s="90"/>
      <c r="F2444" s="90"/>
      <c r="G2444" s="90"/>
      <c r="H2444" s="92"/>
      <c r="I2444" s="90"/>
      <c r="J2444" s="93"/>
      <c r="K2444" s="130">
        <f>SUM(K2441:K2443)</f>
        <v>1073.7148787843184</v>
      </c>
      <c r="L2444" s="130">
        <f>SUM(L2441:L2443)</f>
        <v>1073.7148787843184</v>
      </c>
      <c r="M2444" s="130">
        <f>SUM(M2441:M2443)</f>
        <v>0</v>
      </c>
      <c r="N2444" s="90"/>
      <c r="O2444" s="90"/>
      <c r="P2444" s="90"/>
      <c r="Q2444" s="90"/>
    </row>
    <row r="2445" spans="1:247" ht="13.5">
      <c r="A2445" s="90"/>
      <c r="B2445" s="90"/>
      <c r="C2445" s="90"/>
      <c r="D2445" s="90"/>
      <c r="E2445" s="90"/>
      <c r="F2445" s="90"/>
      <c r="G2445" s="90"/>
      <c r="H2445" s="92"/>
      <c r="I2445" s="90"/>
      <c r="J2445" s="93"/>
      <c r="K2445" s="94"/>
      <c r="L2445" s="94"/>
      <c r="M2445" s="94"/>
      <c r="N2445" s="90"/>
      <c r="O2445" s="90"/>
      <c r="P2445" s="90"/>
      <c r="Q2445" s="90"/>
    </row>
    <row r="2446" spans="1:247" ht="13.5">
      <c r="A2446" s="90"/>
      <c r="B2446" s="90"/>
      <c r="C2446" s="90"/>
      <c r="D2446" s="90"/>
      <c r="E2446" s="90"/>
      <c r="F2446" s="90"/>
      <c r="G2446" s="90"/>
      <c r="H2446" s="92"/>
      <c r="I2446" s="90"/>
      <c r="J2446" s="93"/>
      <c r="K2446" s="130">
        <f>+K2444+K2439+K2428+K2423+K2417+K2413+K2410+K2407+K2403+K2397+K2393+K2388+K2381+K2375+K2372+K2332+K2307+K2287</f>
        <v>329363.97877370683</v>
      </c>
      <c r="L2446" s="130">
        <f>+L2444+L2439+L2428+L2423+L2417+L2413+L2410+L2407+L2403+L2397+L2393+L2388+L2381+L2375+L2372+L2332+L2307+L2287</f>
        <v>271550.89372072386</v>
      </c>
      <c r="M2446" s="130">
        <f>+M2444+M2439+M2428+M2423+M2417+M2413+M2410+M2407+M2403+M2397+M2393+M2388+M2381+M2375+M2372+M2332+M2307+M2287</f>
        <v>57813.085052982955</v>
      </c>
      <c r="N2446" s="90"/>
      <c r="O2446" s="90"/>
      <c r="P2446" s="90"/>
      <c r="Q2446" s="90"/>
    </row>
    <row r="2447" spans="1:247" ht="13.5">
      <c r="A2447" s="90"/>
      <c r="B2447" s="90"/>
      <c r="C2447" s="90"/>
      <c r="D2447" s="90"/>
      <c r="E2447" s="90"/>
      <c r="F2447" s="90"/>
      <c r="G2447" s="90"/>
      <c r="H2447" s="92"/>
      <c r="I2447" s="90"/>
      <c r="J2447" s="93"/>
      <c r="K2447" s="94"/>
      <c r="L2447" s="94"/>
      <c r="M2447" s="94"/>
      <c r="N2447" s="90"/>
      <c r="O2447" s="90"/>
      <c r="P2447" s="90"/>
      <c r="Q2447" s="90"/>
    </row>
    <row r="2448" spans="1:247" ht="13.5">
      <c r="A2448" s="90"/>
      <c r="B2448" s="90"/>
      <c r="C2448" s="90"/>
      <c r="D2448" s="90"/>
      <c r="E2448" s="90"/>
      <c r="F2448" s="90"/>
      <c r="G2448" s="90"/>
      <c r="H2448" s="92"/>
      <c r="I2448" s="90"/>
      <c r="J2448" s="93"/>
      <c r="K2448" s="94"/>
      <c r="L2448" s="94"/>
      <c r="M2448" s="94"/>
      <c r="N2448" s="90"/>
      <c r="O2448" s="90"/>
      <c r="P2448" s="90"/>
      <c r="Q2448" s="90"/>
    </row>
    <row r="2449" spans="1:247" ht="13.5">
      <c r="A2449" s="90"/>
      <c r="B2449" s="90"/>
      <c r="C2449" s="90"/>
      <c r="D2449" s="90"/>
      <c r="E2449" s="90"/>
      <c r="F2449" s="90"/>
      <c r="G2449" s="90"/>
      <c r="H2449" s="92"/>
      <c r="I2449" s="90"/>
      <c r="J2449" s="93"/>
      <c r="K2449" s="94"/>
      <c r="L2449" s="94"/>
      <c r="M2449" s="94"/>
      <c r="N2449" s="90"/>
      <c r="O2449" s="90"/>
      <c r="P2449" s="90"/>
      <c r="Q2449" s="90"/>
    </row>
    <row r="2450" spans="1:247" ht="13.5">
      <c r="A2450" s="90"/>
      <c r="B2450" s="90"/>
      <c r="C2450" s="90"/>
      <c r="D2450" s="90"/>
      <c r="E2450" s="90"/>
      <c r="F2450" s="90"/>
      <c r="G2450" s="90"/>
      <c r="H2450" s="92"/>
      <c r="I2450" s="90"/>
      <c r="J2450" s="93"/>
      <c r="K2450" s="94"/>
      <c r="L2450" s="94"/>
      <c r="M2450" s="94"/>
      <c r="N2450" s="90"/>
      <c r="O2450" s="90"/>
      <c r="P2450" s="90"/>
      <c r="Q2450" s="90"/>
    </row>
    <row r="2451" spans="1:247" ht="13.5">
      <c r="A2451" s="90"/>
      <c r="B2451" s="90"/>
      <c r="C2451" s="90"/>
      <c r="D2451" s="90"/>
      <c r="E2451" s="90"/>
      <c r="F2451" s="90"/>
      <c r="G2451" s="90"/>
      <c r="H2451" s="92"/>
      <c r="I2451" s="90"/>
      <c r="J2451" s="93"/>
      <c r="K2451" s="94"/>
      <c r="L2451" s="94"/>
      <c r="M2451" s="94"/>
      <c r="N2451" s="90"/>
      <c r="O2451" s="90"/>
      <c r="P2451" s="90"/>
      <c r="Q2451" s="90"/>
    </row>
    <row r="2452" spans="1:247" ht="13.5">
      <c r="A2452" s="90"/>
      <c r="B2452" s="90"/>
      <c r="C2452" s="90"/>
      <c r="D2452" s="90"/>
      <c r="E2452" s="90"/>
      <c r="F2452" s="90"/>
      <c r="G2452" s="90"/>
      <c r="H2452" s="92"/>
      <c r="I2452" s="90"/>
      <c r="J2452" s="93"/>
      <c r="K2452" s="94"/>
      <c r="L2452" s="94"/>
      <c r="M2452" s="94"/>
      <c r="N2452" s="90"/>
      <c r="O2452" s="90"/>
      <c r="P2452" s="90"/>
      <c r="Q2452" s="90"/>
    </row>
    <row r="2453" spans="1:247" ht="13.5">
      <c r="A2453" s="90"/>
      <c r="B2453" s="90"/>
      <c r="C2453" s="90"/>
      <c r="D2453" s="90"/>
      <c r="E2453" s="90"/>
      <c r="F2453" s="90"/>
      <c r="G2453" s="90"/>
      <c r="H2453" s="92"/>
      <c r="I2453" s="90"/>
      <c r="J2453" s="93"/>
      <c r="K2453" s="94"/>
      <c r="L2453" s="94"/>
      <c r="M2453" s="94"/>
      <c r="N2453" s="90"/>
      <c r="O2453" s="90"/>
      <c r="P2453" s="90"/>
      <c r="Q2453" s="90"/>
    </row>
    <row r="2454" spans="1:247" ht="13.5">
      <c r="A2454" s="123" t="s">
        <v>3737</v>
      </c>
      <c r="B2454" s="90"/>
      <c r="C2454" s="123" t="s">
        <v>3737</v>
      </c>
      <c r="D2454" s="90"/>
      <c r="E2454" s="90"/>
      <c r="F2454" s="90"/>
      <c r="G2454" s="90"/>
      <c r="H2454" s="92"/>
      <c r="I2454" s="92"/>
      <c r="J2454" s="93"/>
      <c r="K2454" s="124" t="s">
        <v>3443</v>
      </c>
      <c r="L2454" s="124"/>
      <c r="M2454" s="124"/>
      <c r="N2454" s="117"/>
      <c r="O2454" s="112"/>
      <c r="P2454" s="112"/>
      <c r="Q2454" s="112"/>
      <c r="R2454" s="112"/>
      <c r="S2454" s="112"/>
      <c r="T2454" s="112"/>
      <c r="U2454" s="112"/>
      <c r="V2454" s="112"/>
      <c r="W2454" s="112"/>
      <c r="X2454" s="112"/>
      <c r="Y2454" s="112"/>
      <c r="Z2454" s="112"/>
      <c r="AA2454" s="112"/>
      <c r="AB2454" s="112"/>
      <c r="AC2454" s="112"/>
      <c r="AD2454" s="112"/>
      <c r="AE2454" s="112"/>
      <c r="AF2454" s="112"/>
      <c r="AG2454" s="112"/>
      <c r="AH2454" s="112"/>
      <c r="AI2454" s="112"/>
      <c r="AJ2454" s="112"/>
      <c r="AK2454" s="112"/>
      <c r="AL2454" s="112"/>
      <c r="AM2454" s="112"/>
      <c r="AN2454" s="112"/>
      <c r="AO2454" s="112"/>
      <c r="AP2454" s="112"/>
      <c r="AQ2454" s="112"/>
      <c r="AR2454" s="112"/>
      <c r="AS2454" s="112"/>
      <c r="AT2454" s="112"/>
      <c r="AU2454" s="112"/>
      <c r="AV2454" s="112"/>
      <c r="AW2454" s="112"/>
      <c r="AX2454" s="112"/>
      <c r="AY2454" s="112"/>
      <c r="AZ2454" s="112"/>
      <c r="BA2454" s="112"/>
      <c r="BB2454" s="112"/>
      <c r="BC2454" s="112"/>
      <c r="BD2454" s="112"/>
      <c r="BE2454" s="112"/>
      <c r="BF2454" s="112"/>
      <c r="BG2454" s="112"/>
      <c r="BH2454" s="112"/>
      <c r="BI2454" s="112"/>
      <c r="BJ2454" s="112"/>
      <c r="BK2454" s="112"/>
      <c r="BL2454" s="112"/>
      <c r="BM2454" s="112"/>
      <c r="BN2454" s="112"/>
      <c r="BO2454" s="112"/>
      <c r="BP2454" s="112"/>
      <c r="BQ2454" s="112"/>
      <c r="BR2454" s="112"/>
      <c r="BS2454" s="112"/>
      <c r="BT2454" s="112"/>
      <c r="BU2454" s="112"/>
      <c r="BV2454" s="112"/>
      <c r="BW2454" s="112"/>
      <c r="BX2454" s="112"/>
      <c r="BY2454" s="112"/>
      <c r="BZ2454" s="112"/>
      <c r="CA2454" s="112"/>
      <c r="CB2454" s="112"/>
      <c r="CC2454" s="112"/>
      <c r="CD2454" s="112"/>
      <c r="CE2454" s="112"/>
      <c r="CF2454" s="112"/>
      <c r="CG2454" s="112"/>
      <c r="CH2454" s="112"/>
      <c r="CI2454" s="112"/>
      <c r="CJ2454" s="112"/>
      <c r="CK2454" s="112"/>
      <c r="CL2454" s="112"/>
      <c r="CM2454" s="112"/>
      <c r="CN2454" s="112"/>
      <c r="CO2454" s="112"/>
      <c r="CP2454" s="112"/>
      <c r="CQ2454" s="112"/>
      <c r="CR2454" s="112"/>
      <c r="CS2454" s="112"/>
      <c r="CT2454" s="112"/>
      <c r="CU2454" s="112"/>
      <c r="CV2454" s="112"/>
      <c r="CW2454" s="112"/>
      <c r="CX2454" s="112"/>
      <c r="CY2454" s="112"/>
      <c r="CZ2454" s="112"/>
      <c r="DA2454" s="112"/>
      <c r="DB2454" s="112"/>
      <c r="DC2454" s="112"/>
      <c r="DD2454" s="112"/>
      <c r="DE2454" s="112"/>
      <c r="DF2454" s="112"/>
      <c r="DG2454" s="112"/>
      <c r="DH2454" s="112"/>
      <c r="DI2454" s="112"/>
      <c r="DJ2454" s="112"/>
      <c r="DK2454" s="112"/>
      <c r="DL2454" s="112"/>
      <c r="DM2454" s="112"/>
      <c r="DN2454" s="112"/>
      <c r="DO2454" s="112"/>
      <c r="DP2454" s="112"/>
      <c r="DQ2454" s="112"/>
      <c r="DR2454" s="112"/>
      <c r="DS2454" s="112"/>
      <c r="DT2454" s="112"/>
      <c r="DU2454" s="112"/>
      <c r="DV2454" s="112"/>
      <c r="DW2454" s="112"/>
      <c r="DX2454" s="112"/>
      <c r="DY2454" s="112"/>
      <c r="DZ2454" s="112"/>
      <c r="EA2454" s="112"/>
      <c r="EB2454" s="112"/>
      <c r="EC2454" s="112"/>
      <c r="ED2454" s="112"/>
      <c r="EE2454" s="112"/>
      <c r="EF2454" s="112"/>
      <c r="EG2454" s="112"/>
      <c r="EH2454" s="112"/>
      <c r="EI2454" s="112"/>
      <c r="EJ2454" s="112"/>
      <c r="EK2454" s="112"/>
      <c r="EL2454" s="112"/>
      <c r="EM2454" s="112"/>
      <c r="EN2454" s="112"/>
      <c r="EO2454" s="112"/>
      <c r="EP2454" s="112"/>
      <c r="EQ2454" s="112"/>
      <c r="ER2454" s="112"/>
      <c r="ES2454" s="112"/>
      <c r="ET2454" s="112"/>
      <c r="EU2454" s="112"/>
      <c r="EV2454" s="112"/>
      <c r="EW2454" s="112"/>
      <c r="EX2454" s="112"/>
      <c r="EY2454" s="112"/>
      <c r="EZ2454" s="112"/>
      <c r="FA2454" s="112"/>
      <c r="FB2454" s="112"/>
      <c r="FC2454" s="112"/>
      <c r="FD2454" s="112"/>
      <c r="FE2454" s="112"/>
      <c r="FF2454" s="112"/>
      <c r="FG2454" s="112"/>
      <c r="FH2454" s="112"/>
      <c r="FI2454" s="112"/>
      <c r="FJ2454" s="112"/>
      <c r="FK2454" s="112"/>
      <c r="FL2454" s="112"/>
      <c r="FM2454" s="112"/>
      <c r="FN2454" s="112"/>
      <c r="FO2454" s="112"/>
      <c r="FP2454" s="112"/>
      <c r="FQ2454" s="112"/>
      <c r="FR2454" s="112"/>
      <c r="FS2454" s="112"/>
      <c r="FT2454" s="112"/>
      <c r="FU2454" s="112"/>
      <c r="FV2454" s="112"/>
      <c r="FW2454" s="112"/>
      <c r="FX2454" s="112"/>
      <c r="FY2454" s="112"/>
      <c r="FZ2454" s="112"/>
      <c r="GA2454" s="112"/>
      <c r="GB2454" s="112"/>
      <c r="GC2454" s="112"/>
      <c r="GD2454" s="112"/>
      <c r="GE2454" s="112"/>
      <c r="GF2454" s="112"/>
      <c r="GG2454" s="112"/>
      <c r="GH2454" s="112"/>
      <c r="GI2454" s="112"/>
      <c r="GJ2454" s="112"/>
      <c r="GK2454" s="112"/>
      <c r="GL2454" s="112"/>
      <c r="GM2454" s="112"/>
      <c r="GN2454" s="112"/>
      <c r="GO2454" s="112"/>
      <c r="GP2454" s="112"/>
      <c r="GQ2454" s="112"/>
      <c r="GR2454" s="112"/>
      <c r="GS2454" s="112"/>
      <c r="GT2454" s="112"/>
      <c r="GU2454" s="112"/>
      <c r="GV2454" s="112"/>
      <c r="GW2454" s="112"/>
      <c r="GX2454" s="112"/>
      <c r="GY2454" s="112"/>
      <c r="GZ2454" s="112"/>
      <c r="HA2454" s="112"/>
      <c r="HB2454" s="112"/>
      <c r="HC2454" s="112"/>
      <c r="HD2454" s="112"/>
      <c r="HE2454" s="112"/>
      <c r="HF2454" s="112"/>
      <c r="HG2454" s="112"/>
      <c r="HH2454" s="112"/>
      <c r="HI2454" s="112"/>
      <c r="HJ2454" s="112"/>
      <c r="HK2454" s="112"/>
      <c r="HL2454" s="112"/>
      <c r="HM2454" s="112"/>
      <c r="HN2454" s="112"/>
      <c r="HO2454" s="112"/>
      <c r="HP2454" s="112"/>
      <c r="HQ2454" s="112"/>
      <c r="HR2454" s="112"/>
      <c r="HS2454" s="112"/>
      <c r="HT2454" s="112"/>
      <c r="HU2454" s="112"/>
      <c r="HV2454" s="112"/>
      <c r="HW2454" s="112"/>
      <c r="HX2454" s="112"/>
      <c r="HY2454" s="112"/>
      <c r="HZ2454" s="112"/>
      <c r="IA2454" s="112"/>
      <c r="IB2454" s="112"/>
      <c r="IC2454" s="112"/>
      <c r="ID2454" s="112"/>
      <c r="IE2454" s="112"/>
      <c r="IF2454" s="112"/>
      <c r="IG2454" s="112"/>
      <c r="IH2454" s="112"/>
      <c r="II2454" s="112"/>
      <c r="IJ2454" s="112"/>
      <c r="IK2454" s="112"/>
      <c r="IL2454" s="112"/>
      <c r="IM2454" s="112"/>
    </row>
    <row r="2455" spans="1:247" s="123" customFormat="1" ht="13.5">
      <c r="A2455" s="125" t="s">
        <v>225</v>
      </c>
      <c r="B2455" s="125" t="s">
        <v>226</v>
      </c>
      <c r="C2455" s="126" t="s">
        <v>3444</v>
      </c>
      <c r="D2455" s="126" t="s">
        <v>3445</v>
      </c>
      <c r="E2455" s="125" t="s">
        <v>3446</v>
      </c>
      <c r="F2455" s="125" t="s">
        <v>3447</v>
      </c>
      <c r="G2455" s="125" t="s">
        <v>3448</v>
      </c>
      <c r="H2455" s="127" t="s">
        <v>230</v>
      </c>
      <c r="I2455" s="125" t="s">
        <v>231</v>
      </c>
      <c r="J2455" s="128">
        <f>SUM(J2456:J4412)</f>
        <v>0</v>
      </c>
      <c r="K2455" s="129" t="s">
        <v>3449</v>
      </c>
      <c r="L2455" s="129" t="s">
        <v>3450</v>
      </c>
      <c r="M2455" s="129" t="s">
        <v>3451</v>
      </c>
      <c r="N2455" s="125" t="s">
        <v>3452</v>
      </c>
      <c r="O2455" s="125" t="s">
        <v>3453</v>
      </c>
      <c r="P2455" s="125" t="s">
        <v>3454</v>
      </c>
      <c r="Q2455" s="125" t="s">
        <v>235</v>
      </c>
      <c r="R2455" s="125" t="s">
        <v>3455</v>
      </c>
    </row>
    <row r="2456" spans="1:247" ht="13.5">
      <c r="A2456" s="90" t="s">
        <v>3336</v>
      </c>
      <c r="B2456" s="90" t="s">
        <v>3472</v>
      </c>
      <c r="C2456" s="90" t="s">
        <v>3738</v>
      </c>
      <c r="D2456" s="90" t="s">
        <v>3180</v>
      </c>
      <c r="E2456" s="90">
        <v>124</v>
      </c>
      <c r="F2456" s="90" t="s">
        <v>3739</v>
      </c>
      <c r="G2456" s="90" t="s">
        <v>3740</v>
      </c>
      <c r="H2456" s="92">
        <v>1596000</v>
      </c>
      <c r="I2456" s="92">
        <v>496</v>
      </c>
      <c r="J2456" s="93"/>
      <c r="K2456" s="94">
        <f>H2456/I2456</f>
        <v>3217.7419354838707</v>
      </c>
      <c r="L2456" s="94">
        <v>3217.7419354838707</v>
      </c>
      <c r="M2456" s="94">
        <f t="shared" ref="M2456:M2482" si="80">K2456-L2456</f>
        <v>0</v>
      </c>
      <c r="N2456" s="91"/>
      <c r="O2456" s="90" t="s">
        <v>3741</v>
      </c>
      <c r="P2456" s="90"/>
      <c r="Q2456" s="90"/>
      <c r="R2456" s="90"/>
      <c r="S2456" s="90"/>
      <c r="T2456" s="90"/>
      <c r="U2456" s="90"/>
      <c r="V2456" s="90"/>
      <c r="W2456" s="90"/>
      <c r="X2456" s="90"/>
      <c r="Y2456" s="90"/>
      <c r="Z2456" s="90"/>
      <c r="AA2456" s="90"/>
      <c r="AB2456" s="90"/>
      <c r="AC2456" s="90"/>
      <c r="AD2456" s="90"/>
      <c r="AE2456" s="90"/>
      <c r="AF2456" s="90"/>
      <c r="AG2456" s="90"/>
      <c r="AH2456" s="90"/>
      <c r="AI2456" s="90"/>
      <c r="AJ2456" s="90"/>
      <c r="AK2456" s="90"/>
      <c r="AL2456" s="90"/>
      <c r="AM2456" s="90"/>
      <c r="AN2456" s="90"/>
      <c r="AO2456" s="90"/>
      <c r="AP2456" s="90"/>
      <c r="AQ2456" s="90"/>
      <c r="AR2456" s="90"/>
      <c r="AS2456" s="90"/>
      <c r="AT2456" s="90"/>
      <c r="AU2456" s="90"/>
      <c r="AV2456" s="90"/>
      <c r="AW2456" s="90"/>
      <c r="AX2456" s="90"/>
      <c r="AY2456" s="90"/>
      <c r="AZ2456" s="90"/>
      <c r="BA2456" s="90"/>
      <c r="BB2456" s="90"/>
      <c r="BC2456" s="90"/>
      <c r="BD2456" s="90"/>
      <c r="BE2456" s="90"/>
      <c r="BF2456" s="90"/>
      <c r="BG2456" s="90"/>
      <c r="BH2456" s="90"/>
      <c r="BI2456" s="90"/>
      <c r="BJ2456" s="90"/>
      <c r="BK2456" s="90"/>
      <c r="BL2456" s="90"/>
      <c r="BM2456" s="90"/>
      <c r="BN2456" s="90"/>
      <c r="BO2456" s="90"/>
      <c r="BP2456" s="90"/>
      <c r="BQ2456" s="90"/>
      <c r="BR2456" s="90"/>
      <c r="BS2456" s="90"/>
      <c r="BT2456" s="90"/>
      <c r="BU2456" s="90"/>
      <c r="BV2456" s="90"/>
      <c r="BW2456" s="90"/>
      <c r="BX2456" s="90"/>
      <c r="BY2456" s="90"/>
      <c r="BZ2456" s="90"/>
      <c r="CA2456" s="90"/>
      <c r="CB2456" s="90"/>
      <c r="CC2456" s="90"/>
      <c r="CD2456" s="90"/>
      <c r="CE2456" s="90"/>
      <c r="CF2456" s="90"/>
      <c r="CG2456" s="90"/>
      <c r="CH2456" s="90"/>
      <c r="CI2456" s="90"/>
      <c r="CJ2456" s="90"/>
      <c r="CK2456" s="90"/>
      <c r="CL2456" s="90"/>
      <c r="CM2456" s="90"/>
      <c r="CN2456" s="90"/>
      <c r="CO2456" s="90"/>
      <c r="CP2456" s="90"/>
      <c r="CQ2456" s="90"/>
      <c r="CR2456" s="90"/>
      <c r="CS2456" s="90"/>
      <c r="CT2456" s="90"/>
      <c r="CU2456" s="90"/>
      <c r="CV2456" s="90"/>
      <c r="CW2456" s="90"/>
      <c r="CX2456" s="90"/>
      <c r="CY2456" s="90"/>
      <c r="CZ2456" s="90"/>
      <c r="DA2456" s="90"/>
      <c r="DB2456" s="90"/>
      <c r="DC2456" s="90"/>
      <c r="DD2456" s="90"/>
      <c r="DE2456" s="90"/>
      <c r="DF2456" s="90"/>
      <c r="DG2456" s="90"/>
      <c r="DH2456" s="90"/>
      <c r="DI2456" s="90"/>
      <c r="DJ2456" s="90"/>
      <c r="DK2456" s="90"/>
      <c r="DL2456" s="90"/>
      <c r="DM2456" s="90"/>
      <c r="DN2456" s="90"/>
      <c r="DO2456" s="90"/>
      <c r="DP2456" s="90"/>
      <c r="DQ2456" s="90"/>
      <c r="DR2456" s="90"/>
      <c r="DS2456" s="90"/>
      <c r="DT2456" s="90"/>
      <c r="DU2456" s="90"/>
      <c r="DV2456" s="90"/>
      <c r="DW2456" s="90"/>
      <c r="DX2456" s="90"/>
      <c r="DY2456" s="90"/>
      <c r="DZ2456" s="90"/>
      <c r="EA2456" s="90"/>
      <c r="EB2456" s="90"/>
      <c r="EC2456" s="90"/>
      <c r="ED2456" s="90"/>
      <c r="EE2456" s="90"/>
      <c r="EF2456" s="90"/>
      <c r="EG2456" s="90"/>
      <c r="EH2456" s="90"/>
      <c r="EI2456" s="90"/>
      <c r="EJ2456" s="90"/>
      <c r="EK2456" s="90"/>
      <c r="EL2456" s="90"/>
      <c r="EM2456" s="90"/>
      <c r="EN2456" s="90"/>
      <c r="EO2456" s="90"/>
      <c r="EP2456" s="90"/>
      <c r="EQ2456" s="90"/>
      <c r="ER2456" s="90"/>
      <c r="ES2456" s="90"/>
      <c r="ET2456" s="90"/>
      <c r="EU2456" s="90"/>
      <c r="EV2456" s="90"/>
      <c r="EW2456" s="90"/>
      <c r="EX2456" s="90"/>
      <c r="EY2456" s="90"/>
      <c r="EZ2456" s="90"/>
      <c r="FA2456" s="90"/>
      <c r="FB2456" s="90"/>
      <c r="FC2456" s="90"/>
      <c r="FD2456" s="90"/>
      <c r="FE2456" s="90"/>
      <c r="FF2456" s="90"/>
      <c r="FG2456" s="90"/>
      <c r="FH2456" s="90"/>
      <c r="FI2456" s="90"/>
      <c r="FJ2456" s="90"/>
      <c r="FK2456" s="90"/>
      <c r="FL2456" s="90"/>
      <c r="FM2456" s="90"/>
      <c r="FN2456" s="90"/>
      <c r="FO2456" s="90"/>
      <c r="FP2456" s="90"/>
      <c r="FQ2456" s="90"/>
      <c r="FR2456" s="90"/>
      <c r="FS2456" s="90"/>
      <c r="FT2456" s="90"/>
      <c r="FU2456" s="90"/>
      <c r="FV2456" s="90"/>
      <c r="FW2456" s="90"/>
      <c r="FX2456" s="90"/>
      <c r="FY2456" s="90"/>
      <c r="FZ2456" s="90"/>
      <c r="GA2456" s="90"/>
      <c r="GB2456" s="90"/>
      <c r="GC2456" s="90"/>
      <c r="GD2456" s="90"/>
      <c r="GE2456" s="90"/>
      <c r="GF2456" s="90"/>
      <c r="GG2456" s="90"/>
      <c r="GH2456" s="90"/>
      <c r="GI2456" s="90"/>
      <c r="GJ2456" s="90"/>
      <c r="GK2456" s="90"/>
      <c r="GL2456" s="90"/>
      <c r="GM2456" s="90"/>
      <c r="GN2456" s="90"/>
      <c r="GO2456" s="90"/>
      <c r="GP2456" s="90"/>
      <c r="GQ2456" s="90"/>
      <c r="GR2456" s="90"/>
      <c r="GS2456" s="90"/>
      <c r="GT2456" s="90"/>
      <c r="GU2456" s="90"/>
      <c r="GV2456" s="90"/>
      <c r="GW2456" s="90"/>
      <c r="GX2456" s="90"/>
      <c r="GY2456" s="90"/>
      <c r="GZ2456" s="90"/>
      <c r="HA2456" s="90"/>
      <c r="HB2456" s="90"/>
      <c r="HC2456" s="90"/>
      <c r="HD2456" s="90"/>
      <c r="HE2456" s="90"/>
      <c r="HF2456" s="90"/>
      <c r="HG2456" s="90"/>
      <c r="HH2456" s="90"/>
      <c r="HI2456" s="90"/>
      <c r="HJ2456" s="90"/>
      <c r="HK2456" s="90"/>
      <c r="HL2456" s="90"/>
      <c r="HM2456" s="90"/>
      <c r="HN2456" s="90"/>
      <c r="HO2456" s="90"/>
      <c r="HP2456" s="90"/>
      <c r="HQ2456" s="90"/>
      <c r="HR2456" s="90"/>
      <c r="HS2456" s="90"/>
      <c r="HT2456" s="90"/>
      <c r="HU2456" s="90"/>
      <c r="HV2456" s="90"/>
      <c r="HW2456" s="90"/>
      <c r="HX2456" s="90"/>
      <c r="HY2456" s="90"/>
      <c r="HZ2456" s="90"/>
      <c r="IA2456" s="90"/>
      <c r="IB2456" s="90"/>
      <c r="IC2456" s="90"/>
      <c r="ID2456" s="90"/>
      <c r="IE2456" s="90"/>
      <c r="IF2456" s="90"/>
      <c r="IG2456" s="90"/>
      <c r="IH2456" s="90"/>
      <c r="II2456" s="90"/>
      <c r="IJ2456" s="90"/>
      <c r="IK2456" s="90"/>
      <c r="IL2456" s="90"/>
      <c r="IM2456" s="90"/>
    </row>
    <row r="2457" spans="1:247" ht="13.5">
      <c r="A2457" s="90" t="s">
        <v>3336</v>
      </c>
      <c r="B2457" s="90" t="s">
        <v>3472</v>
      </c>
      <c r="C2457" s="90" t="s">
        <v>3742</v>
      </c>
      <c r="D2457" s="98">
        <v>45664</v>
      </c>
      <c r="E2457" s="90">
        <v>134</v>
      </c>
      <c r="F2457" s="90" t="s">
        <v>3743</v>
      </c>
      <c r="G2457" s="90" t="s">
        <v>3744</v>
      </c>
      <c r="H2457" s="92"/>
      <c r="I2457" s="90"/>
      <c r="J2457" s="93"/>
      <c r="K2457" s="94">
        <f>4079.93*0.7</f>
        <v>2855.9509999999996</v>
      </c>
      <c r="L2457" s="94">
        <f>K2457</f>
        <v>2855.9509999999996</v>
      </c>
      <c r="M2457" s="94">
        <f t="shared" si="80"/>
        <v>0</v>
      </c>
      <c r="N2457" s="91"/>
      <c r="O2457" s="90" t="s">
        <v>3741</v>
      </c>
      <c r="P2457" s="90"/>
      <c r="Q2457" s="90"/>
      <c r="R2457" s="90"/>
      <c r="S2457" s="90"/>
      <c r="T2457" s="90"/>
      <c r="U2457" s="90"/>
      <c r="V2457" s="90"/>
      <c r="W2457" s="90"/>
      <c r="X2457" s="90"/>
      <c r="Y2457" s="90"/>
      <c r="Z2457" s="90"/>
      <c r="AA2457" s="90"/>
      <c r="AB2457" s="90"/>
      <c r="AC2457" s="90"/>
      <c r="AD2457" s="90"/>
      <c r="AE2457" s="90"/>
      <c r="AF2457" s="90"/>
      <c r="AG2457" s="90"/>
      <c r="AH2457" s="90"/>
      <c r="AI2457" s="90"/>
      <c r="AJ2457" s="90"/>
      <c r="AK2457" s="90"/>
      <c r="AL2457" s="90"/>
      <c r="AM2457" s="90"/>
      <c r="AN2457" s="90"/>
      <c r="AO2457" s="90"/>
      <c r="AP2457" s="90"/>
      <c r="AQ2457" s="90"/>
      <c r="AR2457" s="90"/>
      <c r="AS2457" s="90"/>
      <c r="AT2457" s="90"/>
      <c r="AU2457" s="90"/>
      <c r="AV2457" s="90"/>
      <c r="AW2457" s="90"/>
      <c r="AX2457" s="90"/>
      <c r="AY2457" s="90"/>
      <c r="AZ2457" s="90"/>
      <c r="BA2457" s="90"/>
      <c r="BB2457" s="90"/>
      <c r="BC2457" s="90"/>
      <c r="BD2457" s="90"/>
      <c r="BE2457" s="90"/>
      <c r="BF2457" s="90"/>
      <c r="BG2457" s="90"/>
      <c r="BH2457" s="90"/>
      <c r="BI2457" s="90"/>
      <c r="BJ2457" s="90"/>
      <c r="BK2457" s="90"/>
      <c r="BL2457" s="90"/>
      <c r="BM2457" s="90"/>
      <c r="BN2457" s="90"/>
      <c r="BO2457" s="90"/>
      <c r="BP2457" s="90"/>
      <c r="BQ2457" s="90"/>
      <c r="BR2457" s="90"/>
      <c r="BS2457" s="90"/>
      <c r="BT2457" s="90"/>
      <c r="BU2457" s="90"/>
      <c r="BV2457" s="90"/>
      <c r="BW2457" s="90"/>
      <c r="BX2457" s="90"/>
      <c r="BY2457" s="90"/>
      <c r="BZ2457" s="90"/>
      <c r="CA2457" s="90"/>
      <c r="CB2457" s="90"/>
      <c r="CC2457" s="90"/>
      <c r="CD2457" s="90"/>
      <c r="CE2457" s="90"/>
      <c r="CF2457" s="90"/>
      <c r="CG2457" s="90"/>
      <c r="CH2457" s="90"/>
      <c r="CI2457" s="90"/>
      <c r="CJ2457" s="90"/>
      <c r="CK2457" s="90"/>
      <c r="CL2457" s="90"/>
      <c r="CM2457" s="90"/>
      <c r="CN2457" s="90"/>
      <c r="CO2457" s="90"/>
      <c r="CP2457" s="90"/>
      <c r="CQ2457" s="90"/>
      <c r="CR2457" s="90"/>
      <c r="CS2457" s="90"/>
      <c r="CT2457" s="90"/>
      <c r="CU2457" s="90"/>
      <c r="CV2457" s="90"/>
      <c r="CW2457" s="90"/>
      <c r="CX2457" s="90"/>
      <c r="CY2457" s="90"/>
      <c r="CZ2457" s="90"/>
      <c r="DA2457" s="90"/>
      <c r="DB2457" s="90"/>
      <c r="DC2457" s="90"/>
      <c r="DD2457" s="90"/>
      <c r="DE2457" s="90"/>
      <c r="DF2457" s="90"/>
      <c r="DG2457" s="90"/>
      <c r="DH2457" s="90"/>
      <c r="DI2457" s="90"/>
      <c r="DJ2457" s="90"/>
      <c r="DK2457" s="90"/>
      <c r="DL2457" s="90"/>
      <c r="DM2457" s="90"/>
      <c r="DN2457" s="90"/>
      <c r="DO2457" s="90"/>
      <c r="DP2457" s="90"/>
      <c r="DQ2457" s="90"/>
      <c r="DR2457" s="90"/>
      <c r="DS2457" s="90"/>
      <c r="DT2457" s="90"/>
      <c r="DU2457" s="90"/>
      <c r="DV2457" s="90"/>
      <c r="DW2457" s="90"/>
      <c r="DX2457" s="90"/>
      <c r="DY2457" s="90"/>
      <c r="DZ2457" s="90"/>
      <c r="EA2457" s="90"/>
      <c r="EB2457" s="90"/>
      <c r="EC2457" s="90"/>
      <c r="ED2457" s="90"/>
      <c r="EE2457" s="90"/>
      <c r="EF2457" s="90"/>
      <c r="EG2457" s="90"/>
      <c r="EH2457" s="90"/>
      <c r="EI2457" s="90"/>
      <c r="EJ2457" s="90"/>
      <c r="EK2457" s="90"/>
      <c r="EL2457" s="90"/>
      <c r="EM2457" s="90"/>
      <c r="EN2457" s="90"/>
      <c r="EO2457" s="90"/>
      <c r="EP2457" s="90"/>
      <c r="EQ2457" s="90"/>
      <c r="ER2457" s="90"/>
      <c r="ES2457" s="90"/>
      <c r="ET2457" s="90"/>
      <c r="EU2457" s="90"/>
      <c r="EV2457" s="90"/>
      <c r="EW2457" s="90"/>
      <c r="EX2457" s="90"/>
      <c r="EY2457" s="90"/>
      <c r="EZ2457" s="90"/>
      <c r="FA2457" s="90"/>
      <c r="FB2457" s="90"/>
      <c r="FC2457" s="90"/>
      <c r="FD2457" s="90"/>
      <c r="FE2457" s="90"/>
      <c r="FF2457" s="90"/>
      <c r="FG2457" s="90"/>
      <c r="FH2457" s="90"/>
      <c r="FI2457" s="90"/>
      <c r="FJ2457" s="90"/>
      <c r="FK2457" s="90"/>
      <c r="FL2457" s="90"/>
      <c r="FM2457" s="90"/>
      <c r="FN2457" s="90"/>
      <c r="FO2457" s="90"/>
      <c r="FP2457" s="90"/>
      <c r="FQ2457" s="90"/>
      <c r="FR2457" s="90"/>
      <c r="FS2457" s="90"/>
      <c r="FT2457" s="90"/>
      <c r="FU2457" s="90"/>
      <c r="FV2457" s="90"/>
      <c r="FW2457" s="90"/>
      <c r="FX2457" s="90"/>
      <c r="FY2457" s="90"/>
      <c r="FZ2457" s="90"/>
      <c r="GA2457" s="90"/>
      <c r="GB2457" s="90"/>
      <c r="GC2457" s="90"/>
      <c r="GD2457" s="90"/>
      <c r="GE2457" s="90"/>
      <c r="GF2457" s="90"/>
      <c r="GG2457" s="90"/>
      <c r="GH2457" s="90"/>
      <c r="GI2457" s="90"/>
      <c r="GJ2457" s="90"/>
      <c r="GK2457" s="90"/>
      <c r="GL2457" s="90"/>
      <c r="GM2457" s="90"/>
      <c r="GN2457" s="90"/>
      <c r="GO2457" s="90"/>
      <c r="GP2457" s="90"/>
      <c r="GQ2457" s="90"/>
      <c r="GR2457" s="90"/>
      <c r="GS2457" s="90"/>
      <c r="GT2457" s="90"/>
      <c r="GU2457" s="90"/>
      <c r="GV2457" s="90"/>
      <c r="GW2457" s="90"/>
      <c r="GX2457" s="90"/>
      <c r="GY2457" s="90"/>
      <c r="GZ2457" s="90"/>
      <c r="HA2457" s="90"/>
      <c r="HB2457" s="90"/>
      <c r="HC2457" s="90"/>
      <c r="HD2457" s="90"/>
      <c r="HE2457" s="90"/>
      <c r="HF2457" s="90"/>
      <c r="HG2457" s="90"/>
      <c r="HH2457" s="90"/>
      <c r="HI2457" s="90"/>
      <c r="HJ2457" s="90"/>
      <c r="HK2457" s="90"/>
      <c r="HL2457" s="90"/>
      <c r="HM2457" s="90"/>
      <c r="HN2457" s="90"/>
      <c r="HO2457" s="90"/>
      <c r="HP2457" s="90"/>
      <c r="HQ2457" s="90"/>
      <c r="HR2457" s="90"/>
      <c r="HS2457" s="90"/>
      <c r="HT2457" s="90"/>
      <c r="HU2457" s="90"/>
      <c r="HV2457" s="90"/>
      <c r="HW2457" s="90"/>
      <c r="HX2457" s="90"/>
      <c r="HY2457" s="90"/>
      <c r="HZ2457" s="90"/>
      <c r="IA2457" s="90"/>
      <c r="IB2457" s="90"/>
      <c r="IC2457" s="90"/>
      <c r="ID2457" s="90"/>
      <c r="IE2457" s="90"/>
      <c r="IF2457" s="90"/>
      <c r="IG2457" s="90"/>
      <c r="IH2457" s="90"/>
      <c r="II2457" s="90"/>
      <c r="IJ2457" s="90"/>
      <c r="IK2457" s="90"/>
      <c r="IL2457" s="90"/>
      <c r="IM2457" s="90"/>
    </row>
    <row r="2458" spans="1:247" ht="13.5">
      <c r="A2458" s="90" t="s">
        <v>3336</v>
      </c>
      <c r="B2458" s="90" t="s">
        <v>3472</v>
      </c>
      <c r="C2458" s="90" t="s">
        <v>3742</v>
      </c>
      <c r="D2458" s="98">
        <v>45664</v>
      </c>
      <c r="E2458" s="90">
        <v>134</v>
      </c>
      <c r="F2458" s="90" t="s">
        <v>3743</v>
      </c>
      <c r="G2458" s="90" t="s">
        <v>3745</v>
      </c>
      <c r="H2458" s="92"/>
      <c r="I2458" s="90"/>
      <c r="J2458" s="93"/>
      <c r="K2458" s="94">
        <f>4079.93*0.3</f>
        <v>1223.9789999999998</v>
      </c>
      <c r="L2458" s="94">
        <f>K2458</f>
        <v>1223.9789999999998</v>
      </c>
      <c r="M2458" s="94">
        <f t="shared" si="80"/>
        <v>0</v>
      </c>
      <c r="N2458" s="91">
        <v>45696</v>
      </c>
      <c r="O2458" s="90" t="s">
        <v>3746</v>
      </c>
      <c r="P2458" s="90" t="s">
        <v>2849</v>
      </c>
      <c r="Q2458" s="90"/>
      <c r="R2458" s="90" t="s">
        <v>3747</v>
      </c>
      <c r="S2458" s="90"/>
      <c r="T2458" s="90"/>
      <c r="U2458" s="90"/>
      <c r="V2458" s="90"/>
      <c r="W2458" s="90"/>
      <c r="X2458" s="90"/>
      <c r="Y2458" s="90"/>
      <c r="Z2458" s="90"/>
      <c r="AA2458" s="90"/>
      <c r="AB2458" s="90"/>
      <c r="AC2458" s="90"/>
      <c r="AD2458" s="90"/>
      <c r="AE2458" s="90"/>
      <c r="AF2458" s="90"/>
      <c r="AG2458" s="90"/>
      <c r="AH2458" s="98">
        <v>45665</v>
      </c>
      <c r="AI2458" s="90">
        <v>530</v>
      </c>
      <c r="AJ2458" s="90" t="s">
        <v>436</v>
      </c>
      <c r="AK2458" s="90" t="s">
        <v>783</v>
      </c>
      <c r="AL2458" s="92">
        <v>1158250</v>
      </c>
      <c r="AM2458" s="90">
        <v>500</v>
      </c>
      <c r="AN2458" s="109">
        <f>AL2458/AM2458</f>
        <v>2316.5</v>
      </c>
      <c r="AO2458" s="93"/>
      <c r="AP2458" s="115">
        <f>AN2458-AO2458</f>
        <v>2316.5</v>
      </c>
      <c r="AQ2458" s="91"/>
      <c r="AR2458" s="90"/>
      <c r="AS2458" s="90"/>
      <c r="AT2458" s="90"/>
      <c r="AU2458" s="90"/>
      <c r="AV2458" s="90"/>
      <c r="AW2458" s="115"/>
      <c r="AX2458" s="90"/>
      <c r="AY2458" s="90"/>
      <c r="AZ2458" s="90"/>
      <c r="BA2458" s="90"/>
      <c r="BB2458" s="90"/>
      <c r="BC2458" s="90"/>
      <c r="BD2458" s="90"/>
      <c r="BE2458" s="90"/>
      <c r="BF2458" s="90"/>
      <c r="BG2458" s="90"/>
      <c r="BH2458" s="90"/>
      <c r="BI2458" s="90"/>
      <c r="BJ2458" s="90"/>
      <c r="BK2458" s="90"/>
      <c r="BL2458" s="90"/>
      <c r="BM2458" s="98">
        <v>45665</v>
      </c>
      <c r="BN2458" s="90">
        <v>530</v>
      </c>
      <c r="BO2458" s="90" t="s">
        <v>436</v>
      </c>
      <c r="BP2458" s="90" t="s">
        <v>783</v>
      </c>
      <c r="BQ2458" s="92">
        <v>1158250</v>
      </c>
      <c r="BR2458" s="90">
        <v>500</v>
      </c>
      <c r="BS2458" s="109">
        <f>BQ2458/BR2458</f>
        <v>2316.5</v>
      </c>
      <c r="BT2458" s="93"/>
      <c r="BU2458" s="115">
        <f>BS2458-BT2458</f>
        <v>2316.5</v>
      </c>
      <c r="BV2458" s="91"/>
      <c r="BW2458" s="90"/>
      <c r="BX2458" s="90"/>
      <c r="BY2458" s="90"/>
      <c r="BZ2458" s="90"/>
      <c r="CA2458" s="90"/>
      <c r="CB2458" s="115"/>
      <c r="CC2458" s="90"/>
      <c r="CD2458" s="90"/>
      <c r="CE2458" s="90"/>
      <c r="CF2458" s="90"/>
      <c r="CG2458" s="90"/>
      <c r="CH2458" s="90"/>
      <c r="CI2458" s="90"/>
      <c r="CJ2458" s="90"/>
      <c r="CK2458" s="90"/>
      <c r="CL2458" s="90"/>
      <c r="CM2458" s="90"/>
      <c r="CN2458" s="90"/>
      <c r="CO2458" s="90"/>
      <c r="CP2458" s="90"/>
      <c r="CQ2458" s="90"/>
      <c r="CR2458" s="98">
        <v>45665</v>
      </c>
      <c r="CS2458" s="90">
        <v>530</v>
      </c>
      <c r="CT2458" s="90" t="s">
        <v>436</v>
      </c>
      <c r="CU2458" s="90" t="s">
        <v>783</v>
      </c>
      <c r="CV2458" s="92">
        <v>1158250</v>
      </c>
      <c r="CW2458" s="90">
        <v>500</v>
      </c>
      <c r="CX2458" s="109">
        <f>CV2458/CW2458</f>
        <v>2316.5</v>
      </c>
      <c r="CY2458" s="93"/>
      <c r="CZ2458" s="115">
        <f>CX2458-CY2458</f>
        <v>2316.5</v>
      </c>
      <c r="DA2458" s="91"/>
      <c r="DB2458" s="90"/>
      <c r="DC2458" s="90"/>
      <c r="DD2458" s="90"/>
      <c r="DE2458" s="90"/>
      <c r="DF2458" s="90"/>
      <c r="DG2458" s="115"/>
      <c r="DH2458" s="90"/>
      <c r="DI2458" s="90"/>
      <c r="DJ2458" s="90"/>
      <c r="DK2458" s="90"/>
      <c r="DL2458" s="90"/>
      <c r="DM2458" s="90"/>
      <c r="DN2458" s="90"/>
      <c r="DO2458" s="90"/>
      <c r="DP2458" s="90"/>
      <c r="DQ2458" s="90"/>
      <c r="DR2458" s="90"/>
      <c r="DS2458" s="90"/>
      <c r="DT2458" s="90"/>
      <c r="DU2458" s="90"/>
      <c r="DV2458" s="90"/>
      <c r="DW2458" s="98">
        <v>45665</v>
      </c>
      <c r="DX2458" s="90">
        <v>530</v>
      </c>
      <c r="DY2458" s="90" t="s">
        <v>436</v>
      </c>
      <c r="DZ2458" s="90" t="s">
        <v>783</v>
      </c>
      <c r="EA2458" s="92">
        <v>1158250</v>
      </c>
      <c r="EB2458" s="90">
        <v>500</v>
      </c>
      <c r="EC2458" s="109">
        <f>EA2458/EB2458</f>
        <v>2316.5</v>
      </c>
      <c r="ED2458" s="93"/>
      <c r="EE2458" s="115">
        <f>EC2458-ED2458</f>
        <v>2316.5</v>
      </c>
      <c r="EF2458" s="91"/>
      <c r="EG2458" s="90"/>
      <c r="EH2458" s="90"/>
      <c r="EI2458" s="90"/>
      <c r="EJ2458" s="90"/>
      <c r="EK2458" s="90"/>
      <c r="EL2458" s="115"/>
      <c r="EM2458" s="90"/>
      <c r="EN2458" s="90"/>
      <c r="EO2458" s="90"/>
      <c r="EP2458" s="90"/>
      <c r="EQ2458" s="90"/>
      <c r="ER2458" s="90"/>
      <c r="ES2458" s="90"/>
      <c r="ET2458" s="90"/>
      <c r="EU2458" s="90"/>
      <c r="EV2458" s="90"/>
      <c r="EW2458" s="90"/>
      <c r="EX2458" s="90"/>
      <c r="EY2458" s="90"/>
      <c r="EZ2458" s="90"/>
      <c r="FA2458" s="90"/>
      <c r="FB2458" s="98">
        <v>45665</v>
      </c>
      <c r="FC2458" s="90">
        <v>530</v>
      </c>
      <c r="FD2458" s="90" t="s">
        <v>436</v>
      </c>
      <c r="FE2458" s="90" t="s">
        <v>783</v>
      </c>
      <c r="FF2458" s="92">
        <v>1158250</v>
      </c>
      <c r="FG2458" s="90">
        <v>500</v>
      </c>
      <c r="FH2458" s="109">
        <f>FF2458/FG2458</f>
        <v>2316.5</v>
      </c>
      <c r="FI2458" s="93"/>
      <c r="FJ2458" s="115">
        <f>FH2458-FI2458</f>
        <v>2316.5</v>
      </c>
      <c r="FK2458" s="91"/>
      <c r="FL2458" s="90"/>
      <c r="FM2458" s="90"/>
      <c r="FN2458" s="90"/>
      <c r="FO2458" s="90"/>
      <c r="FP2458" s="90"/>
      <c r="FQ2458" s="115"/>
      <c r="FR2458" s="90"/>
      <c r="FS2458" s="90"/>
      <c r="FT2458" s="90"/>
      <c r="FU2458" s="90"/>
      <c r="FV2458" s="90"/>
      <c r="FW2458" s="90"/>
      <c r="FX2458" s="90"/>
      <c r="FY2458" s="90"/>
      <c r="FZ2458" s="90"/>
      <c r="GA2458" s="90"/>
      <c r="GB2458" s="90"/>
      <c r="GC2458" s="90"/>
      <c r="GD2458" s="90"/>
      <c r="GE2458" s="90"/>
      <c r="GF2458" s="90"/>
      <c r="GG2458" s="98">
        <v>45665</v>
      </c>
      <c r="GH2458" s="90">
        <v>530</v>
      </c>
      <c r="GI2458" s="90" t="s">
        <v>436</v>
      </c>
      <c r="GJ2458" s="90" t="s">
        <v>783</v>
      </c>
      <c r="GK2458" s="92">
        <v>1158250</v>
      </c>
      <c r="GL2458" s="90">
        <v>500</v>
      </c>
      <c r="GM2458" s="109">
        <f>GK2458/GL2458</f>
        <v>2316.5</v>
      </c>
      <c r="GN2458" s="93"/>
      <c r="GO2458" s="115">
        <f>GM2458-GN2458</f>
        <v>2316.5</v>
      </c>
      <c r="GP2458" s="91"/>
      <c r="GQ2458" s="90"/>
      <c r="GR2458" s="90"/>
      <c r="GS2458" s="90"/>
      <c r="GT2458" s="90"/>
      <c r="GU2458" s="90"/>
      <c r="GV2458" s="115"/>
      <c r="GW2458" s="90"/>
      <c r="GX2458" s="90"/>
      <c r="GY2458" s="90"/>
      <c r="GZ2458" s="90"/>
      <c r="HA2458" s="90"/>
      <c r="HB2458" s="90"/>
      <c r="HC2458" s="90"/>
      <c r="HD2458" s="90"/>
      <c r="HE2458" s="90"/>
      <c r="HF2458" s="90"/>
      <c r="HG2458" s="90"/>
      <c r="HH2458" s="90"/>
      <c r="HI2458" s="90"/>
      <c r="HJ2458" s="90"/>
      <c r="HK2458" s="90"/>
      <c r="HL2458" s="90"/>
      <c r="HM2458" s="90"/>
      <c r="HN2458" s="90"/>
      <c r="HO2458" s="90"/>
      <c r="HP2458" s="90"/>
      <c r="HQ2458" s="90"/>
      <c r="HR2458" s="90"/>
      <c r="HS2458" s="90"/>
      <c r="HT2458" s="90"/>
      <c r="HU2458" s="90"/>
      <c r="HV2458" s="90"/>
      <c r="HW2458" s="90"/>
      <c r="HX2458" s="90"/>
      <c r="HY2458" s="90"/>
      <c r="HZ2458" s="90"/>
      <c r="IA2458" s="90"/>
      <c r="IB2458" s="90"/>
      <c r="IC2458" s="90"/>
      <c r="ID2458" s="90"/>
      <c r="IE2458" s="90"/>
      <c r="IF2458" s="90"/>
      <c r="IG2458" s="90"/>
      <c r="IH2458" s="90"/>
      <c r="II2458" s="90"/>
      <c r="IJ2458" s="90"/>
      <c r="IK2458" s="90"/>
      <c r="IL2458" s="90"/>
      <c r="IM2458" s="90"/>
    </row>
    <row r="2459" spans="1:247" ht="13.5">
      <c r="A2459" s="90" t="s">
        <v>3336</v>
      </c>
      <c r="B2459" s="90" t="s">
        <v>3472</v>
      </c>
      <c r="C2459" s="75" t="s">
        <v>3416</v>
      </c>
      <c r="D2459" s="75" t="s">
        <v>3748</v>
      </c>
      <c r="E2459" s="75" t="s">
        <v>3749</v>
      </c>
      <c r="F2459" s="75" t="s">
        <v>3750</v>
      </c>
      <c r="G2459" s="75" t="s">
        <v>3751</v>
      </c>
      <c r="H2459" s="77">
        <v>610619.47</v>
      </c>
      <c r="I2459" s="92">
        <v>509.94</v>
      </c>
      <c r="J2459" s="93"/>
      <c r="K2459" s="94">
        <f>H2459/I2459</f>
        <v>1197.4339530140801</v>
      </c>
      <c r="L2459" s="94">
        <f>K2459</f>
        <v>1197.4339530140801</v>
      </c>
      <c r="M2459" s="94">
        <f t="shared" si="80"/>
        <v>0</v>
      </c>
      <c r="N2459" s="91">
        <v>45696</v>
      </c>
      <c r="O2459" s="90" t="s">
        <v>3752</v>
      </c>
      <c r="P2459" s="90" t="s">
        <v>2849</v>
      </c>
      <c r="Q2459" s="90"/>
      <c r="R2459" s="90" t="s">
        <v>3747</v>
      </c>
      <c r="S2459" s="90"/>
      <c r="T2459" s="90"/>
      <c r="U2459" s="90"/>
      <c r="V2459" s="90"/>
      <c r="W2459" s="90"/>
      <c r="X2459" s="90"/>
      <c r="Y2459" s="90"/>
      <c r="Z2459" s="90"/>
      <c r="AA2459" s="90"/>
      <c r="AB2459" s="90"/>
      <c r="AC2459" s="90"/>
      <c r="AD2459" s="90"/>
      <c r="AE2459" s="90"/>
      <c r="AF2459" s="90"/>
      <c r="AG2459" s="90"/>
      <c r="AH2459" s="90"/>
      <c r="AI2459" s="90"/>
      <c r="AJ2459" s="90"/>
      <c r="AK2459" s="90"/>
      <c r="AL2459" s="90"/>
      <c r="AM2459" s="90"/>
      <c r="AN2459" s="90"/>
      <c r="AO2459" s="90"/>
      <c r="AP2459" s="90"/>
      <c r="AQ2459" s="90"/>
      <c r="AR2459" s="90"/>
      <c r="AS2459" s="90"/>
      <c r="AT2459" s="90"/>
      <c r="AU2459" s="90"/>
      <c r="AV2459" s="90"/>
      <c r="AW2459" s="90"/>
      <c r="AX2459" s="90"/>
      <c r="AY2459" s="90"/>
      <c r="AZ2459" s="90"/>
      <c r="BA2459" s="90"/>
      <c r="BB2459" s="90"/>
      <c r="BC2459" s="90"/>
      <c r="BD2459" s="90"/>
      <c r="BE2459" s="90"/>
      <c r="BF2459" s="90"/>
      <c r="BG2459" s="90"/>
      <c r="BH2459" s="90"/>
      <c r="BI2459" s="90"/>
      <c r="BJ2459" s="90"/>
      <c r="BK2459" s="90"/>
      <c r="BL2459" s="90"/>
      <c r="BM2459" s="90"/>
      <c r="BN2459" s="90"/>
      <c r="BO2459" s="90"/>
      <c r="BP2459" s="90"/>
      <c r="BQ2459" s="90"/>
      <c r="BR2459" s="90"/>
      <c r="BS2459" s="90"/>
      <c r="BT2459" s="90"/>
      <c r="BU2459" s="90"/>
      <c r="BV2459" s="90"/>
      <c r="BW2459" s="90"/>
      <c r="BX2459" s="90"/>
      <c r="BY2459" s="90"/>
      <c r="BZ2459" s="90"/>
      <c r="CA2459" s="90"/>
      <c r="CB2459" s="90"/>
      <c r="CC2459" s="90"/>
      <c r="CD2459" s="90"/>
      <c r="CE2459" s="90"/>
      <c r="CF2459" s="90"/>
      <c r="CG2459" s="90"/>
      <c r="CH2459" s="90"/>
      <c r="CI2459" s="90"/>
      <c r="CJ2459" s="90"/>
      <c r="CK2459" s="90"/>
      <c r="CL2459" s="90"/>
      <c r="CM2459" s="90"/>
      <c r="CN2459" s="90"/>
      <c r="CO2459" s="90"/>
      <c r="CP2459" s="90"/>
      <c r="CQ2459" s="90"/>
      <c r="CR2459" s="90"/>
      <c r="CS2459" s="90"/>
      <c r="CT2459" s="90"/>
      <c r="CU2459" s="90"/>
      <c r="CV2459" s="90"/>
      <c r="CW2459" s="90"/>
      <c r="CX2459" s="90"/>
      <c r="CY2459" s="90"/>
      <c r="CZ2459" s="90"/>
      <c r="DA2459" s="90"/>
      <c r="DB2459" s="90"/>
      <c r="DC2459" s="90"/>
      <c r="DD2459" s="90"/>
      <c r="DE2459" s="90"/>
      <c r="DF2459" s="90"/>
      <c r="DG2459" s="90"/>
      <c r="DH2459" s="90"/>
      <c r="DI2459" s="90"/>
      <c r="DJ2459" s="90"/>
      <c r="DK2459" s="90"/>
      <c r="DL2459" s="90"/>
      <c r="DM2459" s="90"/>
      <c r="DN2459" s="90"/>
      <c r="DO2459" s="90"/>
      <c r="DP2459" s="90"/>
      <c r="DQ2459" s="90"/>
      <c r="DR2459" s="90"/>
      <c r="DS2459" s="90"/>
      <c r="DT2459" s="90"/>
      <c r="DU2459" s="90"/>
      <c r="DV2459" s="90"/>
      <c r="DW2459" s="90"/>
      <c r="DX2459" s="90"/>
      <c r="DY2459" s="90"/>
      <c r="DZ2459" s="90"/>
      <c r="EA2459" s="90"/>
      <c r="EB2459" s="90"/>
      <c r="EC2459" s="90"/>
      <c r="ED2459" s="90"/>
      <c r="EE2459" s="90"/>
      <c r="EF2459" s="90"/>
      <c r="EG2459" s="90"/>
      <c r="EH2459" s="90"/>
      <c r="EI2459" s="90"/>
      <c r="EJ2459" s="90"/>
      <c r="EK2459" s="90"/>
      <c r="EL2459" s="90"/>
      <c r="EM2459" s="90"/>
      <c r="EN2459" s="90"/>
      <c r="EO2459" s="90"/>
      <c r="EP2459" s="90"/>
      <c r="EQ2459" s="90"/>
      <c r="ER2459" s="90"/>
      <c r="ES2459" s="90"/>
      <c r="ET2459" s="90"/>
      <c r="EU2459" s="90"/>
      <c r="EV2459" s="90"/>
      <c r="EW2459" s="90"/>
      <c r="EX2459" s="90"/>
      <c r="EY2459" s="90"/>
      <c r="EZ2459" s="90"/>
      <c r="FA2459" s="90"/>
      <c r="FB2459" s="90"/>
      <c r="FC2459" s="90"/>
      <c r="FD2459" s="90"/>
      <c r="FE2459" s="90"/>
      <c r="FF2459" s="90"/>
      <c r="FG2459" s="90"/>
      <c r="FH2459" s="90"/>
      <c r="FI2459" s="90"/>
      <c r="FJ2459" s="90"/>
      <c r="FK2459" s="90"/>
      <c r="FL2459" s="90"/>
      <c r="FM2459" s="90"/>
      <c r="FN2459" s="90"/>
      <c r="FO2459" s="90"/>
      <c r="FP2459" s="90"/>
      <c r="FQ2459" s="90"/>
      <c r="FR2459" s="90"/>
      <c r="FS2459" s="90"/>
      <c r="FT2459" s="90"/>
      <c r="FU2459" s="90"/>
      <c r="FV2459" s="90"/>
      <c r="FW2459" s="90"/>
      <c r="FX2459" s="90"/>
      <c r="FY2459" s="90"/>
      <c r="FZ2459" s="90"/>
      <c r="GA2459" s="90"/>
      <c r="GB2459" s="90"/>
      <c r="GC2459" s="90"/>
      <c r="GD2459" s="90"/>
      <c r="GE2459" s="90"/>
      <c r="GF2459" s="90"/>
      <c r="GG2459" s="90"/>
      <c r="GH2459" s="90"/>
      <c r="GI2459" s="90"/>
      <c r="GJ2459" s="90"/>
      <c r="GK2459" s="90"/>
      <c r="GL2459" s="90"/>
      <c r="GM2459" s="90"/>
      <c r="GN2459" s="90"/>
      <c r="GO2459" s="90"/>
      <c r="GP2459" s="90"/>
      <c r="GQ2459" s="90"/>
      <c r="GR2459" s="90"/>
      <c r="GS2459" s="90"/>
      <c r="GT2459" s="90"/>
      <c r="GU2459" s="90"/>
      <c r="GV2459" s="90"/>
      <c r="GW2459" s="90"/>
      <c r="GX2459" s="90"/>
      <c r="GY2459" s="90"/>
      <c r="GZ2459" s="90"/>
      <c r="HA2459" s="90"/>
      <c r="HB2459" s="90"/>
      <c r="HC2459" s="90"/>
      <c r="HD2459" s="90"/>
      <c r="HE2459" s="90"/>
      <c r="HF2459" s="90"/>
      <c r="HG2459" s="90"/>
      <c r="HH2459" s="90"/>
      <c r="HI2459" s="90"/>
      <c r="HJ2459" s="90"/>
      <c r="HK2459" s="90"/>
      <c r="HL2459" s="90"/>
      <c r="HM2459" s="90"/>
      <c r="HN2459" s="90"/>
      <c r="HO2459" s="90"/>
      <c r="HP2459" s="90"/>
      <c r="HQ2459" s="90"/>
      <c r="HR2459" s="90"/>
      <c r="HS2459" s="90"/>
      <c r="HT2459" s="90"/>
      <c r="HU2459" s="90"/>
      <c r="HV2459" s="90"/>
      <c r="HW2459" s="90"/>
      <c r="HX2459" s="90"/>
      <c r="HY2459" s="90"/>
      <c r="HZ2459" s="90"/>
      <c r="IA2459" s="90"/>
      <c r="IB2459" s="90"/>
      <c r="IC2459" s="90"/>
      <c r="ID2459" s="90"/>
      <c r="IE2459" s="90"/>
      <c r="IF2459" s="90"/>
      <c r="IG2459" s="90"/>
      <c r="IH2459" s="90"/>
      <c r="II2459" s="90"/>
      <c r="IJ2459" s="90"/>
      <c r="IK2459" s="90"/>
      <c r="IL2459" s="90"/>
      <c r="IM2459" s="90"/>
    </row>
    <row r="2460" spans="1:247" ht="13.5">
      <c r="A2460" s="90" t="s">
        <v>3336</v>
      </c>
      <c r="B2460" s="90" t="s">
        <v>3753</v>
      </c>
      <c r="C2460" s="90" t="s">
        <v>3754</v>
      </c>
      <c r="D2460" s="90" t="s">
        <v>3101</v>
      </c>
      <c r="E2460" s="90" t="s">
        <v>1030</v>
      </c>
      <c r="F2460" s="90" t="s">
        <v>3739</v>
      </c>
      <c r="G2460" s="90" t="s">
        <v>3755</v>
      </c>
      <c r="H2460" s="92"/>
      <c r="I2460" s="92"/>
      <c r="J2460" s="92"/>
      <c r="K2460" s="94">
        <v>2760</v>
      </c>
      <c r="L2460" s="94">
        <f>K2460</f>
        <v>2760</v>
      </c>
      <c r="M2460" s="94">
        <f t="shared" si="80"/>
        <v>0</v>
      </c>
      <c r="N2460" s="91">
        <v>45969</v>
      </c>
      <c r="O2460" s="90" t="s">
        <v>3693</v>
      </c>
      <c r="P2460" s="90" t="s">
        <v>2849</v>
      </c>
      <c r="Q2460" s="90"/>
      <c r="R2460" s="90" t="s">
        <v>3694</v>
      </c>
      <c r="S2460" s="90"/>
      <c r="T2460" s="90"/>
      <c r="U2460" s="90"/>
      <c r="V2460" s="90"/>
      <c r="W2460" s="90"/>
      <c r="X2460" s="90"/>
      <c r="Y2460" s="90"/>
      <c r="Z2460" s="90"/>
      <c r="AA2460" s="90"/>
      <c r="AB2460" s="90"/>
      <c r="AC2460" s="90"/>
      <c r="AD2460" s="90"/>
      <c r="AE2460" s="90"/>
      <c r="AF2460" s="90"/>
      <c r="AG2460" s="90"/>
      <c r="AH2460" s="90"/>
      <c r="AI2460" s="90"/>
      <c r="AJ2460" s="90"/>
      <c r="AK2460" s="90"/>
      <c r="AL2460" s="90"/>
      <c r="AM2460" s="90"/>
      <c r="AN2460" s="90"/>
      <c r="AO2460" s="90"/>
      <c r="AP2460" s="90"/>
      <c r="AQ2460" s="90"/>
      <c r="AR2460" s="90"/>
      <c r="AS2460" s="90"/>
      <c r="AT2460" s="90"/>
      <c r="AU2460" s="90"/>
      <c r="AV2460" s="90"/>
      <c r="AW2460" s="90"/>
      <c r="AX2460" s="90"/>
      <c r="AY2460" s="90"/>
      <c r="AZ2460" s="90"/>
      <c r="BA2460" s="90"/>
      <c r="BB2460" s="90"/>
      <c r="BC2460" s="90"/>
      <c r="BD2460" s="90"/>
      <c r="BE2460" s="90"/>
      <c r="BF2460" s="90"/>
      <c r="BG2460" s="90"/>
      <c r="BH2460" s="90"/>
      <c r="BI2460" s="90"/>
      <c r="BJ2460" s="90"/>
      <c r="BK2460" s="90"/>
      <c r="BL2460" s="90"/>
      <c r="BM2460" s="90"/>
      <c r="BN2460" s="90"/>
      <c r="BO2460" s="90"/>
      <c r="BP2460" s="90"/>
      <c r="BQ2460" s="90"/>
      <c r="BR2460" s="90"/>
      <c r="BS2460" s="90"/>
      <c r="BT2460" s="90"/>
      <c r="BU2460" s="90"/>
      <c r="BV2460" s="90"/>
      <c r="BW2460" s="90"/>
      <c r="BX2460" s="90"/>
      <c r="BY2460" s="90"/>
      <c r="BZ2460" s="90"/>
      <c r="CA2460" s="90"/>
      <c r="CB2460" s="90"/>
      <c r="CC2460" s="90"/>
      <c r="CD2460" s="90"/>
      <c r="CE2460" s="90"/>
      <c r="CF2460" s="90"/>
      <c r="CG2460" s="90"/>
      <c r="CH2460" s="90"/>
      <c r="CI2460" s="90"/>
      <c r="CJ2460" s="90"/>
      <c r="CK2460" s="90"/>
      <c r="CL2460" s="90"/>
      <c r="CM2460" s="90"/>
      <c r="CN2460" s="90"/>
      <c r="CO2460" s="90"/>
      <c r="CP2460" s="90"/>
      <c r="CQ2460" s="90"/>
      <c r="CR2460" s="90"/>
      <c r="CS2460" s="90"/>
      <c r="CT2460" s="90"/>
      <c r="CU2460" s="90"/>
      <c r="CV2460" s="90"/>
      <c r="CW2460" s="90"/>
      <c r="CX2460" s="90"/>
      <c r="CY2460" s="90"/>
      <c r="CZ2460" s="90"/>
      <c r="DA2460" s="90"/>
      <c r="DB2460" s="90"/>
      <c r="DC2460" s="90"/>
      <c r="DD2460" s="90"/>
      <c r="DE2460" s="90"/>
      <c r="DF2460" s="90"/>
      <c r="DG2460" s="90"/>
      <c r="DH2460" s="90"/>
      <c r="DI2460" s="90"/>
      <c r="DJ2460" s="90"/>
      <c r="DK2460" s="90"/>
      <c r="DL2460" s="90"/>
      <c r="DM2460" s="90"/>
      <c r="DN2460" s="90"/>
      <c r="DO2460" s="90"/>
      <c r="DP2460" s="90"/>
      <c r="DQ2460" s="90"/>
      <c r="DR2460" s="90"/>
      <c r="DS2460" s="90"/>
      <c r="DT2460" s="90"/>
      <c r="DU2460" s="90"/>
      <c r="DV2460" s="90"/>
      <c r="DW2460" s="90"/>
      <c r="DX2460" s="90"/>
      <c r="DY2460" s="90"/>
      <c r="DZ2460" s="90"/>
      <c r="EA2460" s="90"/>
      <c r="EB2460" s="90"/>
      <c r="EC2460" s="90"/>
      <c r="ED2460" s="90"/>
      <c r="EE2460" s="90"/>
      <c r="EF2460" s="90"/>
      <c r="EG2460" s="90"/>
      <c r="EH2460" s="90"/>
      <c r="EI2460" s="90"/>
      <c r="EJ2460" s="90"/>
      <c r="EK2460" s="90"/>
      <c r="EL2460" s="90"/>
      <c r="EM2460" s="90"/>
      <c r="EN2460" s="90"/>
      <c r="EO2460" s="90"/>
      <c r="EP2460" s="90"/>
      <c r="EQ2460" s="90"/>
      <c r="ER2460" s="90"/>
      <c r="ES2460" s="90"/>
      <c r="ET2460" s="90"/>
      <c r="EU2460" s="90"/>
      <c r="EV2460" s="90"/>
      <c r="EW2460" s="90"/>
      <c r="EX2460" s="90"/>
      <c r="EY2460" s="90"/>
      <c r="EZ2460" s="90"/>
      <c r="FA2460" s="90"/>
      <c r="FB2460" s="90"/>
      <c r="FC2460" s="90"/>
      <c r="FD2460" s="90"/>
      <c r="FE2460" s="90"/>
      <c r="FF2460" s="90"/>
      <c r="FG2460" s="90"/>
      <c r="FH2460" s="90"/>
      <c r="FI2460" s="90"/>
      <c r="FJ2460" s="90"/>
      <c r="FK2460" s="90"/>
      <c r="FL2460" s="90"/>
      <c r="FM2460" s="90"/>
      <c r="FN2460" s="90"/>
      <c r="FO2460" s="90"/>
      <c r="FP2460" s="90"/>
      <c r="FQ2460" s="90"/>
      <c r="FR2460" s="90"/>
      <c r="FS2460" s="90"/>
      <c r="FT2460" s="90"/>
      <c r="FU2460" s="90"/>
      <c r="FV2460" s="90"/>
      <c r="FW2460" s="90"/>
      <c r="FX2460" s="90"/>
      <c r="FY2460" s="90"/>
      <c r="FZ2460" s="90"/>
      <c r="GA2460" s="90"/>
      <c r="GB2460" s="90"/>
      <c r="GC2460" s="90"/>
      <c r="GD2460" s="90"/>
      <c r="GE2460" s="90"/>
      <c r="GF2460" s="90"/>
      <c r="GG2460" s="90"/>
      <c r="GH2460" s="90"/>
      <c r="GI2460" s="90"/>
      <c r="GJ2460" s="90"/>
      <c r="GK2460" s="90"/>
      <c r="GL2460" s="90"/>
      <c r="GM2460" s="90"/>
      <c r="GN2460" s="90"/>
      <c r="GO2460" s="90"/>
      <c r="GP2460" s="90"/>
      <c r="GQ2460" s="90"/>
      <c r="GR2460" s="90"/>
      <c r="GS2460" s="90"/>
      <c r="GT2460" s="90"/>
      <c r="GU2460" s="90"/>
      <c r="GV2460" s="90"/>
      <c r="GW2460" s="90"/>
      <c r="GX2460" s="90"/>
      <c r="GY2460" s="90"/>
      <c r="GZ2460" s="90"/>
      <c r="HA2460" s="90"/>
      <c r="HB2460" s="90"/>
      <c r="HC2460" s="90"/>
      <c r="HD2460" s="90"/>
      <c r="HE2460" s="90"/>
      <c r="HF2460" s="90"/>
      <c r="HG2460" s="90"/>
      <c r="HH2460" s="90"/>
      <c r="HI2460" s="90"/>
      <c r="HJ2460" s="90"/>
      <c r="HK2460" s="90"/>
      <c r="HL2460" s="90"/>
      <c r="HM2460" s="90"/>
      <c r="HN2460" s="90"/>
      <c r="HO2460" s="90"/>
      <c r="HP2460" s="90"/>
      <c r="HQ2460" s="90"/>
      <c r="HR2460" s="90"/>
      <c r="HS2460" s="90"/>
      <c r="HT2460" s="90"/>
      <c r="HU2460" s="90"/>
      <c r="HV2460" s="90"/>
      <c r="HW2460" s="90"/>
      <c r="HX2460" s="90"/>
      <c r="HY2460" s="90"/>
      <c r="HZ2460" s="90"/>
      <c r="IA2460" s="90"/>
      <c r="IB2460" s="90"/>
      <c r="IC2460" s="90"/>
      <c r="ID2460" s="90"/>
      <c r="IE2460" s="90"/>
      <c r="IF2460" s="90"/>
      <c r="IG2460" s="90"/>
      <c r="IH2460" s="90"/>
      <c r="II2460" s="90"/>
      <c r="IJ2460" s="90"/>
      <c r="IK2460" s="90"/>
      <c r="IL2460" s="90"/>
      <c r="IM2460" s="90"/>
    </row>
    <row r="2461" spans="1:247" ht="13.5">
      <c r="A2461" s="90" t="s">
        <v>3336</v>
      </c>
      <c r="B2461" s="90" t="s">
        <v>3753</v>
      </c>
      <c r="C2461" s="90" t="s">
        <v>3754</v>
      </c>
      <c r="D2461" s="90" t="s">
        <v>3101</v>
      </c>
      <c r="E2461" s="90" t="s">
        <v>1030</v>
      </c>
      <c r="F2461" s="90" t="s">
        <v>3739</v>
      </c>
      <c r="G2461" s="90" t="s">
        <v>3756</v>
      </c>
      <c r="H2461" s="92"/>
      <c r="I2461" s="92"/>
      <c r="J2461" s="92"/>
      <c r="K2461" s="94">
        <f>4600*0.4</f>
        <v>1840</v>
      </c>
      <c r="L2461" s="94"/>
      <c r="M2461" s="94">
        <f t="shared" si="80"/>
        <v>1840</v>
      </c>
      <c r="N2461" s="91">
        <v>45999</v>
      </c>
      <c r="O2461" s="90" t="s">
        <v>3757</v>
      </c>
      <c r="P2461" s="90" t="s">
        <v>2849</v>
      </c>
      <c r="Q2461" s="90"/>
      <c r="R2461" s="90"/>
      <c r="S2461" s="90"/>
      <c r="T2461" s="90"/>
      <c r="U2461" s="90"/>
      <c r="V2461" s="90"/>
      <c r="W2461" s="90"/>
      <c r="X2461" s="90"/>
      <c r="Y2461" s="90"/>
      <c r="Z2461" s="90"/>
      <c r="AA2461" s="90"/>
      <c r="AB2461" s="90"/>
      <c r="AC2461" s="90"/>
      <c r="AD2461" s="90"/>
      <c r="AE2461" s="90"/>
      <c r="AF2461" s="90"/>
      <c r="AG2461" s="90"/>
      <c r="AH2461" s="90"/>
      <c r="AI2461" s="90"/>
      <c r="AJ2461" s="90"/>
      <c r="AK2461" s="90"/>
      <c r="AL2461" s="90"/>
      <c r="AM2461" s="90"/>
      <c r="AN2461" s="90"/>
      <c r="AO2461" s="90"/>
      <c r="AP2461" s="90"/>
      <c r="AQ2461" s="90"/>
      <c r="AR2461" s="90"/>
      <c r="AS2461" s="90"/>
      <c r="AT2461" s="90"/>
      <c r="AU2461" s="90"/>
      <c r="AV2461" s="90"/>
      <c r="AW2461" s="90"/>
      <c r="AX2461" s="90"/>
      <c r="AY2461" s="90"/>
      <c r="AZ2461" s="90"/>
      <c r="BA2461" s="90"/>
      <c r="BB2461" s="90"/>
      <c r="BC2461" s="90"/>
      <c r="BD2461" s="90"/>
      <c r="BE2461" s="90"/>
      <c r="BF2461" s="90"/>
      <c r="BG2461" s="90"/>
      <c r="BH2461" s="90"/>
      <c r="BI2461" s="90"/>
      <c r="BJ2461" s="90"/>
      <c r="BK2461" s="90"/>
      <c r="BL2461" s="90"/>
      <c r="BM2461" s="90"/>
      <c r="BN2461" s="90"/>
      <c r="BO2461" s="90"/>
      <c r="BP2461" s="90"/>
      <c r="BQ2461" s="90"/>
      <c r="BR2461" s="90"/>
      <c r="BS2461" s="90"/>
      <c r="BT2461" s="90"/>
      <c r="BU2461" s="90"/>
      <c r="BV2461" s="90"/>
      <c r="BW2461" s="90"/>
      <c r="BX2461" s="90"/>
      <c r="BY2461" s="90"/>
      <c r="BZ2461" s="90"/>
      <c r="CA2461" s="90"/>
      <c r="CB2461" s="90"/>
      <c r="CC2461" s="90"/>
      <c r="CD2461" s="90"/>
      <c r="CE2461" s="90"/>
      <c r="CF2461" s="90"/>
      <c r="CG2461" s="90"/>
      <c r="CH2461" s="90"/>
      <c r="CI2461" s="90"/>
      <c r="CJ2461" s="90"/>
      <c r="CK2461" s="90"/>
      <c r="CL2461" s="90"/>
      <c r="CM2461" s="90"/>
      <c r="CN2461" s="90"/>
      <c r="CO2461" s="90"/>
      <c r="CP2461" s="90"/>
      <c r="CQ2461" s="90"/>
      <c r="CR2461" s="90"/>
      <c r="CS2461" s="90"/>
      <c r="CT2461" s="90"/>
      <c r="CU2461" s="90"/>
      <c r="CV2461" s="90"/>
      <c r="CW2461" s="90"/>
      <c r="CX2461" s="90"/>
      <c r="CY2461" s="90"/>
      <c r="CZ2461" s="90"/>
      <c r="DA2461" s="90"/>
      <c r="DB2461" s="90"/>
      <c r="DC2461" s="90"/>
      <c r="DD2461" s="90"/>
      <c r="DE2461" s="90"/>
      <c r="DF2461" s="90"/>
      <c r="DG2461" s="90"/>
      <c r="DH2461" s="90"/>
      <c r="DI2461" s="90"/>
      <c r="DJ2461" s="90"/>
      <c r="DK2461" s="90"/>
      <c r="DL2461" s="90"/>
      <c r="DM2461" s="90"/>
      <c r="DN2461" s="90"/>
      <c r="DO2461" s="90"/>
      <c r="DP2461" s="90"/>
      <c r="DQ2461" s="90"/>
      <c r="DR2461" s="90"/>
      <c r="DS2461" s="90"/>
      <c r="DT2461" s="90"/>
      <c r="DU2461" s="90"/>
      <c r="DV2461" s="90"/>
      <c r="DW2461" s="90"/>
      <c r="DX2461" s="90"/>
      <c r="DY2461" s="90"/>
      <c r="DZ2461" s="90"/>
      <c r="EA2461" s="90"/>
      <c r="EB2461" s="90"/>
      <c r="EC2461" s="90"/>
      <c r="ED2461" s="90"/>
      <c r="EE2461" s="90"/>
      <c r="EF2461" s="90"/>
      <c r="EG2461" s="90"/>
      <c r="EH2461" s="90"/>
      <c r="EI2461" s="90"/>
      <c r="EJ2461" s="90"/>
      <c r="EK2461" s="90"/>
      <c r="EL2461" s="90"/>
      <c r="EM2461" s="90"/>
      <c r="EN2461" s="90"/>
      <c r="EO2461" s="90"/>
      <c r="EP2461" s="90"/>
      <c r="EQ2461" s="90"/>
      <c r="ER2461" s="90"/>
      <c r="ES2461" s="90"/>
      <c r="ET2461" s="90"/>
      <c r="EU2461" s="90"/>
      <c r="EV2461" s="90"/>
      <c r="EW2461" s="90"/>
      <c r="EX2461" s="90"/>
      <c r="EY2461" s="90"/>
      <c r="EZ2461" s="90"/>
      <c r="FA2461" s="90"/>
      <c r="FB2461" s="90"/>
      <c r="FC2461" s="90"/>
      <c r="FD2461" s="90"/>
      <c r="FE2461" s="90"/>
      <c r="FF2461" s="90"/>
      <c r="FG2461" s="90"/>
      <c r="FH2461" s="90"/>
      <c r="FI2461" s="90"/>
      <c r="FJ2461" s="90"/>
      <c r="FK2461" s="90"/>
      <c r="FL2461" s="90"/>
      <c r="FM2461" s="90"/>
      <c r="FN2461" s="90"/>
      <c r="FO2461" s="90"/>
      <c r="FP2461" s="90"/>
      <c r="FQ2461" s="90"/>
      <c r="FR2461" s="90"/>
      <c r="FS2461" s="90"/>
      <c r="FT2461" s="90"/>
      <c r="FU2461" s="90"/>
      <c r="FV2461" s="90"/>
      <c r="FW2461" s="90"/>
      <c r="FX2461" s="90"/>
      <c r="FY2461" s="90"/>
      <c r="FZ2461" s="90"/>
      <c r="GA2461" s="90"/>
      <c r="GB2461" s="90"/>
      <c r="GC2461" s="90"/>
      <c r="GD2461" s="90"/>
      <c r="GE2461" s="90"/>
      <c r="GF2461" s="90"/>
      <c r="GG2461" s="90"/>
      <c r="GH2461" s="90"/>
      <c r="GI2461" s="90"/>
      <c r="GJ2461" s="90"/>
      <c r="GK2461" s="90"/>
      <c r="GL2461" s="90"/>
      <c r="GM2461" s="90"/>
      <c r="GN2461" s="90"/>
      <c r="GO2461" s="90"/>
      <c r="GP2461" s="90"/>
      <c r="GQ2461" s="90"/>
      <c r="GR2461" s="90"/>
      <c r="GS2461" s="90"/>
      <c r="GT2461" s="90"/>
      <c r="GU2461" s="90"/>
      <c r="GV2461" s="90"/>
      <c r="GW2461" s="90"/>
      <c r="GX2461" s="90"/>
      <c r="GY2461" s="90"/>
      <c r="GZ2461" s="90"/>
      <c r="HA2461" s="90"/>
      <c r="HB2461" s="90"/>
      <c r="HC2461" s="90"/>
      <c r="HD2461" s="90"/>
      <c r="HE2461" s="90"/>
      <c r="HF2461" s="90"/>
      <c r="HG2461" s="90"/>
      <c r="HH2461" s="90"/>
      <c r="HI2461" s="90"/>
      <c r="HJ2461" s="90"/>
      <c r="HK2461" s="90"/>
      <c r="HL2461" s="90"/>
      <c r="HM2461" s="90"/>
      <c r="HN2461" s="90"/>
      <c r="HO2461" s="90"/>
      <c r="HP2461" s="90"/>
      <c r="HQ2461" s="90"/>
      <c r="HR2461" s="90"/>
      <c r="HS2461" s="90"/>
      <c r="HT2461" s="90"/>
      <c r="HU2461" s="90"/>
      <c r="HV2461" s="90"/>
      <c r="HW2461" s="90"/>
      <c r="HX2461" s="90"/>
      <c r="HY2461" s="90"/>
      <c r="HZ2461" s="90"/>
      <c r="IA2461" s="90"/>
      <c r="IB2461" s="90"/>
      <c r="IC2461" s="90"/>
      <c r="ID2461" s="90"/>
      <c r="IE2461" s="90"/>
      <c r="IF2461" s="90"/>
      <c r="IG2461" s="90"/>
      <c r="IH2461" s="90"/>
      <c r="II2461" s="90"/>
      <c r="IJ2461" s="90"/>
      <c r="IK2461" s="90"/>
      <c r="IL2461" s="90"/>
      <c r="IM2461" s="90"/>
    </row>
    <row r="2462" spans="1:247" ht="13.5">
      <c r="A2462" s="90" t="s">
        <v>3336</v>
      </c>
      <c r="B2462" s="90" t="s">
        <v>3758</v>
      </c>
      <c r="C2462" s="90" t="s">
        <v>3759</v>
      </c>
      <c r="D2462" s="98">
        <v>45937</v>
      </c>
      <c r="E2462" s="90">
        <v>26</v>
      </c>
      <c r="F2462" s="90" t="s">
        <v>577</v>
      </c>
      <c r="G2462" s="90" t="s">
        <v>3760</v>
      </c>
      <c r="H2462" s="92">
        <v>2542500</v>
      </c>
      <c r="I2462" s="92">
        <v>498</v>
      </c>
      <c r="J2462" s="93"/>
      <c r="K2462" s="94">
        <f>IFERROR(H2462/I2462,0)</f>
        <v>5105.4216867469877</v>
      </c>
      <c r="L2462" s="94">
        <f t="shared" ref="L2462:L2470" si="81">K2462</f>
        <v>5105.4216867469877</v>
      </c>
      <c r="M2462" s="94">
        <f t="shared" si="80"/>
        <v>0</v>
      </c>
      <c r="N2462" s="90" t="s">
        <v>3761</v>
      </c>
      <c r="O2462" s="90" t="s">
        <v>3762</v>
      </c>
      <c r="P2462" s="90" t="s">
        <v>2849</v>
      </c>
      <c r="Q2462" s="90"/>
      <c r="R2462" s="90" t="s">
        <v>3661</v>
      </c>
      <c r="S2462" s="90"/>
      <c r="T2462" s="90"/>
      <c r="U2462" s="90"/>
      <c r="V2462" s="90"/>
      <c r="W2462" s="90"/>
      <c r="X2462" s="90"/>
      <c r="Y2462" s="90"/>
      <c r="Z2462" s="90"/>
      <c r="AA2462" s="90"/>
      <c r="AB2462" s="90"/>
      <c r="AC2462" s="90"/>
      <c r="AD2462" s="90"/>
      <c r="AE2462" s="90"/>
      <c r="AF2462" s="90"/>
      <c r="AG2462" s="90"/>
      <c r="AH2462" s="90"/>
      <c r="AI2462" s="90"/>
      <c r="AJ2462" s="90"/>
      <c r="AK2462" s="90"/>
      <c r="AL2462" s="90"/>
      <c r="AM2462" s="90"/>
      <c r="AN2462" s="90"/>
      <c r="AO2462" s="90"/>
      <c r="AP2462" s="90"/>
      <c r="AQ2462" s="90"/>
      <c r="AR2462" s="90"/>
      <c r="AS2462" s="90"/>
      <c r="AT2462" s="90"/>
      <c r="AU2462" s="90"/>
      <c r="AV2462" s="90"/>
      <c r="AW2462" s="90"/>
      <c r="AX2462" s="90"/>
      <c r="AY2462" s="90"/>
      <c r="AZ2462" s="90"/>
      <c r="BA2462" s="90"/>
      <c r="BB2462" s="90"/>
      <c r="BC2462" s="90"/>
      <c r="BD2462" s="90"/>
      <c r="BE2462" s="90"/>
      <c r="BF2462" s="90"/>
      <c r="BG2462" s="90"/>
      <c r="BH2462" s="90"/>
      <c r="BI2462" s="90"/>
      <c r="BJ2462" s="90"/>
      <c r="BK2462" s="90"/>
      <c r="BL2462" s="90"/>
      <c r="BM2462" s="90"/>
      <c r="BN2462" s="90"/>
      <c r="BO2462" s="90"/>
      <c r="BP2462" s="90"/>
      <c r="BQ2462" s="90"/>
      <c r="BR2462" s="90"/>
      <c r="BS2462" s="90"/>
      <c r="BT2462" s="90"/>
      <c r="BU2462" s="90"/>
      <c r="BV2462" s="90"/>
      <c r="BW2462" s="90"/>
      <c r="BX2462" s="90"/>
      <c r="BY2462" s="90"/>
      <c r="BZ2462" s="90"/>
      <c r="CA2462" s="90"/>
      <c r="CB2462" s="90"/>
      <c r="CC2462" s="90"/>
      <c r="CD2462" s="90"/>
      <c r="CE2462" s="90"/>
      <c r="CF2462" s="90"/>
      <c r="CG2462" s="90"/>
      <c r="CH2462" s="90"/>
      <c r="CI2462" s="90"/>
      <c r="CJ2462" s="90"/>
      <c r="CK2462" s="90"/>
      <c r="CL2462" s="90"/>
      <c r="CM2462" s="90"/>
      <c r="CN2462" s="90"/>
      <c r="CO2462" s="90"/>
      <c r="CP2462" s="90"/>
      <c r="CQ2462" s="90"/>
      <c r="CR2462" s="90"/>
      <c r="CS2462" s="90"/>
      <c r="CT2462" s="90"/>
      <c r="CU2462" s="90"/>
      <c r="CV2462" s="90"/>
      <c r="CW2462" s="90"/>
      <c r="CX2462" s="90"/>
      <c r="CY2462" s="90"/>
      <c r="CZ2462" s="90"/>
      <c r="DA2462" s="90"/>
      <c r="DB2462" s="90"/>
      <c r="DC2462" s="90"/>
      <c r="DD2462" s="90"/>
      <c r="DE2462" s="90"/>
      <c r="DF2462" s="90"/>
      <c r="DG2462" s="90"/>
      <c r="DH2462" s="90"/>
      <c r="DI2462" s="90"/>
      <c r="DJ2462" s="90"/>
      <c r="DK2462" s="90"/>
      <c r="DL2462" s="90"/>
      <c r="DM2462" s="90"/>
      <c r="DN2462" s="90"/>
      <c r="DO2462" s="90"/>
      <c r="DP2462" s="90"/>
      <c r="DQ2462" s="90"/>
      <c r="DR2462" s="90"/>
      <c r="DS2462" s="90"/>
      <c r="DT2462" s="90"/>
      <c r="DU2462" s="90"/>
      <c r="DV2462" s="90"/>
      <c r="DW2462" s="90"/>
      <c r="DX2462" s="90"/>
      <c r="DY2462" s="90"/>
      <c r="DZ2462" s="90"/>
      <c r="EA2462" s="90"/>
      <c r="EB2462" s="90"/>
      <c r="EC2462" s="90"/>
      <c r="ED2462" s="90"/>
      <c r="EE2462" s="90"/>
      <c r="EF2462" s="90"/>
      <c r="EG2462" s="90"/>
      <c r="EH2462" s="90"/>
      <c r="EI2462" s="90"/>
      <c r="EJ2462" s="90"/>
      <c r="EK2462" s="90"/>
      <c r="EL2462" s="90"/>
      <c r="EM2462" s="90"/>
      <c r="EN2462" s="90"/>
      <c r="EO2462" s="90"/>
      <c r="EP2462" s="90"/>
      <c r="EQ2462" s="90"/>
      <c r="ER2462" s="90"/>
      <c r="ES2462" s="90"/>
      <c r="ET2462" s="90"/>
      <c r="EU2462" s="90"/>
      <c r="EV2462" s="90"/>
      <c r="EW2462" s="90"/>
      <c r="EX2462" s="90"/>
      <c r="EY2462" s="90"/>
      <c r="EZ2462" s="90"/>
      <c r="FA2462" s="90"/>
      <c r="FB2462" s="90"/>
      <c r="FC2462" s="90"/>
      <c r="FD2462" s="90"/>
      <c r="FE2462" s="90"/>
      <c r="FF2462" s="90"/>
      <c r="FG2462" s="90"/>
      <c r="FH2462" s="90"/>
      <c r="FI2462" s="90"/>
      <c r="FJ2462" s="90"/>
      <c r="FK2462" s="90"/>
      <c r="FL2462" s="90"/>
      <c r="FM2462" s="90"/>
      <c r="FN2462" s="90"/>
      <c r="FO2462" s="90"/>
      <c r="FP2462" s="90"/>
      <c r="FQ2462" s="90"/>
      <c r="FR2462" s="90"/>
      <c r="FS2462" s="90"/>
      <c r="FT2462" s="90"/>
      <c r="FU2462" s="90"/>
      <c r="FV2462" s="90"/>
      <c r="FW2462" s="90"/>
      <c r="FX2462" s="90"/>
      <c r="FY2462" s="90"/>
      <c r="FZ2462" s="90"/>
      <c r="GA2462" s="90"/>
      <c r="GB2462" s="90"/>
      <c r="GC2462" s="90"/>
      <c r="GD2462" s="90"/>
      <c r="GE2462" s="90"/>
      <c r="GF2462" s="90"/>
      <c r="GG2462" s="90"/>
      <c r="GH2462" s="90"/>
      <c r="GI2462" s="90"/>
      <c r="GJ2462" s="90"/>
      <c r="GK2462" s="90"/>
      <c r="GL2462" s="90"/>
      <c r="GM2462" s="90"/>
      <c r="GN2462" s="90"/>
      <c r="GO2462" s="90"/>
      <c r="GP2462" s="90"/>
      <c r="GQ2462" s="90"/>
      <c r="GR2462" s="90"/>
      <c r="GS2462" s="90"/>
      <c r="GT2462" s="90"/>
      <c r="GU2462" s="90"/>
      <c r="GV2462" s="90"/>
      <c r="GW2462" s="90"/>
      <c r="GX2462" s="90"/>
      <c r="GY2462" s="90"/>
      <c r="GZ2462" s="90"/>
      <c r="HA2462" s="90"/>
      <c r="HB2462" s="90"/>
      <c r="HC2462" s="90"/>
      <c r="HD2462" s="90"/>
      <c r="HE2462" s="90"/>
      <c r="HF2462" s="90"/>
      <c r="HG2462" s="90"/>
      <c r="HH2462" s="90"/>
      <c r="HI2462" s="90"/>
      <c r="HJ2462" s="90"/>
      <c r="HK2462" s="90"/>
      <c r="HL2462" s="90"/>
      <c r="HM2462" s="90"/>
      <c r="HN2462" s="90"/>
      <c r="HO2462" s="90"/>
      <c r="HP2462" s="90"/>
      <c r="HQ2462" s="90"/>
      <c r="HR2462" s="90"/>
      <c r="HS2462" s="90"/>
      <c r="HT2462" s="90"/>
      <c r="HU2462" s="90"/>
      <c r="HV2462" s="90"/>
      <c r="HW2462" s="90"/>
      <c r="HX2462" s="90"/>
      <c r="HY2462" s="90"/>
      <c r="HZ2462" s="90"/>
      <c r="IA2462" s="90"/>
      <c r="IB2462" s="90"/>
      <c r="IC2462" s="90"/>
      <c r="ID2462" s="90"/>
      <c r="IE2462" s="90"/>
      <c r="IF2462" s="90"/>
      <c r="IG2462" s="90"/>
      <c r="IH2462" s="90"/>
      <c r="II2462" s="90"/>
      <c r="IJ2462" s="90"/>
      <c r="IK2462" s="90"/>
      <c r="IL2462" s="90"/>
      <c r="IM2462" s="90"/>
    </row>
    <row r="2463" spans="1:247" ht="13.5">
      <c r="A2463" s="90" t="s">
        <v>3336</v>
      </c>
      <c r="B2463" s="90" t="s">
        <v>3758</v>
      </c>
      <c r="C2463" s="90" t="s">
        <v>3759</v>
      </c>
      <c r="D2463" s="91">
        <v>45938</v>
      </c>
      <c r="E2463" s="90" t="s">
        <v>3763</v>
      </c>
      <c r="F2463" s="90" t="s">
        <v>577</v>
      </c>
      <c r="G2463" s="90" t="s">
        <v>3764</v>
      </c>
      <c r="H2463" s="92">
        <v>616403</v>
      </c>
      <c r="I2463" s="92">
        <v>496</v>
      </c>
      <c r="J2463" s="93"/>
      <c r="K2463" s="94">
        <f t="shared" ref="K2463:K2468" si="82">H2463/I2463</f>
        <v>1242.7479838709678</v>
      </c>
      <c r="L2463" s="94">
        <f t="shared" si="81"/>
        <v>1242.7479838709678</v>
      </c>
      <c r="M2463" s="94">
        <f t="shared" si="80"/>
        <v>0</v>
      </c>
      <c r="N2463" s="91">
        <v>45697</v>
      </c>
      <c r="O2463" s="90" t="s">
        <v>3679</v>
      </c>
      <c r="P2463" s="90" t="s">
        <v>2619</v>
      </c>
      <c r="Q2463" s="90"/>
      <c r="R2463" s="90"/>
      <c r="S2463" s="90"/>
      <c r="T2463" s="90"/>
      <c r="U2463" s="90"/>
      <c r="V2463" s="90"/>
      <c r="W2463" s="90"/>
      <c r="X2463" s="90"/>
      <c r="Y2463" s="90"/>
      <c r="Z2463" s="90"/>
      <c r="AA2463" s="90"/>
      <c r="AB2463" s="90"/>
      <c r="AC2463" s="90"/>
      <c r="AD2463" s="90"/>
      <c r="AE2463" s="90"/>
      <c r="AF2463" s="90"/>
      <c r="AG2463" s="90"/>
      <c r="AH2463" s="90"/>
      <c r="AI2463" s="90"/>
      <c r="AJ2463" s="90"/>
      <c r="AK2463" s="90"/>
      <c r="AL2463" s="90"/>
      <c r="AM2463" s="90"/>
      <c r="AN2463" s="90"/>
      <c r="AO2463" s="90"/>
      <c r="AP2463" s="90"/>
      <c r="AQ2463" s="90"/>
      <c r="AR2463" s="90"/>
      <c r="AS2463" s="90"/>
      <c r="AT2463" s="90"/>
      <c r="AU2463" s="90"/>
      <c r="AV2463" s="90"/>
      <c r="AW2463" s="90"/>
      <c r="AX2463" s="90"/>
      <c r="AY2463" s="90"/>
      <c r="AZ2463" s="90"/>
      <c r="BA2463" s="90"/>
      <c r="BB2463" s="90"/>
      <c r="BC2463" s="90"/>
      <c r="BD2463" s="90"/>
      <c r="BE2463" s="90"/>
      <c r="BF2463" s="90"/>
      <c r="BG2463" s="90"/>
      <c r="BH2463" s="90"/>
      <c r="BI2463" s="90"/>
      <c r="BJ2463" s="90"/>
      <c r="BK2463" s="90"/>
      <c r="BL2463" s="90"/>
      <c r="BM2463" s="90"/>
      <c r="BN2463" s="90"/>
      <c r="BO2463" s="90"/>
      <c r="BP2463" s="90"/>
      <c r="BQ2463" s="90"/>
      <c r="BR2463" s="90"/>
      <c r="BS2463" s="90"/>
      <c r="BT2463" s="90"/>
      <c r="BU2463" s="90"/>
      <c r="BV2463" s="90"/>
      <c r="BW2463" s="90"/>
      <c r="BX2463" s="90"/>
      <c r="BY2463" s="90"/>
      <c r="BZ2463" s="90"/>
      <c r="CA2463" s="90"/>
      <c r="CB2463" s="90"/>
      <c r="CC2463" s="90"/>
      <c r="CD2463" s="90"/>
      <c r="CE2463" s="90"/>
      <c r="CF2463" s="90"/>
      <c r="CG2463" s="90"/>
      <c r="CH2463" s="90"/>
      <c r="CI2463" s="90"/>
      <c r="CJ2463" s="90"/>
      <c r="CK2463" s="90"/>
      <c r="CL2463" s="90"/>
      <c r="CM2463" s="90"/>
      <c r="CN2463" s="90"/>
      <c r="CO2463" s="90"/>
      <c r="CP2463" s="90"/>
      <c r="CQ2463" s="90"/>
      <c r="CR2463" s="90"/>
      <c r="CS2463" s="90"/>
      <c r="CT2463" s="90"/>
      <c r="CU2463" s="90"/>
      <c r="CV2463" s="90"/>
      <c r="CW2463" s="90"/>
      <c r="CX2463" s="90"/>
      <c r="CY2463" s="90"/>
      <c r="CZ2463" s="90"/>
      <c r="DA2463" s="90"/>
      <c r="DB2463" s="90"/>
      <c r="DC2463" s="90"/>
      <c r="DD2463" s="90"/>
      <c r="DE2463" s="90"/>
      <c r="DF2463" s="90"/>
      <c r="DG2463" s="90"/>
      <c r="DH2463" s="90"/>
      <c r="DI2463" s="90"/>
      <c r="DJ2463" s="90"/>
      <c r="DK2463" s="90"/>
      <c r="DL2463" s="90"/>
      <c r="DM2463" s="90"/>
      <c r="DN2463" s="90"/>
      <c r="DO2463" s="90"/>
      <c r="DP2463" s="90"/>
      <c r="DQ2463" s="90"/>
      <c r="DR2463" s="90"/>
      <c r="DS2463" s="90"/>
      <c r="DT2463" s="90"/>
      <c r="DU2463" s="90"/>
      <c r="DV2463" s="90"/>
      <c r="DW2463" s="90"/>
      <c r="DX2463" s="90"/>
      <c r="DY2463" s="90"/>
      <c r="DZ2463" s="90"/>
      <c r="EA2463" s="90"/>
      <c r="EB2463" s="90"/>
      <c r="EC2463" s="90"/>
      <c r="ED2463" s="90"/>
      <c r="EE2463" s="90"/>
      <c r="EF2463" s="90"/>
      <c r="EG2463" s="90"/>
      <c r="EH2463" s="90"/>
      <c r="EI2463" s="90"/>
      <c r="EJ2463" s="90"/>
      <c r="EK2463" s="90"/>
      <c r="EL2463" s="90"/>
      <c r="EM2463" s="90"/>
      <c r="EN2463" s="90"/>
      <c r="EO2463" s="90"/>
      <c r="EP2463" s="90"/>
      <c r="EQ2463" s="90"/>
      <c r="ER2463" s="90"/>
      <c r="ES2463" s="90"/>
      <c r="ET2463" s="90"/>
      <c r="EU2463" s="90"/>
      <c r="EV2463" s="90"/>
      <c r="EW2463" s="90"/>
      <c r="EX2463" s="90"/>
      <c r="EY2463" s="90"/>
      <c r="EZ2463" s="90"/>
      <c r="FA2463" s="90"/>
      <c r="FB2463" s="90"/>
      <c r="FC2463" s="90"/>
      <c r="FD2463" s="90"/>
      <c r="FE2463" s="90"/>
      <c r="FF2463" s="90"/>
      <c r="FG2463" s="90"/>
      <c r="FH2463" s="90"/>
      <c r="FI2463" s="90"/>
      <c r="FJ2463" s="90"/>
      <c r="FK2463" s="90"/>
      <c r="FL2463" s="90"/>
      <c r="FM2463" s="90"/>
      <c r="FN2463" s="90"/>
      <c r="FO2463" s="90"/>
      <c r="FP2463" s="90"/>
      <c r="FQ2463" s="90"/>
      <c r="FR2463" s="90"/>
      <c r="FS2463" s="90"/>
      <c r="FT2463" s="90"/>
      <c r="FU2463" s="90"/>
      <c r="FV2463" s="90"/>
      <c r="FW2463" s="90"/>
      <c r="FX2463" s="90"/>
      <c r="FY2463" s="90"/>
      <c r="FZ2463" s="90"/>
      <c r="GA2463" s="90"/>
      <c r="GB2463" s="90"/>
      <c r="GC2463" s="90"/>
      <c r="GD2463" s="90"/>
      <c r="GE2463" s="90"/>
      <c r="GF2463" s="90"/>
      <c r="GG2463" s="90"/>
      <c r="GH2463" s="90"/>
      <c r="GI2463" s="90"/>
      <c r="GJ2463" s="90"/>
      <c r="GK2463" s="90"/>
      <c r="GL2463" s="90"/>
      <c r="GM2463" s="90"/>
      <c r="GN2463" s="90"/>
      <c r="GO2463" s="90"/>
      <c r="GP2463" s="90"/>
      <c r="GQ2463" s="90"/>
      <c r="GR2463" s="90"/>
      <c r="GS2463" s="90"/>
      <c r="GT2463" s="90"/>
      <c r="GU2463" s="90"/>
      <c r="GV2463" s="90"/>
      <c r="GW2463" s="90"/>
      <c r="GX2463" s="90"/>
      <c r="GY2463" s="90"/>
      <c r="GZ2463" s="90"/>
      <c r="HA2463" s="90"/>
      <c r="HB2463" s="90"/>
      <c r="HC2463" s="90"/>
      <c r="HD2463" s="90"/>
      <c r="HE2463" s="90"/>
      <c r="HF2463" s="90"/>
      <c r="HG2463" s="90"/>
      <c r="HH2463" s="90"/>
      <c r="HI2463" s="90"/>
      <c r="HJ2463" s="90"/>
      <c r="HK2463" s="90"/>
      <c r="HL2463" s="90"/>
      <c r="HM2463" s="90"/>
      <c r="HN2463" s="90"/>
      <c r="HO2463" s="90"/>
      <c r="HP2463" s="90"/>
      <c r="HQ2463" s="90"/>
      <c r="HR2463" s="90"/>
      <c r="HS2463" s="90"/>
      <c r="HT2463" s="90"/>
      <c r="HU2463" s="90"/>
      <c r="HV2463" s="90"/>
      <c r="HW2463" s="90"/>
      <c r="HX2463" s="90"/>
      <c r="HY2463" s="90"/>
      <c r="HZ2463" s="90"/>
      <c r="IA2463" s="90"/>
      <c r="IB2463" s="90"/>
      <c r="IC2463" s="90"/>
      <c r="ID2463" s="90"/>
      <c r="IE2463" s="90"/>
      <c r="IF2463" s="90"/>
      <c r="IG2463" s="90"/>
      <c r="IH2463" s="90"/>
      <c r="II2463" s="90"/>
      <c r="IJ2463" s="90"/>
      <c r="IK2463" s="90"/>
      <c r="IL2463" s="90"/>
      <c r="IM2463" s="90"/>
    </row>
    <row r="2464" spans="1:247" ht="13.5">
      <c r="A2464" s="90" t="s">
        <v>3336</v>
      </c>
      <c r="B2464" s="90" t="s">
        <v>3758</v>
      </c>
      <c r="C2464" s="90" t="s">
        <v>3759</v>
      </c>
      <c r="D2464" s="90" t="s">
        <v>3300</v>
      </c>
      <c r="E2464" s="90" t="s">
        <v>3765</v>
      </c>
      <c r="F2464" s="90" t="s">
        <v>577</v>
      </c>
      <c r="G2464" s="90" t="s">
        <v>3760</v>
      </c>
      <c r="H2464" s="92">
        <f>1356000-616403</f>
        <v>739597</v>
      </c>
      <c r="I2464" s="92">
        <v>496</v>
      </c>
      <c r="J2464" s="93"/>
      <c r="K2464" s="94">
        <f t="shared" si="82"/>
        <v>1491.1229838709678</v>
      </c>
      <c r="L2464" s="94">
        <f t="shared" si="81"/>
        <v>1491.1229838709678</v>
      </c>
      <c r="M2464" s="94">
        <f t="shared" si="80"/>
        <v>0</v>
      </c>
      <c r="N2464" s="90" t="s">
        <v>3032</v>
      </c>
      <c r="O2464" s="90" t="s">
        <v>3766</v>
      </c>
      <c r="P2464" s="90" t="s">
        <v>2849</v>
      </c>
      <c r="Q2464" s="90"/>
      <c r="R2464" s="90" t="s">
        <v>3661</v>
      </c>
      <c r="S2464" s="90"/>
      <c r="T2464" s="90"/>
      <c r="U2464" s="90"/>
      <c r="V2464" s="90"/>
      <c r="W2464" s="90"/>
      <c r="X2464" s="90"/>
      <c r="Y2464" s="90"/>
      <c r="Z2464" s="90"/>
      <c r="AA2464" s="90"/>
      <c r="AB2464" s="90"/>
      <c r="AC2464" s="90"/>
      <c r="AD2464" s="90"/>
      <c r="AE2464" s="90"/>
      <c r="AF2464" s="90"/>
      <c r="AG2464" s="90"/>
      <c r="AH2464" s="90"/>
      <c r="AI2464" s="90"/>
      <c r="AJ2464" s="90"/>
      <c r="AK2464" s="90"/>
      <c r="AL2464" s="90"/>
      <c r="AM2464" s="90"/>
      <c r="AN2464" s="90"/>
      <c r="AO2464" s="90"/>
      <c r="AP2464" s="90"/>
      <c r="AQ2464" s="90"/>
      <c r="AR2464" s="90"/>
      <c r="AS2464" s="90"/>
      <c r="AT2464" s="90"/>
      <c r="AU2464" s="90"/>
      <c r="AV2464" s="90"/>
      <c r="AW2464" s="90"/>
      <c r="AX2464" s="90"/>
      <c r="AY2464" s="90"/>
      <c r="AZ2464" s="90"/>
      <c r="BA2464" s="90"/>
      <c r="BB2464" s="90"/>
      <c r="BC2464" s="90"/>
      <c r="BD2464" s="90"/>
      <c r="BE2464" s="90"/>
      <c r="BF2464" s="90"/>
      <c r="BG2464" s="90"/>
      <c r="BH2464" s="90"/>
      <c r="BI2464" s="90"/>
      <c r="BJ2464" s="90"/>
      <c r="BK2464" s="90"/>
      <c r="BL2464" s="90"/>
      <c r="BM2464" s="90"/>
      <c r="BN2464" s="90"/>
      <c r="BO2464" s="90"/>
      <c r="BP2464" s="90"/>
      <c r="BQ2464" s="90"/>
      <c r="BR2464" s="90"/>
      <c r="BS2464" s="90"/>
      <c r="BT2464" s="90"/>
      <c r="BU2464" s="90"/>
      <c r="BV2464" s="90"/>
      <c r="BW2464" s="90"/>
      <c r="BX2464" s="90"/>
      <c r="BY2464" s="90"/>
      <c r="BZ2464" s="90"/>
      <c r="CA2464" s="90"/>
      <c r="CB2464" s="90"/>
      <c r="CC2464" s="90"/>
      <c r="CD2464" s="90"/>
      <c r="CE2464" s="90"/>
      <c r="CF2464" s="90"/>
      <c r="CG2464" s="90"/>
      <c r="CH2464" s="90"/>
      <c r="CI2464" s="90"/>
      <c r="CJ2464" s="90"/>
      <c r="CK2464" s="90"/>
      <c r="CL2464" s="90"/>
      <c r="CM2464" s="90"/>
      <c r="CN2464" s="90"/>
      <c r="CO2464" s="90"/>
      <c r="CP2464" s="90"/>
      <c r="CQ2464" s="90"/>
      <c r="CR2464" s="90"/>
      <c r="CS2464" s="90"/>
      <c r="CT2464" s="90"/>
      <c r="CU2464" s="90"/>
      <c r="CV2464" s="90"/>
      <c r="CW2464" s="90"/>
      <c r="CX2464" s="90"/>
      <c r="CY2464" s="90"/>
      <c r="CZ2464" s="90"/>
      <c r="DA2464" s="90"/>
      <c r="DB2464" s="90"/>
      <c r="DC2464" s="90"/>
      <c r="DD2464" s="90"/>
      <c r="DE2464" s="90"/>
      <c r="DF2464" s="90"/>
      <c r="DG2464" s="90"/>
      <c r="DH2464" s="90"/>
      <c r="DI2464" s="90"/>
      <c r="DJ2464" s="90"/>
      <c r="DK2464" s="90"/>
      <c r="DL2464" s="90"/>
      <c r="DM2464" s="90"/>
      <c r="DN2464" s="90"/>
      <c r="DO2464" s="90"/>
      <c r="DP2464" s="90"/>
      <c r="DQ2464" s="90"/>
      <c r="DR2464" s="90"/>
      <c r="DS2464" s="90"/>
      <c r="DT2464" s="90"/>
      <c r="DU2464" s="90"/>
      <c r="DV2464" s="90"/>
      <c r="DW2464" s="90"/>
      <c r="DX2464" s="90"/>
      <c r="DY2464" s="90"/>
      <c r="DZ2464" s="90"/>
      <c r="EA2464" s="90"/>
      <c r="EB2464" s="90"/>
      <c r="EC2464" s="90"/>
      <c r="ED2464" s="90"/>
      <c r="EE2464" s="90"/>
      <c r="EF2464" s="90"/>
      <c r="EG2464" s="90"/>
      <c r="EH2464" s="90"/>
      <c r="EI2464" s="90"/>
      <c r="EJ2464" s="90"/>
      <c r="EK2464" s="90"/>
      <c r="EL2464" s="90"/>
      <c r="EM2464" s="90"/>
      <c r="EN2464" s="90"/>
      <c r="EO2464" s="90"/>
      <c r="EP2464" s="90"/>
      <c r="EQ2464" s="90"/>
      <c r="ER2464" s="90"/>
      <c r="ES2464" s="90"/>
      <c r="ET2464" s="90"/>
      <c r="EU2464" s="90"/>
      <c r="EV2464" s="90"/>
      <c r="EW2464" s="90"/>
      <c r="EX2464" s="90"/>
      <c r="EY2464" s="90"/>
      <c r="EZ2464" s="90"/>
      <c r="FA2464" s="90"/>
      <c r="FB2464" s="90"/>
      <c r="FC2464" s="90"/>
      <c r="FD2464" s="90"/>
      <c r="FE2464" s="90"/>
      <c r="FF2464" s="90"/>
      <c r="FG2464" s="90"/>
      <c r="FH2464" s="90"/>
      <c r="FI2464" s="90"/>
      <c r="FJ2464" s="90"/>
      <c r="FK2464" s="90"/>
      <c r="FL2464" s="90"/>
      <c r="FM2464" s="90"/>
      <c r="FN2464" s="90"/>
      <c r="FO2464" s="90"/>
      <c r="FP2464" s="90"/>
      <c r="FQ2464" s="90"/>
      <c r="FR2464" s="90"/>
      <c r="FS2464" s="90"/>
      <c r="FT2464" s="90"/>
      <c r="FU2464" s="90"/>
      <c r="FV2464" s="90"/>
      <c r="FW2464" s="90"/>
      <c r="FX2464" s="90"/>
      <c r="FY2464" s="90"/>
      <c r="FZ2464" s="90"/>
      <c r="GA2464" s="90"/>
      <c r="GB2464" s="90"/>
      <c r="GC2464" s="90"/>
      <c r="GD2464" s="90"/>
      <c r="GE2464" s="90"/>
      <c r="GF2464" s="90"/>
      <c r="GG2464" s="90"/>
      <c r="GH2464" s="90"/>
      <c r="GI2464" s="90"/>
      <c r="GJ2464" s="90"/>
      <c r="GK2464" s="90"/>
      <c r="GL2464" s="90"/>
      <c r="GM2464" s="90"/>
      <c r="GN2464" s="90"/>
      <c r="GO2464" s="90"/>
      <c r="GP2464" s="90"/>
      <c r="GQ2464" s="90"/>
      <c r="GR2464" s="90"/>
      <c r="GS2464" s="90"/>
      <c r="GT2464" s="90"/>
      <c r="GU2464" s="90"/>
      <c r="GV2464" s="90"/>
      <c r="GW2464" s="90"/>
      <c r="GX2464" s="90"/>
      <c r="GY2464" s="90"/>
      <c r="GZ2464" s="90"/>
      <c r="HA2464" s="90"/>
      <c r="HB2464" s="90"/>
      <c r="HC2464" s="90"/>
      <c r="HD2464" s="90"/>
      <c r="HE2464" s="90"/>
      <c r="HF2464" s="90"/>
      <c r="HG2464" s="90"/>
      <c r="HH2464" s="90"/>
      <c r="HI2464" s="90"/>
      <c r="HJ2464" s="90"/>
      <c r="HK2464" s="90"/>
      <c r="HL2464" s="90"/>
      <c r="HM2464" s="90"/>
      <c r="HN2464" s="90"/>
      <c r="HO2464" s="90"/>
      <c r="HP2464" s="90"/>
      <c r="HQ2464" s="90"/>
      <c r="HR2464" s="90"/>
      <c r="HS2464" s="90"/>
      <c r="HT2464" s="90"/>
      <c r="HU2464" s="90"/>
      <c r="HV2464" s="90"/>
      <c r="HW2464" s="90"/>
      <c r="HX2464" s="90"/>
      <c r="HY2464" s="90"/>
      <c r="HZ2464" s="90"/>
      <c r="IA2464" s="90"/>
      <c r="IB2464" s="90"/>
      <c r="IC2464" s="90"/>
      <c r="ID2464" s="90"/>
      <c r="IE2464" s="90"/>
      <c r="IF2464" s="90"/>
      <c r="IG2464" s="90"/>
      <c r="IH2464" s="90"/>
      <c r="II2464" s="90"/>
      <c r="IJ2464" s="90"/>
      <c r="IK2464" s="90"/>
      <c r="IL2464" s="90"/>
      <c r="IM2464" s="90"/>
    </row>
    <row r="2465" spans="1:247" ht="13.5">
      <c r="A2465" s="90" t="s">
        <v>3336</v>
      </c>
      <c r="B2465" s="90" t="s">
        <v>3758</v>
      </c>
      <c r="C2465" s="90" t="s">
        <v>3759</v>
      </c>
      <c r="D2465" s="90" t="s">
        <v>3300</v>
      </c>
      <c r="E2465" s="90" t="s">
        <v>3765</v>
      </c>
      <c r="F2465" s="90" t="s">
        <v>577</v>
      </c>
      <c r="G2465" s="90" t="s">
        <v>3760</v>
      </c>
      <c r="H2465" s="92">
        <v>616403</v>
      </c>
      <c r="I2465" s="92">
        <v>496</v>
      </c>
      <c r="J2465" s="93"/>
      <c r="K2465" s="94">
        <f t="shared" si="82"/>
        <v>1242.7479838709678</v>
      </c>
      <c r="L2465" s="94">
        <f t="shared" si="81"/>
        <v>1242.7479838709678</v>
      </c>
      <c r="M2465" s="94">
        <f t="shared" si="80"/>
        <v>0</v>
      </c>
      <c r="N2465" s="90" t="s">
        <v>2824</v>
      </c>
      <c r="O2465" s="90" t="s">
        <v>3767</v>
      </c>
      <c r="P2465" s="90" t="s">
        <v>3768</v>
      </c>
      <c r="Q2465" s="90"/>
      <c r="R2465" s="90"/>
      <c r="S2465" s="90"/>
      <c r="T2465" s="90"/>
      <c r="U2465" s="90"/>
      <c r="V2465" s="90"/>
      <c r="W2465" s="90"/>
      <c r="X2465" s="90"/>
      <c r="Y2465" s="90"/>
      <c r="Z2465" s="90"/>
      <c r="AA2465" s="90"/>
      <c r="AB2465" s="90"/>
      <c r="AC2465" s="90"/>
      <c r="AD2465" s="90"/>
      <c r="AE2465" s="90"/>
      <c r="AF2465" s="90"/>
      <c r="AG2465" s="90"/>
      <c r="AH2465" s="90"/>
      <c r="AI2465" s="90"/>
      <c r="AJ2465" s="90"/>
      <c r="AK2465" s="90"/>
      <c r="AL2465" s="90"/>
      <c r="AM2465" s="90"/>
      <c r="AN2465" s="90"/>
      <c r="AO2465" s="90"/>
      <c r="AP2465" s="90"/>
      <c r="AQ2465" s="90"/>
      <c r="AR2465" s="90"/>
      <c r="AS2465" s="90"/>
      <c r="AT2465" s="90"/>
      <c r="AU2465" s="90"/>
      <c r="AV2465" s="90"/>
      <c r="AW2465" s="90"/>
      <c r="AX2465" s="90"/>
      <c r="AY2465" s="90"/>
      <c r="AZ2465" s="90"/>
      <c r="BA2465" s="90"/>
      <c r="BB2465" s="90"/>
      <c r="BC2465" s="90"/>
      <c r="BD2465" s="90"/>
      <c r="BE2465" s="90"/>
      <c r="BF2465" s="90"/>
      <c r="BG2465" s="90"/>
      <c r="BH2465" s="90"/>
      <c r="BI2465" s="90"/>
      <c r="BJ2465" s="90"/>
      <c r="BK2465" s="90"/>
      <c r="BL2465" s="90"/>
      <c r="BM2465" s="90"/>
      <c r="BN2465" s="90"/>
      <c r="BO2465" s="90"/>
      <c r="BP2465" s="90"/>
      <c r="BQ2465" s="90"/>
      <c r="BR2465" s="90"/>
      <c r="BS2465" s="90"/>
      <c r="BT2465" s="90"/>
      <c r="BU2465" s="90"/>
      <c r="BV2465" s="90"/>
      <c r="BW2465" s="90"/>
      <c r="BX2465" s="90"/>
      <c r="BY2465" s="90"/>
      <c r="BZ2465" s="90"/>
      <c r="CA2465" s="90"/>
      <c r="CB2465" s="90"/>
      <c r="CC2465" s="90"/>
      <c r="CD2465" s="90"/>
      <c r="CE2465" s="90"/>
      <c r="CF2465" s="90"/>
      <c r="CG2465" s="90"/>
      <c r="CH2465" s="90"/>
      <c r="CI2465" s="90"/>
      <c r="CJ2465" s="90"/>
      <c r="CK2465" s="90"/>
      <c r="CL2465" s="90"/>
      <c r="CM2465" s="90"/>
      <c r="CN2465" s="90"/>
      <c r="CO2465" s="90"/>
      <c r="CP2465" s="90"/>
      <c r="CQ2465" s="90"/>
      <c r="CR2465" s="90"/>
      <c r="CS2465" s="90"/>
      <c r="CT2465" s="90"/>
      <c r="CU2465" s="90"/>
      <c r="CV2465" s="90"/>
      <c r="CW2465" s="90"/>
      <c r="CX2465" s="90"/>
      <c r="CY2465" s="90"/>
      <c r="CZ2465" s="90"/>
      <c r="DA2465" s="90"/>
      <c r="DB2465" s="90"/>
      <c r="DC2465" s="90"/>
      <c r="DD2465" s="90"/>
      <c r="DE2465" s="90"/>
      <c r="DF2465" s="90"/>
      <c r="DG2465" s="90"/>
      <c r="DH2465" s="90"/>
      <c r="DI2465" s="90"/>
      <c r="DJ2465" s="90"/>
      <c r="DK2465" s="90"/>
      <c r="DL2465" s="90"/>
      <c r="DM2465" s="90"/>
      <c r="DN2465" s="90"/>
      <c r="DO2465" s="90"/>
      <c r="DP2465" s="90"/>
      <c r="DQ2465" s="90"/>
      <c r="DR2465" s="90"/>
      <c r="DS2465" s="90"/>
      <c r="DT2465" s="90"/>
      <c r="DU2465" s="90"/>
      <c r="DV2465" s="90"/>
      <c r="DW2465" s="90"/>
      <c r="DX2465" s="90"/>
      <c r="DY2465" s="90"/>
      <c r="DZ2465" s="90"/>
      <c r="EA2465" s="90"/>
      <c r="EB2465" s="90"/>
      <c r="EC2465" s="90"/>
      <c r="ED2465" s="90"/>
      <c r="EE2465" s="90"/>
      <c r="EF2465" s="90"/>
      <c r="EG2465" s="90"/>
      <c r="EH2465" s="90"/>
      <c r="EI2465" s="90"/>
      <c r="EJ2465" s="90"/>
      <c r="EK2465" s="90"/>
      <c r="EL2465" s="90"/>
      <c r="EM2465" s="90"/>
      <c r="EN2465" s="90"/>
      <c r="EO2465" s="90"/>
      <c r="EP2465" s="90"/>
      <c r="EQ2465" s="90"/>
      <c r="ER2465" s="90"/>
      <c r="ES2465" s="90"/>
      <c r="ET2465" s="90"/>
      <c r="EU2465" s="90"/>
      <c r="EV2465" s="90"/>
      <c r="EW2465" s="90"/>
      <c r="EX2465" s="90"/>
      <c r="EY2465" s="90"/>
      <c r="EZ2465" s="90"/>
      <c r="FA2465" s="90"/>
      <c r="FB2465" s="90"/>
      <c r="FC2465" s="90"/>
      <c r="FD2465" s="90"/>
      <c r="FE2465" s="90"/>
      <c r="FF2465" s="90"/>
      <c r="FG2465" s="90"/>
      <c r="FH2465" s="90"/>
      <c r="FI2465" s="90"/>
      <c r="FJ2465" s="90"/>
      <c r="FK2465" s="90"/>
      <c r="FL2465" s="90"/>
      <c r="FM2465" s="90"/>
      <c r="FN2465" s="90"/>
      <c r="FO2465" s="90"/>
      <c r="FP2465" s="90"/>
      <c r="FQ2465" s="90"/>
      <c r="FR2465" s="90"/>
      <c r="FS2465" s="90"/>
      <c r="FT2465" s="90"/>
      <c r="FU2465" s="90"/>
      <c r="FV2465" s="90"/>
      <c r="FW2465" s="90"/>
      <c r="FX2465" s="90"/>
      <c r="FY2465" s="90"/>
      <c r="FZ2465" s="90"/>
      <c r="GA2465" s="90"/>
      <c r="GB2465" s="90"/>
      <c r="GC2465" s="90"/>
      <c r="GD2465" s="90"/>
      <c r="GE2465" s="90"/>
      <c r="GF2465" s="90"/>
      <c r="GG2465" s="90"/>
      <c r="GH2465" s="90"/>
      <c r="GI2465" s="90"/>
      <c r="GJ2465" s="90"/>
      <c r="GK2465" s="90"/>
      <c r="GL2465" s="90"/>
      <c r="GM2465" s="90"/>
      <c r="GN2465" s="90"/>
      <c r="GO2465" s="90"/>
      <c r="GP2465" s="90"/>
      <c r="GQ2465" s="90"/>
      <c r="GR2465" s="90"/>
      <c r="GS2465" s="90"/>
      <c r="GT2465" s="90"/>
      <c r="GU2465" s="90"/>
      <c r="GV2465" s="90"/>
      <c r="GW2465" s="90"/>
      <c r="GX2465" s="90"/>
      <c r="GY2465" s="90"/>
      <c r="GZ2465" s="90"/>
      <c r="HA2465" s="90"/>
      <c r="HB2465" s="90"/>
      <c r="HC2465" s="90"/>
      <c r="HD2465" s="90"/>
      <c r="HE2465" s="90"/>
      <c r="HF2465" s="90"/>
      <c r="HG2465" s="90"/>
      <c r="HH2465" s="90"/>
      <c r="HI2465" s="90"/>
      <c r="HJ2465" s="90"/>
      <c r="HK2465" s="90"/>
      <c r="HL2465" s="90"/>
      <c r="HM2465" s="90"/>
      <c r="HN2465" s="90"/>
      <c r="HO2465" s="90"/>
      <c r="HP2465" s="90"/>
      <c r="HQ2465" s="90"/>
      <c r="HR2465" s="90"/>
      <c r="HS2465" s="90"/>
      <c r="HT2465" s="90"/>
      <c r="HU2465" s="90"/>
      <c r="HV2465" s="90"/>
      <c r="HW2465" s="90"/>
      <c r="HX2465" s="90"/>
      <c r="HY2465" s="90"/>
      <c r="HZ2465" s="90"/>
      <c r="IA2465" s="90"/>
      <c r="IB2465" s="90"/>
      <c r="IC2465" s="90"/>
      <c r="ID2465" s="90"/>
      <c r="IE2465" s="90"/>
      <c r="IF2465" s="90"/>
      <c r="IG2465" s="90"/>
      <c r="IH2465" s="90"/>
      <c r="II2465" s="90"/>
      <c r="IJ2465" s="90"/>
      <c r="IK2465" s="90"/>
      <c r="IL2465" s="90"/>
      <c r="IM2465" s="90"/>
    </row>
    <row r="2466" spans="1:247" ht="13.5">
      <c r="A2466" s="90" t="s">
        <v>3336</v>
      </c>
      <c r="B2466" s="90" t="s">
        <v>3758</v>
      </c>
      <c r="C2466" s="90" t="s">
        <v>2785</v>
      </c>
      <c r="D2466" s="98">
        <v>45724</v>
      </c>
      <c r="E2466" s="90">
        <v>28</v>
      </c>
      <c r="F2466" s="90" t="s">
        <v>577</v>
      </c>
      <c r="G2466" s="90" t="s">
        <v>3760</v>
      </c>
      <c r="H2466" s="92">
        <v>1186500</v>
      </c>
      <c r="I2466" s="92">
        <v>500</v>
      </c>
      <c r="J2466" s="93"/>
      <c r="K2466" s="94">
        <f t="shared" si="82"/>
        <v>2373</v>
      </c>
      <c r="L2466" s="94">
        <f t="shared" si="81"/>
        <v>2373</v>
      </c>
      <c r="M2466" s="94">
        <f t="shared" si="80"/>
        <v>0</v>
      </c>
      <c r="N2466" s="91">
        <v>45697</v>
      </c>
      <c r="O2466" s="90" t="s">
        <v>3679</v>
      </c>
      <c r="P2466" s="90" t="s">
        <v>2619</v>
      </c>
      <c r="Q2466" s="90"/>
      <c r="R2466" s="90"/>
      <c r="S2466" s="90"/>
      <c r="T2466" s="90"/>
      <c r="U2466" s="90"/>
      <c r="V2466" s="90"/>
      <c r="W2466" s="90"/>
      <c r="X2466" s="90"/>
      <c r="Y2466" s="90"/>
      <c r="Z2466" s="90"/>
      <c r="AA2466" s="90"/>
      <c r="AB2466" s="90"/>
      <c r="AC2466" s="90"/>
      <c r="AD2466" s="90"/>
      <c r="AE2466" s="90"/>
      <c r="AF2466" s="90"/>
      <c r="AG2466" s="90"/>
      <c r="AH2466" s="90" t="s">
        <v>2790</v>
      </c>
      <c r="AI2466" s="90">
        <v>1318</v>
      </c>
      <c r="AJ2466" s="90" t="s">
        <v>2833</v>
      </c>
      <c r="AK2466" s="90" t="s">
        <v>1904</v>
      </c>
      <c r="AL2466" s="92">
        <v>14000</v>
      </c>
      <c r="AM2466" s="90">
        <v>500</v>
      </c>
      <c r="AN2466" s="93">
        <f>IFERROR(AL2466/AM2466,0)</f>
        <v>28</v>
      </c>
      <c r="AO2466" s="93"/>
      <c r="AP2466" s="115">
        <f>AN2466-AO2466</f>
        <v>28</v>
      </c>
      <c r="AQ2466" s="91"/>
      <c r="AR2466" s="90"/>
      <c r="AS2466" s="90"/>
      <c r="AT2466" s="90"/>
      <c r="AU2466" s="90"/>
      <c r="AV2466" s="90"/>
      <c r="AW2466" s="115"/>
      <c r="AX2466" s="90"/>
      <c r="AY2466" s="90"/>
      <c r="AZ2466" s="90"/>
      <c r="BA2466" s="90"/>
      <c r="BB2466" s="90"/>
      <c r="BC2466" s="90"/>
      <c r="BD2466" s="90"/>
      <c r="BE2466" s="90"/>
      <c r="BF2466" s="90"/>
      <c r="BG2466" s="90"/>
      <c r="BH2466" s="90"/>
      <c r="BI2466" s="90"/>
      <c r="BJ2466" s="90"/>
      <c r="BK2466" s="90"/>
      <c r="BL2466" s="90"/>
      <c r="BM2466" s="90" t="s">
        <v>2790</v>
      </c>
      <c r="BN2466" s="90">
        <v>1318</v>
      </c>
      <c r="BO2466" s="90" t="s">
        <v>2833</v>
      </c>
      <c r="BP2466" s="90" t="s">
        <v>1904</v>
      </c>
      <c r="BQ2466" s="92">
        <v>14000</v>
      </c>
      <c r="BR2466" s="90">
        <v>500</v>
      </c>
      <c r="BS2466" s="93">
        <f>IFERROR(BQ2466/BR2466,0)</f>
        <v>28</v>
      </c>
      <c r="BT2466" s="93"/>
      <c r="BU2466" s="115">
        <f>BS2466-BT2466</f>
        <v>28</v>
      </c>
      <c r="BV2466" s="91"/>
      <c r="BW2466" s="90"/>
      <c r="BX2466" s="90"/>
      <c r="BY2466" s="90"/>
      <c r="BZ2466" s="90"/>
      <c r="CA2466" s="90"/>
      <c r="CB2466" s="115"/>
      <c r="CC2466" s="90"/>
      <c r="CD2466" s="90"/>
      <c r="CE2466" s="90"/>
      <c r="CF2466" s="90"/>
      <c r="CG2466" s="90"/>
      <c r="CH2466" s="90"/>
      <c r="CI2466" s="90"/>
      <c r="CJ2466" s="90"/>
      <c r="CK2466" s="90"/>
      <c r="CL2466" s="90"/>
      <c r="CM2466" s="90"/>
      <c r="CN2466" s="90"/>
      <c r="CO2466" s="90"/>
      <c r="CP2466" s="90"/>
      <c r="CQ2466" s="90"/>
      <c r="CR2466" s="90" t="s">
        <v>2790</v>
      </c>
      <c r="CS2466" s="90">
        <v>1318</v>
      </c>
      <c r="CT2466" s="90" t="s">
        <v>2833</v>
      </c>
      <c r="CU2466" s="90" t="s">
        <v>1904</v>
      </c>
      <c r="CV2466" s="92">
        <v>14000</v>
      </c>
      <c r="CW2466" s="90">
        <v>500</v>
      </c>
      <c r="CX2466" s="93">
        <f>IFERROR(CV2466/CW2466,0)</f>
        <v>28</v>
      </c>
      <c r="CY2466" s="93"/>
      <c r="CZ2466" s="115">
        <f>CX2466-CY2466</f>
        <v>28</v>
      </c>
      <c r="DA2466" s="91"/>
      <c r="DB2466" s="90"/>
      <c r="DC2466" s="90"/>
      <c r="DD2466" s="90"/>
      <c r="DE2466" s="90"/>
      <c r="DF2466" s="90"/>
      <c r="DG2466" s="115"/>
      <c r="DH2466" s="90"/>
      <c r="DI2466" s="90"/>
      <c r="DJ2466" s="90"/>
      <c r="DK2466" s="90"/>
      <c r="DL2466" s="90"/>
      <c r="DM2466" s="90"/>
      <c r="DN2466" s="90"/>
      <c r="DO2466" s="90"/>
      <c r="DP2466" s="90"/>
      <c r="DQ2466" s="90"/>
      <c r="DR2466" s="90"/>
      <c r="DS2466" s="90"/>
      <c r="DT2466" s="90"/>
      <c r="DU2466" s="90"/>
      <c r="DV2466" s="90"/>
      <c r="DW2466" s="90" t="s">
        <v>2790</v>
      </c>
      <c r="DX2466" s="90">
        <v>1318</v>
      </c>
      <c r="DY2466" s="90" t="s">
        <v>2833</v>
      </c>
      <c r="DZ2466" s="90" t="s">
        <v>1904</v>
      </c>
      <c r="EA2466" s="92">
        <v>14000</v>
      </c>
      <c r="EB2466" s="90">
        <v>500</v>
      </c>
      <c r="EC2466" s="93">
        <f>IFERROR(EA2466/EB2466,0)</f>
        <v>28</v>
      </c>
      <c r="ED2466" s="93"/>
      <c r="EE2466" s="115">
        <f>EC2466-ED2466</f>
        <v>28</v>
      </c>
      <c r="EF2466" s="91"/>
      <c r="EG2466" s="90"/>
      <c r="EH2466" s="90"/>
      <c r="EI2466" s="90"/>
      <c r="EJ2466" s="90"/>
      <c r="EK2466" s="90"/>
      <c r="EL2466" s="115"/>
      <c r="EM2466" s="90"/>
      <c r="EN2466" s="90"/>
      <c r="EO2466" s="90"/>
      <c r="EP2466" s="90"/>
      <c r="EQ2466" s="90"/>
      <c r="ER2466" s="90"/>
      <c r="ES2466" s="90"/>
      <c r="ET2466" s="90"/>
      <c r="EU2466" s="90"/>
      <c r="EV2466" s="90"/>
      <c r="EW2466" s="90"/>
      <c r="EX2466" s="90"/>
      <c r="EY2466" s="90"/>
      <c r="EZ2466" s="90"/>
      <c r="FA2466" s="90"/>
      <c r="FB2466" s="90" t="s">
        <v>2790</v>
      </c>
      <c r="FC2466" s="90">
        <v>1318</v>
      </c>
      <c r="FD2466" s="90" t="s">
        <v>2833</v>
      </c>
      <c r="FE2466" s="90" t="s">
        <v>1904</v>
      </c>
      <c r="FF2466" s="92">
        <v>14000</v>
      </c>
      <c r="FG2466" s="90">
        <v>500</v>
      </c>
      <c r="FH2466" s="93">
        <f>IFERROR(FF2466/FG2466,0)</f>
        <v>28</v>
      </c>
      <c r="FI2466" s="93"/>
      <c r="FJ2466" s="115">
        <f>FH2466-FI2466</f>
        <v>28</v>
      </c>
      <c r="FK2466" s="91"/>
      <c r="FL2466" s="90"/>
      <c r="FM2466" s="90"/>
      <c r="FN2466" s="90"/>
      <c r="FO2466" s="90"/>
      <c r="FP2466" s="90"/>
      <c r="FQ2466" s="115"/>
      <c r="FR2466" s="90"/>
      <c r="FS2466" s="90"/>
      <c r="FT2466" s="90"/>
      <c r="FU2466" s="90"/>
      <c r="FV2466" s="90"/>
      <c r="FW2466" s="90"/>
      <c r="FX2466" s="90"/>
      <c r="FY2466" s="90"/>
      <c r="FZ2466" s="90"/>
      <c r="GA2466" s="90"/>
      <c r="GB2466" s="90"/>
      <c r="GC2466" s="90"/>
      <c r="GD2466" s="90"/>
      <c r="GE2466" s="90"/>
      <c r="GF2466" s="90"/>
      <c r="GG2466" s="90" t="s">
        <v>2790</v>
      </c>
      <c r="GH2466" s="90">
        <v>1318</v>
      </c>
      <c r="GI2466" s="90" t="s">
        <v>2833</v>
      </c>
      <c r="GJ2466" s="90" t="s">
        <v>1904</v>
      </c>
      <c r="GK2466" s="92">
        <v>14000</v>
      </c>
      <c r="GL2466" s="90">
        <v>500</v>
      </c>
      <c r="GM2466" s="93">
        <f>IFERROR(GK2466/GL2466,0)</f>
        <v>28</v>
      </c>
      <c r="GN2466" s="93"/>
      <c r="GO2466" s="115">
        <f>GM2466-GN2466</f>
        <v>28</v>
      </c>
      <c r="GP2466" s="91"/>
      <c r="GQ2466" s="90"/>
      <c r="GR2466" s="90"/>
      <c r="GS2466" s="90"/>
      <c r="GT2466" s="90"/>
      <c r="GU2466" s="90"/>
      <c r="GV2466" s="115"/>
      <c r="GW2466" s="90"/>
      <c r="GX2466" s="90"/>
      <c r="GY2466" s="90"/>
      <c r="GZ2466" s="90"/>
      <c r="HA2466" s="90"/>
      <c r="HB2466" s="90"/>
      <c r="HC2466" s="90"/>
      <c r="HD2466" s="90"/>
      <c r="HE2466" s="90"/>
      <c r="HF2466" s="90"/>
      <c r="HG2466" s="90"/>
      <c r="HH2466" s="90"/>
      <c r="HI2466" s="90"/>
      <c r="HJ2466" s="90"/>
      <c r="HK2466" s="90"/>
      <c r="HL2466" s="90"/>
      <c r="HM2466" s="90"/>
      <c r="HN2466" s="90"/>
      <c r="HO2466" s="90"/>
      <c r="HP2466" s="90"/>
      <c r="HQ2466" s="90"/>
      <c r="HR2466" s="90"/>
      <c r="HS2466" s="90"/>
      <c r="HT2466" s="90"/>
      <c r="HU2466" s="90"/>
      <c r="HV2466" s="90"/>
      <c r="HW2466" s="90"/>
      <c r="HX2466" s="90"/>
      <c r="HY2466" s="90"/>
      <c r="HZ2466" s="90"/>
      <c r="IA2466" s="90"/>
      <c r="IB2466" s="90"/>
      <c r="IC2466" s="90"/>
      <c r="ID2466" s="90"/>
      <c r="IE2466" s="90"/>
      <c r="IF2466" s="90"/>
      <c r="IG2466" s="90"/>
      <c r="IH2466" s="90"/>
      <c r="II2466" s="90"/>
      <c r="IJ2466" s="90"/>
      <c r="IK2466" s="90"/>
      <c r="IL2466" s="90"/>
      <c r="IM2466" s="90"/>
    </row>
    <row r="2467" spans="1:247" ht="13.5">
      <c r="A2467" s="90" t="s">
        <v>3336</v>
      </c>
      <c r="B2467" s="90" t="s">
        <v>3758</v>
      </c>
      <c r="C2467" s="90" t="s">
        <v>2785</v>
      </c>
      <c r="D2467" s="90" t="s">
        <v>2818</v>
      </c>
      <c r="E2467" s="90">
        <v>342456</v>
      </c>
      <c r="F2467" s="90" t="s">
        <v>2786</v>
      </c>
      <c r="G2467" s="90" t="s">
        <v>752</v>
      </c>
      <c r="H2467" s="92">
        <v>1106430</v>
      </c>
      <c r="I2467" s="92">
        <v>500</v>
      </c>
      <c r="J2467" s="93"/>
      <c r="K2467" s="94">
        <f t="shared" si="82"/>
        <v>2212.86</v>
      </c>
      <c r="L2467" s="94">
        <f t="shared" si="81"/>
        <v>2212.86</v>
      </c>
      <c r="M2467" s="94">
        <f t="shared" si="80"/>
        <v>0</v>
      </c>
      <c r="N2467" s="91">
        <v>45697</v>
      </c>
      <c r="O2467" s="90" t="s">
        <v>3679</v>
      </c>
      <c r="P2467" s="90" t="s">
        <v>2619</v>
      </c>
      <c r="Q2467" s="90"/>
      <c r="R2467" s="90"/>
      <c r="S2467" s="90"/>
      <c r="T2467" s="90"/>
      <c r="U2467" s="90"/>
      <c r="V2467" s="90"/>
      <c r="W2467" s="90"/>
      <c r="X2467" s="90"/>
      <c r="Y2467" s="90"/>
      <c r="Z2467" s="90"/>
      <c r="AA2467" s="90"/>
      <c r="AB2467" s="90"/>
      <c r="AC2467" s="90"/>
      <c r="AD2467" s="90"/>
      <c r="AE2467" s="90"/>
      <c r="AF2467" s="90"/>
      <c r="AG2467" s="90"/>
      <c r="AH2467" s="90"/>
      <c r="AI2467" s="90"/>
      <c r="AJ2467" s="90"/>
      <c r="AK2467" s="90"/>
      <c r="AL2467" s="90"/>
      <c r="AM2467" s="90"/>
      <c r="AN2467" s="90"/>
      <c r="AO2467" s="90"/>
      <c r="AP2467" s="90"/>
      <c r="AQ2467" s="90"/>
      <c r="AR2467" s="90"/>
      <c r="AS2467" s="90"/>
      <c r="AT2467" s="90"/>
      <c r="AU2467" s="90"/>
      <c r="AV2467" s="90"/>
      <c r="AW2467" s="90"/>
      <c r="AX2467" s="90"/>
      <c r="AY2467" s="90"/>
      <c r="AZ2467" s="90"/>
      <c r="BA2467" s="90"/>
      <c r="BB2467" s="90"/>
      <c r="BC2467" s="90"/>
      <c r="BD2467" s="90"/>
      <c r="BE2467" s="90"/>
      <c r="BF2467" s="90"/>
      <c r="BG2467" s="90"/>
      <c r="BH2467" s="90"/>
      <c r="BI2467" s="90"/>
      <c r="BJ2467" s="90"/>
      <c r="BK2467" s="90"/>
      <c r="BL2467" s="90"/>
      <c r="BM2467" s="90"/>
      <c r="BN2467" s="90"/>
      <c r="BO2467" s="90"/>
      <c r="BP2467" s="90"/>
      <c r="BQ2467" s="90"/>
      <c r="BR2467" s="90"/>
      <c r="BS2467" s="90"/>
      <c r="BT2467" s="90"/>
      <c r="BU2467" s="90"/>
      <c r="BV2467" s="90"/>
      <c r="BW2467" s="90"/>
      <c r="BX2467" s="90"/>
      <c r="BY2467" s="90"/>
      <c r="BZ2467" s="90"/>
      <c r="CA2467" s="90"/>
      <c r="CB2467" s="90"/>
      <c r="CC2467" s="90"/>
      <c r="CD2467" s="90"/>
      <c r="CE2467" s="90"/>
      <c r="CF2467" s="90"/>
      <c r="CG2467" s="90"/>
      <c r="CH2467" s="90"/>
      <c r="CI2467" s="90"/>
      <c r="CJ2467" s="90"/>
      <c r="CK2467" s="90"/>
      <c r="CL2467" s="90"/>
      <c r="CM2467" s="90"/>
      <c r="CN2467" s="90"/>
      <c r="CO2467" s="90"/>
      <c r="CP2467" s="90"/>
      <c r="CQ2467" s="90"/>
      <c r="CR2467" s="90"/>
      <c r="CS2467" s="90"/>
      <c r="CT2467" s="90"/>
      <c r="CU2467" s="90"/>
      <c r="CV2467" s="90"/>
      <c r="CW2467" s="90"/>
      <c r="CX2467" s="90"/>
      <c r="CY2467" s="90"/>
      <c r="CZ2467" s="90"/>
      <c r="DA2467" s="90"/>
      <c r="DB2467" s="90"/>
      <c r="DC2467" s="90"/>
      <c r="DD2467" s="90"/>
      <c r="DE2467" s="90"/>
      <c r="DF2467" s="90"/>
      <c r="DG2467" s="90"/>
      <c r="DH2467" s="90"/>
      <c r="DI2467" s="90"/>
      <c r="DJ2467" s="90"/>
      <c r="DK2467" s="90"/>
      <c r="DL2467" s="90"/>
      <c r="DM2467" s="90"/>
      <c r="DN2467" s="90"/>
      <c r="DO2467" s="90"/>
      <c r="DP2467" s="90"/>
      <c r="DQ2467" s="90"/>
      <c r="DR2467" s="90"/>
      <c r="DS2467" s="90"/>
      <c r="DT2467" s="90"/>
      <c r="DU2467" s="90"/>
      <c r="DV2467" s="90"/>
      <c r="DW2467" s="90"/>
      <c r="DX2467" s="90"/>
      <c r="DY2467" s="90"/>
      <c r="DZ2467" s="90"/>
      <c r="EA2467" s="90"/>
      <c r="EB2467" s="90"/>
      <c r="EC2467" s="90"/>
      <c r="ED2467" s="90"/>
      <c r="EE2467" s="90"/>
      <c r="EF2467" s="90"/>
      <c r="EG2467" s="90"/>
      <c r="EH2467" s="90"/>
      <c r="EI2467" s="90"/>
      <c r="EJ2467" s="90"/>
      <c r="EK2467" s="90"/>
      <c r="EL2467" s="90"/>
      <c r="EM2467" s="90"/>
      <c r="EN2467" s="90"/>
      <c r="EO2467" s="90"/>
      <c r="EP2467" s="90"/>
      <c r="EQ2467" s="90"/>
      <c r="ER2467" s="90"/>
      <c r="ES2467" s="90"/>
      <c r="ET2467" s="90"/>
      <c r="EU2467" s="90"/>
      <c r="EV2467" s="90"/>
      <c r="EW2467" s="90"/>
      <c r="EX2467" s="90"/>
      <c r="EY2467" s="90"/>
      <c r="EZ2467" s="90"/>
      <c r="FA2467" s="90"/>
      <c r="FB2467" s="90"/>
      <c r="FC2467" s="90"/>
      <c r="FD2467" s="90"/>
      <c r="FE2467" s="90"/>
      <c r="FF2467" s="90"/>
      <c r="FG2467" s="90"/>
      <c r="FH2467" s="90"/>
      <c r="FI2467" s="90"/>
      <c r="FJ2467" s="90"/>
      <c r="FK2467" s="90"/>
      <c r="FL2467" s="90"/>
      <c r="FM2467" s="90"/>
      <c r="FN2467" s="90"/>
      <c r="FO2467" s="90"/>
      <c r="FP2467" s="90"/>
      <c r="FQ2467" s="90"/>
      <c r="FR2467" s="90"/>
      <c r="FS2467" s="90"/>
      <c r="FT2467" s="90"/>
      <c r="FU2467" s="90"/>
      <c r="FV2467" s="90"/>
      <c r="FW2467" s="90"/>
      <c r="FX2467" s="90"/>
      <c r="FY2467" s="90"/>
      <c r="FZ2467" s="90"/>
      <c r="GA2467" s="90"/>
      <c r="GB2467" s="90"/>
      <c r="GC2467" s="90"/>
      <c r="GD2467" s="90"/>
      <c r="GE2467" s="90"/>
      <c r="GF2467" s="90"/>
      <c r="GG2467" s="90"/>
      <c r="GH2467" s="90"/>
      <c r="GI2467" s="90"/>
      <c r="GJ2467" s="90"/>
      <c r="GK2467" s="90"/>
      <c r="GL2467" s="90"/>
      <c r="GM2467" s="90"/>
      <c r="GN2467" s="90"/>
      <c r="GO2467" s="90"/>
      <c r="GP2467" s="90"/>
      <c r="GQ2467" s="90"/>
      <c r="GR2467" s="90"/>
      <c r="GS2467" s="90"/>
      <c r="GT2467" s="90"/>
      <c r="GU2467" s="90"/>
      <c r="GV2467" s="90"/>
      <c r="GW2467" s="90"/>
      <c r="GX2467" s="90"/>
      <c r="GY2467" s="90"/>
      <c r="GZ2467" s="90"/>
      <c r="HA2467" s="90"/>
      <c r="HB2467" s="90"/>
      <c r="HC2467" s="90"/>
      <c r="HD2467" s="90"/>
      <c r="HE2467" s="90"/>
      <c r="HF2467" s="90"/>
      <c r="HG2467" s="90"/>
      <c r="HH2467" s="90"/>
      <c r="HI2467" s="90"/>
      <c r="HJ2467" s="90"/>
      <c r="HK2467" s="90"/>
      <c r="HL2467" s="90"/>
      <c r="HM2467" s="90"/>
      <c r="HN2467" s="90"/>
      <c r="HO2467" s="90"/>
      <c r="HP2467" s="90"/>
      <c r="HQ2467" s="90"/>
      <c r="HR2467" s="90"/>
      <c r="HS2467" s="90"/>
      <c r="HT2467" s="90"/>
      <c r="HU2467" s="90"/>
      <c r="HV2467" s="90"/>
      <c r="HW2467" s="90"/>
      <c r="HX2467" s="90"/>
      <c r="HY2467" s="90"/>
      <c r="HZ2467" s="90"/>
      <c r="IA2467" s="90"/>
      <c r="IB2467" s="90"/>
      <c r="IC2467" s="90"/>
      <c r="ID2467" s="90"/>
      <c r="IE2467" s="90"/>
      <c r="IF2467" s="90"/>
      <c r="IG2467" s="90"/>
      <c r="IH2467" s="90"/>
      <c r="II2467" s="90"/>
      <c r="IJ2467" s="90"/>
      <c r="IK2467" s="90"/>
      <c r="IL2467" s="90"/>
      <c r="IM2467" s="90"/>
    </row>
    <row r="2468" spans="1:247" ht="13.5">
      <c r="A2468" s="90" t="s">
        <v>3336</v>
      </c>
      <c r="B2468" s="90" t="s">
        <v>3758</v>
      </c>
      <c r="C2468" s="90" t="s">
        <v>2785</v>
      </c>
      <c r="D2468" s="90" t="s">
        <v>3769</v>
      </c>
      <c r="E2468" s="90">
        <v>30</v>
      </c>
      <c r="F2468" s="90" t="s">
        <v>577</v>
      </c>
      <c r="G2468" s="90" t="s">
        <v>3760</v>
      </c>
      <c r="H2468" s="92">
        <v>1186500</v>
      </c>
      <c r="I2468" s="92">
        <v>500</v>
      </c>
      <c r="J2468" s="93"/>
      <c r="K2468" s="94">
        <f t="shared" si="82"/>
        <v>2373</v>
      </c>
      <c r="L2468" s="94">
        <f t="shared" si="81"/>
        <v>2373</v>
      </c>
      <c r="M2468" s="94">
        <f t="shared" si="80"/>
        <v>0</v>
      </c>
      <c r="N2468" s="91">
        <v>45697</v>
      </c>
      <c r="O2468" s="90" t="s">
        <v>3679</v>
      </c>
      <c r="P2468" s="90" t="s">
        <v>2619</v>
      </c>
      <c r="Q2468" s="90"/>
      <c r="R2468" s="90"/>
      <c r="S2468" s="90"/>
      <c r="T2468" s="90"/>
      <c r="U2468" s="90"/>
      <c r="V2468" s="90"/>
      <c r="W2468" s="90"/>
      <c r="X2468" s="90"/>
      <c r="Y2468" s="90"/>
      <c r="Z2468" s="90"/>
      <c r="AA2468" s="90"/>
      <c r="AB2468" s="90"/>
      <c r="AC2468" s="90"/>
      <c r="AD2468" s="90"/>
      <c r="AE2468" s="90"/>
      <c r="AF2468" s="90"/>
      <c r="AG2468" s="90"/>
      <c r="AH2468" s="90"/>
      <c r="AI2468" s="90"/>
      <c r="AJ2468" s="90"/>
      <c r="AK2468" s="90"/>
      <c r="AL2468" s="90"/>
      <c r="AM2468" s="90"/>
      <c r="AN2468" s="90"/>
      <c r="AO2468" s="90"/>
      <c r="AP2468" s="90"/>
      <c r="AQ2468" s="90"/>
      <c r="AR2468" s="90"/>
      <c r="AS2468" s="90"/>
      <c r="AT2468" s="90"/>
      <c r="AU2468" s="90"/>
      <c r="AV2468" s="90"/>
      <c r="AW2468" s="90"/>
      <c r="AX2468" s="90"/>
      <c r="AY2468" s="90"/>
      <c r="AZ2468" s="90"/>
      <c r="BA2468" s="90"/>
      <c r="BB2468" s="90"/>
      <c r="BC2468" s="90"/>
      <c r="BD2468" s="90"/>
      <c r="BE2468" s="90"/>
      <c r="BF2468" s="90"/>
      <c r="BG2468" s="90"/>
      <c r="BH2468" s="90"/>
      <c r="BI2468" s="90"/>
      <c r="BJ2468" s="90"/>
      <c r="BK2468" s="90"/>
      <c r="BL2468" s="90"/>
      <c r="BM2468" s="90"/>
      <c r="BN2468" s="90"/>
      <c r="BO2468" s="90"/>
      <c r="BP2468" s="90"/>
      <c r="BQ2468" s="90"/>
      <c r="BR2468" s="90"/>
      <c r="BS2468" s="90"/>
      <c r="BT2468" s="90"/>
      <c r="BU2468" s="90"/>
      <c r="BV2468" s="90"/>
      <c r="BW2468" s="90"/>
      <c r="BX2468" s="90"/>
      <c r="BY2468" s="90"/>
      <c r="BZ2468" s="90"/>
      <c r="CA2468" s="90"/>
      <c r="CB2468" s="90"/>
      <c r="CC2468" s="90"/>
      <c r="CD2468" s="90"/>
      <c r="CE2468" s="90"/>
      <c r="CF2468" s="90"/>
      <c r="CG2468" s="90"/>
      <c r="CH2468" s="90"/>
      <c r="CI2468" s="90"/>
      <c r="CJ2468" s="90"/>
      <c r="CK2468" s="90"/>
      <c r="CL2468" s="90"/>
      <c r="CM2468" s="90"/>
      <c r="CN2468" s="90"/>
      <c r="CO2468" s="90"/>
      <c r="CP2468" s="90"/>
      <c r="CQ2468" s="90"/>
      <c r="CR2468" s="90"/>
      <c r="CS2468" s="90"/>
      <c r="CT2468" s="90"/>
      <c r="CU2468" s="90"/>
      <c r="CV2468" s="90"/>
      <c r="CW2468" s="90"/>
      <c r="CX2468" s="90"/>
      <c r="CY2468" s="90"/>
      <c r="CZ2468" s="90"/>
      <c r="DA2468" s="90"/>
      <c r="DB2468" s="90"/>
      <c r="DC2468" s="90"/>
      <c r="DD2468" s="90"/>
      <c r="DE2468" s="90"/>
      <c r="DF2468" s="90"/>
      <c r="DG2468" s="90"/>
      <c r="DH2468" s="90"/>
      <c r="DI2468" s="90"/>
      <c r="DJ2468" s="90"/>
      <c r="DK2468" s="90"/>
      <c r="DL2468" s="90"/>
      <c r="DM2468" s="90"/>
      <c r="DN2468" s="90"/>
      <c r="DO2468" s="90"/>
      <c r="DP2468" s="90"/>
      <c r="DQ2468" s="90"/>
      <c r="DR2468" s="90"/>
      <c r="DS2468" s="90"/>
      <c r="DT2468" s="90"/>
      <c r="DU2468" s="90"/>
      <c r="DV2468" s="90"/>
      <c r="DW2468" s="90"/>
      <c r="DX2468" s="90"/>
      <c r="DY2468" s="90"/>
      <c r="DZ2468" s="90"/>
      <c r="EA2468" s="90"/>
      <c r="EB2468" s="90"/>
      <c r="EC2468" s="90"/>
      <c r="ED2468" s="90"/>
      <c r="EE2468" s="90"/>
      <c r="EF2468" s="90"/>
      <c r="EG2468" s="90"/>
      <c r="EH2468" s="90"/>
      <c r="EI2468" s="90"/>
      <c r="EJ2468" s="90"/>
      <c r="EK2468" s="90"/>
      <c r="EL2468" s="90"/>
      <c r="EM2468" s="90"/>
      <c r="EN2468" s="90"/>
      <c r="EO2468" s="90"/>
      <c r="EP2468" s="90"/>
      <c r="EQ2468" s="90"/>
      <c r="ER2468" s="90"/>
      <c r="ES2468" s="90"/>
      <c r="ET2468" s="90"/>
      <c r="EU2468" s="90"/>
      <c r="EV2468" s="90"/>
      <c r="EW2468" s="90"/>
      <c r="EX2468" s="90"/>
      <c r="EY2468" s="90"/>
      <c r="EZ2468" s="90"/>
      <c r="FA2468" s="90"/>
      <c r="FB2468" s="90"/>
      <c r="FC2468" s="90"/>
      <c r="FD2468" s="90"/>
      <c r="FE2468" s="90"/>
      <c r="FF2468" s="90"/>
      <c r="FG2468" s="90"/>
      <c r="FH2468" s="90"/>
      <c r="FI2468" s="90"/>
      <c r="FJ2468" s="90"/>
      <c r="FK2468" s="90"/>
      <c r="FL2468" s="90"/>
      <c r="FM2468" s="90"/>
      <c r="FN2468" s="90"/>
      <c r="FO2468" s="90"/>
      <c r="FP2468" s="90"/>
      <c r="FQ2468" s="90"/>
      <c r="FR2468" s="90"/>
      <c r="FS2468" s="90"/>
      <c r="FT2468" s="90"/>
      <c r="FU2468" s="90"/>
      <c r="FV2468" s="90"/>
      <c r="FW2468" s="90"/>
      <c r="FX2468" s="90"/>
      <c r="FY2468" s="90"/>
      <c r="FZ2468" s="90"/>
      <c r="GA2468" s="90"/>
      <c r="GB2468" s="90"/>
      <c r="GC2468" s="90"/>
      <c r="GD2468" s="90"/>
      <c r="GE2468" s="90"/>
      <c r="GF2468" s="90"/>
      <c r="GG2468" s="90"/>
      <c r="GH2468" s="90"/>
      <c r="GI2468" s="90"/>
      <c r="GJ2468" s="90"/>
      <c r="GK2468" s="90"/>
      <c r="GL2468" s="90"/>
      <c r="GM2468" s="90"/>
      <c r="GN2468" s="90"/>
      <c r="GO2468" s="90"/>
      <c r="GP2468" s="90"/>
      <c r="GQ2468" s="90"/>
      <c r="GR2468" s="90"/>
      <c r="GS2468" s="90"/>
      <c r="GT2468" s="90"/>
      <c r="GU2468" s="90"/>
      <c r="GV2468" s="90"/>
      <c r="GW2468" s="90"/>
      <c r="GX2468" s="90"/>
      <c r="GY2468" s="90"/>
      <c r="GZ2468" s="90"/>
      <c r="HA2468" s="90"/>
      <c r="HB2468" s="90"/>
      <c r="HC2468" s="90"/>
      <c r="HD2468" s="90"/>
      <c r="HE2468" s="90"/>
      <c r="HF2468" s="90"/>
      <c r="HG2468" s="90"/>
      <c r="HH2468" s="90"/>
      <c r="HI2468" s="90"/>
      <c r="HJ2468" s="90"/>
      <c r="HK2468" s="90"/>
      <c r="HL2468" s="90"/>
      <c r="HM2468" s="90"/>
      <c r="HN2468" s="90"/>
      <c r="HO2468" s="90"/>
      <c r="HP2468" s="90"/>
      <c r="HQ2468" s="90"/>
      <c r="HR2468" s="90"/>
      <c r="HS2468" s="90"/>
      <c r="HT2468" s="90"/>
      <c r="HU2468" s="90"/>
      <c r="HV2468" s="90"/>
      <c r="HW2468" s="90"/>
      <c r="HX2468" s="90"/>
      <c r="HY2468" s="90"/>
      <c r="HZ2468" s="90"/>
      <c r="IA2468" s="90"/>
      <c r="IB2468" s="90"/>
      <c r="IC2468" s="90"/>
      <c r="ID2468" s="90"/>
      <c r="IE2468" s="90"/>
      <c r="IF2468" s="90"/>
      <c r="IG2468" s="90"/>
      <c r="IH2468" s="90"/>
      <c r="II2468" s="90"/>
      <c r="IJ2468" s="90"/>
      <c r="IK2468" s="90"/>
      <c r="IL2468" s="90"/>
      <c r="IM2468" s="90"/>
    </row>
    <row r="2469" spans="1:247" ht="13.5">
      <c r="A2469" s="90" t="s">
        <v>3336</v>
      </c>
      <c r="B2469" s="90" t="s">
        <v>3770</v>
      </c>
      <c r="C2469" s="90" t="s">
        <v>3771</v>
      </c>
      <c r="D2469" s="90" t="s">
        <v>3341</v>
      </c>
      <c r="E2469" s="90">
        <v>10536</v>
      </c>
      <c r="F2469" s="90" t="s">
        <v>3772</v>
      </c>
      <c r="G2469" s="90" t="s">
        <v>3773</v>
      </c>
      <c r="H2469" s="92"/>
      <c r="I2469" s="92"/>
      <c r="J2469" s="93"/>
      <c r="K2469" s="94">
        <v>3726</v>
      </c>
      <c r="L2469" s="94">
        <f t="shared" si="81"/>
        <v>3726</v>
      </c>
      <c r="M2469" s="94">
        <f t="shared" si="80"/>
        <v>0</v>
      </c>
      <c r="N2469" s="90" t="s">
        <v>3364</v>
      </c>
      <c r="O2469" s="90" t="s">
        <v>3496</v>
      </c>
      <c r="P2469" s="90" t="s">
        <v>2849</v>
      </c>
      <c r="Q2469" s="90"/>
      <c r="R2469" s="90"/>
      <c r="S2469" s="90"/>
      <c r="T2469" s="90"/>
      <c r="U2469" s="90"/>
      <c r="V2469" s="90"/>
      <c r="W2469" s="90"/>
      <c r="X2469" s="90"/>
      <c r="Y2469" s="90"/>
      <c r="Z2469" s="90"/>
      <c r="AA2469" s="90"/>
      <c r="AB2469" s="90"/>
      <c r="AC2469" s="90"/>
      <c r="AD2469" s="90"/>
      <c r="AE2469" s="90"/>
      <c r="AF2469" s="90"/>
      <c r="AG2469" s="90"/>
      <c r="AH2469" s="90"/>
      <c r="AI2469" s="90"/>
      <c r="AJ2469" s="90"/>
      <c r="AK2469" s="90"/>
      <c r="AL2469" s="90"/>
      <c r="AM2469" s="90"/>
      <c r="AN2469" s="90"/>
      <c r="AO2469" s="90"/>
      <c r="AP2469" s="90"/>
      <c r="AQ2469" s="90"/>
      <c r="AR2469" s="90"/>
      <c r="AS2469" s="90"/>
      <c r="AT2469" s="90"/>
      <c r="AU2469" s="90"/>
      <c r="AV2469" s="90"/>
      <c r="AW2469" s="90"/>
      <c r="AX2469" s="90"/>
      <c r="AY2469" s="90"/>
      <c r="AZ2469" s="90"/>
      <c r="BA2469" s="90"/>
      <c r="BB2469" s="90"/>
      <c r="BC2469" s="90"/>
      <c r="BD2469" s="90"/>
      <c r="BE2469" s="90"/>
      <c r="BF2469" s="90"/>
      <c r="BG2469" s="90"/>
      <c r="BH2469" s="90"/>
      <c r="BI2469" s="90"/>
      <c r="BJ2469" s="90"/>
      <c r="BK2469" s="90"/>
      <c r="BL2469" s="90"/>
      <c r="BM2469" s="90"/>
      <c r="BN2469" s="90"/>
      <c r="BO2469" s="90"/>
      <c r="BP2469" s="90"/>
      <c r="BQ2469" s="90"/>
      <c r="BR2469" s="90"/>
      <c r="BS2469" s="90"/>
      <c r="BT2469" s="90"/>
      <c r="BU2469" s="90"/>
      <c r="BV2469" s="90"/>
      <c r="BW2469" s="90"/>
      <c r="BX2469" s="90"/>
      <c r="BY2469" s="90"/>
      <c r="BZ2469" s="90"/>
      <c r="CA2469" s="90"/>
      <c r="CB2469" s="90"/>
      <c r="CC2469" s="90"/>
      <c r="CD2469" s="90"/>
      <c r="CE2469" s="90"/>
      <c r="CF2469" s="90"/>
      <c r="CG2469" s="90"/>
      <c r="CH2469" s="90"/>
      <c r="CI2469" s="90"/>
      <c r="CJ2469" s="90"/>
      <c r="CK2469" s="90"/>
      <c r="CL2469" s="90"/>
      <c r="CM2469" s="90"/>
      <c r="CN2469" s="90"/>
      <c r="CO2469" s="90"/>
      <c r="CP2469" s="90"/>
      <c r="CQ2469" s="90"/>
      <c r="CR2469" s="90"/>
      <c r="CS2469" s="90"/>
      <c r="CT2469" s="90"/>
      <c r="CU2469" s="90"/>
      <c r="CV2469" s="90"/>
      <c r="CW2469" s="90"/>
      <c r="CX2469" s="90"/>
      <c r="CY2469" s="90"/>
      <c r="CZ2469" s="90"/>
      <c r="DA2469" s="90"/>
      <c r="DB2469" s="90"/>
      <c r="DC2469" s="90"/>
      <c r="DD2469" s="90"/>
      <c r="DE2469" s="90"/>
      <c r="DF2469" s="90"/>
      <c r="DG2469" s="90"/>
      <c r="DH2469" s="90"/>
      <c r="DI2469" s="90"/>
      <c r="DJ2469" s="90"/>
      <c r="DK2469" s="90"/>
      <c r="DL2469" s="90"/>
      <c r="DM2469" s="90"/>
      <c r="DN2469" s="90"/>
      <c r="DO2469" s="90"/>
      <c r="DP2469" s="90"/>
      <c r="DQ2469" s="90"/>
      <c r="DR2469" s="90"/>
      <c r="DS2469" s="90"/>
      <c r="DT2469" s="90"/>
      <c r="DU2469" s="90"/>
      <c r="DV2469" s="90"/>
      <c r="DW2469" s="90"/>
      <c r="DX2469" s="90"/>
      <c r="DY2469" s="90"/>
      <c r="DZ2469" s="90"/>
      <c r="EA2469" s="90"/>
      <c r="EB2469" s="90"/>
      <c r="EC2469" s="90"/>
      <c r="ED2469" s="90"/>
      <c r="EE2469" s="90"/>
      <c r="EF2469" s="90"/>
      <c r="EG2469" s="90"/>
      <c r="EH2469" s="90"/>
      <c r="EI2469" s="90"/>
      <c r="EJ2469" s="90"/>
      <c r="EK2469" s="90"/>
      <c r="EL2469" s="90"/>
      <c r="EM2469" s="90"/>
      <c r="EN2469" s="90"/>
      <c r="EO2469" s="90"/>
      <c r="EP2469" s="90"/>
      <c r="EQ2469" s="90"/>
      <c r="ER2469" s="90"/>
      <c r="ES2469" s="90"/>
      <c r="ET2469" s="90"/>
      <c r="EU2469" s="90"/>
      <c r="EV2469" s="90"/>
      <c r="EW2469" s="90"/>
      <c r="EX2469" s="90"/>
      <c r="EY2469" s="90"/>
      <c r="EZ2469" s="90"/>
      <c r="FA2469" s="90"/>
      <c r="FB2469" s="90"/>
      <c r="FC2469" s="90"/>
      <c r="FD2469" s="90"/>
      <c r="FE2469" s="90"/>
      <c r="FF2469" s="90"/>
      <c r="FG2469" s="90"/>
      <c r="FH2469" s="90"/>
      <c r="FI2469" s="90"/>
      <c r="FJ2469" s="90"/>
      <c r="FK2469" s="90"/>
      <c r="FL2469" s="90"/>
      <c r="FM2469" s="90"/>
      <c r="FN2469" s="90"/>
      <c r="FO2469" s="90"/>
      <c r="FP2469" s="90"/>
      <c r="FQ2469" s="90"/>
      <c r="FR2469" s="90"/>
      <c r="FS2469" s="90"/>
      <c r="FT2469" s="90"/>
      <c r="FU2469" s="90"/>
      <c r="FV2469" s="90"/>
      <c r="FW2469" s="90"/>
      <c r="FX2469" s="90"/>
      <c r="FY2469" s="90"/>
      <c r="FZ2469" s="90"/>
      <c r="GA2469" s="90"/>
      <c r="GB2469" s="90"/>
      <c r="GC2469" s="90"/>
      <c r="GD2469" s="90"/>
      <c r="GE2469" s="90"/>
      <c r="GF2469" s="90"/>
      <c r="GG2469" s="90"/>
      <c r="GH2469" s="90"/>
      <c r="GI2469" s="90"/>
      <c r="GJ2469" s="90"/>
      <c r="GK2469" s="90"/>
      <c r="GL2469" s="90"/>
      <c r="GM2469" s="90"/>
      <c r="GN2469" s="90"/>
      <c r="GO2469" s="90"/>
      <c r="GP2469" s="90"/>
      <c r="GQ2469" s="90"/>
      <c r="GR2469" s="90"/>
      <c r="GS2469" s="90"/>
      <c r="GT2469" s="90"/>
      <c r="GU2469" s="90"/>
      <c r="GV2469" s="90"/>
      <c r="GW2469" s="90"/>
      <c r="GX2469" s="90"/>
      <c r="GY2469" s="90"/>
      <c r="GZ2469" s="90"/>
      <c r="HA2469" s="90"/>
      <c r="HB2469" s="90"/>
      <c r="HC2469" s="90"/>
      <c r="HD2469" s="90"/>
      <c r="HE2469" s="90"/>
      <c r="HF2469" s="90"/>
      <c r="HG2469" s="90"/>
      <c r="HH2469" s="90"/>
      <c r="HI2469" s="90"/>
      <c r="HJ2469" s="90"/>
      <c r="HK2469" s="90"/>
      <c r="HL2469" s="90"/>
      <c r="HM2469" s="90"/>
      <c r="HN2469" s="90"/>
      <c r="HO2469" s="90"/>
      <c r="HP2469" s="90"/>
      <c r="HQ2469" s="90"/>
      <c r="HR2469" s="90"/>
      <c r="HS2469" s="90"/>
      <c r="HT2469" s="90"/>
      <c r="HU2469" s="90"/>
      <c r="HV2469" s="90"/>
      <c r="HW2469" s="90"/>
      <c r="HX2469" s="90"/>
      <c r="HY2469" s="90"/>
      <c r="HZ2469" s="90"/>
      <c r="IA2469" s="90"/>
      <c r="IB2469" s="90"/>
      <c r="IC2469" s="90"/>
      <c r="ID2469" s="90"/>
      <c r="IE2469" s="90"/>
      <c r="IF2469" s="90"/>
      <c r="IG2469" s="90"/>
      <c r="IH2469" s="90"/>
      <c r="II2469" s="90"/>
      <c r="IJ2469" s="90"/>
      <c r="IK2469" s="90"/>
      <c r="IL2469" s="90"/>
      <c r="IM2469" s="90"/>
    </row>
    <row r="2470" spans="1:247" ht="13.5">
      <c r="A2470" s="90" t="s">
        <v>3336</v>
      </c>
      <c r="B2470" s="90" t="s">
        <v>3770</v>
      </c>
      <c r="C2470" s="90" t="s">
        <v>3771</v>
      </c>
      <c r="D2470" s="90" t="s">
        <v>3341</v>
      </c>
      <c r="E2470" s="90">
        <v>10536</v>
      </c>
      <c r="F2470" s="90" t="s">
        <v>3772</v>
      </c>
      <c r="G2470" s="90" t="s">
        <v>3774</v>
      </c>
      <c r="H2470" s="92"/>
      <c r="I2470" s="92"/>
      <c r="J2470" s="93"/>
      <c r="K2470" s="94">
        <v>3726</v>
      </c>
      <c r="L2470" s="94">
        <f t="shared" si="81"/>
        <v>3726</v>
      </c>
      <c r="M2470" s="94">
        <f t="shared" si="80"/>
        <v>0</v>
      </c>
      <c r="N2470" s="90" t="s">
        <v>3486</v>
      </c>
      <c r="O2470" s="90" t="s">
        <v>3775</v>
      </c>
      <c r="P2470" s="90" t="s">
        <v>2619</v>
      </c>
      <c r="Q2470" s="90"/>
      <c r="R2470" s="90"/>
      <c r="S2470" s="90"/>
      <c r="T2470" s="90"/>
      <c r="U2470" s="90"/>
      <c r="V2470" s="90"/>
      <c r="W2470" s="90"/>
      <c r="X2470" s="90"/>
      <c r="Y2470" s="90"/>
      <c r="Z2470" s="90"/>
      <c r="AA2470" s="90"/>
      <c r="AB2470" s="90"/>
      <c r="AC2470" s="90"/>
      <c r="AD2470" s="90"/>
      <c r="AE2470" s="90"/>
      <c r="AF2470" s="90"/>
      <c r="AG2470" s="90"/>
      <c r="AH2470" s="90"/>
      <c r="AI2470" s="90"/>
      <c r="AJ2470" s="90"/>
      <c r="AK2470" s="90"/>
      <c r="AL2470" s="90"/>
      <c r="AM2470" s="90"/>
      <c r="AN2470" s="90"/>
      <c r="AO2470" s="90"/>
      <c r="AP2470" s="90"/>
      <c r="AQ2470" s="90"/>
      <c r="AR2470" s="90"/>
      <c r="AS2470" s="90"/>
      <c r="AT2470" s="90"/>
      <c r="AU2470" s="90"/>
      <c r="AV2470" s="90"/>
      <c r="AW2470" s="90"/>
      <c r="AX2470" s="90"/>
      <c r="AY2470" s="90"/>
      <c r="AZ2470" s="90"/>
      <c r="BA2470" s="90"/>
      <c r="BB2470" s="90"/>
      <c r="BC2470" s="90"/>
      <c r="BD2470" s="90"/>
      <c r="BE2470" s="90"/>
      <c r="BF2470" s="90"/>
      <c r="BG2470" s="90"/>
      <c r="BH2470" s="90"/>
      <c r="BI2470" s="90"/>
      <c r="BJ2470" s="90"/>
      <c r="BK2470" s="90"/>
      <c r="BL2470" s="90"/>
      <c r="BM2470" s="90"/>
      <c r="BN2470" s="90"/>
      <c r="BO2470" s="90"/>
      <c r="BP2470" s="90"/>
      <c r="BQ2470" s="90"/>
      <c r="BR2470" s="90"/>
      <c r="BS2470" s="90"/>
      <c r="BT2470" s="90"/>
      <c r="BU2470" s="90"/>
      <c r="BV2470" s="90"/>
      <c r="BW2470" s="90"/>
      <c r="BX2470" s="90"/>
      <c r="BY2470" s="90"/>
      <c r="BZ2470" s="90"/>
      <c r="CA2470" s="90"/>
      <c r="CB2470" s="90"/>
      <c r="CC2470" s="90"/>
      <c r="CD2470" s="90"/>
      <c r="CE2470" s="90"/>
      <c r="CF2470" s="90"/>
      <c r="CG2470" s="90"/>
      <c r="CH2470" s="90"/>
      <c r="CI2470" s="90"/>
      <c r="CJ2470" s="90"/>
      <c r="CK2470" s="90"/>
      <c r="CL2470" s="90"/>
      <c r="CM2470" s="90"/>
      <c r="CN2470" s="90"/>
      <c r="CO2470" s="90"/>
      <c r="CP2470" s="90"/>
      <c r="CQ2470" s="90"/>
      <c r="CR2470" s="90"/>
      <c r="CS2470" s="90"/>
      <c r="CT2470" s="90"/>
      <c r="CU2470" s="90"/>
      <c r="CV2470" s="90"/>
      <c r="CW2470" s="90"/>
      <c r="CX2470" s="90"/>
      <c r="CY2470" s="90"/>
      <c r="CZ2470" s="90"/>
      <c r="DA2470" s="90"/>
      <c r="DB2470" s="90"/>
      <c r="DC2470" s="90"/>
      <c r="DD2470" s="90"/>
      <c r="DE2470" s="90"/>
      <c r="DF2470" s="90"/>
      <c r="DG2470" s="90"/>
      <c r="DH2470" s="90"/>
      <c r="DI2470" s="90"/>
      <c r="DJ2470" s="90"/>
      <c r="DK2470" s="90"/>
      <c r="DL2470" s="90"/>
      <c r="DM2470" s="90"/>
      <c r="DN2470" s="90"/>
      <c r="DO2470" s="90"/>
      <c r="DP2470" s="90"/>
      <c r="DQ2470" s="90"/>
      <c r="DR2470" s="90"/>
      <c r="DS2470" s="90"/>
      <c r="DT2470" s="90"/>
      <c r="DU2470" s="90"/>
      <c r="DV2470" s="90"/>
      <c r="DW2470" s="90"/>
      <c r="DX2470" s="90"/>
      <c r="DY2470" s="90"/>
      <c r="DZ2470" s="90"/>
      <c r="EA2470" s="90"/>
      <c r="EB2470" s="90"/>
      <c r="EC2470" s="90"/>
      <c r="ED2470" s="90"/>
      <c r="EE2470" s="90"/>
      <c r="EF2470" s="90"/>
      <c r="EG2470" s="90"/>
      <c r="EH2470" s="90"/>
      <c r="EI2470" s="90"/>
      <c r="EJ2470" s="90"/>
      <c r="EK2470" s="90"/>
      <c r="EL2470" s="90"/>
      <c r="EM2470" s="90"/>
      <c r="EN2470" s="90"/>
      <c r="EO2470" s="90"/>
      <c r="EP2470" s="90"/>
      <c r="EQ2470" s="90"/>
      <c r="ER2470" s="90"/>
      <c r="ES2470" s="90"/>
      <c r="ET2470" s="90"/>
      <c r="EU2470" s="90"/>
      <c r="EV2470" s="90"/>
      <c r="EW2470" s="90"/>
      <c r="EX2470" s="90"/>
      <c r="EY2470" s="90"/>
      <c r="EZ2470" s="90"/>
      <c r="FA2470" s="90"/>
      <c r="FB2470" s="90"/>
      <c r="FC2470" s="90"/>
      <c r="FD2470" s="90"/>
      <c r="FE2470" s="90"/>
      <c r="FF2470" s="90"/>
      <c r="FG2470" s="90"/>
      <c r="FH2470" s="90"/>
      <c r="FI2470" s="90"/>
      <c r="FJ2470" s="90"/>
      <c r="FK2470" s="90"/>
      <c r="FL2470" s="90"/>
      <c r="FM2470" s="90"/>
      <c r="FN2470" s="90"/>
      <c r="FO2470" s="90"/>
      <c r="FP2470" s="90"/>
      <c r="FQ2470" s="90"/>
      <c r="FR2470" s="90"/>
      <c r="FS2470" s="90"/>
      <c r="FT2470" s="90"/>
      <c r="FU2470" s="90"/>
      <c r="FV2470" s="90"/>
      <c r="FW2470" s="90"/>
      <c r="FX2470" s="90"/>
      <c r="FY2470" s="90"/>
      <c r="FZ2470" s="90"/>
      <c r="GA2470" s="90"/>
      <c r="GB2470" s="90"/>
      <c r="GC2470" s="90"/>
      <c r="GD2470" s="90"/>
      <c r="GE2470" s="90"/>
      <c r="GF2470" s="90"/>
      <c r="GG2470" s="90"/>
      <c r="GH2470" s="90"/>
      <c r="GI2470" s="90"/>
      <c r="GJ2470" s="90"/>
      <c r="GK2470" s="90"/>
      <c r="GL2470" s="90"/>
      <c r="GM2470" s="90"/>
      <c r="GN2470" s="90"/>
      <c r="GO2470" s="90"/>
      <c r="GP2470" s="90"/>
      <c r="GQ2470" s="90"/>
      <c r="GR2470" s="90"/>
      <c r="GS2470" s="90"/>
      <c r="GT2470" s="90"/>
      <c r="GU2470" s="90"/>
      <c r="GV2470" s="90"/>
      <c r="GW2470" s="90"/>
      <c r="GX2470" s="90"/>
      <c r="GY2470" s="90"/>
      <c r="GZ2470" s="90"/>
      <c r="HA2470" s="90"/>
      <c r="HB2470" s="90"/>
      <c r="HC2470" s="90"/>
      <c r="HD2470" s="90"/>
      <c r="HE2470" s="90"/>
      <c r="HF2470" s="90"/>
      <c r="HG2470" s="90"/>
      <c r="HH2470" s="90"/>
      <c r="HI2470" s="90"/>
      <c r="HJ2470" s="90"/>
      <c r="HK2470" s="90"/>
      <c r="HL2470" s="90"/>
      <c r="HM2470" s="90"/>
      <c r="HN2470" s="90"/>
      <c r="HO2470" s="90"/>
      <c r="HP2470" s="90"/>
      <c r="HQ2470" s="90"/>
      <c r="HR2470" s="90"/>
      <c r="HS2470" s="90"/>
      <c r="HT2470" s="90"/>
      <c r="HU2470" s="90"/>
      <c r="HV2470" s="90"/>
      <c r="HW2470" s="90"/>
      <c r="HX2470" s="90"/>
      <c r="HY2470" s="90"/>
      <c r="HZ2470" s="90"/>
      <c r="IA2470" s="90"/>
      <c r="IB2470" s="90"/>
      <c r="IC2470" s="90"/>
      <c r="ID2470" s="90"/>
      <c r="IE2470" s="90"/>
      <c r="IF2470" s="90"/>
      <c r="IG2470" s="90"/>
      <c r="IH2470" s="90"/>
      <c r="II2470" s="90"/>
      <c r="IJ2470" s="90"/>
      <c r="IK2470" s="90"/>
      <c r="IL2470" s="90"/>
      <c r="IM2470" s="90"/>
    </row>
    <row r="2471" spans="1:247" ht="16.899999999999999" customHeight="1">
      <c r="A2471" s="90" t="s">
        <v>3336</v>
      </c>
      <c r="B2471" s="90" t="s">
        <v>3770</v>
      </c>
      <c r="C2471" s="90" t="s">
        <v>3771</v>
      </c>
      <c r="D2471" s="90" t="s">
        <v>2773</v>
      </c>
      <c r="E2471" s="90">
        <v>10761</v>
      </c>
      <c r="F2471" s="90" t="s">
        <v>3772</v>
      </c>
      <c r="G2471" s="90" t="s">
        <v>3776</v>
      </c>
      <c r="H2471" s="92"/>
      <c r="I2471" s="92"/>
      <c r="J2471" s="93"/>
      <c r="K2471" s="94">
        <v>975</v>
      </c>
      <c r="L2471" s="94">
        <v>975</v>
      </c>
      <c r="M2471" s="94">
        <f t="shared" si="80"/>
        <v>0</v>
      </c>
      <c r="N2471" s="90" t="s">
        <v>3462</v>
      </c>
      <c r="O2471" s="90" t="s">
        <v>3463</v>
      </c>
      <c r="P2471" s="90" t="s">
        <v>3035</v>
      </c>
      <c r="Q2471" s="90"/>
      <c r="R2471" s="90"/>
      <c r="S2471" s="90"/>
      <c r="T2471" s="90"/>
      <c r="U2471" s="90"/>
      <c r="V2471" s="90"/>
      <c r="W2471" s="90"/>
      <c r="X2471" s="90"/>
      <c r="Y2471" s="90"/>
      <c r="Z2471" s="90"/>
      <c r="AA2471" s="90"/>
      <c r="AB2471" s="90"/>
      <c r="AC2471" s="90"/>
      <c r="AD2471" s="90"/>
      <c r="AE2471" s="90"/>
      <c r="AF2471" s="90"/>
      <c r="AG2471" s="90"/>
      <c r="AH2471" s="90"/>
      <c r="AI2471" s="90"/>
      <c r="AJ2471" s="90"/>
      <c r="AK2471" s="90"/>
      <c r="AL2471" s="90"/>
      <c r="AM2471" s="90"/>
      <c r="AN2471" s="90"/>
      <c r="AO2471" s="90"/>
      <c r="AP2471" s="90"/>
      <c r="AQ2471" s="90"/>
      <c r="AR2471" s="90"/>
      <c r="AS2471" s="90"/>
      <c r="AT2471" s="90"/>
      <c r="AU2471" s="90"/>
      <c r="AV2471" s="90"/>
      <c r="AW2471" s="90"/>
      <c r="AX2471" s="90"/>
      <c r="AY2471" s="90"/>
      <c r="AZ2471" s="90"/>
      <c r="BA2471" s="90"/>
      <c r="BB2471" s="90"/>
      <c r="BC2471" s="90"/>
      <c r="BD2471" s="90"/>
      <c r="BE2471" s="90"/>
      <c r="BF2471" s="90"/>
      <c r="BG2471" s="90"/>
      <c r="BH2471" s="90"/>
      <c r="BI2471" s="90"/>
      <c r="BJ2471" s="90"/>
      <c r="BK2471" s="90"/>
      <c r="BL2471" s="90"/>
      <c r="BM2471" s="90"/>
      <c r="BN2471" s="90"/>
      <c r="BO2471" s="90"/>
      <c r="BP2471" s="90"/>
      <c r="BQ2471" s="90"/>
      <c r="BR2471" s="90"/>
      <c r="BS2471" s="90"/>
      <c r="BT2471" s="90"/>
      <c r="BU2471" s="90"/>
      <c r="BV2471" s="90"/>
      <c r="BW2471" s="90"/>
      <c r="BX2471" s="90"/>
      <c r="BY2471" s="90"/>
      <c r="BZ2471" s="90"/>
      <c r="CA2471" s="90"/>
      <c r="CB2471" s="90"/>
      <c r="CC2471" s="90"/>
      <c r="CD2471" s="90"/>
      <c r="CE2471" s="90"/>
      <c r="CF2471" s="90"/>
      <c r="CG2471" s="90"/>
      <c r="CH2471" s="90"/>
      <c r="CI2471" s="90"/>
      <c r="CJ2471" s="90"/>
      <c r="CK2471" s="90"/>
      <c r="CL2471" s="90"/>
      <c r="CM2471" s="90"/>
      <c r="CN2471" s="90"/>
      <c r="CO2471" s="90"/>
      <c r="CP2471" s="90"/>
      <c r="CQ2471" s="90"/>
      <c r="CR2471" s="90"/>
      <c r="CS2471" s="90"/>
      <c r="CT2471" s="90"/>
      <c r="CU2471" s="90"/>
      <c r="CV2471" s="90"/>
      <c r="CW2471" s="90"/>
      <c r="CX2471" s="90"/>
      <c r="CY2471" s="90"/>
      <c r="CZ2471" s="90"/>
      <c r="DA2471" s="90"/>
      <c r="DB2471" s="90"/>
      <c r="DC2471" s="90"/>
      <c r="DD2471" s="90"/>
      <c r="DE2471" s="90"/>
      <c r="DF2471" s="90"/>
      <c r="DG2471" s="90"/>
      <c r="DH2471" s="90"/>
      <c r="DI2471" s="90"/>
      <c r="DJ2471" s="90"/>
      <c r="DK2471" s="90"/>
      <c r="DL2471" s="90"/>
      <c r="DM2471" s="90"/>
      <c r="DN2471" s="90"/>
      <c r="DO2471" s="90"/>
      <c r="DP2471" s="90"/>
      <c r="DQ2471" s="90"/>
      <c r="DR2471" s="90"/>
      <c r="DS2471" s="90"/>
      <c r="DT2471" s="90"/>
      <c r="DU2471" s="90"/>
      <c r="DV2471" s="90"/>
      <c r="DW2471" s="90"/>
      <c r="DX2471" s="90"/>
      <c r="DY2471" s="90"/>
      <c r="DZ2471" s="90"/>
      <c r="EA2471" s="90"/>
      <c r="EB2471" s="90"/>
      <c r="EC2471" s="90"/>
      <c r="ED2471" s="90"/>
      <c r="EE2471" s="90"/>
      <c r="EF2471" s="90"/>
      <c r="EG2471" s="90"/>
      <c r="EH2471" s="90"/>
      <c r="EI2471" s="90"/>
      <c r="EJ2471" s="90"/>
      <c r="EK2471" s="90"/>
      <c r="EL2471" s="90"/>
      <c r="EM2471" s="90"/>
      <c r="EN2471" s="90"/>
      <c r="EO2471" s="90"/>
      <c r="EP2471" s="90"/>
      <c r="EQ2471" s="90"/>
      <c r="ER2471" s="90"/>
      <c r="ES2471" s="90"/>
      <c r="ET2471" s="90"/>
      <c r="EU2471" s="90"/>
      <c r="EV2471" s="90"/>
      <c r="EW2471" s="90"/>
      <c r="EX2471" s="90"/>
      <c r="EY2471" s="90"/>
      <c r="EZ2471" s="90"/>
      <c r="FA2471" s="90"/>
      <c r="FB2471" s="90"/>
      <c r="FC2471" s="90"/>
      <c r="FD2471" s="90"/>
      <c r="FE2471" s="90"/>
      <c r="FF2471" s="90"/>
      <c r="FG2471" s="90"/>
      <c r="FH2471" s="90"/>
      <c r="FI2471" s="90"/>
      <c r="FJ2471" s="90"/>
      <c r="FK2471" s="90"/>
      <c r="FL2471" s="90"/>
      <c r="FM2471" s="90"/>
      <c r="FN2471" s="90"/>
      <c r="FO2471" s="90"/>
      <c r="FP2471" s="90"/>
      <c r="FQ2471" s="90"/>
      <c r="FR2471" s="90"/>
      <c r="FS2471" s="90"/>
      <c r="FT2471" s="90"/>
      <c r="FU2471" s="90"/>
      <c r="FV2471" s="90"/>
      <c r="FW2471" s="90"/>
      <c r="FX2471" s="90"/>
      <c r="FY2471" s="90"/>
      <c r="FZ2471" s="90"/>
      <c r="GA2471" s="90"/>
      <c r="GB2471" s="90"/>
      <c r="GC2471" s="90"/>
      <c r="GD2471" s="90"/>
      <c r="GE2471" s="90"/>
      <c r="GF2471" s="90"/>
      <c r="GG2471" s="90"/>
      <c r="GH2471" s="90"/>
      <c r="GI2471" s="90"/>
      <c r="GJ2471" s="90"/>
      <c r="GK2471" s="90"/>
      <c r="GL2471" s="90"/>
      <c r="GM2471" s="90"/>
      <c r="GN2471" s="90"/>
      <c r="GO2471" s="90"/>
      <c r="GP2471" s="90"/>
      <c r="GQ2471" s="90"/>
      <c r="GR2471" s="90"/>
      <c r="GS2471" s="90"/>
      <c r="GT2471" s="90"/>
      <c r="GU2471" s="90"/>
      <c r="GV2471" s="90"/>
      <c r="GW2471" s="90"/>
      <c r="GX2471" s="90"/>
      <c r="GY2471" s="90"/>
      <c r="GZ2471" s="90"/>
      <c r="HA2471" s="90"/>
      <c r="HB2471" s="90"/>
      <c r="HC2471" s="90"/>
      <c r="HD2471" s="90"/>
      <c r="HE2471" s="90"/>
      <c r="HF2471" s="90"/>
      <c r="HG2471" s="90"/>
      <c r="HH2471" s="90"/>
      <c r="HI2471" s="90"/>
      <c r="HJ2471" s="90"/>
      <c r="HK2471" s="90"/>
      <c r="HL2471" s="90"/>
      <c r="HM2471" s="90"/>
      <c r="HN2471" s="90"/>
      <c r="HO2471" s="90"/>
      <c r="HP2471" s="90"/>
      <c r="HQ2471" s="90"/>
      <c r="HR2471" s="90"/>
      <c r="HS2471" s="90"/>
      <c r="HT2471" s="90"/>
      <c r="HU2471" s="90"/>
      <c r="HV2471" s="90"/>
      <c r="HW2471" s="90"/>
      <c r="HX2471" s="90"/>
      <c r="HY2471" s="90"/>
      <c r="HZ2471" s="90"/>
      <c r="IA2471" s="90"/>
      <c r="IB2471" s="90"/>
      <c r="IC2471" s="90"/>
      <c r="ID2471" s="90"/>
      <c r="IE2471" s="90"/>
      <c r="IF2471" s="90"/>
      <c r="IG2471" s="90"/>
      <c r="IH2471" s="90"/>
      <c r="II2471" s="90"/>
      <c r="IJ2471" s="90"/>
      <c r="IK2471" s="90"/>
      <c r="IL2471" s="90"/>
      <c r="IM2471" s="90"/>
    </row>
    <row r="2472" spans="1:247" ht="13.5">
      <c r="A2472" s="90" t="s">
        <v>3353</v>
      </c>
      <c r="B2472" s="90" t="s">
        <v>3562</v>
      </c>
      <c r="C2472" s="90" t="s">
        <v>3777</v>
      </c>
      <c r="D2472" s="90" t="s">
        <v>3778</v>
      </c>
      <c r="E2472" s="90">
        <v>11927</v>
      </c>
      <c r="F2472" s="90" t="s">
        <v>3779</v>
      </c>
      <c r="G2472" s="90" t="s">
        <v>3780</v>
      </c>
      <c r="H2472" s="92"/>
      <c r="I2472" s="92"/>
      <c r="J2472" s="93"/>
      <c r="K2472" s="94">
        <v>5149.6000000000004</v>
      </c>
      <c r="L2472" s="94">
        <f>K2472</f>
        <v>5149.6000000000004</v>
      </c>
      <c r="M2472" s="94">
        <f t="shared" si="80"/>
        <v>0</v>
      </c>
      <c r="N2472" s="91"/>
      <c r="O2472" s="90"/>
      <c r="P2472" s="90"/>
      <c r="Q2472" s="90"/>
      <c r="R2472" s="90"/>
      <c r="S2472" s="90"/>
      <c r="T2472" s="90"/>
      <c r="U2472" s="90"/>
      <c r="V2472" s="90"/>
      <c r="W2472" s="90"/>
      <c r="X2472" s="90"/>
      <c r="Y2472" s="90"/>
      <c r="Z2472" s="90"/>
      <c r="AA2472" s="90"/>
      <c r="AB2472" s="90"/>
      <c r="AC2472" s="90"/>
      <c r="AD2472" s="90"/>
      <c r="AE2472" s="90"/>
      <c r="AF2472" s="90"/>
      <c r="AG2472" s="90"/>
      <c r="AH2472" s="90"/>
      <c r="AI2472" s="90"/>
      <c r="AJ2472" s="90"/>
      <c r="AK2472" s="90"/>
      <c r="AL2472" s="90"/>
      <c r="AM2472" s="90"/>
      <c r="AN2472" s="90"/>
      <c r="AO2472" s="90"/>
      <c r="AP2472" s="90"/>
      <c r="AQ2472" s="90"/>
      <c r="AR2472" s="90"/>
      <c r="AS2472" s="90"/>
      <c r="AT2472" s="90"/>
      <c r="AU2472" s="90"/>
      <c r="AV2472" s="90"/>
      <c r="AW2472" s="90"/>
      <c r="AX2472" s="90"/>
      <c r="AY2472" s="90"/>
      <c r="AZ2472" s="90"/>
      <c r="BA2472" s="90"/>
      <c r="BB2472" s="90"/>
      <c r="BC2472" s="90"/>
      <c r="BD2472" s="90"/>
      <c r="BE2472" s="90"/>
      <c r="BF2472" s="90"/>
      <c r="BG2472" s="90"/>
      <c r="BH2472" s="90"/>
      <c r="BI2472" s="90"/>
      <c r="BJ2472" s="90"/>
      <c r="BK2472" s="90"/>
      <c r="BL2472" s="90"/>
      <c r="BM2472" s="90"/>
      <c r="BN2472" s="90"/>
      <c r="BO2472" s="90"/>
      <c r="BP2472" s="90"/>
      <c r="BQ2472" s="90"/>
      <c r="BR2472" s="90"/>
      <c r="BS2472" s="90"/>
      <c r="BT2472" s="90"/>
      <c r="BU2472" s="90"/>
      <c r="BV2472" s="90"/>
      <c r="BW2472" s="90"/>
      <c r="BX2472" s="90"/>
      <c r="BY2472" s="90"/>
      <c r="BZ2472" s="90"/>
      <c r="CA2472" s="90"/>
      <c r="CB2472" s="90"/>
      <c r="CC2472" s="90"/>
      <c r="CD2472" s="90"/>
      <c r="CE2472" s="90"/>
      <c r="CF2472" s="90"/>
      <c r="CG2472" s="90"/>
      <c r="CH2472" s="90"/>
      <c r="CI2472" s="90"/>
      <c r="CJ2472" s="90"/>
      <c r="CK2472" s="90"/>
      <c r="CL2472" s="90"/>
      <c r="CM2472" s="90"/>
      <c r="CN2472" s="90"/>
      <c r="CO2472" s="90"/>
      <c r="CP2472" s="90"/>
      <c r="CQ2472" s="90"/>
      <c r="CR2472" s="90"/>
      <c r="CS2472" s="90"/>
      <c r="CT2472" s="90"/>
      <c r="CU2472" s="90"/>
      <c r="CV2472" s="90"/>
      <c r="CW2472" s="90"/>
      <c r="CX2472" s="90"/>
      <c r="CY2472" s="90"/>
      <c r="CZ2472" s="90"/>
      <c r="DA2472" s="90"/>
      <c r="DB2472" s="90"/>
      <c r="DC2472" s="90"/>
      <c r="DD2472" s="90"/>
      <c r="DE2472" s="90"/>
      <c r="DF2472" s="90"/>
      <c r="DG2472" s="90"/>
      <c r="DH2472" s="90"/>
      <c r="DI2472" s="90"/>
      <c r="DJ2472" s="90"/>
      <c r="DK2472" s="90"/>
      <c r="DL2472" s="90"/>
      <c r="DM2472" s="90"/>
      <c r="DN2472" s="90"/>
      <c r="DO2472" s="90"/>
      <c r="DP2472" s="90"/>
      <c r="DQ2472" s="90"/>
      <c r="DR2472" s="90"/>
      <c r="DS2472" s="90"/>
      <c r="DT2472" s="90"/>
      <c r="DU2472" s="90"/>
      <c r="DV2472" s="90"/>
      <c r="DW2472" s="90"/>
      <c r="DX2472" s="90"/>
      <c r="DY2472" s="90"/>
      <c r="DZ2472" s="90"/>
      <c r="EA2472" s="90"/>
      <c r="EB2472" s="90"/>
      <c r="EC2472" s="90"/>
      <c r="ED2472" s="90"/>
      <c r="EE2472" s="90"/>
      <c r="EF2472" s="90"/>
      <c r="EG2472" s="90"/>
      <c r="EH2472" s="90"/>
      <c r="EI2472" s="90"/>
      <c r="EJ2472" s="90"/>
      <c r="EK2472" s="90"/>
      <c r="EL2472" s="90"/>
      <c r="EM2472" s="90"/>
      <c r="EN2472" s="90"/>
      <c r="EO2472" s="90"/>
      <c r="EP2472" s="90"/>
      <c r="EQ2472" s="90"/>
      <c r="ER2472" s="90"/>
      <c r="ES2472" s="90"/>
      <c r="ET2472" s="90"/>
      <c r="EU2472" s="90"/>
      <c r="EV2472" s="90"/>
      <c r="EW2472" s="90"/>
      <c r="EX2472" s="90"/>
      <c r="EY2472" s="90"/>
      <c r="EZ2472" s="90"/>
      <c r="FA2472" s="90"/>
      <c r="FB2472" s="90"/>
      <c r="FC2472" s="90"/>
      <c r="FD2472" s="90"/>
      <c r="FE2472" s="90"/>
      <c r="FF2472" s="90"/>
      <c r="FG2472" s="90"/>
      <c r="FH2472" s="90"/>
      <c r="FI2472" s="90"/>
      <c r="FJ2472" s="90"/>
      <c r="FK2472" s="90"/>
      <c r="FL2472" s="90"/>
      <c r="FM2472" s="90"/>
      <c r="FN2472" s="90"/>
      <c r="FO2472" s="90"/>
      <c r="FP2472" s="90"/>
      <c r="FQ2472" s="90"/>
      <c r="FR2472" s="90"/>
      <c r="FS2472" s="90"/>
      <c r="FT2472" s="90"/>
      <c r="FU2472" s="90"/>
      <c r="FV2472" s="90"/>
      <c r="FW2472" s="90"/>
      <c r="FX2472" s="90"/>
      <c r="FY2472" s="90"/>
      <c r="FZ2472" s="90"/>
      <c r="GA2472" s="90"/>
      <c r="GB2472" s="90"/>
      <c r="GC2472" s="90"/>
      <c r="GD2472" s="90"/>
      <c r="GE2472" s="90"/>
      <c r="GF2472" s="90"/>
      <c r="GG2472" s="90"/>
      <c r="GH2472" s="90"/>
      <c r="GI2472" s="90"/>
      <c r="GJ2472" s="90"/>
      <c r="GK2472" s="90"/>
      <c r="GL2472" s="90"/>
      <c r="GM2472" s="90"/>
      <c r="GN2472" s="90"/>
      <c r="GO2472" s="90"/>
      <c r="GP2472" s="90"/>
      <c r="GQ2472" s="90"/>
      <c r="GR2472" s="90"/>
      <c r="GS2472" s="90"/>
      <c r="GT2472" s="90"/>
      <c r="GU2472" s="90"/>
      <c r="GV2472" s="90"/>
      <c r="GW2472" s="90"/>
      <c r="GX2472" s="90"/>
      <c r="GY2472" s="90"/>
      <c r="GZ2472" s="90"/>
      <c r="HA2472" s="90"/>
      <c r="HB2472" s="90"/>
      <c r="HC2472" s="90"/>
      <c r="HD2472" s="90"/>
      <c r="HE2472" s="90"/>
      <c r="HF2472" s="90"/>
      <c r="HG2472" s="90"/>
      <c r="HH2472" s="90"/>
      <c r="HI2472" s="90"/>
      <c r="HJ2472" s="90"/>
      <c r="HK2472" s="90"/>
      <c r="HL2472" s="90"/>
      <c r="HM2472" s="90"/>
      <c r="HN2472" s="90"/>
      <c r="HO2472" s="90"/>
      <c r="HP2472" s="90"/>
      <c r="HQ2472" s="90"/>
      <c r="HR2472" s="90"/>
      <c r="HS2472" s="90"/>
      <c r="HT2472" s="90"/>
      <c r="HU2472" s="90"/>
      <c r="HV2472" s="90"/>
      <c r="HW2472" s="90"/>
      <c r="HX2472" s="90"/>
      <c r="HY2472" s="90"/>
      <c r="HZ2472" s="90"/>
      <c r="IA2472" s="90"/>
      <c r="IB2472" s="90"/>
      <c r="IC2472" s="90"/>
      <c r="ID2472" s="90"/>
      <c r="IE2472" s="90"/>
      <c r="IF2472" s="90"/>
      <c r="IG2472" s="90"/>
      <c r="IH2472" s="90"/>
      <c r="II2472" s="90"/>
      <c r="IJ2472" s="90"/>
      <c r="IK2472" s="90"/>
      <c r="IL2472" s="90"/>
      <c r="IM2472" s="90"/>
    </row>
    <row r="2473" spans="1:247" ht="13.5">
      <c r="A2473" s="90" t="s">
        <v>3353</v>
      </c>
      <c r="B2473" s="90" t="s">
        <v>3781</v>
      </c>
      <c r="C2473" s="90"/>
      <c r="D2473" s="90" t="s">
        <v>3490</v>
      </c>
      <c r="E2473" s="90" t="s">
        <v>3782</v>
      </c>
      <c r="F2473" s="90" t="s">
        <v>3743</v>
      </c>
      <c r="G2473" s="90" t="s">
        <v>3783</v>
      </c>
      <c r="H2473" s="92"/>
      <c r="I2473" s="92"/>
      <c r="J2473" s="93"/>
      <c r="K2473" s="94">
        <v>40628.82</v>
      </c>
      <c r="L2473" s="94">
        <f>K2473</f>
        <v>40628.82</v>
      </c>
      <c r="M2473" s="94">
        <f t="shared" si="80"/>
        <v>0</v>
      </c>
      <c r="N2473" s="90" t="s">
        <v>3490</v>
      </c>
      <c r="O2473" s="90" t="s">
        <v>3491</v>
      </c>
      <c r="P2473" s="90" t="s">
        <v>2849</v>
      </c>
      <c r="Q2473" s="90"/>
      <c r="R2473" s="90"/>
      <c r="S2473" s="90"/>
      <c r="T2473" s="90"/>
      <c r="U2473" s="90"/>
      <c r="V2473" s="90"/>
      <c r="W2473" s="90"/>
      <c r="X2473" s="90"/>
      <c r="Y2473" s="90"/>
      <c r="Z2473" s="90"/>
      <c r="AA2473" s="90"/>
      <c r="AB2473" s="90"/>
      <c r="AC2473" s="90"/>
      <c r="AD2473" s="90"/>
      <c r="AE2473" s="90"/>
      <c r="AF2473" s="90"/>
      <c r="AG2473" s="90"/>
      <c r="AH2473" s="90"/>
      <c r="AI2473" s="90"/>
      <c r="AJ2473" s="90"/>
      <c r="AK2473" s="90"/>
      <c r="AL2473" s="90"/>
      <c r="AM2473" s="90"/>
      <c r="AN2473" s="90"/>
      <c r="AO2473" s="90"/>
      <c r="AP2473" s="90"/>
      <c r="AQ2473" s="90"/>
      <c r="AR2473" s="90"/>
      <c r="AS2473" s="90"/>
      <c r="AT2473" s="90"/>
      <c r="AU2473" s="90"/>
      <c r="AV2473" s="90"/>
      <c r="AW2473" s="90"/>
      <c r="AX2473" s="90"/>
      <c r="AY2473" s="90"/>
      <c r="AZ2473" s="90"/>
      <c r="BA2473" s="90"/>
      <c r="BB2473" s="90"/>
      <c r="BC2473" s="90"/>
      <c r="BD2473" s="90"/>
      <c r="BE2473" s="90"/>
      <c r="BF2473" s="90"/>
      <c r="BG2473" s="90"/>
      <c r="BH2473" s="90"/>
      <c r="BI2473" s="90"/>
      <c r="BJ2473" s="90"/>
      <c r="BK2473" s="90"/>
      <c r="BL2473" s="90"/>
      <c r="BM2473" s="90"/>
      <c r="BN2473" s="90"/>
      <c r="BO2473" s="90"/>
      <c r="BP2473" s="90"/>
      <c r="BQ2473" s="90"/>
      <c r="BR2473" s="90"/>
      <c r="BS2473" s="90"/>
      <c r="BT2473" s="90"/>
      <c r="BU2473" s="90"/>
      <c r="BV2473" s="90"/>
      <c r="BW2473" s="90"/>
      <c r="BX2473" s="90"/>
      <c r="BY2473" s="90"/>
      <c r="BZ2473" s="90"/>
      <c r="CA2473" s="90"/>
      <c r="CB2473" s="90"/>
      <c r="CC2473" s="90"/>
      <c r="CD2473" s="90"/>
      <c r="CE2473" s="90"/>
      <c r="CF2473" s="90"/>
      <c r="CG2473" s="90"/>
      <c r="CH2473" s="90"/>
      <c r="CI2473" s="90"/>
      <c r="CJ2473" s="90"/>
      <c r="CK2473" s="90"/>
      <c r="CL2473" s="90"/>
      <c r="CM2473" s="90"/>
      <c r="CN2473" s="90"/>
      <c r="CO2473" s="90"/>
      <c r="CP2473" s="90"/>
      <c r="CQ2473" s="90"/>
      <c r="CR2473" s="90"/>
      <c r="CS2473" s="90"/>
      <c r="CT2473" s="90"/>
      <c r="CU2473" s="90"/>
      <c r="CV2473" s="90"/>
      <c r="CW2473" s="90"/>
      <c r="CX2473" s="90"/>
      <c r="CY2473" s="90"/>
      <c r="CZ2473" s="90"/>
      <c r="DA2473" s="90"/>
      <c r="DB2473" s="90"/>
      <c r="DC2473" s="90"/>
      <c r="DD2473" s="90"/>
      <c r="DE2473" s="90"/>
      <c r="DF2473" s="90"/>
      <c r="DG2473" s="90"/>
      <c r="DH2473" s="90"/>
      <c r="DI2473" s="90"/>
      <c r="DJ2473" s="90"/>
      <c r="DK2473" s="90"/>
      <c r="DL2473" s="90"/>
      <c r="DM2473" s="90"/>
      <c r="DN2473" s="90"/>
      <c r="DO2473" s="90"/>
      <c r="DP2473" s="90"/>
      <c r="DQ2473" s="90"/>
      <c r="DR2473" s="90"/>
      <c r="DS2473" s="90"/>
      <c r="DT2473" s="90"/>
      <c r="DU2473" s="90"/>
      <c r="DV2473" s="90"/>
      <c r="DW2473" s="90"/>
      <c r="DX2473" s="90"/>
      <c r="DY2473" s="90"/>
      <c r="DZ2473" s="90"/>
      <c r="EA2473" s="90"/>
      <c r="EB2473" s="90"/>
      <c r="EC2473" s="90"/>
      <c r="ED2473" s="90"/>
      <c r="EE2473" s="90"/>
      <c r="EF2473" s="90"/>
      <c r="EG2473" s="90"/>
      <c r="EH2473" s="90"/>
      <c r="EI2473" s="90"/>
      <c r="EJ2473" s="90"/>
      <c r="EK2473" s="90"/>
      <c r="EL2473" s="90"/>
      <c r="EM2473" s="90"/>
      <c r="EN2473" s="90"/>
      <c r="EO2473" s="90"/>
      <c r="EP2473" s="90"/>
      <c r="EQ2473" s="90"/>
      <c r="ER2473" s="90"/>
      <c r="ES2473" s="90"/>
      <c r="ET2473" s="90"/>
      <c r="EU2473" s="90"/>
      <c r="EV2473" s="90"/>
      <c r="EW2473" s="90"/>
      <c r="EX2473" s="90"/>
      <c r="EY2473" s="90"/>
      <c r="EZ2473" s="90"/>
      <c r="FA2473" s="90"/>
      <c r="FB2473" s="90"/>
      <c r="FC2473" s="90"/>
      <c r="FD2473" s="90"/>
      <c r="FE2473" s="90"/>
      <c r="FF2473" s="90"/>
      <c r="FG2473" s="90"/>
      <c r="FH2473" s="90"/>
      <c r="FI2473" s="90"/>
      <c r="FJ2473" s="90"/>
      <c r="FK2473" s="90"/>
      <c r="FL2473" s="90"/>
      <c r="FM2473" s="90"/>
      <c r="FN2473" s="90"/>
      <c r="FO2473" s="90"/>
      <c r="FP2473" s="90"/>
      <c r="FQ2473" s="90"/>
      <c r="FR2473" s="90"/>
      <c r="FS2473" s="90"/>
      <c r="FT2473" s="90"/>
      <c r="FU2473" s="90"/>
      <c r="FV2473" s="90"/>
      <c r="FW2473" s="90"/>
      <c r="FX2473" s="90"/>
      <c r="FY2473" s="90"/>
      <c r="FZ2473" s="90"/>
      <c r="GA2473" s="90"/>
      <c r="GB2473" s="90"/>
      <c r="GC2473" s="90"/>
      <c r="GD2473" s="90"/>
      <c r="GE2473" s="90"/>
      <c r="GF2473" s="90"/>
      <c r="GG2473" s="90"/>
      <c r="GH2473" s="90"/>
      <c r="GI2473" s="90"/>
      <c r="GJ2473" s="90"/>
      <c r="GK2473" s="90"/>
      <c r="GL2473" s="90"/>
      <c r="GM2473" s="90"/>
      <c r="GN2473" s="90"/>
      <c r="GO2473" s="90"/>
      <c r="GP2473" s="90"/>
      <c r="GQ2473" s="90"/>
      <c r="GR2473" s="90"/>
      <c r="GS2473" s="90"/>
      <c r="GT2473" s="90"/>
      <c r="GU2473" s="90"/>
      <c r="GV2473" s="90"/>
      <c r="GW2473" s="90"/>
      <c r="GX2473" s="90"/>
      <c r="GY2473" s="90"/>
      <c r="GZ2473" s="90"/>
      <c r="HA2473" s="90"/>
      <c r="HB2473" s="90"/>
      <c r="HC2473" s="90"/>
      <c r="HD2473" s="90"/>
      <c r="HE2473" s="90"/>
      <c r="HF2473" s="90"/>
      <c r="HG2473" s="90"/>
      <c r="HH2473" s="90"/>
      <c r="HI2473" s="90"/>
      <c r="HJ2473" s="90"/>
      <c r="HK2473" s="90"/>
      <c r="HL2473" s="90"/>
      <c r="HM2473" s="90"/>
      <c r="HN2473" s="90"/>
      <c r="HO2473" s="90"/>
      <c r="HP2473" s="90"/>
      <c r="HQ2473" s="90"/>
      <c r="HR2473" s="90"/>
      <c r="HS2473" s="90"/>
      <c r="HT2473" s="90"/>
      <c r="HU2473" s="90"/>
      <c r="HV2473" s="90"/>
      <c r="HW2473" s="90"/>
      <c r="HX2473" s="90"/>
      <c r="HY2473" s="90"/>
      <c r="HZ2473" s="90"/>
      <c r="IA2473" s="90"/>
      <c r="IB2473" s="90"/>
      <c r="IC2473" s="90"/>
      <c r="ID2473" s="90"/>
      <c r="IE2473" s="90"/>
      <c r="IF2473" s="90"/>
      <c r="IG2473" s="90"/>
      <c r="IH2473" s="90"/>
      <c r="II2473" s="90"/>
      <c r="IJ2473" s="90"/>
      <c r="IK2473" s="90"/>
      <c r="IL2473" s="90"/>
      <c r="IM2473" s="90"/>
    </row>
    <row r="2474" spans="1:247" ht="13.5">
      <c r="A2474" s="90" t="s">
        <v>3353</v>
      </c>
      <c r="B2474" s="90" t="s">
        <v>3781</v>
      </c>
      <c r="C2474" s="90"/>
      <c r="D2474" s="90" t="s">
        <v>3490</v>
      </c>
      <c r="E2474" s="90" t="s">
        <v>504</v>
      </c>
      <c r="F2474" s="90" t="s">
        <v>3743</v>
      </c>
      <c r="G2474" s="90" t="s">
        <v>3784</v>
      </c>
      <c r="H2474" s="92"/>
      <c r="I2474" s="92"/>
      <c r="J2474" s="93"/>
      <c r="K2474" s="94">
        <v>13542.94</v>
      </c>
      <c r="L2474" s="94"/>
      <c r="M2474" s="94">
        <f t="shared" si="80"/>
        <v>13542.94</v>
      </c>
      <c r="N2474" s="90" t="s">
        <v>3517</v>
      </c>
      <c r="O2474" s="90" t="s">
        <v>3491</v>
      </c>
      <c r="P2474" s="90" t="s">
        <v>2849</v>
      </c>
      <c r="Q2474" s="90"/>
      <c r="R2474" s="90"/>
      <c r="S2474" s="90"/>
      <c r="T2474" s="90"/>
      <c r="U2474" s="90"/>
      <c r="V2474" s="90"/>
      <c r="W2474" s="90"/>
      <c r="X2474" s="90"/>
      <c r="Y2474" s="90"/>
      <c r="Z2474" s="90"/>
      <c r="AA2474" s="90"/>
      <c r="AB2474" s="90"/>
      <c r="AC2474" s="90"/>
      <c r="AD2474" s="90"/>
      <c r="AE2474" s="90"/>
      <c r="AF2474" s="90"/>
      <c r="AG2474" s="90"/>
      <c r="AH2474" s="90"/>
      <c r="AI2474" s="90"/>
      <c r="AJ2474" s="90"/>
      <c r="AK2474" s="90"/>
      <c r="AL2474" s="90"/>
      <c r="AM2474" s="90"/>
      <c r="AN2474" s="90"/>
      <c r="AO2474" s="90"/>
      <c r="AP2474" s="90"/>
      <c r="AQ2474" s="90"/>
      <c r="AR2474" s="90"/>
      <c r="AS2474" s="90"/>
      <c r="AT2474" s="90"/>
      <c r="AU2474" s="90"/>
      <c r="AV2474" s="90"/>
      <c r="AW2474" s="90"/>
      <c r="AX2474" s="90"/>
      <c r="AY2474" s="90"/>
      <c r="AZ2474" s="90"/>
      <c r="BA2474" s="90"/>
      <c r="BB2474" s="90"/>
      <c r="BC2474" s="90"/>
      <c r="BD2474" s="90"/>
      <c r="BE2474" s="90"/>
      <c r="BF2474" s="90"/>
      <c r="BG2474" s="90"/>
      <c r="BH2474" s="90"/>
      <c r="BI2474" s="90"/>
      <c r="BJ2474" s="90"/>
      <c r="BK2474" s="90"/>
      <c r="BL2474" s="90"/>
      <c r="BM2474" s="90"/>
      <c r="BN2474" s="90"/>
      <c r="BO2474" s="90"/>
      <c r="BP2474" s="90"/>
      <c r="BQ2474" s="90"/>
      <c r="BR2474" s="90"/>
      <c r="BS2474" s="90"/>
      <c r="BT2474" s="90"/>
      <c r="BU2474" s="90"/>
      <c r="BV2474" s="90"/>
      <c r="BW2474" s="90"/>
      <c r="BX2474" s="90"/>
      <c r="BY2474" s="90"/>
      <c r="BZ2474" s="90"/>
      <c r="CA2474" s="90"/>
      <c r="CB2474" s="90"/>
      <c r="CC2474" s="90"/>
      <c r="CD2474" s="90"/>
      <c r="CE2474" s="90"/>
      <c r="CF2474" s="90"/>
      <c r="CG2474" s="90"/>
      <c r="CH2474" s="90"/>
      <c r="CI2474" s="90"/>
      <c r="CJ2474" s="90"/>
      <c r="CK2474" s="90"/>
      <c r="CL2474" s="90"/>
      <c r="CM2474" s="90"/>
      <c r="CN2474" s="90"/>
      <c r="CO2474" s="90"/>
      <c r="CP2474" s="90"/>
      <c r="CQ2474" s="90"/>
      <c r="CR2474" s="90"/>
      <c r="CS2474" s="90"/>
      <c r="CT2474" s="90"/>
      <c r="CU2474" s="90"/>
      <c r="CV2474" s="90"/>
      <c r="CW2474" s="90"/>
      <c r="CX2474" s="90"/>
      <c r="CY2474" s="90"/>
      <c r="CZ2474" s="90"/>
      <c r="DA2474" s="90"/>
      <c r="DB2474" s="90"/>
      <c r="DC2474" s="90"/>
      <c r="DD2474" s="90"/>
      <c r="DE2474" s="90"/>
      <c r="DF2474" s="90"/>
      <c r="DG2474" s="90"/>
      <c r="DH2474" s="90"/>
      <c r="DI2474" s="90"/>
      <c r="DJ2474" s="90"/>
      <c r="DK2474" s="90"/>
      <c r="DL2474" s="90"/>
      <c r="DM2474" s="90"/>
      <c r="DN2474" s="90"/>
      <c r="DO2474" s="90"/>
      <c r="DP2474" s="90"/>
      <c r="DQ2474" s="90"/>
      <c r="DR2474" s="90"/>
      <c r="DS2474" s="90"/>
      <c r="DT2474" s="90"/>
      <c r="DU2474" s="90"/>
      <c r="DV2474" s="90"/>
      <c r="DW2474" s="90"/>
      <c r="DX2474" s="90"/>
      <c r="DY2474" s="90"/>
      <c r="DZ2474" s="90"/>
      <c r="EA2474" s="90"/>
      <c r="EB2474" s="90"/>
      <c r="EC2474" s="90"/>
      <c r="ED2474" s="90"/>
      <c r="EE2474" s="90"/>
      <c r="EF2474" s="90"/>
      <c r="EG2474" s="90"/>
      <c r="EH2474" s="90"/>
      <c r="EI2474" s="90"/>
      <c r="EJ2474" s="90"/>
      <c r="EK2474" s="90"/>
      <c r="EL2474" s="90"/>
      <c r="EM2474" s="90"/>
      <c r="EN2474" s="90"/>
      <c r="EO2474" s="90"/>
      <c r="EP2474" s="90"/>
      <c r="EQ2474" s="90"/>
      <c r="ER2474" s="90"/>
      <c r="ES2474" s="90"/>
      <c r="ET2474" s="90"/>
      <c r="EU2474" s="90"/>
      <c r="EV2474" s="90"/>
      <c r="EW2474" s="90"/>
      <c r="EX2474" s="90"/>
      <c r="EY2474" s="90"/>
      <c r="EZ2474" s="90"/>
      <c r="FA2474" s="90"/>
      <c r="FB2474" s="90"/>
      <c r="FC2474" s="90"/>
      <c r="FD2474" s="90"/>
      <c r="FE2474" s="90"/>
      <c r="FF2474" s="90"/>
      <c r="FG2474" s="90"/>
      <c r="FH2474" s="90"/>
      <c r="FI2474" s="90"/>
      <c r="FJ2474" s="90"/>
      <c r="FK2474" s="90"/>
      <c r="FL2474" s="90"/>
      <c r="FM2474" s="90"/>
      <c r="FN2474" s="90"/>
      <c r="FO2474" s="90"/>
      <c r="FP2474" s="90"/>
      <c r="FQ2474" s="90"/>
      <c r="FR2474" s="90"/>
      <c r="FS2474" s="90"/>
      <c r="FT2474" s="90"/>
      <c r="FU2474" s="90"/>
      <c r="FV2474" s="90"/>
      <c r="FW2474" s="90"/>
      <c r="FX2474" s="90"/>
      <c r="FY2474" s="90"/>
      <c r="FZ2474" s="90"/>
      <c r="GA2474" s="90"/>
      <c r="GB2474" s="90"/>
      <c r="GC2474" s="90"/>
      <c r="GD2474" s="90"/>
      <c r="GE2474" s="90"/>
      <c r="GF2474" s="90"/>
      <c r="GG2474" s="90"/>
      <c r="GH2474" s="90"/>
      <c r="GI2474" s="90"/>
      <c r="GJ2474" s="90"/>
      <c r="GK2474" s="90"/>
      <c r="GL2474" s="90"/>
      <c r="GM2474" s="90"/>
      <c r="GN2474" s="90"/>
      <c r="GO2474" s="90"/>
      <c r="GP2474" s="90"/>
      <c r="GQ2474" s="90"/>
      <c r="GR2474" s="90"/>
      <c r="GS2474" s="90"/>
      <c r="GT2474" s="90"/>
      <c r="GU2474" s="90"/>
      <c r="GV2474" s="90"/>
      <c r="GW2474" s="90"/>
      <c r="GX2474" s="90"/>
      <c r="GY2474" s="90"/>
      <c r="GZ2474" s="90"/>
      <c r="HA2474" s="90"/>
      <c r="HB2474" s="90"/>
      <c r="HC2474" s="90"/>
      <c r="HD2474" s="90"/>
      <c r="HE2474" s="90"/>
      <c r="HF2474" s="90"/>
      <c r="HG2474" s="90"/>
      <c r="HH2474" s="90"/>
      <c r="HI2474" s="90"/>
      <c r="HJ2474" s="90"/>
      <c r="HK2474" s="90"/>
      <c r="HL2474" s="90"/>
      <c r="HM2474" s="90"/>
      <c r="HN2474" s="90"/>
      <c r="HO2474" s="90"/>
      <c r="HP2474" s="90"/>
      <c r="HQ2474" s="90"/>
      <c r="HR2474" s="90"/>
      <c r="HS2474" s="90"/>
      <c r="HT2474" s="90"/>
      <c r="HU2474" s="90"/>
      <c r="HV2474" s="90"/>
      <c r="HW2474" s="90"/>
      <c r="HX2474" s="90"/>
      <c r="HY2474" s="90"/>
      <c r="HZ2474" s="90"/>
      <c r="IA2474" s="90"/>
      <c r="IB2474" s="90"/>
      <c r="IC2474" s="90"/>
      <c r="ID2474" s="90"/>
      <c r="IE2474" s="90"/>
      <c r="IF2474" s="90"/>
      <c r="IG2474" s="90"/>
      <c r="IH2474" s="90"/>
      <c r="II2474" s="90"/>
      <c r="IJ2474" s="90"/>
      <c r="IK2474" s="90"/>
      <c r="IL2474" s="90"/>
      <c r="IM2474" s="90"/>
    </row>
    <row r="2475" spans="1:247" ht="13.5">
      <c r="A2475" s="90" t="s">
        <v>3353</v>
      </c>
      <c r="B2475" s="90" t="s">
        <v>3781</v>
      </c>
      <c r="C2475" s="90"/>
      <c r="D2475" s="111">
        <v>45972</v>
      </c>
      <c r="E2475" s="90">
        <v>148</v>
      </c>
      <c r="F2475" s="90" t="s">
        <v>3743</v>
      </c>
      <c r="G2475" s="90" t="s">
        <v>3784</v>
      </c>
      <c r="H2475" s="92"/>
      <c r="I2475" s="92"/>
      <c r="J2475" s="93"/>
      <c r="K2475" s="94">
        <v>13542.94</v>
      </c>
      <c r="L2475" s="94">
        <f>+K2475</f>
        <v>13542.94</v>
      </c>
      <c r="M2475" s="94">
        <f t="shared" si="80"/>
        <v>0</v>
      </c>
      <c r="N2475" s="90" t="s">
        <v>3517</v>
      </c>
      <c r="O2475" s="90" t="s">
        <v>3491</v>
      </c>
      <c r="P2475" s="90" t="s">
        <v>2849</v>
      </c>
      <c r="Q2475" s="90"/>
      <c r="R2475" s="90"/>
      <c r="S2475" s="90"/>
      <c r="T2475" s="90"/>
      <c r="U2475" s="90"/>
      <c r="V2475" s="90"/>
      <c r="W2475" s="90"/>
      <c r="X2475" s="90"/>
      <c r="Y2475" s="90"/>
      <c r="Z2475" s="90"/>
      <c r="AA2475" s="90"/>
      <c r="AB2475" s="90"/>
      <c r="AC2475" s="90"/>
      <c r="AD2475" s="90"/>
      <c r="AE2475" s="90"/>
      <c r="AF2475" s="90"/>
      <c r="AG2475" s="90"/>
      <c r="AH2475" s="90"/>
      <c r="AI2475" s="90"/>
      <c r="AJ2475" s="90"/>
      <c r="AK2475" s="90"/>
      <c r="AL2475" s="90"/>
      <c r="AM2475" s="90"/>
      <c r="AN2475" s="90"/>
      <c r="AO2475" s="90"/>
      <c r="AP2475" s="90"/>
      <c r="AQ2475" s="90"/>
      <c r="AR2475" s="90"/>
      <c r="AS2475" s="90"/>
      <c r="AT2475" s="90"/>
      <c r="AU2475" s="90"/>
      <c r="AV2475" s="90"/>
      <c r="AW2475" s="90"/>
      <c r="AX2475" s="90"/>
      <c r="AY2475" s="90"/>
      <c r="AZ2475" s="90"/>
      <c r="BA2475" s="90"/>
      <c r="BB2475" s="90"/>
      <c r="BC2475" s="90"/>
      <c r="BD2475" s="90"/>
      <c r="BE2475" s="90"/>
      <c r="BF2475" s="90"/>
      <c r="BG2475" s="90"/>
      <c r="BH2475" s="90"/>
      <c r="BI2475" s="90"/>
      <c r="BJ2475" s="90"/>
      <c r="BK2475" s="90"/>
      <c r="BL2475" s="90"/>
      <c r="BM2475" s="90"/>
      <c r="BN2475" s="90"/>
      <c r="BO2475" s="90"/>
      <c r="BP2475" s="90"/>
      <c r="BQ2475" s="90"/>
      <c r="BR2475" s="90"/>
      <c r="BS2475" s="90"/>
      <c r="BT2475" s="90"/>
      <c r="BU2475" s="90"/>
      <c r="BV2475" s="90"/>
      <c r="BW2475" s="90"/>
      <c r="BX2475" s="90"/>
      <c r="BY2475" s="90"/>
      <c r="BZ2475" s="90"/>
      <c r="CA2475" s="90"/>
      <c r="CB2475" s="90"/>
      <c r="CC2475" s="90"/>
      <c r="CD2475" s="90"/>
      <c r="CE2475" s="90"/>
      <c r="CF2475" s="90"/>
      <c r="CG2475" s="90"/>
      <c r="CH2475" s="90"/>
      <c r="CI2475" s="90"/>
      <c r="CJ2475" s="90"/>
      <c r="CK2475" s="90"/>
      <c r="CL2475" s="90"/>
      <c r="CM2475" s="90"/>
      <c r="CN2475" s="90"/>
      <c r="CO2475" s="90"/>
      <c r="CP2475" s="90"/>
      <c r="CQ2475" s="90"/>
      <c r="CR2475" s="90"/>
      <c r="CS2475" s="90"/>
      <c r="CT2475" s="90"/>
      <c r="CU2475" s="90"/>
      <c r="CV2475" s="90"/>
      <c r="CW2475" s="90"/>
      <c r="CX2475" s="90"/>
      <c r="CY2475" s="90"/>
      <c r="CZ2475" s="90"/>
      <c r="DA2475" s="90"/>
      <c r="DB2475" s="90"/>
      <c r="DC2475" s="90"/>
      <c r="DD2475" s="90"/>
      <c r="DE2475" s="90"/>
      <c r="DF2475" s="90"/>
      <c r="DG2475" s="90"/>
      <c r="DH2475" s="90"/>
      <c r="DI2475" s="90"/>
      <c r="DJ2475" s="90"/>
      <c r="DK2475" s="90"/>
      <c r="DL2475" s="90"/>
      <c r="DM2475" s="90"/>
      <c r="DN2475" s="90"/>
      <c r="DO2475" s="90"/>
      <c r="DP2475" s="90"/>
      <c r="DQ2475" s="90"/>
      <c r="DR2475" s="90"/>
      <c r="DS2475" s="90"/>
      <c r="DT2475" s="90"/>
      <c r="DU2475" s="90"/>
      <c r="DV2475" s="90"/>
      <c r="DW2475" s="90"/>
      <c r="DX2475" s="90"/>
      <c r="DY2475" s="90"/>
      <c r="DZ2475" s="90"/>
      <c r="EA2475" s="90"/>
      <c r="EB2475" s="90"/>
      <c r="EC2475" s="90"/>
      <c r="ED2475" s="90"/>
      <c r="EE2475" s="90"/>
      <c r="EF2475" s="90"/>
      <c r="EG2475" s="90"/>
      <c r="EH2475" s="90"/>
      <c r="EI2475" s="90"/>
      <c r="EJ2475" s="90"/>
      <c r="EK2475" s="90"/>
      <c r="EL2475" s="90"/>
      <c r="EM2475" s="90"/>
      <c r="EN2475" s="90"/>
      <c r="EO2475" s="90"/>
      <c r="EP2475" s="90"/>
      <c r="EQ2475" s="90"/>
      <c r="ER2475" s="90"/>
      <c r="ES2475" s="90"/>
      <c r="ET2475" s="90"/>
      <c r="EU2475" s="90"/>
      <c r="EV2475" s="90"/>
      <c r="EW2475" s="90"/>
      <c r="EX2475" s="90"/>
      <c r="EY2475" s="90"/>
      <c r="EZ2475" s="90"/>
      <c r="FA2475" s="90"/>
      <c r="FB2475" s="90"/>
      <c r="FC2475" s="90"/>
      <c r="FD2475" s="90"/>
      <c r="FE2475" s="90"/>
      <c r="FF2475" s="90"/>
      <c r="FG2475" s="90"/>
      <c r="FH2475" s="90"/>
      <c r="FI2475" s="90"/>
      <c r="FJ2475" s="90"/>
      <c r="FK2475" s="90"/>
      <c r="FL2475" s="90"/>
      <c r="FM2475" s="90"/>
      <c r="FN2475" s="90"/>
      <c r="FO2475" s="90"/>
      <c r="FP2475" s="90"/>
      <c r="FQ2475" s="90"/>
      <c r="FR2475" s="90"/>
      <c r="FS2475" s="90"/>
      <c r="FT2475" s="90"/>
      <c r="FU2475" s="90"/>
      <c r="FV2475" s="90"/>
      <c r="FW2475" s="90"/>
      <c r="FX2475" s="90"/>
      <c r="FY2475" s="90"/>
      <c r="FZ2475" s="90"/>
      <c r="GA2475" s="90"/>
      <c r="GB2475" s="90"/>
      <c r="GC2475" s="90"/>
      <c r="GD2475" s="90"/>
      <c r="GE2475" s="90"/>
      <c r="GF2475" s="90"/>
      <c r="GG2475" s="90"/>
      <c r="GH2475" s="90"/>
      <c r="GI2475" s="90"/>
      <c r="GJ2475" s="90"/>
      <c r="GK2475" s="90"/>
      <c r="GL2475" s="90"/>
      <c r="GM2475" s="90"/>
      <c r="GN2475" s="90"/>
      <c r="GO2475" s="90"/>
      <c r="GP2475" s="90"/>
      <c r="GQ2475" s="90"/>
      <c r="GR2475" s="90"/>
      <c r="GS2475" s="90"/>
      <c r="GT2475" s="90"/>
      <c r="GU2475" s="90"/>
      <c r="GV2475" s="90"/>
      <c r="GW2475" s="90"/>
      <c r="GX2475" s="90"/>
      <c r="GY2475" s="90"/>
      <c r="GZ2475" s="90"/>
      <c r="HA2475" s="90"/>
      <c r="HB2475" s="90"/>
      <c r="HC2475" s="90"/>
      <c r="HD2475" s="90"/>
      <c r="HE2475" s="90"/>
      <c r="HF2475" s="90"/>
      <c r="HG2475" s="90"/>
      <c r="HH2475" s="90"/>
      <c r="HI2475" s="90"/>
      <c r="HJ2475" s="90"/>
      <c r="HK2475" s="90"/>
      <c r="HL2475" s="90"/>
      <c r="HM2475" s="90"/>
      <c r="HN2475" s="90"/>
      <c r="HO2475" s="90"/>
      <c r="HP2475" s="90"/>
      <c r="HQ2475" s="90"/>
      <c r="HR2475" s="90"/>
      <c r="HS2475" s="90"/>
      <c r="HT2475" s="90"/>
      <c r="HU2475" s="90"/>
      <c r="HV2475" s="90"/>
      <c r="HW2475" s="90"/>
      <c r="HX2475" s="90"/>
      <c r="HY2475" s="90"/>
      <c r="HZ2475" s="90"/>
      <c r="IA2475" s="90"/>
      <c r="IB2475" s="90"/>
      <c r="IC2475" s="90"/>
      <c r="ID2475" s="90"/>
      <c r="IE2475" s="90"/>
      <c r="IF2475" s="90"/>
      <c r="IG2475" s="90"/>
      <c r="IH2475" s="90"/>
      <c r="II2475" s="90"/>
      <c r="IJ2475" s="90"/>
      <c r="IK2475" s="90"/>
      <c r="IL2475" s="90"/>
      <c r="IM2475" s="90"/>
    </row>
    <row r="2476" spans="1:247" ht="13.5">
      <c r="A2476" s="90" t="s">
        <v>3353</v>
      </c>
      <c r="B2476" s="90" t="s">
        <v>3785</v>
      </c>
      <c r="C2476" s="90" t="s">
        <v>3777</v>
      </c>
      <c r="D2476" s="91">
        <v>45819</v>
      </c>
      <c r="E2476" s="90">
        <v>418827</v>
      </c>
      <c r="F2476" s="90" t="s">
        <v>3786</v>
      </c>
      <c r="G2476" s="90" t="s">
        <v>3787</v>
      </c>
      <c r="H2476" s="92">
        <v>1500000</v>
      </c>
      <c r="I2476" s="92">
        <v>495</v>
      </c>
      <c r="J2476" s="93"/>
      <c r="K2476" s="94">
        <f>H2476/I2476</f>
        <v>3030.3030303030305</v>
      </c>
      <c r="L2476" s="94">
        <f t="shared" ref="L2476:L2482" si="83">K2476</f>
        <v>3030.3030303030305</v>
      </c>
      <c r="M2476" s="94">
        <f t="shared" si="80"/>
        <v>0</v>
      </c>
      <c r="N2476" s="90" t="s">
        <v>3517</v>
      </c>
      <c r="O2476" s="90" t="s">
        <v>3491</v>
      </c>
      <c r="P2476" s="90" t="s">
        <v>2849</v>
      </c>
      <c r="Q2476" s="90"/>
      <c r="R2476" s="90"/>
      <c r="S2476" s="90"/>
      <c r="T2476" s="90"/>
      <c r="U2476" s="90"/>
      <c r="V2476" s="90"/>
      <c r="W2476" s="90"/>
      <c r="X2476" s="90"/>
      <c r="Y2476" s="90"/>
      <c r="Z2476" s="90"/>
      <c r="AA2476" s="90"/>
      <c r="AB2476" s="90"/>
      <c r="AC2476" s="90"/>
      <c r="AD2476" s="90"/>
      <c r="AE2476" s="90"/>
      <c r="AF2476" s="90"/>
      <c r="AG2476" s="90"/>
      <c r="AH2476" s="90"/>
      <c r="AI2476" s="90"/>
      <c r="AJ2476" s="90"/>
      <c r="AK2476" s="90"/>
      <c r="AL2476" s="90"/>
      <c r="AM2476" s="90"/>
      <c r="AN2476" s="90"/>
      <c r="AO2476" s="90"/>
      <c r="AP2476" s="90"/>
      <c r="AQ2476" s="90"/>
      <c r="AR2476" s="90"/>
      <c r="AS2476" s="90"/>
      <c r="AT2476" s="90"/>
      <c r="AU2476" s="90"/>
      <c r="AV2476" s="90"/>
      <c r="AW2476" s="90"/>
      <c r="AX2476" s="90"/>
      <c r="AY2476" s="90"/>
      <c r="AZ2476" s="90"/>
      <c r="BA2476" s="90"/>
      <c r="BB2476" s="90"/>
      <c r="BC2476" s="90"/>
      <c r="BD2476" s="90"/>
      <c r="BE2476" s="90"/>
      <c r="BF2476" s="90"/>
      <c r="BG2476" s="90"/>
      <c r="BH2476" s="90"/>
      <c r="BI2476" s="90"/>
      <c r="BJ2476" s="90"/>
      <c r="BK2476" s="90"/>
      <c r="BL2476" s="90"/>
      <c r="BM2476" s="90"/>
      <c r="BN2476" s="90"/>
      <c r="BO2476" s="90"/>
      <c r="BP2476" s="90"/>
      <c r="BQ2476" s="90"/>
      <c r="BR2476" s="90"/>
      <c r="BS2476" s="90"/>
      <c r="BT2476" s="90"/>
      <c r="BU2476" s="90"/>
      <c r="BV2476" s="90"/>
      <c r="BW2476" s="90"/>
      <c r="BX2476" s="90"/>
      <c r="BY2476" s="90"/>
      <c r="BZ2476" s="90"/>
      <c r="CA2476" s="90"/>
      <c r="CB2476" s="90"/>
      <c r="CC2476" s="90"/>
      <c r="CD2476" s="90"/>
      <c r="CE2476" s="90"/>
      <c r="CF2476" s="90"/>
      <c r="CG2476" s="90"/>
      <c r="CH2476" s="90"/>
      <c r="CI2476" s="90"/>
      <c r="CJ2476" s="90"/>
      <c r="CK2476" s="90"/>
      <c r="CL2476" s="90"/>
      <c r="CM2476" s="90"/>
      <c r="CN2476" s="90"/>
      <c r="CO2476" s="90"/>
      <c r="CP2476" s="90"/>
      <c r="CQ2476" s="90"/>
      <c r="CR2476" s="90"/>
      <c r="CS2476" s="90"/>
      <c r="CT2476" s="90"/>
      <c r="CU2476" s="90"/>
      <c r="CV2476" s="90"/>
      <c r="CW2476" s="90"/>
      <c r="CX2476" s="90"/>
      <c r="CY2476" s="90"/>
      <c r="CZ2476" s="90"/>
      <c r="DA2476" s="90"/>
      <c r="DB2476" s="90"/>
      <c r="DC2476" s="90"/>
      <c r="DD2476" s="90"/>
      <c r="DE2476" s="90"/>
      <c r="DF2476" s="90"/>
      <c r="DG2476" s="90"/>
      <c r="DH2476" s="90"/>
      <c r="DI2476" s="90"/>
      <c r="DJ2476" s="90"/>
      <c r="DK2476" s="90"/>
      <c r="DL2476" s="90"/>
      <c r="DM2476" s="90"/>
      <c r="DN2476" s="90"/>
      <c r="DO2476" s="90"/>
      <c r="DP2476" s="90"/>
      <c r="DQ2476" s="90"/>
      <c r="DR2476" s="90"/>
      <c r="DS2476" s="90"/>
      <c r="DT2476" s="90"/>
      <c r="DU2476" s="90"/>
      <c r="DV2476" s="90"/>
      <c r="DW2476" s="90"/>
      <c r="DX2476" s="90"/>
      <c r="DY2476" s="90"/>
      <c r="DZ2476" s="90"/>
      <c r="EA2476" s="90"/>
      <c r="EB2476" s="90"/>
      <c r="EC2476" s="90"/>
      <c r="ED2476" s="90"/>
      <c r="EE2476" s="90"/>
      <c r="EF2476" s="90"/>
      <c r="EG2476" s="90"/>
      <c r="EH2476" s="90"/>
      <c r="EI2476" s="90"/>
      <c r="EJ2476" s="90"/>
      <c r="EK2476" s="90"/>
      <c r="EL2476" s="90"/>
      <c r="EM2476" s="90"/>
      <c r="EN2476" s="90"/>
      <c r="EO2476" s="90"/>
      <c r="EP2476" s="90"/>
      <c r="EQ2476" s="90"/>
      <c r="ER2476" s="90"/>
      <c r="ES2476" s="90"/>
      <c r="ET2476" s="90"/>
      <c r="EU2476" s="90"/>
      <c r="EV2476" s="90"/>
      <c r="EW2476" s="90"/>
      <c r="EX2476" s="90"/>
      <c r="EY2476" s="90"/>
      <c r="EZ2476" s="90"/>
      <c r="FA2476" s="90"/>
      <c r="FB2476" s="90"/>
      <c r="FC2476" s="90"/>
      <c r="FD2476" s="90"/>
      <c r="FE2476" s="90"/>
      <c r="FF2476" s="90"/>
      <c r="FG2476" s="90"/>
      <c r="FH2476" s="90"/>
      <c r="FI2476" s="90"/>
      <c r="FJ2476" s="90"/>
      <c r="FK2476" s="90"/>
      <c r="FL2476" s="90"/>
      <c r="FM2476" s="90"/>
      <c r="FN2476" s="90"/>
      <c r="FO2476" s="90"/>
      <c r="FP2476" s="90"/>
      <c r="FQ2476" s="90"/>
      <c r="FR2476" s="90"/>
      <c r="FS2476" s="90"/>
      <c r="FT2476" s="90"/>
      <c r="FU2476" s="90"/>
      <c r="FV2476" s="90"/>
      <c r="FW2476" s="90"/>
      <c r="FX2476" s="90"/>
      <c r="FY2476" s="90"/>
      <c r="FZ2476" s="90"/>
      <c r="GA2476" s="90"/>
      <c r="GB2476" s="90"/>
      <c r="GC2476" s="90"/>
      <c r="GD2476" s="90"/>
      <c r="GE2476" s="90"/>
      <c r="GF2476" s="90"/>
      <c r="GG2476" s="90"/>
      <c r="GH2476" s="90"/>
      <c r="GI2476" s="90"/>
      <c r="GJ2476" s="90"/>
      <c r="GK2476" s="90"/>
      <c r="GL2476" s="90"/>
      <c r="GM2476" s="90"/>
      <c r="GN2476" s="90"/>
      <c r="GO2476" s="90"/>
      <c r="GP2476" s="90"/>
      <c r="GQ2476" s="90"/>
      <c r="GR2476" s="90"/>
      <c r="GS2476" s="90"/>
      <c r="GT2476" s="90"/>
      <c r="GU2476" s="90"/>
      <c r="GV2476" s="90"/>
      <c r="GW2476" s="90"/>
      <c r="GX2476" s="90"/>
      <c r="GY2476" s="90"/>
      <c r="GZ2476" s="90"/>
      <c r="HA2476" s="90"/>
      <c r="HB2476" s="90"/>
      <c r="HC2476" s="90"/>
      <c r="HD2476" s="90"/>
      <c r="HE2476" s="90"/>
      <c r="HF2476" s="90"/>
      <c r="HG2476" s="90"/>
      <c r="HH2476" s="90"/>
      <c r="HI2476" s="90"/>
      <c r="HJ2476" s="90"/>
      <c r="HK2476" s="90"/>
      <c r="HL2476" s="90"/>
      <c r="HM2476" s="90"/>
      <c r="HN2476" s="90"/>
      <c r="HO2476" s="90"/>
      <c r="HP2476" s="90"/>
      <c r="HQ2476" s="90"/>
      <c r="HR2476" s="90"/>
      <c r="HS2476" s="90"/>
      <c r="HT2476" s="90"/>
      <c r="HU2476" s="90"/>
      <c r="HV2476" s="90"/>
      <c r="HW2476" s="90"/>
      <c r="HX2476" s="90"/>
      <c r="HY2476" s="90"/>
      <c r="HZ2476" s="90"/>
      <c r="IA2476" s="90"/>
      <c r="IB2476" s="90"/>
      <c r="IC2476" s="90"/>
      <c r="ID2476" s="90"/>
      <c r="IE2476" s="90"/>
      <c r="IF2476" s="90"/>
      <c r="IG2476" s="90"/>
      <c r="IH2476" s="90"/>
      <c r="II2476" s="90"/>
      <c r="IJ2476" s="90"/>
      <c r="IK2476" s="90"/>
      <c r="IL2476" s="90"/>
      <c r="IM2476" s="90"/>
    </row>
    <row r="2477" spans="1:247" ht="13.5">
      <c r="A2477" s="90" t="s">
        <v>3353</v>
      </c>
      <c r="B2477" s="90" t="s">
        <v>3699</v>
      </c>
      <c r="C2477" s="90" t="s">
        <v>3788</v>
      </c>
      <c r="D2477" s="90" t="s">
        <v>3530</v>
      </c>
      <c r="E2477" s="90" t="s">
        <v>3789</v>
      </c>
      <c r="F2477" s="90" t="s">
        <v>2898</v>
      </c>
      <c r="G2477" s="90" t="s">
        <v>3790</v>
      </c>
      <c r="H2477" s="92">
        <v>297000</v>
      </c>
      <c r="I2477" s="92">
        <v>495</v>
      </c>
      <c r="J2477" s="93"/>
      <c r="K2477" s="94">
        <f>H2477/I2477</f>
        <v>600</v>
      </c>
      <c r="L2477" s="94">
        <f t="shared" si="83"/>
        <v>600</v>
      </c>
      <c r="M2477" s="94">
        <f t="shared" si="80"/>
        <v>0</v>
      </c>
      <c r="N2477" s="91">
        <v>45849</v>
      </c>
      <c r="O2477" s="90" t="s">
        <v>3791</v>
      </c>
      <c r="P2477" s="90" t="s">
        <v>2619</v>
      </c>
      <c r="Q2477" s="90"/>
      <c r="R2477" s="90"/>
      <c r="S2477" s="90"/>
      <c r="T2477" s="90"/>
      <c r="U2477" s="90"/>
      <c r="V2477" s="90"/>
      <c r="W2477" s="90"/>
      <c r="X2477" s="90"/>
      <c r="Y2477" s="90"/>
      <c r="Z2477" s="90"/>
      <c r="AA2477" s="90"/>
      <c r="AB2477" s="90"/>
      <c r="AC2477" s="90"/>
      <c r="AD2477" s="90"/>
      <c r="AE2477" s="90"/>
      <c r="AF2477" s="90"/>
      <c r="AG2477" s="90"/>
      <c r="AH2477" s="90"/>
      <c r="AI2477" s="90"/>
      <c r="AJ2477" s="90"/>
      <c r="AK2477" s="90"/>
      <c r="AL2477" s="90"/>
      <c r="AM2477" s="90"/>
      <c r="AN2477" s="90"/>
      <c r="AO2477" s="90"/>
      <c r="AP2477" s="90"/>
      <c r="AQ2477" s="90"/>
      <c r="AR2477" s="90"/>
      <c r="AS2477" s="90"/>
      <c r="AT2477" s="90"/>
      <c r="AU2477" s="90"/>
      <c r="AV2477" s="90"/>
      <c r="AW2477" s="90"/>
      <c r="AX2477" s="90"/>
      <c r="AY2477" s="90"/>
      <c r="AZ2477" s="90"/>
      <c r="BA2477" s="90"/>
      <c r="BB2477" s="90"/>
      <c r="BC2477" s="90"/>
      <c r="BD2477" s="90"/>
      <c r="BE2477" s="90"/>
      <c r="BF2477" s="90"/>
      <c r="BG2477" s="90"/>
      <c r="BH2477" s="90"/>
      <c r="BI2477" s="90"/>
      <c r="BJ2477" s="90"/>
      <c r="BK2477" s="90"/>
      <c r="BL2477" s="90"/>
      <c r="BM2477" s="90"/>
      <c r="BN2477" s="90"/>
      <c r="BO2477" s="90"/>
      <c r="BP2477" s="90"/>
      <c r="BQ2477" s="90"/>
      <c r="BR2477" s="90"/>
      <c r="BS2477" s="90"/>
      <c r="BT2477" s="90"/>
      <c r="BU2477" s="90"/>
      <c r="BV2477" s="90"/>
      <c r="BW2477" s="90"/>
      <c r="BX2477" s="90"/>
      <c r="BY2477" s="90"/>
      <c r="BZ2477" s="90"/>
      <c r="CA2477" s="90"/>
      <c r="CB2477" s="90"/>
      <c r="CC2477" s="90"/>
      <c r="CD2477" s="90"/>
      <c r="CE2477" s="90"/>
      <c r="CF2477" s="90"/>
      <c r="CG2477" s="90"/>
      <c r="CH2477" s="90"/>
      <c r="CI2477" s="90"/>
      <c r="CJ2477" s="90"/>
      <c r="CK2477" s="90"/>
      <c r="CL2477" s="90"/>
      <c r="CM2477" s="90"/>
      <c r="CN2477" s="90"/>
      <c r="CO2477" s="90"/>
      <c r="CP2477" s="90"/>
      <c r="CQ2477" s="90"/>
      <c r="CR2477" s="90"/>
      <c r="CS2477" s="90"/>
      <c r="CT2477" s="90"/>
      <c r="CU2477" s="90"/>
      <c r="CV2477" s="90"/>
      <c r="CW2477" s="90"/>
      <c r="CX2477" s="90"/>
      <c r="CY2477" s="90"/>
      <c r="CZ2477" s="90"/>
      <c r="DA2477" s="90"/>
      <c r="DB2477" s="90"/>
      <c r="DC2477" s="90"/>
      <c r="DD2477" s="90"/>
      <c r="DE2477" s="90"/>
      <c r="DF2477" s="90"/>
      <c r="DG2477" s="90"/>
      <c r="DH2477" s="90"/>
      <c r="DI2477" s="90"/>
      <c r="DJ2477" s="90"/>
      <c r="DK2477" s="90"/>
      <c r="DL2477" s="90"/>
      <c r="DM2477" s="90"/>
      <c r="DN2477" s="90"/>
      <c r="DO2477" s="90"/>
      <c r="DP2477" s="90"/>
      <c r="DQ2477" s="90"/>
      <c r="DR2477" s="90"/>
      <c r="DS2477" s="90"/>
      <c r="DT2477" s="90"/>
      <c r="DU2477" s="90"/>
      <c r="DV2477" s="90"/>
      <c r="DW2477" s="90"/>
      <c r="DX2477" s="90"/>
      <c r="DY2477" s="90"/>
      <c r="DZ2477" s="90"/>
      <c r="EA2477" s="90"/>
      <c r="EB2477" s="90"/>
      <c r="EC2477" s="90"/>
      <c r="ED2477" s="90"/>
      <c r="EE2477" s="90"/>
      <c r="EF2477" s="90"/>
      <c r="EG2477" s="90"/>
      <c r="EH2477" s="90"/>
      <c r="EI2477" s="90"/>
      <c r="EJ2477" s="90"/>
      <c r="EK2477" s="90"/>
      <c r="EL2477" s="90"/>
      <c r="EM2477" s="90"/>
      <c r="EN2477" s="90"/>
      <c r="EO2477" s="90"/>
      <c r="EP2477" s="90"/>
      <c r="EQ2477" s="90"/>
      <c r="ER2477" s="90"/>
      <c r="ES2477" s="90"/>
      <c r="ET2477" s="90"/>
      <c r="EU2477" s="90"/>
      <c r="EV2477" s="90"/>
      <c r="EW2477" s="90"/>
      <c r="EX2477" s="90"/>
      <c r="EY2477" s="90"/>
      <c r="EZ2477" s="90"/>
      <c r="FA2477" s="90"/>
      <c r="FB2477" s="90"/>
      <c r="FC2477" s="90"/>
      <c r="FD2477" s="90"/>
      <c r="FE2477" s="90"/>
      <c r="FF2477" s="90"/>
      <c r="FG2477" s="90"/>
      <c r="FH2477" s="90"/>
      <c r="FI2477" s="90"/>
      <c r="FJ2477" s="90"/>
      <c r="FK2477" s="90"/>
      <c r="FL2477" s="90"/>
      <c r="FM2477" s="90"/>
      <c r="FN2477" s="90"/>
      <c r="FO2477" s="90"/>
      <c r="FP2477" s="90"/>
      <c r="FQ2477" s="90"/>
      <c r="FR2477" s="90"/>
      <c r="FS2477" s="90"/>
      <c r="FT2477" s="90"/>
      <c r="FU2477" s="90"/>
      <c r="FV2477" s="90"/>
      <c r="FW2477" s="90"/>
      <c r="FX2477" s="90"/>
      <c r="FY2477" s="90"/>
      <c r="FZ2477" s="90"/>
      <c r="GA2477" s="90"/>
      <c r="GB2477" s="90"/>
      <c r="GC2477" s="90"/>
      <c r="GD2477" s="90"/>
      <c r="GE2477" s="90"/>
      <c r="GF2477" s="90"/>
      <c r="GG2477" s="90"/>
      <c r="GH2477" s="90"/>
      <c r="GI2477" s="90"/>
      <c r="GJ2477" s="90"/>
      <c r="GK2477" s="90"/>
      <c r="GL2477" s="90"/>
      <c r="GM2477" s="90"/>
      <c r="GN2477" s="90"/>
      <c r="GO2477" s="90"/>
      <c r="GP2477" s="90"/>
      <c r="GQ2477" s="90"/>
      <c r="GR2477" s="90"/>
      <c r="GS2477" s="90"/>
      <c r="GT2477" s="90"/>
      <c r="GU2477" s="90"/>
      <c r="GV2477" s="90"/>
      <c r="GW2477" s="90"/>
      <c r="GX2477" s="90"/>
      <c r="GY2477" s="90"/>
      <c r="GZ2477" s="90"/>
      <c r="HA2477" s="90"/>
      <c r="HB2477" s="90"/>
      <c r="HC2477" s="90"/>
      <c r="HD2477" s="90"/>
      <c r="HE2477" s="90"/>
      <c r="HF2477" s="90"/>
      <c r="HG2477" s="90"/>
      <c r="HH2477" s="90"/>
      <c r="HI2477" s="90"/>
      <c r="HJ2477" s="90"/>
      <c r="HK2477" s="90"/>
      <c r="HL2477" s="90"/>
      <c r="HM2477" s="90"/>
      <c r="HN2477" s="90"/>
      <c r="HO2477" s="90"/>
      <c r="HP2477" s="90"/>
      <c r="HQ2477" s="90"/>
      <c r="HR2477" s="90"/>
      <c r="HS2477" s="90"/>
      <c r="HT2477" s="90"/>
      <c r="HU2477" s="90"/>
      <c r="HV2477" s="90"/>
      <c r="HW2477" s="90"/>
      <c r="HX2477" s="90"/>
      <c r="HY2477" s="90"/>
      <c r="HZ2477" s="90"/>
      <c r="IA2477" s="90"/>
      <c r="IB2477" s="90"/>
      <c r="IC2477" s="90"/>
      <c r="ID2477" s="90"/>
      <c r="IE2477" s="90"/>
      <c r="IF2477" s="90"/>
      <c r="IG2477" s="90"/>
      <c r="IH2477" s="90"/>
      <c r="II2477" s="90"/>
      <c r="IJ2477" s="90"/>
      <c r="IK2477" s="90"/>
      <c r="IL2477" s="90"/>
      <c r="IM2477" s="90"/>
    </row>
    <row r="2478" spans="1:247" ht="13.5">
      <c r="A2478" s="90" t="s">
        <v>3353</v>
      </c>
      <c r="B2478" s="90" t="s">
        <v>3699</v>
      </c>
      <c r="C2478" s="90" t="s">
        <v>3788</v>
      </c>
      <c r="D2478" s="90" t="s">
        <v>3530</v>
      </c>
      <c r="E2478" s="90" t="s">
        <v>3789</v>
      </c>
      <c r="F2478" s="90" t="s">
        <v>2898</v>
      </c>
      <c r="G2478" s="90" t="s">
        <v>3790</v>
      </c>
      <c r="H2478" s="92">
        <v>303000</v>
      </c>
      <c r="I2478" s="92">
        <v>495</v>
      </c>
      <c r="J2478" s="93"/>
      <c r="K2478" s="94">
        <f>H2478/I2478</f>
        <v>612.12121212121212</v>
      </c>
      <c r="L2478" s="94">
        <f t="shared" si="83"/>
        <v>612.12121212121212</v>
      </c>
      <c r="M2478" s="94">
        <f t="shared" si="80"/>
        <v>0</v>
      </c>
      <c r="N2478" s="91">
        <v>45972</v>
      </c>
      <c r="O2478" s="90" t="s">
        <v>3792</v>
      </c>
      <c r="P2478" s="90" t="s">
        <v>2849</v>
      </c>
      <c r="Q2478" s="90"/>
      <c r="R2478" s="90"/>
      <c r="S2478" s="90"/>
      <c r="T2478" s="90"/>
      <c r="U2478" s="90"/>
      <c r="V2478" s="90"/>
      <c r="W2478" s="90"/>
      <c r="X2478" s="90"/>
      <c r="Y2478" s="90"/>
      <c r="Z2478" s="90"/>
      <c r="AA2478" s="90"/>
      <c r="AB2478" s="90"/>
      <c r="AC2478" s="90"/>
      <c r="AD2478" s="90"/>
      <c r="AE2478" s="90"/>
      <c r="AF2478" s="90"/>
      <c r="AG2478" s="90"/>
      <c r="AH2478" s="90"/>
      <c r="AI2478" s="90"/>
      <c r="AJ2478" s="90"/>
      <c r="AK2478" s="90"/>
      <c r="AL2478" s="90"/>
      <c r="AM2478" s="90"/>
      <c r="AN2478" s="90"/>
      <c r="AO2478" s="90"/>
      <c r="AP2478" s="90"/>
      <c r="AQ2478" s="90"/>
      <c r="AR2478" s="90"/>
      <c r="AS2478" s="90"/>
      <c r="AT2478" s="90"/>
      <c r="AU2478" s="90"/>
      <c r="AV2478" s="90"/>
      <c r="AW2478" s="90"/>
      <c r="AX2478" s="90"/>
      <c r="AY2478" s="90"/>
      <c r="AZ2478" s="90"/>
      <c r="BA2478" s="90"/>
      <c r="BB2478" s="90"/>
      <c r="BC2478" s="90"/>
      <c r="BD2478" s="90"/>
      <c r="BE2478" s="90"/>
      <c r="BF2478" s="90"/>
      <c r="BG2478" s="90"/>
      <c r="BH2478" s="90"/>
      <c r="BI2478" s="90"/>
      <c r="BJ2478" s="90"/>
      <c r="BK2478" s="90"/>
      <c r="BL2478" s="90"/>
      <c r="BM2478" s="90"/>
      <c r="BN2478" s="90"/>
      <c r="BO2478" s="90"/>
      <c r="BP2478" s="90"/>
      <c r="BQ2478" s="90"/>
      <c r="BR2478" s="90"/>
      <c r="BS2478" s="90"/>
      <c r="BT2478" s="90"/>
      <c r="BU2478" s="90"/>
      <c r="BV2478" s="90"/>
      <c r="BW2478" s="90"/>
      <c r="BX2478" s="90"/>
      <c r="BY2478" s="90"/>
      <c r="BZ2478" s="90"/>
      <c r="CA2478" s="90"/>
      <c r="CB2478" s="90"/>
      <c r="CC2478" s="90"/>
      <c r="CD2478" s="90"/>
      <c r="CE2478" s="90"/>
      <c r="CF2478" s="90"/>
      <c r="CG2478" s="90"/>
      <c r="CH2478" s="90"/>
      <c r="CI2478" s="90"/>
      <c r="CJ2478" s="90"/>
      <c r="CK2478" s="90"/>
      <c r="CL2478" s="90"/>
      <c r="CM2478" s="90"/>
      <c r="CN2478" s="90"/>
      <c r="CO2478" s="90"/>
      <c r="CP2478" s="90"/>
      <c r="CQ2478" s="90"/>
      <c r="CR2478" s="90"/>
      <c r="CS2478" s="90"/>
      <c r="CT2478" s="90"/>
      <c r="CU2478" s="90"/>
      <c r="CV2478" s="90"/>
      <c r="CW2478" s="90"/>
      <c r="CX2478" s="90"/>
      <c r="CY2478" s="90"/>
      <c r="CZ2478" s="90"/>
      <c r="DA2478" s="90"/>
      <c r="DB2478" s="90"/>
      <c r="DC2478" s="90"/>
      <c r="DD2478" s="90"/>
      <c r="DE2478" s="90"/>
      <c r="DF2478" s="90"/>
      <c r="DG2478" s="90"/>
      <c r="DH2478" s="90"/>
      <c r="DI2478" s="90"/>
      <c r="DJ2478" s="90"/>
      <c r="DK2478" s="90"/>
      <c r="DL2478" s="90"/>
      <c r="DM2478" s="90"/>
      <c r="DN2478" s="90"/>
      <c r="DO2478" s="90"/>
      <c r="DP2478" s="90"/>
      <c r="DQ2478" s="90"/>
      <c r="DR2478" s="90"/>
      <c r="DS2478" s="90"/>
      <c r="DT2478" s="90"/>
      <c r="DU2478" s="90"/>
      <c r="DV2478" s="90"/>
      <c r="DW2478" s="90"/>
      <c r="DX2478" s="90"/>
      <c r="DY2478" s="90"/>
      <c r="DZ2478" s="90"/>
      <c r="EA2478" s="90"/>
      <c r="EB2478" s="90"/>
      <c r="EC2478" s="90"/>
      <c r="ED2478" s="90"/>
      <c r="EE2478" s="90"/>
      <c r="EF2478" s="90"/>
      <c r="EG2478" s="90"/>
      <c r="EH2478" s="90"/>
      <c r="EI2478" s="90"/>
      <c r="EJ2478" s="90"/>
      <c r="EK2478" s="90"/>
      <c r="EL2478" s="90"/>
      <c r="EM2478" s="90"/>
      <c r="EN2478" s="90"/>
      <c r="EO2478" s="90"/>
      <c r="EP2478" s="90"/>
      <c r="EQ2478" s="90"/>
      <c r="ER2478" s="90"/>
      <c r="ES2478" s="90"/>
      <c r="ET2478" s="90"/>
      <c r="EU2478" s="90"/>
      <c r="EV2478" s="90"/>
      <c r="EW2478" s="90"/>
      <c r="EX2478" s="90"/>
      <c r="EY2478" s="90"/>
      <c r="EZ2478" s="90"/>
      <c r="FA2478" s="90"/>
      <c r="FB2478" s="90"/>
      <c r="FC2478" s="90"/>
      <c r="FD2478" s="90"/>
      <c r="FE2478" s="90"/>
      <c r="FF2478" s="90"/>
      <c r="FG2478" s="90"/>
      <c r="FH2478" s="90"/>
      <c r="FI2478" s="90"/>
      <c r="FJ2478" s="90"/>
      <c r="FK2478" s="90"/>
      <c r="FL2478" s="90"/>
      <c r="FM2478" s="90"/>
      <c r="FN2478" s="90"/>
      <c r="FO2478" s="90"/>
      <c r="FP2478" s="90"/>
      <c r="FQ2478" s="90"/>
      <c r="FR2478" s="90"/>
      <c r="FS2478" s="90"/>
      <c r="FT2478" s="90"/>
      <c r="FU2478" s="90"/>
      <c r="FV2478" s="90"/>
      <c r="FW2478" s="90"/>
      <c r="FX2478" s="90"/>
      <c r="FY2478" s="90"/>
      <c r="FZ2478" s="90"/>
      <c r="GA2478" s="90"/>
      <c r="GB2478" s="90"/>
      <c r="GC2478" s="90"/>
      <c r="GD2478" s="90"/>
      <c r="GE2478" s="90"/>
      <c r="GF2478" s="90"/>
      <c r="GG2478" s="90"/>
      <c r="GH2478" s="90"/>
      <c r="GI2478" s="90"/>
      <c r="GJ2478" s="90"/>
      <c r="GK2478" s="90"/>
      <c r="GL2478" s="90"/>
      <c r="GM2478" s="90"/>
      <c r="GN2478" s="90"/>
      <c r="GO2478" s="90"/>
      <c r="GP2478" s="90"/>
      <c r="GQ2478" s="90"/>
      <c r="GR2478" s="90"/>
      <c r="GS2478" s="90"/>
      <c r="GT2478" s="90"/>
      <c r="GU2478" s="90"/>
      <c r="GV2478" s="90"/>
      <c r="GW2478" s="90"/>
      <c r="GX2478" s="90"/>
      <c r="GY2478" s="90"/>
      <c r="GZ2478" s="90"/>
      <c r="HA2478" s="90"/>
      <c r="HB2478" s="90"/>
      <c r="HC2478" s="90"/>
      <c r="HD2478" s="90"/>
      <c r="HE2478" s="90"/>
      <c r="HF2478" s="90"/>
      <c r="HG2478" s="90"/>
      <c r="HH2478" s="90"/>
      <c r="HI2478" s="90"/>
      <c r="HJ2478" s="90"/>
      <c r="HK2478" s="90"/>
      <c r="HL2478" s="90"/>
      <c r="HM2478" s="90"/>
      <c r="HN2478" s="90"/>
      <c r="HO2478" s="90"/>
      <c r="HP2478" s="90"/>
      <c r="HQ2478" s="90"/>
      <c r="HR2478" s="90"/>
      <c r="HS2478" s="90"/>
      <c r="HT2478" s="90"/>
      <c r="HU2478" s="90"/>
      <c r="HV2478" s="90"/>
      <c r="HW2478" s="90"/>
      <c r="HX2478" s="90"/>
      <c r="HY2478" s="90"/>
      <c r="HZ2478" s="90"/>
      <c r="IA2478" s="90"/>
      <c r="IB2478" s="90"/>
      <c r="IC2478" s="90"/>
      <c r="ID2478" s="90"/>
      <c r="IE2478" s="90"/>
      <c r="IF2478" s="90"/>
      <c r="IG2478" s="90"/>
      <c r="IH2478" s="90"/>
      <c r="II2478" s="90"/>
      <c r="IJ2478" s="90"/>
      <c r="IK2478" s="90"/>
      <c r="IL2478" s="90"/>
      <c r="IM2478" s="90"/>
    </row>
    <row r="2479" spans="1:247" ht="13.5">
      <c r="A2479" s="90" t="s">
        <v>3353</v>
      </c>
      <c r="B2479" s="90" t="s">
        <v>3699</v>
      </c>
      <c r="C2479" s="90" t="s">
        <v>3788</v>
      </c>
      <c r="D2479" s="91">
        <v>45819</v>
      </c>
      <c r="E2479" s="90">
        <v>418827</v>
      </c>
      <c r="F2479" s="90" t="s">
        <v>3786</v>
      </c>
      <c r="G2479" s="90" t="s">
        <v>3787</v>
      </c>
      <c r="H2479" s="92">
        <f>2045300-1500000</f>
        <v>545300</v>
      </c>
      <c r="I2479" s="92">
        <v>495</v>
      </c>
      <c r="J2479" s="93"/>
      <c r="K2479" s="94">
        <f>H2479/I2479</f>
        <v>1101.6161616161617</v>
      </c>
      <c r="L2479" s="94">
        <f t="shared" si="83"/>
        <v>1101.6161616161617</v>
      </c>
      <c r="M2479" s="94">
        <f t="shared" si="80"/>
        <v>0</v>
      </c>
      <c r="N2479" s="90" t="s">
        <v>3527</v>
      </c>
      <c r="O2479" s="90" t="s">
        <v>3528</v>
      </c>
      <c r="P2479" s="90" t="s">
        <v>2849</v>
      </c>
      <c r="Q2479" s="90"/>
      <c r="R2479" s="90" t="s">
        <v>3529</v>
      </c>
      <c r="S2479" s="90"/>
      <c r="T2479" s="90"/>
      <c r="U2479" s="90"/>
      <c r="V2479" s="90"/>
      <c r="W2479" s="90"/>
      <c r="X2479" s="90"/>
      <c r="Y2479" s="90"/>
      <c r="Z2479" s="90"/>
      <c r="AA2479" s="90"/>
      <c r="AB2479" s="90"/>
      <c r="AC2479" s="90"/>
      <c r="AD2479" s="90"/>
      <c r="AE2479" s="90"/>
      <c r="AF2479" s="90"/>
      <c r="AG2479" s="90"/>
      <c r="AH2479" s="90"/>
      <c r="AI2479" s="90"/>
      <c r="AJ2479" s="90"/>
      <c r="AK2479" s="90"/>
      <c r="AL2479" s="90"/>
      <c r="AM2479" s="90"/>
      <c r="AN2479" s="90"/>
      <c r="AO2479" s="90"/>
      <c r="AP2479" s="90"/>
      <c r="AQ2479" s="90"/>
      <c r="AR2479" s="90"/>
      <c r="AS2479" s="90"/>
      <c r="AT2479" s="90"/>
      <c r="AU2479" s="90"/>
      <c r="AV2479" s="90"/>
      <c r="AW2479" s="90"/>
      <c r="AX2479" s="90"/>
      <c r="AY2479" s="90"/>
      <c r="AZ2479" s="90"/>
      <c r="BA2479" s="90"/>
      <c r="BB2479" s="90"/>
      <c r="BC2479" s="90"/>
      <c r="BD2479" s="90"/>
      <c r="BE2479" s="90"/>
      <c r="BF2479" s="90"/>
      <c r="BG2479" s="90"/>
      <c r="BH2479" s="90"/>
      <c r="BI2479" s="90"/>
      <c r="BJ2479" s="90"/>
      <c r="BK2479" s="90"/>
      <c r="BL2479" s="90"/>
      <c r="BM2479" s="90"/>
      <c r="BN2479" s="90"/>
      <c r="BO2479" s="90"/>
      <c r="BP2479" s="90"/>
      <c r="BQ2479" s="90"/>
      <c r="BR2479" s="90"/>
      <c r="BS2479" s="90"/>
      <c r="BT2479" s="90"/>
      <c r="BU2479" s="90"/>
      <c r="BV2479" s="90"/>
      <c r="BW2479" s="90"/>
      <c r="BX2479" s="90"/>
      <c r="BY2479" s="90"/>
      <c r="BZ2479" s="90"/>
      <c r="CA2479" s="90"/>
      <c r="CB2479" s="90"/>
      <c r="CC2479" s="90"/>
      <c r="CD2479" s="90"/>
      <c r="CE2479" s="90"/>
      <c r="CF2479" s="90"/>
      <c r="CG2479" s="90"/>
      <c r="CH2479" s="90"/>
      <c r="CI2479" s="90"/>
      <c r="CJ2479" s="90"/>
      <c r="CK2479" s="90"/>
      <c r="CL2479" s="90"/>
      <c r="CM2479" s="90"/>
      <c r="CN2479" s="90"/>
      <c r="CO2479" s="90"/>
      <c r="CP2479" s="90"/>
      <c r="CQ2479" s="90"/>
      <c r="CR2479" s="90"/>
      <c r="CS2479" s="90"/>
      <c r="CT2479" s="90"/>
      <c r="CU2479" s="90"/>
      <c r="CV2479" s="90"/>
      <c r="CW2479" s="90"/>
      <c r="CX2479" s="90"/>
      <c r="CY2479" s="90"/>
      <c r="CZ2479" s="90"/>
      <c r="DA2479" s="90"/>
      <c r="DB2479" s="90"/>
      <c r="DC2479" s="90"/>
      <c r="DD2479" s="90"/>
      <c r="DE2479" s="90"/>
      <c r="DF2479" s="90"/>
      <c r="DG2479" s="90"/>
      <c r="DH2479" s="90"/>
      <c r="DI2479" s="90"/>
      <c r="DJ2479" s="90"/>
      <c r="DK2479" s="90"/>
      <c r="DL2479" s="90"/>
      <c r="DM2479" s="90"/>
      <c r="DN2479" s="90"/>
      <c r="DO2479" s="90"/>
      <c r="DP2479" s="90"/>
      <c r="DQ2479" s="90"/>
      <c r="DR2479" s="90"/>
      <c r="DS2479" s="90"/>
      <c r="DT2479" s="90"/>
      <c r="DU2479" s="90"/>
      <c r="DV2479" s="90"/>
      <c r="DW2479" s="90"/>
      <c r="DX2479" s="90"/>
      <c r="DY2479" s="90"/>
      <c r="DZ2479" s="90"/>
      <c r="EA2479" s="90"/>
      <c r="EB2479" s="90"/>
      <c r="EC2479" s="90"/>
      <c r="ED2479" s="90"/>
      <c r="EE2479" s="90"/>
      <c r="EF2479" s="90"/>
      <c r="EG2479" s="90"/>
      <c r="EH2479" s="90"/>
      <c r="EI2479" s="90"/>
      <c r="EJ2479" s="90"/>
      <c r="EK2479" s="90"/>
      <c r="EL2479" s="90"/>
      <c r="EM2479" s="90"/>
      <c r="EN2479" s="90"/>
      <c r="EO2479" s="90"/>
      <c r="EP2479" s="90"/>
      <c r="EQ2479" s="90"/>
      <c r="ER2479" s="90"/>
      <c r="ES2479" s="90"/>
      <c r="ET2479" s="90"/>
      <c r="EU2479" s="90"/>
      <c r="EV2479" s="90"/>
      <c r="EW2479" s="90"/>
      <c r="EX2479" s="90"/>
      <c r="EY2479" s="90"/>
      <c r="EZ2479" s="90"/>
      <c r="FA2479" s="90"/>
      <c r="FB2479" s="90"/>
      <c r="FC2479" s="90"/>
      <c r="FD2479" s="90"/>
      <c r="FE2479" s="90"/>
      <c r="FF2479" s="90"/>
      <c r="FG2479" s="90"/>
      <c r="FH2479" s="90"/>
      <c r="FI2479" s="90"/>
      <c r="FJ2479" s="90"/>
      <c r="FK2479" s="90"/>
      <c r="FL2479" s="90"/>
      <c r="FM2479" s="90"/>
      <c r="FN2479" s="90"/>
      <c r="FO2479" s="90"/>
      <c r="FP2479" s="90"/>
      <c r="FQ2479" s="90"/>
      <c r="FR2479" s="90"/>
      <c r="FS2479" s="90"/>
      <c r="FT2479" s="90"/>
      <c r="FU2479" s="90"/>
      <c r="FV2479" s="90"/>
      <c r="FW2479" s="90"/>
      <c r="FX2479" s="90"/>
      <c r="FY2479" s="90"/>
      <c r="FZ2479" s="90"/>
      <c r="GA2479" s="90"/>
      <c r="GB2479" s="90"/>
      <c r="GC2479" s="90"/>
      <c r="GD2479" s="90"/>
      <c r="GE2479" s="90"/>
      <c r="GF2479" s="90"/>
      <c r="GG2479" s="90"/>
      <c r="GH2479" s="90"/>
      <c r="GI2479" s="90"/>
      <c r="GJ2479" s="90"/>
      <c r="GK2479" s="90"/>
      <c r="GL2479" s="90"/>
      <c r="GM2479" s="90"/>
      <c r="GN2479" s="90"/>
      <c r="GO2479" s="90"/>
      <c r="GP2479" s="90"/>
      <c r="GQ2479" s="90"/>
      <c r="GR2479" s="90"/>
      <c r="GS2479" s="90"/>
      <c r="GT2479" s="90"/>
      <c r="GU2479" s="90"/>
      <c r="GV2479" s="90"/>
      <c r="GW2479" s="90"/>
      <c r="GX2479" s="90"/>
      <c r="GY2479" s="90"/>
      <c r="GZ2479" s="90"/>
      <c r="HA2479" s="90"/>
      <c r="HB2479" s="90"/>
      <c r="HC2479" s="90"/>
      <c r="HD2479" s="90"/>
      <c r="HE2479" s="90"/>
      <c r="HF2479" s="90"/>
      <c r="HG2479" s="90"/>
      <c r="HH2479" s="90"/>
      <c r="HI2479" s="90"/>
      <c r="HJ2479" s="90"/>
      <c r="HK2479" s="90"/>
      <c r="HL2479" s="90"/>
      <c r="HM2479" s="90"/>
      <c r="HN2479" s="90"/>
      <c r="HO2479" s="90"/>
      <c r="HP2479" s="90"/>
      <c r="HQ2479" s="90"/>
      <c r="HR2479" s="90"/>
      <c r="HS2479" s="90"/>
      <c r="HT2479" s="90"/>
      <c r="HU2479" s="90"/>
      <c r="HV2479" s="90"/>
      <c r="HW2479" s="90"/>
      <c r="HX2479" s="90"/>
      <c r="HY2479" s="90"/>
      <c r="HZ2479" s="90"/>
      <c r="IA2479" s="90"/>
      <c r="IB2479" s="90"/>
      <c r="IC2479" s="90"/>
      <c r="ID2479" s="90"/>
      <c r="IE2479" s="90"/>
      <c r="IF2479" s="90"/>
      <c r="IG2479" s="90"/>
      <c r="IH2479" s="90"/>
      <c r="II2479" s="90"/>
      <c r="IJ2479" s="90"/>
      <c r="IK2479" s="90"/>
      <c r="IL2479" s="90"/>
      <c r="IM2479" s="90"/>
    </row>
    <row r="2480" spans="1:247" ht="13.5">
      <c r="A2480" s="90" t="s">
        <v>3353</v>
      </c>
      <c r="B2480" s="90" t="s">
        <v>3699</v>
      </c>
      <c r="C2480" s="90" t="s">
        <v>3788</v>
      </c>
      <c r="D2480" s="91">
        <v>45819</v>
      </c>
      <c r="E2480" s="90">
        <v>4037</v>
      </c>
      <c r="F2480" s="90" t="s">
        <v>3793</v>
      </c>
      <c r="G2480" s="90" t="s">
        <v>3794</v>
      </c>
      <c r="H2480" s="92"/>
      <c r="I2480" s="92"/>
      <c r="J2480" s="93"/>
      <c r="K2480" s="94">
        <v>2640</v>
      </c>
      <c r="L2480" s="94">
        <f t="shared" si="83"/>
        <v>2640</v>
      </c>
      <c r="M2480" s="94">
        <f t="shared" si="80"/>
        <v>0</v>
      </c>
      <c r="N2480" s="90" t="s">
        <v>3527</v>
      </c>
      <c r="O2480" s="90" t="s">
        <v>3528</v>
      </c>
      <c r="P2480" s="90" t="s">
        <v>2849</v>
      </c>
      <c r="Q2480" s="90"/>
      <c r="R2480" s="90" t="s">
        <v>3529</v>
      </c>
      <c r="S2480" s="90"/>
      <c r="T2480" s="90"/>
      <c r="U2480" s="90"/>
      <c r="V2480" s="90"/>
      <c r="W2480" s="90"/>
      <c r="X2480" s="90"/>
      <c r="Y2480" s="90"/>
      <c r="Z2480" s="90"/>
      <c r="AA2480" s="90"/>
      <c r="AB2480" s="90"/>
      <c r="AC2480" s="90"/>
      <c r="AD2480" s="90"/>
      <c r="AE2480" s="90"/>
      <c r="AF2480" s="90"/>
      <c r="AG2480" s="90"/>
      <c r="AH2480" s="90"/>
      <c r="AI2480" s="90"/>
      <c r="AJ2480" s="90"/>
      <c r="AK2480" s="90"/>
      <c r="AL2480" s="90"/>
      <c r="AM2480" s="90"/>
      <c r="AN2480" s="90"/>
      <c r="AO2480" s="90"/>
      <c r="AP2480" s="90"/>
      <c r="AQ2480" s="90"/>
      <c r="AR2480" s="90"/>
      <c r="AS2480" s="90"/>
      <c r="AT2480" s="90"/>
      <c r="AU2480" s="90"/>
      <c r="AV2480" s="90"/>
      <c r="AW2480" s="90"/>
      <c r="AX2480" s="90"/>
      <c r="AY2480" s="90"/>
      <c r="AZ2480" s="90"/>
      <c r="BA2480" s="90"/>
      <c r="BB2480" s="90"/>
      <c r="BC2480" s="90"/>
      <c r="BD2480" s="90"/>
      <c r="BE2480" s="90"/>
      <c r="BF2480" s="90"/>
      <c r="BG2480" s="90"/>
      <c r="BH2480" s="90"/>
      <c r="BI2480" s="90"/>
      <c r="BJ2480" s="90"/>
      <c r="BK2480" s="90"/>
      <c r="BL2480" s="90"/>
      <c r="BM2480" s="90"/>
      <c r="BN2480" s="90"/>
      <c r="BO2480" s="90"/>
      <c r="BP2480" s="90"/>
      <c r="BQ2480" s="90"/>
      <c r="BR2480" s="90"/>
      <c r="BS2480" s="90"/>
      <c r="BT2480" s="90"/>
      <c r="BU2480" s="90"/>
      <c r="BV2480" s="90"/>
      <c r="BW2480" s="90"/>
      <c r="BX2480" s="90"/>
      <c r="BY2480" s="90"/>
      <c r="BZ2480" s="90"/>
      <c r="CA2480" s="90"/>
      <c r="CB2480" s="90"/>
      <c r="CC2480" s="90"/>
      <c r="CD2480" s="90"/>
      <c r="CE2480" s="90"/>
      <c r="CF2480" s="90"/>
      <c r="CG2480" s="90"/>
      <c r="CH2480" s="90"/>
      <c r="CI2480" s="90"/>
      <c r="CJ2480" s="90"/>
      <c r="CK2480" s="90"/>
      <c r="CL2480" s="90"/>
      <c r="CM2480" s="90"/>
      <c r="CN2480" s="90"/>
      <c r="CO2480" s="90"/>
      <c r="CP2480" s="90"/>
      <c r="CQ2480" s="90"/>
      <c r="CR2480" s="90"/>
      <c r="CS2480" s="90"/>
      <c r="CT2480" s="90"/>
      <c r="CU2480" s="90"/>
      <c r="CV2480" s="90"/>
      <c r="CW2480" s="90"/>
      <c r="CX2480" s="90"/>
      <c r="CY2480" s="90"/>
      <c r="CZ2480" s="90"/>
      <c r="DA2480" s="90"/>
      <c r="DB2480" s="90"/>
      <c r="DC2480" s="90"/>
      <c r="DD2480" s="90"/>
      <c r="DE2480" s="90"/>
      <c r="DF2480" s="90"/>
      <c r="DG2480" s="90"/>
      <c r="DH2480" s="90"/>
      <c r="DI2480" s="90"/>
      <c r="DJ2480" s="90"/>
      <c r="DK2480" s="90"/>
      <c r="DL2480" s="90"/>
      <c r="DM2480" s="90"/>
      <c r="DN2480" s="90"/>
      <c r="DO2480" s="90"/>
      <c r="DP2480" s="90"/>
      <c r="DQ2480" s="90"/>
      <c r="DR2480" s="90"/>
      <c r="DS2480" s="90"/>
      <c r="DT2480" s="90"/>
      <c r="DU2480" s="90"/>
      <c r="DV2480" s="90"/>
      <c r="DW2480" s="90"/>
      <c r="DX2480" s="90"/>
      <c r="DY2480" s="90"/>
      <c r="DZ2480" s="90"/>
      <c r="EA2480" s="90"/>
      <c r="EB2480" s="90"/>
      <c r="EC2480" s="90"/>
      <c r="ED2480" s="90"/>
      <c r="EE2480" s="90"/>
      <c r="EF2480" s="90"/>
      <c r="EG2480" s="90"/>
      <c r="EH2480" s="90"/>
      <c r="EI2480" s="90"/>
      <c r="EJ2480" s="90"/>
      <c r="EK2480" s="90"/>
      <c r="EL2480" s="90"/>
      <c r="EM2480" s="90"/>
      <c r="EN2480" s="90"/>
      <c r="EO2480" s="90"/>
      <c r="EP2480" s="90"/>
      <c r="EQ2480" s="90"/>
      <c r="ER2480" s="90"/>
      <c r="ES2480" s="90"/>
      <c r="ET2480" s="90"/>
      <c r="EU2480" s="90"/>
      <c r="EV2480" s="90"/>
      <c r="EW2480" s="90"/>
      <c r="EX2480" s="90"/>
      <c r="EY2480" s="90"/>
      <c r="EZ2480" s="90"/>
      <c r="FA2480" s="90"/>
      <c r="FB2480" s="90"/>
      <c r="FC2480" s="90"/>
      <c r="FD2480" s="90"/>
      <c r="FE2480" s="90"/>
      <c r="FF2480" s="90"/>
      <c r="FG2480" s="90"/>
      <c r="FH2480" s="90"/>
      <c r="FI2480" s="90"/>
      <c r="FJ2480" s="90"/>
      <c r="FK2480" s="90"/>
      <c r="FL2480" s="90"/>
      <c r="FM2480" s="90"/>
      <c r="FN2480" s="90"/>
      <c r="FO2480" s="90"/>
      <c r="FP2480" s="90"/>
      <c r="FQ2480" s="90"/>
      <c r="FR2480" s="90"/>
      <c r="FS2480" s="90"/>
      <c r="FT2480" s="90"/>
      <c r="FU2480" s="90"/>
      <c r="FV2480" s="90"/>
      <c r="FW2480" s="90"/>
      <c r="FX2480" s="90"/>
      <c r="FY2480" s="90"/>
      <c r="FZ2480" s="90"/>
      <c r="GA2480" s="90"/>
      <c r="GB2480" s="90"/>
      <c r="GC2480" s="90"/>
      <c r="GD2480" s="90"/>
      <c r="GE2480" s="90"/>
      <c r="GF2480" s="90"/>
      <c r="GG2480" s="90"/>
      <c r="GH2480" s="90"/>
      <c r="GI2480" s="90"/>
      <c r="GJ2480" s="90"/>
      <c r="GK2480" s="90"/>
      <c r="GL2480" s="90"/>
      <c r="GM2480" s="90"/>
      <c r="GN2480" s="90"/>
      <c r="GO2480" s="90"/>
      <c r="GP2480" s="90"/>
      <c r="GQ2480" s="90"/>
      <c r="GR2480" s="90"/>
      <c r="GS2480" s="90"/>
      <c r="GT2480" s="90"/>
      <c r="GU2480" s="90"/>
      <c r="GV2480" s="90"/>
      <c r="GW2480" s="90"/>
      <c r="GX2480" s="90"/>
      <c r="GY2480" s="90"/>
      <c r="GZ2480" s="90"/>
      <c r="HA2480" s="90"/>
      <c r="HB2480" s="90"/>
      <c r="HC2480" s="90"/>
      <c r="HD2480" s="90"/>
      <c r="HE2480" s="90"/>
      <c r="HF2480" s="90"/>
      <c r="HG2480" s="90"/>
      <c r="HH2480" s="90"/>
      <c r="HI2480" s="90"/>
      <c r="HJ2480" s="90"/>
      <c r="HK2480" s="90"/>
      <c r="HL2480" s="90"/>
      <c r="HM2480" s="90"/>
      <c r="HN2480" s="90"/>
      <c r="HO2480" s="90"/>
      <c r="HP2480" s="90"/>
      <c r="HQ2480" s="90"/>
      <c r="HR2480" s="90"/>
      <c r="HS2480" s="90"/>
      <c r="HT2480" s="90"/>
      <c r="HU2480" s="90"/>
      <c r="HV2480" s="90"/>
      <c r="HW2480" s="90"/>
      <c r="HX2480" s="90"/>
      <c r="HY2480" s="90"/>
      <c r="HZ2480" s="90"/>
      <c r="IA2480" s="90"/>
      <c r="IB2480" s="90"/>
      <c r="IC2480" s="90"/>
      <c r="ID2480" s="90"/>
      <c r="IE2480" s="90"/>
      <c r="IF2480" s="90"/>
      <c r="IG2480" s="90"/>
      <c r="IH2480" s="90"/>
      <c r="II2480" s="90"/>
      <c r="IJ2480" s="90"/>
      <c r="IK2480" s="90"/>
      <c r="IL2480" s="90"/>
      <c r="IM2480" s="90"/>
    </row>
    <row r="2481" spans="1:247" ht="13.5">
      <c r="A2481" s="90" t="s">
        <v>3353</v>
      </c>
      <c r="B2481" s="90" t="s">
        <v>3699</v>
      </c>
      <c r="C2481" s="90"/>
      <c r="D2481" s="90" t="s">
        <v>3518</v>
      </c>
      <c r="E2481" s="90" t="s">
        <v>3789</v>
      </c>
      <c r="F2481" s="90" t="s">
        <v>2898</v>
      </c>
      <c r="G2481" s="90" t="s">
        <v>3790</v>
      </c>
      <c r="H2481" s="92">
        <v>537521.28</v>
      </c>
      <c r="I2481" s="92">
        <v>495</v>
      </c>
      <c r="J2481" s="93"/>
      <c r="K2481" s="94">
        <f>H2481/I2481</f>
        <v>1085.9015757575758</v>
      </c>
      <c r="L2481" s="94">
        <f t="shared" si="83"/>
        <v>1085.9015757575758</v>
      </c>
      <c r="M2481" s="94">
        <f t="shared" si="80"/>
        <v>0</v>
      </c>
      <c r="N2481" s="90" t="s">
        <v>3527</v>
      </c>
      <c r="O2481" s="90" t="s">
        <v>3528</v>
      </c>
      <c r="P2481" s="90" t="s">
        <v>2849</v>
      </c>
      <c r="Q2481" s="90"/>
      <c r="R2481" s="90" t="s">
        <v>3529</v>
      </c>
      <c r="S2481" s="90"/>
      <c r="T2481" s="90"/>
      <c r="U2481" s="90"/>
      <c r="V2481" s="90"/>
      <c r="W2481" s="90"/>
      <c r="X2481" s="90"/>
      <c r="Y2481" s="90"/>
      <c r="Z2481" s="90"/>
      <c r="AA2481" s="90"/>
      <c r="AB2481" s="90"/>
      <c r="AC2481" s="90"/>
      <c r="AD2481" s="90"/>
      <c r="AE2481" s="90"/>
      <c r="AF2481" s="90"/>
      <c r="AG2481" s="90"/>
      <c r="AH2481" s="90"/>
      <c r="AI2481" s="90"/>
      <c r="AJ2481" s="90"/>
      <c r="AK2481" s="90"/>
      <c r="AL2481" s="90"/>
      <c r="AM2481" s="90"/>
      <c r="AN2481" s="90"/>
      <c r="AO2481" s="90"/>
      <c r="AP2481" s="90"/>
      <c r="AQ2481" s="90"/>
      <c r="AR2481" s="90"/>
      <c r="AS2481" s="90"/>
      <c r="AT2481" s="90"/>
      <c r="AU2481" s="90"/>
      <c r="AV2481" s="90"/>
      <c r="AW2481" s="90"/>
      <c r="AX2481" s="90"/>
      <c r="AY2481" s="90"/>
      <c r="AZ2481" s="90"/>
      <c r="BA2481" s="90"/>
      <c r="BB2481" s="90"/>
      <c r="BC2481" s="90"/>
      <c r="BD2481" s="90"/>
      <c r="BE2481" s="90"/>
      <c r="BF2481" s="90"/>
      <c r="BG2481" s="90"/>
      <c r="BH2481" s="90"/>
      <c r="BI2481" s="90"/>
      <c r="BJ2481" s="90"/>
      <c r="BK2481" s="90"/>
      <c r="BL2481" s="90"/>
      <c r="BM2481" s="90"/>
      <c r="BN2481" s="90"/>
      <c r="BO2481" s="90"/>
      <c r="BP2481" s="90"/>
      <c r="BQ2481" s="90"/>
      <c r="BR2481" s="90"/>
      <c r="BS2481" s="90"/>
      <c r="BT2481" s="90"/>
      <c r="BU2481" s="90"/>
      <c r="BV2481" s="90"/>
      <c r="BW2481" s="90"/>
      <c r="BX2481" s="90"/>
      <c r="BY2481" s="90"/>
      <c r="BZ2481" s="90"/>
      <c r="CA2481" s="90"/>
      <c r="CB2481" s="90"/>
      <c r="CC2481" s="90"/>
      <c r="CD2481" s="90"/>
      <c r="CE2481" s="90"/>
      <c r="CF2481" s="90"/>
      <c r="CG2481" s="90"/>
      <c r="CH2481" s="90"/>
      <c r="CI2481" s="90"/>
      <c r="CJ2481" s="90"/>
      <c r="CK2481" s="90"/>
      <c r="CL2481" s="90"/>
      <c r="CM2481" s="90"/>
      <c r="CN2481" s="90"/>
      <c r="CO2481" s="90"/>
      <c r="CP2481" s="90"/>
      <c r="CQ2481" s="90"/>
      <c r="CR2481" s="90"/>
      <c r="CS2481" s="90"/>
      <c r="CT2481" s="90"/>
      <c r="CU2481" s="90"/>
      <c r="CV2481" s="90"/>
      <c r="CW2481" s="90"/>
      <c r="CX2481" s="90"/>
      <c r="CY2481" s="90"/>
      <c r="CZ2481" s="90"/>
      <c r="DA2481" s="90"/>
      <c r="DB2481" s="90"/>
      <c r="DC2481" s="90"/>
      <c r="DD2481" s="90"/>
      <c r="DE2481" s="90"/>
      <c r="DF2481" s="90"/>
      <c r="DG2481" s="90"/>
      <c r="DH2481" s="90"/>
      <c r="DI2481" s="90"/>
      <c r="DJ2481" s="90"/>
      <c r="DK2481" s="90"/>
      <c r="DL2481" s="90"/>
      <c r="DM2481" s="90"/>
      <c r="DN2481" s="90"/>
      <c r="DO2481" s="90"/>
      <c r="DP2481" s="90"/>
      <c r="DQ2481" s="90"/>
      <c r="DR2481" s="90"/>
      <c r="DS2481" s="90"/>
      <c r="DT2481" s="90"/>
      <c r="DU2481" s="90"/>
      <c r="DV2481" s="90"/>
      <c r="DW2481" s="90"/>
      <c r="DX2481" s="90"/>
      <c r="DY2481" s="90"/>
      <c r="DZ2481" s="90"/>
      <c r="EA2481" s="90"/>
      <c r="EB2481" s="90"/>
      <c r="EC2481" s="90"/>
      <c r="ED2481" s="90"/>
      <c r="EE2481" s="90"/>
      <c r="EF2481" s="90"/>
      <c r="EG2481" s="90"/>
      <c r="EH2481" s="90"/>
      <c r="EI2481" s="90"/>
      <c r="EJ2481" s="90"/>
      <c r="EK2481" s="90"/>
      <c r="EL2481" s="90"/>
      <c r="EM2481" s="90"/>
      <c r="EN2481" s="90"/>
      <c r="EO2481" s="90"/>
      <c r="EP2481" s="90"/>
      <c r="EQ2481" s="90"/>
      <c r="ER2481" s="90"/>
      <c r="ES2481" s="90"/>
      <c r="ET2481" s="90"/>
      <c r="EU2481" s="90"/>
      <c r="EV2481" s="90"/>
      <c r="EW2481" s="90"/>
      <c r="EX2481" s="90"/>
      <c r="EY2481" s="90"/>
      <c r="EZ2481" s="90"/>
      <c r="FA2481" s="90"/>
      <c r="FB2481" s="90"/>
      <c r="FC2481" s="90"/>
      <c r="FD2481" s="90"/>
      <c r="FE2481" s="90"/>
      <c r="FF2481" s="90"/>
      <c r="FG2481" s="90"/>
      <c r="FH2481" s="90"/>
      <c r="FI2481" s="90"/>
      <c r="FJ2481" s="90"/>
      <c r="FK2481" s="90"/>
      <c r="FL2481" s="90"/>
      <c r="FM2481" s="90"/>
      <c r="FN2481" s="90"/>
      <c r="FO2481" s="90"/>
      <c r="FP2481" s="90"/>
      <c r="FQ2481" s="90"/>
      <c r="FR2481" s="90"/>
      <c r="FS2481" s="90"/>
      <c r="FT2481" s="90"/>
      <c r="FU2481" s="90"/>
      <c r="FV2481" s="90"/>
      <c r="FW2481" s="90"/>
      <c r="FX2481" s="90"/>
      <c r="FY2481" s="90"/>
      <c r="FZ2481" s="90"/>
      <c r="GA2481" s="90"/>
      <c r="GB2481" s="90"/>
      <c r="GC2481" s="90"/>
      <c r="GD2481" s="90"/>
      <c r="GE2481" s="90"/>
      <c r="GF2481" s="90"/>
      <c r="GG2481" s="90"/>
      <c r="GH2481" s="90"/>
      <c r="GI2481" s="90"/>
      <c r="GJ2481" s="90"/>
      <c r="GK2481" s="90"/>
      <c r="GL2481" s="90"/>
      <c r="GM2481" s="90"/>
      <c r="GN2481" s="90"/>
      <c r="GO2481" s="90"/>
      <c r="GP2481" s="90"/>
      <c r="GQ2481" s="90"/>
      <c r="GR2481" s="90"/>
      <c r="GS2481" s="90"/>
      <c r="GT2481" s="90"/>
      <c r="GU2481" s="90"/>
      <c r="GV2481" s="90"/>
      <c r="GW2481" s="90"/>
      <c r="GX2481" s="90"/>
      <c r="GY2481" s="90"/>
      <c r="GZ2481" s="90"/>
      <c r="HA2481" s="90"/>
      <c r="HB2481" s="90"/>
      <c r="HC2481" s="90"/>
      <c r="HD2481" s="90"/>
      <c r="HE2481" s="90"/>
      <c r="HF2481" s="90"/>
      <c r="HG2481" s="90"/>
      <c r="HH2481" s="90"/>
      <c r="HI2481" s="90"/>
      <c r="HJ2481" s="90"/>
      <c r="HK2481" s="90"/>
      <c r="HL2481" s="90"/>
      <c r="HM2481" s="90"/>
      <c r="HN2481" s="90"/>
      <c r="HO2481" s="90"/>
      <c r="HP2481" s="90"/>
      <c r="HQ2481" s="90"/>
      <c r="HR2481" s="90"/>
      <c r="HS2481" s="90"/>
      <c r="HT2481" s="90"/>
      <c r="HU2481" s="90"/>
      <c r="HV2481" s="90"/>
      <c r="HW2481" s="90"/>
      <c r="HX2481" s="90"/>
      <c r="HY2481" s="90"/>
      <c r="HZ2481" s="90"/>
      <c r="IA2481" s="90"/>
      <c r="IB2481" s="90"/>
      <c r="IC2481" s="90"/>
      <c r="ID2481" s="90"/>
      <c r="IE2481" s="90"/>
      <c r="IF2481" s="90"/>
      <c r="IG2481" s="90"/>
      <c r="IH2481" s="90"/>
      <c r="II2481" s="90"/>
      <c r="IJ2481" s="90"/>
      <c r="IK2481" s="90"/>
      <c r="IL2481" s="90"/>
      <c r="IM2481" s="90"/>
    </row>
    <row r="2482" spans="1:247" ht="14.45" customHeight="1">
      <c r="A2482" s="90" t="s">
        <v>3353</v>
      </c>
      <c r="B2482" s="90" t="s">
        <v>3699</v>
      </c>
      <c r="C2482" s="90" t="s">
        <v>3696</v>
      </c>
      <c r="D2482" s="91">
        <v>45700</v>
      </c>
      <c r="E2482" s="90">
        <v>2128</v>
      </c>
      <c r="F2482" s="90" t="s">
        <v>845</v>
      </c>
      <c r="G2482" s="90" t="s">
        <v>3795</v>
      </c>
      <c r="H2482" s="92"/>
      <c r="I2482" s="92"/>
      <c r="J2482" s="93"/>
      <c r="K2482" s="94">
        <v>28250</v>
      </c>
      <c r="L2482" s="94">
        <f t="shared" si="83"/>
        <v>28250</v>
      </c>
      <c r="M2482" s="94">
        <f t="shared" si="80"/>
        <v>0</v>
      </c>
      <c r="N2482" s="90" t="s">
        <v>3761</v>
      </c>
      <c r="O2482" s="90" t="s">
        <v>3796</v>
      </c>
      <c r="P2482" s="90" t="s">
        <v>2619</v>
      </c>
      <c r="Q2482" s="90"/>
      <c r="R2482" s="90"/>
      <c r="S2482" s="90"/>
      <c r="T2482" s="90"/>
      <c r="U2482" s="90"/>
      <c r="V2482" s="90"/>
      <c r="W2482" s="90"/>
      <c r="X2482" s="90"/>
      <c r="Y2482" s="90"/>
      <c r="Z2482" s="90"/>
      <c r="AA2482" s="90"/>
      <c r="AB2482" s="90"/>
      <c r="AC2482" s="90"/>
      <c r="AD2482" s="90"/>
      <c r="AE2482" s="90"/>
      <c r="AF2482" s="90"/>
      <c r="AG2482" s="90"/>
      <c r="AH2482" s="90"/>
      <c r="AI2482" s="90"/>
      <c r="AJ2482" s="90"/>
      <c r="AK2482" s="90"/>
      <c r="AL2482" s="90"/>
      <c r="AM2482" s="90"/>
      <c r="AN2482" s="90"/>
      <c r="AO2482" s="90"/>
      <c r="AP2482" s="90"/>
      <c r="AQ2482" s="90"/>
      <c r="AR2482" s="90"/>
      <c r="AS2482" s="90"/>
      <c r="AT2482" s="90"/>
      <c r="AU2482" s="90"/>
      <c r="AV2482" s="90"/>
      <c r="AW2482" s="90"/>
      <c r="AX2482" s="90"/>
      <c r="AY2482" s="90"/>
      <c r="AZ2482" s="90"/>
      <c r="BA2482" s="90"/>
      <c r="BB2482" s="90"/>
      <c r="BC2482" s="90"/>
      <c r="BD2482" s="90"/>
      <c r="BE2482" s="90"/>
      <c r="BF2482" s="90"/>
      <c r="BG2482" s="90"/>
      <c r="BH2482" s="90"/>
      <c r="BI2482" s="90"/>
      <c r="BJ2482" s="90"/>
      <c r="BK2482" s="90"/>
      <c r="BL2482" s="90"/>
      <c r="BM2482" s="90"/>
      <c r="BN2482" s="90"/>
      <c r="BO2482" s="90"/>
      <c r="BP2482" s="90"/>
      <c r="BQ2482" s="90"/>
      <c r="BR2482" s="90"/>
      <c r="BS2482" s="90"/>
      <c r="BT2482" s="90"/>
      <c r="BU2482" s="90"/>
      <c r="BV2482" s="90"/>
      <c r="BW2482" s="90"/>
      <c r="BX2482" s="90"/>
      <c r="BY2482" s="90"/>
      <c r="BZ2482" s="90"/>
      <c r="CA2482" s="90"/>
      <c r="CB2482" s="90"/>
      <c r="CC2482" s="90"/>
      <c r="CD2482" s="90"/>
      <c r="CE2482" s="90"/>
      <c r="CF2482" s="90"/>
      <c r="CG2482" s="90"/>
      <c r="CH2482" s="90"/>
      <c r="CI2482" s="90"/>
      <c r="CJ2482" s="90"/>
      <c r="CK2482" s="90"/>
      <c r="CL2482" s="90"/>
      <c r="CM2482" s="90"/>
      <c r="CN2482" s="90"/>
      <c r="CO2482" s="90"/>
      <c r="CP2482" s="90"/>
      <c r="CQ2482" s="90"/>
      <c r="CR2482" s="90"/>
      <c r="CS2482" s="90"/>
      <c r="CT2482" s="90"/>
      <c r="CU2482" s="90"/>
      <c r="CV2482" s="90"/>
      <c r="CW2482" s="90"/>
      <c r="CX2482" s="90"/>
      <c r="CY2482" s="90"/>
      <c r="CZ2482" s="90"/>
      <c r="DA2482" s="90"/>
      <c r="DB2482" s="90"/>
      <c r="DC2482" s="90"/>
      <c r="DD2482" s="90"/>
      <c r="DE2482" s="90"/>
      <c r="DF2482" s="90"/>
      <c r="DG2482" s="90"/>
      <c r="DH2482" s="90"/>
      <c r="DI2482" s="90"/>
      <c r="DJ2482" s="90"/>
      <c r="DK2482" s="90"/>
      <c r="DL2482" s="90"/>
      <c r="DM2482" s="90"/>
      <c r="DN2482" s="90"/>
      <c r="DO2482" s="90"/>
      <c r="DP2482" s="90"/>
      <c r="DQ2482" s="90"/>
      <c r="DR2482" s="90"/>
      <c r="DS2482" s="90"/>
      <c r="DT2482" s="90"/>
      <c r="DU2482" s="90"/>
      <c r="DV2482" s="90"/>
      <c r="DW2482" s="90"/>
      <c r="DX2482" s="90"/>
      <c r="DY2482" s="90"/>
      <c r="DZ2482" s="90"/>
      <c r="EA2482" s="90"/>
      <c r="EB2482" s="90"/>
      <c r="EC2482" s="90"/>
      <c r="ED2482" s="90"/>
      <c r="EE2482" s="90"/>
      <c r="EF2482" s="90"/>
      <c r="EG2482" s="90"/>
      <c r="EH2482" s="90"/>
      <c r="EI2482" s="90"/>
      <c r="EJ2482" s="90"/>
      <c r="EK2482" s="90"/>
      <c r="EL2482" s="90"/>
      <c r="EM2482" s="90"/>
      <c r="EN2482" s="90"/>
      <c r="EO2482" s="90"/>
      <c r="EP2482" s="90"/>
      <c r="EQ2482" s="90"/>
      <c r="ER2482" s="90"/>
      <c r="ES2482" s="90"/>
      <c r="ET2482" s="90"/>
      <c r="EU2482" s="90"/>
      <c r="EV2482" s="90"/>
      <c r="EW2482" s="90"/>
      <c r="EX2482" s="90"/>
      <c r="EY2482" s="90"/>
      <c r="EZ2482" s="90"/>
      <c r="FA2482" s="90"/>
      <c r="FB2482" s="90"/>
      <c r="FC2482" s="90"/>
      <c r="FD2482" s="90"/>
      <c r="FE2482" s="90"/>
      <c r="FF2482" s="90"/>
      <c r="FG2482" s="90"/>
      <c r="FH2482" s="90"/>
      <c r="FI2482" s="90"/>
      <c r="FJ2482" s="90"/>
      <c r="FK2482" s="90"/>
      <c r="FL2482" s="90"/>
      <c r="FM2482" s="90"/>
      <c r="FN2482" s="90"/>
      <c r="FO2482" s="90"/>
      <c r="FP2482" s="90"/>
      <c r="FQ2482" s="90"/>
      <c r="FR2482" s="90"/>
      <c r="FS2482" s="90"/>
      <c r="FT2482" s="90"/>
      <c r="FU2482" s="90"/>
      <c r="FV2482" s="90"/>
      <c r="FW2482" s="90"/>
      <c r="FX2482" s="90"/>
      <c r="FY2482" s="90"/>
      <c r="FZ2482" s="90"/>
      <c r="GA2482" s="90"/>
      <c r="GB2482" s="90"/>
      <c r="GC2482" s="90"/>
      <c r="GD2482" s="90"/>
      <c r="GE2482" s="90"/>
      <c r="GF2482" s="90"/>
      <c r="GG2482" s="90"/>
      <c r="GH2482" s="90"/>
      <c r="GI2482" s="90"/>
      <c r="GJ2482" s="90"/>
      <c r="GK2482" s="90"/>
      <c r="GL2482" s="90"/>
      <c r="GM2482" s="90"/>
      <c r="GN2482" s="90"/>
      <c r="GO2482" s="90"/>
      <c r="GP2482" s="90"/>
      <c r="GQ2482" s="90"/>
      <c r="GR2482" s="90"/>
      <c r="GS2482" s="90"/>
      <c r="GT2482" s="90"/>
      <c r="GU2482" s="90"/>
      <c r="GV2482" s="90"/>
      <c r="GW2482" s="90"/>
      <c r="GX2482" s="90"/>
      <c r="GY2482" s="90"/>
      <c r="GZ2482" s="90"/>
      <c r="HA2482" s="90"/>
      <c r="HB2482" s="90"/>
      <c r="HC2482" s="90"/>
      <c r="HD2482" s="90"/>
      <c r="HE2482" s="90"/>
      <c r="HF2482" s="90"/>
      <c r="HG2482" s="90"/>
      <c r="HH2482" s="90"/>
      <c r="HI2482" s="90"/>
      <c r="HJ2482" s="90"/>
      <c r="HK2482" s="90"/>
      <c r="HL2482" s="90"/>
      <c r="HM2482" s="90"/>
      <c r="HN2482" s="90"/>
      <c r="HO2482" s="90"/>
      <c r="HP2482" s="90"/>
      <c r="HQ2482" s="90"/>
      <c r="HR2482" s="90"/>
      <c r="HS2482" s="90"/>
      <c r="HT2482" s="90"/>
      <c r="HU2482" s="90"/>
      <c r="HV2482" s="90"/>
      <c r="HW2482" s="90"/>
      <c r="HX2482" s="90"/>
      <c r="HY2482" s="90"/>
      <c r="HZ2482" s="90"/>
      <c r="IA2482" s="90"/>
      <c r="IB2482" s="90"/>
      <c r="IC2482" s="90"/>
      <c r="ID2482" s="90"/>
      <c r="IE2482" s="90"/>
      <c r="IF2482" s="90"/>
      <c r="IG2482" s="90"/>
      <c r="IH2482" s="90"/>
      <c r="II2482" s="90"/>
      <c r="IJ2482" s="90"/>
      <c r="IK2482" s="90"/>
      <c r="IL2482" s="90"/>
      <c r="IM2482" s="90"/>
    </row>
    <row r="2483" spans="1:247" ht="13.5">
      <c r="A2483" s="90"/>
      <c r="B2483" s="90"/>
      <c r="C2483" s="90"/>
      <c r="D2483" s="90"/>
      <c r="E2483" s="90"/>
      <c r="F2483" s="90"/>
      <c r="G2483" s="90"/>
      <c r="H2483" s="92"/>
      <c r="I2483" s="90"/>
      <c r="J2483" s="93"/>
      <c r="K2483" s="94"/>
      <c r="L2483" s="94"/>
      <c r="M2483" s="94"/>
      <c r="N2483" s="90"/>
      <c r="O2483" s="90"/>
      <c r="P2483" s="90"/>
      <c r="Q2483" s="90"/>
    </row>
    <row r="2484" spans="1:247" ht="13.5">
      <c r="A2484" s="90"/>
      <c r="B2484" s="90"/>
      <c r="C2484" s="90"/>
      <c r="D2484" s="90"/>
      <c r="E2484" s="90"/>
      <c r="F2484" s="90"/>
      <c r="G2484" s="90"/>
      <c r="H2484" s="92"/>
      <c r="I2484" s="90"/>
      <c r="J2484" s="93"/>
      <c r="K2484" s="130">
        <f>SUM(K2456:K2483)</f>
        <v>147747.2485066558</v>
      </c>
      <c r="L2484" s="130">
        <f>SUM(L2456:L2483)</f>
        <v>132364.3085066558</v>
      </c>
      <c r="M2484" s="130">
        <f>SUM(M2456:M2483)</f>
        <v>15382.94</v>
      </c>
      <c r="N2484" s="90"/>
      <c r="O2484" s="90"/>
      <c r="P2484" s="90"/>
      <c r="Q2484" s="90"/>
    </row>
    <row r="2485" spans="1:247" ht="13.5">
      <c r="A2485" s="90"/>
      <c r="B2485" s="90"/>
      <c r="C2485" s="90"/>
      <c r="D2485" s="90"/>
      <c r="E2485" s="90"/>
      <c r="F2485" s="90"/>
      <c r="G2485" s="90"/>
      <c r="H2485" s="92"/>
      <c r="I2485" s="90"/>
      <c r="J2485" s="93"/>
      <c r="K2485" s="94"/>
      <c r="L2485" s="94"/>
      <c r="M2485" s="94"/>
      <c r="N2485" s="90"/>
      <c r="O2485" s="90"/>
      <c r="P2485" s="90"/>
      <c r="Q2485" s="90"/>
    </row>
    <row r="2486" spans="1:247" ht="13.5">
      <c r="A2486" s="90"/>
      <c r="B2486" s="90"/>
      <c r="C2486" s="90"/>
      <c r="D2486" s="90"/>
      <c r="E2486" s="90"/>
      <c r="F2486" s="90"/>
      <c r="G2486" s="90"/>
      <c r="H2486" s="92"/>
      <c r="I2486" s="90"/>
      <c r="J2486" s="93"/>
      <c r="K2486" s="94"/>
      <c r="L2486" s="94"/>
      <c r="M2486" s="94"/>
      <c r="N2486" s="90"/>
      <c r="O2486" s="90"/>
      <c r="P2486" s="90"/>
      <c r="Q2486" s="90"/>
    </row>
    <row r="2487" spans="1:247" ht="13.5">
      <c r="A2487" s="90"/>
      <c r="B2487" s="90"/>
      <c r="C2487" s="90"/>
      <c r="D2487" s="90"/>
      <c r="E2487" s="90"/>
      <c r="F2487" s="90"/>
      <c r="G2487" s="90"/>
      <c r="H2487" s="92"/>
      <c r="I2487" s="90"/>
      <c r="J2487" s="93"/>
      <c r="K2487" s="94"/>
      <c r="L2487" s="94"/>
      <c r="M2487" s="94"/>
      <c r="N2487" s="90"/>
      <c r="O2487" s="90"/>
      <c r="P2487" s="90"/>
      <c r="Q2487" s="90"/>
    </row>
    <row r="2488" spans="1:247" ht="13.5">
      <c r="A2488" s="90"/>
      <c r="B2488" s="90"/>
      <c r="C2488" s="90"/>
      <c r="D2488" s="90"/>
      <c r="E2488" s="90"/>
      <c r="F2488" s="90"/>
      <c r="G2488" s="90"/>
      <c r="H2488" s="92"/>
      <c r="I2488" s="90"/>
      <c r="J2488" s="93"/>
      <c r="K2488" s="94"/>
      <c r="L2488" s="94"/>
      <c r="M2488" s="94"/>
      <c r="N2488" s="90"/>
      <c r="O2488" s="90"/>
      <c r="P2488" s="90"/>
      <c r="Q2488" s="90"/>
    </row>
    <row r="2489" spans="1:247" ht="13.5">
      <c r="A2489" s="90"/>
      <c r="B2489" s="90"/>
      <c r="C2489" s="90"/>
      <c r="D2489" s="90"/>
      <c r="E2489" s="90"/>
      <c r="F2489" s="90"/>
      <c r="G2489" s="90"/>
      <c r="H2489" s="92"/>
      <c r="I2489" s="90"/>
      <c r="J2489" s="93"/>
      <c r="K2489" s="94"/>
      <c r="L2489" s="94"/>
      <c r="M2489" s="94"/>
      <c r="N2489" s="90"/>
      <c r="O2489" s="90"/>
      <c r="P2489" s="90"/>
      <c r="Q2489" s="90"/>
    </row>
    <row r="2490" spans="1:247" ht="13.5">
      <c r="A2490" s="90"/>
      <c r="B2490" s="90"/>
      <c r="C2490" s="90"/>
      <c r="D2490" s="90"/>
      <c r="E2490" s="90"/>
      <c r="F2490" s="90"/>
      <c r="G2490" s="90"/>
      <c r="H2490" s="92"/>
      <c r="I2490" s="90"/>
      <c r="J2490" s="93"/>
      <c r="K2490" s="94"/>
      <c r="L2490" s="94"/>
      <c r="M2490" s="94"/>
      <c r="N2490" s="90"/>
      <c r="O2490" s="90"/>
      <c r="P2490" s="90"/>
      <c r="Q2490" s="90"/>
    </row>
    <row r="2491" spans="1:247" ht="13.5">
      <c r="A2491" s="90"/>
      <c r="B2491" s="90"/>
      <c r="C2491" s="90"/>
      <c r="D2491" s="90"/>
      <c r="E2491" s="90"/>
      <c r="F2491" s="90"/>
      <c r="G2491" s="90"/>
      <c r="H2491" s="92"/>
      <c r="I2491" s="90"/>
      <c r="J2491" s="93"/>
      <c r="K2491" s="94"/>
      <c r="L2491" s="94"/>
      <c r="M2491" s="94"/>
      <c r="N2491" s="90"/>
      <c r="O2491" s="90"/>
      <c r="P2491" s="90"/>
      <c r="Q2491" s="90"/>
    </row>
    <row r="2492" spans="1:247" ht="13.5">
      <c r="A2492" s="90"/>
      <c r="B2492" s="90"/>
      <c r="C2492" s="90"/>
      <c r="D2492" s="90"/>
      <c r="E2492" s="90"/>
      <c r="F2492" s="90"/>
      <c r="G2492" s="90"/>
      <c r="H2492" s="92"/>
      <c r="I2492" s="90"/>
      <c r="J2492" s="93"/>
      <c r="K2492" s="94"/>
      <c r="L2492" s="94"/>
      <c r="M2492" s="94"/>
      <c r="N2492" s="90"/>
      <c r="O2492" s="90"/>
      <c r="P2492" s="90"/>
      <c r="Q2492" s="90"/>
    </row>
    <row r="2493" spans="1:247" ht="13.5">
      <c r="A2493" s="90"/>
      <c r="B2493" s="90"/>
      <c r="C2493" s="90"/>
      <c r="D2493" s="90"/>
      <c r="E2493" s="90"/>
      <c r="F2493" s="90"/>
      <c r="G2493" s="90"/>
      <c r="H2493" s="92"/>
      <c r="I2493" s="90"/>
      <c r="J2493" s="93"/>
      <c r="K2493" s="94"/>
      <c r="L2493" s="94"/>
      <c r="M2493" s="94"/>
      <c r="N2493" s="90"/>
      <c r="O2493" s="90"/>
      <c r="P2493" s="90"/>
      <c r="Q2493" s="90"/>
    </row>
    <row r="2494" spans="1:247" ht="13.5">
      <c r="A2494" s="90"/>
      <c r="B2494" s="90"/>
      <c r="C2494" s="90"/>
      <c r="D2494" s="90"/>
      <c r="E2494" s="90"/>
      <c r="F2494" s="90"/>
      <c r="G2494" s="90"/>
      <c r="H2494" s="92"/>
      <c r="I2494" s="90"/>
      <c r="J2494" s="93"/>
      <c r="K2494" s="94"/>
      <c r="L2494" s="94"/>
      <c r="M2494" s="94"/>
      <c r="N2494" s="90"/>
      <c r="O2494" s="90"/>
      <c r="P2494" s="90"/>
      <c r="Q2494" s="90"/>
    </row>
    <row r="2495" spans="1:247" ht="13.5">
      <c r="A2495" s="90"/>
      <c r="B2495" s="90"/>
      <c r="C2495" s="90"/>
      <c r="D2495" s="90"/>
      <c r="E2495" s="90"/>
      <c r="F2495" s="90"/>
      <c r="G2495" s="90"/>
      <c r="H2495" s="92"/>
      <c r="I2495" s="90"/>
      <c r="J2495" s="93"/>
      <c r="K2495" s="94"/>
      <c r="L2495" s="94"/>
      <c r="M2495" s="94"/>
      <c r="N2495" s="90"/>
      <c r="O2495" s="90"/>
      <c r="P2495" s="90"/>
      <c r="Q2495" s="90"/>
    </row>
    <row r="2496" spans="1:247" ht="13.5">
      <c r="A2496" s="90"/>
      <c r="B2496" s="90"/>
      <c r="C2496" s="90"/>
      <c r="D2496" s="90"/>
      <c r="E2496" s="90"/>
      <c r="F2496" s="90"/>
      <c r="G2496" s="90"/>
      <c r="H2496" s="92"/>
      <c r="I2496" s="90"/>
      <c r="J2496" s="93"/>
      <c r="K2496" s="94"/>
      <c r="L2496" s="94"/>
      <c r="M2496" s="94"/>
      <c r="N2496" s="90"/>
      <c r="O2496" s="90"/>
      <c r="P2496" s="90"/>
      <c r="Q2496" s="90"/>
    </row>
    <row r="2497" spans="1:17" ht="13.5">
      <c r="A2497" s="90"/>
      <c r="B2497" s="90"/>
      <c r="C2497" s="90"/>
      <c r="D2497" s="90"/>
      <c r="E2497" s="90"/>
      <c r="F2497" s="90"/>
      <c r="G2497" s="90"/>
      <c r="H2497" s="92"/>
      <c r="I2497" s="90"/>
      <c r="J2497" s="93"/>
      <c r="K2497" s="94"/>
      <c r="L2497" s="94"/>
      <c r="M2497" s="94"/>
      <c r="N2497" s="90"/>
      <c r="O2497" s="90"/>
      <c r="P2497" s="90"/>
      <c r="Q2497" s="90"/>
    </row>
    <row r="2498" spans="1:17" ht="13.5">
      <c r="A2498" s="90"/>
      <c r="B2498" s="90"/>
      <c r="C2498" s="90"/>
      <c r="D2498" s="90"/>
      <c r="E2498" s="90"/>
      <c r="F2498" s="90"/>
      <c r="G2498" s="90"/>
      <c r="H2498" s="92"/>
      <c r="I2498" s="90"/>
      <c r="J2498" s="93"/>
      <c r="K2498" s="94"/>
      <c r="L2498" s="94"/>
      <c r="M2498" s="94"/>
      <c r="N2498" s="90"/>
      <c r="O2498" s="90"/>
      <c r="P2498" s="90"/>
      <c r="Q2498" s="90"/>
    </row>
    <row r="2499" spans="1:17" ht="13.5">
      <c r="A2499" s="90"/>
      <c r="B2499" s="90"/>
      <c r="C2499" s="90"/>
      <c r="D2499" s="90"/>
      <c r="E2499" s="90"/>
      <c r="F2499" s="90"/>
      <c r="G2499" s="90"/>
      <c r="H2499" s="92"/>
      <c r="I2499" s="90"/>
      <c r="J2499" s="93"/>
      <c r="K2499" s="94"/>
      <c r="L2499" s="94"/>
      <c r="M2499" s="94"/>
      <c r="N2499" s="90"/>
      <c r="O2499" s="90"/>
      <c r="P2499" s="90"/>
      <c r="Q2499" s="90"/>
    </row>
    <row r="2500" spans="1:17" ht="13.5">
      <c r="A2500" s="90"/>
      <c r="B2500" s="90"/>
      <c r="C2500" s="90"/>
      <c r="D2500" s="90"/>
      <c r="E2500" s="90"/>
      <c r="F2500" s="90"/>
      <c r="G2500" s="90"/>
      <c r="H2500" s="92"/>
      <c r="I2500" s="90"/>
      <c r="J2500" s="93"/>
      <c r="K2500" s="94"/>
      <c r="L2500" s="94"/>
      <c r="M2500" s="94"/>
      <c r="N2500" s="90"/>
      <c r="O2500" s="90"/>
      <c r="P2500" s="90"/>
      <c r="Q2500" s="90"/>
    </row>
    <row r="2501" spans="1:17" ht="13.5">
      <c r="A2501" s="90"/>
      <c r="B2501" s="90"/>
      <c r="C2501" s="90"/>
      <c r="D2501" s="90"/>
      <c r="E2501" s="90"/>
      <c r="F2501" s="90"/>
      <c r="G2501" s="90"/>
      <c r="H2501" s="92"/>
      <c r="I2501" s="90"/>
      <c r="J2501" s="93"/>
      <c r="K2501" s="94"/>
      <c r="L2501" s="94"/>
      <c r="M2501" s="94"/>
      <c r="N2501" s="90"/>
      <c r="O2501" s="90"/>
      <c r="P2501" s="90"/>
      <c r="Q2501" s="90"/>
    </row>
    <row r="2502" spans="1:17" ht="13.5">
      <c r="A2502" s="90"/>
      <c r="B2502" s="90"/>
      <c r="C2502" s="90"/>
      <c r="D2502" s="90"/>
      <c r="E2502" s="90"/>
      <c r="F2502" s="90"/>
      <c r="G2502" s="90"/>
      <c r="H2502" s="92"/>
      <c r="I2502" s="90"/>
      <c r="J2502" s="93"/>
      <c r="K2502" s="94"/>
      <c r="L2502" s="94"/>
      <c r="M2502" s="94"/>
      <c r="N2502" s="90"/>
      <c r="O2502" s="90"/>
      <c r="P2502" s="90"/>
      <c r="Q2502" s="90"/>
    </row>
    <row r="2503" spans="1:17" ht="13.5">
      <c r="A2503" s="90"/>
      <c r="B2503" s="90"/>
      <c r="C2503" s="90"/>
      <c r="D2503" s="90"/>
      <c r="E2503" s="90"/>
      <c r="F2503" s="90"/>
      <c r="G2503" s="90"/>
      <c r="H2503" s="92"/>
      <c r="I2503" s="90"/>
      <c r="J2503" s="93"/>
      <c r="K2503" s="94"/>
      <c r="L2503" s="94"/>
      <c r="M2503" s="94"/>
      <c r="N2503" s="90"/>
      <c r="O2503" s="90"/>
      <c r="P2503" s="90"/>
      <c r="Q2503" s="90"/>
    </row>
    <row r="2504" spans="1:17" ht="13.5">
      <c r="A2504" s="90"/>
      <c r="B2504" s="90"/>
      <c r="C2504" s="90"/>
      <c r="D2504" s="90"/>
      <c r="E2504" s="90"/>
      <c r="F2504" s="90"/>
      <c r="G2504" s="90"/>
      <c r="H2504" s="92"/>
      <c r="I2504" s="90"/>
      <c r="J2504" s="93"/>
      <c r="K2504" s="94"/>
      <c r="L2504" s="94"/>
      <c r="M2504" s="94"/>
      <c r="N2504" s="90"/>
      <c r="O2504" s="90"/>
      <c r="P2504" s="90"/>
      <c r="Q2504" s="90"/>
    </row>
    <row r="2505" spans="1:17" ht="13.5">
      <c r="A2505" s="90"/>
      <c r="B2505" s="90"/>
      <c r="C2505" s="90"/>
      <c r="D2505" s="90"/>
      <c r="E2505" s="90"/>
      <c r="F2505" s="90"/>
      <c r="G2505" s="90"/>
      <c r="H2505" s="92"/>
      <c r="I2505" s="90"/>
      <c r="J2505" s="93"/>
      <c r="K2505" s="94"/>
      <c r="L2505" s="94"/>
      <c r="M2505" s="94"/>
      <c r="N2505" s="90"/>
      <c r="O2505" s="90"/>
      <c r="P2505" s="90"/>
      <c r="Q2505" s="90"/>
    </row>
    <row r="2506" spans="1:17" ht="13.5">
      <c r="A2506" s="90"/>
      <c r="B2506" s="90"/>
      <c r="C2506" s="90"/>
      <c r="D2506" s="90"/>
      <c r="E2506" s="90"/>
      <c r="F2506" s="90"/>
      <c r="G2506" s="90"/>
      <c r="H2506" s="92"/>
      <c r="I2506" s="90"/>
      <c r="J2506" s="93"/>
      <c r="K2506" s="94"/>
      <c r="L2506" s="94"/>
      <c r="M2506" s="94"/>
      <c r="N2506" s="90"/>
      <c r="O2506" s="90"/>
      <c r="P2506" s="90"/>
      <c r="Q2506" s="90"/>
    </row>
    <row r="2507" spans="1:17" ht="13.5">
      <c r="A2507" s="90"/>
      <c r="B2507" s="90"/>
      <c r="C2507" s="90"/>
      <c r="D2507" s="90"/>
      <c r="E2507" s="90"/>
      <c r="F2507" s="90"/>
      <c r="G2507" s="90"/>
      <c r="H2507" s="92"/>
      <c r="I2507" s="90"/>
      <c r="J2507" s="93"/>
      <c r="K2507" s="94"/>
      <c r="L2507" s="94"/>
      <c r="M2507" s="94"/>
      <c r="N2507" s="90"/>
      <c r="O2507" s="90"/>
      <c r="P2507" s="90"/>
      <c r="Q2507" s="90"/>
    </row>
    <row r="2508" spans="1:17" ht="13.5">
      <c r="A2508" s="90"/>
      <c r="B2508" s="90"/>
      <c r="C2508" s="90"/>
      <c r="D2508" s="90"/>
      <c r="E2508" s="90"/>
      <c r="F2508" s="90"/>
      <c r="G2508" s="90"/>
      <c r="H2508" s="92"/>
      <c r="I2508" s="90"/>
      <c r="J2508" s="93"/>
      <c r="K2508" s="94"/>
      <c r="L2508" s="94"/>
      <c r="M2508" s="94"/>
      <c r="N2508" s="90"/>
      <c r="O2508" s="90"/>
      <c r="P2508" s="90"/>
      <c r="Q2508" s="90"/>
    </row>
    <row r="2509" spans="1:17" ht="13.5">
      <c r="A2509" s="90"/>
      <c r="B2509" s="90"/>
      <c r="C2509" s="90"/>
      <c r="D2509" s="90"/>
      <c r="E2509" s="90"/>
      <c r="F2509" s="90"/>
      <c r="G2509" s="90"/>
      <c r="H2509" s="92"/>
      <c r="I2509" s="90"/>
      <c r="J2509" s="93"/>
      <c r="K2509" s="94"/>
      <c r="L2509" s="94"/>
      <c r="M2509" s="94"/>
      <c r="N2509" s="90"/>
      <c r="O2509" s="90"/>
      <c r="P2509" s="90"/>
      <c r="Q2509" s="90"/>
    </row>
    <row r="2510" spans="1:17" ht="13.5">
      <c r="A2510" s="90"/>
      <c r="B2510" s="90"/>
      <c r="C2510" s="90"/>
      <c r="D2510" s="90"/>
      <c r="E2510" s="90"/>
      <c r="F2510" s="90"/>
      <c r="G2510" s="90"/>
      <c r="H2510" s="92"/>
      <c r="I2510" s="90"/>
      <c r="J2510" s="93"/>
      <c r="K2510" s="94"/>
      <c r="L2510" s="94"/>
      <c r="M2510" s="94"/>
      <c r="N2510" s="90"/>
      <c r="O2510" s="90"/>
      <c r="P2510" s="90"/>
      <c r="Q2510" s="90"/>
    </row>
    <row r="2511" spans="1:17" ht="13.5">
      <c r="A2511" s="90"/>
      <c r="B2511" s="90"/>
      <c r="C2511" s="90"/>
      <c r="D2511" s="90"/>
      <c r="E2511" s="90"/>
      <c r="F2511" s="90"/>
      <c r="G2511" s="90"/>
      <c r="H2511" s="92"/>
      <c r="I2511" s="90"/>
      <c r="J2511" s="93"/>
      <c r="K2511" s="94"/>
      <c r="L2511" s="94"/>
      <c r="M2511" s="94"/>
      <c r="N2511" s="90"/>
      <c r="O2511" s="90"/>
      <c r="P2511" s="90"/>
      <c r="Q2511" s="90"/>
    </row>
    <row r="2512" spans="1:17" ht="13.5">
      <c r="A2512" s="90"/>
      <c r="B2512" s="90"/>
      <c r="C2512" s="90"/>
      <c r="D2512" s="90"/>
      <c r="E2512" s="90"/>
      <c r="F2512" s="90"/>
      <c r="G2512" s="90"/>
      <c r="H2512" s="92"/>
      <c r="I2512" s="90"/>
      <c r="J2512" s="93"/>
      <c r="K2512" s="94"/>
      <c r="L2512" s="94"/>
      <c r="M2512" s="94"/>
      <c r="N2512" s="90"/>
      <c r="O2512" s="90"/>
      <c r="P2512" s="90"/>
      <c r="Q2512" s="90"/>
    </row>
    <row r="2513" spans="1:17" ht="13.5">
      <c r="A2513" s="90"/>
      <c r="B2513" s="90"/>
      <c r="C2513" s="90"/>
      <c r="D2513" s="90"/>
      <c r="E2513" s="90"/>
      <c r="F2513" s="90"/>
      <c r="G2513" s="90"/>
      <c r="H2513" s="92"/>
      <c r="I2513" s="90"/>
      <c r="J2513" s="93"/>
      <c r="K2513" s="94"/>
      <c r="L2513" s="94"/>
      <c r="M2513" s="94"/>
      <c r="N2513" s="90"/>
      <c r="O2513" s="90"/>
      <c r="P2513" s="90"/>
      <c r="Q2513" s="90"/>
    </row>
    <row r="2514" spans="1:17" ht="13.5">
      <c r="A2514" s="90"/>
      <c r="B2514" s="90"/>
      <c r="C2514" s="90"/>
      <c r="D2514" s="90"/>
      <c r="E2514" s="90"/>
      <c r="F2514" s="90"/>
      <c r="G2514" s="90"/>
      <c r="H2514" s="92"/>
      <c r="I2514" s="90"/>
      <c r="J2514" s="93"/>
      <c r="K2514" s="94"/>
      <c r="L2514" s="94"/>
      <c r="M2514" s="94"/>
      <c r="N2514" s="90"/>
      <c r="O2514" s="90"/>
      <c r="P2514" s="90"/>
      <c r="Q2514" s="90"/>
    </row>
    <row r="2515" spans="1:17" ht="13.5">
      <c r="A2515" s="90"/>
      <c r="B2515" s="90"/>
      <c r="C2515" s="90"/>
      <c r="D2515" s="90"/>
      <c r="E2515" s="90"/>
      <c r="F2515" s="90"/>
      <c r="G2515" s="90"/>
      <c r="H2515" s="92"/>
      <c r="I2515" s="90"/>
      <c r="J2515" s="93"/>
      <c r="K2515" s="94"/>
      <c r="L2515" s="94"/>
      <c r="M2515" s="94"/>
      <c r="N2515" s="90"/>
      <c r="O2515" s="90"/>
      <c r="P2515" s="90"/>
      <c r="Q2515" s="90"/>
    </row>
    <row r="2516" spans="1:17" ht="13.5">
      <c r="A2516" s="90"/>
      <c r="B2516" s="90"/>
      <c r="C2516" s="90"/>
      <c r="D2516" s="90"/>
      <c r="E2516" s="90"/>
      <c r="F2516" s="90"/>
      <c r="G2516" s="90"/>
      <c r="H2516" s="92"/>
      <c r="I2516" s="90"/>
      <c r="J2516" s="93"/>
      <c r="K2516" s="94"/>
      <c r="L2516" s="94"/>
      <c r="M2516" s="94"/>
      <c r="N2516" s="90"/>
      <c r="O2516" s="90"/>
      <c r="P2516" s="90"/>
      <c r="Q2516" s="90"/>
    </row>
    <row r="2517" spans="1:17" ht="13.5">
      <c r="A2517" s="90"/>
      <c r="B2517" s="90"/>
      <c r="C2517" s="90"/>
      <c r="D2517" s="90"/>
      <c r="E2517" s="90"/>
      <c r="F2517" s="90"/>
      <c r="G2517" s="90"/>
      <c r="H2517" s="92"/>
      <c r="I2517" s="90"/>
      <c r="J2517" s="93"/>
      <c r="K2517" s="94"/>
      <c r="L2517" s="94"/>
      <c r="M2517" s="94"/>
      <c r="N2517" s="90"/>
      <c r="O2517" s="90"/>
      <c r="P2517" s="90"/>
      <c r="Q2517" s="90"/>
    </row>
    <row r="2518" spans="1:17" ht="13.5">
      <c r="A2518" s="90"/>
      <c r="B2518" s="90"/>
      <c r="C2518" s="90"/>
      <c r="D2518" s="90"/>
      <c r="E2518" s="90"/>
      <c r="F2518" s="90"/>
      <c r="G2518" s="90"/>
      <c r="H2518" s="92"/>
      <c r="I2518" s="90"/>
      <c r="J2518" s="93"/>
      <c r="K2518" s="94"/>
      <c r="L2518" s="94"/>
      <c r="M2518" s="94"/>
      <c r="N2518" s="90"/>
      <c r="O2518" s="90"/>
      <c r="P2518" s="90"/>
      <c r="Q2518" s="90"/>
    </row>
    <row r="2519" spans="1:17" ht="13.5">
      <c r="A2519" s="90"/>
      <c r="B2519" s="90"/>
      <c r="C2519" s="90"/>
      <c r="D2519" s="90"/>
      <c r="E2519" s="90"/>
      <c r="F2519" s="90"/>
      <c r="G2519" s="90"/>
      <c r="H2519" s="92"/>
      <c r="I2519" s="90"/>
      <c r="J2519" s="93"/>
      <c r="K2519" s="94"/>
      <c r="L2519" s="94"/>
      <c r="M2519" s="94"/>
      <c r="N2519" s="90"/>
      <c r="O2519" s="90"/>
      <c r="P2519" s="90"/>
      <c r="Q2519" s="90"/>
    </row>
    <row r="2520" spans="1:17" ht="13.5">
      <c r="A2520" s="90"/>
      <c r="B2520" s="90"/>
      <c r="C2520" s="90"/>
      <c r="D2520" s="90"/>
      <c r="E2520" s="90"/>
      <c r="F2520" s="90"/>
      <c r="G2520" s="90"/>
      <c r="H2520" s="92"/>
      <c r="I2520" s="90"/>
      <c r="J2520" s="93"/>
      <c r="K2520" s="94"/>
      <c r="L2520" s="94"/>
      <c r="M2520" s="94"/>
      <c r="N2520" s="90"/>
      <c r="O2520" s="90"/>
      <c r="P2520" s="90"/>
      <c r="Q2520" s="90"/>
    </row>
    <row r="2521" spans="1:17" ht="13.5">
      <c r="A2521" s="90"/>
      <c r="B2521" s="90"/>
      <c r="C2521" s="90"/>
      <c r="D2521" s="90"/>
      <c r="E2521" s="90"/>
      <c r="F2521" s="90"/>
      <c r="G2521" s="90"/>
      <c r="H2521" s="92"/>
      <c r="I2521" s="90"/>
      <c r="J2521" s="93"/>
      <c r="K2521" s="94"/>
      <c r="L2521" s="94"/>
      <c r="M2521" s="94"/>
      <c r="N2521" s="90"/>
      <c r="O2521" s="90"/>
      <c r="P2521" s="90"/>
      <c r="Q2521" s="90"/>
    </row>
    <row r="2522" spans="1:17" ht="13.5">
      <c r="A2522" s="90"/>
      <c r="B2522" s="90"/>
      <c r="C2522" s="90"/>
      <c r="D2522" s="90"/>
      <c r="E2522" s="90"/>
      <c r="F2522" s="90"/>
      <c r="G2522" s="90"/>
      <c r="H2522" s="92"/>
      <c r="I2522" s="90"/>
      <c r="J2522" s="93"/>
      <c r="K2522" s="94"/>
      <c r="L2522" s="94"/>
      <c r="M2522" s="94"/>
      <c r="N2522" s="90"/>
      <c r="O2522" s="90"/>
      <c r="P2522" s="90"/>
      <c r="Q2522" s="90"/>
    </row>
    <row r="2523" spans="1:17" ht="13.5">
      <c r="A2523" s="90"/>
      <c r="B2523" s="90"/>
      <c r="C2523" s="90"/>
      <c r="D2523" s="90"/>
      <c r="E2523" s="90"/>
      <c r="F2523" s="90"/>
      <c r="G2523" s="90"/>
      <c r="H2523" s="92"/>
      <c r="I2523" s="90"/>
      <c r="J2523" s="93"/>
      <c r="K2523" s="94"/>
      <c r="L2523" s="94"/>
      <c r="M2523" s="94"/>
      <c r="N2523" s="90"/>
      <c r="O2523" s="90"/>
      <c r="P2523" s="90"/>
      <c r="Q2523" s="90"/>
    </row>
    <row r="2524" spans="1:17" ht="13.5">
      <c r="A2524" s="90"/>
      <c r="B2524" s="90"/>
      <c r="C2524" s="90"/>
      <c r="D2524" s="90"/>
      <c r="E2524" s="90"/>
      <c r="F2524" s="90"/>
      <c r="G2524" s="90"/>
      <c r="H2524" s="92"/>
      <c r="I2524" s="90"/>
      <c r="J2524" s="93"/>
      <c r="K2524" s="94"/>
      <c r="L2524" s="94"/>
      <c r="M2524" s="94"/>
      <c r="N2524" s="90"/>
      <c r="O2524" s="90"/>
      <c r="P2524" s="90"/>
      <c r="Q2524" s="90"/>
    </row>
    <row r="2525" spans="1:17" ht="13.5">
      <c r="A2525" s="90"/>
      <c r="B2525" s="90"/>
      <c r="C2525" s="90"/>
      <c r="D2525" s="90"/>
      <c r="E2525" s="90"/>
      <c r="F2525" s="90"/>
      <c r="G2525" s="90"/>
      <c r="H2525" s="92"/>
      <c r="I2525" s="90"/>
      <c r="J2525" s="93"/>
      <c r="K2525" s="94"/>
      <c r="L2525" s="94"/>
      <c r="M2525" s="94"/>
      <c r="N2525" s="90"/>
      <c r="O2525" s="90"/>
      <c r="P2525" s="90"/>
      <c r="Q2525" s="90"/>
    </row>
    <row r="2526" spans="1:17" ht="13.5">
      <c r="A2526" s="90"/>
      <c r="B2526" s="90"/>
      <c r="C2526" s="90"/>
      <c r="D2526" s="90"/>
      <c r="E2526" s="90"/>
      <c r="F2526" s="90"/>
      <c r="G2526" s="90"/>
      <c r="H2526" s="92"/>
      <c r="I2526" s="90"/>
      <c r="J2526" s="93"/>
      <c r="K2526" s="94"/>
      <c r="L2526" s="94"/>
      <c r="M2526" s="94"/>
      <c r="N2526" s="90"/>
      <c r="O2526" s="90"/>
      <c r="P2526" s="90"/>
      <c r="Q2526" s="90"/>
    </row>
    <row r="2527" spans="1:17" ht="13.5">
      <c r="A2527" s="90"/>
      <c r="B2527" s="90"/>
      <c r="C2527" s="90"/>
      <c r="D2527" s="90"/>
      <c r="E2527" s="90"/>
      <c r="F2527" s="90"/>
      <c r="G2527" s="90"/>
      <c r="H2527" s="92"/>
      <c r="I2527" s="90"/>
      <c r="J2527" s="93"/>
      <c r="K2527" s="94"/>
      <c r="L2527" s="94"/>
      <c r="M2527" s="94"/>
      <c r="N2527" s="90"/>
      <c r="O2527" s="90"/>
      <c r="P2527" s="90"/>
      <c r="Q2527" s="90"/>
    </row>
    <row r="2528" spans="1:17" ht="13.5">
      <c r="A2528" s="90"/>
      <c r="B2528" s="90"/>
      <c r="C2528" s="90"/>
      <c r="D2528" s="90"/>
      <c r="E2528" s="90"/>
      <c r="F2528" s="90"/>
      <c r="G2528" s="90"/>
      <c r="H2528" s="92"/>
      <c r="I2528" s="90"/>
      <c r="J2528" s="93"/>
      <c r="K2528" s="94"/>
      <c r="L2528" s="94"/>
      <c r="M2528" s="94"/>
      <c r="N2528" s="90"/>
      <c r="O2528" s="90"/>
      <c r="P2528" s="90"/>
      <c r="Q2528" s="90"/>
    </row>
    <row r="2529" spans="1:17" ht="13.5">
      <c r="A2529" s="90"/>
      <c r="B2529" s="90"/>
      <c r="C2529" s="90"/>
      <c r="D2529" s="90"/>
      <c r="E2529" s="90"/>
      <c r="F2529" s="90"/>
      <c r="G2529" s="90"/>
      <c r="H2529" s="92"/>
      <c r="I2529" s="90"/>
      <c r="J2529" s="93"/>
      <c r="K2529" s="94"/>
      <c r="L2529" s="94"/>
      <c r="M2529" s="94"/>
      <c r="N2529" s="90"/>
      <c r="O2529" s="90"/>
      <c r="P2529" s="90"/>
      <c r="Q2529" s="90"/>
    </row>
    <row r="2530" spans="1:17" ht="13.5">
      <c r="A2530" s="90"/>
      <c r="B2530" s="90"/>
      <c r="C2530" s="90"/>
      <c r="D2530" s="90"/>
      <c r="E2530" s="90"/>
      <c r="F2530" s="90"/>
      <c r="G2530" s="90"/>
      <c r="H2530" s="92"/>
      <c r="I2530" s="90"/>
      <c r="J2530" s="93"/>
      <c r="K2530" s="94"/>
      <c r="L2530" s="94"/>
      <c r="M2530" s="94"/>
      <c r="N2530" s="90"/>
      <c r="O2530" s="90"/>
      <c r="P2530" s="90"/>
      <c r="Q2530" s="90"/>
    </row>
    <row r="2531" spans="1:17" ht="13.5">
      <c r="A2531" s="90"/>
      <c r="B2531" s="90"/>
      <c r="C2531" s="90"/>
      <c r="D2531" s="90"/>
      <c r="E2531" s="90"/>
      <c r="F2531" s="90"/>
      <c r="G2531" s="90"/>
      <c r="H2531" s="92"/>
      <c r="I2531" s="90"/>
      <c r="J2531" s="93"/>
      <c r="K2531" s="94"/>
      <c r="L2531" s="94"/>
      <c r="M2531" s="94"/>
      <c r="N2531" s="90"/>
      <c r="O2531" s="90"/>
      <c r="P2531" s="90"/>
      <c r="Q2531" s="90"/>
    </row>
    <row r="2532" spans="1:17" ht="13.5">
      <c r="A2532" s="90"/>
      <c r="B2532" s="90"/>
      <c r="C2532" s="90"/>
      <c r="D2532" s="90"/>
      <c r="E2532" s="90"/>
      <c r="F2532" s="90"/>
      <c r="G2532" s="90"/>
      <c r="H2532" s="92"/>
      <c r="I2532" s="90"/>
      <c r="J2532" s="93"/>
      <c r="K2532" s="94"/>
      <c r="L2532" s="94"/>
      <c r="M2532" s="94"/>
      <c r="N2532" s="90"/>
      <c r="O2532" s="90"/>
      <c r="P2532" s="90"/>
      <c r="Q2532" s="90"/>
    </row>
    <row r="2533" spans="1:17" ht="13.5">
      <c r="A2533" s="90"/>
      <c r="B2533" s="90"/>
      <c r="C2533" s="90"/>
      <c r="D2533" s="90"/>
      <c r="E2533" s="90"/>
      <c r="F2533" s="90"/>
      <c r="G2533" s="90"/>
      <c r="H2533" s="92"/>
      <c r="I2533" s="90"/>
      <c r="J2533" s="93"/>
      <c r="K2533" s="94"/>
      <c r="L2533" s="94"/>
      <c r="M2533" s="94"/>
      <c r="N2533" s="90"/>
      <c r="O2533" s="90"/>
      <c r="P2533" s="90"/>
      <c r="Q2533" s="90"/>
    </row>
    <row r="2534" spans="1:17" ht="13.5">
      <c r="A2534" s="90"/>
      <c r="B2534" s="90"/>
      <c r="C2534" s="90"/>
      <c r="D2534" s="90"/>
      <c r="E2534" s="90"/>
      <c r="F2534" s="90"/>
      <c r="G2534" s="90"/>
      <c r="H2534" s="92"/>
      <c r="I2534" s="90"/>
      <c r="J2534" s="93"/>
      <c r="K2534" s="94"/>
      <c r="L2534" s="94"/>
      <c r="M2534" s="94"/>
      <c r="N2534" s="90"/>
      <c r="O2534" s="90"/>
      <c r="P2534" s="90"/>
      <c r="Q2534" s="90"/>
    </row>
    <row r="2535" spans="1:17" ht="13.5">
      <c r="A2535" s="90"/>
      <c r="B2535" s="90"/>
      <c r="C2535" s="90"/>
      <c r="D2535" s="90"/>
      <c r="E2535" s="90"/>
      <c r="F2535" s="90"/>
      <c r="G2535" s="90"/>
      <c r="H2535" s="92"/>
      <c r="I2535" s="90"/>
      <c r="J2535" s="93"/>
      <c r="K2535" s="94"/>
      <c r="L2535" s="94"/>
      <c r="M2535" s="94"/>
      <c r="N2535" s="90"/>
      <c r="O2535" s="90"/>
      <c r="P2535" s="90"/>
      <c r="Q2535" s="90"/>
    </row>
    <row r="2536" spans="1:17" ht="13.5">
      <c r="A2536" s="90"/>
      <c r="B2536" s="90"/>
      <c r="C2536" s="90"/>
      <c r="D2536" s="90"/>
      <c r="E2536" s="90"/>
      <c r="F2536" s="90"/>
      <c r="G2536" s="90"/>
      <c r="H2536" s="92"/>
      <c r="I2536" s="90"/>
      <c r="J2536" s="93"/>
      <c r="K2536" s="94"/>
      <c r="L2536" s="94"/>
      <c r="M2536" s="94"/>
      <c r="N2536" s="90"/>
      <c r="O2536" s="90"/>
      <c r="P2536" s="90"/>
      <c r="Q2536" s="90"/>
    </row>
    <row r="2537" spans="1:17" ht="13.5">
      <c r="A2537" s="90"/>
      <c r="B2537" s="90"/>
      <c r="C2537" s="90"/>
      <c r="D2537" s="90"/>
      <c r="E2537" s="90"/>
      <c r="F2537" s="90"/>
      <c r="G2537" s="90"/>
      <c r="H2537" s="92"/>
      <c r="I2537" s="90"/>
      <c r="J2537" s="93"/>
      <c r="K2537" s="94"/>
      <c r="L2537" s="94"/>
      <c r="M2537" s="94"/>
      <c r="N2537" s="90"/>
      <c r="O2537" s="90"/>
      <c r="P2537" s="90"/>
      <c r="Q2537" s="90"/>
    </row>
    <row r="2538" spans="1:17" ht="13.5">
      <c r="A2538" s="90"/>
      <c r="B2538" s="90"/>
      <c r="C2538" s="90"/>
      <c r="D2538" s="90"/>
      <c r="E2538" s="90"/>
      <c r="F2538" s="90"/>
      <c r="G2538" s="90"/>
      <c r="H2538" s="92"/>
      <c r="I2538" s="90"/>
      <c r="J2538" s="93"/>
      <c r="K2538" s="94"/>
      <c r="L2538" s="94"/>
      <c r="M2538" s="94"/>
      <c r="N2538" s="90"/>
      <c r="O2538" s="90"/>
      <c r="P2538" s="90"/>
      <c r="Q2538" s="90"/>
    </row>
    <row r="2539" spans="1:17" ht="13.5">
      <c r="A2539" s="90"/>
      <c r="B2539" s="90"/>
      <c r="C2539" s="90"/>
      <c r="D2539" s="90"/>
      <c r="E2539" s="90"/>
      <c r="F2539" s="90"/>
      <c r="G2539" s="90"/>
      <c r="H2539" s="92"/>
      <c r="I2539" s="90"/>
      <c r="J2539" s="93"/>
      <c r="K2539" s="94"/>
      <c r="L2539" s="94"/>
      <c r="M2539" s="94"/>
      <c r="N2539" s="90"/>
      <c r="O2539" s="90"/>
      <c r="P2539" s="90"/>
      <c r="Q2539" s="90"/>
    </row>
    <row r="2540" spans="1:17" ht="13.5">
      <c r="A2540" s="90"/>
      <c r="B2540" s="90"/>
      <c r="C2540" s="90"/>
      <c r="D2540" s="90"/>
      <c r="E2540" s="90"/>
      <c r="F2540" s="90"/>
      <c r="G2540" s="90"/>
      <c r="H2540" s="92"/>
      <c r="I2540" s="90"/>
      <c r="J2540" s="93"/>
      <c r="K2540" s="94"/>
      <c r="L2540" s="94"/>
      <c r="M2540" s="94"/>
      <c r="N2540" s="90"/>
      <c r="O2540" s="90"/>
      <c r="P2540" s="90"/>
      <c r="Q2540" s="90"/>
    </row>
    <row r="2541" spans="1:17" ht="13.5">
      <c r="A2541" s="90"/>
      <c r="B2541" s="90"/>
      <c r="C2541" s="90"/>
      <c r="D2541" s="90"/>
      <c r="E2541" s="90"/>
      <c r="F2541" s="90"/>
      <c r="G2541" s="90"/>
      <c r="H2541" s="92"/>
      <c r="I2541" s="90"/>
      <c r="J2541" s="93"/>
      <c r="K2541" s="94"/>
      <c r="L2541" s="94"/>
      <c r="M2541" s="94"/>
      <c r="N2541" s="90"/>
      <c r="O2541" s="90"/>
      <c r="P2541" s="90"/>
      <c r="Q2541" s="90"/>
    </row>
    <row r="2542" spans="1:17" ht="13.5">
      <c r="A2542" s="90"/>
      <c r="B2542" s="90"/>
      <c r="C2542" s="90"/>
      <c r="D2542" s="90"/>
      <c r="E2542" s="90"/>
      <c r="F2542" s="90"/>
      <c r="G2542" s="90"/>
      <c r="H2542" s="92"/>
      <c r="I2542" s="90"/>
      <c r="J2542" s="93"/>
      <c r="K2542" s="94"/>
      <c r="L2542" s="94"/>
      <c r="M2542" s="94"/>
      <c r="N2542" s="90"/>
      <c r="O2542" s="90"/>
      <c r="P2542" s="90"/>
      <c r="Q2542" s="90"/>
    </row>
    <row r="2543" spans="1:17" ht="13.5">
      <c r="A2543" s="90"/>
      <c r="B2543" s="90"/>
      <c r="C2543" s="90"/>
      <c r="D2543" s="90"/>
      <c r="E2543" s="90"/>
      <c r="F2543" s="90"/>
      <c r="G2543" s="90"/>
      <c r="H2543" s="92"/>
      <c r="I2543" s="90"/>
      <c r="J2543" s="93"/>
      <c r="K2543" s="94"/>
      <c r="L2543" s="94"/>
      <c r="M2543" s="94"/>
      <c r="N2543" s="90"/>
      <c r="O2543" s="90"/>
      <c r="P2543" s="90"/>
      <c r="Q2543" s="90"/>
    </row>
    <row r="2544" spans="1:17" ht="13.5">
      <c r="A2544" s="90"/>
      <c r="B2544" s="90"/>
      <c r="C2544" s="90"/>
      <c r="D2544" s="90"/>
      <c r="E2544" s="90"/>
      <c r="F2544" s="90"/>
      <c r="G2544" s="90"/>
      <c r="H2544" s="92"/>
      <c r="I2544" s="90"/>
      <c r="J2544" s="93"/>
      <c r="K2544" s="94"/>
      <c r="L2544" s="94"/>
      <c r="M2544" s="94"/>
      <c r="N2544" s="90"/>
      <c r="O2544" s="90"/>
      <c r="P2544" s="90"/>
      <c r="Q2544" s="90"/>
    </row>
    <row r="2545" spans="1:17" ht="13.5">
      <c r="A2545" s="90"/>
      <c r="B2545" s="90"/>
      <c r="C2545" s="90"/>
      <c r="D2545" s="90"/>
      <c r="E2545" s="90"/>
      <c r="F2545" s="90"/>
      <c r="G2545" s="90"/>
      <c r="H2545" s="92"/>
      <c r="I2545" s="90"/>
      <c r="J2545" s="93"/>
      <c r="K2545" s="94"/>
      <c r="L2545" s="94"/>
      <c r="M2545" s="94"/>
      <c r="N2545" s="90"/>
      <c r="O2545" s="90"/>
      <c r="P2545" s="90"/>
      <c r="Q2545" s="90"/>
    </row>
    <row r="2546" spans="1:17" ht="13.5">
      <c r="A2546" s="90"/>
      <c r="B2546" s="90"/>
      <c r="C2546" s="90"/>
      <c r="D2546" s="90"/>
      <c r="E2546" s="90"/>
      <c r="F2546" s="90"/>
      <c r="G2546" s="90"/>
      <c r="H2546" s="92"/>
      <c r="I2546" s="90"/>
      <c r="J2546" s="93"/>
      <c r="K2546" s="94"/>
      <c r="L2546" s="94"/>
      <c r="M2546" s="94"/>
      <c r="N2546" s="90"/>
      <c r="O2546" s="90"/>
      <c r="P2546" s="90"/>
      <c r="Q2546" s="90"/>
    </row>
    <row r="2547" spans="1:17" ht="13.5">
      <c r="A2547" s="90"/>
      <c r="B2547" s="90"/>
      <c r="C2547" s="90"/>
      <c r="D2547" s="90"/>
      <c r="E2547" s="90"/>
      <c r="F2547" s="90"/>
      <c r="G2547" s="90"/>
      <c r="H2547" s="92"/>
      <c r="I2547" s="90"/>
      <c r="J2547" s="93"/>
      <c r="K2547" s="94"/>
      <c r="L2547" s="94"/>
      <c r="M2547" s="94"/>
      <c r="N2547" s="90"/>
      <c r="O2547" s="90"/>
      <c r="P2547" s="90"/>
      <c r="Q2547" s="90"/>
    </row>
    <row r="2548" spans="1:17" ht="13.5">
      <c r="A2548" s="90"/>
      <c r="B2548" s="90"/>
      <c r="C2548" s="90"/>
      <c r="D2548" s="90"/>
      <c r="E2548" s="90"/>
      <c r="F2548" s="90"/>
      <c r="G2548" s="90"/>
      <c r="H2548" s="92"/>
      <c r="I2548" s="90"/>
      <c r="J2548" s="93"/>
      <c r="K2548" s="94"/>
      <c r="L2548" s="94"/>
      <c r="M2548" s="94"/>
      <c r="N2548" s="90"/>
      <c r="O2548" s="90"/>
      <c r="P2548" s="90"/>
      <c r="Q2548" s="90"/>
    </row>
    <row r="2549" spans="1:17" ht="13.5">
      <c r="A2549" s="90"/>
      <c r="B2549" s="90"/>
      <c r="C2549" s="90"/>
      <c r="D2549" s="90"/>
      <c r="E2549" s="90"/>
      <c r="F2549" s="90"/>
      <c r="G2549" s="90"/>
      <c r="H2549" s="92"/>
      <c r="I2549" s="90"/>
      <c r="J2549" s="93"/>
      <c r="K2549" s="94"/>
      <c r="L2549" s="94"/>
      <c r="M2549" s="94"/>
      <c r="N2549" s="90"/>
      <c r="O2549" s="90"/>
      <c r="P2549" s="90"/>
      <c r="Q2549" s="90"/>
    </row>
    <row r="2550" spans="1:17" ht="13.5">
      <c r="A2550" s="90"/>
      <c r="B2550" s="90"/>
      <c r="C2550" s="90"/>
      <c r="D2550" s="90"/>
      <c r="E2550" s="90"/>
      <c r="F2550" s="90"/>
      <c r="G2550" s="90"/>
      <c r="H2550" s="92"/>
      <c r="I2550" s="90"/>
      <c r="J2550" s="93"/>
      <c r="K2550" s="94"/>
      <c r="L2550" s="94"/>
      <c r="M2550" s="94"/>
      <c r="N2550" s="90"/>
      <c r="O2550" s="90"/>
      <c r="P2550" s="90"/>
      <c r="Q2550" s="90"/>
    </row>
    <row r="2551" spans="1:17" ht="13.5">
      <c r="A2551" s="90"/>
      <c r="B2551" s="90"/>
      <c r="C2551" s="90"/>
      <c r="D2551" s="90"/>
      <c r="E2551" s="90"/>
      <c r="F2551" s="90"/>
      <c r="G2551" s="90"/>
      <c r="H2551" s="92"/>
      <c r="I2551" s="90"/>
      <c r="J2551" s="93"/>
      <c r="K2551" s="94"/>
      <c r="L2551" s="94"/>
      <c r="M2551" s="94"/>
      <c r="N2551" s="90"/>
      <c r="O2551" s="90"/>
      <c r="P2551" s="90"/>
      <c r="Q2551" s="90"/>
    </row>
    <row r="2552" spans="1:17" ht="13.5">
      <c r="A2552" s="90"/>
      <c r="B2552" s="90"/>
      <c r="C2552" s="90"/>
      <c r="D2552" s="90"/>
      <c r="E2552" s="90"/>
      <c r="F2552" s="90"/>
      <c r="G2552" s="90"/>
      <c r="H2552" s="92"/>
      <c r="I2552" s="90"/>
      <c r="J2552" s="93"/>
      <c r="K2552" s="94"/>
      <c r="L2552" s="94"/>
      <c r="M2552" s="94"/>
      <c r="N2552" s="90"/>
      <c r="O2552" s="90"/>
      <c r="P2552" s="90"/>
      <c r="Q2552" s="90"/>
    </row>
    <row r="2553" spans="1:17" ht="13.5">
      <c r="A2553" s="90"/>
      <c r="B2553" s="90"/>
      <c r="C2553" s="90"/>
      <c r="D2553" s="90"/>
      <c r="E2553" s="90"/>
      <c r="F2553" s="90"/>
      <c r="G2553" s="90"/>
      <c r="H2553" s="92"/>
      <c r="I2553" s="90"/>
      <c r="J2553" s="93"/>
      <c r="K2553" s="94"/>
      <c r="L2553" s="94"/>
      <c r="M2553" s="94"/>
      <c r="N2553" s="90"/>
      <c r="O2553" s="90"/>
      <c r="P2553" s="90"/>
      <c r="Q2553" s="90"/>
    </row>
    <row r="2554" spans="1:17" ht="13.5">
      <c r="A2554" s="90"/>
      <c r="B2554" s="90"/>
      <c r="C2554" s="90"/>
      <c r="D2554" s="90"/>
      <c r="E2554" s="90"/>
      <c r="F2554" s="90"/>
      <c r="G2554" s="90"/>
      <c r="H2554" s="92"/>
      <c r="I2554" s="90"/>
      <c r="J2554" s="93"/>
      <c r="K2554" s="94"/>
      <c r="L2554" s="94"/>
      <c r="M2554" s="94"/>
      <c r="N2554" s="90"/>
      <c r="O2554" s="90"/>
      <c r="P2554" s="90"/>
      <c r="Q2554" s="90"/>
    </row>
    <row r="2555" spans="1:17" ht="13.5">
      <c r="A2555" s="90"/>
      <c r="B2555" s="90"/>
      <c r="C2555" s="90"/>
      <c r="D2555" s="90"/>
      <c r="E2555" s="90"/>
      <c r="F2555" s="90"/>
      <c r="G2555" s="90"/>
      <c r="H2555" s="92"/>
      <c r="I2555" s="90"/>
      <c r="J2555" s="93"/>
      <c r="K2555" s="94"/>
      <c r="L2555" s="94"/>
      <c r="M2555" s="94"/>
      <c r="N2555" s="90"/>
      <c r="O2555" s="90"/>
      <c r="P2555" s="90"/>
      <c r="Q2555" s="90"/>
    </row>
    <row r="2556" spans="1:17" ht="13.5">
      <c r="A2556" s="90"/>
      <c r="B2556" s="90"/>
      <c r="C2556" s="90"/>
      <c r="D2556" s="90"/>
      <c r="E2556" s="90"/>
      <c r="F2556" s="90"/>
      <c r="G2556" s="90"/>
      <c r="H2556" s="92"/>
      <c r="I2556" s="90"/>
      <c r="J2556" s="93"/>
      <c r="K2556" s="94"/>
      <c r="L2556" s="94"/>
      <c r="M2556" s="94"/>
      <c r="N2556" s="90"/>
      <c r="O2556" s="90"/>
      <c r="P2556" s="90"/>
      <c r="Q2556" s="90"/>
    </row>
    <row r="2557" spans="1:17" ht="13.5">
      <c r="A2557" s="90"/>
      <c r="B2557" s="90"/>
      <c r="C2557" s="90"/>
      <c r="D2557" s="90"/>
      <c r="E2557" s="90"/>
      <c r="F2557" s="90"/>
      <c r="G2557" s="90"/>
      <c r="H2557" s="92"/>
      <c r="I2557" s="90"/>
      <c r="J2557" s="93"/>
      <c r="K2557" s="94"/>
      <c r="L2557" s="94"/>
      <c r="M2557" s="94"/>
      <c r="N2557" s="90"/>
      <c r="O2557" s="90"/>
      <c r="P2557" s="90"/>
      <c r="Q2557" s="90"/>
    </row>
    <row r="2558" spans="1:17" ht="13.5">
      <c r="A2558" s="90"/>
      <c r="B2558" s="90"/>
      <c r="C2558" s="90"/>
      <c r="D2558" s="90"/>
      <c r="E2558" s="90"/>
      <c r="F2558" s="90"/>
      <c r="G2558" s="90"/>
      <c r="H2558" s="92"/>
      <c r="I2558" s="90"/>
      <c r="J2558" s="93"/>
      <c r="K2558" s="94"/>
      <c r="L2558" s="94"/>
      <c r="M2558" s="94"/>
      <c r="N2558" s="90"/>
      <c r="O2558" s="90"/>
      <c r="P2558" s="90"/>
      <c r="Q2558" s="90"/>
    </row>
    <row r="2559" spans="1:17" ht="13.5">
      <c r="A2559" s="90"/>
      <c r="B2559" s="90"/>
      <c r="C2559" s="90"/>
      <c r="D2559" s="90"/>
      <c r="E2559" s="90"/>
      <c r="F2559" s="90"/>
      <c r="G2559" s="90"/>
      <c r="H2559" s="92"/>
      <c r="I2559" s="90"/>
      <c r="J2559" s="93"/>
      <c r="K2559" s="94"/>
      <c r="L2559" s="94"/>
      <c r="M2559" s="94"/>
      <c r="N2559" s="90"/>
      <c r="O2559" s="90"/>
      <c r="P2559" s="90"/>
      <c r="Q2559" s="90"/>
    </row>
    <row r="2560" spans="1:17" ht="13.5">
      <c r="A2560" s="90"/>
      <c r="B2560" s="90"/>
      <c r="C2560" s="90"/>
      <c r="D2560" s="90"/>
      <c r="E2560" s="90"/>
      <c r="F2560" s="90"/>
      <c r="G2560" s="90"/>
      <c r="H2560" s="92"/>
      <c r="I2560" s="90"/>
      <c r="J2560" s="93"/>
      <c r="K2560" s="94"/>
      <c r="L2560" s="94"/>
      <c r="M2560" s="94"/>
      <c r="N2560" s="90"/>
      <c r="O2560" s="90"/>
      <c r="P2560" s="90"/>
      <c r="Q2560" s="90"/>
    </row>
    <row r="2561" spans="1:17" ht="13.5">
      <c r="A2561" s="90"/>
      <c r="B2561" s="90"/>
      <c r="C2561" s="90"/>
      <c r="D2561" s="90"/>
      <c r="E2561" s="90"/>
      <c r="F2561" s="90"/>
      <c r="G2561" s="90"/>
      <c r="H2561" s="92"/>
      <c r="I2561" s="90"/>
      <c r="J2561" s="93"/>
      <c r="K2561" s="94"/>
      <c r="L2561" s="94"/>
      <c r="M2561" s="94"/>
      <c r="N2561" s="90"/>
      <c r="O2561" s="90"/>
      <c r="P2561" s="90"/>
      <c r="Q2561" s="90"/>
    </row>
    <row r="2562" spans="1:17" ht="13.5">
      <c r="A2562" s="90"/>
      <c r="B2562" s="90"/>
      <c r="C2562" s="90"/>
      <c r="D2562" s="90"/>
      <c r="E2562" s="90"/>
      <c r="F2562" s="90"/>
      <c r="G2562" s="90"/>
      <c r="H2562" s="92"/>
      <c r="I2562" s="90"/>
      <c r="J2562" s="93"/>
      <c r="K2562" s="94"/>
      <c r="L2562" s="94"/>
      <c r="M2562" s="94"/>
      <c r="N2562" s="90"/>
      <c r="O2562" s="90"/>
      <c r="P2562" s="90"/>
      <c r="Q2562" s="90"/>
    </row>
    <row r="2563" spans="1:17" ht="13.5">
      <c r="A2563" s="90"/>
      <c r="B2563" s="90"/>
      <c r="C2563" s="90"/>
      <c r="D2563" s="90"/>
      <c r="E2563" s="90"/>
      <c r="F2563" s="90"/>
      <c r="G2563" s="90"/>
      <c r="H2563" s="92"/>
      <c r="I2563" s="90"/>
      <c r="J2563" s="93"/>
      <c r="K2563" s="94"/>
      <c r="L2563" s="94"/>
      <c r="M2563" s="94"/>
      <c r="N2563" s="90"/>
      <c r="O2563" s="90"/>
      <c r="P2563" s="90"/>
      <c r="Q2563" s="90"/>
    </row>
    <row r="2564" spans="1:17" ht="13.5">
      <c r="A2564" s="90"/>
      <c r="B2564" s="90"/>
      <c r="C2564" s="90"/>
      <c r="D2564" s="90"/>
      <c r="E2564" s="90"/>
      <c r="F2564" s="90"/>
      <c r="G2564" s="90"/>
      <c r="H2564" s="92"/>
      <c r="I2564" s="90"/>
      <c r="J2564" s="93"/>
      <c r="K2564" s="94"/>
      <c r="L2564" s="94"/>
      <c r="M2564" s="94"/>
      <c r="N2564" s="90"/>
      <c r="O2564" s="90"/>
      <c r="P2564" s="90"/>
      <c r="Q2564" s="90"/>
    </row>
    <row r="2565" spans="1:17" ht="13.5">
      <c r="A2565" s="90"/>
      <c r="B2565" s="90"/>
      <c r="C2565" s="90"/>
      <c r="D2565" s="90"/>
      <c r="E2565" s="90"/>
      <c r="F2565" s="90"/>
      <c r="G2565" s="90"/>
      <c r="H2565" s="92"/>
      <c r="I2565" s="90"/>
      <c r="J2565" s="93"/>
      <c r="K2565" s="94"/>
      <c r="L2565" s="94"/>
      <c r="M2565" s="94"/>
      <c r="N2565" s="90"/>
      <c r="O2565" s="90"/>
      <c r="P2565" s="90"/>
      <c r="Q2565" s="90"/>
    </row>
    <row r="2566" spans="1:17" ht="13.5">
      <c r="A2566" s="90"/>
      <c r="B2566" s="90"/>
      <c r="C2566" s="90"/>
      <c r="D2566" s="90"/>
      <c r="E2566" s="90"/>
      <c r="F2566" s="90"/>
      <c r="G2566" s="90"/>
      <c r="H2566" s="92"/>
      <c r="I2566" s="90"/>
      <c r="J2566" s="93"/>
      <c r="K2566" s="94"/>
      <c r="L2566" s="94"/>
      <c r="M2566" s="94"/>
      <c r="N2566" s="90"/>
      <c r="O2566" s="90"/>
      <c r="P2566" s="90"/>
      <c r="Q2566" s="90"/>
    </row>
    <row r="2567" spans="1:17" ht="13.5">
      <c r="A2567" s="90"/>
      <c r="B2567" s="90"/>
      <c r="C2567" s="90"/>
      <c r="D2567" s="90"/>
      <c r="E2567" s="90"/>
      <c r="F2567" s="90"/>
      <c r="G2567" s="90"/>
      <c r="H2567" s="92"/>
      <c r="I2567" s="90"/>
      <c r="J2567" s="93"/>
      <c r="K2567" s="94"/>
      <c r="L2567" s="94"/>
      <c r="M2567" s="94"/>
      <c r="N2567" s="90"/>
      <c r="O2567" s="90"/>
      <c r="P2567" s="90"/>
      <c r="Q2567" s="90"/>
    </row>
    <row r="2568" spans="1:17" ht="13.5">
      <c r="A2568" s="90"/>
      <c r="B2568" s="90"/>
      <c r="C2568" s="90"/>
      <c r="D2568" s="90"/>
      <c r="E2568" s="90"/>
      <c r="F2568" s="90"/>
      <c r="G2568" s="90"/>
      <c r="H2568" s="92"/>
      <c r="I2568" s="90"/>
      <c r="J2568" s="93"/>
      <c r="K2568" s="94"/>
      <c r="L2568" s="94"/>
      <c r="M2568" s="94"/>
      <c r="N2568" s="90"/>
      <c r="O2568" s="90"/>
      <c r="P2568" s="90"/>
      <c r="Q2568" s="90"/>
    </row>
    <row r="2569" spans="1:17" ht="13.5">
      <c r="A2569" s="90"/>
      <c r="B2569" s="90"/>
      <c r="C2569" s="90"/>
      <c r="D2569" s="90"/>
      <c r="E2569" s="90"/>
      <c r="F2569" s="90"/>
      <c r="G2569" s="90"/>
      <c r="H2569" s="92"/>
      <c r="I2569" s="90"/>
      <c r="J2569" s="93"/>
      <c r="K2569" s="94"/>
      <c r="L2569" s="94"/>
      <c r="M2569" s="94"/>
      <c r="N2569" s="90"/>
      <c r="O2569" s="90"/>
      <c r="P2569" s="90"/>
      <c r="Q2569" s="90"/>
    </row>
    <row r="2570" spans="1:17" ht="13.5">
      <c r="A2570" s="90"/>
      <c r="B2570" s="90"/>
      <c r="C2570" s="90"/>
      <c r="D2570" s="90"/>
      <c r="E2570" s="90"/>
      <c r="F2570" s="90"/>
      <c r="G2570" s="90"/>
      <c r="H2570" s="92"/>
      <c r="I2570" s="90"/>
      <c r="J2570" s="93"/>
      <c r="K2570" s="94"/>
      <c r="L2570" s="94"/>
      <c r="M2570" s="94"/>
      <c r="N2570" s="90"/>
      <c r="O2570" s="90"/>
      <c r="P2570" s="90"/>
      <c r="Q2570" s="90"/>
    </row>
    <row r="2571" spans="1:17" ht="13.5">
      <c r="A2571" s="90"/>
      <c r="B2571" s="90"/>
      <c r="C2571" s="90"/>
      <c r="D2571" s="90"/>
      <c r="E2571" s="90"/>
      <c r="F2571" s="90"/>
      <c r="G2571" s="90"/>
      <c r="H2571" s="92"/>
      <c r="I2571" s="90"/>
      <c r="J2571" s="93"/>
      <c r="K2571" s="94"/>
      <c r="L2571" s="94"/>
      <c r="M2571" s="94"/>
      <c r="N2571" s="90"/>
      <c r="O2571" s="90"/>
      <c r="P2571" s="90"/>
      <c r="Q2571" s="90"/>
    </row>
    <row r="2572" spans="1:17" ht="13.5">
      <c r="A2572" s="90"/>
      <c r="B2572" s="90"/>
      <c r="C2572" s="90"/>
      <c r="D2572" s="90"/>
      <c r="E2572" s="90"/>
      <c r="F2572" s="90"/>
      <c r="G2572" s="90"/>
      <c r="H2572" s="92"/>
      <c r="I2572" s="90"/>
      <c r="J2572" s="93"/>
      <c r="K2572" s="94"/>
      <c r="L2572" s="94"/>
      <c r="M2572" s="94"/>
      <c r="N2572" s="90"/>
      <c r="O2572" s="90"/>
      <c r="P2572" s="90"/>
      <c r="Q2572" s="90"/>
    </row>
    <row r="2573" spans="1:17" ht="13.5">
      <c r="A2573" s="90"/>
      <c r="B2573" s="90"/>
      <c r="C2573" s="90"/>
      <c r="D2573" s="90"/>
      <c r="E2573" s="90"/>
      <c r="F2573" s="90"/>
      <c r="G2573" s="90"/>
      <c r="H2573" s="92"/>
      <c r="I2573" s="90"/>
      <c r="J2573" s="93"/>
      <c r="K2573" s="94"/>
      <c r="L2573" s="94"/>
      <c r="M2573" s="94"/>
      <c r="N2573" s="90"/>
      <c r="O2573" s="90"/>
      <c r="P2573" s="90"/>
      <c r="Q2573" s="90"/>
    </row>
    <row r="2574" spans="1:17" ht="13.5">
      <c r="A2574" s="90"/>
      <c r="B2574" s="90"/>
      <c r="C2574" s="90"/>
      <c r="D2574" s="90"/>
      <c r="E2574" s="90"/>
      <c r="F2574" s="90"/>
      <c r="G2574" s="90"/>
      <c r="H2574" s="92"/>
      <c r="I2574" s="90"/>
      <c r="J2574" s="93"/>
      <c r="K2574" s="94"/>
      <c r="L2574" s="94"/>
      <c r="M2574" s="94"/>
      <c r="N2574" s="90"/>
      <c r="O2574" s="90"/>
      <c r="P2574" s="90"/>
      <c r="Q2574" s="90"/>
    </row>
    <row r="2575" spans="1:17" ht="13.5">
      <c r="A2575" s="90"/>
      <c r="B2575" s="90"/>
      <c r="C2575" s="90"/>
      <c r="D2575" s="90"/>
      <c r="E2575" s="90"/>
      <c r="F2575" s="90"/>
      <c r="G2575" s="90"/>
      <c r="H2575" s="92"/>
      <c r="I2575" s="90"/>
      <c r="J2575" s="93"/>
      <c r="K2575" s="94"/>
      <c r="L2575" s="94"/>
      <c r="M2575" s="94"/>
      <c r="N2575" s="90"/>
      <c r="O2575" s="90"/>
      <c r="P2575" s="90"/>
      <c r="Q2575" s="90"/>
    </row>
    <row r="2576" spans="1:17" ht="13.5">
      <c r="A2576" s="90"/>
      <c r="B2576" s="90"/>
      <c r="C2576" s="90"/>
      <c r="D2576" s="90"/>
      <c r="E2576" s="90"/>
      <c r="F2576" s="90"/>
      <c r="G2576" s="90"/>
      <c r="H2576" s="92"/>
      <c r="I2576" s="90"/>
      <c r="J2576" s="93"/>
      <c r="K2576" s="94"/>
      <c r="L2576" s="94"/>
      <c r="M2576" s="94"/>
      <c r="N2576" s="90"/>
      <c r="O2576" s="90"/>
      <c r="P2576" s="90"/>
      <c r="Q2576" s="90"/>
    </row>
    <row r="2577" spans="1:17" ht="13.5">
      <c r="A2577" s="90"/>
      <c r="B2577" s="90"/>
      <c r="C2577" s="90"/>
      <c r="D2577" s="90"/>
      <c r="E2577" s="90"/>
      <c r="F2577" s="90"/>
      <c r="G2577" s="90"/>
      <c r="H2577" s="92"/>
      <c r="I2577" s="90"/>
      <c r="J2577" s="93"/>
      <c r="K2577" s="94"/>
      <c r="L2577" s="94"/>
      <c r="M2577" s="94"/>
      <c r="N2577" s="90"/>
      <c r="O2577" s="90"/>
      <c r="P2577" s="90"/>
      <c r="Q2577" s="90"/>
    </row>
    <row r="2578" spans="1:17" ht="13.5">
      <c r="A2578" s="90"/>
      <c r="B2578" s="90"/>
      <c r="C2578" s="90"/>
      <c r="D2578" s="90"/>
      <c r="E2578" s="90"/>
      <c r="F2578" s="90"/>
      <c r="G2578" s="90"/>
      <c r="H2578" s="92"/>
      <c r="I2578" s="90"/>
      <c r="J2578" s="93"/>
      <c r="K2578" s="94"/>
      <c r="L2578" s="94"/>
      <c r="M2578" s="94"/>
      <c r="N2578" s="90"/>
      <c r="O2578" s="90"/>
      <c r="P2578" s="90"/>
      <c r="Q2578" s="90"/>
    </row>
    <row r="2579" spans="1:17" ht="13.5">
      <c r="A2579" s="90"/>
      <c r="B2579" s="90"/>
      <c r="C2579" s="90"/>
      <c r="D2579" s="90"/>
      <c r="E2579" s="90"/>
      <c r="F2579" s="90"/>
      <c r="G2579" s="90"/>
      <c r="H2579" s="92"/>
      <c r="I2579" s="90"/>
      <c r="J2579" s="93"/>
      <c r="K2579" s="94"/>
      <c r="L2579" s="94"/>
      <c r="M2579" s="94"/>
      <c r="N2579" s="90"/>
      <c r="O2579" s="90"/>
      <c r="P2579" s="90"/>
      <c r="Q2579" s="90"/>
    </row>
    <row r="2580" spans="1:17" ht="13.5">
      <c r="A2580" s="90"/>
      <c r="B2580" s="90"/>
      <c r="C2580" s="90"/>
      <c r="D2580" s="90"/>
      <c r="E2580" s="90"/>
      <c r="F2580" s="90"/>
      <c r="G2580" s="90"/>
      <c r="H2580" s="92"/>
      <c r="I2580" s="90"/>
      <c r="J2580" s="93"/>
      <c r="K2580" s="94"/>
      <c r="L2580" s="94"/>
      <c r="M2580" s="94"/>
      <c r="N2580" s="90"/>
      <c r="O2580" s="90"/>
      <c r="P2580" s="90"/>
      <c r="Q2580" s="90"/>
    </row>
    <row r="2581" spans="1:17" ht="13.5">
      <c r="A2581" s="90"/>
      <c r="B2581" s="90"/>
      <c r="C2581" s="90"/>
      <c r="D2581" s="90"/>
      <c r="E2581" s="90"/>
      <c r="F2581" s="90"/>
      <c r="G2581" s="90"/>
      <c r="H2581" s="92"/>
      <c r="I2581" s="90"/>
      <c r="J2581" s="93"/>
      <c r="K2581" s="94"/>
      <c r="L2581" s="94"/>
      <c r="M2581" s="94"/>
      <c r="N2581" s="90"/>
      <c r="O2581" s="90"/>
      <c r="P2581" s="90"/>
      <c r="Q2581" s="90"/>
    </row>
    <row r="2582" spans="1:17" ht="13.5">
      <c r="A2582" s="90"/>
      <c r="B2582" s="90"/>
      <c r="C2582" s="90"/>
      <c r="D2582" s="90"/>
      <c r="E2582" s="90"/>
      <c r="F2582" s="90"/>
      <c r="G2582" s="90"/>
      <c r="H2582" s="92"/>
      <c r="I2582" s="90"/>
      <c r="J2582" s="93"/>
      <c r="K2582" s="94"/>
      <c r="L2582" s="94"/>
      <c r="M2582" s="94"/>
      <c r="N2582" s="90"/>
      <c r="O2582" s="90"/>
      <c r="P2582" s="90"/>
      <c r="Q2582" s="90"/>
    </row>
    <row r="2583" spans="1:17" ht="13.5">
      <c r="A2583" s="90"/>
      <c r="B2583" s="90"/>
      <c r="C2583" s="90"/>
      <c r="D2583" s="90"/>
      <c r="E2583" s="90"/>
      <c r="F2583" s="90"/>
      <c r="G2583" s="90"/>
      <c r="H2583" s="92"/>
      <c r="I2583" s="90"/>
      <c r="J2583" s="93"/>
      <c r="K2583" s="94"/>
      <c r="L2583" s="94"/>
      <c r="M2583" s="94"/>
      <c r="N2583" s="90"/>
      <c r="O2583" s="90"/>
      <c r="P2583" s="90"/>
      <c r="Q2583" s="90"/>
    </row>
    <row r="2584" spans="1:17" ht="13.5">
      <c r="A2584" s="90"/>
      <c r="B2584" s="90"/>
      <c r="C2584" s="90"/>
      <c r="D2584" s="90"/>
      <c r="E2584" s="90"/>
      <c r="F2584" s="90"/>
      <c r="G2584" s="90"/>
      <c r="H2584" s="92"/>
      <c r="I2584" s="90"/>
      <c r="J2584" s="93"/>
      <c r="K2584" s="94"/>
      <c r="L2584" s="94"/>
      <c r="M2584" s="94"/>
      <c r="N2584" s="90"/>
      <c r="O2584" s="90"/>
      <c r="P2584" s="90"/>
      <c r="Q2584" s="90"/>
    </row>
    <row r="2585" spans="1:17" ht="13.5">
      <c r="A2585" s="90"/>
      <c r="B2585" s="90"/>
      <c r="C2585" s="90"/>
      <c r="D2585" s="90"/>
      <c r="E2585" s="90"/>
      <c r="F2585" s="90"/>
      <c r="G2585" s="90"/>
      <c r="H2585" s="92"/>
      <c r="I2585" s="90"/>
      <c r="J2585" s="93"/>
      <c r="K2585" s="94"/>
      <c r="L2585" s="94"/>
      <c r="M2585" s="94"/>
      <c r="N2585" s="90"/>
      <c r="O2585" s="90"/>
      <c r="P2585" s="90"/>
      <c r="Q2585" s="90"/>
    </row>
    <row r="2586" spans="1:17" ht="13.5">
      <c r="A2586" s="90"/>
      <c r="B2586" s="90"/>
      <c r="C2586" s="90"/>
      <c r="D2586" s="90"/>
      <c r="E2586" s="90"/>
      <c r="F2586" s="90"/>
      <c r="G2586" s="90"/>
      <c r="H2586" s="92"/>
      <c r="I2586" s="90"/>
      <c r="J2586" s="93"/>
      <c r="K2586" s="94"/>
      <c r="L2586" s="94"/>
      <c r="M2586" s="94"/>
      <c r="N2586" s="90"/>
      <c r="O2586" s="90"/>
      <c r="P2586" s="90"/>
      <c r="Q2586" s="90"/>
    </row>
    <row r="2587" spans="1:17" ht="13.5">
      <c r="A2587" s="90"/>
      <c r="B2587" s="90"/>
      <c r="C2587" s="90"/>
      <c r="D2587" s="90"/>
      <c r="E2587" s="90"/>
      <c r="F2587" s="90"/>
      <c r="G2587" s="90"/>
      <c r="H2587" s="92"/>
      <c r="I2587" s="90"/>
      <c r="J2587" s="93"/>
      <c r="K2587" s="94"/>
      <c r="L2587" s="94"/>
      <c r="M2587" s="94"/>
      <c r="N2587" s="90"/>
      <c r="O2587" s="90"/>
      <c r="P2587" s="90"/>
      <c r="Q2587" s="90"/>
    </row>
    <row r="2588" spans="1:17" ht="13.5">
      <c r="A2588" s="90"/>
      <c r="B2588" s="90"/>
      <c r="C2588" s="90"/>
      <c r="D2588" s="90"/>
      <c r="E2588" s="90"/>
      <c r="F2588" s="90"/>
      <c r="G2588" s="90"/>
      <c r="H2588" s="92"/>
      <c r="I2588" s="90"/>
      <c r="J2588" s="93"/>
      <c r="K2588" s="94"/>
      <c r="L2588" s="94"/>
      <c r="M2588" s="94"/>
      <c r="N2588" s="90"/>
      <c r="O2588" s="90"/>
      <c r="P2588" s="90"/>
      <c r="Q2588" s="90"/>
    </row>
    <row r="2589" spans="1:17" ht="13.5">
      <c r="A2589" s="90"/>
      <c r="B2589" s="90"/>
      <c r="C2589" s="90"/>
      <c r="D2589" s="90"/>
      <c r="E2589" s="90"/>
      <c r="F2589" s="90"/>
      <c r="G2589" s="90"/>
      <c r="H2589" s="92"/>
      <c r="I2589" s="90"/>
      <c r="J2589" s="93"/>
      <c r="K2589" s="94"/>
      <c r="L2589" s="94"/>
      <c r="M2589" s="94"/>
      <c r="N2589" s="90"/>
      <c r="O2589" s="90"/>
      <c r="P2589" s="90"/>
      <c r="Q2589" s="90"/>
    </row>
    <row r="2590" spans="1:17" ht="13.5">
      <c r="A2590" s="90"/>
      <c r="B2590" s="90"/>
      <c r="C2590" s="90"/>
      <c r="D2590" s="90"/>
      <c r="E2590" s="90"/>
      <c r="F2590" s="90"/>
      <c r="G2590" s="90"/>
      <c r="H2590" s="92"/>
      <c r="I2590" s="90"/>
      <c r="J2590" s="93"/>
      <c r="K2590" s="94"/>
      <c r="L2590" s="94"/>
      <c r="M2590" s="94"/>
      <c r="N2590" s="90"/>
      <c r="O2590" s="90"/>
      <c r="P2590" s="90"/>
      <c r="Q2590" s="90"/>
    </row>
    <row r="2591" spans="1:17" ht="13.5">
      <c r="A2591" s="90"/>
      <c r="B2591" s="90"/>
      <c r="C2591" s="90"/>
      <c r="D2591" s="90"/>
      <c r="E2591" s="90"/>
      <c r="F2591" s="90"/>
      <c r="G2591" s="90"/>
      <c r="H2591" s="92"/>
      <c r="I2591" s="90"/>
      <c r="J2591" s="93"/>
      <c r="K2591" s="94"/>
      <c r="L2591" s="94"/>
      <c r="M2591" s="94"/>
      <c r="N2591" s="90"/>
      <c r="O2591" s="90"/>
      <c r="P2591" s="90"/>
      <c r="Q2591" s="90"/>
    </row>
    <row r="2592" spans="1:17" ht="13.5">
      <c r="A2592" s="90"/>
      <c r="B2592" s="90"/>
      <c r="C2592" s="90"/>
      <c r="D2592" s="90"/>
      <c r="E2592" s="90"/>
      <c r="F2592" s="90"/>
      <c r="G2592" s="90"/>
      <c r="H2592" s="92"/>
      <c r="I2592" s="90"/>
      <c r="J2592" s="93"/>
      <c r="K2592" s="94"/>
      <c r="L2592" s="94"/>
      <c r="M2592" s="94"/>
      <c r="N2592" s="90"/>
      <c r="O2592" s="90"/>
      <c r="P2592" s="90"/>
      <c r="Q2592" s="90"/>
    </row>
    <row r="2593" spans="1:17" ht="13.5">
      <c r="A2593" s="90"/>
      <c r="B2593" s="90"/>
      <c r="C2593" s="90"/>
      <c r="D2593" s="90"/>
      <c r="E2593" s="90"/>
      <c r="F2593" s="90"/>
      <c r="G2593" s="90"/>
      <c r="H2593" s="92"/>
      <c r="I2593" s="90"/>
      <c r="J2593" s="93"/>
      <c r="K2593" s="94"/>
      <c r="L2593" s="94"/>
      <c r="M2593" s="94"/>
      <c r="N2593" s="90"/>
      <c r="O2593" s="90"/>
      <c r="P2593" s="90"/>
      <c r="Q2593" s="90"/>
    </row>
    <row r="2594" spans="1:17" ht="13.5">
      <c r="A2594" s="90"/>
      <c r="B2594" s="90"/>
      <c r="C2594" s="90"/>
      <c r="D2594" s="90"/>
      <c r="E2594" s="90"/>
      <c r="F2594" s="90"/>
      <c r="G2594" s="90"/>
      <c r="H2594" s="92"/>
      <c r="I2594" s="90"/>
      <c r="J2594" s="93"/>
      <c r="K2594" s="94"/>
      <c r="L2594" s="94"/>
      <c r="M2594" s="94"/>
      <c r="N2594" s="90"/>
      <c r="O2594" s="90"/>
      <c r="P2594" s="90"/>
      <c r="Q2594" s="90"/>
    </row>
    <row r="2595" spans="1:17" ht="13.5">
      <c r="A2595" s="90"/>
      <c r="B2595" s="90"/>
      <c r="C2595" s="90"/>
      <c r="D2595" s="90"/>
      <c r="E2595" s="90"/>
      <c r="F2595" s="90"/>
      <c r="G2595" s="90"/>
      <c r="H2595" s="92"/>
      <c r="I2595" s="90"/>
      <c r="J2595" s="93"/>
      <c r="K2595" s="94"/>
      <c r="L2595" s="94"/>
      <c r="M2595" s="94"/>
      <c r="N2595" s="90"/>
      <c r="O2595" s="90"/>
      <c r="P2595" s="90"/>
      <c r="Q2595" s="90"/>
    </row>
    <row r="2596" spans="1:17" ht="13.5">
      <c r="A2596" s="90"/>
      <c r="B2596" s="90"/>
      <c r="C2596" s="90"/>
      <c r="D2596" s="90"/>
      <c r="E2596" s="90"/>
      <c r="F2596" s="90"/>
      <c r="G2596" s="90"/>
      <c r="H2596" s="92"/>
      <c r="I2596" s="90"/>
      <c r="J2596" s="93"/>
      <c r="K2596" s="94"/>
      <c r="L2596" s="94"/>
      <c r="M2596" s="94"/>
      <c r="N2596" s="90"/>
      <c r="O2596" s="90"/>
      <c r="P2596" s="90"/>
      <c r="Q2596" s="90"/>
    </row>
    <row r="2597" spans="1:17" ht="13.5">
      <c r="A2597" s="90"/>
      <c r="B2597" s="90"/>
      <c r="C2597" s="90"/>
      <c r="D2597" s="90"/>
      <c r="E2597" s="90"/>
      <c r="F2597" s="90"/>
      <c r="G2597" s="90"/>
      <c r="H2597" s="92"/>
      <c r="I2597" s="90"/>
      <c r="J2597" s="93"/>
      <c r="K2597" s="94"/>
      <c r="L2597" s="94"/>
      <c r="M2597" s="94"/>
      <c r="N2597" s="90"/>
      <c r="O2597" s="90"/>
      <c r="P2597" s="90"/>
      <c r="Q2597" s="90"/>
    </row>
    <row r="2598" spans="1:17" ht="13.5">
      <c r="A2598" s="90"/>
      <c r="B2598" s="90"/>
      <c r="C2598" s="90"/>
      <c r="D2598" s="90"/>
      <c r="E2598" s="90"/>
      <c r="F2598" s="90"/>
      <c r="G2598" s="90"/>
      <c r="H2598" s="92"/>
      <c r="I2598" s="90"/>
      <c r="J2598" s="93"/>
      <c r="K2598" s="94"/>
      <c r="L2598" s="94"/>
      <c r="M2598" s="94"/>
      <c r="N2598" s="90"/>
      <c r="O2598" s="90"/>
      <c r="P2598" s="90"/>
      <c r="Q2598" s="90"/>
    </row>
    <row r="2599" spans="1:17" ht="13.5">
      <c r="A2599" s="90"/>
      <c r="B2599" s="90"/>
      <c r="C2599" s="90"/>
      <c r="D2599" s="90"/>
      <c r="E2599" s="90"/>
      <c r="F2599" s="90"/>
      <c r="G2599" s="90"/>
      <c r="H2599" s="92"/>
      <c r="I2599" s="90"/>
      <c r="J2599" s="93"/>
      <c r="K2599" s="94"/>
      <c r="L2599" s="94"/>
      <c r="M2599" s="94"/>
      <c r="N2599" s="90"/>
      <c r="O2599" s="90"/>
      <c r="P2599" s="90"/>
      <c r="Q2599" s="90"/>
    </row>
    <row r="2600" spans="1:17" ht="13.5">
      <c r="A2600" s="90"/>
      <c r="B2600" s="90"/>
      <c r="C2600" s="90"/>
      <c r="D2600" s="90"/>
      <c r="E2600" s="90"/>
      <c r="F2600" s="90"/>
      <c r="G2600" s="90"/>
      <c r="H2600" s="92"/>
      <c r="I2600" s="90"/>
      <c r="J2600" s="93"/>
      <c r="K2600" s="94"/>
      <c r="L2600" s="94"/>
      <c r="M2600" s="94"/>
      <c r="N2600" s="90"/>
      <c r="O2600" s="90"/>
      <c r="P2600" s="90"/>
      <c r="Q2600" s="90"/>
    </row>
    <row r="2601" spans="1:17" ht="13.5">
      <c r="A2601" s="90"/>
      <c r="B2601" s="90"/>
      <c r="C2601" s="90"/>
      <c r="D2601" s="90"/>
      <c r="E2601" s="90"/>
      <c r="F2601" s="90"/>
      <c r="G2601" s="90"/>
      <c r="H2601" s="92"/>
      <c r="I2601" s="90"/>
      <c r="J2601" s="93"/>
      <c r="K2601" s="94"/>
      <c r="L2601" s="94"/>
      <c r="M2601" s="94"/>
      <c r="N2601" s="90"/>
      <c r="O2601" s="90"/>
      <c r="P2601" s="90"/>
      <c r="Q2601" s="90"/>
    </row>
    <row r="2602" spans="1:17" ht="13.5">
      <c r="A2602" s="90"/>
      <c r="B2602" s="90"/>
      <c r="C2602" s="90"/>
      <c r="D2602" s="90"/>
      <c r="E2602" s="90"/>
      <c r="F2602" s="90"/>
      <c r="G2602" s="90"/>
      <c r="H2602" s="92"/>
      <c r="I2602" s="90"/>
      <c r="J2602" s="93"/>
      <c r="K2602" s="94"/>
      <c r="L2602" s="94"/>
      <c r="M2602" s="94"/>
      <c r="N2602" s="90"/>
      <c r="O2602" s="90"/>
      <c r="P2602" s="90"/>
      <c r="Q2602" s="90"/>
    </row>
    <row r="2603" spans="1:17" ht="13.5">
      <c r="A2603" s="90"/>
      <c r="B2603" s="90"/>
      <c r="C2603" s="90"/>
      <c r="D2603" s="90"/>
      <c r="E2603" s="90"/>
      <c r="F2603" s="90"/>
      <c r="G2603" s="90"/>
      <c r="H2603" s="92"/>
      <c r="I2603" s="90"/>
      <c r="J2603" s="93"/>
      <c r="K2603" s="94"/>
      <c r="L2603" s="94"/>
      <c r="M2603" s="94"/>
      <c r="N2603" s="90"/>
      <c r="O2603" s="90"/>
      <c r="P2603" s="90"/>
      <c r="Q2603" s="90"/>
    </row>
    <row r="2604" spans="1:17" ht="13.5">
      <c r="A2604" s="90"/>
      <c r="B2604" s="90"/>
      <c r="C2604" s="90"/>
      <c r="D2604" s="90"/>
      <c r="E2604" s="90"/>
      <c r="F2604" s="90"/>
      <c r="G2604" s="90"/>
      <c r="H2604" s="92"/>
      <c r="I2604" s="90"/>
      <c r="J2604" s="93"/>
      <c r="K2604" s="94"/>
      <c r="L2604" s="94"/>
      <c r="M2604" s="94"/>
      <c r="N2604" s="90"/>
      <c r="O2604" s="90"/>
      <c r="P2604" s="90"/>
      <c r="Q2604" s="90"/>
    </row>
    <row r="2605" spans="1:17" ht="13.5">
      <c r="A2605" s="90"/>
      <c r="B2605" s="90"/>
      <c r="C2605" s="90"/>
      <c r="D2605" s="90"/>
      <c r="E2605" s="90"/>
      <c r="F2605" s="90"/>
      <c r="G2605" s="90"/>
      <c r="H2605" s="92"/>
      <c r="I2605" s="90"/>
      <c r="J2605" s="93"/>
      <c r="K2605" s="94"/>
      <c r="L2605" s="94"/>
      <c r="M2605" s="94"/>
      <c r="N2605" s="90"/>
      <c r="O2605" s="90"/>
      <c r="P2605" s="90"/>
      <c r="Q2605" s="90"/>
    </row>
    <row r="2606" spans="1:17" ht="13.5">
      <c r="A2606" s="90"/>
      <c r="B2606" s="90"/>
      <c r="C2606" s="90"/>
      <c r="D2606" s="90"/>
      <c r="E2606" s="90"/>
      <c r="F2606" s="90"/>
      <c r="G2606" s="90"/>
      <c r="H2606" s="92"/>
      <c r="I2606" s="90"/>
      <c r="J2606" s="93"/>
      <c r="K2606" s="94"/>
      <c r="L2606" s="94"/>
      <c r="M2606" s="94"/>
      <c r="N2606" s="90"/>
      <c r="O2606" s="90"/>
      <c r="P2606" s="90"/>
      <c r="Q2606" s="90"/>
    </row>
    <row r="2607" spans="1:17" ht="13.5">
      <c r="A2607" s="90"/>
      <c r="B2607" s="90"/>
      <c r="C2607" s="90"/>
      <c r="D2607" s="90"/>
      <c r="E2607" s="90"/>
      <c r="F2607" s="90"/>
      <c r="G2607" s="90"/>
      <c r="H2607" s="92"/>
      <c r="I2607" s="90"/>
      <c r="J2607" s="93"/>
      <c r="K2607" s="94"/>
      <c r="L2607" s="94"/>
      <c r="M2607" s="94"/>
      <c r="N2607" s="90"/>
      <c r="O2607" s="90"/>
      <c r="P2607" s="90"/>
      <c r="Q2607" s="90"/>
    </row>
    <row r="2608" spans="1:17" ht="13.5">
      <c r="A2608" s="90"/>
      <c r="B2608" s="90"/>
      <c r="C2608" s="90"/>
      <c r="D2608" s="90"/>
      <c r="E2608" s="90"/>
      <c r="F2608" s="90"/>
      <c r="G2608" s="90"/>
      <c r="H2608" s="92"/>
      <c r="I2608" s="90"/>
      <c r="J2608" s="93"/>
      <c r="K2608" s="94"/>
      <c r="L2608" s="94"/>
      <c r="M2608" s="94"/>
      <c r="N2608" s="90"/>
      <c r="O2608" s="90"/>
      <c r="P2608" s="90"/>
      <c r="Q2608" s="90"/>
    </row>
    <row r="2609" spans="1:17" ht="13.5">
      <c r="A2609" s="90"/>
      <c r="B2609" s="90"/>
      <c r="C2609" s="90"/>
      <c r="D2609" s="90"/>
      <c r="E2609" s="90"/>
      <c r="F2609" s="90"/>
      <c r="G2609" s="90"/>
      <c r="H2609" s="92"/>
      <c r="I2609" s="90"/>
      <c r="J2609" s="93"/>
      <c r="K2609" s="94"/>
      <c r="L2609" s="94"/>
      <c r="M2609" s="94"/>
      <c r="N2609" s="90"/>
      <c r="O2609" s="90"/>
      <c r="P2609" s="90"/>
      <c r="Q2609" s="90"/>
    </row>
    <row r="2610" spans="1:17" ht="13.5">
      <c r="A2610" s="90"/>
      <c r="B2610" s="90"/>
      <c r="C2610" s="90"/>
      <c r="D2610" s="90"/>
      <c r="E2610" s="90"/>
      <c r="F2610" s="90"/>
      <c r="G2610" s="90"/>
      <c r="H2610" s="92"/>
      <c r="I2610" s="90"/>
      <c r="J2610" s="93"/>
      <c r="K2610" s="94"/>
      <c r="L2610" s="94"/>
      <c r="M2610" s="94"/>
      <c r="N2610" s="90"/>
      <c r="O2610" s="90"/>
      <c r="P2610" s="90"/>
      <c r="Q2610" s="90"/>
    </row>
    <row r="2611" spans="1:17" ht="13.5">
      <c r="A2611" s="90"/>
      <c r="B2611" s="90"/>
      <c r="C2611" s="90"/>
      <c r="D2611" s="90"/>
      <c r="E2611" s="90"/>
      <c r="F2611" s="90"/>
      <c r="G2611" s="90"/>
      <c r="H2611" s="92"/>
      <c r="I2611" s="90"/>
      <c r="J2611" s="93"/>
      <c r="K2611" s="94"/>
      <c r="L2611" s="94"/>
      <c r="M2611" s="94"/>
      <c r="N2611" s="90"/>
      <c r="O2611" s="90"/>
      <c r="P2611" s="90"/>
      <c r="Q2611" s="90"/>
    </row>
    <row r="2612" spans="1:17" ht="13.5">
      <c r="A2612" s="90"/>
      <c r="B2612" s="90"/>
      <c r="C2612" s="90"/>
      <c r="D2612" s="90"/>
      <c r="E2612" s="90"/>
      <c r="F2612" s="90"/>
      <c r="G2612" s="90"/>
      <c r="H2612" s="92"/>
      <c r="I2612" s="90"/>
      <c r="J2612" s="93"/>
      <c r="K2612" s="94"/>
      <c r="L2612" s="94"/>
      <c r="M2612" s="94"/>
      <c r="N2612" s="90"/>
      <c r="O2612" s="90"/>
      <c r="P2612" s="90"/>
      <c r="Q2612" s="90"/>
    </row>
    <row r="2613" spans="1:17" ht="13.5">
      <c r="A2613" s="90"/>
      <c r="B2613" s="90"/>
      <c r="C2613" s="90"/>
      <c r="D2613" s="90"/>
      <c r="E2613" s="90"/>
      <c r="F2613" s="90"/>
      <c r="G2613" s="90"/>
      <c r="H2613" s="92"/>
      <c r="I2613" s="90"/>
      <c r="J2613" s="93"/>
      <c r="K2613" s="94"/>
      <c r="L2613" s="94"/>
      <c r="M2613" s="94"/>
      <c r="N2613" s="90"/>
      <c r="O2613" s="90"/>
      <c r="P2613" s="90"/>
      <c r="Q2613" s="90"/>
    </row>
    <row r="2614" spans="1:17" ht="13.5">
      <c r="A2614" s="90"/>
      <c r="B2614" s="90"/>
      <c r="C2614" s="90"/>
      <c r="D2614" s="90"/>
      <c r="E2614" s="90"/>
      <c r="F2614" s="90"/>
      <c r="G2614" s="90"/>
      <c r="H2614" s="92"/>
      <c r="I2614" s="90"/>
      <c r="J2614" s="93"/>
      <c r="K2614" s="94"/>
      <c r="L2614" s="94"/>
      <c r="M2614" s="94"/>
      <c r="N2614" s="90"/>
      <c r="O2614" s="90"/>
      <c r="P2614" s="90"/>
      <c r="Q2614" s="90"/>
    </row>
    <row r="2615" spans="1:17" ht="13.5">
      <c r="A2615" s="90"/>
      <c r="B2615" s="90"/>
      <c r="C2615" s="90"/>
      <c r="D2615" s="90"/>
      <c r="E2615" s="90"/>
      <c r="F2615" s="90"/>
      <c r="G2615" s="90"/>
      <c r="H2615" s="92"/>
      <c r="I2615" s="90"/>
      <c r="J2615" s="93"/>
      <c r="K2615" s="94"/>
      <c r="L2615" s="94"/>
      <c r="M2615" s="94"/>
      <c r="N2615" s="90"/>
      <c r="O2615" s="90"/>
      <c r="P2615" s="90"/>
      <c r="Q2615" s="90"/>
    </row>
    <row r="2616" spans="1:17" ht="13.5">
      <c r="A2616" s="90"/>
      <c r="B2616" s="90"/>
      <c r="C2616" s="90"/>
      <c r="D2616" s="90"/>
      <c r="E2616" s="90"/>
      <c r="F2616" s="90"/>
      <c r="G2616" s="90"/>
      <c r="H2616" s="92"/>
      <c r="I2616" s="90"/>
      <c r="J2616" s="93"/>
      <c r="K2616" s="94"/>
      <c r="L2616" s="94"/>
      <c r="M2616" s="94"/>
      <c r="N2616" s="90"/>
      <c r="O2616" s="90"/>
      <c r="P2616" s="90"/>
      <c r="Q2616" s="90"/>
    </row>
    <row r="2617" spans="1:17" ht="13.5">
      <c r="A2617" s="90"/>
      <c r="B2617" s="90"/>
      <c r="C2617" s="90"/>
      <c r="D2617" s="90"/>
      <c r="E2617" s="90"/>
      <c r="F2617" s="90"/>
      <c r="G2617" s="90"/>
      <c r="H2617" s="92"/>
      <c r="I2617" s="90"/>
      <c r="J2617" s="93"/>
      <c r="K2617" s="94"/>
      <c r="L2617" s="94"/>
      <c r="M2617" s="94"/>
      <c r="N2617" s="90"/>
      <c r="O2617" s="90"/>
      <c r="P2617" s="90"/>
      <c r="Q2617" s="90"/>
    </row>
    <row r="2618" spans="1:17" ht="13.5">
      <c r="A2618" s="90"/>
      <c r="B2618" s="90"/>
      <c r="C2618" s="90"/>
      <c r="D2618" s="90"/>
      <c r="E2618" s="90"/>
      <c r="F2618" s="90"/>
      <c r="G2618" s="90"/>
      <c r="H2618" s="92"/>
      <c r="I2618" s="90"/>
      <c r="J2618" s="93"/>
      <c r="K2618" s="94"/>
      <c r="L2618" s="94"/>
      <c r="M2618" s="94"/>
      <c r="N2618" s="90"/>
      <c r="O2618" s="90"/>
      <c r="P2618" s="90"/>
      <c r="Q2618" s="90"/>
    </row>
    <row r="2619" spans="1:17" ht="13.5">
      <c r="A2619" s="90"/>
      <c r="B2619" s="90"/>
      <c r="C2619" s="90"/>
      <c r="D2619" s="90"/>
      <c r="E2619" s="90"/>
      <c r="F2619" s="90"/>
      <c r="G2619" s="90"/>
      <c r="H2619" s="92"/>
      <c r="I2619" s="90"/>
      <c r="J2619" s="93"/>
      <c r="K2619" s="94"/>
      <c r="L2619" s="94"/>
      <c r="M2619" s="94"/>
      <c r="N2619" s="90"/>
      <c r="O2619" s="90"/>
      <c r="P2619" s="90"/>
      <c r="Q2619" s="90"/>
    </row>
    <row r="2620" spans="1:17" ht="13.5">
      <c r="A2620" s="90"/>
      <c r="B2620" s="90"/>
      <c r="C2620" s="90"/>
      <c r="D2620" s="90"/>
      <c r="E2620" s="90"/>
      <c r="F2620" s="90"/>
      <c r="G2620" s="90"/>
      <c r="H2620" s="92"/>
      <c r="I2620" s="90"/>
      <c r="J2620" s="93"/>
      <c r="K2620" s="94"/>
      <c r="L2620" s="94"/>
      <c r="M2620" s="94"/>
      <c r="N2620" s="90"/>
      <c r="O2620" s="90"/>
      <c r="P2620" s="90"/>
      <c r="Q2620" s="90"/>
    </row>
    <row r="2621" spans="1:17" ht="13.5">
      <c r="A2621" s="90"/>
      <c r="B2621" s="90"/>
      <c r="C2621" s="90"/>
      <c r="D2621" s="90"/>
      <c r="E2621" s="90"/>
      <c r="F2621" s="90"/>
      <c r="G2621" s="90"/>
      <c r="H2621" s="92"/>
      <c r="I2621" s="90"/>
      <c r="J2621" s="93"/>
      <c r="K2621" s="94"/>
      <c r="L2621" s="94"/>
      <c r="M2621" s="94"/>
      <c r="N2621" s="90"/>
      <c r="O2621" s="90"/>
      <c r="P2621" s="90"/>
      <c r="Q2621" s="90"/>
    </row>
    <row r="2622" spans="1:17" ht="13.5">
      <c r="A2622" s="90"/>
      <c r="B2622" s="90"/>
      <c r="C2622" s="90"/>
      <c r="D2622" s="90"/>
      <c r="E2622" s="90"/>
      <c r="F2622" s="90"/>
      <c r="G2622" s="90"/>
      <c r="H2622" s="92"/>
      <c r="I2622" s="90"/>
      <c r="J2622" s="93"/>
      <c r="K2622" s="94"/>
      <c r="L2622" s="94"/>
      <c r="M2622" s="94"/>
      <c r="N2622" s="90"/>
      <c r="O2622" s="90"/>
      <c r="P2622" s="90"/>
      <c r="Q2622" s="90"/>
    </row>
    <row r="2623" spans="1:17" ht="13.5">
      <c r="A2623" s="90"/>
      <c r="B2623" s="90"/>
      <c r="C2623" s="90"/>
      <c r="D2623" s="90"/>
      <c r="E2623" s="90"/>
      <c r="F2623" s="90"/>
      <c r="G2623" s="90"/>
      <c r="H2623" s="92"/>
      <c r="I2623" s="90"/>
      <c r="J2623" s="93"/>
      <c r="K2623" s="94"/>
      <c r="L2623" s="94"/>
      <c r="M2623" s="94"/>
      <c r="N2623" s="90"/>
      <c r="O2623" s="90"/>
      <c r="P2623" s="90"/>
      <c r="Q2623" s="90"/>
    </row>
    <row r="2624" spans="1:17" ht="13.5">
      <c r="A2624" s="90"/>
      <c r="B2624" s="90"/>
      <c r="C2624" s="90"/>
      <c r="D2624" s="90"/>
      <c r="E2624" s="90"/>
      <c r="F2624" s="90"/>
      <c r="G2624" s="90"/>
      <c r="H2624" s="92"/>
      <c r="I2624" s="90"/>
      <c r="J2624" s="93"/>
      <c r="K2624" s="94"/>
      <c r="L2624" s="94"/>
      <c r="M2624" s="94"/>
      <c r="N2624" s="90"/>
      <c r="O2624" s="90"/>
      <c r="P2624" s="90"/>
      <c r="Q2624" s="90"/>
    </row>
    <row r="2625" spans="1:17" ht="13.5">
      <c r="A2625" s="90"/>
      <c r="B2625" s="90"/>
      <c r="C2625" s="90"/>
      <c r="D2625" s="90"/>
      <c r="E2625" s="90"/>
      <c r="F2625" s="90"/>
      <c r="G2625" s="90"/>
      <c r="H2625" s="92"/>
      <c r="I2625" s="90"/>
      <c r="J2625" s="93"/>
      <c r="K2625" s="94"/>
      <c r="L2625" s="94"/>
      <c r="M2625" s="94"/>
      <c r="N2625" s="90"/>
      <c r="O2625" s="90"/>
      <c r="P2625" s="90"/>
      <c r="Q2625" s="90"/>
    </row>
    <row r="2626" spans="1:17" ht="13.5">
      <c r="A2626" s="90"/>
      <c r="B2626" s="90"/>
      <c r="C2626" s="90"/>
      <c r="D2626" s="90"/>
      <c r="E2626" s="90"/>
      <c r="F2626" s="90"/>
      <c r="G2626" s="90"/>
      <c r="H2626" s="92"/>
      <c r="I2626" s="90"/>
      <c r="J2626" s="93"/>
      <c r="K2626" s="94"/>
      <c r="L2626" s="94"/>
      <c r="M2626" s="94"/>
      <c r="N2626" s="90"/>
      <c r="O2626" s="90"/>
      <c r="P2626" s="90"/>
      <c r="Q2626" s="90"/>
    </row>
    <row r="2627" spans="1:17" ht="13.5">
      <c r="A2627" s="90"/>
      <c r="B2627" s="90"/>
      <c r="C2627" s="90"/>
      <c r="D2627" s="90"/>
      <c r="E2627" s="90"/>
      <c r="F2627" s="90"/>
      <c r="G2627" s="90"/>
      <c r="H2627" s="92"/>
      <c r="I2627" s="90"/>
      <c r="J2627" s="93"/>
      <c r="K2627" s="94"/>
      <c r="L2627" s="94"/>
      <c r="M2627" s="94"/>
      <c r="N2627" s="90"/>
      <c r="O2627" s="90"/>
      <c r="P2627" s="90"/>
      <c r="Q2627" s="90"/>
    </row>
    <row r="2628" spans="1:17" ht="13.5">
      <c r="A2628" s="90"/>
      <c r="B2628" s="90"/>
      <c r="C2628" s="90"/>
      <c r="D2628" s="90"/>
      <c r="E2628" s="90"/>
      <c r="F2628" s="90"/>
      <c r="G2628" s="90"/>
      <c r="H2628" s="92"/>
      <c r="I2628" s="90"/>
      <c r="J2628" s="93"/>
      <c r="K2628" s="94"/>
      <c r="L2628" s="94"/>
      <c r="M2628" s="94"/>
      <c r="N2628" s="90"/>
      <c r="O2628" s="90"/>
      <c r="P2628" s="90"/>
      <c r="Q2628" s="90"/>
    </row>
    <row r="2629" spans="1:17" ht="13.5">
      <c r="A2629" s="90"/>
      <c r="B2629" s="90"/>
      <c r="C2629" s="90"/>
      <c r="D2629" s="90"/>
      <c r="E2629" s="90"/>
      <c r="F2629" s="90"/>
      <c r="G2629" s="90"/>
      <c r="H2629" s="92"/>
      <c r="I2629" s="90"/>
      <c r="J2629" s="93"/>
      <c r="K2629" s="94"/>
      <c r="L2629" s="94"/>
      <c r="M2629" s="94"/>
      <c r="N2629" s="90"/>
      <c r="O2629" s="90"/>
      <c r="P2629" s="90"/>
      <c r="Q2629" s="90"/>
    </row>
    <row r="2630" spans="1:17" ht="13.5">
      <c r="A2630" s="90"/>
      <c r="B2630" s="90"/>
      <c r="C2630" s="90"/>
      <c r="D2630" s="90"/>
      <c r="E2630" s="90"/>
      <c r="F2630" s="90"/>
      <c r="G2630" s="90"/>
      <c r="H2630" s="92"/>
      <c r="I2630" s="90"/>
      <c r="J2630" s="93"/>
      <c r="K2630" s="94"/>
      <c r="L2630" s="94"/>
      <c r="M2630" s="94"/>
      <c r="N2630" s="90"/>
      <c r="O2630" s="90"/>
      <c r="P2630" s="90"/>
      <c r="Q2630" s="90"/>
    </row>
    <row r="2631" spans="1:17" ht="13.5">
      <c r="A2631" s="90"/>
      <c r="B2631" s="90"/>
      <c r="C2631" s="90"/>
      <c r="D2631" s="90"/>
      <c r="E2631" s="90"/>
      <c r="F2631" s="90"/>
      <c r="G2631" s="90"/>
      <c r="H2631" s="92"/>
      <c r="I2631" s="90"/>
      <c r="J2631" s="93"/>
      <c r="K2631" s="94"/>
      <c r="L2631" s="94"/>
      <c r="M2631" s="94"/>
      <c r="N2631" s="90"/>
      <c r="O2631" s="90"/>
      <c r="P2631" s="90"/>
      <c r="Q2631" s="90"/>
    </row>
    <row r="2632" spans="1:17" ht="13.5">
      <c r="A2632" s="90"/>
      <c r="B2632" s="90"/>
      <c r="C2632" s="90"/>
      <c r="D2632" s="90"/>
      <c r="E2632" s="90"/>
      <c r="F2632" s="90"/>
      <c r="G2632" s="90"/>
      <c r="H2632" s="92"/>
      <c r="I2632" s="90"/>
      <c r="J2632" s="93"/>
      <c r="K2632" s="94"/>
      <c r="L2632" s="94"/>
      <c r="M2632" s="94"/>
      <c r="N2632" s="90"/>
      <c r="O2632" s="90"/>
      <c r="P2632" s="90"/>
      <c r="Q2632" s="90"/>
    </row>
    <row r="2633" spans="1:17" ht="13.5">
      <c r="A2633" s="90"/>
      <c r="B2633" s="90"/>
      <c r="C2633" s="90"/>
      <c r="D2633" s="90"/>
      <c r="E2633" s="90"/>
      <c r="F2633" s="90"/>
      <c r="G2633" s="90"/>
      <c r="H2633" s="92"/>
      <c r="I2633" s="90"/>
      <c r="J2633" s="93"/>
      <c r="K2633" s="94"/>
      <c r="L2633" s="94"/>
      <c r="M2633" s="94"/>
      <c r="N2633" s="90"/>
      <c r="O2633" s="90"/>
      <c r="P2633" s="90"/>
      <c r="Q2633" s="90"/>
    </row>
    <row r="2634" spans="1:17" ht="13.5">
      <c r="A2634" s="90"/>
      <c r="B2634" s="90"/>
      <c r="C2634" s="90"/>
      <c r="D2634" s="90"/>
      <c r="E2634" s="90"/>
      <c r="F2634" s="90"/>
      <c r="G2634" s="90"/>
      <c r="H2634" s="92"/>
      <c r="I2634" s="90"/>
      <c r="J2634" s="93"/>
      <c r="K2634" s="94"/>
      <c r="L2634" s="94"/>
      <c r="M2634" s="94"/>
      <c r="N2634" s="90"/>
      <c r="O2634" s="90"/>
      <c r="P2634" s="90"/>
      <c r="Q2634" s="90"/>
    </row>
    <row r="2635" spans="1:17" ht="13.5">
      <c r="A2635" s="90"/>
      <c r="B2635" s="90"/>
      <c r="C2635" s="90"/>
      <c r="D2635" s="90"/>
      <c r="E2635" s="90"/>
      <c r="F2635" s="90"/>
      <c r="G2635" s="90"/>
      <c r="H2635" s="92"/>
      <c r="I2635" s="90"/>
      <c r="J2635" s="93"/>
      <c r="K2635" s="94"/>
      <c r="L2635" s="94"/>
      <c r="M2635" s="94"/>
      <c r="N2635" s="90"/>
      <c r="O2635" s="90"/>
      <c r="P2635" s="90"/>
      <c r="Q2635" s="90"/>
    </row>
    <row r="2636" spans="1:17" ht="13.5">
      <c r="A2636" s="90"/>
      <c r="B2636" s="90"/>
      <c r="C2636" s="90"/>
      <c r="D2636" s="90"/>
      <c r="E2636" s="90"/>
      <c r="F2636" s="90"/>
      <c r="G2636" s="90"/>
      <c r="H2636" s="92"/>
      <c r="I2636" s="90"/>
      <c r="J2636" s="93"/>
      <c r="K2636" s="94"/>
      <c r="L2636" s="94"/>
      <c r="M2636" s="94"/>
      <c r="N2636" s="90"/>
      <c r="O2636" s="90"/>
      <c r="P2636" s="90"/>
      <c r="Q2636" s="90"/>
    </row>
    <row r="2637" spans="1:17" ht="13.5">
      <c r="A2637" s="90"/>
      <c r="B2637" s="90"/>
      <c r="C2637" s="90"/>
      <c r="D2637" s="90"/>
      <c r="E2637" s="90"/>
      <c r="F2637" s="90"/>
      <c r="G2637" s="90"/>
      <c r="H2637" s="92"/>
      <c r="I2637" s="90"/>
      <c r="J2637" s="93"/>
      <c r="K2637" s="94"/>
      <c r="L2637" s="94"/>
      <c r="M2637" s="94"/>
      <c r="N2637" s="90"/>
      <c r="O2637" s="90"/>
      <c r="P2637" s="90"/>
      <c r="Q2637" s="90"/>
    </row>
    <row r="2638" spans="1:17" ht="13.5">
      <c r="A2638" s="90"/>
      <c r="B2638" s="90"/>
      <c r="C2638" s="90"/>
      <c r="D2638" s="90"/>
      <c r="E2638" s="90"/>
      <c r="F2638" s="90"/>
      <c r="G2638" s="90"/>
      <c r="H2638" s="92"/>
      <c r="I2638" s="90"/>
      <c r="J2638" s="93"/>
      <c r="K2638" s="94"/>
      <c r="L2638" s="94"/>
      <c r="M2638" s="94"/>
      <c r="N2638" s="90"/>
      <c r="O2638" s="90"/>
      <c r="P2638" s="90"/>
      <c r="Q2638" s="90"/>
    </row>
    <row r="2639" spans="1:17" ht="13.5">
      <c r="A2639" s="90"/>
      <c r="B2639" s="90"/>
      <c r="C2639" s="90"/>
      <c r="D2639" s="90"/>
      <c r="E2639" s="90"/>
      <c r="F2639" s="90"/>
      <c r="G2639" s="90"/>
      <c r="H2639" s="92"/>
      <c r="I2639" s="90"/>
      <c r="J2639" s="93"/>
      <c r="K2639" s="94"/>
      <c r="L2639" s="94"/>
      <c r="M2639" s="94"/>
      <c r="N2639" s="90"/>
      <c r="O2639" s="90"/>
      <c r="P2639" s="90"/>
      <c r="Q2639" s="90"/>
    </row>
    <row r="2640" spans="1:17" ht="13.5">
      <c r="A2640" s="90"/>
      <c r="B2640" s="90"/>
      <c r="C2640" s="90"/>
      <c r="D2640" s="90"/>
      <c r="E2640" s="90"/>
      <c r="F2640" s="90"/>
      <c r="G2640" s="90"/>
      <c r="H2640" s="92"/>
      <c r="I2640" s="90"/>
      <c r="J2640" s="93"/>
      <c r="K2640" s="94"/>
      <c r="L2640" s="94"/>
      <c r="M2640" s="94"/>
      <c r="N2640" s="90"/>
      <c r="O2640" s="90"/>
      <c r="P2640" s="90"/>
      <c r="Q2640" s="90"/>
    </row>
    <row r="2641" spans="1:17" ht="13.5">
      <c r="A2641" s="90"/>
      <c r="B2641" s="90"/>
      <c r="C2641" s="90"/>
      <c r="D2641" s="90"/>
      <c r="E2641" s="90"/>
      <c r="F2641" s="90"/>
      <c r="G2641" s="90"/>
      <c r="H2641" s="92"/>
      <c r="I2641" s="90"/>
      <c r="J2641" s="93"/>
      <c r="K2641" s="94"/>
      <c r="L2641" s="94"/>
      <c r="M2641" s="94"/>
      <c r="N2641" s="90"/>
      <c r="O2641" s="90"/>
      <c r="P2641" s="90"/>
      <c r="Q2641" s="90"/>
    </row>
    <row r="2642" spans="1:17" ht="13.5">
      <c r="A2642" s="90"/>
      <c r="B2642" s="90"/>
      <c r="C2642" s="90"/>
      <c r="D2642" s="90"/>
      <c r="E2642" s="90"/>
      <c r="F2642" s="90"/>
      <c r="G2642" s="90"/>
      <c r="H2642" s="92"/>
      <c r="I2642" s="90"/>
      <c r="J2642" s="93"/>
      <c r="K2642" s="94"/>
      <c r="L2642" s="94"/>
      <c r="M2642" s="94"/>
      <c r="N2642" s="90"/>
      <c r="O2642" s="90"/>
      <c r="P2642" s="90"/>
      <c r="Q2642" s="90"/>
    </row>
    <row r="2643" spans="1:17" ht="13.5">
      <c r="A2643" s="90"/>
      <c r="B2643" s="90"/>
      <c r="C2643" s="90"/>
      <c r="D2643" s="90"/>
      <c r="E2643" s="90"/>
      <c r="F2643" s="90"/>
      <c r="G2643" s="90"/>
      <c r="H2643" s="92"/>
      <c r="I2643" s="90"/>
      <c r="J2643" s="93"/>
      <c r="K2643" s="94"/>
      <c r="L2643" s="94"/>
      <c r="M2643" s="94"/>
      <c r="N2643" s="90"/>
      <c r="O2643" s="90"/>
      <c r="P2643" s="90"/>
      <c r="Q2643" s="90"/>
    </row>
    <row r="2644" spans="1:17" ht="13.5">
      <c r="A2644" s="90"/>
      <c r="B2644" s="90"/>
      <c r="C2644" s="90"/>
      <c r="D2644" s="90"/>
      <c r="E2644" s="90"/>
      <c r="F2644" s="90"/>
      <c r="G2644" s="90"/>
      <c r="H2644" s="92"/>
      <c r="I2644" s="90"/>
      <c r="J2644" s="93"/>
      <c r="K2644" s="94"/>
      <c r="L2644" s="94"/>
      <c r="M2644" s="94"/>
      <c r="N2644" s="90"/>
      <c r="O2644" s="90"/>
      <c r="P2644" s="90"/>
      <c r="Q2644" s="90"/>
    </row>
    <row r="2645" spans="1:17" ht="13.5">
      <c r="A2645" s="90"/>
      <c r="B2645" s="90"/>
      <c r="C2645" s="90"/>
      <c r="D2645" s="90"/>
      <c r="E2645" s="90"/>
      <c r="F2645" s="90"/>
      <c r="G2645" s="90"/>
      <c r="H2645" s="92"/>
      <c r="I2645" s="90"/>
      <c r="J2645" s="93"/>
      <c r="K2645" s="94"/>
      <c r="L2645" s="94"/>
      <c r="M2645" s="94"/>
      <c r="N2645" s="90"/>
      <c r="O2645" s="90"/>
      <c r="P2645" s="90"/>
      <c r="Q2645" s="90"/>
    </row>
    <row r="2646" spans="1:17" ht="13.5">
      <c r="A2646" s="90"/>
      <c r="B2646" s="90"/>
      <c r="C2646" s="90"/>
      <c r="D2646" s="90"/>
      <c r="E2646" s="90"/>
      <c r="F2646" s="90"/>
      <c r="G2646" s="90"/>
      <c r="H2646" s="92"/>
      <c r="I2646" s="90"/>
      <c r="J2646" s="93"/>
      <c r="K2646" s="94"/>
      <c r="L2646" s="94"/>
      <c r="M2646" s="94"/>
      <c r="N2646" s="90"/>
      <c r="O2646" s="90"/>
      <c r="P2646" s="90"/>
      <c r="Q2646" s="90"/>
    </row>
    <row r="2647" spans="1:17" ht="13.5">
      <c r="A2647" s="90"/>
      <c r="B2647" s="90"/>
      <c r="C2647" s="90"/>
      <c r="D2647" s="90"/>
      <c r="E2647" s="90"/>
      <c r="F2647" s="90"/>
      <c r="G2647" s="90"/>
      <c r="H2647" s="92"/>
      <c r="I2647" s="90"/>
      <c r="J2647" s="93"/>
      <c r="K2647" s="94"/>
      <c r="L2647" s="94"/>
      <c r="M2647" s="94"/>
      <c r="N2647" s="90"/>
      <c r="O2647" s="90"/>
      <c r="P2647" s="90"/>
      <c r="Q2647" s="90"/>
    </row>
    <row r="2648" spans="1:17" ht="13.5">
      <c r="A2648" s="90"/>
      <c r="B2648" s="90"/>
      <c r="C2648" s="90"/>
      <c r="D2648" s="90"/>
      <c r="E2648" s="90"/>
      <c r="F2648" s="90"/>
      <c r="G2648" s="90"/>
      <c r="H2648" s="92"/>
      <c r="I2648" s="90"/>
      <c r="J2648" s="93"/>
      <c r="K2648" s="94"/>
      <c r="L2648" s="94"/>
      <c r="M2648" s="94"/>
      <c r="N2648" s="90"/>
      <c r="O2648" s="90"/>
      <c r="P2648" s="90"/>
      <c r="Q2648" s="90"/>
    </row>
    <row r="2649" spans="1:17" ht="13.5">
      <c r="A2649" s="90"/>
      <c r="B2649" s="90"/>
      <c r="C2649" s="90"/>
      <c r="D2649" s="90"/>
      <c r="E2649" s="90"/>
      <c r="F2649" s="90"/>
      <c r="G2649" s="90"/>
      <c r="H2649" s="92"/>
      <c r="I2649" s="90"/>
      <c r="J2649" s="93"/>
      <c r="K2649" s="94"/>
      <c r="L2649" s="94"/>
      <c r="M2649" s="94"/>
      <c r="N2649" s="90"/>
      <c r="O2649" s="90"/>
      <c r="P2649" s="90"/>
      <c r="Q2649" s="90"/>
    </row>
    <row r="2650" spans="1:17" ht="13.5">
      <c r="A2650" s="90"/>
      <c r="B2650" s="90"/>
      <c r="C2650" s="90"/>
      <c r="D2650" s="90"/>
      <c r="E2650" s="90"/>
      <c r="F2650" s="90"/>
      <c r="G2650" s="90"/>
      <c r="H2650" s="92"/>
      <c r="I2650" s="90"/>
      <c r="J2650" s="93"/>
      <c r="K2650" s="94"/>
      <c r="L2650" s="94"/>
      <c r="M2650" s="94"/>
      <c r="N2650" s="90"/>
      <c r="O2650" s="90"/>
      <c r="P2650" s="90"/>
      <c r="Q2650" s="90"/>
    </row>
    <row r="2651" spans="1:17" ht="13.5">
      <c r="A2651" s="90"/>
      <c r="B2651" s="90"/>
      <c r="C2651" s="90"/>
      <c r="D2651" s="90"/>
      <c r="E2651" s="90"/>
      <c r="F2651" s="90"/>
      <c r="G2651" s="90"/>
      <c r="H2651" s="92"/>
      <c r="I2651" s="90"/>
      <c r="J2651" s="93"/>
      <c r="K2651" s="94"/>
      <c r="L2651" s="94"/>
      <c r="M2651" s="94"/>
      <c r="N2651" s="90"/>
      <c r="O2651" s="90"/>
      <c r="P2651" s="90"/>
      <c r="Q2651" s="90"/>
    </row>
    <row r="2652" spans="1:17" ht="13.5">
      <c r="A2652" s="90"/>
      <c r="B2652" s="90"/>
      <c r="C2652" s="90"/>
      <c r="D2652" s="90"/>
      <c r="E2652" s="90"/>
      <c r="F2652" s="90"/>
      <c r="G2652" s="90"/>
      <c r="H2652" s="92"/>
      <c r="I2652" s="90"/>
      <c r="J2652" s="93"/>
      <c r="K2652" s="94"/>
      <c r="L2652" s="94"/>
      <c r="M2652" s="94"/>
      <c r="N2652" s="90"/>
      <c r="O2652" s="90"/>
      <c r="P2652" s="90"/>
      <c r="Q2652" s="90"/>
    </row>
    <row r="2653" spans="1:17" ht="13.5">
      <c r="A2653" s="90"/>
      <c r="B2653" s="90"/>
      <c r="C2653" s="90"/>
      <c r="D2653" s="90"/>
      <c r="E2653" s="90"/>
      <c r="F2653" s="90"/>
      <c r="G2653" s="90"/>
      <c r="H2653" s="92"/>
      <c r="I2653" s="90"/>
      <c r="J2653" s="93"/>
      <c r="K2653" s="94"/>
      <c r="L2653" s="94"/>
      <c r="M2653" s="94"/>
      <c r="N2653" s="90"/>
      <c r="O2653" s="90"/>
      <c r="P2653" s="90"/>
      <c r="Q2653" s="90"/>
    </row>
    <row r="2654" spans="1:17" ht="13.5">
      <c r="A2654" s="90"/>
      <c r="B2654" s="90"/>
      <c r="C2654" s="90"/>
      <c r="D2654" s="90"/>
      <c r="E2654" s="90"/>
      <c r="F2654" s="90"/>
      <c r="G2654" s="90"/>
      <c r="H2654" s="92"/>
      <c r="I2654" s="90"/>
      <c r="J2654" s="93"/>
      <c r="K2654" s="94"/>
      <c r="L2654" s="94"/>
      <c r="M2654" s="94"/>
      <c r="N2654" s="90"/>
      <c r="O2654" s="90"/>
      <c r="P2654" s="90"/>
      <c r="Q2654" s="90"/>
    </row>
    <row r="2655" spans="1:17" ht="13.5">
      <c r="A2655" s="90"/>
      <c r="B2655" s="90"/>
      <c r="C2655" s="90"/>
      <c r="D2655" s="90"/>
      <c r="E2655" s="90"/>
      <c r="F2655" s="90"/>
      <c r="G2655" s="90"/>
      <c r="H2655" s="92"/>
      <c r="I2655" s="90"/>
      <c r="J2655" s="93"/>
      <c r="K2655" s="94"/>
      <c r="L2655" s="94"/>
      <c r="M2655" s="94"/>
      <c r="N2655" s="90"/>
      <c r="O2655" s="90"/>
      <c r="P2655" s="90"/>
      <c r="Q2655" s="90"/>
    </row>
    <row r="2656" spans="1:17" ht="13.5">
      <c r="A2656" s="90"/>
      <c r="B2656" s="90"/>
      <c r="C2656" s="90"/>
      <c r="D2656" s="90"/>
      <c r="E2656" s="90"/>
      <c r="F2656" s="90"/>
      <c r="G2656" s="90"/>
      <c r="H2656" s="92"/>
      <c r="I2656" s="90"/>
      <c r="J2656" s="93"/>
      <c r="K2656" s="94"/>
      <c r="L2656" s="94"/>
      <c r="M2656" s="94"/>
      <c r="N2656" s="90"/>
      <c r="O2656" s="90"/>
      <c r="P2656" s="90"/>
      <c r="Q2656" s="90"/>
    </row>
    <row r="2657" spans="1:17" ht="13.5">
      <c r="A2657" s="90"/>
      <c r="B2657" s="90"/>
      <c r="C2657" s="90"/>
      <c r="D2657" s="90"/>
      <c r="E2657" s="90"/>
      <c r="F2657" s="90"/>
      <c r="G2657" s="90"/>
      <c r="H2657" s="92"/>
      <c r="I2657" s="90"/>
      <c r="J2657" s="93"/>
      <c r="K2657" s="94"/>
      <c r="L2657" s="94"/>
      <c r="M2657" s="94"/>
      <c r="N2657" s="90"/>
      <c r="O2657" s="90"/>
      <c r="P2657" s="90"/>
      <c r="Q2657" s="90"/>
    </row>
    <row r="2658" spans="1:17" ht="13.5">
      <c r="A2658" s="90"/>
      <c r="B2658" s="90"/>
      <c r="C2658" s="90"/>
      <c r="D2658" s="90"/>
      <c r="E2658" s="90"/>
      <c r="F2658" s="90"/>
      <c r="G2658" s="90"/>
      <c r="H2658" s="92"/>
      <c r="I2658" s="90"/>
      <c r="J2658" s="93"/>
      <c r="K2658" s="94"/>
      <c r="L2658" s="94"/>
      <c r="M2658" s="94"/>
      <c r="N2658" s="90"/>
      <c r="O2658" s="90"/>
      <c r="P2658" s="90"/>
      <c r="Q2658" s="90"/>
    </row>
    <row r="2659" spans="1:17" ht="13.5">
      <c r="A2659" s="90"/>
      <c r="B2659" s="90"/>
      <c r="C2659" s="90"/>
      <c r="D2659" s="90"/>
      <c r="E2659" s="90"/>
      <c r="F2659" s="90"/>
      <c r="G2659" s="90"/>
      <c r="H2659" s="92"/>
      <c r="I2659" s="90"/>
      <c r="J2659" s="93"/>
      <c r="K2659" s="94"/>
      <c r="L2659" s="94"/>
      <c r="M2659" s="94"/>
      <c r="N2659" s="90"/>
      <c r="O2659" s="90"/>
      <c r="P2659" s="90"/>
      <c r="Q2659" s="90"/>
    </row>
    <row r="2660" spans="1:17" ht="13.5">
      <c r="A2660" s="90"/>
      <c r="B2660" s="90"/>
      <c r="C2660" s="90"/>
      <c r="D2660" s="90"/>
      <c r="E2660" s="90"/>
      <c r="F2660" s="90"/>
      <c r="G2660" s="90"/>
      <c r="H2660" s="92"/>
      <c r="I2660" s="90"/>
      <c r="J2660" s="93"/>
      <c r="K2660" s="94"/>
      <c r="L2660" s="94"/>
      <c r="M2660" s="94"/>
      <c r="N2660" s="90"/>
      <c r="O2660" s="90"/>
      <c r="P2660" s="90"/>
      <c r="Q2660" s="90"/>
    </row>
    <row r="2661" spans="1:17" ht="13.5">
      <c r="A2661" s="90"/>
      <c r="B2661" s="90"/>
      <c r="C2661" s="90"/>
      <c r="D2661" s="90"/>
      <c r="E2661" s="90"/>
      <c r="F2661" s="90"/>
      <c r="G2661" s="90"/>
      <c r="H2661" s="92"/>
      <c r="I2661" s="90"/>
      <c r="J2661" s="93"/>
      <c r="K2661" s="94"/>
      <c r="L2661" s="94"/>
      <c r="M2661" s="94"/>
      <c r="N2661" s="90"/>
      <c r="O2661" s="90"/>
      <c r="P2661" s="90"/>
      <c r="Q2661" s="90"/>
    </row>
    <row r="2662" spans="1:17" ht="13.5">
      <c r="A2662" s="90"/>
      <c r="B2662" s="90"/>
      <c r="C2662" s="90"/>
      <c r="D2662" s="90"/>
      <c r="E2662" s="90"/>
      <c r="F2662" s="90"/>
      <c r="G2662" s="90"/>
      <c r="H2662" s="92"/>
      <c r="I2662" s="90"/>
      <c r="J2662" s="93"/>
      <c r="K2662" s="94"/>
      <c r="L2662" s="94"/>
      <c r="M2662" s="94"/>
      <c r="N2662" s="90"/>
      <c r="O2662" s="90"/>
      <c r="P2662" s="90"/>
      <c r="Q2662" s="90"/>
    </row>
    <row r="2663" spans="1:17" ht="13.5">
      <c r="A2663" s="90"/>
      <c r="B2663" s="90"/>
      <c r="C2663" s="90"/>
      <c r="D2663" s="90"/>
      <c r="E2663" s="90"/>
      <c r="F2663" s="90"/>
      <c r="G2663" s="90"/>
      <c r="H2663" s="92"/>
      <c r="I2663" s="90"/>
      <c r="J2663" s="93"/>
      <c r="K2663" s="94"/>
      <c r="L2663" s="94"/>
      <c r="M2663" s="94"/>
      <c r="N2663" s="90"/>
      <c r="O2663" s="90"/>
      <c r="P2663" s="90"/>
      <c r="Q2663" s="90"/>
    </row>
    <row r="2664" spans="1:17" ht="13.5">
      <c r="A2664" s="90"/>
      <c r="B2664" s="90"/>
      <c r="C2664" s="90"/>
      <c r="D2664" s="90"/>
      <c r="E2664" s="90"/>
      <c r="F2664" s="90"/>
      <c r="G2664" s="90"/>
      <c r="H2664" s="92"/>
      <c r="I2664" s="90"/>
      <c r="J2664" s="93"/>
      <c r="K2664" s="94"/>
      <c r="L2664" s="94"/>
      <c r="M2664" s="94"/>
      <c r="N2664" s="90"/>
      <c r="O2664" s="90"/>
      <c r="P2664" s="90"/>
      <c r="Q2664" s="90"/>
    </row>
    <row r="2665" spans="1:17" ht="13.5">
      <c r="A2665" s="90"/>
      <c r="B2665" s="90"/>
      <c r="C2665" s="90"/>
      <c r="D2665" s="90"/>
      <c r="E2665" s="90"/>
      <c r="F2665" s="90"/>
      <c r="G2665" s="90"/>
      <c r="H2665" s="92"/>
      <c r="I2665" s="90"/>
      <c r="J2665" s="93"/>
      <c r="K2665" s="94"/>
      <c r="L2665" s="94"/>
      <c r="M2665" s="94"/>
      <c r="N2665" s="90"/>
      <c r="O2665" s="90"/>
      <c r="P2665" s="90"/>
      <c r="Q2665" s="90"/>
    </row>
    <row r="2666" spans="1:17" ht="13.5">
      <c r="A2666" s="90"/>
      <c r="B2666" s="90"/>
      <c r="C2666" s="90"/>
      <c r="D2666" s="90"/>
      <c r="E2666" s="90"/>
      <c r="F2666" s="90"/>
      <c r="G2666" s="90"/>
      <c r="H2666" s="92"/>
      <c r="I2666" s="90"/>
      <c r="J2666" s="93"/>
      <c r="K2666" s="94"/>
      <c r="L2666" s="94"/>
      <c r="M2666" s="94"/>
      <c r="N2666" s="90"/>
      <c r="O2666" s="90"/>
      <c r="P2666" s="90"/>
      <c r="Q2666" s="90"/>
    </row>
    <row r="2667" spans="1:17" ht="13.5">
      <c r="A2667" s="90"/>
      <c r="B2667" s="90"/>
      <c r="C2667" s="90"/>
      <c r="D2667" s="90"/>
      <c r="E2667" s="90"/>
      <c r="F2667" s="90"/>
      <c r="G2667" s="90"/>
      <c r="H2667" s="92"/>
      <c r="I2667" s="90"/>
      <c r="J2667" s="93"/>
      <c r="K2667" s="94"/>
      <c r="L2667" s="94"/>
      <c r="M2667" s="94"/>
      <c r="N2667" s="90"/>
      <c r="O2667" s="90"/>
      <c r="P2667" s="90"/>
      <c r="Q2667" s="90"/>
    </row>
    <row r="2668" spans="1:17" ht="13.5">
      <c r="A2668" s="90"/>
      <c r="B2668" s="90"/>
      <c r="C2668" s="90"/>
      <c r="D2668" s="90"/>
      <c r="E2668" s="90"/>
      <c r="F2668" s="90"/>
      <c r="G2668" s="90"/>
      <c r="H2668" s="92"/>
      <c r="I2668" s="90"/>
      <c r="J2668" s="93"/>
      <c r="K2668" s="94"/>
      <c r="L2668" s="94"/>
      <c r="M2668" s="94"/>
      <c r="N2668" s="90"/>
      <c r="O2668" s="90"/>
      <c r="P2668" s="90"/>
      <c r="Q2668" s="90"/>
    </row>
    <row r="2669" spans="1:17" ht="13.5">
      <c r="A2669" s="90"/>
      <c r="B2669" s="90"/>
      <c r="C2669" s="90"/>
      <c r="D2669" s="90"/>
      <c r="E2669" s="90"/>
      <c r="F2669" s="90"/>
      <c r="G2669" s="90"/>
      <c r="H2669" s="92"/>
      <c r="I2669" s="90"/>
      <c r="J2669" s="93"/>
      <c r="K2669" s="94"/>
      <c r="L2669" s="94"/>
      <c r="M2669" s="94"/>
      <c r="N2669" s="90"/>
      <c r="O2669" s="90"/>
      <c r="P2669" s="90"/>
      <c r="Q2669" s="90"/>
    </row>
    <row r="2670" spans="1:17" ht="13.5">
      <c r="A2670" s="90"/>
      <c r="B2670" s="90"/>
      <c r="C2670" s="90"/>
      <c r="D2670" s="90"/>
      <c r="E2670" s="90"/>
      <c r="F2670" s="90"/>
      <c r="G2670" s="90"/>
      <c r="H2670" s="92"/>
      <c r="I2670" s="90"/>
      <c r="J2670" s="93"/>
      <c r="K2670" s="94"/>
      <c r="L2670" s="94"/>
      <c r="M2670" s="94"/>
      <c r="N2670" s="90"/>
      <c r="O2670" s="90"/>
      <c r="P2670" s="90"/>
      <c r="Q2670" s="90"/>
    </row>
    <row r="2671" spans="1:17" ht="13.5">
      <c r="A2671" s="90"/>
      <c r="B2671" s="90"/>
      <c r="C2671" s="90"/>
      <c r="D2671" s="90"/>
      <c r="E2671" s="90"/>
      <c r="F2671" s="90"/>
      <c r="G2671" s="90"/>
      <c r="H2671" s="92"/>
      <c r="I2671" s="90"/>
      <c r="J2671" s="93"/>
      <c r="K2671" s="94"/>
      <c r="L2671" s="94"/>
      <c r="M2671" s="94"/>
      <c r="N2671" s="90"/>
      <c r="O2671" s="90"/>
      <c r="P2671" s="90"/>
      <c r="Q2671" s="90"/>
    </row>
    <row r="2672" spans="1:17" ht="13.5">
      <c r="A2672" s="90"/>
      <c r="B2672" s="90"/>
      <c r="C2672" s="90"/>
      <c r="D2672" s="90"/>
      <c r="E2672" s="90"/>
      <c r="F2672" s="90"/>
      <c r="G2672" s="90"/>
      <c r="H2672" s="92"/>
      <c r="I2672" s="90"/>
      <c r="J2672" s="93"/>
      <c r="K2672" s="94"/>
      <c r="L2672" s="94"/>
      <c r="M2672" s="94"/>
      <c r="N2672" s="90"/>
      <c r="O2672" s="90"/>
      <c r="P2672" s="90"/>
      <c r="Q2672" s="90"/>
    </row>
    <row r="2673" spans="1:17" ht="13.5">
      <c r="A2673" s="90"/>
      <c r="B2673" s="90"/>
      <c r="C2673" s="90"/>
      <c r="D2673" s="90"/>
      <c r="E2673" s="90"/>
      <c r="F2673" s="90"/>
      <c r="G2673" s="90"/>
      <c r="H2673" s="92"/>
      <c r="I2673" s="90"/>
      <c r="J2673" s="93"/>
      <c r="K2673" s="94"/>
      <c r="L2673" s="94"/>
      <c r="M2673" s="94"/>
      <c r="N2673" s="90"/>
      <c r="O2673" s="90"/>
      <c r="P2673" s="90"/>
      <c r="Q2673" s="90"/>
    </row>
    <row r="2674" spans="1:17" ht="13.5">
      <c r="A2674" s="90"/>
      <c r="B2674" s="90"/>
      <c r="C2674" s="90"/>
      <c r="D2674" s="90"/>
      <c r="E2674" s="90"/>
      <c r="F2674" s="90"/>
      <c r="G2674" s="90"/>
      <c r="H2674" s="92"/>
      <c r="I2674" s="90"/>
      <c r="J2674" s="93"/>
      <c r="K2674" s="94"/>
      <c r="L2674" s="94"/>
      <c r="M2674" s="94"/>
      <c r="N2674" s="90"/>
      <c r="O2674" s="90"/>
      <c r="P2674" s="90"/>
      <c r="Q2674" s="90"/>
    </row>
    <row r="2675" spans="1:17" ht="13.5">
      <c r="A2675" s="90"/>
      <c r="B2675" s="90"/>
      <c r="C2675" s="90"/>
      <c r="D2675" s="90"/>
      <c r="E2675" s="90"/>
      <c r="F2675" s="90"/>
      <c r="G2675" s="90"/>
      <c r="H2675" s="92"/>
      <c r="I2675" s="90"/>
      <c r="J2675" s="93"/>
      <c r="K2675" s="94"/>
      <c r="L2675" s="94"/>
      <c r="M2675" s="94"/>
      <c r="N2675" s="90"/>
      <c r="O2675" s="90"/>
      <c r="P2675" s="90"/>
      <c r="Q2675" s="90"/>
    </row>
    <row r="2676" spans="1:17" ht="13.5">
      <c r="A2676" s="90"/>
      <c r="B2676" s="90"/>
      <c r="C2676" s="90"/>
      <c r="D2676" s="90"/>
      <c r="E2676" s="90"/>
      <c r="F2676" s="90"/>
      <c r="G2676" s="90"/>
      <c r="H2676" s="92"/>
      <c r="I2676" s="90"/>
      <c r="J2676" s="93"/>
      <c r="K2676" s="94"/>
      <c r="L2676" s="94"/>
      <c r="M2676" s="94"/>
      <c r="N2676" s="90"/>
      <c r="O2676" s="90"/>
      <c r="P2676" s="90"/>
      <c r="Q2676" s="90"/>
    </row>
    <row r="2677" spans="1:17" ht="13.5">
      <c r="A2677" s="90"/>
      <c r="B2677" s="90"/>
      <c r="C2677" s="90"/>
      <c r="D2677" s="90"/>
      <c r="E2677" s="90"/>
      <c r="F2677" s="90"/>
      <c r="G2677" s="90"/>
      <c r="H2677" s="92"/>
      <c r="I2677" s="90"/>
      <c r="J2677" s="93"/>
      <c r="K2677" s="94"/>
      <c r="L2677" s="94"/>
      <c r="M2677" s="94"/>
      <c r="N2677" s="90"/>
      <c r="O2677" s="90"/>
      <c r="P2677" s="90"/>
      <c r="Q2677" s="90"/>
    </row>
    <row r="2678" spans="1:17" ht="13.5">
      <c r="A2678" s="90"/>
      <c r="B2678" s="90"/>
      <c r="C2678" s="90"/>
      <c r="D2678" s="90"/>
      <c r="E2678" s="90"/>
      <c r="F2678" s="90"/>
      <c r="G2678" s="90"/>
      <c r="H2678" s="92"/>
      <c r="I2678" s="90"/>
      <c r="J2678" s="93"/>
      <c r="K2678" s="94"/>
      <c r="L2678" s="94"/>
      <c r="M2678" s="94"/>
      <c r="N2678" s="90"/>
      <c r="O2678" s="90"/>
      <c r="P2678" s="90"/>
      <c r="Q2678" s="90"/>
    </row>
    <row r="2679" spans="1:17" ht="13.5">
      <c r="A2679" s="90"/>
      <c r="B2679" s="90"/>
      <c r="C2679" s="90"/>
      <c r="D2679" s="90"/>
      <c r="E2679" s="90"/>
      <c r="F2679" s="90"/>
      <c r="G2679" s="90"/>
      <c r="H2679" s="92"/>
      <c r="I2679" s="90"/>
      <c r="J2679" s="93"/>
      <c r="K2679" s="94"/>
      <c r="L2679" s="94"/>
      <c r="M2679" s="94"/>
      <c r="N2679" s="90"/>
      <c r="O2679" s="90"/>
      <c r="P2679" s="90"/>
      <c r="Q2679" s="90"/>
    </row>
    <row r="2680" spans="1:17" ht="13.5">
      <c r="A2680" s="90"/>
      <c r="B2680" s="90"/>
      <c r="C2680" s="90"/>
      <c r="D2680" s="90"/>
      <c r="E2680" s="90"/>
      <c r="F2680" s="90"/>
      <c r="G2680" s="90"/>
      <c r="H2680" s="92"/>
      <c r="I2680" s="90"/>
      <c r="J2680" s="93"/>
      <c r="K2680" s="94"/>
      <c r="L2680" s="94"/>
      <c r="M2680" s="94"/>
      <c r="N2680" s="90"/>
      <c r="O2680" s="90"/>
      <c r="P2680" s="90"/>
      <c r="Q2680" s="90"/>
    </row>
    <row r="2681" spans="1:17" ht="13.5">
      <c r="A2681" s="90"/>
      <c r="B2681" s="90"/>
      <c r="C2681" s="90"/>
      <c r="D2681" s="90"/>
      <c r="E2681" s="90"/>
      <c r="F2681" s="90"/>
      <c r="G2681" s="90"/>
      <c r="H2681" s="92"/>
      <c r="I2681" s="90"/>
      <c r="J2681" s="93"/>
      <c r="K2681" s="94"/>
      <c r="L2681" s="94"/>
      <c r="M2681" s="94"/>
      <c r="N2681" s="90"/>
      <c r="O2681" s="90"/>
      <c r="P2681" s="90"/>
      <c r="Q2681" s="90"/>
    </row>
    <row r="2682" spans="1:17" ht="13.5">
      <c r="A2682" s="90"/>
      <c r="B2682" s="90"/>
      <c r="C2682" s="90"/>
      <c r="D2682" s="90"/>
      <c r="E2682" s="90"/>
      <c r="F2682" s="90"/>
      <c r="G2682" s="90"/>
      <c r="H2682" s="92"/>
      <c r="I2682" s="90"/>
      <c r="J2682" s="93"/>
      <c r="K2682" s="94"/>
      <c r="L2682" s="94"/>
      <c r="M2682" s="94"/>
      <c r="N2682" s="90"/>
      <c r="O2682" s="90"/>
      <c r="P2682" s="90"/>
      <c r="Q2682" s="90"/>
    </row>
    <row r="2683" spans="1:17" ht="13.5">
      <c r="A2683" s="90"/>
      <c r="B2683" s="90"/>
      <c r="C2683" s="90"/>
      <c r="D2683" s="90"/>
      <c r="E2683" s="90"/>
      <c r="F2683" s="90"/>
      <c r="G2683" s="90"/>
      <c r="H2683" s="92"/>
      <c r="I2683" s="90"/>
      <c r="J2683" s="93"/>
      <c r="K2683" s="94"/>
      <c r="L2683" s="94"/>
      <c r="M2683" s="94"/>
      <c r="N2683" s="90"/>
      <c r="O2683" s="90"/>
      <c r="P2683" s="90"/>
      <c r="Q2683" s="90"/>
    </row>
    <row r="2684" spans="1:17" ht="13.5">
      <c r="A2684" s="90"/>
      <c r="B2684" s="90"/>
      <c r="C2684" s="90"/>
      <c r="D2684" s="90"/>
      <c r="E2684" s="90"/>
      <c r="F2684" s="90"/>
      <c r="G2684" s="90"/>
      <c r="H2684" s="92"/>
      <c r="I2684" s="90"/>
      <c r="J2684" s="93"/>
      <c r="K2684" s="94"/>
      <c r="L2684" s="94"/>
      <c r="M2684" s="94"/>
      <c r="N2684" s="90"/>
      <c r="O2684" s="90"/>
      <c r="P2684" s="90"/>
      <c r="Q2684" s="90"/>
    </row>
    <row r="2685" spans="1:17" ht="13.5">
      <c r="A2685" s="90"/>
      <c r="B2685" s="90"/>
      <c r="C2685" s="90"/>
      <c r="D2685" s="90"/>
      <c r="E2685" s="90"/>
      <c r="F2685" s="90"/>
      <c r="G2685" s="90"/>
      <c r="H2685" s="92"/>
      <c r="I2685" s="90"/>
      <c r="J2685" s="93"/>
      <c r="K2685" s="94"/>
      <c r="L2685" s="94"/>
      <c r="M2685" s="94"/>
      <c r="N2685" s="90"/>
      <c r="O2685" s="90"/>
      <c r="P2685" s="90"/>
      <c r="Q2685" s="90"/>
    </row>
    <row r="2686" spans="1:17" ht="13.5">
      <c r="A2686" s="90"/>
      <c r="B2686" s="90"/>
      <c r="C2686" s="90"/>
      <c r="D2686" s="90"/>
      <c r="E2686" s="90"/>
      <c r="F2686" s="90"/>
      <c r="G2686" s="90"/>
      <c r="H2686" s="92"/>
      <c r="I2686" s="90"/>
      <c r="J2686" s="93"/>
      <c r="K2686" s="94"/>
      <c r="L2686" s="94"/>
      <c r="M2686" s="94"/>
      <c r="N2686" s="90"/>
      <c r="O2686" s="90"/>
      <c r="P2686" s="90"/>
      <c r="Q2686" s="90"/>
    </row>
    <row r="2687" spans="1:17" ht="13.5">
      <c r="A2687" s="90"/>
      <c r="B2687" s="90"/>
      <c r="C2687" s="90"/>
      <c r="D2687" s="90"/>
      <c r="E2687" s="90"/>
      <c r="F2687" s="90"/>
      <c r="G2687" s="90"/>
      <c r="H2687" s="92"/>
      <c r="I2687" s="90"/>
      <c r="J2687" s="93"/>
      <c r="K2687" s="94"/>
      <c r="L2687" s="94"/>
      <c r="M2687" s="94"/>
      <c r="N2687" s="90"/>
      <c r="O2687" s="90"/>
      <c r="P2687" s="90"/>
      <c r="Q2687" s="90"/>
    </row>
    <row r="2688" spans="1:17" ht="13.5">
      <c r="A2688" s="90"/>
      <c r="B2688" s="90"/>
      <c r="C2688" s="90"/>
      <c r="D2688" s="90"/>
      <c r="E2688" s="90"/>
      <c r="F2688" s="90"/>
      <c r="G2688" s="90"/>
      <c r="H2688" s="92"/>
      <c r="I2688" s="90"/>
      <c r="J2688" s="93"/>
      <c r="K2688" s="94"/>
      <c r="L2688" s="94"/>
      <c r="M2688" s="94"/>
      <c r="N2688" s="90"/>
      <c r="O2688" s="90"/>
      <c r="P2688" s="90"/>
      <c r="Q2688" s="90"/>
    </row>
    <row r="2689" spans="1:17" ht="13.5">
      <c r="A2689" s="90"/>
      <c r="B2689" s="90"/>
      <c r="C2689" s="90"/>
      <c r="D2689" s="90"/>
      <c r="E2689" s="90"/>
      <c r="F2689" s="90"/>
      <c r="G2689" s="90"/>
      <c r="H2689" s="92"/>
      <c r="I2689" s="90"/>
      <c r="J2689" s="93"/>
      <c r="K2689" s="94"/>
      <c r="L2689" s="94"/>
      <c r="M2689" s="94"/>
      <c r="N2689" s="90"/>
      <c r="O2689" s="90"/>
      <c r="P2689" s="90"/>
      <c r="Q2689" s="90"/>
    </row>
    <row r="2690" spans="1:17" ht="13.5">
      <c r="A2690" s="90"/>
      <c r="B2690" s="90"/>
      <c r="C2690" s="90"/>
      <c r="D2690" s="90"/>
      <c r="E2690" s="90"/>
      <c r="F2690" s="90"/>
      <c r="G2690" s="90"/>
      <c r="H2690" s="92"/>
      <c r="I2690" s="90"/>
      <c r="J2690" s="93"/>
      <c r="K2690" s="94"/>
      <c r="L2690" s="94"/>
      <c r="M2690" s="94"/>
      <c r="N2690" s="90"/>
      <c r="O2690" s="90"/>
      <c r="P2690" s="90"/>
      <c r="Q2690" s="90"/>
    </row>
    <row r="2691" spans="1:17" ht="13.5">
      <c r="A2691" s="90"/>
      <c r="B2691" s="90"/>
      <c r="C2691" s="90"/>
      <c r="D2691" s="90"/>
      <c r="E2691" s="90"/>
      <c r="F2691" s="90"/>
      <c r="G2691" s="90"/>
      <c r="H2691" s="92"/>
      <c r="I2691" s="90"/>
      <c r="J2691" s="93"/>
      <c r="K2691" s="94"/>
      <c r="L2691" s="94"/>
      <c r="M2691" s="94"/>
      <c r="N2691" s="90"/>
      <c r="O2691" s="90"/>
      <c r="P2691" s="90"/>
      <c r="Q2691" s="90"/>
    </row>
    <row r="2692" spans="1:17" ht="13.5">
      <c r="A2692" s="90"/>
      <c r="B2692" s="90"/>
      <c r="C2692" s="90"/>
      <c r="D2692" s="90"/>
      <c r="E2692" s="90"/>
      <c r="F2692" s="90"/>
      <c r="G2692" s="90"/>
      <c r="H2692" s="92"/>
      <c r="I2692" s="90"/>
      <c r="J2692" s="93"/>
      <c r="K2692" s="94"/>
      <c r="L2692" s="94"/>
      <c r="M2692" s="94"/>
      <c r="N2692" s="90"/>
      <c r="O2692" s="90"/>
      <c r="P2692" s="90"/>
      <c r="Q2692" s="90"/>
    </row>
    <row r="2693" spans="1:17" ht="13.5">
      <c r="A2693" s="90"/>
      <c r="B2693" s="90"/>
      <c r="C2693" s="90"/>
      <c r="D2693" s="90"/>
      <c r="E2693" s="90"/>
      <c r="F2693" s="90"/>
      <c r="G2693" s="90"/>
      <c r="H2693" s="92"/>
      <c r="I2693" s="90"/>
      <c r="J2693" s="93"/>
      <c r="K2693" s="94"/>
      <c r="L2693" s="94"/>
      <c r="M2693" s="94"/>
      <c r="N2693" s="90"/>
      <c r="O2693" s="90"/>
      <c r="P2693" s="90"/>
      <c r="Q2693" s="90"/>
    </row>
    <row r="2694" spans="1:17" ht="13.5">
      <c r="A2694" s="90"/>
      <c r="B2694" s="90"/>
      <c r="C2694" s="90"/>
      <c r="D2694" s="90"/>
      <c r="E2694" s="90"/>
      <c r="F2694" s="90"/>
      <c r="G2694" s="90"/>
      <c r="H2694" s="92"/>
      <c r="I2694" s="90"/>
      <c r="J2694" s="93"/>
      <c r="K2694" s="94"/>
      <c r="L2694" s="94"/>
      <c r="M2694" s="94"/>
      <c r="N2694" s="90"/>
      <c r="O2694" s="90"/>
      <c r="P2694" s="90"/>
      <c r="Q2694" s="90"/>
    </row>
  </sheetData>
  <mergeCells count="4">
    <mergeCell ref="A1:B1"/>
    <mergeCell ref="B2:D2"/>
    <mergeCell ref="K2282:M2282"/>
    <mergeCell ref="K2454:M2454"/>
  </mergeCells>
  <conditionalFormatting sqref="M7:M1773 M1775:M1815 M1817:M1843 M1845:M1847 M1849:M1923 M1925:M1931 M1935:M1955 M1957:M1959 M1961 M1967:M1985 M1987 M1990:M2008 M2014:M2016 M2026:M2044 M2052:M2077 M2081:M2116 M2118:M2166 M2169:M2174 M2176:M2220 M2225:M2231 M2233:M2281 M2284:M2286 M2288:M2306 M2308:M2319 M2321:M2331 M2333:M2371 M2373:M2374 M2376:M2377 M2379:M2380 M2382:M2383 M2391:M2392 M2394:M2396 M2398:M2399 M2405:M2406 M2408:M2409 M2411:M2412 M2414 M2426 M2456:M2482">
    <cfRule type="expression" dxfId="0" priority="1">
      <formula>M7&gt;0</formula>
    </cfRule>
  </conditionalFormatting>
  <dataValidations count="3">
    <dataValidation type="list" allowBlank="1" showErrorMessage="1" sqref="Q2009:Q2013 Q2036:Q2037 Q2062:Q2147 Q2150:Q2173 Q2175:Q2216 P2221 AT2217:AT2224 BY2217:BY2224 DD2217:DD2224 EI2217:EI2224 FN2217:FN2224 GS2217:GS2224 AT2458:AT2482 BY2458:BY2482 DD2458:DD2482 EI2458:EI2482 FN2458:FN2482 GS2458:GS2482 AT2320 BY2320 DD2320 EI2320 FN2320 GS2320 Q2225:Q2282 Q2454 Q2284:Q2382 Q2384:Q2398 Q2456:Q2482 Q2402:Q2443" xr:uid="{16D2EEAC-CF00-41B9-A391-64E538A2279C}">
      <formula1>"RECIBIDO CORRECTO,RECIBIDO CON DEVOLUCION,NO RECIBIDO"</formula1>
    </dataValidation>
    <dataValidation type="list" allowBlank="1" showErrorMessage="1" sqref="AF2458:AF2482 BK2458:BK2482 CP2458:CP2482 DU2458:DU2482 EZ2458:EZ2482 GE2458:GE2482" xr:uid="{A082CB61-0C95-4365-85A3-903200F3EC57}">
      <formula1>"Rooms,F&amp;B-(Rest),F&amp;B-(Bar),Activies,Other Opp. Departments,A&amp;G,PO&amp;M,Management &amp; Royalty Fees,S&amp;M,Rent Exp,Prop. Insurance,Utilities,IT &amp; Computer,Innoceana,Accounts Receivable,Owner's Expense,Reimbursable Expense"</formula1>
    </dataValidation>
    <dataValidation type="list" allowBlank="1" showErrorMessage="1" sqref="P1893:P1955 O2221 AS2217:AS2224 BX2217:BX2224 DC2217:DC2224 EH2217:EH2224 FM2217:FM2224 GR2217:GR2224 AS2458:AS2482 BX2458:BX2482 DC2458:DC2482 EH2458:EH2482 FM2458:FM2482 GR2458:GR2482 AS2320 BX2320 DC2320 EH2320 FM2320 GR2320 P2019:P2220 P1957:P2016 P2222:P2282 P2454 P2456:P2482 P2284:P2443" xr:uid="{87CB6091-E054-41F3-B7DD-A1C00475A057}">
      <formula1>"BNCR - USD (Opex) CR180151195200200370191,BCR - USD (Opex) CR20015201001050148756,BCR - USD (Capex) CR92015201001050200422,BAC - USD (Opex) CR44010200009541117125,SF - USD (Escrow) 11400007911452200,BNCR - CRC (Opex) CR09015119520010077609,BCR - CRC (Opex"&amp;") CR30015201001050148673,BAC - CRC (Opex) CR34010200009541117208,Cash - USD Cash Control,Cash - CRC Cash Control"</formula1>
    </dataValidation>
  </dataValidations>
  <hyperlinks>
    <hyperlink ref="F17" r:id="rId1" xr:uid="{502EDEE9-A433-4FF8-8817-F40440E88ED0}"/>
    <hyperlink ref="F149" r:id="rId2" xr:uid="{C81D572B-AE51-4391-BE63-C6410EB8E368}"/>
    <hyperlink ref="F158" r:id="rId3" xr:uid="{12F6F584-F8C6-4C28-8F24-1EA90BB1ECCD}"/>
    <hyperlink ref="F166" r:id="rId4" xr:uid="{7589373B-6E0B-48AA-BE1B-D403235D3A76}"/>
    <hyperlink ref="F167" r:id="rId5" xr:uid="{2333C158-9895-42A5-9B55-560928341152}"/>
    <hyperlink ref="F168" r:id="rId6" xr:uid="{907F04EC-5693-4D14-B8E3-2E00873BDFE2}"/>
    <hyperlink ref="F278" r:id="rId7" xr:uid="{B088E91A-7D3F-46DE-8CBE-8077C57AFC22}"/>
    <hyperlink ref="F446" r:id="rId8" xr:uid="{0545CEF7-2FDA-4C79-B159-427B710E169D}"/>
    <hyperlink ref="F965" r:id="rId9" xr:uid="{B28ECE59-41DC-4F6C-A0A9-55B4216217D0}"/>
    <hyperlink ref="F966" r:id="rId10" xr:uid="{C6D2D46E-63E3-490B-B9A3-837D6E667BBC}"/>
    <hyperlink ref="F1414" r:id="rId11" xr:uid="{A9D69EE0-3EF7-40F0-871E-4FE8B97956D5}"/>
    <hyperlink ref="F1568" r:id="rId12" xr:uid="{83B86FA7-F96C-48F8-A166-06D3CD9B50A0}"/>
    <hyperlink ref="F1569" r:id="rId13" xr:uid="{321D0D9D-99AA-494F-BE84-63FB4D06A89A}"/>
  </hyperlinks>
  <printOptions horizontalCentered="1" gridLines="1"/>
  <pageMargins left="0.7" right="0.7" top="0.75" bottom="0.75" header="0" footer="0"/>
  <pageSetup fitToHeight="0" pageOrder="overThenDown" orientation="landscape" cellComments="atEnd"/>
  <legacy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3070-4013-48AA-9567-74476EE1C821}">
  <dimension ref="A3:A63"/>
  <sheetViews>
    <sheetView topLeftCell="A25" workbookViewId="0">
      <selection activeCell="K2449" sqref="K2449"/>
    </sheetView>
  </sheetViews>
  <sheetFormatPr defaultRowHeight="13.5"/>
  <cols>
    <col min="1" max="1" width="65" style="139" bestFit="1" customWidth="1"/>
    <col min="2" max="2" width="15.140625" style="139" bestFit="1" customWidth="1"/>
    <col min="3" max="3" width="10.140625" style="139" bestFit="1" customWidth="1"/>
    <col min="4" max="4" width="9.140625" style="139" bestFit="1" customWidth="1"/>
    <col min="5" max="5" width="10.140625" style="139" bestFit="1" customWidth="1"/>
    <col min="6" max="6" width="9.140625" style="139" bestFit="1" customWidth="1"/>
    <col min="7" max="10" width="10.28515625" style="139" bestFit="1" customWidth="1"/>
    <col min="11" max="11" width="9.140625" style="139" bestFit="1" customWidth="1"/>
    <col min="12" max="12" width="10.140625" style="139" bestFit="1" customWidth="1"/>
    <col min="13" max="15" width="9.140625" style="139" bestFit="1" customWidth="1"/>
    <col min="16" max="19" width="10.28515625" style="139" bestFit="1" customWidth="1"/>
    <col min="20" max="22" width="9.140625" style="139" bestFit="1" customWidth="1"/>
    <col min="23" max="24" width="10.28515625" style="139" bestFit="1" customWidth="1"/>
    <col min="25" max="26" width="10.140625" style="139" bestFit="1" customWidth="1"/>
    <col min="27" max="31" width="10.28515625" style="139" bestFit="1" customWidth="1"/>
    <col min="32" max="32" width="10.140625" style="139" bestFit="1" customWidth="1"/>
    <col min="33" max="37" width="10.28515625" style="139" bestFit="1" customWidth="1"/>
    <col min="38" max="38" width="10.140625" style="139" bestFit="1" customWidth="1"/>
    <col min="39" max="41" width="10.28515625" style="139" bestFit="1" customWidth="1"/>
    <col min="42" max="42" width="10.140625" style="139" bestFit="1" customWidth="1"/>
    <col min="43" max="44" width="9.140625" style="139" bestFit="1" customWidth="1"/>
    <col min="45" max="49" width="10.28515625" style="139" bestFit="1" customWidth="1"/>
    <col min="50" max="53" width="10.140625" style="139" bestFit="1" customWidth="1"/>
    <col min="54" max="59" width="10.28515625" style="139" bestFit="1" customWidth="1"/>
    <col min="60" max="61" width="10.140625" style="139" bestFit="1" customWidth="1"/>
    <col min="62" max="63" width="9.140625" style="139" bestFit="1" customWidth="1"/>
    <col min="64" max="66" width="10.28515625" style="139" bestFit="1" customWidth="1"/>
    <col min="67" max="67" width="10.140625" style="139" bestFit="1" customWidth="1"/>
    <col min="68" max="70" width="9.140625" style="139" bestFit="1" customWidth="1"/>
    <col min="71" max="73" width="10.28515625" style="139" bestFit="1" customWidth="1"/>
    <col min="74" max="75" width="10.140625" style="139" bestFit="1" customWidth="1"/>
    <col min="76" max="77" width="9.140625" style="139" bestFit="1" customWidth="1"/>
    <col min="78" max="82" width="10.28515625" style="139" bestFit="1" customWidth="1"/>
    <col min="83" max="84" width="9.140625" style="139" bestFit="1" customWidth="1"/>
    <col min="85" max="88" width="10.28515625" style="139" bestFit="1" customWidth="1"/>
    <col min="89" max="89" width="10.140625" style="139" bestFit="1" customWidth="1"/>
    <col min="90" max="90" width="9.140625" style="139" bestFit="1" customWidth="1"/>
    <col min="91" max="94" width="10.28515625" style="139" bestFit="1" customWidth="1"/>
    <col min="95" max="95" width="10.140625" style="139" bestFit="1" customWidth="1"/>
    <col min="96" max="97" width="9.140625" style="139" bestFit="1" customWidth="1"/>
    <col min="98" max="102" width="10.28515625" style="139" bestFit="1" customWidth="1"/>
    <col min="103" max="104" width="10.140625" style="139" bestFit="1" customWidth="1"/>
    <col min="105" max="105" width="9.140625" style="139" bestFit="1" customWidth="1"/>
    <col min="106" max="113" width="10.28515625" style="139" bestFit="1" customWidth="1"/>
    <col min="114" max="114" width="10.140625" style="139" bestFit="1" customWidth="1"/>
    <col min="115" max="116" width="9.140625" style="139" bestFit="1" customWidth="1"/>
    <col min="117" max="124" width="10.28515625" style="139" bestFit="1" customWidth="1"/>
    <col min="125" max="127" width="10.140625" style="139" bestFit="1" customWidth="1"/>
    <col min="128" max="129" width="9.140625" style="139" bestFit="1" customWidth="1"/>
    <col min="130" max="135" width="10.28515625" style="139" bestFit="1" customWidth="1"/>
    <col min="136" max="136" width="9.140625" style="139" bestFit="1" customWidth="1"/>
    <col min="137" max="142" width="10.28515625" style="139" bestFit="1" customWidth="1"/>
    <col min="143" max="149" width="8.140625" style="139" bestFit="1" customWidth="1"/>
    <col min="150" max="151" width="9.140625" style="139" bestFit="1" customWidth="1"/>
    <col min="152" max="156" width="8.140625" style="139" bestFit="1" customWidth="1"/>
    <col min="157" max="158" width="9.140625" style="139" bestFit="1" customWidth="1"/>
    <col min="159" max="165" width="8.140625" style="139" bestFit="1" customWidth="1"/>
    <col min="166" max="167" width="9.140625" style="139" bestFit="1" customWidth="1"/>
    <col min="168" max="171" width="8.140625" style="139" bestFit="1" customWidth="1"/>
    <col min="172" max="172" width="9.140625" style="139" bestFit="1" customWidth="1"/>
    <col min="173" max="178" width="8.140625" style="139" bestFit="1" customWidth="1"/>
    <col min="179" max="179" width="9.140625" style="139" bestFit="1" customWidth="1"/>
    <col min="180" max="184" width="8.140625" style="139" bestFit="1" customWidth="1"/>
    <col min="185" max="186" width="9.140625" style="139" bestFit="1" customWidth="1"/>
    <col min="187" max="192" width="8.140625" style="139" bestFit="1" customWidth="1"/>
    <col min="193" max="194" width="9.140625" style="139" bestFit="1" customWidth="1"/>
    <col min="195" max="203" width="8.140625" style="139" bestFit="1" customWidth="1"/>
    <col min="204" max="208" width="9.140625" style="139" bestFit="1" customWidth="1"/>
    <col min="209" max="209" width="10.140625" style="139" bestFit="1" customWidth="1"/>
    <col min="210" max="216" width="9.140625" style="139" bestFit="1" customWidth="1"/>
    <col min="217" max="217" width="10.140625" style="139" bestFit="1" customWidth="1"/>
    <col min="218" max="223" width="9.140625" style="139" bestFit="1" customWidth="1"/>
    <col min="224" max="224" width="10.140625" style="139" bestFit="1" customWidth="1"/>
    <col min="225" max="225" width="6.5703125" style="139" bestFit="1" customWidth="1"/>
    <col min="226" max="226" width="10.28515625" style="139" bestFit="1" customWidth="1"/>
    <col min="227" max="16384" width="9.140625" style="139"/>
  </cols>
  <sheetData>
    <row r="3" spans="1:1">
      <c r="A3" s="138" t="s">
        <v>3797</v>
      </c>
    </row>
    <row r="4" spans="1:1">
      <c r="A4" s="140" t="s">
        <v>3337</v>
      </c>
    </row>
    <row r="5" spans="1:1">
      <c r="A5" s="141" t="s">
        <v>2768</v>
      </c>
    </row>
    <row r="6" spans="1:1">
      <c r="A6" s="141" t="s">
        <v>2780</v>
      </c>
    </row>
    <row r="7" spans="1:1">
      <c r="A7" s="141" t="s">
        <v>2844</v>
      </c>
    </row>
    <row r="8" spans="1:1">
      <c r="A8" s="141" t="s">
        <v>2867</v>
      </c>
    </row>
    <row r="9" spans="1:1">
      <c r="A9" s="141" t="s">
        <v>2883</v>
      </c>
    </row>
    <row r="10" spans="1:1">
      <c r="A10" s="141" t="s">
        <v>2933</v>
      </c>
    </row>
    <row r="11" spans="1:1">
      <c r="A11" s="141" t="s">
        <v>2941</v>
      </c>
    </row>
    <row r="12" spans="1:1">
      <c r="A12" s="141" t="s">
        <v>3002</v>
      </c>
    </row>
    <row r="13" spans="1:1">
      <c r="A13" s="141" t="s">
        <v>3050</v>
      </c>
    </row>
    <row r="14" spans="1:1">
      <c r="A14" s="141" t="s">
        <v>3103</v>
      </c>
    </row>
    <row r="15" spans="1:1">
      <c r="A15" s="141" t="s">
        <v>3147</v>
      </c>
    </row>
    <row r="16" spans="1:1">
      <c r="A16" s="141" t="s">
        <v>3155</v>
      </c>
    </row>
    <row r="17" spans="1:1">
      <c r="A17" s="141" t="s">
        <v>3234</v>
      </c>
    </row>
    <row r="18" spans="1:1">
      <c r="A18" s="141" t="s">
        <v>3267</v>
      </c>
    </row>
    <row r="19" spans="1:1">
      <c r="A19" s="141" t="s">
        <v>3288</v>
      </c>
    </row>
    <row r="20" spans="1:1">
      <c r="A20" s="141" t="s">
        <v>3295</v>
      </c>
    </row>
    <row r="21" spans="1:1">
      <c r="A21" s="141" t="s">
        <v>3314</v>
      </c>
    </row>
    <row r="22" spans="1:1">
      <c r="A22" s="141" t="s">
        <v>3318</v>
      </c>
    </row>
    <row r="23" spans="1:1">
      <c r="A23" s="141" t="s">
        <v>3456</v>
      </c>
    </row>
    <row r="24" spans="1:1">
      <c r="A24" s="141" t="s">
        <v>3345</v>
      </c>
    </row>
    <row r="25" spans="1:1">
      <c r="A25" s="141" t="s">
        <v>3468</v>
      </c>
    </row>
    <row r="26" spans="1:1">
      <c r="A26" s="141" t="s">
        <v>3471</v>
      </c>
    </row>
    <row r="27" spans="1:1">
      <c r="A27" s="141" t="s">
        <v>3472</v>
      </c>
    </row>
    <row r="28" spans="1:1">
      <c r="A28" s="141" t="s">
        <v>3753</v>
      </c>
    </row>
    <row r="29" spans="1:1">
      <c r="A29" s="141" t="s">
        <v>3474</v>
      </c>
    </row>
    <row r="30" spans="1:1">
      <c r="A30" s="141" t="s">
        <v>3479</v>
      </c>
    </row>
    <row r="31" spans="1:1">
      <c r="A31" s="141" t="s">
        <v>3481</v>
      </c>
    </row>
    <row r="32" spans="1:1">
      <c r="A32" s="141" t="s">
        <v>3485</v>
      </c>
    </row>
    <row r="33" spans="1:1">
      <c r="A33" s="141" t="s">
        <v>3492</v>
      </c>
    </row>
    <row r="34" spans="1:1">
      <c r="A34" s="141" t="s">
        <v>3758</v>
      </c>
    </row>
    <row r="35" spans="1:1">
      <c r="A35" s="141" t="s">
        <v>3494</v>
      </c>
    </row>
    <row r="36" spans="1:1">
      <c r="A36" s="141" t="s">
        <v>3351</v>
      </c>
    </row>
    <row r="37" spans="1:1">
      <c r="A37" s="141" t="s">
        <v>3497</v>
      </c>
    </row>
    <row r="38" spans="1:1">
      <c r="A38" s="141" t="s">
        <v>3502</v>
      </c>
    </row>
    <row r="39" spans="1:1">
      <c r="A39" s="141" t="s">
        <v>3535</v>
      </c>
    </row>
    <row r="40" spans="1:1">
      <c r="A40" s="141" t="s">
        <v>3770</v>
      </c>
    </row>
    <row r="41" spans="1:1">
      <c r="A41" s="141" t="s">
        <v>3537</v>
      </c>
    </row>
    <row r="42" spans="1:1">
      <c r="A42" s="141" t="s">
        <v>3543</v>
      </c>
    </row>
    <row r="43" spans="1:1">
      <c r="A43" s="141" t="s">
        <v>3546</v>
      </c>
    </row>
    <row r="44" spans="1:1">
      <c r="A44" s="141" t="s">
        <v>3354</v>
      </c>
    </row>
    <row r="45" spans="1:1">
      <c r="A45" s="141" t="s">
        <v>3358</v>
      </c>
    </row>
    <row r="46" spans="1:1">
      <c r="A46" s="141" t="s">
        <v>3548</v>
      </c>
    </row>
    <row r="47" spans="1:1">
      <c r="A47" s="141" t="s">
        <v>3555</v>
      </c>
    </row>
    <row r="48" spans="1:1">
      <c r="A48" s="141" t="s">
        <v>3560</v>
      </c>
    </row>
    <row r="49" spans="1:1">
      <c r="A49" s="141" t="s">
        <v>3562</v>
      </c>
    </row>
    <row r="50" spans="1:1">
      <c r="A50" s="141" t="s">
        <v>3568</v>
      </c>
    </row>
    <row r="51" spans="1:1">
      <c r="A51" s="141" t="s">
        <v>3363</v>
      </c>
    </row>
    <row r="52" spans="1:1">
      <c r="A52" s="141" t="s">
        <v>3600</v>
      </c>
    </row>
    <row r="53" spans="1:1">
      <c r="A53" s="141" t="s">
        <v>3781</v>
      </c>
    </row>
    <row r="54" spans="1:1">
      <c r="A54" s="141" t="s">
        <v>3680</v>
      </c>
    </row>
    <row r="55" spans="1:1">
      <c r="A55" s="141" t="s">
        <v>3785</v>
      </c>
    </row>
    <row r="56" spans="1:1">
      <c r="A56" s="141" t="s">
        <v>3367</v>
      </c>
    </row>
    <row r="57" spans="1:1">
      <c r="A57" s="141" t="s">
        <v>3699</v>
      </c>
    </row>
    <row r="58" spans="1:1">
      <c r="A58" s="141" t="s">
        <v>3369</v>
      </c>
    </row>
    <row r="59" spans="1:1">
      <c r="A59" s="141" t="s">
        <v>3727</v>
      </c>
    </row>
    <row r="60" spans="1:1">
      <c r="A60" s="141" t="s">
        <v>3380</v>
      </c>
    </row>
    <row r="61" spans="1:1">
      <c r="A61" s="141" t="s">
        <v>3426</v>
      </c>
    </row>
    <row r="62" spans="1:1">
      <c r="A62" s="141" t="s">
        <v>3798</v>
      </c>
    </row>
    <row r="63" spans="1:1">
      <c r="A63" s="142" t="s">
        <v>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MAINTENANCE</vt:lpstr>
      <vt:lpstr>cuenta Usali</vt:lpstr>
      <vt:lpstr>List of Equipments</vt:lpstr>
      <vt:lpstr>Capex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Rodriguez</dc:creator>
  <cp:lastModifiedBy>Bismark Rodriguez</cp:lastModifiedBy>
  <dcterms:created xsi:type="dcterms:W3CDTF">2024-09-05T03:18:42Z</dcterms:created>
  <dcterms:modified xsi:type="dcterms:W3CDTF">2025-12-08T15:30:53Z</dcterms:modified>
</cp:coreProperties>
</file>