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nshi\Desktop\"/>
    </mc:Choice>
  </mc:AlternateContent>
  <xr:revisionPtr revIDLastSave="0" documentId="8_{FAD4269C-58EF-4E8E-8D40-0916EE1A17CA}" xr6:coauthVersionLast="47" xr6:coauthVersionMax="47" xr10:uidLastSave="{00000000-0000-0000-0000-000000000000}"/>
  <bookViews>
    <workbookView xWindow="-120" yWindow="-120" windowWidth="29040" windowHeight="15720" xr2:uid="{96259958-EAE2-4019-827B-404FC8EE7ACA}"/>
  </bookViews>
  <sheets>
    <sheet name="Profesor example" sheetId="1" r:id="rId1"/>
    <sheet name="Hogares" sheetId="2" r:id="rId2"/>
    <sheet name="Instituciones" sheetId="3" r:id="rId3"/>
    <sheet name="Juntas" sheetId="4" r:id="rId4"/>
    <sheet name="Inverciones" sheetId="5" r:id="rId5"/>
    <sheet name="Impreciones Esperada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I3" i="4"/>
  <c r="J3" i="4"/>
  <c r="B5" i="5"/>
  <c r="F14" i="6"/>
  <c r="F9" i="6"/>
  <c r="F4" i="6"/>
  <c r="E5" i="1"/>
  <c r="I4" i="4"/>
  <c r="J4" i="4"/>
  <c r="J8" i="4"/>
  <c r="J7" i="4"/>
  <c r="J6" i="4"/>
  <c r="J5" i="4"/>
  <c r="I8" i="4"/>
  <c r="I7" i="4"/>
  <c r="I6" i="4"/>
  <c r="I5" i="4"/>
  <c r="E4" i="4"/>
  <c r="F7" i="2"/>
  <c r="F8" i="2"/>
  <c r="F8" i="1"/>
  <c r="F9" i="1"/>
  <c r="G9" i="1"/>
  <c r="E12" i="1"/>
  <c r="F9" i="2"/>
  <c r="E13" i="2"/>
  <c r="E12" i="2"/>
  <c r="E11" i="2"/>
  <c r="E5" i="2"/>
  <c r="G7" i="2"/>
  <c r="H8" i="4"/>
  <c r="J18" i="3"/>
  <c r="K4" i="3" s="1"/>
  <c r="K7" i="3" s="1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E5" i="3"/>
  <c r="M3" i="2"/>
  <c r="M4" i="2"/>
  <c r="K4" i="2"/>
  <c r="P4" i="1"/>
  <c r="P5" i="1"/>
  <c r="P6" i="1"/>
  <c r="P7" i="1"/>
  <c r="P3" i="1"/>
  <c r="P8" i="1" s="1"/>
  <c r="E13" i="1"/>
  <c r="O7" i="1" s="1"/>
  <c r="E11" i="1"/>
  <c r="G8" i="1"/>
  <c r="G7" i="1"/>
  <c r="M8" i="1"/>
  <c r="M4" i="1"/>
  <c r="M5" i="1"/>
  <c r="M6" i="1"/>
  <c r="M7" i="1"/>
  <c r="M3" i="1"/>
  <c r="K4" i="1"/>
  <c r="K5" i="1"/>
  <c r="K6" i="1"/>
  <c r="K7" i="1"/>
  <c r="K3" i="1"/>
  <c r="F7" i="1"/>
  <c r="L15" i="3" l="1"/>
  <c r="L14" i="3"/>
  <c r="L13" i="3"/>
  <c r="L12" i="3"/>
  <c r="L11" i="3"/>
  <c r="L10" i="3"/>
  <c r="L9" i="3"/>
  <c r="L8" i="3"/>
  <c r="L7" i="3"/>
  <c r="L6" i="3"/>
  <c r="L5" i="3"/>
  <c r="L4" i="3"/>
  <c r="L17" i="3"/>
  <c r="L16" i="3"/>
  <c r="Q7" i="1"/>
  <c r="O4" i="1"/>
  <c r="Q4" i="1" s="1"/>
  <c r="O3" i="1"/>
  <c r="O6" i="1"/>
  <c r="Q6" i="1" s="1"/>
  <c r="O5" i="1"/>
  <c r="Q5" i="1" s="1"/>
  <c r="K6" i="2"/>
  <c r="M6" i="2"/>
  <c r="K3" i="2"/>
  <c r="M7" i="2"/>
  <c r="K5" i="2"/>
  <c r="K7" i="2"/>
  <c r="M5" i="2"/>
  <c r="M8" i="2" s="1"/>
  <c r="G8" i="2" s="1"/>
  <c r="G9" i="2" s="1"/>
  <c r="L18" i="3" l="1"/>
  <c r="Q3" i="1"/>
  <c r="Q8" i="1" s="1"/>
  <c r="O8" i="1"/>
  <c r="K8" i="2"/>
  <c r="K8" i="1"/>
  <c r="P3" i="2" l="1"/>
  <c r="P7" i="2"/>
  <c r="P5" i="2"/>
  <c r="P4" i="2"/>
  <c r="P6" i="2"/>
  <c r="O3" i="2"/>
  <c r="O7" i="2"/>
  <c r="O5" i="2"/>
  <c r="Q5" i="2" s="1"/>
  <c r="O4" i="2"/>
  <c r="Q4" i="2" s="1"/>
  <c r="O6" i="2"/>
  <c r="Q6" i="2" s="1"/>
  <c r="Q7" i="2" l="1"/>
  <c r="O8" i="2"/>
  <c r="Q3" i="2"/>
  <c r="P8" i="2"/>
  <c r="Q8" i="2" l="1"/>
</calcChain>
</file>

<file path=xl/sharedStrings.xml><?xml version="1.0" encoding="utf-8"?>
<sst xmlns="http://schemas.openxmlformats.org/spreadsheetml/2006/main" count="154" uniqueCount="74">
  <si>
    <t>Fondo base ley Caldera</t>
  </si>
  <si>
    <t>Porcentaje Hogares</t>
  </si>
  <si>
    <t>Monto a repartir en hogares</t>
  </si>
  <si>
    <t>Puntos</t>
  </si>
  <si>
    <t>Hogares</t>
  </si>
  <si>
    <t>Hogar Cristiano</t>
  </si>
  <si>
    <t>Centro Diurno Luz de Amor</t>
  </si>
  <si>
    <t>Albergue Ofir</t>
  </si>
  <si>
    <t>Centro de Ancianos Luz de Amor</t>
  </si>
  <si>
    <t>Hogar de Ancianos Miguel Moreno</t>
  </si>
  <si>
    <t>Total de instituciones</t>
  </si>
  <si>
    <t>Total a descontar</t>
  </si>
  <si>
    <t>Disponibilidad</t>
  </si>
  <si>
    <t>A Distribuir</t>
  </si>
  <si>
    <t>Monto</t>
  </si>
  <si>
    <t>Sin distribuir</t>
  </si>
  <si>
    <t>Monto por repartir restante</t>
  </si>
  <si>
    <t>Cantidad de Atendidos</t>
  </si>
  <si>
    <t>Atendidos</t>
  </si>
  <si>
    <t>Factor unitario</t>
  </si>
  <si>
    <t>Monto Restante</t>
  </si>
  <si>
    <t>Total a Recibir</t>
  </si>
  <si>
    <t>Asociacion Casa de ancianos de Cuidad Neily</t>
  </si>
  <si>
    <t>Asociación Hogar de Ancianos Fray Casiano de Madrid de Miramar</t>
  </si>
  <si>
    <t>Asociación Albergue para Ancianos de Golfito</t>
  </si>
  <si>
    <t>Asociación Integral para el Anciano de Parrita</t>
  </si>
  <si>
    <t>Asociación Adulto Mayor María Inmaculada Jicaral</t>
  </si>
  <si>
    <t>Instituciones</t>
  </si>
  <si>
    <t>Limpieza de las Playas</t>
  </si>
  <si>
    <t>Cruz Roja</t>
  </si>
  <si>
    <t>Mantenimiento Vial</t>
  </si>
  <si>
    <t>Casa de la Cultura</t>
  </si>
  <si>
    <t>CCSS</t>
  </si>
  <si>
    <t>Porcentaje Instituciones</t>
  </si>
  <si>
    <t>Monto Equitativo entre instituciones</t>
  </si>
  <si>
    <t>Deportes del Canton</t>
  </si>
  <si>
    <t>Limpieza playa</t>
  </si>
  <si>
    <t>IMAS</t>
  </si>
  <si>
    <t>Bomberos</t>
  </si>
  <si>
    <t>ICT</t>
  </si>
  <si>
    <t>CATUP</t>
  </si>
  <si>
    <t>MOPT</t>
  </si>
  <si>
    <t>Parque Marino</t>
  </si>
  <si>
    <t>Mantenimiento vial</t>
  </si>
  <si>
    <t>Museo Maritimo</t>
  </si>
  <si>
    <t>Biblioteca Cantonal</t>
  </si>
  <si>
    <t>Porcentaje</t>
  </si>
  <si>
    <t>Monto Sobrante</t>
  </si>
  <si>
    <t>Juntas</t>
  </si>
  <si>
    <t>Escuela El Carmen</t>
  </si>
  <si>
    <t>Escuela Fray Casiano de Madrid</t>
  </si>
  <si>
    <t>Escuela Carrizal</t>
  </si>
  <si>
    <t>Liceo Jose Marti</t>
  </si>
  <si>
    <t>Poblacion</t>
  </si>
  <si>
    <t>Distribucion de Fondos (%)</t>
  </si>
  <si>
    <t>Total a recibir</t>
  </si>
  <si>
    <t>Liceo de Chacarita</t>
  </si>
  <si>
    <t>Fondo Base ley Caldera</t>
  </si>
  <si>
    <t>Hogares (15%)</t>
  </si>
  <si>
    <t>Industrias (35%)</t>
  </si>
  <si>
    <t>Inverciones (50%)</t>
  </si>
  <si>
    <t>Total Repartido</t>
  </si>
  <si>
    <t>Fondos Repartidos</t>
  </si>
  <si>
    <t>Hogares y Fondos Enviados</t>
  </si>
  <si>
    <t>Instituciones y Fondos Enviados</t>
  </si>
  <si>
    <t>Juntas y Fondos Enviados</t>
  </si>
  <si>
    <t>Tipo de Beneficiario:</t>
  </si>
  <si>
    <t>Hogar</t>
  </si>
  <si>
    <t>Solicitado</t>
  </si>
  <si>
    <t>Otorgado</t>
  </si>
  <si>
    <t>Aplicado</t>
  </si>
  <si>
    <t>Sin Usar</t>
  </si>
  <si>
    <t>Institucion</t>
  </si>
  <si>
    <t>Junta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</si>
</sst>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rgb="FFA5A5A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6" applyNumberFormat="0" applyAlignment="0" applyProtection="0"/>
    <xf numFmtId="0" fontId="7" fillId="14" borderId="6" applyNumberFormat="0" applyAlignment="0" applyProtection="0"/>
    <xf numFmtId="0" fontId="8" fillId="15" borderId="0" applyNumberFormat="0" applyBorder="0" applyAlignment="0" applyProtection="0"/>
    <xf numFmtId="0" fontId="14" fillId="16" borderId="9" applyNumberFormat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</cellStyleXfs>
  <cellXfs count="96">
    <xf numFmtId="0" fontId="0" fillId="0" borderId="0" xfId="0"/>
    <xf numFmtId="0" fontId="1" fillId="0" borderId="0" xfId="0" applyFont="1"/>
    <xf numFmtId="4" fontId="1" fillId="0" borderId="0" xfId="0" applyNumberFormat="1" applyFont="1"/>
    <xf numFmtId="9" fontId="1" fillId="0" borderId="1" xfId="0" applyNumberFormat="1" applyFont="1" applyBorder="1"/>
    <xf numFmtId="0" fontId="2" fillId="0" borderId="0" xfId="0" applyFont="1"/>
    <xf numFmtId="0" fontId="2" fillId="2" borderId="1" xfId="0" applyFont="1" applyFill="1" applyBorder="1"/>
    <xf numFmtId="9" fontId="1" fillId="2" borderId="1" xfId="0" applyNumberFormat="1" applyFont="1" applyFill="1" applyBorder="1"/>
    <xf numFmtId="4" fontId="1" fillId="2" borderId="1" xfId="0" applyNumberFormat="1" applyFont="1" applyFill="1" applyBorder="1"/>
    <xf numFmtId="0" fontId="2" fillId="3" borderId="1" xfId="0" applyFont="1" applyFill="1" applyBorder="1"/>
    <xf numFmtId="9" fontId="1" fillId="3" borderId="1" xfId="0" applyNumberFormat="1" applyFont="1" applyFill="1" applyBorder="1"/>
    <xf numFmtId="4" fontId="1" fillId="3" borderId="1" xfId="0" applyNumberFormat="1" applyFont="1" applyFill="1" applyBorder="1"/>
    <xf numFmtId="0" fontId="2" fillId="4" borderId="1" xfId="0" applyFont="1" applyFill="1" applyBorder="1"/>
    <xf numFmtId="0" fontId="1" fillId="4" borderId="1" xfId="0" applyFont="1" applyFill="1" applyBorder="1"/>
    <xf numFmtId="4" fontId="1" fillId="4" borderId="1" xfId="0" applyNumberFormat="1" applyFont="1" applyFill="1" applyBorder="1"/>
    <xf numFmtId="0" fontId="2" fillId="5" borderId="1" xfId="0" applyFont="1" applyFill="1" applyBorder="1"/>
    <xf numFmtId="4" fontId="1" fillId="5" borderId="1" xfId="0" applyNumberFormat="1" applyFont="1" applyFill="1" applyBorder="1"/>
    <xf numFmtId="0" fontId="2" fillId="6" borderId="1" xfId="0" applyFont="1" applyFill="1" applyBorder="1"/>
    <xf numFmtId="4" fontId="2" fillId="7" borderId="1" xfId="0" applyNumberFormat="1" applyFont="1" applyFill="1" applyBorder="1"/>
    <xf numFmtId="0" fontId="1" fillId="8" borderId="1" xfId="0" applyFont="1" applyFill="1" applyBorder="1"/>
    <xf numFmtId="0" fontId="2" fillId="8" borderId="1" xfId="0" applyFont="1" applyFill="1" applyBorder="1"/>
    <xf numFmtId="4" fontId="2" fillId="7" borderId="2" xfId="0" applyNumberFormat="1" applyFont="1" applyFill="1" applyBorder="1"/>
    <xf numFmtId="4" fontId="2" fillId="6" borderId="1" xfId="0" applyNumberFormat="1" applyFont="1" applyFill="1" applyBorder="1"/>
    <xf numFmtId="0" fontId="2" fillId="8" borderId="1" xfId="0" applyFont="1" applyFill="1" applyBorder="1" applyAlignment="1">
      <alignment horizontal="center"/>
    </xf>
    <xf numFmtId="1" fontId="1" fillId="9" borderId="1" xfId="0" applyNumberFormat="1" applyFont="1" applyFill="1" applyBorder="1"/>
    <xf numFmtId="9" fontId="1" fillId="9" borderId="1" xfId="0" applyNumberFormat="1" applyFont="1" applyFill="1" applyBorder="1"/>
    <xf numFmtId="4" fontId="1" fillId="9" borderId="1" xfId="0" applyNumberFormat="1" applyFont="1" applyFill="1" applyBorder="1"/>
    <xf numFmtId="0" fontId="1" fillId="9" borderId="1" xfId="0" applyFont="1" applyFill="1" applyBorder="1"/>
    <xf numFmtId="0" fontId="10" fillId="10" borderId="1" xfId="1" applyFont="1" applyBorder="1" applyAlignment="1">
      <alignment horizontal="center"/>
    </xf>
    <xf numFmtId="0" fontId="11" fillId="12" borderId="1" xfId="3" applyFont="1" applyBorder="1" applyAlignment="1">
      <alignment horizontal="center"/>
    </xf>
    <xf numFmtId="4" fontId="0" fillId="0" borderId="0" xfId="0" applyNumberFormat="1"/>
    <xf numFmtId="0" fontId="11" fillId="13" borderId="1" xfId="4" applyFont="1" applyBorder="1" applyAlignment="1">
      <alignment horizontal="center"/>
    </xf>
    <xf numFmtId="0" fontId="12" fillId="10" borderId="1" xfId="1" applyFont="1" applyBorder="1"/>
    <xf numFmtId="9" fontId="12" fillId="12" borderId="1" xfId="3" applyNumberFormat="1" applyFont="1" applyBorder="1"/>
    <xf numFmtId="9" fontId="12" fillId="13" borderId="1" xfId="4" applyNumberFormat="1" applyFont="1" applyBorder="1"/>
    <xf numFmtId="10" fontId="12" fillId="13" borderId="1" xfId="4" applyNumberFormat="1" applyFont="1" applyBorder="1"/>
    <xf numFmtId="0" fontId="9" fillId="14" borderId="7" xfId="5" applyFont="1" applyBorder="1" applyAlignment="1">
      <alignment horizontal="center" vertical="center"/>
    </xf>
    <xf numFmtId="0" fontId="9" fillId="15" borderId="3" xfId="6" applyFont="1" applyBorder="1" applyAlignment="1">
      <alignment horizontal="center"/>
    </xf>
    <xf numFmtId="0" fontId="9" fillId="15" borderId="3" xfId="6" applyFont="1" applyBorder="1"/>
    <xf numFmtId="4" fontId="12" fillId="11" borderId="1" xfId="2" applyNumberFormat="1" applyFont="1" applyBorder="1"/>
    <xf numFmtId="0" fontId="12" fillId="0" borderId="0" xfId="0" applyFont="1"/>
    <xf numFmtId="0" fontId="9" fillId="11" borderId="1" xfId="2" applyFont="1" applyBorder="1" applyAlignment="1">
      <alignment horizontal="center"/>
    </xf>
    <xf numFmtId="4" fontId="12" fillId="14" borderId="7" xfId="5" applyNumberFormat="1" applyFont="1" applyBorder="1"/>
    <xf numFmtId="4" fontId="12" fillId="14" borderId="6" xfId="5" applyNumberFormat="1" applyFont="1"/>
    <xf numFmtId="4" fontId="12" fillId="14" borderId="8" xfId="5" applyNumberFormat="1" applyFont="1" applyBorder="1"/>
    <xf numFmtId="4" fontId="10" fillId="15" borderId="1" xfId="6" applyNumberFormat="1" applyFont="1" applyBorder="1"/>
    <xf numFmtId="4" fontId="10" fillId="15" borderId="3" xfId="6" applyNumberFormat="1" applyFont="1" applyBorder="1"/>
    <xf numFmtId="9" fontId="0" fillId="0" borderId="0" xfId="0" applyNumberFormat="1"/>
    <xf numFmtId="0" fontId="17" fillId="10" borderId="1" xfId="1" applyFont="1" applyBorder="1" applyAlignment="1">
      <alignment horizontal="center"/>
    </xf>
    <xf numFmtId="0" fontId="17" fillId="11" borderId="1" xfId="2" applyFont="1" applyBorder="1" applyAlignment="1">
      <alignment horizontal="center"/>
    </xf>
    <xf numFmtId="0" fontId="17" fillId="18" borderId="1" xfId="9" applyFont="1" applyBorder="1" applyAlignment="1">
      <alignment horizontal="center"/>
    </xf>
    <xf numFmtId="0" fontId="17" fillId="17" borderId="1" xfId="8" applyFont="1" applyBorder="1" applyAlignment="1">
      <alignment horizontal="center"/>
    </xf>
    <xf numFmtId="0" fontId="17" fillId="15" borderId="10" xfId="6" applyFont="1" applyBorder="1"/>
    <xf numFmtId="9" fontId="17" fillId="15" borderId="10" xfId="6" applyNumberFormat="1" applyFont="1" applyBorder="1"/>
    <xf numFmtId="4" fontId="17" fillId="15" borderId="10" xfId="6" applyNumberFormat="1" applyFont="1" applyBorder="1"/>
    <xf numFmtId="0" fontId="13" fillId="10" borderId="1" xfId="1" applyFont="1" applyBorder="1"/>
    <xf numFmtId="0" fontId="13" fillId="11" borderId="1" xfId="2" applyFont="1" applyBorder="1"/>
    <xf numFmtId="9" fontId="13" fillId="18" borderId="1" xfId="9" applyNumberFormat="1" applyFont="1" applyBorder="1"/>
    <xf numFmtId="4" fontId="13" fillId="17" borderId="1" xfId="8" applyNumberFormat="1" applyFont="1" applyBorder="1"/>
    <xf numFmtId="0" fontId="13" fillId="0" borderId="0" xfId="0" applyFont="1"/>
    <xf numFmtId="0" fontId="15" fillId="16" borderId="1" xfId="7" applyFont="1" applyBorder="1"/>
    <xf numFmtId="4" fontId="13" fillId="10" borderId="1" xfId="1" applyNumberFormat="1" applyFont="1" applyBorder="1"/>
    <xf numFmtId="9" fontId="13" fillId="12" borderId="1" xfId="3" applyNumberFormat="1" applyFont="1" applyBorder="1"/>
    <xf numFmtId="9" fontId="13" fillId="12" borderId="3" xfId="3" applyNumberFormat="1" applyFont="1" applyBorder="1"/>
    <xf numFmtId="4" fontId="13" fillId="12" borderId="3" xfId="3" applyNumberFormat="1" applyFont="1" applyBorder="1"/>
    <xf numFmtId="10" fontId="13" fillId="12" borderId="3" xfId="3" applyNumberFormat="1" applyFont="1" applyBorder="1"/>
    <xf numFmtId="4" fontId="13" fillId="12" borderId="1" xfId="3" applyNumberFormat="1" applyFont="1" applyBorder="1"/>
    <xf numFmtId="0" fontId="15" fillId="10" borderId="1" xfId="1" applyFont="1" applyBorder="1"/>
    <xf numFmtId="0" fontId="15" fillId="12" borderId="1" xfId="3" applyFont="1" applyBorder="1"/>
    <xf numFmtId="0" fontId="15" fillId="12" borderId="3" xfId="3" applyFont="1" applyBorder="1" applyAlignment="1">
      <alignment horizontal="center"/>
    </xf>
    <xf numFmtId="0" fontId="15" fillId="12" borderId="3" xfId="3" applyFont="1" applyBorder="1"/>
    <xf numFmtId="0" fontId="15" fillId="12" borderId="1" xfId="3" applyFont="1" applyBorder="1" applyAlignment="1">
      <alignment horizontal="center"/>
    </xf>
    <xf numFmtId="0" fontId="13" fillId="16" borderId="1" xfId="7" applyFont="1" applyBorder="1"/>
    <xf numFmtId="4" fontId="13" fillId="16" borderId="1" xfId="7" applyNumberFormat="1" applyFont="1" applyBorder="1"/>
    <xf numFmtId="0" fontId="0" fillId="0" borderId="0" xfId="0" applyFont="1"/>
    <xf numFmtId="4" fontId="13" fillId="13" borderId="6" xfId="4" applyNumberFormat="1" applyFont="1"/>
    <xf numFmtId="0" fontId="15" fillId="13" borderId="6" xfId="4" applyFont="1"/>
    <xf numFmtId="0" fontId="0" fillId="13" borderId="6" xfId="4" applyFont="1"/>
    <xf numFmtId="4" fontId="0" fillId="13" borderId="6" xfId="4" applyNumberFormat="1" applyFont="1"/>
    <xf numFmtId="4" fontId="0" fillId="0" borderId="0" xfId="0" applyNumberFormat="1" applyFont="1"/>
    <xf numFmtId="4" fontId="17" fillId="10" borderId="1" xfId="1" applyNumberFormat="1" applyFont="1" applyBorder="1"/>
    <xf numFmtId="4" fontId="17" fillId="12" borderId="1" xfId="3" applyNumberFormat="1" applyFont="1" applyBorder="1"/>
    <xf numFmtId="4" fontId="17" fillId="16" borderId="1" xfId="7" applyNumberFormat="1" applyFont="1" applyBorder="1"/>
    <xf numFmtId="0" fontId="16" fillId="10" borderId="1" xfId="1" applyFont="1" applyBorder="1"/>
    <xf numFmtId="0" fontId="17" fillId="10" borderId="1" xfId="1" applyFont="1" applyBorder="1"/>
    <xf numFmtId="0" fontId="15" fillId="11" borderId="1" xfId="2" applyFont="1" applyBorder="1"/>
    <xf numFmtId="4" fontId="15" fillId="11" borderId="1" xfId="2" applyNumberFormat="1" applyFont="1" applyBorder="1"/>
    <xf numFmtId="0" fontId="17" fillId="11" borderId="1" xfId="2" applyFont="1" applyBorder="1"/>
    <xf numFmtId="4" fontId="15" fillId="10" borderId="1" xfId="1" applyNumberFormat="1" applyFont="1" applyBorder="1"/>
    <xf numFmtId="0" fontId="15" fillId="0" borderId="0" xfId="0" applyFont="1"/>
    <xf numFmtId="4" fontId="15" fillId="12" borderId="1" xfId="3" applyNumberFormat="1" applyFont="1" applyBorder="1"/>
    <xf numFmtId="0" fontId="18" fillId="12" borderId="1" xfId="3" applyFont="1" applyBorder="1"/>
    <xf numFmtId="0" fontId="2" fillId="8" borderId="1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  <xf numFmtId="0" fontId="2" fillId="8" borderId="5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</cellXfs>
  <cellStyles count="10">
    <cellStyle name="60% - Accent4" xfId="8" builtinId="44"/>
    <cellStyle name="60% - Accent5" xfId="9" builtinId="48"/>
    <cellStyle name="Accent2" xfId="6" builtinId="33"/>
    <cellStyle name="Bad" xfId="2" builtinId="27"/>
    <cellStyle name="Calculation" xfId="5" builtinId="22"/>
    <cellStyle name="Check Cell" xfId="7" builtinId="23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8EAA-8A07-4299-AAAE-1D65C87F49F9}">
  <dimension ref="A2:Q13"/>
  <sheetViews>
    <sheetView showGridLines="0" tabSelected="1" workbookViewId="0">
      <selection activeCell="J20" sqref="J20"/>
    </sheetView>
  </sheetViews>
  <sheetFormatPr defaultRowHeight="15.75" x14ac:dyDescent="0.25"/>
  <cols>
    <col min="1" max="3" width="9.140625" style="1"/>
    <col min="4" max="4" width="12.5703125" style="1" customWidth="1"/>
    <col min="5" max="7" width="16.7109375" style="1" customWidth="1"/>
    <col min="8" max="8" width="9.140625" style="1"/>
    <col min="9" max="9" width="34.28515625" style="1" customWidth="1"/>
    <col min="10" max="10" width="9.28515625" style="1" bestFit="1" customWidth="1"/>
    <col min="11" max="11" width="16.7109375" style="1" customWidth="1"/>
    <col min="12" max="12" width="16.140625" style="1" customWidth="1"/>
    <col min="13" max="13" width="16.7109375" style="1" customWidth="1"/>
    <col min="14" max="14" width="11" style="1" bestFit="1" customWidth="1"/>
    <col min="15" max="17" width="16.7109375" style="1" customWidth="1"/>
    <col min="18" max="16384" width="9.140625" style="1"/>
  </cols>
  <sheetData>
    <row r="2" spans="1:17" x14ac:dyDescent="0.25">
      <c r="I2" s="19" t="s">
        <v>4</v>
      </c>
      <c r="J2" s="5" t="s">
        <v>3</v>
      </c>
      <c r="K2" s="5" t="s">
        <v>14</v>
      </c>
      <c r="L2" s="8" t="s">
        <v>12</v>
      </c>
      <c r="M2" s="8" t="s">
        <v>14</v>
      </c>
      <c r="N2" s="11" t="s">
        <v>18</v>
      </c>
      <c r="O2" s="11" t="s">
        <v>14</v>
      </c>
      <c r="P2" s="14" t="s">
        <v>20</v>
      </c>
      <c r="Q2" s="16" t="s">
        <v>21</v>
      </c>
    </row>
    <row r="3" spans="1:17" x14ac:dyDescent="0.25">
      <c r="B3" s="91" t="s">
        <v>0</v>
      </c>
      <c r="C3" s="91"/>
      <c r="D3" s="91"/>
      <c r="E3" s="17">
        <v>700000000</v>
      </c>
      <c r="I3" s="18" t="s">
        <v>6</v>
      </c>
      <c r="J3" s="6">
        <v>0.01</v>
      </c>
      <c r="K3" s="7">
        <f>$E$5*J3</f>
        <v>1050000</v>
      </c>
      <c r="L3" s="9">
        <v>0.02</v>
      </c>
      <c r="M3" s="10">
        <f>$E$5*L3</f>
        <v>2100000</v>
      </c>
      <c r="N3" s="12">
        <v>187</v>
      </c>
      <c r="O3" s="13">
        <f>N3*$E$13</f>
        <v>15530508.474576272</v>
      </c>
      <c r="P3" s="15">
        <f>$G$9/$E$6</f>
        <v>1470000</v>
      </c>
      <c r="Q3" s="21">
        <f>K3+M3+O3+P3</f>
        <v>20150508.474576272</v>
      </c>
    </row>
    <row r="4" spans="1:17" x14ac:dyDescent="0.25">
      <c r="B4" s="91" t="s">
        <v>1</v>
      </c>
      <c r="C4" s="91"/>
      <c r="D4" s="91"/>
      <c r="E4" s="3">
        <v>0.15</v>
      </c>
      <c r="I4" s="18" t="s">
        <v>5</v>
      </c>
      <c r="J4" s="6">
        <v>0.03</v>
      </c>
      <c r="K4" s="7">
        <f t="shared" ref="K4:K7" si="0">$E$5*J4</f>
        <v>3150000</v>
      </c>
      <c r="L4" s="9">
        <v>0.03</v>
      </c>
      <c r="M4" s="10">
        <f t="shared" ref="M4:M7" si="1">$E$5*L4</f>
        <v>3150000</v>
      </c>
      <c r="N4" s="12">
        <v>335</v>
      </c>
      <c r="O4" s="13">
        <f t="shared" ref="O4:O7" si="2">N4*$E$13</f>
        <v>27822033.898305088</v>
      </c>
      <c r="P4" s="15">
        <f t="shared" ref="P4:P7" si="3">$G$9/$E$6</f>
        <v>1470000</v>
      </c>
      <c r="Q4" s="21">
        <f t="shared" ref="Q4:Q7" si="4">K4+M4+O4+P4</f>
        <v>35592033.898305088</v>
      </c>
    </row>
    <row r="5" spans="1:17" x14ac:dyDescent="0.25">
      <c r="B5" s="95" t="s">
        <v>2</v>
      </c>
      <c r="C5" s="95"/>
      <c r="D5" s="95"/>
      <c r="E5" s="20">
        <f>E3*E4</f>
        <v>105000000</v>
      </c>
      <c r="I5" s="18" t="s">
        <v>7</v>
      </c>
      <c r="J5" s="6">
        <v>0.02</v>
      </c>
      <c r="K5" s="7">
        <f t="shared" si="0"/>
        <v>2100000</v>
      </c>
      <c r="L5" s="9">
        <v>0.02</v>
      </c>
      <c r="M5" s="10">
        <f t="shared" si="1"/>
        <v>2100000</v>
      </c>
      <c r="N5" s="12">
        <v>120</v>
      </c>
      <c r="O5" s="13">
        <f t="shared" si="2"/>
        <v>9966101.6949152555</v>
      </c>
      <c r="P5" s="15">
        <f t="shared" si="3"/>
        <v>1470000</v>
      </c>
      <c r="Q5" s="21">
        <f t="shared" si="4"/>
        <v>15636101.694915256</v>
      </c>
    </row>
    <row r="6" spans="1:17" x14ac:dyDescent="0.25">
      <c r="B6" s="91" t="s">
        <v>10</v>
      </c>
      <c r="C6" s="91"/>
      <c r="D6" s="91"/>
      <c r="E6" s="26">
        <v>5</v>
      </c>
      <c r="F6" s="22" t="s">
        <v>13</v>
      </c>
      <c r="G6" s="22" t="s">
        <v>15</v>
      </c>
      <c r="I6" s="18" t="s">
        <v>8</v>
      </c>
      <c r="J6" s="6">
        <v>0.02</v>
      </c>
      <c r="K6" s="7">
        <f t="shared" si="0"/>
        <v>2100000</v>
      </c>
      <c r="L6" s="9">
        <v>0.02</v>
      </c>
      <c r="M6" s="10">
        <f t="shared" si="1"/>
        <v>2100000</v>
      </c>
      <c r="N6" s="12">
        <v>118</v>
      </c>
      <c r="O6" s="13">
        <f t="shared" si="2"/>
        <v>9800000</v>
      </c>
      <c r="P6" s="15">
        <f t="shared" si="3"/>
        <v>1470000</v>
      </c>
      <c r="Q6" s="21">
        <f t="shared" si="4"/>
        <v>15470000</v>
      </c>
    </row>
    <row r="7" spans="1:17" x14ac:dyDescent="0.25">
      <c r="A7" s="4"/>
      <c r="B7" s="91" t="s">
        <v>3</v>
      </c>
      <c r="C7" s="91"/>
      <c r="D7" s="23">
        <v>3</v>
      </c>
      <c r="E7" s="24">
        <v>0.15</v>
      </c>
      <c r="F7" s="25">
        <f>E5*E7</f>
        <v>15750000</v>
      </c>
      <c r="G7" s="25">
        <f>F7-K8</f>
        <v>4200000</v>
      </c>
      <c r="I7" s="18" t="s">
        <v>9</v>
      </c>
      <c r="J7" s="6">
        <v>0.03</v>
      </c>
      <c r="K7" s="7">
        <f t="shared" si="0"/>
        <v>3150000</v>
      </c>
      <c r="L7" s="9">
        <v>0.03</v>
      </c>
      <c r="M7" s="10">
        <f t="shared" si="1"/>
        <v>3150000</v>
      </c>
      <c r="N7" s="12">
        <v>125</v>
      </c>
      <c r="O7" s="13">
        <f t="shared" si="2"/>
        <v>10381355.932203392</v>
      </c>
      <c r="P7" s="15">
        <f t="shared" si="3"/>
        <v>1470000</v>
      </c>
      <c r="Q7" s="21">
        <f t="shared" si="4"/>
        <v>18151355.93220339</v>
      </c>
    </row>
    <row r="8" spans="1:17" x14ac:dyDescent="0.25">
      <c r="A8" s="4"/>
      <c r="B8" s="91" t="s">
        <v>12</v>
      </c>
      <c r="C8" s="91"/>
      <c r="D8" s="23">
        <v>3</v>
      </c>
      <c r="E8" s="24">
        <v>0.15</v>
      </c>
      <c r="F8" s="25">
        <f>E5*E8</f>
        <v>15750000</v>
      </c>
      <c r="G8" s="25">
        <f>F8-M8</f>
        <v>3150000</v>
      </c>
      <c r="K8" s="17">
        <f>SUM(K3:K7)</f>
        <v>11550000</v>
      </c>
      <c r="M8" s="17">
        <f>SUM(M3:M7)</f>
        <v>12600000</v>
      </c>
      <c r="O8" s="17">
        <f>SUM(O3:O7)</f>
        <v>73500000.000000015</v>
      </c>
      <c r="P8" s="17">
        <f>SUM(P3:P7)</f>
        <v>7350000</v>
      </c>
      <c r="Q8" s="17">
        <f>SUM(Q3:Q7)</f>
        <v>105000000</v>
      </c>
    </row>
    <row r="9" spans="1:17" x14ac:dyDescent="0.25">
      <c r="B9" s="92" t="s">
        <v>11</v>
      </c>
      <c r="C9" s="93"/>
      <c r="D9" s="93"/>
      <c r="E9" s="94"/>
      <c r="F9" s="17">
        <f>F8+F7</f>
        <v>31500000</v>
      </c>
      <c r="G9" s="17">
        <f>SUM(G7:G8)</f>
        <v>7350000</v>
      </c>
    </row>
    <row r="10" spans="1:17" x14ac:dyDescent="0.25">
      <c r="E10" s="2"/>
    </row>
    <row r="11" spans="1:17" x14ac:dyDescent="0.25">
      <c r="B11" s="91" t="s">
        <v>16</v>
      </c>
      <c r="C11" s="91"/>
      <c r="D11" s="91"/>
      <c r="E11" s="17">
        <f>E5-F9</f>
        <v>73500000</v>
      </c>
    </row>
    <row r="12" spans="1:17" x14ac:dyDescent="0.25">
      <c r="B12" s="91" t="s">
        <v>17</v>
      </c>
      <c r="C12" s="91"/>
      <c r="D12" s="91"/>
      <c r="E12" s="26">
        <f>SUM(N3:N7)</f>
        <v>885</v>
      </c>
    </row>
    <row r="13" spans="1:17" x14ac:dyDescent="0.25">
      <c r="B13" s="91" t="s">
        <v>19</v>
      </c>
      <c r="C13" s="91"/>
      <c r="D13" s="91"/>
      <c r="E13" s="17">
        <f>E11/E12</f>
        <v>83050.847457627126</v>
      </c>
    </row>
  </sheetData>
  <mergeCells count="10">
    <mergeCell ref="B11:D11"/>
    <mergeCell ref="B12:D12"/>
    <mergeCell ref="B13:D13"/>
    <mergeCell ref="B9:E9"/>
    <mergeCell ref="B3:D3"/>
    <mergeCell ref="B4:D4"/>
    <mergeCell ref="B5:D5"/>
    <mergeCell ref="B6:D6"/>
    <mergeCell ref="B7:C7"/>
    <mergeCell ref="B8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A33-F9FE-4F3A-ABD9-178BAC48890D}">
  <dimension ref="B1:Q13"/>
  <sheetViews>
    <sheetView topLeftCell="I1" workbookViewId="0">
      <selection activeCell="M12" sqref="M12"/>
    </sheetView>
  </sheetViews>
  <sheetFormatPr defaultRowHeight="15" x14ac:dyDescent="0.25"/>
  <cols>
    <col min="4" max="4" width="17.7109375" customWidth="1"/>
    <col min="5" max="5" width="18.28515625" customWidth="1"/>
    <col min="6" max="7" width="17.5703125" customWidth="1"/>
    <col min="9" max="9" width="65" customWidth="1"/>
    <col min="11" max="11" width="17" customWidth="1"/>
    <col min="12" max="12" width="15.85546875" customWidth="1"/>
    <col min="13" max="13" width="18" customWidth="1"/>
    <col min="14" max="14" width="13.28515625" customWidth="1"/>
    <col min="15" max="15" width="15.140625" customWidth="1"/>
    <col min="16" max="16" width="16.5703125" customWidth="1"/>
    <col min="17" max="17" width="15.85546875" customWidth="1"/>
  </cols>
  <sheetData>
    <row r="1" spans="2:17" ht="15.7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17" ht="15.75" x14ac:dyDescent="0.25">
      <c r="B2" s="1"/>
      <c r="C2" s="1"/>
      <c r="D2" s="1"/>
      <c r="E2" s="1"/>
      <c r="F2" s="1"/>
      <c r="G2" s="1"/>
      <c r="H2" s="1"/>
      <c r="I2" s="19" t="s">
        <v>4</v>
      </c>
      <c r="J2" s="5" t="s">
        <v>3</v>
      </c>
      <c r="K2" s="5" t="s">
        <v>14</v>
      </c>
      <c r="L2" s="8" t="s">
        <v>12</v>
      </c>
      <c r="M2" s="8" t="s">
        <v>14</v>
      </c>
      <c r="N2" s="11" t="s">
        <v>18</v>
      </c>
      <c r="O2" s="11" t="s">
        <v>14</v>
      </c>
      <c r="P2" s="14" t="s">
        <v>20</v>
      </c>
      <c r="Q2" s="16" t="s">
        <v>21</v>
      </c>
    </row>
    <row r="3" spans="2:17" ht="15.75" x14ac:dyDescent="0.25">
      <c r="B3" s="91" t="s">
        <v>0</v>
      </c>
      <c r="C3" s="91"/>
      <c r="D3" s="91"/>
      <c r="E3" s="17">
        <v>800000000</v>
      </c>
      <c r="F3" s="1"/>
      <c r="G3" s="1"/>
      <c r="H3" s="1"/>
      <c r="I3" s="18" t="s">
        <v>22</v>
      </c>
      <c r="J3" s="6">
        <v>0.02</v>
      </c>
      <c r="K3" s="7">
        <f>$E$5*J3</f>
        <v>2400000</v>
      </c>
      <c r="L3" s="9">
        <v>0.02</v>
      </c>
      <c r="M3" s="10">
        <f>$E$5*L3</f>
        <v>2400000</v>
      </c>
      <c r="N3" s="12">
        <v>74</v>
      </c>
      <c r="O3" s="13">
        <f>N3*$E$13</f>
        <v>6727272.7272727275</v>
      </c>
      <c r="P3" s="15">
        <f>$G$9/$E$6</f>
        <v>720000</v>
      </c>
      <c r="Q3" s="21">
        <f>K3+M3+O3+P3</f>
        <v>12247272.727272727</v>
      </c>
    </row>
    <row r="4" spans="2:17" ht="15.75" x14ac:dyDescent="0.25">
      <c r="B4" s="91" t="s">
        <v>1</v>
      </c>
      <c r="C4" s="91"/>
      <c r="D4" s="91"/>
      <c r="E4" s="3">
        <v>0.15</v>
      </c>
      <c r="F4" s="1"/>
      <c r="G4" s="1"/>
      <c r="H4" s="1"/>
      <c r="I4" s="18" t="s">
        <v>23</v>
      </c>
      <c r="J4" s="6">
        <v>0.03</v>
      </c>
      <c r="K4" s="7">
        <f t="shared" ref="K4:K7" si="0">$E$5*J4</f>
        <v>3600000</v>
      </c>
      <c r="L4" s="9">
        <v>0.03</v>
      </c>
      <c r="M4" s="10">
        <f t="shared" ref="M4:M7" si="1">$E$5*L4</f>
        <v>3600000</v>
      </c>
      <c r="N4" s="12">
        <v>420</v>
      </c>
      <c r="O4" s="13">
        <f t="shared" ref="O4:O7" si="2">N4*$E$13</f>
        <v>38181818.18181818</v>
      </c>
      <c r="P4" s="15">
        <f t="shared" ref="P4:P7" si="3">$G$9/$E$6</f>
        <v>720000</v>
      </c>
      <c r="Q4" s="21">
        <f t="shared" ref="Q4:Q7" si="4">K4+M4+O4+P4</f>
        <v>46101818.18181818</v>
      </c>
    </row>
    <row r="5" spans="2:17" ht="15.75" x14ac:dyDescent="0.25">
      <c r="B5" s="95" t="s">
        <v>2</v>
      </c>
      <c r="C5" s="95"/>
      <c r="D5" s="95"/>
      <c r="E5" s="20">
        <f>E3*E4</f>
        <v>120000000</v>
      </c>
      <c r="F5" s="1"/>
      <c r="G5" s="1"/>
      <c r="H5" s="1"/>
      <c r="I5" s="18" t="s">
        <v>24</v>
      </c>
      <c r="J5" s="6">
        <v>0.03</v>
      </c>
      <c r="K5" s="7">
        <f t="shared" si="0"/>
        <v>3600000</v>
      </c>
      <c r="L5" s="9">
        <v>0.02</v>
      </c>
      <c r="M5" s="10">
        <f t="shared" si="1"/>
        <v>2400000</v>
      </c>
      <c r="N5" s="12">
        <v>85</v>
      </c>
      <c r="O5" s="13">
        <f t="shared" si="2"/>
        <v>7727272.7272727275</v>
      </c>
      <c r="P5" s="15">
        <f t="shared" si="3"/>
        <v>720000</v>
      </c>
      <c r="Q5" s="21">
        <f t="shared" si="4"/>
        <v>14447272.727272727</v>
      </c>
    </row>
    <row r="6" spans="2:17" ht="15.75" x14ac:dyDescent="0.25">
      <c r="B6" s="91" t="s">
        <v>10</v>
      </c>
      <c r="C6" s="91"/>
      <c r="D6" s="91"/>
      <c r="E6" s="26">
        <v>5</v>
      </c>
      <c r="F6" s="22" t="s">
        <v>13</v>
      </c>
      <c r="G6" s="22" t="s">
        <v>15</v>
      </c>
      <c r="H6" s="1"/>
      <c r="I6" s="18" t="s">
        <v>25</v>
      </c>
      <c r="J6" s="6">
        <v>0.03</v>
      </c>
      <c r="K6" s="7">
        <f t="shared" si="0"/>
        <v>3600000</v>
      </c>
      <c r="L6" s="9">
        <v>0.03</v>
      </c>
      <c r="M6" s="10">
        <f t="shared" si="1"/>
        <v>3600000</v>
      </c>
      <c r="N6" s="12">
        <v>120</v>
      </c>
      <c r="O6" s="13">
        <f t="shared" si="2"/>
        <v>10909090.90909091</v>
      </c>
      <c r="P6" s="15">
        <f t="shared" si="3"/>
        <v>720000</v>
      </c>
      <c r="Q6" s="21">
        <f t="shared" si="4"/>
        <v>18829090.90909091</v>
      </c>
    </row>
    <row r="7" spans="2:17" ht="15.75" x14ac:dyDescent="0.25">
      <c r="B7" s="91" t="s">
        <v>3</v>
      </c>
      <c r="C7" s="91"/>
      <c r="D7" s="23">
        <v>3</v>
      </c>
      <c r="E7" s="24">
        <v>0.15</v>
      </c>
      <c r="F7" s="25">
        <f>E5*E7</f>
        <v>18000000</v>
      </c>
      <c r="G7" s="25">
        <f>F7-K8</f>
        <v>1200000</v>
      </c>
      <c r="H7" s="1"/>
      <c r="I7" s="18" t="s">
        <v>26</v>
      </c>
      <c r="J7" s="6">
        <v>0.03</v>
      </c>
      <c r="K7" s="7">
        <f t="shared" si="0"/>
        <v>3600000</v>
      </c>
      <c r="L7" s="9">
        <v>0.03</v>
      </c>
      <c r="M7" s="10">
        <f t="shared" si="1"/>
        <v>3600000</v>
      </c>
      <c r="N7" s="12">
        <v>225</v>
      </c>
      <c r="O7" s="13">
        <f t="shared" si="2"/>
        <v>20454545.454545457</v>
      </c>
      <c r="P7" s="15">
        <f t="shared" si="3"/>
        <v>720000</v>
      </c>
      <c r="Q7" s="21">
        <f t="shared" si="4"/>
        <v>28374545.454545457</v>
      </c>
    </row>
    <row r="8" spans="2:17" ht="15.75" x14ac:dyDescent="0.25">
      <c r="B8" s="91" t="s">
        <v>12</v>
      </c>
      <c r="C8" s="91"/>
      <c r="D8" s="23">
        <v>3</v>
      </c>
      <c r="E8" s="24">
        <v>0.15</v>
      </c>
      <c r="F8" s="25">
        <f>E5*E8</f>
        <v>18000000</v>
      </c>
      <c r="G8" s="25">
        <f>F8-M8</f>
        <v>2400000</v>
      </c>
      <c r="H8" s="1"/>
      <c r="I8" s="1"/>
      <c r="J8" s="1"/>
      <c r="K8" s="17">
        <f>SUM(K3:K7)</f>
        <v>16800000</v>
      </c>
      <c r="L8" s="1"/>
      <c r="M8" s="17">
        <f>SUM(M3:M7)</f>
        <v>15600000</v>
      </c>
      <c r="N8" s="1"/>
      <c r="O8" s="17">
        <f>SUM(O3:O7)</f>
        <v>84000000</v>
      </c>
      <c r="P8" s="17">
        <f>SUM(P3:P7)</f>
        <v>3600000</v>
      </c>
      <c r="Q8" s="17">
        <f>SUM(Q3:Q7)</f>
        <v>119999999.99999999</v>
      </c>
    </row>
    <row r="9" spans="2:17" ht="15.75" x14ac:dyDescent="0.25">
      <c r="B9" s="92" t="s">
        <v>11</v>
      </c>
      <c r="C9" s="93"/>
      <c r="D9" s="93"/>
      <c r="E9" s="94"/>
      <c r="F9" s="17">
        <f>F8+F7</f>
        <v>36000000</v>
      </c>
      <c r="G9" s="17">
        <f>SUM(G7:G8)</f>
        <v>3600000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 ht="15.75" x14ac:dyDescent="0.25">
      <c r="B10" s="1"/>
      <c r="C10" s="1"/>
      <c r="D10" s="1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7" ht="15.75" x14ac:dyDescent="0.25">
      <c r="B11" s="91" t="s">
        <v>16</v>
      </c>
      <c r="C11" s="91"/>
      <c r="D11" s="91"/>
      <c r="E11" s="17">
        <f>E5-F9</f>
        <v>84000000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7" ht="15.75" x14ac:dyDescent="0.25">
      <c r="B12" s="91" t="s">
        <v>17</v>
      </c>
      <c r="C12" s="91"/>
      <c r="D12" s="91"/>
      <c r="E12" s="26">
        <f>SUM(N3:N7)</f>
        <v>924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2:17" ht="15.75" x14ac:dyDescent="0.25">
      <c r="B13" s="91" t="s">
        <v>19</v>
      </c>
      <c r="C13" s="91"/>
      <c r="D13" s="91"/>
      <c r="E13" s="17">
        <f>E11/E12</f>
        <v>90909.090909090912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</sheetData>
  <mergeCells count="10">
    <mergeCell ref="B9:E9"/>
    <mergeCell ref="B11:D11"/>
    <mergeCell ref="B12:D12"/>
    <mergeCell ref="B13:D13"/>
    <mergeCell ref="B3:D3"/>
    <mergeCell ref="B4:D4"/>
    <mergeCell ref="B5:D5"/>
    <mergeCell ref="B6:D6"/>
    <mergeCell ref="B7:C7"/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ACE5-4452-4787-AEF9-E0989C241490}">
  <dimension ref="B3:L18"/>
  <sheetViews>
    <sheetView workbookViewId="0">
      <selection activeCell="I26" sqref="I26"/>
    </sheetView>
  </sheetViews>
  <sheetFormatPr defaultRowHeight="15" x14ac:dyDescent="0.25"/>
  <cols>
    <col min="5" max="5" width="27" customWidth="1"/>
    <col min="7" max="7" width="22.5703125" customWidth="1"/>
    <col min="8" max="8" width="22.85546875" customWidth="1"/>
    <col min="9" max="9" width="21" customWidth="1"/>
    <col min="10" max="11" width="34.28515625" bestFit="1" customWidth="1"/>
    <col min="12" max="12" width="32.28515625" customWidth="1"/>
  </cols>
  <sheetData>
    <row r="3" spans="2:12" ht="18.75" x14ac:dyDescent="0.3">
      <c r="B3" s="91" t="s">
        <v>0</v>
      </c>
      <c r="C3" s="91"/>
      <c r="D3" s="91"/>
      <c r="E3" s="17">
        <v>800000000</v>
      </c>
      <c r="G3" s="27" t="s">
        <v>27</v>
      </c>
      <c r="H3" s="28" t="s">
        <v>27</v>
      </c>
      <c r="I3" s="30" t="s">
        <v>46</v>
      </c>
      <c r="J3" s="35" t="s">
        <v>14</v>
      </c>
      <c r="K3" s="36" t="s">
        <v>47</v>
      </c>
      <c r="L3" s="40" t="s">
        <v>21</v>
      </c>
    </row>
    <row r="4" spans="2:12" ht="18.75" x14ac:dyDescent="0.3">
      <c r="B4" s="91" t="s">
        <v>33</v>
      </c>
      <c r="C4" s="91"/>
      <c r="D4" s="91"/>
      <c r="E4" s="3">
        <v>0.35</v>
      </c>
      <c r="G4" s="31" t="s">
        <v>28</v>
      </c>
      <c r="H4" s="32" t="s">
        <v>35</v>
      </c>
      <c r="I4" s="33">
        <v>0.05</v>
      </c>
      <c r="J4" s="41">
        <f>E5*I4</f>
        <v>14000000</v>
      </c>
      <c r="K4" s="45">
        <f>E5-J18</f>
        <v>151200000</v>
      </c>
      <c r="L4" s="38">
        <f>J4+K7</f>
        <v>24800000</v>
      </c>
    </row>
    <row r="5" spans="2:12" ht="15.75" x14ac:dyDescent="0.25">
      <c r="B5" s="95" t="s">
        <v>2</v>
      </c>
      <c r="C5" s="95"/>
      <c r="D5" s="95"/>
      <c r="E5" s="20">
        <f>E3*E4</f>
        <v>280000000</v>
      </c>
      <c r="G5" s="31" t="s">
        <v>29</v>
      </c>
      <c r="H5" s="32" t="s">
        <v>36</v>
      </c>
      <c r="I5" s="33">
        <v>0.04</v>
      </c>
      <c r="J5" s="42">
        <f>E5*I5</f>
        <v>11200000</v>
      </c>
      <c r="K5" s="39"/>
      <c r="L5" s="38">
        <f>J5+K7</f>
        <v>22000000</v>
      </c>
    </row>
    <row r="6" spans="2:12" x14ac:dyDescent="0.25">
      <c r="G6" s="31" t="s">
        <v>30</v>
      </c>
      <c r="H6" s="32" t="s">
        <v>37</v>
      </c>
      <c r="I6" s="33">
        <v>0.02</v>
      </c>
      <c r="J6" s="41">
        <f>E5*I6</f>
        <v>5600000</v>
      </c>
      <c r="K6" s="37" t="s">
        <v>34</v>
      </c>
      <c r="L6" s="38">
        <f>J6+K7</f>
        <v>16400000</v>
      </c>
    </row>
    <row r="7" spans="2:12" ht="18.75" x14ac:dyDescent="0.3">
      <c r="G7" s="31" t="s">
        <v>31</v>
      </c>
      <c r="H7" s="32" t="s">
        <v>32</v>
      </c>
      <c r="I7" s="33">
        <v>0.02</v>
      </c>
      <c r="J7" s="41">
        <f>E5*I7</f>
        <v>5600000</v>
      </c>
      <c r="K7" s="45">
        <f>K4/14</f>
        <v>10800000</v>
      </c>
      <c r="L7" s="38">
        <f>J7+K7</f>
        <v>16400000</v>
      </c>
    </row>
    <row r="8" spans="2:12" x14ac:dyDescent="0.25">
      <c r="G8" s="31" t="s">
        <v>32</v>
      </c>
      <c r="H8" s="32" t="s">
        <v>38</v>
      </c>
      <c r="I8" s="33">
        <v>0.02</v>
      </c>
      <c r="J8" s="42">
        <f>E5*I8</f>
        <v>5600000</v>
      </c>
      <c r="K8" s="39"/>
      <c r="L8" s="38">
        <f>J8+K7</f>
        <v>16400000</v>
      </c>
    </row>
    <row r="9" spans="2:12" x14ac:dyDescent="0.25">
      <c r="H9" s="32" t="s">
        <v>39</v>
      </c>
      <c r="I9" s="34">
        <v>1.4999999999999999E-2</v>
      </c>
      <c r="J9" s="42">
        <f>E5*I9</f>
        <v>4200000</v>
      </c>
      <c r="K9" s="39"/>
      <c r="L9" s="38">
        <f>J9+K7</f>
        <v>15000000</v>
      </c>
    </row>
    <row r="10" spans="2:12" x14ac:dyDescent="0.25">
      <c r="H10" s="32" t="s">
        <v>40</v>
      </c>
      <c r="I10" s="34">
        <v>1.4999999999999999E-2</v>
      </c>
      <c r="J10" s="42">
        <f>E5*I10</f>
        <v>4200000</v>
      </c>
      <c r="K10" s="39"/>
      <c r="L10" s="38">
        <f>J10+K7</f>
        <v>15000000</v>
      </c>
    </row>
    <row r="11" spans="2:12" x14ac:dyDescent="0.25">
      <c r="H11" s="32" t="s">
        <v>41</v>
      </c>
      <c r="I11" s="34">
        <v>1.4999999999999999E-2</v>
      </c>
      <c r="J11" s="42">
        <f>E5*I11</f>
        <v>4200000</v>
      </c>
      <c r="K11" s="39"/>
      <c r="L11" s="38">
        <f>J11+K7</f>
        <v>15000000</v>
      </c>
    </row>
    <row r="12" spans="2:12" x14ac:dyDescent="0.25">
      <c r="H12" s="32" t="s">
        <v>31</v>
      </c>
      <c r="I12" s="33">
        <v>0.02</v>
      </c>
      <c r="J12" s="42">
        <f>E5*I12</f>
        <v>5600000</v>
      </c>
      <c r="K12" s="39"/>
      <c r="L12" s="38">
        <f>J12+K7</f>
        <v>16400000</v>
      </c>
    </row>
    <row r="13" spans="2:12" x14ac:dyDescent="0.25">
      <c r="H13" s="32" t="s">
        <v>42</v>
      </c>
      <c r="I13" s="33">
        <v>0.1</v>
      </c>
      <c r="J13" s="42">
        <f>E5*I13</f>
        <v>28000000</v>
      </c>
      <c r="K13" s="39"/>
      <c r="L13" s="38">
        <f>J13+K7</f>
        <v>38800000</v>
      </c>
    </row>
    <row r="14" spans="2:12" x14ac:dyDescent="0.25">
      <c r="H14" s="32" t="s">
        <v>29</v>
      </c>
      <c r="I14" s="33">
        <v>0.01</v>
      </c>
      <c r="J14" s="42">
        <f>E5*I14</f>
        <v>2800000</v>
      </c>
      <c r="K14" s="39"/>
      <c r="L14" s="38">
        <f>J14+K7</f>
        <v>13600000</v>
      </c>
    </row>
    <row r="15" spans="2:12" x14ac:dyDescent="0.25">
      <c r="H15" s="32" t="s">
        <v>43</v>
      </c>
      <c r="I15" s="33">
        <v>0.1</v>
      </c>
      <c r="J15" s="42">
        <f>E5*I15</f>
        <v>28000000</v>
      </c>
      <c r="K15" s="39"/>
      <c r="L15" s="38">
        <f>J15+K7</f>
        <v>38800000</v>
      </c>
    </row>
    <row r="16" spans="2:12" x14ac:dyDescent="0.25">
      <c r="H16" s="32" t="s">
        <v>44</v>
      </c>
      <c r="I16" s="33">
        <v>0.02</v>
      </c>
      <c r="J16" s="42">
        <f>E5*I16</f>
        <v>5600000</v>
      </c>
      <c r="K16" s="39"/>
      <c r="L16" s="38">
        <f>J16+K7</f>
        <v>16400000</v>
      </c>
    </row>
    <row r="17" spans="8:12" x14ac:dyDescent="0.25">
      <c r="H17" s="32" t="s">
        <v>45</v>
      </c>
      <c r="I17" s="34">
        <v>1.4999999999999999E-2</v>
      </c>
      <c r="J17" s="43">
        <f>E5*I17</f>
        <v>4200000</v>
      </c>
      <c r="K17" s="39"/>
      <c r="L17" s="38">
        <f>J17+K7</f>
        <v>15000000</v>
      </c>
    </row>
    <row r="18" spans="8:12" ht="18.75" x14ac:dyDescent="0.3">
      <c r="J18" s="44">
        <f>J4+J5+J6+J7+J8+J9+J10+J11+J12+J13+J14+J15+J16+J17</f>
        <v>128800000</v>
      </c>
      <c r="K18" s="39"/>
      <c r="L18" s="44">
        <f>L4+L5+L6+L7+L8+L9+L10+L11+L12+L13+L14+L15+L16+L17</f>
        <v>280000000</v>
      </c>
    </row>
  </sheetData>
  <mergeCells count="3">
    <mergeCell ref="B3:D3"/>
    <mergeCell ref="B4:D4"/>
    <mergeCell ref="B5:D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CF08-48A8-4D88-9E44-04D106AD5FF9}">
  <dimension ref="B2:J11"/>
  <sheetViews>
    <sheetView workbookViewId="0">
      <selection activeCell="I23" sqref="I23"/>
    </sheetView>
  </sheetViews>
  <sheetFormatPr defaultRowHeight="15" x14ac:dyDescent="0.25"/>
  <cols>
    <col min="2" max="2" width="9.85546875" customWidth="1"/>
    <col min="5" max="5" width="23" customWidth="1"/>
    <col min="7" max="7" width="42.7109375" customWidth="1"/>
    <col min="8" max="8" width="32.5703125" customWidth="1"/>
    <col min="9" max="9" width="31.140625" customWidth="1"/>
    <col min="10" max="10" width="21.42578125" customWidth="1"/>
  </cols>
  <sheetData>
    <row r="2" spans="2:10" ht="18.75" x14ac:dyDescent="0.3">
      <c r="B2" s="91" t="s">
        <v>0</v>
      </c>
      <c r="C2" s="91"/>
      <c r="D2" s="91"/>
      <c r="E2" s="17">
        <v>800000000</v>
      </c>
      <c r="G2" s="47" t="s">
        <v>48</v>
      </c>
      <c r="H2" s="48" t="s">
        <v>53</v>
      </c>
      <c r="I2" s="49" t="s">
        <v>54</v>
      </c>
      <c r="J2" s="50" t="s">
        <v>55</v>
      </c>
    </row>
    <row r="3" spans="2:10" ht="15.75" x14ac:dyDescent="0.25">
      <c r="B3" s="91" t="s">
        <v>33</v>
      </c>
      <c r="C3" s="91"/>
      <c r="D3" s="91"/>
      <c r="E3" s="3">
        <v>0.5</v>
      </c>
      <c r="G3" s="54" t="s">
        <v>49</v>
      </c>
      <c r="H3" s="55">
        <v>231</v>
      </c>
      <c r="I3" s="56">
        <f>H3/$H$8*1</f>
        <v>0.10794392523364486</v>
      </c>
      <c r="J3" s="57">
        <f>E4*I3</f>
        <v>43177570.093457945</v>
      </c>
    </row>
    <row r="4" spans="2:10" ht="15.75" x14ac:dyDescent="0.25">
      <c r="B4" s="95" t="s">
        <v>2</v>
      </c>
      <c r="C4" s="95"/>
      <c r="D4" s="95"/>
      <c r="E4" s="20">
        <f>E2*E3</f>
        <v>400000000</v>
      </c>
      <c r="G4" s="54" t="s">
        <v>50</v>
      </c>
      <c r="H4" s="55">
        <v>572</v>
      </c>
      <c r="I4" s="56">
        <f t="shared" ref="I3:I8" si="0">H4/$H$8*1</f>
        <v>0.26728971962616821</v>
      </c>
      <c r="J4" s="57">
        <f>E4*I4</f>
        <v>106915887.85046728</v>
      </c>
    </row>
    <row r="5" spans="2:10" x14ac:dyDescent="0.25">
      <c r="G5" s="54" t="s">
        <v>51</v>
      </c>
      <c r="H5" s="55">
        <v>36</v>
      </c>
      <c r="I5" s="56">
        <f t="shared" si="0"/>
        <v>1.6822429906542057E-2</v>
      </c>
      <c r="J5" s="57">
        <f>E4*I5</f>
        <v>6728971.9626168227</v>
      </c>
    </row>
    <row r="6" spans="2:10" x14ac:dyDescent="0.25">
      <c r="C6" s="46"/>
      <c r="E6" s="29"/>
      <c r="G6" s="54" t="s">
        <v>52</v>
      </c>
      <c r="H6" s="55">
        <v>267</v>
      </c>
      <c r="I6" s="56">
        <f t="shared" si="0"/>
        <v>0.12476635514018691</v>
      </c>
      <c r="J6" s="57">
        <f>E4*I6</f>
        <v>49906542.056074768</v>
      </c>
    </row>
    <row r="7" spans="2:10" x14ac:dyDescent="0.25">
      <c r="G7" s="54" t="s">
        <v>56</v>
      </c>
      <c r="H7" s="55">
        <v>1034</v>
      </c>
      <c r="I7" s="56">
        <f t="shared" si="0"/>
        <v>0.48317757009345796</v>
      </c>
      <c r="J7" s="57">
        <f>E4*I7</f>
        <v>193271028.0373832</v>
      </c>
    </row>
    <row r="8" spans="2:10" ht="18.75" x14ac:dyDescent="0.3">
      <c r="H8" s="51">
        <f>H3+H4+H5+H6+H7</f>
        <v>2140</v>
      </c>
      <c r="I8" s="52">
        <f t="shared" si="0"/>
        <v>1</v>
      </c>
      <c r="J8" s="53">
        <f>E4*I8</f>
        <v>400000000</v>
      </c>
    </row>
    <row r="9" spans="2:10" x14ac:dyDescent="0.25">
      <c r="I9" s="29"/>
    </row>
    <row r="11" spans="2:10" x14ac:dyDescent="0.25">
      <c r="E11" s="29"/>
    </row>
  </sheetData>
  <mergeCells count="3">
    <mergeCell ref="B2:D2"/>
    <mergeCell ref="B3:D3"/>
    <mergeCell ref="B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EB54-C20A-4840-B0FA-8F3FDCC3196A}">
  <dimension ref="B1:M19"/>
  <sheetViews>
    <sheetView topLeftCell="C1" workbookViewId="0">
      <selection activeCell="D17" sqref="D17"/>
    </sheetView>
  </sheetViews>
  <sheetFormatPr defaultRowHeight="15" x14ac:dyDescent="0.25"/>
  <cols>
    <col min="1" max="1" width="9.140625" customWidth="1"/>
    <col min="2" max="2" width="21.85546875" customWidth="1"/>
    <col min="3" max="4" width="16.85546875" bestFit="1" customWidth="1"/>
    <col min="5" max="5" width="17.7109375" bestFit="1" customWidth="1"/>
    <col min="7" max="7" width="64.5703125" bestFit="1" customWidth="1"/>
    <col min="8" max="8" width="19.42578125" bestFit="1" customWidth="1"/>
    <col min="9" max="9" width="29.7109375" bestFit="1" customWidth="1"/>
    <col min="10" max="10" width="11.5703125" bestFit="1" customWidth="1"/>
    <col min="11" max="11" width="19.5703125" customWidth="1"/>
    <col min="12" max="12" width="29" bestFit="1" customWidth="1"/>
    <col min="13" max="13" width="19.42578125" bestFit="1" customWidth="1"/>
  </cols>
  <sheetData>
    <row r="1" spans="2:13" x14ac:dyDescent="0.25">
      <c r="D1" s="73"/>
      <c r="E1" s="76" t="s">
        <v>62</v>
      </c>
      <c r="G1" s="66" t="s">
        <v>63</v>
      </c>
      <c r="H1" s="58"/>
      <c r="I1" s="67" t="s">
        <v>64</v>
      </c>
      <c r="J1" s="58"/>
      <c r="K1" s="58"/>
      <c r="L1" s="59" t="s">
        <v>65</v>
      </c>
      <c r="M1" s="59"/>
    </row>
    <row r="2" spans="2:13" x14ac:dyDescent="0.25">
      <c r="B2" s="75" t="s">
        <v>57</v>
      </c>
      <c r="D2" s="75" t="s">
        <v>58</v>
      </c>
      <c r="E2" s="77">
        <v>120000000</v>
      </c>
      <c r="G2" s="66" t="s">
        <v>4</v>
      </c>
      <c r="H2" s="66" t="s">
        <v>21</v>
      </c>
      <c r="I2" s="70" t="s">
        <v>27</v>
      </c>
      <c r="J2" s="68" t="s">
        <v>46</v>
      </c>
      <c r="K2" s="69" t="s">
        <v>21</v>
      </c>
      <c r="L2" s="59" t="s">
        <v>48</v>
      </c>
      <c r="M2" s="59" t="s">
        <v>55</v>
      </c>
    </row>
    <row r="3" spans="2:13" x14ac:dyDescent="0.25">
      <c r="B3" s="74">
        <v>800000000</v>
      </c>
      <c r="D3" s="73"/>
      <c r="E3" s="78"/>
      <c r="G3" s="54" t="s">
        <v>22</v>
      </c>
      <c r="H3" s="60">
        <v>12487272.73</v>
      </c>
      <c r="I3" s="61" t="s">
        <v>35</v>
      </c>
      <c r="J3" s="62">
        <v>0.05</v>
      </c>
      <c r="K3" s="63">
        <v>24800000</v>
      </c>
      <c r="L3" s="71" t="s">
        <v>49</v>
      </c>
      <c r="M3" s="72">
        <v>43177570.0934579</v>
      </c>
    </row>
    <row r="4" spans="2:13" x14ac:dyDescent="0.25">
      <c r="B4" s="75" t="s">
        <v>61</v>
      </c>
      <c r="D4" s="75" t="s">
        <v>59</v>
      </c>
      <c r="E4" s="77">
        <v>280000000</v>
      </c>
      <c r="G4" s="54" t="s">
        <v>23</v>
      </c>
      <c r="H4" s="60">
        <v>46341818.18</v>
      </c>
      <c r="I4" s="61" t="s">
        <v>36</v>
      </c>
      <c r="J4" s="62">
        <v>0.04</v>
      </c>
      <c r="K4" s="63">
        <v>22000000</v>
      </c>
      <c r="L4" s="71" t="s">
        <v>50</v>
      </c>
      <c r="M4" s="72">
        <v>106915887.85046728</v>
      </c>
    </row>
    <row r="5" spans="2:13" x14ac:dyDescent="0.25">
      <c r="B5" s="74">
        <f>E2+E4+E6</f>
        <v>800000000</v>
      </c>
      <c r="D5" s="73"/>
      <c r="E5" s="78"/>
      <c r="G5" s="54" t="s">
        <v>24</v>
      </c>
      <c r="H5" s="60">
        <v>14687272.73</v>
      </c>
      <c r="I5" s="61" t="s">
        <v>37</v>
      </c>
      <c r="J5" s="62">
        <v>0.02</v>
      </c>
      <c r="K5" s="63">
        <v>16400000</v>
      </c>
      <c r="L5" s="71" t="s">
        <v>51</v>
      </c>
      <c r="M5" s="72">
        <v>6728971.9626168227</v>
      </c>
    </row>
    <row r="6" spans="2:13" x14ac:dyDescent="0.25">
      <c r="D6" s="75" t="s">
        <v>60</v>
      </c>
      <c r="E6" s="77">
        <v>400000000</v>
      </c>
      <c r="G6" s="54" t="s">
        <v>25</v>
      </c>
      <c r="H6" s="60">
        <v>17869090.91</v>
      </c>
      <c r="I6" s="61" t="s">
        <v>32</v>
      </c>
      <c r="J6" s="62">
        <v>0.02</v>
      </c>
      <c r="K6" s="63">
        <v>16400000</v>
      </c>
      <c r="L6" s="71" t="s">
        <v>52</v>
      </c>
      <c r="M6" s="72">
        <v>49906542.056074768</v>
      </c>
    </row>
    <row r="7" spans="2:13" x14ac:dyDescent="0.25">
      <c r="G7" s="54" t="s">
        <v>26</v>
      </c>
      <c r="H7" s="60">
        <v>28614545.449999999</v>
      </c>
      <c r="I7" s="61" t="s">
        <v>38</v>
      </c>
      <c r="J7" s="62">
        <v>0.02</v>
      </c>
      <c r="K7" s="63">
        <v>16400000</v>
      </c>
      <c r="L7" s="71" t="s">
        <v>56</v>
      </c>
      <c r="M7" s="72">
        <v>193271028.0373832</v>
      </c>
    </row>
    <row r="8" spans="2:13" ht="18.75" x14ac:dyDescent="0.3">
      <c r="H8" s="79">
        <v>120000000</v>
      </c>
      <c r="I8" s="61" t="s">
        <v>39</v>
      </c>
      <c r="J8" s="64">
        <v>1.4999999999999999E-2</v>
      </c>
      <c r="K8" s="65">
        <v>15000000</v>
      </c>
      <c r="L8" s="73"/>
      <c r="M8" s="81">
        <v>400000000</v>
      </c>
    </row>
    <row r="9" spans="2:13" x14ac:dyDescent="0.25">
      <c r="G9" s="58"/>
      <c r="H9" s="58"/>
      <c r="I9" s="61" t="s">
        <v>40</v>
      </c>
      <c r="J9" s="64">
        <v>1.4999999999999999E-2</v>
      </c>
      <c r="K9" s="65">
        <v>15000000</v>
      </c>
      <c r="L9" s="58"/>
      <c r="M9" s="58"/>
    </row>
    <row r="10" spans="2:13" x14ac:dyDescent="0.25">
      <c r="G10" s="58"/>
      <c r="H10" s="58"/>
      <c r="I10" s="61" t="s">
        <v>41</v>
      </c>
      <c r="J10" s="64">
        <v>1.4999999999999999E-2</v>
      </c>
      <c r="K10" s="65">
        <v>15000000</v>
      </c>
      <c r="L10" s="58"/>
      <c r="M10" s="58"/>
    </row>
    <row r="11" spans="2:13" x14ac:dyDescent="0.25">
      <c r="G11" s="58"/>
      <c r="H11" s="58"/>
      <c r="I11" s="61" t="s">
        <v>31</v>
      </c>
      <c r="J11" s="62">
        <v>0.02</v>
      </c>
      <c r="K11" s="65">
        <v>16400000</v>
      </c>
      <c r="L11" s="58"/>
      <c r="M11" s="58"/>
    </row>
    <row r="12" spans="2:13" x14ac:dyDescent="0.25">
      <c r="G12" s="58"/>
      <c r="H12" s="58"/>
      <c r="I12" s="61" t="s">
        <v>42</v>
      </c>
      <c r="J12" s="62">
        <v>0.1</v>
      </c>
      <c r="K12" s="65">
        <v>38800000</v>
      </c>
      <c r="L12" s="58"/>
      <c r="M12" s="58"/>
    </row>
    <row r="13" spans="2:13" x14ac:dyDescent="0.25">
      <c r="G13" s="58"/>
      <c r="H13" s="58"/>
      <c r="I13" s="61" t="s">
        <v>29</v>
      </c>
      <c r="J13" s="62">
        <v>0.01</v>
      </c>
      <c r="K13" s="65">
        <v>13600000</v>
      </c>
      <c r="L13" s="58"/>
      <c r="M13" s="58"/>
    </row>
    <row r="14" spans="2:13" x14ac:dyDescent="0.25">
      <c r="G14" s="58"/>
      <c r="H14" s="58"/>
      <c r="I14" s="61" t="s">
        <v>43</v>
      </c>
      <c r="J14" s="62">
        <v>0.1</v>
      </c>
      <c r="K14" s="65">
        <v>38800000</v>
      </c>
      <c r="L14" s="58"/>
      <c r="M14" s="58"/>
    </row>
    <row r="15" spans="2:13" x14ac:dyDescent="0.25">
      <c r="G15" s="58"/>
      <c r="H15" s="58"/>
      <c r="I15" s="61" t="s">
        <v>44</v>
      </c>
      <c r="J15" s="62">
        <v>0.02</v>
      </c>
      <c r="K15" s="65">
        <v>16400000</v>
      </c>
      <c r="L15" s="58"/>
      <c r="M15" s="58"/>
    </row>
    <row r="16" spans="2:13" x14ac:dyDescent="0.25">
      <c r="G16" s="58"/>
      <c r="H16" s="58"/>
      <c r="I16" s="61" t="s">
        <v>45</v>
      </c>
      <c r="J16" s="64">
        <v>1.4999999999999999E-2</v>
      </c>
      <c r="K16" s="65">
        <v>15000000</v>
      </c>
      <c r="L16" s="58"/>
      <c r="M16" s="58"/>
    </row>
    <row r="17" spans="7:13" ht="18.75" x14ac:dyDescent="0.3">
      <c r="G17" s="58"/>
      <c r="H17" s="58"/>
      <c r="I17" s="58"/>
      <c r="J17" s="58"/>
      <c r="K17" s="80">
        <v>280000000</v>
      </c>
      <c r="L17" s="58"/>
      <c r="M17" s="58"/>
    </row>
    <row r="18" spans="7:13" x14ac:dyDescent="0.25">
      <c r="G18" s="58"/>
      <c r="H18" s="58"/>
      <c r="I18" s="58"/>
      <c r="J18" s="58"/>
      <c r="K18" s="58"/>
      <c r="L18" s="58"/>
      <c r="M18" s="58"/>
    </row>
    <row r="19" spans="7:13" x14ac:dyDescent="0.25">
      <c r="G19" s="58"/>
      <c r="H19" s="58"/>
      <c r="I19" s="58"/>
      <c r="J19" s="58"/>
      <c r="K19" s="58"/>
      <c r="L19" s="58"/>
      <c r="M19" s="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94C6-6B20-4E79-A5BD-A29A2059F378}">
  <dimension ref="B2:F14"/>
  <sheetViews>
    <sheetView zoomScale="138" workbookViewId="0">
      <selection activeCell="C23" sqref="C23"/>
    </sheetView>
  </sheetViews>
  <sheetFormatPr defaultRowHeight="15" x14ac:dyDescent="0.25"/>
  <cols>
    <col min="2" max="2" width="44.140625" bestFit="1" customWidth="1"/>
    <col min="3" max="3" width="13.5703125" bestFit="1" customWidth="1"/>
    <col min="4" max="6" width="12.7109375" bestFit="1" customWidth="1"/>
  </cols>
  <sheetData>
    <row r="2" spans="2:6" ht="18.75" x14ac:dyDescent="0.3">
      <c r="B2" s="66" t="s">
        <v>66</v>
      </c>
      <c r="C2" s="83" t="s">
        <v>67</v>
      </c>
      <c r="D2" s="82"/>
      <c r="E2" s="82"/>
      <c r="F2" s="82"/>
    </row>
    <row r="3" spans="2:6" x14ac:dyDescent="0.25">
      <c r="B3" s="82"/>
      <c r="C3" s="66" t="s">
        <v>68</v>
      </c>
      <c r="D3" s="66" t="s">
        <v>69</v>
      </c>
      <c r="E3" s="66" t="s">
        <v>70</v>
      </c>
      <c r="F3" s="66" t="s">
        <v>71</v>
      </c>
    </row>
    <row r="4" spans="2:6" x14ac:dyDescent="0.25">
      <c r="B4" s="66" t="s">
        <v>22</v>
      </c>
      <c r="C4" s="87">
        <v>20000000</v>
      </c>
      <c r="D4" s="87">
        <v>12487272.73</v>
      </c>
      <c r="E4" s="87">
        <v>10134000</v>
      </c>
      <c r="F4" s="87">
        <f>D4-E4</f>
        <v>2353272.7300000004</v>
      </c>
    </row>
    <row r="5" spans="2:6" x14ac:dyDescent="0.25">
      <c r="B5" s="88"/>
      <c r="C5" s="88"/>
      <c r="D5" s="88"/>
      <c r="E5" s="88"/>
      <c r="F5" s="88"/>
    </row>
    <row r="6" spans="2:6" x14ac:dyDescent="0.25">
      <c r="B6" s="88"/>
      <c r="C6" s="88"/>
      <c r="D6" s="88"/>
      <c r="E6" s="88"/>
      <c r="F6" s="88"/>
    </row>
    <row r="7" spans="2:6" ht="18.75" x14ac:dyDescent="0.3">
      <c r="B7" s="84" t="s">
        <v>66</v>
      </c>
      <c r="C7" s="86" t="s">
        <v>72</v>
      </c>
      <c r="D7" s="84"/>
      <c r="E7" s="84"/>
      <c r="F7" s="84"/>
    </row>
    <row r="8" spans="2:6" x14ac:dyDescent="0.25">
      <c r="B8" s="84"/>
      <c r="C8" s="84" t="s">
        <v>68</v>
      </c>
      <c r="D8" s="84" t="s">
        <v>69</v>
      </c>
      <c r="E8" s="84" t="s">
        <v>70</v>
      </c>
      <c r="F8" s="84" t="s">
        <v>71</v>
      </c>
    </row>
    <row r="9" spans="2:6" x14ac:dyDescent="0.25">
      <c r="B9" s="84" t="s">
        <v>35</v>
      </c>
      <c r="C9" s="85">
        <v>31234000</v>
      </c>
      <c r="D9" s="85">
        <v>24800000</v>
      </c>
      <c r="E9" s="85">
        <v>12932000</v>
      </c>
      <c r="F9" s="85">
        <f>D9-E9</f>
        <v>11868000</v>
      </c>
    </row>
    <row r="12" spans="2:6" ht="21" x14ac:dyDescent="0.35">
      <c r="B12" s="67" t="s">
        <v>66</v>
      </c>
      <c r="C12" s="90" t="s">
        <v>73</v>
      </c>
      <c r="D12" s="67"/>
      <c r="E12" s="67"/>
      <c r="F12" s="67"/>
    </row>
    <row r="13" spans="2:6" x14ac:dyDescent="0.25">
      <c r="B13" s="67"/>
      <c r="C13" s="67" t="s">
        <v>68</v>
      </c>
      <c r="D13" s="67" t="s">
        <v>69</v>
      </c>
      <c r="E13" s="67" t="s">
        <v>70</v>
      </c>
      <c r="F13" s="67" t="s">
        <v>71</v>
      </c>
    </row>
    <row r="14" spans="2:6" x14ac:dyDescent="0.25">
      <c r="B14" s="67" t="s">
        <v>49</v>
      </c>
      <c r="C14" s="89">
        <v>51545000</v>
      </c>
      <c r="D14" s="89">
        <v>43177570.0934579</v>
      </c>
      <c r="E14" s="89">
        <v>32434500</v>
      </c>
      <c r="F14" s="89">
        <f>D14-E14</f>
        <v>10743070.0934579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BCCED8F3C1CE448B01B9AB6F009250E" ma:contentTypeVersion="16" ma:contentTypeDescription="Crear nuevo documento." ma:contentTypeScope="" ma:versionID="13f21074b2985eb743821c18942d16bd">
  <xsd:schema xmlns:xsd="http://www.w3.org/2001/XMLSchema" xmlns:xs="http://www.w3.org/2001/XMLSchema" xmlns:p="http://schemas.microsoft.com/office/2006/metadata/properties" xmlns:ns3="74043ead-3ed6-47cd-bebe-8e4721827f14" xmlns:ns4="7662997c-c390-49e8-af60-28f18a2e333c" targetNamespace="http://schemas.microsoft.com/office/2006/metadata/properties" ma:root="true" ma:fieldsID="0bfec6caa1e500a1b2bc4deaa0ab7b7d" ns3:_="" ns4:_="">
    <xsd:import namespace="74043ead-3ed6-47cd-bebe-8e4721827f14"/>
    <xsd:import namespace="7662997c-c390-49e8-af60-28f18a2e33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3ead-3ed6-47cd-bebe-8e4721827f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62997c-c390-49e8-af60-28f18a2e33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4043ead-3ed6-47cd-bebe-8e4721827f14" xsi:nil="true"/>
  </documentManagement>
</p:properties>
</file>

<file path=customXml/itemProps1.xml><?xml version="1.0" encoding="utf-8"?>
<ds:datastoreItem xmlns:ds="http://schemas.openxmlformats.org/officeDocument/2006/customXml" ds:itemID="{CA339C99-9CC5-4455-ADF4-0727665D71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043ead-3ed6-47cd-bebe-8e4721827f14"/>
    <ds:schemaRef ds:uri="7662997c-c390-49e8-af60-28f18a2e33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89DE5B-082E-4CDF-B505-CA5BA2B161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2B41EB-0289-4BDE-818D-80EBBA450AE0}">
  <ds:schemaRefs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7662997c-c390-49e8-af60-28f18a2e333c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74043ead-3ed6-47cd-bebe-8e4721827f1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Profesor example</vt:lpstr>
      <vt:lpstr>Hogares</vt:lpstr>
      <vt:lpstr>Instituciones</vt:lpstr>
      <vt:lpstr>Juntas</vt:lpstr>
      <vt:lpstr>Inverciones</vt:lpstr>
      <vt:lpstr>Impreciones Esperadas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felix ruiz fernandez</dc:creator>
  <cp:lastModifiedBy>JOSE RICARDO CONTRERAS OCAMPO</cp:lastModifiedBy>
  <dcterms:created xsi:type="dcterms:W3CDTF">2023-12-05T03:49:47Z</dcterms:created>
  <dcterms:modified xsi:type="dcterms:W3CDTF">2024-12-05T22:17:44Z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0x0101008BCCED8F3C1CE448B01B9AB6F009250E</vt:lpwstr>
  </property>
</Properties>
</file>