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 codeName="{22E68647-3C60-695B-3CA0-4895CD717B8A}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y Rudenstein\Desktop\"/>
    </mc:Choice>
  </mc:AlternateContent>
  <xr:revisionPtr revIDLastSave="0" documentId="13_ncr:1_{33BCA4F2-CB63-49D8-9CB0-E88CCFC2E29B}" xr6:coauthVersionLast="40" xr6:coauthVersionMax="40" xr10:uidLastSave="{00000000-0000-0000-0000-000000000000}"/>
  <bookViews>
    <workbookView xWindow="0" yWindow="0" windowWidth="19920" windowHeight="9465" activeTab="1" xr2:uid="{FA496399-DD63-4671-8424-4CFF5DE6A654}"/>
  </bookViews>
  <sheets>
    <sheet name="CommonBrainDash" sheetId="6" r:id="rId1"/>
    <sheet name="CommonBrain" sheetId="7" r:id="rId2"/>
    <sheet name="TenantsCAM" sheetId="1" r:id="rId3"/>
    <sheet name="CommonBrainImages" sheetId="8" r:id="rId4"/>
    <sheet name="data" sheetId="9" r:id="rId5"/>
    <sheet name="links" sheetId="10" r:id="rId6"/>
    <sheet name="CalcCAM" sheetId="3" r:id="rId7"/>
    <sheet name="ViewCAM" sheetId="13" r:id="rId8"/>
    <sheet name="ExpensesCAM" sheetId="2" r:id="rId9"/>
    <sheet name="refs" sheetId="11" r:id="rId10"/>
  </sheets>
  <definedNames>
    <definedName name="_xlnm._FilterDatabase" localSheetId="1" hidden="1">CommonBrain!$B$2:$J$196</definedName>
    <definedName name="ActiveTenantName">CalcCAM!$C$3</definedName>
    <definedName name="Address">data!$A$3</definedName>
    <definedName name="Addresses">data!$A$4:$A$12</definedName>
    <definedName name="AnchorMaintenance">refs!$J$6</definedName>
    <definedName name="AnchorRoofSystem">refs!$M$6</definedName>
    <definedName name="AnchorShape">refs!$E$6</definedName>
    <definedName name="BOOLEAN">refs!$A$11:$A$12</definedName>
    <definedName name="ByMonthAnchor">ExpensesCAM!$AI$1</definedName>
    <definedName name="ByYearAnchor">ExpensesCAM!$D$1</definedName>
    <definedName name="CalcYear1Method">CalcCAM!$E$13</definedName>
    <definedName name="CalcYear1Methods">refs!$A$17:$A$18</definedName>
    <definedName name="CAMLinkAnchor">links!$B$15</definedName>
    <definedName name="CamStatementTitle">ViewCAM!$A$1</definedName>
    <definedName name="CAMTypeInsuranceAnchor">TenantsCAM!$Y$2</definedName>
    <definedName name="CAMTypeOtherAnchor">TenantsCAM!$AB$2</definedName>
    <definedName name="CAMTypeTaxAnchor">TenantsCAM!$V$2</definedName>
    <definedName name="Cats">data!$A$3:$AA$3</definedName>
    <definedName name="CBDashItemGeography">CommonBrainDash!$D$2</definedName>
    <definedName name="CBDashItemName">CommonBrainDash!$A$2</definedName>
    <definedName name="CBDashItemName2">CommonBrainDash!$B$2</definedName>
    <definedName name="CBDashItemOther">CommonBrainDash!$E$2</definedName>
    <definedName name="CBDashItemStatus">CommonBrainDash!$C$2</definedName>
    <definedName name="CBImageDashItem">CommonBrainImages!$E$2</definedName>
    <definedName name="CBImageJustification">CommonBrainImages!$C$2</definedName>
    <definedName name="CBImageLink">CommonBrainImages!$B$2</definedName>
    <definedName name="CBImageMajorCategory">CommonBrainImages!$H$2</definedName>
    <definedName name="CBImagePosition">CommonBrainImages!$D$2</definedName>
    <definedName name="CBImageSheetName">CommonBrainImages!$F$2</definedName>
    <definedName name="CBImageTabName">CommonBrainImages!$G$2</definedName>
    <definedName name="CBImageType">CommonBrainImages!$A$2</definedName>
    <definedName name="CBrainDashItem">CommonBrain!$A$2</definedName>
    <definedName name="CBrainHover">CommonBrain!$G$2</definedName>
    <definedName name="CBrainJustification">CommonBrain!$H$2</definedName>
    <definedName name="CBrainLogo">CommonBrain!$D$1</definedName>
    <definedName name="CBrainMajor">CommonBrain!$D$2</definedName>
    <definedName name="CBrainPage">CommonBrain!$J$2</definedName>
    <definedName name="CBrainSheet">CommonBrain!$B$2</definedName>
    <definedName name="CBrainSource">CommonBrain!$I$2</definedName>
    <definedName name="CBrainSpecific">CommonBrain!$E$2</definedName>
    <definedName name="CBrainTab">CommonBrain!$C$2</definedName>
    <definedName name="CBrainTitle">CommonBrain!$B$1</definedName>
    <definedName name="CBrainValue">CommonBrain!$F$2</definedName>
    <definedName name="ChoicesMaintenance">refs!$I$7:$I$8</definedName>
    <definedName name="ChoicesRoofSystem">refs!$K$7:$K$17</definedName>
    <definedName name="ChoicesSHAPECONF">refs!$D$7:$D$9</definedName>
    <definedName name="ConstructionType">CommonBrain!$I$153</definedName>
    <definedName name="CountDashboardItems">CommonBrainDash!$T$1</definedName>
    <definedName name="CurrentMonth">CalcCAM!$I$1</definedName>
    <definedName name="CurrentTenant">CalcCAM!$C$1</definedName>
    <definedName name="CurrentTenantMinShare">CalcCAM!$D$6</definedName>
    <definedName name="CurrentTenantPhysical">CalcCAM!$D$5</definedName>
    <definedName name="CurrentTenantVacant">CalcCAM!$C$11</definedName>
    <definedName name="DashCount">CommonBrainDash!$N$1</definedName>
    <definedName name="DashItemNames">OFFSET(CBDashItemName,1,0,CountDashboardItems,1)</definedName>
    <definedName name="EffectiveDate">CalcCAM!$J$2</definedName>
    <definedName name="ExpenseAnchor">ExpensesCAM!$A$1</definedName>
    <definedName name="ExportStatements">refs!$B$23</definedName>
    <definedName name="ImgUrl">CommonBrain!$C$1</definedName>
    <definedName name="InsuranceExpense">ExpensesCAM!$A$3</definedName>
    <definedName name="InsuranceExpenseMonth">ExpensesCAM!$J$3</definedName>
    <definedName name="LeaseFirstPay">CalcCAM!$C$7</definedName>
    <definedName name="LeaseFirstPayAnchor">TenantsCAM!$D$2</definedName>
    <definedName name="LeaseStart">CalcCAM!$C$4</definedName>
    <definedName name="LeaseStartAnchor">TenantsCAM!$C$2</definedName>
    <definedName name="MinimumOccupancyGrossupAnchor">TenantsCAM!$U$3</definedName>
    <definedName name="MinShare">CalcCAM!$D$6</definedName>
    <definedName name="Modulus">data!$A$1</definedName>
    <definedName name="MonthAnchor">ExpensesCAM!$J$1</definedName>
    <definedName name="MonthPeriods">ExpensesCAM!$K$1:$AT$1</definedName>
    <definedName name="OtherExpense">ExpensesCAM!$A$4</definedName>
    <definedName name="OtherExpenseMonth">ExpensesCAM!$J$4</definedName>
    <definedName name="OutputCAM">refs!$B$24</definedName>
    <definedName name="PPV">CommonBrain!$F$222</definedName>
    <definedName name="_xlnm.Print_Area" localSheetId="6">CalcCAM!$A$2:$R$35</definedName>
    <definedName name="_xlnm.Print_Area" localSheetId="2">TenantsCAM!$A$1:$AQ$11</definedName>
    <definedName name="_xlnm.Print_Area" localSheetId="7">ViewCAM!$A$1:$D$21</definedName>
    <definedName name="PrintAreaCAM">ViewCAM!$A$1:$D$21</definedName>
    <definedName name="RecoveriesByMonth">ExpensesCAM!$J$10</definedName>
    <definedName name="RecoveriesCopy">CalcCAM!$Q$4:$Q$6</definedName>
    <definedName name="RecoveriesGrandTotal">TenantsCAM!$AI$9</definedName>
    <definedName name="RecoveriesInsurance">TenantsCAM!$AG$2</definedName>
    <definedName name="RecoveriesInsuranceCopy">CalcCAM!$Q$5</definedName>
    <definedName name="RecoveriesinsuranceMonth">TenantsCAM!$BC$2</definedName>
    <definedName name="RecoveriesInsuranceMonthTotal">TenantsCAM!$BC$9:$BN$9</definedName>
    <definedName name="RecoveriesInsuranceTotal">TenantsCAM!$AG$9</definedName>
    <definedName name="RecoveriesOther">TenantsCAM!$AH$2</definedName>
    <definedName name="RecoveriesOtherCopy">CalcCAM!$Q$6</definedName>
    <definedName name="RecoveriesOtherMonth">TenantsCAM!$BO$2</definedName>
    <definedName name="RecoveriesOtherMonthTotal">TenantsCAM!$BO$9:$BZ$9</definedName>
    <definedName name="RecoveriesOtherTotal">TenantsCAM!$AH$9</definedName>
    <definedName name="RecoveriesTax">TenantsCAM!$AF$2</definedName>
    <definedName name="RecoveriesTaxCopy">CalcCAM!$Q$4</definedName>
    <definedName name="RecoveriesTaxMonth">TenantsCAM!$AQ$2</definedName>
    <definedName name="RecoveriesTaxMonthTotal">TenantsCAM!$AQ$9:$BB$9</definedName>
    <definedName name="RecoveriesTaxTotal">TenantsCAM!$AF$9</definedName>
    <definedName name="RecoveriesTotal">TenantsCAM!$AI$2</definedName>
    <definedName name="RunByChoices">refs!$D$15:$D$16</definedName>
    <definedName name="RunByPeriod">CalcCAM!$C$2</definedName>
    <definedName name="Seasoning">CalcCAM!$I$13</definedName>
    <definedName name="SourceLink">links!$E$1</definedName>
    <definedName name="SquareFootageAnchor">TenantsCAM!$E$2</definedName>
    <definedName name="StopAmountInsuranceAnchor">TenantsCAM!$AA$2</definedName>
    <definedName name="StopAmountOtherAnchor">TenantsCAM!$AD$2</definedName>
    <definedName name="StopAmountTaxAnchor">TenantsCAM!$X$2</definedName>
    <definedName name="StopInsuranceAnchor">TenantsCAM!$Z$2</definedName>
    <definedName name="StopOtherAnchor">TenantsCAM!$AC$2</definedName>
    <definedName name="StopTaxAnchor">TenantsCAM!$W$2</definedName>
    <definedName name="TaxExpense">ExpensesCAM!$A$2</definedName>
    <definedName name="TaxExpenseMonth">ExpensesCAM!$J$2</definedName>
    <definedName name="TenantNameAnchor">TenantsCAM!$B$2</definedName>
    <definedName name="TenantNumber">TenantsCAM!$A$2</definedName>
    <definedName name="TenantsCount">refs!$B$14</definedName>
    <definedName name="TImePeriods">ExpensesCAM!$B$1:$I$1</definedName>
    <definedName name="Title">CommonBrain!$A$1</definedName>
    <definedName name="TotalSquareFootage">TenantsCAM!$E$1</definedName>
    <definedName name="VacantAnchor">TenantsCAM!$AE$2</definedName>
    <definedName name="YesNo">refs!$A$7:$A$8</definedName>
    <definedName name="YesNoUnknown">refs!$F$7:$F$9</definedName>
    <definedName name="YN">refs!$B$7:$B$8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8" i="7" l="1"/>
  <c r="I59" i="7"/>
  <c r="I58" i="7"/>
  <c r="I49" i="7"/>
  <c r="I48" i="7"/>
  <c r="I39" i="7"/>
  <c r="I38" i="7"/>
  <c r="I29" i="7"/>
  <c r="I28" i="7"/>
  <c r="I19" i="7"/>
  <c r="J2" i="1"/>
  <c r="I2" i="1"/>
  <c r="H2" i="1"/>
  <c r="G2" i="1"/>
  <c r="G1" i="1"/>
  <c r="N1" i="6"/>
  <c r="AA5" i="1"/>
  <c r="D19" i="13"/>
  <c r="A15" i="13"/>
  <c r="B15" i="13"/>
  <c r="A16" i="13"/>
  <c r="A17" i="13"/>
  <c r="A18" i="13"/>
  <c r="B20" i="13"/>
  <c r="B2" i="13"/>
  <c r="A4" i="13"/>
  <c r="K20" i="7" l="1"/>
  <c r="K21" i="7" s="1"/>
  <c r="F21" i="7" s="1"/>
  <c r="K1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F20" i="7"/>
  <c r="F19" i="7"/>
  <c r="E31" i="7"/>
  <c r="E32" i="7"/>
  <c r="E33" i="7"/>
  <c r="E34" i="7"/>
  <c r="E35" i="7"/>
  <c r="E36" i="7"/>
  <c r="E37" i="7"/>
  <c r="E38" i="7"/>
  <c r="E39" i="7"/>
  <c r="E20" i="7"/>
  <c r="E21" i="7"/>
  <c r="E22" i="7"/>
  <c r="E23" i="7"/>
  <c r="E24" i="7"/>
  <c r="E25" i="7"/>
  <c r="E26" i="7"/>
  <c r="E27" i="7"/>
  <c r="E28" i="7"/>
  <c r="E29" i="7"/>
  <c r="E30" i="7"/>
  <c r="E19" i="7"/>
  <c r="D20" i="7"/>
  <c r="D19" i="7"/>
  <c r="AH9" i="1"/>
  <c r="AG9" i="1"/>
  <c r="AF9" i="1"/>
  <c r="AM7" i="1"/>
  <c r="I7" i="1" s="1"/>
  <c r="AL7" i="1"/>
  <c r="H7" i="1" s="1"/>
  <c r="AK7" i="1"/>
  <c r="G7" i="1" s="1"/>
  <c r="AM6" i="1"/>
  <c r="I6" i="1" s="1"/>
  <c r="AL6" i="1"/>
  <c r="H6" i="1" s="1"/>
  <c r="AK6" i="1"/>
  <c r="G6" i="1" s="1"/>
  <c r="AM5" i="1"/>
  <c r="I5" i="1" s="1"/>
  <c r="AL5" i="1"/>
  <c r="H5" i="1" s="1"/>
  <c r="AK5" i="1"/>
  <c r="G5" i="1" s="1"/>
  <c r="AM4" i="1"/>
  <c r="I4" i="1" s="1"/>
  <c r="AL4" i="1"/>
  <c r="H4" i="1" s="1"/>
  <c r="AK4" i="1"/>
  <c r="G4" i="1" s="1"/>
  <c r="AM3" i="1"/>
  <c r="I3" i="1" s="1"/>
  <c r="AL3" i="1"/>
  <c r="H3" i="1" s="1"/>
  <c r="AK3" i="1"/>
  <c r="G3" i="1" s="1"/>
  <c r="CH2" i="1"/>
  <c r="B14" i="11"/>
  <c r="T1" i="6"/>
  <c r="D5" i="10"/>
  <c r="C5" i="10"/>
  <c r="D4" i="10"/>
  <c r="C4" i="10"/>
  <c r="D3" i="10"/>
  <c r="C3" i="10"/>
  <c r="D2" i="10"/>
  <c r="C2" i="10"/>
  <c r="G6" i="9"/>
  <c r="F6" i="9"/>
  <c r="C6" i="9"/>
  <c r="B6" i="9"/>
  <c r="G5" i="9"/>
  <c r="F5" i="9"/>
  <c r="C5" i="9"/>
  <c r="B5" i="9"/>
  <c r="G4" i="9"/>
  <c r="F4" i="9"/>
  <c r="C4" i="9"/>
  <c r="B4" i="9"/>
  <c r="A1" i="9"/>
  <c r="AN5" i="1" l="1"/>
  <c r="D21" i="7"/>
  <c r="K22" i="7"/>
  <c r="AN3" i="1"/>
  <c r="AN4" i="1"/>
  <c r="AN7" i="1"/>
  <c r="AN6" i="1"/>
  <c r="AK9" i="1"/>
  <c r="G9" i="1" s="1"/>
  <c r="AL9" i="1"/>
  <c r="H9" i="1" s="1"/>
  <c r="AM9" i="1"/>
  <c r="I9" i="1" s="1"/>
  <c r="Q15" i="3"/>
  <c r="Q16" i="3"/>
  <c r="Q14" i="3"/>
  <c r="C8" i="3"/>
  <c r="B8" i="3"/>
  <c r="A9" i="13" s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N3" i="3"/>
  <c r="AN9" i="1" l="1"/>
  <c r="B9" i="13"/>
  <c r="K23" i="7"/>
  <c r="D22" i="7"/>
  <c r="F22" i="7"/>
  <c r="J1" i="3"/>
  <c r="H6" i="3"/>
  <c r="H5" i="3"/>
  <c r="H4" i="3"/>
  <c r="I3" i="3"/>
  <c r="C15" i="13" s="1"/>
  <c r="C11" i="3"/>
  <c r="B11" i="3"/>
  <c r="A12" i="13" s="1"/>
  <c r="C10" i="3"/>
  <c r="B10" i="3"/>
  <c r="A11" i="13" s="1"/>
  <c r="B9" i="3"/>
  <c r="A10" i="13" s="1"/>
  <c r="C9" i="3"/>
  <c r="B7" i="3"/>
  <c r="A8" i="13" s="1"/>
  <c r="C7" i="3"/>
  <c r="B6" i="3"/>
  <c r="A7" i="13" s="1"/>
  <c r="C6" i="3"/>
  <c r="B5" i="3"/>
  <c r="A6" i="13" s="1"/>
  <c r="C5" i="3"/>
  <c r="B4" i="3"/>
  <c r="A5" i="13" s="1"/>
  <c r="C4" i="3"/>
  <c r="C3" i="3"/>
  <c r="B11" i="13" l="1"/>
  <c r="B7" i="13"/>
  <c r="B5" i="13"/>
  <c r="B12" i="13"/>
  <c r="B4" i="13"/>
  <c r="B10" i="13"/>
  <c r="B6" i="13"/>
  <c r="B8" i="13"/>
  <c r="P14" i="3"/>
  <c r="B16" i="13"/>
  <c r="P15" i="3"/>
  <c r="B17" i="13"/>
  <c r="P16" i="3"/>
  <c r="B18" i="13"/>
  <c r="K24" i="7"/>
  <c r="D23" i="7"/>
  <c r="F23" i="7"/>
  <c r="F3" i="1"/>
  <c r="F5" i="1"/>
  <c r="F4" i="1"/>
  <c r="F7" i="1"/>
  <c r="F6" i="1"/>
  <c r="K25" i="7" l="1"/>
  <c r="D24" i="7"/>
  <c r="F24" i="7"/>
  <c r="W1" i="2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L1" i="2"/>
  <c r="M1" i="2" s="1"/>
  <c r="N1" i="2" s="1"/>
  <c r="O1" i="2" s="1"/>
  <c r="P1" i="2" s="1"/>
  <c r="Q1" i="2" s="1"/>
  <c r="R1" i="2" s="1"/>
  <c r="S1" i="2" s="1"/>
  <c r="T1" i="2" s="1"/>
  <c r="U1" i="2" s="1"/>
  <c r="V1" i="2" s="1"/>
  <c r="C14" i="3"/>
  <c r="K26" i="7" l="1"/>
  <c r="F25" i="7"/>
  <c r="D25" i="7"/>
  <c r="D19" i="3"/>
  <c r="Q18" i="3"/>
  <c r="AI7" i="1"/>
  <c r="J7" i="1" s="1"/>
  <c r="AI6" i="1"/>
  <c r="J6" i="1" s="1"/>
  <c r="AI5" i="1"/>
  <c r="J5" i="1" s="1"/>
  <c r="AI4" i="1"/>
  <c r="J4" i="1" s="1"/>
  <c r="AI3" i="1"/>
  <c r="J3" i="1" s="1"/>
  <c r="C26" i="3"/>
  <c r="E1" i="1"/>
  <c r="Z5" i="1"/>
  <c r="C21" i="3"/>
  <c r="C19" i="3"/>
  <c r="C16" i="3"/>
  <c r="C15" i="3"/>
  <c r="C25" i="3" l="1"/>
  <c r="C2" i="2"/>
  <c r="C4" i="2"/>
  <c r="C3" i="2"/>
  <c r="K27" i="7"/>
  <c r="F26" i="7"/>
  <c r="D26" i="7"/>
  <c r="AI9" i="1"/>
  <c r="J9" i="1" s="1"/>
  <c r="I13" i="3"/>
  <c r="L4" i="3"/>
  <c r="L6" i="3"/>
  <c r="D21" i="3"/>
  <c r="L5" i="3"/>
  <c r="D20" i="3"/>
  <c r="C27" i="3"/>
  <c r="C28" i="3"/>
  <c r="C29" i="3" s="1"/>
  <c r="D5" i="3"/>
  <c r="D6" i="3" s="1"/>
  <c r="C20" i="3"/>
  <c r="AG3" i="2" l="1"/>
  <c r="AC3" i="2"/>
  <c r="Y3" i="2"/>
  <c r="AF3" i="2"/>
  <c r="AB3" i="2"/>
  <c r="X3" i="2"/>
  <c r="AA3" i="2"/>
  <c r="W3" i="2"/>
  <c r="AD3" i="2"/>
  <c r="AH3" i="2"/>
  <c r="AE3" i="2"/>
  <c r="Z3" i="2"/>
  <c r="D3" i="2"/>
  <c r="B3" i="2"/>
  <c r="AG4" i="2"/>
  <c r="AC4" i="2"/>
  <c r="Y4" i="2"/>
  <c r="AF4" i="2"/>
  <c r="AB4" i="2"/>
  <c r="X4" i="2"/>
  <c r="AE4" i="2"/>
  <c r="AA4" i="2"/>
  <c r="W4" i="2"/>
  <c r="AD4" i="2"/>
  <c r="AH4" i="2"/>
  <c r="Z4" i="2"/>
  <c r="B4" i="2"/>
  <c r="D4" i="2"/>
  <c r="AG2" i="2"/>
  <c r="AC2" i="2"/>
  <c r="Y2" i="2"/>
  <c r="AF2" i="2"/>
  <c r="AB2" i="2"/>
  <c r="X2" i="2"/>
  <c r="AE2" i="2"/>
  <c r="W2" i="2"/>
  <c r="AH2" i="2"/>
  <c r="Z2" i="2"/>
  <c r="AA2" i="2"/>
  <c r="AD2" i="2"/>
  <c r="C6" i="2"/>
  <c r="B2" i="2"/>
  <c r="D2" i="2"/>
  <c r="K28" i="7"/>
  <c r="D27" i="7"/>
  <c r="F27" i="7"/>
  <c r="I6" i="3" l="1"/>
  <c r="AR4" i="2"/>
  <c r="AL4" i="2"/>
  <c r="AT4" i="2"/>
  <c r="AS4" i="2"/>
  <c r="AN4" i="2"/>
  <c r="AQ4" i="2"/>
  <c r="AO4" i="2"/>
  <c r="AJ4" i="2"/>
  <c r="AM4" i="2"/>
  <c r="AK4" i="2"/>
  <c r="AP4" i="2"/>
  <c r="AI4" i="2"/>
  <c r="AO2" i="2"/>
  <c r="AJ2" i="2"/>
  <c r="AM2" i="2"/>
  <c r="AK2" i="2"/>
  <c r="AT2" i="2"/>
  <c r="AI2" i="2"/>
  <c r="I4" i="3"/>
  <c r="AR2" i="2"/>
  <c r="AL2" i="2"/>
  <c r="AP2" i="2"/>
  <c r="D6" i="2"/>
  <c r="AS2" i="2"/>
  <c r="AN2" i="2"/>
  <c r="AQ2" i="2"/>
  <c r="T4" i="2"/>
  <c r="R4" i="2"/>
  <c r="N4" i="2"/>
  <c r="U4" i="2"/>
  <c r="P4" i="2"/>
  <c r="S4" i="2"/>
  <c r="Q4" i="2"/>
  <c r="L4" i="2"/>
  <c r="O4" i="2"/>
  <c r="M4" i="2"/>
  <c r="K4" i="2"/>
  <c r="V4" i="2"/>
  <c r="T2" i="2"/>
  <c r="O2" i="2"/>
  <c r="V2" i="2"/>
  <c r="P2" i="2"/>
  <c r="K2" i="2"/>
  <c r="R2" i="2"/>
  <c r="L2" i="2"/>
  <c r="Q2" i="2"/>
  <c r="N2" i="2"/>
  <c r="B6" i="2"/>
  <c r="S2" i="2"/>
  <c r="M2" i="2"/>
  <c r="U2" i="2"/>
  <c r="T3" i="2"/>
  <c r="N3" i="2"/>
  <c r="R3" i="2"/>
  <c r="U3" i="2"/>
  <c r="P3" i="2"/>
  <c r="S3" i="2"/>
  <c r="Q3" i="2"/>
  <c r="L3" i="2"/>
  <c r="O3" i="2"/>
  <c r="M3" i="2"/>
  <c r="V3" i="2"/>
  <c r="K3" i="2"/>
  <c r="AK3" i="2"/>
  <c r="AP3" i="2"/>
  <c r="AT3" i="2"/>
  <c r="I5" i="3"/>
  <c r="AR3" i="2"/>
  <c r="AQ3" i="2"/>
  <c r="AL3" i="2"/>
  <c r="AS3" i="2"/>
  <c r="AN3" i="2"/>
  <c r="AM3" i="2"/>
  <c r="AO3" i="2"/>
  <c r="AJ3" i="2"/>
  <c r="AI3" i="2"/>
  <c r="K29" i="7"/>
  <c r="D28" i="7"/>
  <c r="F28" i="7"/>
  <c r="E16" i="3"/>
  <c r="E15" i="3"/>
  <c r="E14" i="3"/>
  <c r="I14" i="3" l="1"/>
  <c r="M4" i="3" s="1"/>
  <c r="N4" i="3" s="1"/>
  <c r="I15" i="3"/>
  <c r="M5" i="3" s="1"/>
  <c r="N5" i="3" s="1"/>
  <c r="I16" i="3"/>
  <c r="M6" i="3" s="1"/>
  <c r="N6" i="3" s="1"/>
  <c r="C17" i="13"/>
  <c r="K5" i="3"/>
  <c r="J5" i="3"/>
  <c r="C16" i="13"/>
  <c r="I8" i="3"/>
  <c r="C20" i="13" s="1"/>
  <c r="J4" i="3"/>
  <c r="K4" i="3"/>
  <c r="C18" i="13"/>
  <c r="K6" i="3"/>
  <c r="J6" i="3"/>
  <c r="K30" i="7"/>
  <c r="F29" i="7"/>
  <c r="D29" i="7"/>
  <c r="O6" i="3" l="1"/>
  <c r="Q6" i="3" s="1"/>
  <c r="D18" i="13" s="1"/>
  <c r="P6" i="3"/>
  <c r="K8" i="3"/>
  <c r="K9" i="3" s="1"/>
  <c r="J8" i="3"/>
  <c r="J9" i="3" s="1"/>
  <c r="K31" i="7"/>
  <c r="F30" i="7"/>
  <c r="D30" i="7"/>
  <c r="O5" i="3"/>
  <c r="Q5" i="3" s="1"/>
  <c r="P5" i="3"/>
  <c r="O4" i="3"/>
  <c r="Q4" i="3" s="1"/>
  <c r="P4" i="3"/>
  <c r="N8" i="3"/>
  <c r="P8" i="3" s="1"/>
  <c r="R6" i="3" l="1"/>
  <c r="R4" i="3"/>
  <c r="D16" i="13"/>
  <c r="R5" i="3"/>
  <c r="D17" i="13"/>
  <c r="K32" i="7"/>
  <c r="D31" i="7"/>
  <c r="F31" i="7"/>
  <c r="O8" i="3"/>
  <c r="Q8" i="3"/>
  <c r="R14" i="3"/>
  <c r="D11" i="2"/>
  <c r="E11" i="2" s="1"/>
  <c r="D12" i="2"/>
  <c r="E12" i="2" s="1"/>
  <c r="R16" i="3"/>
  <c r="R15" i="3"/>
  <c r="D13" i="2"/>
  <c r="E13" i="2" s="1"/>
  <c r="R8" i="3" l="1"/>
  <c r="D20" i="13"/>
  <c r="K33" i="7"/>
  <c r="F32" i="7"/>
  <c r="D32" i="7"/>
  <c r="R18" i="3"/>
  <c r="D15" i="2"/>
  <c r="K34" i="7" l="1"/>
  <c r="D33" i="7"/>
  <c r="F33" i="7"/>
  <c r="K35" i="7" l="1"/>
  <c r="F34" i="7"/>
  <c r="D34" i="7"/>
  <c r="K36" i="7" l="1"/>
  <c r="D35" i="7"/>
  <c r="F35" i="7"/>
  <c r="K37" i="7" l="1"/>
  <c r="D36" i="7"/>
  <c r="F36" i="7"/>
  <c r="K38" i="7" l="1"/>
  <c r="D37" i="7"/>
  <c r="F37" i="7"/>
  <c r="K39" i="7" l="1"/>
  <c r="F38" i="7"/>
  <c r="D38" i="7"/>
  <c r="K40" i="7" l="1"/>
  <c r="D39" i="7"/>
  <c r="F39" i="7"/>
  <c r="K41" i="7" l="1"/>
  <c r="F40" i="7"/>
  <c r="D40" i="7"/>
  <c r="K42" i="7" l="1"/>
  <c r="F41" i="7"/>
  <c r="D41" i="7"/>
  <c r="K43" i="7" l="1"/>
  <c r="D42" i="7"/>
  <c r="F42" i="7"/>
  <c r="K44" i="7" l="1"/>
  <c r="D43" i="7"/>
  <c r="F43" i="7"/>
  <c r="K45" i="7" l="1"/>
  <c r="F44" i="7"/>
  <c r="D44" i="7"/>
  <c r="K46" i="7" l="1"/>
  <c r="F45" i="7"/>
  <c r="D45" i="7"/>
  <c r="K47" i="7" l="1"/>
  <c r="D46" i="7"/>
  <c r="F46" i="7"/>
  <c r="K48" i="7" l="1"/>
  <c r="D47" i="7"/>
  <c r="F47" i="7"/>
  <c r="K49" i="7" l="1"/>
  <c r="F48" i="7"/>
  <c r="D48" i="7"/>
  <c r="K50" i="7" l="1"/>
  <c r="F49" i="7"/>
  <c r="D49" i="7"/>
  <c r="K51" i="7" l="1"/>
  <c r="D50" i="7"/>
  <c r="F50" i="7"/>
  <c r="K52" i="7" l="1"/>
  <c r="D51" i="7"/>
  <c r="F51" i="7"/>
  <c r="K53" i="7" l="1"/>
  <c r="F52" i="7"/>
  <c r="D52" i="7"/>
  <c r="K54" i="7" l="1"/>
  <c r="F53" i="7"/>
  <c r="D53" i="7"/>
  <c r="K55" i="7" l="1"/>
  <c r="D54" i="7"/>
  <c r="F54" i="7"/>
  <c r="K56" i="7" l="1"/>
  <c r="D55" i="7"/>
  <c r="F55" i="7"/>
  <c r="K57" i="7" l="1"/>
  <c r="F56" i="7"/>
  <c r="D56" i="7"/>
  <c r="K58" i="7" l="1"/>
  <c r="F57" i="7"/>
  <c r="D57" i="7"/>
  <c r="K59" i="7" l="1"/>
  <c r="F58" i="7"/>
  <c r="D58" i="7"/>
  <c r="K60" i="7" l="1"/>
  <c r="F59" i="7"/>
  <c r="D59" i="7"/>
  <c r="K61" i="7" l="1"/>
  <c r="F60" i="7"/>
  <c r="D60" i="7"/>
  <c r="K62" i="7" l="1"/>
  <c r="F61" i="7"/>
  <c r="D61" i="7"/>
  <c r="K63" i="7" l="1"/>
  <c r="D62" i="7"/>
  <c r="F62" i="7"/>
  <c r="K64" i="7" l="1"/>
  <c r="D63" i="7"/>
  <c r="F63" i="7"/>
  <c r="K65" i="7" l="1"/>
  <c r="F64" i="7"/>
  <c r="D64" i="7"/>
  <c r="K66" i="7" l="1"/>
  <c r="F65" i="7"/>
  <c r="D65" i="7"/>
  <c r="K67" i="7" l="1"/>
  <c r="F66" i="7"/>
  <c r="D66" i="7"/>
  <c r="K68" i="7" l="1"/>
  <c r="D67" i="7"/>
  <c r="F67" i="7"/>
  <c r="F68" i="7" l="1"/>
  <c r="D68" i="7"/>
</calcChain>
</file>

<file path=xl/sharedStrings.xml><?xml version="1.0" encoding="utf-8"?>
<sst xmlns="http://schemas.openxmlformats.org/spreadsheetml/2006/main" count="3701" uniqueCount="617">
  <si>
    <t>NNN</t>
  </si>
  <si>
    <t>Gross</t>
  </si>
  <si>
    <t>Base Year</t>
  </si>
  <si>
    <t>NAP</t>
  </si>
  <si>
    <t>Taxes</t>
  </si>
  <si>
    <t>Insurance</t>
  </si>
  <si>
    <t>Old Timey Tenant</t>
  </si>
  <si>
    <t>Year 1</t>
  </si>
  <si>
    <t>None</t>
  </si>
  <si>
    <t>Vacant</t>
  </si>
  <si>
    <t>Total</t>
  </si>
  <si>
    <t>TenantNumber</t>
  </si>
  <si>
    <t>TenantName</t>
  </si>
  <si>
    <t>LeaseStart</t>
  </si>
  <si>
    <t>SquareFootage</t>
  </si>
  <si>
    <t>MinimumOccupancyGrossup</t>
  </si>
  <si>
    <t>LeaseFirstPay</t>
  </si>
  <si>
    <t>CAMTypeTax</t>
  </si>
  <si>
    <t>CAMTypeInsurance</t>
  </si>
  <si>
    <t>CAMTypeOther</t>
  </si>
  <si>
    <t>Other Cam Expense</t>
  </si>
  <si>
    <t>Tax</t>
  </si>
  <si>
    <t>Other</t>
  </si>
  <si>
    <t>Recovery as a Percentage</t>
  </si>
  <si>
    <t>TOTAL SF</t>
  </si>
  <si>
    <t>TOTAL OCCUPIED SF</t>
  </si>
  <si>
    <t>TOTAL VACANT SF</t>
  </si>
  <si>
    <t>VACANCY PERCENTAGE</t>
  </si>
  <si>
    <t>TOTAL</t>
  </si>
  <si>
    <t>CurrentTenantNumber</t>
  </si>
  <si>
    <t>Building Stats</t>
  </si>
  <si>
    <t>Share of Amount on a NNN basis, at gross up minimum occupancy percentage (if applicable)</t>
  </si>
  <si>
    <t>base Stop</t>
  </si>
  <si>
    <t>minimal share of bldg</t>
  </si>
  <si>
    <t>actual share of bldg</t>
  </si>
  <si>
    <t>StopOther</t>
  </si>
  <si>
    <t>StopInsurance</t>
  </si>
  <si>
    <t>StopAmountInsurance</t>
  </si>
  <si>
    <t>StopAmountOther</t>
  </si>
  <si>
    <t>StopTax</t>
  </si>
  <si>
    <t>No</t>
  </si>
  <si>
    <t>Yes</t>
  </si>
  <si>
    <t>StopAmountTax</t>
  </si>
  <si>
    <t>ExpenseType</t>
  </si>
  <si>
    <t>Recovery Amount for this Tenant</t>
  </si>
  <si>
    <t>Recovery Amount for this Tenant as a percentage if bldg is 100% occupied</t>
  </si>
  <si>
    <t>Recoveries</t>
  </si>
  <si>
    <t>Called Out Per Lease</t>
  </si>
  <si>
    <t>RecoveriesTax</t>
  </si>
  <si>
    <t>RecoveriesInsurance</t>
  </si>
  <si>
    <t>RecoveriesOther</t>
  </si>
  <si>
    <t>Calc Stop</t>
  </si>
  <si>
    <t>Calc Year1 for reference</t>
  </si>
  <si>
    <t>Calc Year 1 Based on</t>
  </si>
  <si>
    <t>CALC YEAR 1 METHODS</t>
  </si>
  <si>
    <t>LeaseSeasoning</t>
  </si>
  <si>
    <t>EffectiveDate</t>
  </si>
  <si>
    <t>Specific Calendar Year Calculator</t>
  </si>
  <si>
    <t>Need to add feature for different cam pools</t>
  </si>
  <si>
    <t>Should really calc recoveries by Month but showing Annual just for demo)</t>
  </si>
  <si>
    <t>Stop Amount used for Calculation</t>
  </si>
  <si>
    <t>TenantsCount</t>
  </si>
  <si>
    <t>RecoveriesTotal</t>
  </si>
  <si>
    <t>Last Recoveries Result Grand Total</t>
  </si>
  <si>
    <t>Last Recoveries Run Result for Current Tenant</t>
  </si>
  <si>
    <t>Last Recoveries Run Result All  Tenants</t>
  </si>
  <si>
    <t>Current Tenant</t>
  </si>
  <si>
    <t>All Tenants</t>
  </si>
  <si>
    <t>Share of Amount on a NNN basis, as if bldg is 100% occupied, full year for tenant</t>
  </si>
  <si>
    <t>Recovery Amount partial year (if applicable)</t>
  </si>
  <si>
    <t>Annual Base Rent</t>
  </si>
  <si>
    <t>Month</t>
  </si>
  <si>
    <t>Month:</t>
  </si>
  <si>
    <t>ReoveriesByMonth</t>
  </si>
  <si>
    <t>RunByPeriod</t>
  </si>
  <si>
    <t>RunByChoices</t>
  </si>
  <si>
    <t>Year</t>
  </si>
  <si>
    <t>Category name</t>
  </si>
  <si>
    <t>Cat #</t>
  </si>
  <si>
    <t>CurrentMonth as Applicable</t>
  </si>
  <si>
    <t>Recoveriesinsurance</t>
  </si>
  <si>
    <t>MonthlyTotals</t>
  </si>
  <si>
    <t>RecoveriesTaxMonthTotal</t>
  </si>
  <si>
    <t>CommonBrain Dashboard</t>
  </si>
  <si>
    <t>Dash Item Name</t>
  </si>
  <si>
    <t>DashItem Name 2 (alternative name)</t>
  </si>
  <si>
    <t>Status</t>
  </si>
  <si>
    <t>Geography</t>
  </si>
  <si>
    <t>Other Categorization</t>
  </si>
  <si>
    <t>Designer Building LLC</t>
  </si>
  <si>
    <t>15 East 63rd Street</t>
  </si>
  <si>
    <t xml:space="preserve">Active </t>
  </si>
  <si>
    <t>NYC</t>
  </si>
  <si>
    <t>Long Island Estates, LLC</t>
  </si>
  <si>
    <t>313 Mccouns Lane</t>
  </si>
  <si>
    <t>Long Island NY</t>
  </si>
  <si>
    <t>Enter Deal Name:</t>
  </si>
  <si>
    <t>https://encrypted-tbn0.gstatic.com/images?q=tbn:ANd9GcTBCwrQ_KEareiJVvu6c75Rn9_Bb-0J1ldBFQH8CatRhFRpfJx_</t>
  </si>
  <si>
    <t>DashName</t>
  </si>
  <si>
    <t>Sheet Name</t>
  </si>
  <si>
    <t>Tab Name</t>
  </si>
  <si>
    <t>Major Category</t>
  </si>
  <si>
    <t>Specific Category</t>
  </si>
  <si>
    <t>Value</t>
  </si>
  <si>
    <t>Hover Message</t>
  </si>
  <si>
    <t>Source File</t>
  </si>
  <si>
    <t>Source Page #</t>
  </si>
  <si>
    <t>ID</t>
  </si>
  <si>
    <t>Modulus</t>
  </si>
  <si>
    <t>Concatenate</t>
  </si>
  <si>
    <t>Asset Management</t>
  </si>
  <si>
    <t>Summary</t>
  </si>
  <si>
    <t>Salient Data</t>
  </si>
  <si>
    <t xml:space="preserve">Property Address 1: </t>
  </si>
  <si>
    <t>6135 NW 167th Street</t>
  </si>
  <si>
    <t>Google Map</t>
  </si>
  <si>
    <t>www.google.com/maps/place/E+25,+6135+NW+167th+St,+Hialeah,+FL+33015/@25.9256539,-80.3041253,17z/data=!3m1!4b1!4m5!3m4!1s0x88d9a53e54f0c72d:0xc2b80eec0935011e!8m2!3d25.9256539!4d-80.3019366</t>
  </si>
  <si>
    <t>Project Alt Name</t>
  </si>
  <si>
    <t>Project Snoopy</t>
  </si>
  <si>
    <t>Simpson Thatcher Code Name</t>
  </si>
  <si>
    <t>www.snoopy.com</t>
  </si>
  <si>
    <t xml:space="preserve">Property Address 2: </t>
  </si>
  <si>
    <t>Miami Lakes, FL 33015</t>
  </si>
  <si>
    <t>County</t>
  </si>
  <si>
    <t>Miami Dade</t>
  </si>
  <si>
    <t xml:space="preserve">APN: </t>
  </si>
  <si>
    <t>40-237229</t>
  </si>
  <si>
    <t xml:space="preserve">Type of Property: </t>
  </si>
  <si>
    <t>Industrial</t>
  </si>
  <si>
    <t>Single Story Tilt Up</t>
  </si>
  <si>
    <t>Year Built</t>
  </si>
  <si>
    <t>Year Renovated</t>
  </si>
  <si>
    <t>Submarket</t>
  </si>
  <si>
    <t>Key Biscayne</t>
  </si>
  <si>
    <t>Next to a WeWork</t>
  </si>
  <si>
    <t>www.miamiandbeaches.com/business-service/key-biscayne-chamber-of-commerce-and-visitors-center/100975</t>
  </si>
  <si>
    <t>Financing</t>
  </si>
  <si>
    <t>Loan Details</t>
  </si>
  <si>
    <t>Aggregate Current Loan Balance</t>
  </si>
  <si>
    <t>www.dropbox.com/s/ywqxyrj528gutrv/Lending%20Information.xlsx?dl=0</t>
  </si>
  <si>
    <t xml:space="preserve">Cross Collateralized </t>
  </si>
  <si>
    <t>Aggregate Current Payment</t>
  </si>
  <si>
    <t>Cross Collateralized %</t>
  </si>
  <si>
    <t>Current Info</t>
  </si>
  <si>
    <t>Cross Collateralized</t>
  </si>
  <si>
    <t>Property Management</t>
  </si>
  <si>
    <t>Manager</t>
  </si>
  <si>
    <t>Manager Details</t>
  </si>
  <si>
    <t>Mgt Company Name</t>
  </si>
  <si>
    <t>All Good Management, LLC</t>
  </si>
  <si>
    <t>need to add their contact details!</t>
  </si>
  <si>
    <t>HR Infromation</t>
  </si>
  <si>
    <t># of Workers</t>
  </si>
  <si>
    <t>www.orgplus.com/wp-content/uploads/2015/11/OrgPlus-RealTime-Pro-Hero-Image.png</t>
  </si>
  <si>
    <t>Training manuals</t>
  </si>
  <si>
    <t>www.diamondfacts.org/pdfs/industry/TrainingGuide_v5.pdf</t>
  </si>
  <si>
    <t>Property</t>
  </si>
  <si>
    <t>Property Details</t>
  </si>
  <si>
    <t>Date Purchased</t>
  </si>
  <si>
    <t>Gross Square Footage</t>
  </si>
  <si>
    <t>11,000 SF</t>
  </si>
  <si>
    <t>Net Rentable SF</t>
  </si>
  <si>
    <t>10,500 SF</t>
  </si>
  <si>
    <t>Most Recent Apprasial Date</t>
  </si>
  <si>
    <t>Final Walk Thru Inspector</t>
  </si>
  <si>
    <t>Donald Duck</t>
  </si>
  <si>
    <t>www.mickey.disney.com/donald</t>
  </si>
  <si>
    <t>Vendor Management</t>
  </si>
  <si>
    <t>Work Orders</t>
  </si>
  <si>
    <t>Number</t>
  </si>
  <si>
    <t>Area</t>
  </si>
  <si>
    <t>Computer Room AC Filters</t>
  </si>
  <si>
    <t>Parts Used</t>
  </si>
  <si>
    <t>List Here</t>
  </si>
  <si>
    <t>www.grainger.com/content/facilitymaintenance</t>
  </si>
  <si>
    <t>Contracts</t>
  </si>
  <si>
    <t>Maintenance Contract</t>
  </si>
  <si>
    <t>www.bin95.com/ebooks/Maintenance-guide-sample.pdf</t>
  </si>
  <si>
    <t>In Process</t>
  </si>
  <si>
    <t>Location</t>
  </si>
  <si>
    <t>Lower level</t>
  </si>
  <si>
    <t>Room</t>
  </si>
  <si>
    <t>Priority</t>
  </si>
  <si>
    <t>Mediun</t>
  </si>
  <si>
    <t>On Site Details</t>
  </si>
  <si>
    <t>Utilities</t>
  </si>
  <si>
    <t>Most Recent Utility Bill</t>
  </si>
  <si>
    <t>this is from the appaisal</t>
  </si>
  <si>
    <t>Vendor Contracts</t>
  </si>
  <si>
    <t>Property Management Company</t>
  </si>
  <si>
    <t>Ray Donovan, LLC</t>
  </si>
  <si>
    <t>www.rayshousecleaning.com/</t>
  </si>
  <si>
    <t xml:space="preserve">Vending Machines </t>
  </si>
  <si>
    <t>Concessions, LLC</t>
  </si>
  <si>
    <t>Laundry</t>
  </si>
  <si>
    <t>Coin Cleaners, LLC</t>
  </si>
  <si>
    <t xml:space="preserve">HVAC </t>
  </si>
  <si>
    <t>It's Freaking Hot, LLC</t>
  </si>
  <si>
    <t xml:space="preserve">Landscape </t>
  </si>
  <si>
    <t>Sling Blade, LLC</t>
  </si>
  <si>
    <t>Elevator repair</t>
  </si>
  <si>
    <t>Lifts &amp; Downs, LLC</t>
  </si>
  <si>
    <t>Refuse</t>
  </si>
  <si>
    <t xml:space="preserve">Fire Alarm </t>
  </si>
  <si>
    <t>Exterminator</t>
  </si>
  <si>
    <t>Janitorial</t>
  </si>
  <si>
    <t>Site Visit</t>
  </si>
  <si>
    <t>Roof Condition</t>
  </si>
  <si>
    <t>Good</t>
  </si>
  <si>
    <t>Need to add the warranty</t>
  </si>
  <si>
    <t>www.cohassetma.org/DocumentCenter/Home/View/358</t>
  </si>
  <si>
    <t>Water Heater Condition</t>
  </si>
  <si>
    <t>Not Applicable</t>
  </si>
  <si>
    <t>Tenant maintains own water heaters</t>
  </si>
  <si>
    <t>Elevator Condition</t>
  </si>
  <si>
    <t>Closing Checklist</t>
  </si>
  <si>
    <t>Closing Docs</t>
  </si>
  <si>
    <t>Transaction Documentation</t>
  </si>
  <si>
    <t>Purchaser</t>
  </si>
  <si>
    <t>Real Estate 1934, LLC</t>
  </si>
  <si>
    <t>Fred Jones Family Fund</t>
  </si>
  <si>
    <t>search.sunbiz.org/Inquiry/CorporationSearch/SearchResultDetail?inquirytype=EntityName&amp;directionType=Initial&amp;searchNameOrder=REALESTATE1934%20L140001073530&amp;aggregateId=flal-l14000107353-10227a0d-0810-4347-a828-ba811df51ea1&amp;searchTerm=Real%20Estate%201934%2C%20LLC&amp;listNameOrder=REALESTATE1934%20L140001073530</t>
  </si>
  <si>
    <t>LOI Date</t>
  </si>
  <si>
    <t>www.floridarealtors.org/LegalCenter/HotTopics/upload/FloridaRealtors-FloridaBar-4x_WEB-VERSION.pdf</t>
  </si>
  <si>
    <t>Purchase and Sale Date</t>
  </si>
  <si>
    <t xml:space="preserve">Amendments to P &amp; S </t>
  </si>
  <si>
    <t>Remove Contingencies</t>
  </si>
  <si>
    <t>Contingency Removal Documentation</t>
  </si>
  <si>
    <t>Exhibits to P&amp;S Agreement</t>
  </si>
  <si>
    <t>Warranties</t>
  </si>
  <si>
    <t xml:space="preserve">Legal Description </t>
  </si>
  <si>
    <t>Form of Grant Deed</t>
  </si>
  <si>
    <t xml:space="preserve">List of Tenants </t>
  </si>
  <si>
    <t>www.ncscommercial.com/library/documents/Rent%20Roll.pdf</t>
  </si>
  <si>
    <t xml:space="preserve">Rent Roll </t>
  </si>
  <si>
    <t>Form of Estoppel</t>
  </si>
  <si>
    <t>Personal Property Value</t>
  </si>
  <si>
    <t>Please see attached List</t>
  </si>
  <si>
    <t>www.dropbox.com/s/5zayixspwm4lj8e/Sample%20Personal%20Property.pdf?dl=0</t>
  </si>
  <si>
    <t>Escrow</t>
  </si>
  <si>
    <t>Title Company</t>
  </si>
  <si>
    <t>First American</t>
  </si>
  <si>
    <t>www.firstam.com</t>
  </si>
  <si>
    <t>Title Agent</t>
  </si>
  <si>
    <t>Jerry Seinfeld</t>
  </si>
  <si>
    <t>email is jerry.seinfeld@firstam.com</t>
  </si>
  <si>
    <t>Purchase Price</t>
  </si>
  <si>
    <t>3rd Party Reports</t>
  </si>
  <si>
    <t>Appraisal Value</t>
  </si>
  <si>
    <t>www.dropbox.com/s/6nz0r7r1zokjoxk/Sample-Appraisal-Report-Industrial.pdf?dl=0</t>
  </si>
  <si>
    <t>Third Parties</t>
  </si>
  <si>
    <t>Environmental</t>
  </si>
  <si>
    <t>Clean</t>
  </si>
  <si>
    <t>www.jdsupra.com/legalnews/phase-1-environmental-report-in-commerci-32477/</t>
  </si>
  <si>
    <t>Deferred Maintenance</t>
  </si>
  <si>
    <t>This is the original deferrred maintenacne at closing.</t>
  </si>
  <si>
    <t>www.dropbox.com/s/z6excuzhf5vtiql/Sample_Commercial_Report%20Inspection.pdf?dl=0</t>
  </si>
  <si>
    <t>Zoning/Flood Report</t>
  </si>
  <si>
    <t>Ownership Details</t>
  </si>
  <si>
    <t>Entity Related</t>
  </si>
  <si>
    <t>Ownership</t>
  </si>
  <si>
    <t>FEI/EIN Number</t>
  </si>
  <si>
    <t>47-1315100</t>
  </si>
  <si>
    <t>Most Recent Annual Report</t>
  </si>
  <si>
    <t>Entity Annual Report Compliant</t>
  </si>
  <si>
    <t>Single Purpose Entity</t>
  </si>
  <si>
    <t>Jusrisdiction</t>
  </si>
  <si>
    <t>Florida Limited Liability Company</t>
  </si>
  <si>
    <t>SOS Number</t>
  </si>
  <si>
    <t>L14000107353</t>
  </si>
  <si>
    <t>Next Annual Report Due</t>
  </si>
  <si>
    <t>Registered Agent</t>
  </si>
  <si>
    <t>Starchevich Blanco, Luis E</t>
  </si>
  <si>
    <t>Independent Director</t>
  </si>
  <si>
    <t>Org Chart/Organizational Documents</t>
  </si>
  <si>
    <t>Legal</t>
  </si>
  <si>
    <t>Liens</t>
  </si>
  <si>
    <t>www.ccs-ind.com/pdf/intent-file-lien.pdf</t>
  </si>
  <si>
    <t>Lawsuits against property</t>
  </si>
  <si>
    <t>Conforming Issues</t>
  </si>
  <si>
    <t>Parking Spaces Required</t>
  </si>
  <si>
    <t>Parking Spaces Actual</t>
  </si>
  <si>
    <t>Financial Diligence</t>
  </si>
  <si>
    <t>Financials</t>
  </si>
  <si>
    <t>Equipment Value</t>
  </si>
  <si>
    <t>bfs.ucr.edu/equipment/documents/eqmgt_inventory_guidebook.pdf</t>
  </si>
  <si>
    <t>Income statement</t>
  </si>
  <si>
    <t>Need this</t>
  </si>
  <si>
    <t>Balance Sheet</t>
  </si>
  <si>
    <t xml:space="preserve"> Statement of Cash Flows</t>
  </si>
  <si>
    <t>Last three year’s utility bills with consumption figures</t>
  </si>
  <si>
    <t>Monthly occupancy levels</t>
  </si>
  <si>
    <t>Capital Expenditures</t>
  </si>
  <si>
    <t>Other Legal</t>
  </si>
  <si>
    <t>Document Custody</t>
  </si>
  <si>
    <t>Recording Date</t>
  </si>
  <si>
    <t>No later than  4/2/18</t>
  </si>
  <si>
    <t>Final Closing Date</t>
  </si>
  <si>
    <t>Construction Related</t>
  </si>
  <si>
    <t>Lender Facing</t>
  </si>
  <si>
    <t>Draws</t>
  </si>
  <si>
    <t>Agreement</t>
  </si>
  <si>
    <t>Monticello Agreement</t>
  </si>
  <si>
    <t>www.themonticellogroup.com/SAMPLE%20DRAW%20SCHEDULE%20and%20Job%20Cost%20Breakdown.pdf</t>
  </si>
  <si>
    <t>Draw #1</t>
  </si>
  <si>
    <t>Sample Requests for Demo</t>
  </si>
  <si>
    <t>www.dropbox.com/s/gz3s6xdpazt5ptr/Construction%20Advance%20Request.pdf?dl=0</t>
  </si>
  <si>
    <t>Draw #2</t>
  </si>
  <si>
    <t>Draw #3</t>
  </si>
  <si>
    <t>Draw #4</t>
  </si>
  <si>
    <t>Draw #5</t>
  </si>
  <si>
    <t>Draw #6</t>
  </si>
  <si>
    <t>Draw #7</t>
  </si>
  <si>
    <t>Draw #8</t>
  </si>
  <si>
    <t>Draw #9</t>
  </si>
  <si>
    <t>Draw #10</t>
  </si>
  <si>
    <t>AON</t>
  </si>
  <si>
    <t>Idenifitication</t>
  </si>
  <si>
    <t>Deal ID</t>
  </si>
  <si>
    <t>Derick Master Portfolio</t>
  </si>
  <si>
    <t/>
  </si>
  <si>
    <t>Location ID</t>
  </si>
  <si>
    <t>Eastern</t>
  </si>
  <si>
    <t>Property ID</t>
  </si>
  <si>
    <t>Fund</t>
  </si>
  <si>
    <t>Primary Portfoio</t>
  </si>
  <si>
    <t>Location Name</t>
  </si>
  <si>
    <t>Test Property</t>
  </si>
  <si>
    <t>Contact</t>
  </si>
  <si>
    <t>Sponsor</t>
  </si>
  <si>
    <t>John Smith Enterprises</t>
  </si>
  <si>
    <t>Sponsor
Contact</t>
  </si>
  <si>
    <t>John Smith</t>
  </si>
  <si>
    <t xml:space="preserve">Sponsor Email </t>
  </si>
  <si>
    <t>john@smith.com</t>
  </si>
  <si>
    <t>Deal Manager</t>
  </si>
  <si>
    <t>Mary Jones</t>
  </si>
  <si>
    <t>Identification</t>
  </si>
  <si>
    <t xml:space="preserve"> Address  </t>
  </si>
  <si>
    <t>Location City</t>
  </si>
  <si>
    <t>Miami Lakes</t>
  </si>
  <si>
    <t xml:space="preserve"> Zip Code</t>
  </si>
  <si>
    <t>33015</t>
  </si>
  <si>
    <t xml:space="preserve"> State</t>
  </si>
  <si>
    <t>Occupancy Property</t>
  </si>
  <si>
    <t>is this as of a certain date</t>
  </si>
  <si>
    <t>Occupancy Liabiltiy</t>
  </si>
  <si>
    <t>TBD</t>
  </si>
  <si>
    <t>not sure?</t>
  </si>
  <si>
    <t>Sq Ft 
Commercial</t>
  </si>
  <si>
    <t>SQ FT Apartments</t>
  </si>
  <si>
    <t>UNITS</t>
  </si>
  <si>
    <t>I assume this is just for mulfitfamily?</t>
  </si>
  <si>
    <t>Sales Bar &amp; Restaurant for Hotels</t>
  </si>
  <si>
    <t>Acres</t>
  </si>
  <si>
    <t>Commercial Condo so not applicable</t>
  </si>
  <si>
    <t>www.miamidade.gov/propertysearch/#/?folio=3020130180001</t>
  </si>
  <si>
    <t>2015-16 Building Value</t>
  </si>
  <si>
    <t>appraisal value</t>
  </si>
  <si>
    <t>2015-16 Contents</t>
  </si>
  <si>
    <t>2015-16 Business 
Interruption</t>
  </si>
  <si>
    <t>2015-16 Total Insured
Values</t>
  </si>
  <si>
    <t>Public Assembly Areas?</t>
  </si>
  <si>
    <t>Maintaining Walkways and Lots</t>
  </si>
  <si>
    <t>Property Maintains</t>
  </si>
  <si>
    <t>need to get a maintenance contract</t>
  </si>
  <si>
    <t>Safety Programs?</t>
  </si>
  <si>
    <t>N</t>
  </si>
  <si>
    <t>need explanation what this is</t>
  </si>
  <si>
    <t>Pools?</t>
  </si>
  <si>
    <t>24 Hour Security?</t>
  </si>
  <si>
    <t>this is a suburan office</t>
  </si>
  <si>
    <t>Central Alarm?</t>
  </si>
  <si>
    <t>Y</t>
  </si>
  <si>
    <t>www.dropbox.com/s/u9t9fm75u5vgy8p/Certificate%20of%20an%20Alarm%20burg_central_station_2012.pdf?dl=0</t>
  </si>
  <si>
    <t>Construction</t>
  </si>
  <si>
    <t>Structural Upgrade (Year?)</t>
  </si>
  <si>
    <t>Roof System</t>
  </si>
  <si>
    <t>BU or sngle ply membrane w/o gutters</t>
  </si>
  <si>
    <t>should confirm with a third party report</t>
  </si>
  <si>
    <t>Roof Geometry (flat, gable, hip)</t>
  </si>
  <si>
    <t>Roof Anchorage</t>
  </si>
  <si>
    <t>Roof Age</t>
  </si>
  <si>
    <t>Protection of Openings (Windows, Shutters)</t>
  </si>
  <si>
    <t>First Floor Elevation</t>
  </si>
  <si>
    <t>Sprinklers</t>
  </si>
  <si>
    <t>Stories</t>
  </si>
  <si>
    <t>is this redudnant</t>
  </si>
  <si>
    <t>Stories Below Ground</t>
  </si>
  <si>
    <t>Buildings</t>
  </si>
  <si>
    <t>AOP/CA/Tier 1</t>
  </si>
  <si>
    <t>California EQ
(Y/N)</t>
  </si>
  <si>
    <t>this could be automated</t>
  </si>
  <si>
    <t>NFIP Policy (Y/N)</t>
  </si>
  <si>
    <t>Flood Zone</t>
  </si>
  <si>
    <t>Flood Zone X</t>
  </si>
  <si>
    <t>Engineering</t>
  </si>
  <si>
    <t>FLOOROCCUPANCY</t>
  </si>
  <si>
    <t>2 stories plus the ground floor</t>
  </si>
  <si>
    <t>BLDGCLASS</t>
  </si>
  <si>
    <t>need the referend guide</t>
  </si>
  <si>
    <t>BLDGSCHEME</t>
  </si>
  <si>
    <t>Need some help from Derick on this</t>
  </si>
  <si>
    <t>OCCTYPE</t>
  </si>
  <si>
    <t>OCCSCHEME</t>
  </si>
  <si>
    <t>YEARBUILT</t>
  </si>
  <si>
    <t>p10 of appraisal</t>
  </si>
  <si>
    <t>www.fema.gov/media-library-data/1449521770675-e0c4623964aaec64cb33a1d141fd6378/F-123_GeneralProperty_SFIP_102015.pdf</t>
  </si>
  <si>
    <t>YEARUPGRAD</t>
  </si>
  <si>
    <t>PCNTCOMPLT</t>
  </si>
  <si>
    <t>CONQUAL</t>
  </si>
  <si>
    <t>shoud we limit this code numbers or the codes?</t>
  </si>
  <si>
    <t>SHAPECONF</t>
  </si>
  <si>
    <t xml:space="preserve">Regular </t>
  </si>
  <si>
    <t>STORYPROF</t>
  </si>
  <si>
    <t xml:space="preserve">No </t>
  </si>
  <si>
    <t>OVERPROF</t>
  </si>
  <si>
    <t>CLADDING</t>
  </si>
  <si>
    <t>SHORTCOL</t>
  </si>
  <si>
    <t>ORNAMENT</t>
  </si>
  <si>
    <t>MECHELEC</t>
  </si>
  <si>
    <t>DURESS</t>
  </si>
  <si>
    <t>Only applies to buildings pre 1989 (does this year move over time?)</t>
  </si>
  <si>
    <t>POUNDING</t>
  </si>
  <si>
    <t>ENGFOUND</t>
  </si>
  <si>
    <t>BASEISOL</t>
  </si>
  <si>
    <t>FRAMEBOLT</t>
  </si>
  <si>
    <t>TILTUPRET</t>
  </si>
  <si>
    <t>URMPROV</t>
  </si>
  <si>
    <t>STRUCTUP</t>
  </si>
  <si>
    <t>MASINTPART</t>
  </si>
  <si>
    <t>EQSLINS</t>
  </si>
  <si>
    <t>EQSLSUSCEPTIBILITY</t>
  </si>
  <si>
    <t>SPNKLRTYPE</t>
  </si>
  <si>
    <t>EQCV2PCTSP</t>
  </si>
  <si>
    <t>EQCV9PCTSP</t>
  </si>
  <si>
    <t>CONSTQUALI</t>
  </si>
  <si>
    <t>ROOFSYS</t>
  </si>
  <si>
    <t>ROOFGEOM</t>
  </si>
  <si>
    <t>ROOFANCH</t>
  </si>
  <si>
    <t>ROOFAGE</t>
  </si>
  <si>
    <t>ROOFEQUIP</t>
  </si>
  <si>
    <t>EXTORN</t>
  </si>
  <si>
    <t>CLADSYS</t>
  </si>
  <si>
    <t>CLADRATE</t>
  </si>
  <si>
    <t>FOUNDSYS</t>
  </si>
  <si>
    <t>MECHGROUND</t>
  </si>
  <si>
    <t>RESISTOPEN</t>
  </si>
  <si>
    <t>ARCHITECT</t>
  </si>
  <si>
    <t>FLASHING</t>
  </si>
  <si>
    <t>BASEMENT</t>
  </si>
  <si>
    <t>Entity Management</t>
  </si>
  <si>
    <t>Parent Entity, LLC</t>
  </si>
  <si>
    <t>Entity Details</t>
  </si>
  <si>
    <t>Business Name</t>
  </si>
  <si>
    <t>EIN Number</t>
  </si>
  <si>
    <t>12-3456789</t>
  </si>
  <si>
    <t>Contact Name</t>
  </si>
  <si>
    <t>John Daddy</t>
  </si>
  <si>
    <t>Street Address</t>
  </si>
  <si>
    <t>99 Main Street</t>
  </si>
  <si>
    <t>City</t>
  </si>
  <si>
    <t>Austin</t>
  </si>
  <si>
    <t>State</t>
  </si>
  <si>
    <t>Texas</t>
  </si>
  <si>
    <t>Zipcode</t>
  </si>
  <si>
    <t># of Children</t>
  </si>
  <si>
    <t>Sponsor Name</t>
  </si>
  <si>
    <t>RA Details</t>
  </si>
  <si>
    <t>Evidence</t>
  </si>
  <si>
    <t>Registered Agent Name</t>
  </si>
  <si>
    <t>LegalZoom</t>
  </si>
  <si>
    <t>Registered Agent Contact</t>
  </si>
  <si>
    <t>Ricky Regagent</t>
  </si>
  <si>
    <t>Invoices</t>
  </si>
  <si>
    <t>This is the last invoice for 2018, 2019 Invoices come out March 1, 2018</t>
  </si>
  <si>
    <t>Child Entity, LLC</t>
  </si>
  <si>
    <t>Disregarded Entity</t>
  </si>
  <si>
    <t>Parent Entity Tax iD is 12-3456789</t>
  </si>
  <si>
    <t>Name</t>
  </si>
  <si>
    <t>Ricky RA</t>
  </si>
  <si>
    <t>100 LZ Way</t>
  </si>
  <si>
    <t>Main Stats</t>
  </si>
  <si>
    <t>Cost Basis</t>
  </si>
  <si>
    <t>www.dropbox.com/s/r5qpxj2fmmv8u9n/HUD%20settlement%20statement.pdf?dl=0</t>
  </si>
  <si>
    <t>per the appraiser</t>
  </si>
  <si>
    <t>Gross Potential Rent</t>
  </si>
  <si>
    <t>www.webaesthetics.io/cb/img/rent%20roll%20sample.pdf</t>
  </si>
  <si>
    <t># of Tenants</t>
  </si>
  <si>
    <t>Net Square Footage</t>
  </si>
  <si>
    <t>www.dropbox.com/s/0lfkelpnqq1hl5a/Rent%20Roll%20Sample.pdf?dl=0</t>
  </si>
  <si>
    <t>Most Recent Appl Value</t>
  </si>
  <si>
    <t>Appraisal LTV</t>
  </si>
  <si>
    <t>=Aggregate Loan Amount / Appl Value</t>
  </si>
  <si>
    <t>Implied Equity</t>
  </si>
  <si>
    <t>Tax History</t>
  </si>
  <si>
    <t xml:space="preserve">Most Recent Taxes </t>
  </si>
  <si>
    <t>2017-2018 tax year</t>
  </si>
  <si>
    <t>miamidade.county-taxes.com/public/tangible/parcels/40-237229/bills/1447869</t>
  </si>
  <si>
    <t>2016-2017</t>
  </si>
  <si>
    <t>2015-2016</t>
  </si>
  <si>
    <t>2014-2015</t>
  </si>
  <si>
    <t>Insurance Details</t>
  </si>
  <si>
    <t>Insurance Broker</t>
  </si>
  <si>
    <t>www.aon.com</t>
  </si>
  <si>
    <t>Insurance Provider</t>
  </si>
  <si>
    <t>Hartford Insurance</t>
  </si>
  <si>
    <t>www.thehartford.com</t>
  </si>
  <si>
    <t>General Aggegate Coverage</t>
  </si>
  <si>
    <t>www.dropbox.com/sh/rjwx7d6efghnqb3/AAAQS_ts_gdDBIqWTxXPo6lFa?dl=0</t>
  </si>
  <si>
    <t>Annual Premium</t>
  </si>
  <si>
    <t>CommonBrain Image Locations</t>
  </si>
  <si>
    <t>Image Type</t>
  </si>
  <si>
    <t>Link</t>
  </si>
  <si>
    <t>Justification (L/R/C)</t>
  </si>
  <si>
    <t>Display on Top or Silhoutte?</t>
  </si>
  <si>
    <t>Dash Item (if applicable)</t>
  </si>
  <si>
    <t>default</t>
  </si>
  <si>
    <t>embed</t>
  </si>
  <si>
    <t>https://images.pexels.com/photos/9198/nature-sky-twilight-grass-9198.jpg?auto=compress&amp;cs=tinysrgb&amp;h=350</t>
  </si>
  <si>
    <t>L</t>
  </si>
  <si>
    <t>Assets</t>
  </si>
  <si>
    <t>Properties</t>
  </si>
  <si>
    <t>https://images.pexels.com/photos/4700/nature-forest-moss-leaves.jpg?auto=compress&amp;cs=tinysrgb&amp;h=350</t>
  </si>
  <si>
    <t>C</t>
  </si>
  <si>
    <t>T</t>
  </si>
  <si>
    <t>https://images.pexels.com/photos/207962/pexels-photo-207962.jpeg?auto=compress&amp;cs=tinysrgb&amp;h=350</t>
  </si>
  <si>
    <t>R</t>
  </si>
  <si>
    <t>S</t>
  </si>
  <si>
    <t>https://images.pexels.com/photos/451855/tree-sea-grass-nature-451855.jpeg?auto=compress&amp;cs=tinysrgb&amp;h=350</t>
  </si>
  <si>
    <t>https://images.pexels.com/photos/4587/forest-tree-tree-trunk-bark.jpg?auto=compress&amp;cs=tinysrgb&amp;h=350</t>
  </si>
  <si>
    <t>https://images.pexels.com/photos/599708/pexels-photo-599708.jpeg?auto=compress&amp;cs=tinysrgb&amp;h=350</t>
  </si>
  <si>
    <t>https://images.pexels.com/photos/762679/pexels-photo-762679.jpeg?auto=compress&amp;cs=tinysrgb&amp;h=350</t>
  </si>
  <si>
    <t>https://images.pexels.com/photos/1146706/pexels-photo-1146706.jpeg?auto=compress&amp;cs=tinysrgb&amp;h=350</t>
  </si>
  <si>
    <t>Address</t>
  </si>
  <si>
    <t>Appl Value</t>
  </si>
  <si>
    <t>Total Encumberance</t>
  </si>
  <si>
    <t>Owner</t>
  </si>
  <si>
    <t>Description</t>
  </si>
  <si>
    <t>Maintenance</t>
  </si>
  <si>
    <t>Overall Summary</t>
  </si>
  <si>
    <t>Trophy asset in NYC and LI</t>
  </si>
  <si>
    <t xml:space="preserve"> 15 East 63rd Street NYC   10065</t>
  </si>
  <si>
    <t xml:space="preserve"> 8 level Beaux Artes mansion designed by John Duncan</t>
  </si>
  <si>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 xml:space="preserve">135 East 19th Street NYC 10003 </t>
    </r>
  </si>
  <si>
    <t>Gramercy Park Townhouse - Brought to NYC by the Wells Fargo family from Holland.</t>
  </si>
  <si>
    <t>313 McCouns Lane Oyster Bay Cove, NY 11771</t>
  </si>
  <si>
    <t>  - 43 acre estate - Tiffany - Moore estate</t>
  </si>
  <si>
    <t>50k</t>
  </si>
  <si>
    <t>10k</t>
  </si>
  <si>
    <t>965 Fifth Avenue NYC 10075</t>
  </si>
  <si>
    <t>Between 78th and 79th Street - 6 windows facing Central Park.</t>
  </si>
  <si>
    <t xml:space="preserve">163 E 69th Street </t>
  </si>
  <si>
    <t>magnificent large town-home located on a tree lined block.</t>
  </si>
  <si>
    <t>Field</t>
  </si>
  <si>
    <t>Concatenation</t>
  </si>
  <si>
    <t>Row</t>
  </si>
  <si>
    <t>SourceLink (Dropbox link)</t>
  </si>
  <si>
    <t>https://www.dropbox.com/s/ih5sf4xnn04zgdw/15%20EAST%2063%20MARCH%202018.pdf?dl=0</t>
  </si>
  <si>
    <t>https://www.zillow.com/homedetails/313-Mccouns-Ln-Oyster-Bay-NY-11771/31161034_zpid/</t>
  </si>
  <si>
    <t>https://streeteasy.com/sale/1321532</t>
  </si>
  <si>
    <t xml:space="preserve"> 135 East 19th Street NYC 10003 </t>
  </si>
  <si>
    <t>http://daytoninmanhattan.blogspot.com/2012/06/joseph-b-thomas-house-no-135-east-19th.html</t>
  </si>
  <si>
    <t>YesNo</t>
  </si>
  <si>
    <t>YN</t>
  </si>
  <si>
    <t>Premium</t>
  </si>
  <si>
    <t>YesNoUnKnown</t>
  </si>
  <si>
    <t>RoofSystem</t>
  </si>
  <si>
    <t>Code</t>
  </si>
  <si>
    <t>Unknown</t>
  </si>
  <si>
    <t>Irregular</t>
  </si>
  <si>
    <t>Professional Maintains</t>
  </si>
  <si>
    <t>Metal sheathing with exposed fastners</t>
  </si>
  <si>
    <t>Metal sheathing with concealed fastners</t>
  </si>
  <si>
    <t>BU or single ply membrane w/ gutters</t>
  </si>
  <si>
    <t>Concrete/clay tiles</t>
  </si>
  <si>
    <t>Wood shakes</t>
  </si>
  <si>
    <t>Normal shingle (55 mph)</t>
  </si>
  <si>
    <t>Normal shingle with 2ndry water resistance (SWR)</t>
  </si>
  <si>
    <t>High wind rated (110 mph) shingles</t>
  </si>
  <si>
    <t xml:space="preserve">John Smith </t>
  </si>
  <si>
    <t>John Smith and Mary Jones</t>
  </si>
  <si>
    <t>Commercial Real Estate Portfolio</t>
  </si>
  <si>
    <t>DashItemNameLabel</t>
  </si>
  <si>
    <t>Count of Dashboard Items</t>
  </si>
  <si>
    <t>CAM Modulus for CB</t>
  </si>
  <si>
    <t>Justification</t>
  </si>
  <si>
    <t>ANNUAL TOTALS (By MONTH Approach)</t>
  </si>
  <si>
    <t>Annual Totals</t>
  </si>
  <si>
    <t>ANNUAL TOTALS (By YEAR Approach)</t>
  </si>
  <si>
    <t>Tenant Info CAM</t>
  </si>
  <si>
    <t>Triple Net Tenant</t>
  </si>
  <si>
    <t>Older Lease Tenant</t>
  </si>
  <si>
    <t>Newer Lease Tenant</t>
  </si>
  <si>
    <t>Vacant Suite</t>
  </si>
  <si>
    <t>Your Share</t>
  </si>
  <si>
    <t>Effective Date</t>
  </si>
  <si>
    <t>CAM STATEMENT</t>
  </si>
  <si>
    <t>THIS PAGE IS FOR DROPDOWNS (DATA VALIDATION) AND MACRO REFERENCES (VBA)</t>
  </si>
  <si>
    <t>CAM Statement Output Folder</t>
  </si>
  <si>
    <t>CAM</t>
  </si>
  <si>
    <t>CAM Sample, LLC</t>
  </si>
  <si>
    <t>Entity Name</t>
  </si>
  <si>
    <t>100 Main Street</t>
  </si>
  <si>
    <t>Los Angeles</t>
  </si>
  <si>
    <t>Demo</t>
  </si>
  <si>
    <t>DashCount</t>
  </si>
  <si>
    <t>Property Accounting</t>
  </si>
  <si>
    <t>BOOLEAN</t>
  </si>
  <si>
    <t>Export CAM Statements?</t>
  </si>
  <si>
    <t>https://www.dropbox.com/s/ic8tur6yv5xmebz/Newer%20Lease%20Tenant.pdf?dl=0</t>
  </si>
  <si>
    <t>https://www.dropbox.com/s/ql5f3d56daalyen/Old%20Timey%20Tenant.pdf?dl=0</t>
  </si>
  <si>
    <t>https://www.dropbox.com/s/n1wxu91dri8xhj7/Older%20Lease%20Tenant.pdf?dl=0</t>
  </si>
  <si>
    <t>https://www.dropbox.com/s/v8xamgexht9xdi1/Triple%20Net%20Tenant.pdf?dl=0</t>
  </si>
  <si>
    <t>https://www.dropbox.com/s/0c5yrugftow7019/Vacant%20Suite.pdf?dl=0</t>
  </si>
  <si>
    <t>CAM Tenant</t>
  </si>
  <si>
    <t>CAM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</si>
</sst>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_);_(* \(#,##0\);_(* \-??_);_(@_)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70C0"/>
      <name val="Calibri"/>
      <family val="2"/>
      <scheme val="minor"/>
    </font>
    <font>
      <b/>
      <sz val="16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24"/>
      <name val="Calibri"/>
      <family val="2"/>
    </font>
    <font>
      <b/>
      <sz val="24"/>
      <color rgb="FF0070C0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70C0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Docs-Calibri"/>
    </font>
    <font>
      <u/>
      <sz val="11"/>
      <color rgb="FF0563C1"/>
      <name val="Calibri"/>
      <family val="2"/>
    </font>
    <font>
      <sz val="11"/>
      <color rgb="FF0563C1"/>
      <name val="Calibri"/>
      <family val="2"/>
    </font>
    <font>
      <b/>
      <sz val="11"/>
      <color rgb="FF000000"/>
      <name val="Arial"/>
      <family val="2"/>
    </font>
    <font>
      <sz val="7"/>
      <color rgb="FF000000"/>
      <name val="Times New Roman"/>
      <family val="1"/>
    </font>
    <font>
      <sz val="11"/>
      <color rgb="FF000000"/>
      <name val="Noto Sans Symbols"/>
    </font>
    <font>
      <sz val="11"/>
      <color rgb="FF000000"/>
      <name val="Arial"/>
      <family val="2"/>
    </font>
    <font>
      <sz val="11"/>
      <color rgb="FF222222"/>
      <name val="Arial"/>
      <family val="2"/>
    </font>
    <font>
      <sz val="11"/>
      <color rgb="FF444444"/>
      <name val="Verdana"/>
      <family val="2"/>
    </font>
    <font>
      <sz val="10"/>
      <name val="Arial"/>
      <family val="2"/>
    </font>
    <font>
      <sz val="11"/>
      <color rgb="FF4472C4"/>
      <name val="Calibri"/>
      <family val="2"/>
    </font>
    <font>
      <sz val="10"/>
      <color rgb="FF4472C4"/>
      <name val="Arial"/>
      <family val="2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9" fillId="0" borderId="0"/>
  </cellStyleXfs>
  <cellXfs count="214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164" fontId="3" fillId="0" borderId="0" xfId="1" applyNumberFormat="1" applyFont="1"/>
    <xf numFmtId="164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8" xfId="2" applyFont="1" applyBorder="1"/>
    <xf numFmtId="9" fontId="0" fillId="0" borderId="10" xfId="2" applyFont="1" applyBorder="1"/>
    <xf numFmtId="10" fontId="0" fillId="0" borderId="0" xfId="2" applyNumberFormat="1" applyFont="1"/>
    <xf numFmtId="14" fontId="3" fillId="0" borderId="2" xfId="0" applyNumberFormat="1" applyFont="1" applyBorder="1"/>
    <xf numFmtId="14" fontId="0" fillId="0" borderId="3" xfId="0" applyNumberFormat="1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14" fontId="0" fillId="0" borderId="13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4" fillId="0" borderId="13" xfId="0" applyFont="1" applyBorder="1"/>
    <xf numFmtId="0" fontId="0" fillId="0" borderId="13" xfId="0" applyBorder="1"/>
    <xf numFmtId="0" fontId="0" fillId="0" borderId="13" xfId="0" applyBorder="1" applyAlignment="1">
      <alignment horizontal="right"/>
    </xf>
    <xf numFmtId="164" fontId="0" fillId="0" borderId="6" xfId="1" quotePrefix="1" applyNumberFormat="1" applyFont="1" applyBorder="1" applyAlignment="1">
      <alignment horizontal="center"/>
    </xf>
    <xf numFmtId="0" fontId="0" fillId="0" borderId="7" xfId="0" applyBorder="1"/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4" fillId="0" borderId="0" xfId="0" applyFont="1" applyBorder="1"/>
    <xf numFmtId="164" fontId="4" fillId="0" borderId="0" xfId="1" applyNumberFormat="1" applyFont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4" xfId="0" applyBorder="1" applyAlignment="1">
      <alignment horizontal="center"/>
    </xf>
    <xf numFmtId="0" fontId="4" fillId="0" borderId="14" xfId="0" applyFont="1" applyBorder="1"/>
    <xf numFmtId="0" fontId="0" fillId="0" borderId="14" xfId="0" applyBorder="1"/>
    <xf numFmtId="0" fontId="0" fillId="0" borderId="14" xfId="0" applyBorder="1" applyAlignment="1">
      <alignment horizontal="right"/>
    </xf>
    <xf numFmtId="0" fontId="0" fillId="0" borderId="10" xfId="0" applyBorder="1"/>
    <xf numFmtId="164" fontId="4" fillId="0" borderId="13" xfId="1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164" fontId="4" fillId="0" borderId="14" xfId="1" applyNumberFormat="1" applyFont="1" applyBorder="1" applyAlignment="1">
      <alignment horizontal="center"/>
    </xf>
    <xf numFmtId="164" fontId="0" fillId="0" borderId="0" xfId="1" quotePrefix="1" applyNumberFormat="1" applyFont="1" applyBorder="1" applyAlignment="1">
      <alignment horizontal="center"/>
    </xf>
    <xf numFmtId="164" fontId="0" fillId="0" borderId="8" xfId="1" quotePrefix="1" applyNumberFormat="1" applyFont="1" applyBorder="1" applyAlignment="1">
      <alignment horizontal="center"/>
    </xf>
    <xf numFmtId="164" fontId="0" fillId="0" borderId="10" xfId="1" quotePrefix="1" applyNumberFormat="1" applyFont="1" applyBorder="1" applyAlignment="1">
      <alignment horizontal="center"/>
    </xf>
    <xf numFmtId="14" fontId="3" fillId="0" borderId="13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14" fontId="3" fillId="0" borderId="14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0" fillId="0" borderId="6" xfId="0" applyBorder="1"/>
    <xf numFmtId="0" fontId="0" fillId="0" borderId="0" xfId="0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164" fontId="0" fillId="0" borderId="0" xfId="1" applyNumberFormat="1" applyFont="1" applyBorder="1"/>
    <xf numFmtId="164" fontId="0" fillId="0" borderId="0" xfId="0" applyNumberFormat="1" applyBorder="1"/>
    <xf numFmtId="43" fontId="0" fillId="0" borderId="0" xfId="1" applyFont="1" applyBorder="1"/>
    <xf numFmtId="9" fontId="0" fillId="0" borderId="0" xfId="2" applyFont="1" applyBorder="1"/>
    <xf numFmtId="164" fontId="0" fillId="0" borderId="0" xfId="1" applyNumberFormat="1" applyFont="1" applyBorder="1" applyAlignment="1">
      <alignment horizontal="center"/>
    </xf>
    <xf numFmtId="9" fontId="4" fillId="0" borderId="0" xfId="2" applyFont="1" applyBorder="1"/>
    <xf numFmtId="9" fontId="0" fillId="0" borderId="0" xfId="2" applyFont="1" applyBorder="1" applyAlignment="1">
      <alignment horizontal="center"/>
    </xf>
    <xf numFmtId="165" fontId="0" fillId="0" borderId="0" xfId="2" applyNumberFormat="1" applyFont="1" applyBorder="1"/>
    <xf numFmtId="9" fontId="0" fillId="0" borderId="0" xfId="0" applyNumberFormat="1" applyBorder="1"/>
    <xf numFmtId="164" fontId="0" fillId="0" borderId="14" xfId="1" quotePrefix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0" borderId="7" xfId="0" applyBorder="1" applyAlignment="1">
      <alignment wrapText="1"/>
    </xf>
    <xf numFmtId="14" fontId="0" fillId="0" borderId="0" xfId="0" applyNumberFormat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5" borderId="1" xfId="0" applyFill="1" applyBorder="1" applyAlignment="1">
      <alignment wrapText="1"/>
    </xf>
    <xf numFmtId="164" fontId="0" fillId="0" borderId="8" xfId="1" applyNumberFormat="1" applyFont="1" applyBorder="1"/>
    <xf numFmtId="164" fontId="0" fillId="0" borderId="10" xfId="1" applyNumberFormat="1" applyFont="1" applyBorder="1"/>
    <xf numFmtId="0" fontId="7" fillId="0" borderId="0" xfId="0" applyFont="1" applyBorder="1"/>
    <xf numFmtId="164" fontId="6" fillId="0" borderId="4" xfId="1" applyNumberFormat="1" applyFont="1" applyBorder="1" applyAlignment="1">
      <alignment horizontal="center"/>
    </xf>
    <xf numFmtId="0" fontId="0" fillId="5" borderId="3" xfId="0" applyFill="1" applyBorder="1" applyAlignment="1">
      <alignment horizontal="centerContinuous"/>
    </xf>
    <xf numFmtId="0" fontId="0" fillId="5" borderId="4" xfId="0" applyFill="1" applyBorder="1" applyAlignment="1">
      <alignment horizontal="centerContinuous"/>
    </xf>
    <xf numFmtId="0" fontId="0" fillId="5" borderId="2" xfId="0" applyFill="1" applyBorder="1" applyAlignment="1">
      <alignment horizontal="centerContinuous"/>
    </xf>
    <xf numFmtId="0" fontId="0" fillId="5" borderId="4" xfId="0" applyFill="1" applyBorder="1" applyAlignment="1">
      <alignment wrapText="1"/>
    </xf>
    <xf numFmtId="164" fontId="0" fillId="0" borderId="15" xfId="1" applyNumberFormat="1" applyFont="1" applyBorder="1"/>
    <xf numFmtId="164" fontId="0" fillId="0" borderId="12" xfId="1" applyNumberFormat="1" applyFont="1" applyBorder="1"/>
    <xf numFmtId="0" fontId="8" fillId="0" borderId="0" xfId="0" applyFont="1" applyBorder="1"/>
    <xf numFmtId="164" fontId="0" fillId="0" borderId="1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0" fillId="0" borderId="1" xfId="0" applyBorder="1"/>
    <xf numFmtId="14" fontId="2" fillId="2" borderId="3" xfId="0" applyNumberFormat="1" applyFont="1" applyFill="1" applyBorder="1"/>
    <xf numFmtId="0" fontId="0" fillId="0" borderId="0" xfId="0" applyAlignment="1">
      <alignment horizontal="right"/>
    </xf>
    <xf numFmtId="14" fontId="2" fillId="0" borderId="0" xfId="0" applyNumberFormat="1" applyFont="1" applyAlignment="1">
      <alignment horizontal="center"/>
    </xf>
    <xf numFmtId="0" fontId="2" fillId="5" borderId="14" xfId="0" applyFont="1" applyFill="1" applyBorder="1" applyAlignment="1">
      <alignment wrapText="1"/>
    </xf>
    <xf numFmtId="0" fontId="2" fillId="5" borderId="10" xfId="0" applyFont="1" applyFill="1" applyBorder="1" applyAlignment="1">
      <alignment wrapText="1"/>
    </xf>
    <xf numFmtId="164" fontId="0" fillId="0" borderId="11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5" borderId="1" xfId="0" applyFont="1" applyFill="1" applyBorder="1" applyAlignment="1">
      <alignment wrapText="1"/>
    </xf>
    <xf numFmtId="9" fontId="4" fillId="0" borderId="1" xfId="2" applyFont="1" applyBorder="1" applyAlignment="1">
      <alignment horizontal="center"/>
    </xf>
    <xf numFmtId="164" fontId="0" fillId="0" borderId="11" xfId="1" applyNumberFormat="1" applyFont="1" applyBorder="1"/>
    <xf numFmtId="164" fontId="0" fillId="0" borderId="6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11" fillId="0" borderId="0" xfId="3" applyFont="1" applyAlignment="1">
      <alignment vertical="center"/>
    </xf>
    <xf numFmtId="0" fontId="9" fillId="0" borderId="0" xfId="3" applyFont="1" applyAlignment="1"/>
    <xf numFmtId="0" fontId="13" fillId="0" borderId="18" xfId="3" applyFont="1" applyBorder="1" applyAlignment="1">
      <alignment horizontal="center" vertical="center" wrapText="1"/>
    </xf>
    <xf numFmtId="0" fontId="9" fillId="0" borderId="0" xfId="3" applyFont="1" applyAlignment="1">
      <alignment wrapText="1"/>
    </xf>
    <xf numFmtId="0" fontId="9" fillId="0" borderId="0" xfId="4" applyFont="1"/>
    <xf numFmtId="0" fontId="9" fillId="0" borderId="0" xfId="4" applyFont="1" applyAlignment="1"/>
    <xf numFmtId="0" fontId="12" fillId="0" borderId="0" xfId="4" applyFont="1"/>
    <xf numFmtId="0" fontId="12" fillId="0" borderId="0" xfId="3" applyFont="1"/>
    <xf numFmtId="0" fontId="14" fillId="6" borderId="16" xfId="3" applyFont="1" applyFill="1" applyBorder="1" applyAlignment="1">
      <alignment horizontal="center" vertical="center" wrapText="1"/>
    </xf>
    <xf numFmtId="0" fontId="15" fillId="6" borderId="16" xfId="3" applyFont="1" applyFill="1" applyBorder="1" applyAlignment="1">
      <alignment vertical="center"/>
    </xf>
    <xf numFmtId="0" fontId="12" fillId="6" borderId="17" xfId="3" applyFont="1" applyFill="1" applyBorder="1"/>
    <xf numFmtId="0" fontId="12" fillId="6" borderId="17" xfId="3" applyFont="1" applyFill="1" applyBorder="1" applyAlignment="1">
      <alignment vertical="center"/>
    </xf>
    <xf numFmtId="166" fontId="16" fillId="6" borderId="17" xfId="3" applyNumberFormat="1" applyFont="1" applyFill="1" applyBorder="1" applyAlignment="1">
      <alignment vertical="center"/>
    </xf>
    <xf numFmtId="0" fontId="12" fillId="6" borderId="19" xfId="3" applyFont="1" applyFill="1" applyBorder="1"/>
    <xf numFmtId="0" fontId="17" fillId="0" borderId="18" xfId="3" applyFont="1" applyBorder="1" applyAlignment="1">
      <alignment vertical="center" wrapText="1"/>
    </xf>
    <xf numFmtId="166" fontId="17" fillId="0" borderId="18" xfId="3" applyNumberFormat="1" applyFont="1" applyBorder="1" applyAlignment="1">
      <alignment vertical="center" wrapText="1"/>
    </xf>
    <xf numFmtId="0" fontId="18" fillId="0" borderId="18" xfId="3" applyFont="1" applyBorder="1" applyAlignment="1">
      <alignment vertical="center" wrapText="1"/>
    </xf>
    <xf numFmtId="0" fontId="17" fillId="0" borderId="0" xfId="3" applyFont="1" applyAlignment="1">
      <alignment vertical="center" wrapText="1"/>
    </xf>
    <xf numFmtId="0" fontId="18" fillId="0" borderId="0" xfId="3" applyFont="1" applyAlignment="1">
      <alignment wrapText="1"/>
    </xf>
    <xf numFmtId="0" fontId="9" fillId="0" borderId="0" xfId="4" applyFont="1" applyAlignment="1">
      <alignment vertical="center"/>
    </xf>
    <xf numFmtId="166" fontId="9" fillId="0" borderId="0" xfId="4" applyNumberFormat="1" applyFont="1"/>
    <xf numFmtId="0" fontId="19" fillId="0" borderId="0" xfId="4" applyFont="1" applyAlignment="1">
      <alignment vertical="center" wrapText="1"/>
    </xf>
    <xf numFmtId="0" fontId="20" fillId="0" borderId="0" xfId="4" applyFont="1"/>
    <xf numFmtId="0" fontId="21" fillId="0" borderId="0" xfId="4" applyFont="1"/>
    <xf numFmtId="166" fontId="9" fillId="0" borderId="0" xfId="3" applyNumberFormat="1" applyFont="1"/>
    <xf numFmtId="0" fontId="9" fillId="0" borderId="0" xfId="3" applyFont="1"/>
    <xf numFmtId="0" fontId="13" fillId="0" borderId="0" xfId="3" applyFont="1" applyAlignment="1">
      <alignment horizontal="center"/>
    </xf>
    <xf numFmtId="0" fontId="13" fillId="0" borderId="0" xfId="3" applyFont="1" applyAlignment="1">
      <alignment horizontal="center" wrapText="1"/>
    </xf>
    <xf numFmtId="0" fontId="12" fillId="0" borderId="0" xfId="4" applyFont="1" applyAlignment="1"/>
    <xf numFmtId="0" fontId="21" fillId="0" borderId="0" xfId="3" applyFont="1" applyAlignment="1"/>
    <xf numFmtId="0" fontId="9" fillId="0" borderId="0" xfId="4" applyFont="1" applyAlignment="1">
      <alignment wrapText="1"/>
    </xf>
    <xf numFmtId="0" fontId="9" fillId="0" borderId="0" xfId="3" applyFont="1" applyAlignment="1">
      <alignment vertical="center"/>
    </xf>
    <xf numFmtId="0" fontId="22" fillId="7" borderId="0" xfId="4" applyFont="1" applyFill="1" applyAlignment="1">
      <alignment horizontal="left"/>
    </xf>
    <xf numFmtId="0" fontId="23" fillId="0" borderId="0" xfId="3" applyFont="1" applyAlignment="1">
      <alignment vertical="center"/>
    </xf>
    <xf numFmtId="0" fontId="9" fillId="7" borderId="0" xfId="4" applyFont="1" applyFill="1" applyAlignment="1">
      <alignment horizontal="left"/>
    </xf>
    <xf numFmtId="0" fontId="24" fillId="0" borderId="0" xfId="4" applyFont="1" applyAlignment="1">
      <alignment vertical="center"/>
    </xf>
    <xf numFmtId="0" fontId="23" fillId="0" borderId="0" xfId="4" applyFont="1" applyAlignment="1">
      <alignment vertical="center"/>
    </xf>
    <xf numFmtId="0" fontId="21" fillId="0" borderId="0" xfId="4" applyFont="1" applyAlignment="1"/>
    <xf numFmtId="0" fontId="25" fillId="0" borderId="16" xfId="3" applyFont="1" applyBorder="1" applyAlignment="1">
      <alignment vertical="center"/>
    </xf>
    <xf numFmtId="0" fontId="25" fillId="0" borderId="17" xfId="3" applyFont="1" applyBorder="1" applyAlignment="1">
      <alignment vertical="center"/>
    </xf>
    <xf numFmtId="0" fontId="13" fillId="0" borderId="17" xfId="3" applyFont="1" applyBorder="1"/>
    <xf numFmtId="0" fontId="9" fillId="0" borderId="17" xfId="3" applyFont="1" applyBorder="1"/>
    <xf numFmtId="0" fontId="9" fillId="0" borderId="19" xfId="3" applyFont="1" applyBorder="1"/>
    <xf numFmtId="0" fontId="26" fillId="0" borderId="20" xfId="3" applyFont="1" applyBorder="1" applyAlignment="1">
      <alignment vertical="center"/>
    </xf>
    <xf numFmtId="166" fontId="27" fillId="0" borderId="0" xfId="3" applyNumberFormat="1" applyFont="1" applyAlignment="1">
      <alignment vertical="center"/>
    </xf>
    <xf numFmtId="0" fontId="25" fillId="0" borderId="0" xfId="3" applyFont="1"/>
    <xf numFmtId="0" fontId="28" fillId="0" borderId="0" xfId="3" applyFont="1" applyAlignment="1">
      <alignment vertical="center"/>
    </xf>
    <xf numFmtId="0" fontId="25" fillId="0" borderId="21" xfId="3" applyFont="1" applyBorder="1"/>
    <xf numFmtId="3" fontId="28" fillId="0" borderId="0" xfId="3" applyNumberFormat="1" applyFont="1" applyAlignment="1">
      <alignment vertical="center"/>
    </xf>
    <xf numFmtId="0" fontId="28" fillId="0" borderId="21" xfId="3" applyFont="1" applyBorder="1" applyAlignment="1">
      <alignment vertical="center"/>
    </xf>
    <xf numFmtId="0" fontId="26" fillId="0" borderId="21" xfId="3" applyFont="1" applyBorder="1" applyAlignment="1">
      <alignment vertical="center"/>
    </xf>
    <xf numFmtId="3" fontId="27" fillId="0" borderId="0" xfId="3" applyNumberFormat="1" applyFont="1" applyAlignment="1">
      <alignment vertical="center"/>
    </xf>
    <xf numFmtId="0" fontId="9" fillId="0" borderId="21" xfId="3" applyFont="1" applyBorder="1"/>
    <xf numFmtId="0" fontId="29" fillId="0" borderId="21" xfId="3" applyFont="1" applyBorder="1" applyAlignment="1">
      <alignment vertical="center"/>
    </xf>
    <xf numFmtId="0" fontId="30" fillId="0" borderId="0" xfId="3" applyFont="1"/>
    <xf numFmtId="0" fontId="28" fillId="0" borderId="22" xfId="3" applyFont="1" applyBorder="1" applyAlignment="1">
      <alignment vertical="center"/>
    </xf>
    <xf numFmtId="0" fontId="13" fillId="0" borderId="0" xfId="3" applyFont="1"/>
    <xf numFmtId="0" fontId="20" fillId="0" borderId="0" xfId="3" applyFont="1"/>
    <xf numFmtId="0" fontId="31" fillId="0" borderId="0" xfId="3" applyFont="1"/>
    <xf numFmtId="0" fontId="32" fillId="0" borderId="20" xfId="3" applyFont="1" applyBorder="1"/>
    <xf numFmtId="0" fontId="32" fillId="0" borderId="23" xfId="3" applyFont="1" applyBorder="1"/>
    <xf numFmtId="0" fontId="32" fillId="0" borderId="0" xfId="3" applyFont="1"/>
    <xf numFmtId="0" fontId="33" fillId="0" borderId="20" xfId="3" applyFont="1" applyBorder="1"/>
    <xf numFmtId="0" fontId="32" fillId="0" borderId="22" xfId="3" applyFont="1" applyBorder="1"/>
    <xf numFmtId="0" fontId="32" fillId="0" borderId="24" xfId="3" applyFont="1" applyBorder="1"/>
    <xf numFmtId="0" fontId="32" fillId="0" borderId="25" xfId="3" applyFont="1" applyBorder="1"/>
    <xf numFmtId="0" fontId="32" fillId="0" borderId="21" xfId="3" applyFont="1" applyBorder="1"/>
    <xf numFmtId="0" fontId="20" fillId="0" borderId="1" xfId="3" applyFont="1" applyBorder="1" applyAlignment="1">
      <alignment horizontal="center"/>
    </xf>
    <xf numFmtId="0" fontId="20" fillId="0" borderId="0" xfId="3" applyFon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13" fillId="0" borderId="0" xfId="3" applyFont="1" applyAlignment="1"/>
    <xf numFmtId="0" fontId="2" fillId="5" borderId="0" xfId="0" applyFont="1" applyFill="1" applyBorder="1" applyAlignment="1">
      <alignment wrapText="1"/>
    </xf>
    <xf numFmtId="0" fontId="0" fillId="8" borderId="2" xfId="0" applyFill="1" applyBorder="1" applyAlignment="1">
      <alignment horizontal="centerContinuous"/>
    </xf>
    <xf numFmtId="0" fontId="0" fillId="8" borderId="3" xfId="0" applyFill="1" applyBorder="1" applyAlignment="1">
      <alignment horizontal="centerContinuous"/>
    </xf>
    <xf numFmtId="0" fontId="0" fillId="8" borderId="4" xfId="0" applyFill="1" applyBorder="1" applyAlignment="1">
      <alignment horizontal="centerContinuous"/>
    </xf>
    <xf numFmtId="164" fontId="0" fillId="0" borderId="1" xfId="1" applyNumberFormat="1" applyFont="1" applyBorder="1"/>
    <xf numFmtId="164" fontId="9" fillId="0" borderId="0" xfId="1" applyNumberFormat="1" applyFont="1" applyAlignment="1"/>
    <xf numFmtId="14" fontId="9" fillId="0" borderId="0" xfId="4" applyNumberFormat="1" applyFont="1" applyAlignment="1"/>
    <xf numFmtId="0" fontId="11" fillId="6" borderId="16" xfId="3" applyFont="1" applyFill="1" applyBorder="1" applyAlignment="1">
      <alignment horizontal="center" vertical="center"/>
    </xf>
    <xf numFmtId="0" fontId="12" fillId="0" borderId="17" xfId="3" applyFont="1" applyBorder="1"/>
    <xf numFmtId="0" fontId="12" fillId="0" borderId="19" xfId="3" applyFont="1" applyBorder="1"/>
    <xf numFmtId="37" fontId="0" fillId="0" borderId="0" xfId="1" applyNumberFormat="1" applyFont="1" applyBorder="1" applyAlignment="1">
      <alignment horizontal="center"/>
    </xf>
    <xf numFmtId="0" fontId="0" fillId="9" borderId="3" xfId="0" applyFill="1" applyBorder="1" applyAlignment="1">
      <alignment horizontal="centerContinuous" vertical="center"/>
    </xf>
    <xf numFmtId="0" fontId="0" fillId="9" borderId="4" xfId="0" applyFill="1" applyBorder="1" applyAlignment="1">
      <alignment horizontal="centerContinuous" vertical="center"/>
    </xf>
    <xf numFmtId="0" fontId="34" fillId="9" borderId="2" xfId="0" applyFont="1" applyFill="1" applyBorder="1" applyAlignment="1">
      <alignment horizontal="centerContinuous" vertical="center"/>
    </xf>
    <xf numFmtId="0" fontId="2" fillId="0" borderId="7" xfId="0" applyFont="1" applyBorder="1"/>
    <xf numFmtId="14" fontId="2" fillId="0" borderId="0" xfId="0" applyNumberFormat="1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14" fontId="2" fillId="0" borderId="7" xfId="0" applyNumberFormat="1" applyFont="1" applyBorder="1" applyAlignment="1">
      <alignment horizontal="left"/>
    </xf>
    <xf numFmtId="0" fontId="2" fillId="0" borderId="8" xfId="0" applyFont="1" applyBorder="1"/>
    <xf numFmtId="164" fontId="2" fillId="0" borderId="0" xfId="0" applyNumberFormat="1" applyFont="1" applyBorder="1"/>
    <xf numFmtId="164" fontId="2" fillId="0" borderId="8" xfId="1" applyNumberFormat="1" applyFont="1" applyBorder="1"/>
    <xf numFmtId="3" fontId="3" fillId="0" borderId="0" xfId="0" applyNumberFormat="1" applyFont="1"/>
    <xf numFmtId="0" fontId="12" fillId="0" borderId="0" xfId="3" applyFont="1" applyBorder="1" applyAlignment="1">
      <alignment horizontal="center"/>
    </xf>
    <xf numFmtId="0" fontId="20" fillId="0" borderId="11" xfId="3" applyFont="1" applyBorder="1" applyAlignment="1"/>
    <xf numFmtId="0" fontId="20" fillId="0" borderId="12" xfId="3" applyFont="1" applyBorder="1" applyAlignment="1"/>
    <xf numFmtId="0" fontId="3" fillId="0" borderId="1" xfId="0" applyFont="1" applyBorder="1"/>
    <xf numFmtId="0" fontId="20" fillId="0" borderId="1" xfId="3" applyFont="1" applyBorder="1" applyAlignment="1"/>
  </cellXfs>
  <cellStyles count="5">
    <cellStyle name="Comma" xfId="1" builtinId="3"/>
    <cellStyle name="Normal" xfId="0" builtinId="0"/>
    <cellStyle name="Normal 2" xfId="3" xr:uid="{E213311A-1944-497B-B98E-DBDCEFDA8117}"/>
    <cellStyle name="Normal 4" xfId="4" xr:uid="{F1907DCB-9474-4360-9E41-0B6DEF54854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06/relationships/vbaProject" Target="vbaProject.bin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581025</xdr:colOff>
          <xdr:row>1</xdr:row>
          <xdr:rowOff>123825</xdr:rowOff>
        </xdr:from>
        <xdr:to>
          <xdr:col>5</xdr:col>
          <xdr:colOff>247650</xdr:colOff>
          <xdr:row>1</xdr:row>
          <xdr:rowOff>390525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Cycle Tenant Recoveries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mages.pexels.com/photos/451855/tree-sea-grass-nature-451855.jpeg?auto=compress&amp;cs=tinysrgb&amp;h=350" TargetMode="External"/><Relationship Id="rId7" Type="http://schemas.openxmlformats.org/officeDocument/2006/relationships/hyperlink" Target="https://images.pexels.com/photos/1146706/pexels-photo-1146706.jpeg?auto=compress&amp;cs=tinysrgb&amp;h=350" TargetMode="External"/><Relationship Id="rId2" Type="http://schemas.openxmlformats.org/officeDocument/2006/relationships/hyperlink" Target="https://images.pexels.com/photos/207962/pexels-photo-207962.jpeg?auto=compress&amp;cs=tinysrgb&amp;h=350" TargetMode="External"/><Relationship Id="rId1" Type="http://schemas.openxmlformats.org/officeDocument/2006/relationships/hyperlink" Target="https://images.pexels.com/photos/4700/nature-forest-moss-leaves.jpg?auto=compress&amp;cs=tinysrgb&amp;h=350" TargetMode="External"/><Relationship Id="rId6" Type="http://schemas.openxmlformats.org/officeDocument/2006/relationships/hyperlink" Target="https://images.pexels.com/photos/762679/pexels-photo-762679.jpeg?auto=compress&amp;cs=tinysrgb&amp;h=350" TargetMode="External"/><Relationship Id="rId5" Type="http://schemas.openxmlformats.org/officeDocument/2006/relationships/hyperlink" Target="https://images.pexels.com/photos/599708/pexels-photo-599708.jpeg?auto=compress&amp;cs=tinysrgb&amp;h=350" TargetMode="External"/><Relationship Id="rId4" Type="http://schemas.openxmlformats.org/officeDocument/2006/relationships/hyperlink" Target="https://images.pexels.com/photos/4587/forest-tree-tree-trunk-bark.jpg?auto=compress&amp;cs=tinysrgb&amp;h=35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daytoninmanhattan.blogspot.com/2012/06/joseph-b-thomas-house-no-135-east-19th.html" TargetMode="External"/><Relationship Id="rId2" Type="http://schemas.openxmlformats.org/officeDocument/2006/relationships/hyperlink" Target="https://streeteasy.com/sale/1321532" TargetMode="External"/><Relationship Id="rId1" Type="http://schemas.openxmlformats.org/officeDocument/2006/relationships/hyperlink" Target="https://www.zillow.com/homedetails/313-Mccouns-Ln-Oyster-Bay-NY-11771/31161034_zpid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B23A-29A0-4BCD-968D-85A407E07819}">
  <sheetPr codeName="Sheet4"/>
  <dimension ref="A1:T1000"/>
  <sheetViews>
    <sheetView workbookViewId="0">
      <selection activeCell="A2" sqref="A2"/>
    </sheetView>
  </sheetViews>
  <sheetFormatPr defaultColWidth="14.42578125" defaultRowHeight="15" customHeight="1"/>
  <cols>
    <col min="1" max="1" width="34.7109375" style="116" customWidth="1"/>
    <col min="2" max="2" width="16.140625" style="116" customWidth="1"/>
    <col min="3" max="3" width="8.7109375" style="116" customWidth="1"/>
    <col min="4" max="4" width="18.42578125" style="116" customWidth="1"/>
    <col min="5" max="5" width="14" style="116" customWidth="1"/>
    <col min="6" max="6" width="7.140625" style="116" customWidth="1"/>
    <col min="7" max="7" width="6.140625" style="116" customWidth="1"/>
    <col min="8" max="8" width="6.28515625" style="116" customWidth="1"/>
    <col min="9" max="9" width="22.28515625" style="116" customWidth="1"/>
    <col min="10" max="18" width="26.5703125" style="116" customWidth="1"/>
    <col min="19" max="19" width="31.28515625" style="116" customWidth="1"/>
    <col min="20" max="34" width="8.7109375" style="116" customWidth="1"/>
    <col min="35" max="16384" width="14.42578125" style="116"/>
  </cols>
  <sheetData>
    <row r="1" spans="1:20" ht="44.25" customHeight="1" thickBot="1">
      <c r="A1" s="194" t="s">
        <v>83</v>
      </c>
      <c r="B1" s="195"/>
      <c r="C1" s="195"/>
      <c r="D1" s="195"/>
      <c r="E1" s="195"/>
      <c r="F1" s="115"/>
      <c r="G1" s="115"/>
      <c r="H1" s="115"/>
      <c r="I1" s="116" t="s">
        <v>583</v>
      </c>
      <c r="J1" s="182" t="s">
        <v>602</v>
      </c>
      <c r="K1" s="183"/>
      <c r="L1" s="183"/>
      <c r="M1" s="209" t="s">
        <v>606</v>
      </c>
      <c r="N1" s="209">
        <f>COUNTA(A3:A91)</f>
        <v>3</v>
      </c>
      <c r="O1" s="183"/>
      <c r="P1" s="183"/>
      <c r="Q1" s="183"/>
      <c r="R1" s="183"/>
      <c r="S1" s="116" t="s">
        <v>584</v>
      </c>
      <c r="T1" s="116">
        <f>COUNTA(A3:A1048576)</f>
        <v>3</v>
      </c>
    </row>
    <row r="2" spans="1:20" ht="47.25" customHeight="1">
      <c r="A2" s="117" t="s">
        <v>84</v>
      </c>
      <c r="B2" s="117" t="s">
        <v>85</v>
      </c>
      <c r="C2" s="117" t="s">
        <v>86</v>
      </c>
      <c r="D2" s="117" t="s">
        <v>87</v>
      </c>
      <c r="E2" s="117" t="s">
        <v>88</v>
      </c>
      <c r="F2" s="118"/>
      <c r="G2" s="118"/>
      <c r="H2" s="118"/>
    </row>
    <row r="3" spans="1:20">
      <c r="A3" s="119" t="s">
        <v>89</v>
      </c>
      <c r="B3" s="119" t="s">
        <v>90</v>
      </c>
      <c r="C3" s="120" t="s">
        <v>91</v>
      </c>
      <c r="D3" s="121" t="s">
        <v>92</v>
      </c>
      <c r="E3" s="122"/>
    </row>
    <row r="4" spans="1:20" ht="15" customHeight="1">
      <c r="A4" s="119" t="s">
        <v>93</v>
      </c>
      <c r="B4" s="119" t="s">
        <v>94</v>
      </c>
      <c r="C4" s="120" t="s">
        <v>91</v>
      </c>
      <c r="D4" s="120" t="s">
        <v>95</v>
      </c>
    </row>
    <row r="5" spans="1:20" ht="15" customHeight="1">
      <c r="A5" s="116" t="s">
        <v>601</v>
      </c>
      <c r="B5" s="116" t="s">
        <v>603</v>
      </c>
      <c r="C5" s="120" t="s">
        <v>91</v>
      </c>
      <c r="D5" s="116" t="s">
        <v>604</v>
      </c>
      <c r="E5" s="116" t="s">
        <v>605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dataValidations count="1">
    <dataValidation allowBlank="1" showInputMessage="1" showErrorMessage="1" promptTitle="Dash Item Label" prompt="This is the Dash Item Label that will appear on your CB Dashboard. The defaull is &quot;Assset Name&quot; but can be changed to whatever is appropriate such as &quot;Entity Name&quot; or &quot;Property Name&quot;." sqref="J1" xr:uid="{BDB446CF-65EA-44F0-9253-1FD011DD497A}"/>
  </dataValidations>
  <pageMargins left="0.7" right="0.7" top="0.75" bottom="0.75" header="0" footer="0"/>
  <pageSetup scale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2A5F-49D4-446C-A925-40E092C15936}">
  <sheetPr codeName="Sheet10"/>
  <dimension ref="A1:M1005"/>
  <sheetViews>
    <sheetView workbookViewId="0">
      <selection activeCell="F17" sqref="F17"/>
    </sheetView>
  </sheetViews>
  <sheetFormatPr defaultColWidth="14.42578125" defaultRowHeight="15" customHeight="1"/>
  <cols>
    <col min="1" max="1" width="31.7109375" style="116" customWidth="1"/>
    <col min="2" max="4" width="8.85546875" style="116" customWidth="1"/>
    <col min="5" max="5" width="23.42578125" style="116" customWidth="1"/>
    <col min="6" max="8" width="8.85546875" style="116" customWidth="1"/>
    <col min="9" max="9" width="23" style="116" customWidth="1"/>
    <col min="10" max="10" width="24.42578125" style="116" customWidth="1"/>
    <col min="11" max="11" width="41" style="116" customWidth="1"/>
    <col min="12" max="13" width="8.85546875" style="116" customWidth="1"/>
    <col min="14" max="26" width="8.7109375" style="116" customWidth="1"/>
    <col min="27" max="16384" width="14.42578125" style="116"/>
  </cols>
  <sheetData>
    <row r="1" spans="1:13" ht="15" customHeight="1">
      <c r="A1" s="186" t="s">
        <v>598</v>
      </c>
    </row>
    <row r="6" spans="1:13" ht="15.75" thickBot="1">
      <c r="A6" s="116" t="s">
        <v>563</v>
      </c>
      <c r="B6" s="116" t="s">
        <v>564</v>
      </c>
      <c r="D6" s="173" t="s">
        <v>412</v>
      </c>
      <c r="E6" s="116" t="s">
        <v>565</v>
      </c>
      <c r="F6" s="116" t="s">
        <v>566</v>
      </c>
      <c r="I6" s="116" t="s">
        <v>539</v>
      </c>
      <c r="J6" s="116" t="s">
        <v>565</v>
      </c>
      <c r="K6" s="116" t="s">
        <v>567</v>
      </c>
      <c r="L6" s="116" t="s">
        <v>568</v>
      </c>
      <c r="M6" s="116" t="s">
        <v>565</v>
      </c>
    </row>
    <row r="7" spans="1:13">
      <c r="A7" s="174" t="s">
        <v>41</v>
      </c>
      <c r="B7" s="175" t="s">
        <v>373</v>
      </c>
      <c r="C7" s="175"/>
      <c r="D7" s="174" t="s">
        <v>413</v>
      </c>
      <c r="E7" s="176">
        <v>20</v>
      </c>
      <c r="F7" s="174" t="s">
        <v>41</v>
      </c>
      <c r="G7" s="176"/>
      <c r="H7" s="176"/>
      <c r="I7" s="177" t="s">
        <v>364</v>
      </c>
      <c r="J7" s="116">
        <v>100</v>
      </c>
      <c r="K7" s="174" t="s">
        <v>569</v>
      </c>
      <c r="L7" s="116">
        <v>0</v>
      </c>
      <c r="M7" s="116">
        <v>100</v>
      </c>
    </row>
    <row r="8" spans="1:13" ht="15.75" thickBot="1">
      <c r="A8" s="178" t="s">
        <v>40</v>
      </c>
      <c r="B8" s="179" t="s">
        <v>367</v>
      </c>
      <c r="C8" s="180"/>
      <c r="D8" s="181" t="s">
        <v>570</v>
      </c>
      <c r="E8" s="176">
        <v>125</v>
      </c>
      <c r="F8" s="181" t="s">
        <v>415</v>
      </c>
      <c r="G8" s="176"/>
      <c r="H8" s="176"/>
      <c r="I8" s="178" t="s">
        <v>571</v>
      </c>
      <c r="J8" s="116">
        <v>50</v>
      </c>
      <c r="K8" s="181" t="s">
        <v>572</v>
      </c>
      <c r="L8" s="116">
        <v>1</v>
      </c>
      <c r="M8" s="116">
        <v>100</v>
      </c>
    </row>
    <row r="9" spans="1:13" ht="15.75" thickBot="1">
      <c r="A9" s="176"/>
      <c r="B9" s="176"/>
      <c r="C9" s="176"/>
      <c r="D9" s="178" t="s">
        <v>569</v>
      </c>
      <c r="E9" s="176">
        <v>125</v>
      </c>
      <c r="F9" s="178" t="s">
        <v>569</v>
      </c>
      <c r="G9" s="176"/>
      <c r="H9" s="176"/>
      <c r="I9" s="176" t="s">
        <v>569</v>
      </c>
      <c r="J9" s="116">
        <v>100</v>
      </c>
      <c r="K9" s="181" t="s">
        <v>573</v>
      </c>
      <c r="L9" s="116">
        <v>2</v>
      </c>
      <c r="M9" s="116">
        <v>90</v>
      </c>
    </row>
    <row r="10" spans="1:13" ht="15.75" thickBot="1">
      <c r="A10" s="116" t="s">
        <v>608</v>
      </c>
      <c r="K10" s="181" t="s">
        <v>574</v>
      </c>
      <c r="L10" s="116">
        <v>3</v>
      </c>
      <c r="M10" s="116">
        <v>80</v>
      </c>
    </row>
    <row r="11" spans="1:13">
      <c r="A11" s="210" t="b">
        <v>1</v>
      </c>
      <c r="K11" s="181" t="s">
        <v>378</v>
      </c>
      <c r="L11" s="116">
        <v>4</v>
      </c>
      <c r="M11" s="116">
        <v>70</v>
      </c>
    </row>
    <row r="12" spans="1:13" ht="15.75" thickBot="1">
      <c r="A12" s="211" t="b">
        <v>0</v>
      </c>
      <c r="K12" s="181" t="s">
        <v>575</v>
      </c>
      <c r="L12" s="116">
        <v>5</v>
      </c>
      <c r="M12" s="116">
        <v>60</v>
      </c>
    </row>
    <row r="13" spans="1:13">
      <c r="K13" s="181" t="s">
        <v>576</v>
      </c>
      <c r="L13" s="116">
        <v>6</v>
      </c>
      <c r="M13" s="116">
        <v>50</v>
      </c>
    </row>
    <row r="14" spans="1:13" ht="15.75" thickBot="1">
      <c r="A14" t="s">
        <v>61</v>
      </c>
      <c r="B14">
        <f>COUNTA(TenantsCAM!$A$3:$A$16)</f>
        <v>5</v>
      </c>
      <c r="C14"/>
      <c r="D14" t="s">
        <v>75</v>
      </c>
      <c r="E14"/>
      <c r="F14"/>
      <c r="G14"/>
      <c r="K14" s="181" t="s">
        <v>577</v>
      </c>
      <c r="L14" s="116">
        <v>7</v>
      </c>
      <c r="M14" s="116">
        <v>40</v>
      </c>
    </row>
    <row r="15" spans="1:13">
      <c r="A15"/>
      <c r="B15"/>
      <c r="C15"/>
      <c r="D15" s="184" t="s">
        <v>71</v>
      </c>
      <c r="E15"/>
      <c r="F15"/>
      <c r="G15"/>
      <c r="K15" s="181" t="s">
        <v>578</v>
      </c>
      <c r="L15" s="116">
        <v>8</v>
      </c>
      <c r="M15" s="116">
        <v>30</v>
      </c>
    </row>
    <row r="16" spans="1:13" ht="15.75" thickBot="1">
      <c r="A16" t="s">
        <v>54</v>
      </c>
      <c r="B16"/>
      <c r="C16"/>
      <c r="D16" s="185" t="s">
        <v>76</v>
      </c>
      <c r="E16"/>
      <c r="F16"/>
      <c r="G16"/>
      <c r="K16" s="181" t="s">
        <v>576</v>
      </c>
      <c r="L16" s="116">
        <v>9</v>
      </c>
      <c r="M16" s="116">
        <v>20</v>
      </c>
    </row>
    <row r="17" spans="1:13" ht="15.75" thickBot="1">
      <c r="A17" s="23" t="s">
        <v>13</v>
      </c>
      <c r="B17"/>
      <c r="C17"/>
      <c r="D17"/>
      <c r="E17"/>
      <c r="F17"/>
      <c r="G17"/>
      <c r="K17" s="178" t="s">
        <v>579</v>
      </c>
      <c r="L17" s="116">
        <v>10</v>
      </c>
      <c r="M17" s="116">
        <v>10</v>
      </c>
    </row>
    <row r="18" spans="1:13" ht="15" customHeight="1" thickBot="1">
      <c r="A18" s="24" t="s">
        <v>16</v>
      </c>
      <c r="B18"/>
      <c r="C18"/>
      <c r="D18"/>
      <c r="E18"/>
      <c r="F18"/>
      <c r="G18"/>
    </row>
    <row r="19" spans="1:13" ht="15" customHeight="1">
      <c r="A19"/>
      <c r="B19"/>
      <c r="C19"/>
      <c r="D19"/>
      <c r="E19"/>
      <c r="F19"/>
      <c r="G19"/>
    </row>
    <row r="20" spans="1:13" ht="15" customHeight="1">
      <c r="A20"/>
      <c r="B20"/>
      <c r="C20"/>
      <c r="D20"/>
      <c r="E20"/>
      <c r="F20"/>
      <c r="G20"/>
    </row>
    <row r="21" spans="1:13" ht="15" customHeight="1">
      <c r="A21"/>
      <c r="B21"/>
      <c r="C21"/>
      <c r="D21"/>
      <c r="E21"/>
      <c r="F21"/>
      <c r="G21"/>
    </row>
    <row r="22" spans="1:13" ht="15" customHeight="1" thickBot="1">
      <c r="A22"/>
      <c r="B22"/>
      <c r="C22"/>
      <c r="D22"/>
      <c r="E22"/>
      <c r="F22"/>
      <c r="G22"/>
    </row>
    <row r="23" spans="1:13" ht="15" customHeight="1" thickBot="1">
      <c r="A23" t="s">
        <v>609</v>
      </c>
      <c r="B23" s="212" t="b">
        <v>1</v>
      </c>
      <c r="C23"/>
      <c r="D23"/>
      <c r="E23"/>
      <c r="F23"/>
      <c r="G23"/>
    </row>
    <row r="24" spans="1:13" ht="15" customHeight="1" thickBot="1">
      <c r="A24" s="116" t="s">
        <v>599</v>
      </c>
      <c r="B24" s="213" t="s">
        <v>600</v>
      </c>
    </row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dataValidations count="1">
    <dataValidation type="list" allowBlank="1" showInputMessage="1" showErrorMessage="1" sqref="B23" xr:uid="{B7AD39F9-BB34-4360-A77A-C4B8162AC17C}">
      <formula1>BOOLEAN</formula1>
    </dataValidation>
  </dataValidations>
  <pageMargins left="0.7" right="0.7" top="0.75" bottom="0.75" header="0" footer="0"/>
  <pageSetup scal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C86E-03D8-465C-B016-8140DA198958}">
  <sheetPr codeName="Sheet5"/>
  <dimension ref="A1:AA1091"/>
  <sheetViews>
    <sheetView tabSelected="1" workbookViewId="0">
      <pane xSplit="2" ySplit="2" topLeftCell="E58" activePane="bottomRight" state="frozen"/>
      <selection activeCell="C3" sqref="C3"/>
      <selection pane="topRight" activeCell="C3" sqref="C3"/>
      <selection pane="bottomLeft" activeCell="C3" sqref="C3"/>
      <selection pane="bottomRight" activeCell="H66" sqref="H66"/>
    </sheetView>
  </sheetViews>
  <sheetFormatPr defaultColWidth="14.42578125" defaultRowHeight="15" customHeight="1"/>
  <cols>
    <col min="1" max="1" width="27.42578125" style="116" customWidth="1"/>
    <col min="2" max="2" width="25.85546875" style="116" customWidth="1"/>
    <col min="3" max="3" width="26.42578125" style="116" customWidth="1"/>
    <col min="4" max="4" width="30.42578125" style="116" customWidth="1"/>
    <col min="5" max="5" width="27.140625" style="116" customWidth="1"/>
    <col min="6" max="6" width="25" style="116" customWidth="1"/>
    <col min="7" max="8" width="33.7109375" style="116" customWidth="1"/>
    <col min="9" max="9" width="71.140625" style="116" customWidth="1"/>
    <col min="10" max="10" width="34.7109375" style="116" customWidth="1"/>
    <col min="11" max="12" width="8.85546875" style="116" customWidth="1"/>
    <col min="13" max="13" width="60.42578125" style="116" customWidth="1"/>
    <col min="14" max="14" width="21.85546875" style="116" customWidth="1"/>
    <col min="15" max="16" width="8.85546875" style="116" customWidth="1"/>
    <col min="17" max="27" width="8.7109375" style="116" customWidth="1"/>
    <col min="28" max="16384" width="14.42578125" style="116"/>
  </cols>
  <sheetData>
    <row r="1" spans="1:27" ht="114" customHeight="1" thickBot="1">
      <c r="A1" s="123" t="s">
        <v>96</v>
      </c>
      <c r="B1" s="124" t="s">
        <v>582</v>
      </c>
      <c r="C1" s="125"/>
      <c r="D1" s="125" t="s">
        <v>97</v>
      </c>
      <c r="E1" s="126"/>
      <c r="F1" s="127"/>
      <c r="G1" s="126"/>
      <c r="H1" s="126"/>
      <c r="I1" s="126"/>
      <c r="J1" s="128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</row>
    <row r="2" spans="1:27" ht="31.5">
      <c r="A2" s="129" t="s">
        <v>98</v>
      </c>
      <c r="B2" s="129" t="s">
        <v>99</v>
      </c>
      <c r="C2" s="129" t="s">
        <v>100</v>
      </c>
      <c r="D2" s="129" t="s">
        <v>101</v>
      </c>
      <c r="E2" s="129" t="s">
        <v>102</v>
      </c>
      <c r="F2" s="130" t="s">
        <v>103</v>
      </c>
      <c r="G2" s="129" t="s">
        <v>104</v>
      </c>
      <c r="H2" s="129" t="s">
        <v>586</v>
      </c>
      <c r="I2" s="129" t="s">
        <v>105</v>
      </c>
      <c r="J2" s="131" t="s">
        <v>106</v>
      </c>
      <c r="K2" s="132" t="s">
        <v>107</v>
      </c>
      <c r="L2" s="132" t="s">
        <v>108</v>
      </c>
      <c r="M2" s="132" t="s">
        <v>109</v>
      </c>
      <c r="N2" s="133"/>
      <c r="O2" s="133"/>
      <c r="P2" s="133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</row>
    <row r="3" spans="1:27">
      <c r="A3" s="119" t="s">
        <v>89</v>
      </c>
      <c r="B3" s="119" t="s">
        <v>110</v>
      </c>
      <c r="C3" s="119" t="s">
        <v>111</v>
      </c>
      <c r="D3" s="134" t="s">
        <v>112</v>
      </c>
      <c r="E3" s="120" t="s">
        <v>113</v>
      </c>
      <c r="F3" s="135" t="s">
        <v>114</v>
      </c>
      <c r="G3" s="120" t="s">
        <v>115</v>
      </c>
      <c r="H3" s="120"/>
      <c r="I3" s="120" t="s">
        <v>116</v>
      </c>
      <c r="J3" s="136"/>
      <c r="K3" s="137"/>
      <c r="L3" s="137"/>
      <c r="M3" s="120"/>
    </row>
    <row r="4" spans="1:27">
      <c r="A4" s="119" t="s">
        <v>89</v>
      </c>
      <c r="B4" s="119" t="s">
        <v>110</v>
      </c>
      <c r="C4" s="119" t="s">
        <v>111</v>
      </c>
      <c r="D4" s="134" t="s">
        <v>112</v>
      </c>
      <c r="E4" s="120" t="s">
        <v>117</v>
      </c>
      <c r="F4" s="135" t="s">
        <v>118</v>
      </c>
      <c r="G4" s="120" t="s">
        <v>119</v>
      </c>
      <c r="H4" s="120"/>
      <c r="I4" s="120" t="s">
        <v>120</v>
      </c>
      <c r="J4" s="136"/>
      <c r="K4" s="120"/>
      <c r="L4" s="121"/>
      <c r="M4" s="120"/>
    </row>
    <row r="5" spans="1:27">
      <c r="A5" s="119" t="s">
        <v>89</v>
      </c>
      <c r="B5" s="119" t="s">
        <v>110</v>
      </c>
      <c r="C5" s="119" t="s">
        <v>111</v>
      </c>
      <c r="D5" s="134" t="s">
        <v>112</v>
      </c>
      <c r="E5" s="120" t="s">
        <v>121</v>
      </c>
      <c r="F5" s="135" t="s">
        <v>122</v>
      </c>
      <c r="G5" s="120" t="s">
        <v>115</v>
      </c>
      <c r="H5" s="120"/>
      <c r="I5" s="120" t="s">
        <v>116</v>
      </c>
      <c r="J5" s="136"/>
      <c r="K5" s="120"/>
      <c r="L5" s="121"/>
      <c r="M5" s="120"/>
    </row>
    <row r="6" spans="1:27">
      <c r="A6" s="119" t="s">
        <v>89</v>
      </c>
      <c r="B6" s="119" t="s">
        <v>110</v>
      </c>
      <c r="C6" s="119" t="s">
        <v>111</v>
      </c>
      <c r="D6" s="134" t="s">
        <v>112</v>
      </c>
      <c r="E6" s="120" t="s">
        <v>123</v>
      </c>
      <c r="F6" s="135" t="s">
        <v>124</v>
      </c>
      <c r="G6" s="120"/>
      <c r="H6" s="120"/>
      <c r="I6" s="120"/>
      <c r="J6" s="136"/>
      <c r="K6" s="120"/>
      <c r="L6" s="121"/>
      <c r="M6" s="120"/>
    </row>
    <row r="7" spans="1:27">
      <c r="A7" s="119" t="s">
        <v>89</v>
      </c>
      <c r="B7" s="119" t="s">
        <v>110</v>
      </c>
      <c r="C7" s="119" t="s">
        <v>111</v>
      </c>
      <c r="D7" s="134" t="s">
        <v>112</v>
      </c>
      <c r="E7" s="120" t="s">
        <v>125</v>
      </c>
      <c r="F7" s="135" t="s">
        <v>126</v>
      </c>
      <c r="G7" s="120"/>
      <c r="H7" s="120"/>
      <c r="I7" s="120"/>
      <c r="J7" s="136"/>
      <c r="K7" s="120"/>
      <c r="L7" s="121"/>
      <c r="M7" s="120"/>
    </row>
    <row r="8" spans="1:27">
      <c r="A8" s="119" t="s">
        <v>89</v>
      </c>
      <c r="B8" s="119" t="s">
        <v>110</v>
      </c>
      <c r="C8" s="119" t="s">
        <v>111</v>
      </c>
      <c r="D8" s="134" t="s">
        <v>112</v>
      </c>
      <c r="E8" s="120" t="s">
        <v>127</v>
      </c>
      <c r="F8" s="135" t="s">
        <v>128</v>
      </c>
      <c r="G8" s="120" t="s">
        <v>129</v>
      </c>
      <c r="H8" s="120"/>
      <c r="I8" s="120"/>
      <c r="J8" s="136"/>
      <c r="K8" s="120"/>
      <c r="L8" s="121"/>
      <c r="M8" s="120"/>
    </row>
    <row r="9" spans="1:27">
      <c r="A9" s="119" t="s">
        <v>89</v>
      </c>
      <c r="B9" s="119" t="s">
        <v>110</v>
      </c>
      <c r="C9" s="119" t="s">
        <v>111</v>
      </c>
      <c r="D9" s="134" t="s">
        <v>112</v>
      </c>
      <c r="E9" s="120" t="s">
        <v>130</v>
      </c>
      <c r="F9" s="135"/>
      <c r="G9" s="120"/>
      <c r="H9" s="120"/>
      <c r="I9" s="120"/>
      <c r="J9" s="136"/>
      <c r="K9" s="120"/>
      <c r="L9" s="121"/>
      <c r="M9" s="120"/>
    </row>
    <row r="10" spans="1:27">
      <c r="A10" s="119" t="s">
        <v>89</v>
      </c>
      <c r="B10" s="119" t="s">
        <v>110</v>
      </c>
      <c r="C10" s="119" t="s">
        <v>111</v>
      </c>
      <c r="D10" s="134" t="s">
        <v>112</v>
      </c>
      <c r="E10" s="120" t="s">
        <v>131</v>
      </c>
      <c r="F10" s="135"/>
      <c r="G10" s="120"/>
      <c r="H10" s="120"/>
      <c r="I10" s="120"/>
      <c r="J10" s="136"/>
      <c r="K10" s="120"/>
      <c r="L10" s="121"/>
      <c r="M10" s="120"/>
    </row>
    <row r="11" spans="1:27">
      <c r="A11" s="119" t="s">
        <v>89</v>
      </c>
      <c r="B11" s="119" t="s">
        <v>110</v>
      </c>
      <c r="C11" s="119" t="s">
        <v>111</v>
      </c>
      <c r="D11" s="134" t="s">
        <v>112</v>
      </c>
      <c r="E11" s="120" t="s">
        <v>132</v>
      </c>
      <c r="F11" s="135" t="s">
        <v>133</v>
      </c>
      <c r="G11" s="120" t="s">
        <v>134</v>
      </c>
      <c r="H11" s="120"/>
      <c r="I11" s="120" t="s">
        <v>135</v>
      </c>
      <c r="J11" s="136"/>
      <c r="K11" s="120"/>
      <c r="L11" s="121"/>
      <c r="M11" s="120"/>
    </row>
    <row r="12" spans="1:27" ht="15.75" customHeight="1">
      <c r="A12" s="119" t="s">
        <v>89</v>
      </c>
      <c r="B12" s="119" t="s">
        <v>110</v>
      </c>
      <c r="C12" s="119" t="s">
        <v>136</v>
      </c>
      <c r="D12" s="134" t="s">
        <v>137</v>
      </c>
      <c r="E12" s="120" t="s">
        <v>138</v>
      </c>
      <c r="F12" s="135">
        <v>1052388</v>
      </c>
      <c r="G12" s="120"/>
      <c r="H12" s="120"/>
      <c r="I12" s="120" t="s">
        <v>139</v>
      </c>
      <c r="J12" s="136"/>
      <c r="K12" s="120"/>
      <c r="L12" s="121"/>
      <c r="M12" s="120"/>
    </row>
    <row r="13" spans="1:27" ht="15.75" customHeight="1">
      <c r="A13" s="119" t="s">
        <v>89</v>
      </c>
      <c r="B13" s="119" t="s">
        <v>110</v>
      </c>
      <c r="C13" s="119" t="s">
        <v>136</v>
      </c>
      <c r="D13" s="134" t="s">
        <v>137</v>
      </c>
      <c r="E13" s="120" t="s">
        <v>140</v>
      </c>
      <c r="F13" s="135" t="s">
        <v>40</v>
      </c>
      <c r="G13" s="120"/>
      <c r="H13" s="120"/>
      <c r="I13" s="120" t="s">
        <v>139</v>
      </c>
      <c r="J13" s="136"/>
      <c r="K13" s="120"/>
      <c r="L13" s="121"/>
      <c r="M13" s="120"/>
    </row>
    <row r="14" spans="1:27" ht="15.75" customHeight="1">
      <c r="A14" s="119" t="s">
        <v>89</v>
      </c>
      <c r="B14" s="119" t="s">
        <v>110</v>
      </c>
      <c r="C14" s="119" t="s">
        <v>136</v>
      </c>
      <c r="D14" s="134" t="s">
        <v>137</v>
      </c>
      <c r="E14" s="120" t="s">
        <v>141</v>
      </c>
      <c r="F14" s="135">
        <v>6243</v>
      </c>
      <c r="G14" s="120"/>
      <c r="H14" s="120"/>
      <c r="I14" s="120" t="s">
        <v>139</v>
      </c>
      <c r="J14" s="136"/>
      <c r="K14" s="120"/>
      <c r="L14" s="121"/>
      <c r="M14" s="120"/>
    </row>
    <row r="15" spans="1:27" ht="15.75" customHeight="1">
      <c r="A15" s="119" t="s">
        <v>89</v>
      </c>
      <c r="B15" s="119" t="s">
        <v>110</v>
      </c>
      <c r="C15" s="119" t="s">
        <v>136</v>
      </c>
      <c r="D15" s="134" t="s">
        <v>137</v>
      </c>
      <c r="E15" s="120" t="s">
        <v>142</v>
      </c>
      <c r="F15" s="135" t="s">
        <v>3</v>
      </c>
      <c r="G15" s="120"/>
      <c r="H15" s="120"/>
      <c r="I15" s="120" t="s">
        <v>139</v>
      </c>
      <c r="J15" s="136"/>
      <c r="K15" s="120"/>
      <c r="L15" s="121"/>
      <c r="M15" s="120"/>
    </row>
    <row r="16" spans="1:27" ht="15.75" customHeight="1">
      <c r="A16" s="119" t="s">
        <v>89</v>
      </c>
      <c r="B16" s="119" t="s">
        <v>110</v>
      </c>
      <c r="C16" s="119" t="s">
        <v>136</v>
      </c>
      <c r="D16" s="134" t="s">
        <v>143</v>
      </c>
      <c r="E16" s="120" t="s">
        <v>144</v>
      </c>
      <c r="F16" s="135" t="s">
        <v>3</v>
      </c>
      <c r="G16" s="120"/>
      <c r="H16" s="120"/>
      <c r="I16" s="120" t="s">
        <v>139</v>
      </c>
      <c r="J16" s="136"/>
      <c r="K16" s="120"/>
      <c r="L16" s="121"/>
      <c r="M16" s="120"/>
    </row>
    <row r="17" spans="1:13" ht="15.75" customHeight="1">
      <c r="A17" s="119" t="s">
        <v>89</v>
      </c>
      <c r="B17" s="119" t="s">
        <v>145</v>
      </c>
      <c r="C17" s="119" t="s">
        <v>146</v>
      </c>
      <c r="D17" s="134" t="s">
        <v>147</v>
      </c>
      <c r="E17" s="120" t="s">
        <v>148</v>
      </c>
      <c r="F17" s="135" t="s">
        <v>149</v>
      </c>
      <c r="G17" s="120" t="s">
        <v>150</v>
      </c>
      <c r="H17" s="120"/>
      <c r="I17" s="138"/>
      <c r="J17" s="136"/>
      <c r="K17" s="120"/>
      <c r="L17" s="121"/>
      <c r="M17" s="120"/>
    </row>
    <row r="18" spans="1:13" ht="15.75" customHeight="1">
      <c r="A18" s="119"/>
      <c r="B18" s="119"/>
      <c r="C18" s="119"/>
      <c r="D18" s="134"/>
      <c r="E18" s="120"/>
      <c r="F18" s="135"/>
      <c r="G18" s="120"/>
      <c r="H18" s="120"/>
      <c r="I18" s="138"/>
      <c r="J18" s="136"/>
      <c r="K18" s="120"/>
      <c r="L18" s="121"/>
      <c r="M18" s="120"/>
    </row>
    <row r="19" spans="1:13" ht="15.75" customHeight="1">
      <c r="A19" s="119" t="s">
        <v>601</v>
      </c>
      <c r="B19" s="119" t="s">
        <v>607</v>
      </c>
      <c r="C19" s="119" t="s">
        <v>590</v>
      </c>
      <c r="D19" s="134" t="str">
        <f t="shared" ref="D19:D50" ca="1" si="0">OFFSET(TenantNameAnchor,$K19,0)</f>
        <v>Triple Net Tenant</v>
      </c>
      <c r="E19" s="120" t="str">
        <f t="shared" ref="E19:E50" ca="1" si="1">OFFSET(TenantNumber,0,$L19-1)</f>
        <v>TenantNumber</v>
      </c>
      <c r="F19" s="120">
        <f t="shared" ref="F19:F50" ca="1" si="2">OFFSET(TenantNumber,$K19,$L19-1)</f>
        <v>1</v>
      </c>
      <c r="G19" s="120"/>
      <c r="H19" s="120"/>
      <c r="I19" s="138" t="str">
        <f ca="1">OFFSET(CAMLinkAnchor,$K19,0)</f>
        <v>https://www.dropbox.com/s/v8xamgexht9xdi1/Triple%20Net%20Tenant.pdf?dl=0</v>
      </c>
      <c r="J19" s="136"/>
      <c r="K19" s="120">
        <f>IF(L19=1,K17+1,K17)</f>
        <v>1</v>
      </c>
      <c r="L19" s="121">
        <v>1</v>
      </c>
      <c r="M19" s="120"/>
    </row>
    <row r="20" spans="1:13" ht="15.75" customHeight="1">
      <c r="A20" s="119" t="s">
        <v>601</v>
      </c>
      <c r="B20" s="119" t="s">
        <v>607</v>
      </c>
      <c r="C20" s="119" t="s">
        <v>590</v>
      </c>
      <c r="D20" s="134" t="str">
        <f t="shared" ca="1" si="0"/>
        <v>Triple Net Tenant</v>
      </c>
      <c r="E20" s="120" t="str">
        <f t="shared" ca="1" si="1"/>
        <v>TenantName</v>
      </c>
      <c r="F20" s="120" t="str">
        <f t="shared" ca="1" si="2"/>
        <v>Triple Net Tenant</v>
      </c>
      <c r="G20" s="120"/>
      <c r="H20" s="120"/>
      <c r="I20" s="138"/>
      <c r="J20" s="136"/>
      <c r="K20" s="120">
        <f t="shared" ref="K20:K83" si="3">IF(L20=1,K19+1,K19)</f>
        <v>1</v>
      </c>
      <c r="L20" s="121">
        <v>2</v>
      </c>
      <c r="M20" s="120"/>
    </row>
    <row r="21" spans="1:13" ht="15.75" customHeight="1">
      <c r="A21" s="119" t="s">
        <v>601</v>
      </c>
      <c r="B21" s="119" t="s">
        <v>607</v>
      </c>
      <c r="C21" s="119" t="s">
        <v>590</v>
      </c>
      <c r="D21" s="134" t="str">
        <f t="shared" ca="1" si="0"/>
        <v>Triple Net Tenant</v>
      </c>
      <c r="E21" s="120" t="str">
        <f t="shared" ca="1" si="1"/>
        <v>LeaseStart</v>
      </c>
      <c r="F21" s="193">
        <f t="shared" ca="1" si="2"/>
        <v>43101</v>
      </c>
      <c r="G21" s="120"/>
      <c r="H21" s="120"/>
      <c r="I21" s="138"/>
      <c r="J21" s="136"/>
      <c r="K21" s="120">
        <f t="shared" si="3"/>
        <v>1</v>
      </c>
      <c r="L21" s="121">
        <v>3</v>
      </c>
      <c r="M21" s="120"/>
    </row>
    <row r="22" spans="1:13" ht="15.75" customHeight="1">
      <c r="A22" s="119" t="s">
        <v>601</v>
      </c>
      <c r="B22" s="119" t="s">
        <v>607</v>
      </c>
      <c r="C22" s="119" t="s">
        <v>590</v>
      </c>
      <c r="D22" s="134" t="str">
        <f t="shared" ca="1" si="0"/>
        <v>Triple Net Tenant</v>
      </c>
      <c r="E22" s="120" t="str">
        <f t="shared" ca="1" si="1"/>
        <v>LeaseFirstPay</v>
      </c>
      <c r="F22" s="193">
        <f t="shared" ca="1" si="2"/>
        <v>43191</v>
      </c>
      <c r="G22" s="120"/>
      <c r="H22" s="120"/>
      <c r="I22" s="138"/>
      <c r="J22" s="136"/>
      <c r="K22" s="120">
        <f t="shared" si="3"/>
        <v>1</v>
      </c>
      <c r="L22" s="121">
        <v>4</v>
      </c>
      <c r="M22" s="120"/>
    </row>
    <row r="23" spans="1:13" ht="15.75" customHeight="1">
      <c r="A23" s="119" t="s">
        <v>601</v>
      </c>
      <c r="B23" s="119" t="s">
        <v>607</v>
      </c>
      <c r="C23" s="119" t="s">
        <v>590</v>
      </c>
      <c r="D23" s="134" t="str">
        <f t="shared" ca="1" si="0"/>
        <v>Triple Net Tenant</v>
      </c>
      <c r="E23" s="120" t="str">
        <f t="shared" ca="1" si="1"/>
        <v>SquareFootage</v>
      </c>
      <c r="F23" s="192">
        <f t="shared" ca="1" si="2"/>
        <v>10000</v>
      </c>
      <c r="G23" s="120"/>
      <c r="H23" s="120"/>
      <c r="I23" s="138"/>
      <c r="J23" s="136"/>
      <c r="K23" s="120">
        <f t="shared" si="3"/>
        <v>1</v>
      </c>
      <c r="L23" s="121">
        <v>5</v>
      </c>
      <c r="M23" s="120"/>
    </row>
    <row r="24" spans="1:13" ht="15.75" customHeight="1">
      <c r="A24" s="119" t="s">
        <v>601</v>
      </c>
      <c r="B24" s="119" t="s">
        <v>607</v>
      </c>
      <c r="C24" s="119" t="s">
        <v>590</v>
      </c>
      <c r="D24" s="134" t="str">
        <f t="shared" ca="1" si="0"/>
        <v>Triple Net Tenant</v>
      </c>
      <c r="E24" s="120" t="str">
        <f t="shared" ca="1" si="1"/>
        <v>Annual Base Rent</v>
      </c>
      <c r="F24" s="192">
        <f t="shared" ca="1" si="2"/>
        <v>12000</v>
      </c>
      <c r="G24" s="120"/>
      <c r="H24" s="120"/>
      <c r="I24" s="138"/>
      <c r="J24" s="136"/>
      <c r="K24" s="120">
        <f t="shared" si="3"/>
        <v>1</v>
      </c>
      <c r="L24" s="121">
        <v>6</v>
      </c>
      <c r="M24" s="120"/>
    </row>
    <row r="25" spans="1:13" ht="15.75" customHeight="1">
      <c r="A25" s="119" t="s">
        <v>601</v>
      </c>
      <c r="B25" s="119" t="s">
        <v>607</v>
      </c>
      <c r="C25" s="119" t="s">
        <v>590</v>
      </c>
      <c r="D25" s="134" t="str">
        <f t="shared" ca="1" si="0"/>
        <v>Triple Net Tenant</v>
      </c>
      <c r="E25" s="120" t="str">
        <f t="shared" ca="1" si="1"/>
        <v>RecoveriesTax</v>
      </c>
      <c r="F25" s="192">
        <f t="shared" ca="1" si="2"/>
        <v>10300.000000000005</v>
      </c>
      <c r="G25" s="120"/>
      <c r="H25" s="120"/>
      <c r="I25" s="138"/>
      <c r="J25" s="136"/>
      <c r="K25" s="120">
        <f t="shared" si="3"/>
        <v>1</v>
      </c>
      <c r="L25" s="121">
        <v>7</v>
      </c>
      <c r="M25" s="120"/>
    </row>
    <row r="26" spans="1:13" ht="15.75" customHeight="1">
      <c r="A26" s="119" t="s">
        <v>601</v>
      </c>
      <c r="B26" s="119" t="s">
        <v>607</v>
      </c>
      <c r="C26" s="119" t="s">
        <v>590</v>
      </c>
      <c r="D26" s="134" t="str">
        <f t="shared" ca="1" si="0"/>
        <v>Triple Net Tenant</v>
      </c>
      <c r="E26" s="120" t="str">
        <f t="shared" ca="1" si="1"/>
        <v>Recoveriesinsurance</v>
      </c>
      <c r="F26" s="192">
        <f t="shared" ca="1" si="2"/>
        <v>52000.000000000022</v>
      </c>
      <c r="G26" s="120"/>
      <c r="H26" s="120"/>
      <c r="I26" s="138"/>
      <c r="J26" s="136"/>
      <c r="K26" s="120">
        <f t="shared" si="3"/>
        <v>1</v>
      </c>
      <c r="L26" s="121">
        <v>8</v>
      </c>
      <c r="M26" s="120"/>
    </row>
    <row r="27" spans="1:13" ht="15.75" customHeight="1">
      <c r="A27" s="119" t="s">
        <v>601</v>
      </c>
      <c r="B27" s="119" t="s">
        <v>607</v>
      </c>
      <c r="C27" s="119" t="s">
        <v>590</v>
      </c>
      <c r="D27" s="134" t="str">
        <f t="shared" ca="1" si="0"/>
        <v>Triple Net Tenant</v>
      </c>
      <c r="E27" s="120" t="str">
        <f t="shared" ca="1" si="1"/>
        <v>RecoveriesOther</v>
      </c>
      <c r="F27" s="192">
        <f t="shared" ca="1" si="2"/>
        <v>20800</v>
      </c>
      <c r="G27" s="120"/>
      <c r="H27" s="120"/>
      <c r="I27" s="138"/>
      <c r="J27" s="136"/>
      <c r="K27" s="120">
        <f t="shared" si="3"/>
        <v>1</v>
      </c>
      <c r="L27" s="121">
        <v>9</v>
      </c>
      <c r="M27" s="120"/>
    </row>
    <row r="28" spans="1:13" ht="15.75" customHeight="1">
      <c r="A28" s="119" t="s">
        <v>601</v>
      </c>
      <c r="B28" s="119" t="s">
        <v>607</v>
      </c>
      <c r="C28" s="119" t="s">
        <v>590</v>
      </c>
      <c r="D28" s="134" t="str">
        <f t="shared" ca="1" si="0"/>
        <v>Triple Net Tenant</v>
      </c>
      <c r="E28" s="120" t="str">
        <f t="shared" ca="1" si="1"/>
        <v>RecoveriesTotal</v>
      </c>
      <c r="F28" s="192">
        <f t="shared" ca="1" si="2"/>
        <v>83100.000000000029</v>
      </c>
      <c r="G28" s="120"/>
      <c r="H28" s="120"/>
      <c r="I28" s="138" t="str">
        <f ca="1">OFFSET(CAMLinkAnchor,$K28,0)</f>
        <v>https://www.dropbox.com/s/v8xamgexht9xdi1/Triple%20Net%20Tenant.pdf?dl=0</v>
      </c>
      <c r="J28" s="136"/>
      <c r="K28" s="120">
        <f t="shared" si="3"/>
        <v>1</v>
      </c>
      <c r="L28" s="121">
        <v>10</v>
      </c>
      <c r="M28" s="120"/>
    </row>
    <row r="29" spans="1:13" ht="15.75" customHeight="1">
      <c r="A29" s="119" t="s">
        <v>601</v>
      </c>
      <c r="B29" s="119" t="s">
        <v>607</v>
      </c>
      <c r="C29" s="119" t="s">
        <v>590</v>
      </c>
      <c r="D29" s="134" t="str">
        <f t="shared" ca="1" si="0"/>
        <v>Old Timey Tenant</v>
      </c>
      <c r="E29" s="120" t="str">
        <f t="shared" ca="1" si="1"/>
        <v>TenantNumber</v>
      </c>
      <c r="F29" s="120">
        <f t="shared" ca="1" si="2"/>
        <v>2</v>
      </c>
      <c r="G29" s="120"/>
      <c r="H29" s="120"/>
      <c r="I29" s="138" t="str">
        <f ca="1">OFFSET(CAMLinkAnchor,$K29,0)</f>
        <v>https://www.dropbox.com/s/ql5f3d56daalyen/Old%20Timey%20Tenant.pdf?dl=0</v>
      </c>
      <c r="J29" s="136"/>
      <c r="K29" s="120">
        <f t="shared" si="3"/>
        <v>2</v>
      </c>
      <c r="L29" s="121">
        <v>1</v>
      </c>
      <c r="M29" s="120"/>
    </row>
    <row r="30" spans="1:13" ht="15.75" customHeight="1">
      <c r="A30" s="119" t="s">
        <v>601</v>
      </c>
      <c r="B30" s="119" t="s">
        <v>607</v>
      </c>
      <c r="C30" s="119" t="s">
        <v>590</v>
      </c>
      <c r="D30" s="134" t="str">
        <f t="shared" ca="1" si="0"/>
        <v>Old Timey Tenant</v>
      </c>
      <c r="E30" s="120" t="str">
        <f t="shared" ca="1" si="1"/>
        <v>TenantName</v>
      </c>
      <c r="F30" s="120" t="str">
        <f t="shared" ca="1" si="2"/>
        <v>Old Timey Tenant</v>
      </c>
      <c r="G30" s="120"/>
      <c r="H30" s="120"/>
      <c r="I30" s="138"/>
      <c r="J30" s="136"/>
      <c r="K30" s="120">
        <f t="shared" si="3"/>
        <v>2</v>
      </c>
      <c r="L30" s="121">
        <v>2</v>
      </c>
      <c r="M30" s="120"/>
    </row>
    <row r="31" spans="1:13" ht="15.75" customHeight="1">
      <c r="A31" s="119" t="s">
        <v>601</v>
      </c>
      <c r="B31" s="119" t="s">
        <v>607</v>
      </c>
      <c r="C31" s="119" t="s">
        <v>590</v>
      </c>
      <c r="D31" s="134" t="str">
        <f t="shared" ca="1" si="0"/>
        <v>Old Timey Tenant</v>
      </c>
      <c r="E31" s="120" t="str">
        <f t="shared" ca="1" si="1"/>
        <v>LeaseStart</v>
      </c>
      <c r="F31" s="120">
        <f t="shared" ca="1" si="2"/>
        <v>32874</v>
      </c>
      <c r="G31" s="120"/>
      <c r="H31" s="120"/>
      <c r="I31" s="138"/>
      <c r="J31" s="136"/>
      <c r="K31" s="120">
        <f t="shared" si="3"/>
        <v>2</v>
      </c>
      <c r="L31" s="121">
        <v>3</v>
      </c>
      <c r="M31" s="120"/>
    </row>
    <row r="32" spans="1:13" ht="15.75" customHeight="1">
      <c r="A32" s="119" t="s">
        <v>601</v>
      </c>
      <c r="B32" s="119" t="s">
        <v>607</v>
      </c>
      <c r="C32" s="119" t="s">
        <v>590</v>
      </c>
      <c r="D32" s="134" t="str">
        <f t="shared" ca="1" si="0"/>
        <v>Old Timey Tenant</v>
      </c>
      <c r="E32" s="120" t="str">
        <f t="shared" ca="1" si="1"/>
        <v>LeaseFirstPay</v>
      </c>
      <c r="F32" s="120">
        <f t="shared" ca="1" si="2"/>
        <v>33025</v>
      </c>
      <c r="G32" s="120"/>
      <c r="H32" s="120"/>
      <c r="I32" s="138"/>
      <c r="J32" s="136"/>
      <c r="K32" s="120">
        <f t="shared" si="3"/>
        <v>2</v>
      </c>
      <c r="L32" s="121">
        <v>4</v>
      </c>
      <c r="M32" s="120"/>
    </row>
    <row r="33" spans="1:13" ht="15.75" customHeight="1">
      <c r="A33" s="119" t="s">
        <v>601</v>
      </c>
      <c r="B33" s="119" t="s">
        <v>607</v>
      </c>
      <c r="C33" s="119" t="s">
        <v>590</v>
      </c>
      <c r="D33" s="134" t="str">
        <f t="shared" ca="1" si="0"/>
        <v>Old Timey Tenant</v>
      </c>
      <c r="E33" s="120" t="str">
        <f t="shared" ca="1" si="1"/>
        <v>SquareFootage</v>
      </c>
      <c r="F33" s="120">
        <f t="shared" ca="1" si="2"/>
        <v>10000</v>
      </c>
      <c r="G33" s="120"/>
      <c r="H33" s="120"/>
      <c r="I33" s="138"/>
      <c r="J33" s="136"/>
      <c r="K33" s="120">
        <f t="shared" si="3"/>
        <v>2</v>
      </c>
      <c r="L33" s="121">
        <v>5</v>
      </c>
      <c r="M33" s="120"/>
    </row>
    <row r="34" spans="1:13" ht="15.75" customHeight="1">
      <c r="A34" s="119" t="s">
        <v>601</v>
      </c>
      <c r="B34" s="119" t="s">
        <v>607</v>
      </c>
      <c r="C34" s="119" t="s">
        <v>590</v>
      </c>
      <c r="D34" s="134" t="str">
        <f t="shared" ca="1" si="0"/>
        <v>Old Timey Tenant</v>
      </c>
      <c r="E34" s="120" t="str">
        <f t="shared" ca="1" si="1"/>
        <v>Annual Base Rent</v>
      </c>
      <c r="F34" s="120">
        <f t="shared" ca="1" si="2"/>
        <v>15000</v>
      </c>
      <c r="G34" s="120"/>
      <c r="H34" s="120"/>
      <c r="I34" s="138"/>
      <c r="J34" s="136"/>
      <c r="K34" s="120">
        <f t="shared" si="3"/>
        <v>2</v>
      </c>
      <c r="L34" s="121">
        <v>6</v>
      </c>
      <c r="M34" s="120"/>
    </row>
    <row r="35" spans="1:13" ht="15.75" customHeight="1">
      <c r="A35" s="119" t="s">
        <v>601</v>
      </c>
      <c r="B35" s="119" t="s">
        <v>607</v>
      </c>
      <c r="C35" s="119" t="s">
        <v>590</v>
      </c>
      <c r="D35" s="134" t="str">
        <f t="shared" ca="1" si="0"/>
        <v>Old Timey Tenant</v>
      </c>
      <c r="E35" s="120" t="str">
        <f t="shared" ca="1" si="1"/>
        <v>RecoveriesTax</v>
      </c>
      <c r="F35" s="120">
        <f t="shared" ca="1" si="2"/>
        <v>0</v>
      </c>
      <c r="G35" s="120"/>
      <c r="H35" s="120" t="s">
        <v>520</v>
      </c>
      <c r="I35" s="138"/>
      <c r="J35" s="136"/>
      <c r="K35" s="120">
        <f t="shared" si="3"/>
        <v>2</v>
      </c>
      <c r="L35" s="121">
        <v>7</v>
      </c>
      <c r="M35" s="120"/>
    </row>
    <row r="36" spans="1:13" ht="15.75" customHeight="1">
      <c r="A36" s="119" t="s">
        <v>601</v>
      </c>
      <c r="B36" s="119" t="s">
        <v>607</v>
      </c>
      <c r="C36" s="119" t="s">
        <v>590</v>
      </c>
      <c r="D36" s="134" t="str">
        <f t="shared" ca="1" si="0"/>
        <v>Old Timey Tenant</v>
      </c>
      <c r="E36" s="120" t="str">
        <f t="shared" ca="1" si="1"/>
        <v>Recoveriesinsurance</v>
      </c>
      <c r="F36" s="192">
        <f t="shared" ca="1" si="2"/>
        <v>0</v>
      </c>
      <c r="G36" s="120"/>
      <c r="H36" s="120" t="s">
        <v>520</v>
      </c>
      <c r="I36" s="138"/>
      <c r="J36" s="136"/>
      <c r="K36" s="120">
        <f t="shared" si="3"/>
        <v>2</v>
      </c>
      <c r="L36" s="121">
        <v>8</v>
      </c>
      <c r="M36" s="120"/>
    </row>
    <row r="37" spans="1:13" ht="15.75" customHeight="1">
      <c r="A37" s="119" t="s">
        <v>601</v>
      </c>
      <c r="B37" s="119" t="s">
        <v>607</v>
      </c>
      <c r="C37" s="119" t="s">
        <v>590</v>
      </c>
      <c r="D37" s="134" t="str">
        <f t="shared" ca="1" si="0"/>
        <v>Old Timey Tenant</v>
      </c>
      <c r="E37" s="120" t="str">
        <f t="shared" ca="1" si="1"/>
        <v>RecoveriesOther</v>
      </c>
      <c r="F37" s="192">
        <f t="shared" ca="1" si="2"/>
        <v>0</v>
      </c>
      <c r="G37" s="120"/>
      <c r="H37" s="120" t="s">
        <v>520</v>
      </c>
      <c r="I37" s="138"/>
      <c r="J37" s="136"/>
      <c r="K37" s="120">
        <f t="shared" si="3"/>
        <v>2</v>
      </c>
      <c r="L37" s="121">
        <v>9</v>
      </c>
      <c r="M37" s="120"/>
    </row>
    <row r="38" spans="1:13" ht="15.75" customHeight="1">
      <c r="A38" s="119" t="s">
        <v>601</v>
      </c>
      <c r="B38" s="119" t="s">
        <v>607</v>
      </c>
      <c r="C38" s="119" t="s">
        <v>590</v>
      </c>
      <c r="D38" s="134" t="str">
        <f t="shared" ca="1" si="0"/>
        <v>Old Timey Tenant</v>
      </c>
      <c r="E38" s="120" t="str">
        <f t="shared" ca="1" si="1"/>
        <v>RecoveriesTotal</v>
      </c>
      <c r="F38" s="192">
        <f t="shared" ca="1" si="2"/>
        <v>0</v>
      </c>
      <c r="G38" s="120"/>
      <c r="H38" s="120" t="s">
        <v>520</v>
      </c>
      <c r="I38" s="138" t="str">
        <f ca="1">OFFSET(CAMLinkAnchor,$K38,0)</f>
        <v>https://www.dropbox.com/s/ql5f3d56daalyen/Old%20Timey%20Tenant.pdf?dl=0</v>
      </c>
      <c r="J38" s="136"/>
      <c r="K38" s="120">
        <f t="shared" si="3"/>
        <v>2</v>
      </c>
      <c r="L38" s="121">
        <v>10</v>
      </c>
      <c r="M38" s="120"/>
    </row>
    <row r="39" spans="1:13" ht="15.75" customHeight="1">
      <c r="A39" s="119" t="s">
        <v>601</v>
      </c>
      <c r="B39" s="119" t="s">
        <v>607</v>
      </c>
      <c r="C39" s="119" t="s">
        <v>590</v>
      </c>
      <c r="D39" s="134" t="str">
        <f t="shared" ca="1" si="0"/>
        <v>Older Lease Tenant</v>
      </c>
      <c r="E39" s="120" t="str">
        <f t="shared" ca="1" si="1"/>
        <v>TenantNumber</v>
      </c>
      <c r="F39" s="192">
        <f t="shared" ca="1" si="2"/>
        <v>3</v>
      </c>
      <c r="G39" s="120"/>
      <c r="H39" s="120"/>
      <c r="I39" s="138" t="str">
        <f ca="1">OFFSET(CAMLinkAnchor,$K39,0)</f>
        <v>https://www.dropbox.com/s/n1wxu91dri8xhj7/Older%20Lease%20Tenant.pdf?dl=0</v>
      </c>
      <c r="J39" s="136"/>
      <c r="K39" s="120">
        <f t="shared" si="3"/>
        <v>3</v>
      </c>
      <c r="L39" s="121">
        <v>1</v>
      </c>
      <c r="M39" s="120"/>
    </row>
    <row r="40" spans="1:13" ht="15.75" customHeight="1">
      <c r="A40" s="119" t="s">
        <v>601</v>
      </c>
      <c r="B40" s="119" t="s">
        <v>607</v>
      </c>
      <c r="C40" s="119" t="s">
        <v>590</v>
      </c>
      <c r="D40" s="134" t="str">
        <f t="shared" ca="1" si="0"/>
        <v>Older Lease Tenant</v>
      </c>
      <c r="E40" s="120" t="str">
        <f t="shared" ca="1" si="1"/>
        <v>TenantName</v>
      </c>
      <c r="F40" s="120" t="str">
        <f t="shared" ca="1" si="2"/>
        <v>Older Lease Tenant</v>
      </c>
      <c r="G40" s="120"/>
      <c r="H40" s="120"/>
      <c r="I40" s="138"/>
      <c r="J40" s="136"/>
      <c r="K40" s="120">
        <f t="shared" si="3"/>
        <v>3</v>
      </c>
      <c r="L40" s="121">
        <v>2</v>
      </c>
      <c r="M40" s="120"/>
    </row>
    <row r="41" spans="1:13" ht="15.75" customHeight="1">
      <c r="A41" s="119" t="s">
        <v>601</v>
      </c>
      <c r="B41" s="119" t="s">
        <v>607</v>
      </c>
      <c r="C41" s="119" t="s">
        <v>590</v>
      </c>
      <c r="D41" s="134" t="str">
        <f t="shared" ca="1" si="0"/>
        <v>Older Lease Tenant</v>
      </c>
      <c r="E41" s="120" t="str">
        <f t="shared" ca="1" si="1"/>
        <v>LeaseStart</v>
      </c>
      <c r="F41" s="120">
        <f t="shared" ca="1" si="2"/>
        <v>42370</v>
      </c>
      <c r="G41" s="120"/>
      <c r="H41" s="120"/>
      <c r="I41" s="138"/>
      <c r="J41" s="136"/>
      <c r="K41" s="120">
        <f t="shared" si="3"/>
        <v>3</v>
      </c>
      <c r="L41" s="121">
        <v>3</v>
      </c>
      <c r="M41" s="120"/>
    </row>
    <row r="42" spans="1:13" ht="15.75" customHeight="1">
      <c r="A42" s="119" t="s">
        <v>601</v>
      </c>
      <c r="B42" s="119" t="s">
        <v>607</v>
      </c>
      <c r="C42" s="119" t="s">
        <v>590</v>
      </c>
      <c r="D42" s="134" t="str">
        <f t="shared" ca="1" si="0"/>
        <v>Older Lease Tenant</v>
      </c>
      <c r="E42" s="120" t="str">
        <f t="shared" ca="1" si="1"/>
        <v>LeaseFirstPay</v>
      </c>
      <c r="F42" s="193">
        <f t="shared" ca="1" si="2"/>
        <v>42552</v>
      </c>
      <c r="G42" s="120"/>
      <c r="H42" s="120"/>
      <c r="I42" s="138"/>
      <c r="J42" s="136"/>
      <c r="K42" s="120">
        <f t="shared" si="3"/>
        <v>3</v>
      </c>
      <c r="L42" s="121">
        <v>4</v>
      </c>
      <c r="M42" s="120"/>
    </row>
    <row r="43" spans="1:13" ht="15.75" customHeight="1">
      <c r="A43" s="119" t="s">
        <v>601</v>
      </c>
      <c r="B43" s="119" t="s">
        <v>607</v>
      </c>
      <c r="C43" s="119" t="s">
        <v>590</v>
      </c>
      <c r="D43" s="134" t="str">
        <f t="shared" ca="1" si="0"/>
        <v>Older Lease Tenant</v>
      </c>
      <c r="E43" s="120" t="str">
        <f t="shared" ca="1" si="1"/>
        <v>SquareFootage</v>
      </c>
      <c r="F43" s="193">
        <f t="shared" ca="1" si="2"/>
        <v>10000</v>
      </c>
      <c r="G43" s="120"/>
      <c r="H43" s="120"/>
      <c r="I43" s="138"/>
      <c r="J43" s="136"/>
      <c r="K43" s="120">
        <f t="shared" si="3"/>
        <v>3</v>
      </c>
      <c r="L43" s="121">
        <v>5</v>
      </c>
      <c r="M43" s="120"/>
    </row>
    <row r="44" spans="1:13" ht="15.75" customHeight="1">
      <c r="A44" s="119" t="s">
        <v>601</v>
      </c>
      <c r="B44" s="119" t="s">
        <v>607</v>
      </c>
      <c r="C44" s="119" t="s">
        <v>590</v>
      </c>
      <c r="D44" s="134" t="str">
        <f t="shared" ca="1" si="0"/>
        <v>Older Lease Tenant</v>
      </c>
      <c r="E44" s="120" t="str">
        <f t="shared" ca="1" si="1"/>
        <v>Annual Base Rent</v>
      </c>
      <c r="F44" s="192">
        <f t="shared" ca="1" si="2"/>
        <v>17500</v>
      </c>
      <c r="G44" s="120"/>
      <c r="H44" s="120"/>
      <c r="I44" s="138"/>
      <c r="J44" s="136"/>
      <c r="K44" s="120">
        <f t="shared" si="3"/>
        <v>3</v>
      </c>
      <c r="L44" s="121">
        <v>6</v>
      </c>
      <c r="M44" s="120"/>
    </row>
    <row r="45" spans="1:13" ht="15.75" customHeight="1">
      <c r="A45" s="119" t="s">
        <v>601</v>
      </c>
      <c r="B45" s="119" t="s">
        <v>607</v>
      </c>
      <c r="C45" s="119" t="s">
        <v>590</v>
      </c>
      <c r="D45" s="134" t="str">
        <f t="shared" ca="1" si="0"/>
        <v>Older Lease Tenant</v>
      </c>
      <c r="E45" s="120" t="str">
        <f t="shared" ca="1" si="1"/>
        <v>RecoveriesTax</v>
      </c>
      <c r="F45" s="192">
        <f t="shared" ca="1" si="2"/>
        <v>591.26213592233216</v>
      </c>
      <c r="G45" s="120"/>
      <c r="H45" s="120" t="s">
        <v>520</v>
      </c>
      <c r="I45" s="138"/>
      <c r="J45" s="136"/>
      <c r="K45" s="120">
        <f t="shared" si="3"/>
        <v>3</v>
      </c>
      <c r="L45" s="121">
        <v>7</v>
      </c>
      <c r="M45" s="120"/>
    </row>
    <row r="46" spans="1:13" ht="15.75" customHeight="1">
      <c r="A46" s="119" t="s">
        <v>601</v>
      </c>
      <c r="B46" s="119" t="s">
        <v>607</v>
      </c>
      <c r="C46" s="119" t="s">
        <v>590</v>
      </c>
      <c r="D46" s="134" t="str">
        <f t="shared" ca="1" si="0"/>
        <v>Older Lease Tenant</v>
      </c>
      <c r="E46" s="120" t="str">
        <f t="shared" ca="1" si="1"/>
        <v>Recoveriesinsurance</v>
      </c>
      <c r="F46" s="120">
        <f t="shared" ca="1" si="2"/>
        <v>3456.3106796116576</v>
      </c>
      <c r="G46" s="120"/>
      <c r="H46" s="120" t="s">
        <v>520</v>
      </c>
      <c r="I46" s="138"/>
      <c r="J46" s="136"/>
      <c r="K46" s="120">
        <f t="shared" si="3"/>
        <v>3</v>
      </c>
      <c r="L46" s="121">
        <v>8</v>
      </c>
      <c r="M46" s="120"/>
    </row>
    <row r="47" spans="1:13" ht="15.75" customHeight="1">
      <c r="A47" s="119" t="s">
        <v>601</v>
      </c>
      <c r="B47" s="119" t="s">
        <v>607</v>
      </c>
      <c r="C47" s="119" t="s">
        <v>590</v>
      </c>
      <c r="D47" s="134" t="str">
        <f t="shared" ca="1" si="0"/>
        <v>Older Lease Tenant</v>
      </c>
      <c r="E47" s="120" t="str">
        <f t="shared" ca="1" si="1"/>
        <v>RecoveriesOther</v>
      </c>
      <c r="F47" s="120">
        <f t="shared" ca="1" si="2"/>
        <v>1382.5242718446616</v>
      </c>
      <c r="G47" s="120"/>
      <c r="H47" s="120" t="s">
        <v>520</v>
      </c>
      <c r="I47" s="138"/>
      <c r="J47" s="136"/>
      <c r="K47" s="120">
        <f t="shared" si="3"/>
        <v>3</v>
      </c>
      <c r="L47" s="121">
        <v>9</v>
      </c>
      <c r="M47" s="120"/>
    </row>
    <row r="48" spans="1:13" ht="15.75" customHeight="1">
      <c r="A48" s="119" t="s">
        <v>601</v>
      </c>
      <c r="B48" s="119" t="s">
        <v>607</v>
      </c>
      <c r="C48" s="119" t="s">
        <v>590</v>
      </c>
      <c r="D48" s="134" t="str">
        <f t="shared" ca="1" si="0"/>
        <v>Older Lease Tenant</v>
      </c>
      <c r="E48" s="120" t="str">
        <f t="shared" ca="1" si="1"/>
        <v>RecoveriesTotal</v>
      </c>
      <c r="F48" s="120">
        <f t="shared" ca="1" si="2"/>
        <v>5430.0970873786518</v>
      </c>
      <c r="G48" s="120"/>
      <c r="H48" s="120" t="s">
        <v>520</v>
      </c>
      <c r="I48" s="138" t="str">
        <f ca="1">OFFSET(CAMLinkAnchor,$K48,0)</f>
        <v>https://www.dropbox.com/s/n1wxu91dri8xhj7/Older%20Lease%20Tenant.pdf?dl=0</v>
      </c>
      <c r="J48" s="136"/>
      <c r="K48" s="120">
        <f t="shared" si="3"/>
        <v>3</v>
      </c>
      <c r="L48" s="121">
        <v>10</v>
      </c>
      <c r="M48" s="120"/>
    </row>
    <row r="49" spans="1:13" ht="15.75" customHeight="1">
      <c r="A49" s="119" t="s">
        <v>601</v>
      </c>
      <c r="B49" s="119" t="s">
        <v>607</v>
      </c>
      <c r="C49" s="119" t="s">
        <v>590</v>
      </c>
      <c r="D49" s="134" t="str">
        <f t="shared" ca="1" si="0"/>
        <v>Newer Lease Tenant</v>
      </c>
      <c r="E49" s="120" t="str">
        <f t="shared" ca="1" si="1"/>
        <v>TenantNumber</v>
      </c>
      <c r="F49" s="120">
        <f t="shared" ca="1" si="2"/>
        <v>4</v>
      </c>
      <c r="G49" s="120"/>
      <c r="H49" s="120"/>
      <c r="I49" s="138" t="str">
        <f ca="1">OFFSET(CAMLinkAnchor,$K49,0)</f>
        <v>https://www.dropbox.com/s/ic8tur6yv5xmebz/Newer%20Lease%20Tenant.pdf?dl=0</v>
      </c>
      <c r="J49" s="136"/>
      <c r="K49" s="120">
        <f t="shared" si="3"/>
        <v>4</v>
      </c>
      <c r="L49" s="121">
        <v>1</v>
      </c>
      <c r="M49" s="120"/>
    </row>
    <row r="50" spans="1:13" ht="15.75" customHeight="1">
      <c r="A50" s="119" t="s">
        <v>601</v>
      </c>
      <c r="B50" s="119" t="s">
        <v>607</v>
      </c>
      <c r="C50" s="119" t="s">
        <v>590</v>
      </c>
      <c r="D50" s="134" t="str">
        <f t="shared" ca="1" si="0"/>
        <v>Newer Lease Tenant</v>
      </c>
      <c r="E50" s="120" t="str">
        <f t="shared" ca="1" si="1"/>
        <v>TenantName</v>
      </c>
      <c r="F50" s="120" t="str">
        <f t="shared" ca="1" si="2"/>
        <v>Newer Lease Tenant</v>
      </c>
      <c r="G50" s="120"/>
      <c r="H50" s="120"/>
      <c r="I50" s="138"/>
      <c r="J50" s="136"/>
      <c r="K50" s="120">
        <f t="shared" si="3"/>
        <v>4</v>
      </c>
      <c r="L50" s="121">
        <v>2</v>
      </c>
      <c r="M50" s="120"/>
    </row>
    <row r="51" spans="1:13" ht="15.75" customHeight="1">
      <c r="A51" s="119" t="s">
        <v>601</v>
      </c>
      <c r="B51" s="119" t="s">
        <v>607</v>
      </c>
      <c r="C51" s="119" t="s">
        <v>590</v>
      </c>
      <c r="D51" s="134" t="str">
        <f t="shared" ref="D51:D82" ca="1" si="4">OFFSET(TenantNameAnchor,$K51,0)</f>
        <v>Newer Lease Tenant</v>
      </c>
      <c r="E51" s="120" t="str">
        <f t="shared" ref="E51:E82" ca="1" si="5">OFFSET(TenantNumber,0,$L51-1)</f>
        <v>LeaseStart</v>
      </c>
      <c r="F51" s="120">
        <f t="shared" ref="F51:F82" ca="1" si="6">OFFSET(TenantNumber,$K51,$L51-1)</f>
        <v>42705</v>
      </c>
      <c r="G51" s="120"/>
      <c r="H51" s="120"/>
      <c r="I51" s="138"/>
      <c r="J51" s="136"/>
      <c r="K51" s="120">
        <f t="shared" si="3"/>
        <v>4</v>
      </c>
      <c r="L51" s="121">
        <v>3</v>
      </c>
      <c r="M51" s="120"/>
    </row>
    <row r="52" spans="1:13" ht="15.75" customHeight="1">
      <c r="A52" s="119" t="s">
        <v>601</v>
      </c>
      <c r="B52" s="119" t="s">
        <v>607</v>
      </c>
      <c r="C52" s="119" t="s">
        <v>590</v>
      </c>
      <c r="D52" s="134" t="str">
        <f t="shared" ca="1" si="4"/>
        <v>Newer Lease Tenant</v>
      </c>
      <c r="E52" s="120" t="str">
        <f t="shared" ca="1" si="5"/>
        <v>LeaseFirstPay</v>
      </c>
      <c r="F52" s="120">
        <f t="shared" ca="1" si="6"/>
        <v>42887</v>
      </c>
      <c r="G52" s="120"/>
      <c r="H52" s="120"/>
      <c r="I52" s="138"/>
      <c r="J52" s="136"/>
      <c r="K52" s="120">
        <f t="shared" si="3"/>
        <v>4</v>
      </c>
      <c r="L52" s="121">
        <v>4</v>
      </c>
      <c r="M52" s="120"/>
    </row>
    <row r="53" spans="1:13" ht="15.75" customHeight="1">
      <c r="A53" s="119" t="s">
        <v>601</v>
      </c>
      <c r="B53" s="119" t="s">
        <v>607</v>
      </c>
      <c r="C53" s="119" t="s">
        <v>590</v>
      </c>
      <c r="D53" s="134" t="str">
        <f t="shared" ca="1" si="4"/>
        <v>Newer Lease Tenant</v>
      </c>
      <c r="E53" s="120" t="str">
        <f t="shared" ca="1" si="5"/>
        <v>SquareFootage</v>
      </c>
      <c r="F53" s="120">
        <f t="shared" ca="1" si="6"/>
        <v>10000</v>
      </c>
      <c r="G53" s="120"/>
      <c r="H53" s="120"/>
      <c r="I53" s="138"/>
      <c r="J53" s="136"/>
      <c r="K53" s="120">
        <f t="shared" si="3"/>
        <v>4</v>
      </c>
      <c r="L53" s="121">
        <v>5</v>
      </c>
      <c r="M53" s="120"/>
    </row>
    <row r="54" spans="1:13" ht="15.75" customHeight="1">
      <c r="A54" s="119" t="s">
        <v>601</v>
      </c>
      <c r="B54" s="119" t="s">
        <v>607</v>
      </c>
      <c r="C54" s="119" t="s">
        <v>590</v>
      </c>
      <c r="D54" s="134" t="str">
        <f t="shared" ca="1" si="4"/>
        <v>Newer Lease Tenant</v>
      </c>
      <c r="E54" s="120" t="str">
        <f t="shared" ca="1" si="5"/>
        <v>Annual Base Rent</v>
      </c>
      <c r="F54" s="120">
        <f t="shared" ca="1" si="6"/>
        <v>20000</v>
      </c>
      <c r="G54" s="120"/>
      <c r="H54" s="120"/>
      <c r="I54" s="138"/>
      <c r="J54" s="136"/>
      <c r="K54" s="120">
        <f t="shared" si="3"/>
        <v>4</v>
      </c>
      <c r="L54" s="121">
        <v>6</v>
      </c>
      <c r="M54" s="120"/>
    </row>
    <row r="55" spans="1:13" ht="15.75" customHeight="1">
      <c r="A55" s="119" t="s">
        <v>601</v>
      </c>
      <c r="B55" s="119" t="s">
        <v>607</v>
      </c>
      <c r="C55" s="119" t="s">
        <v>590</v>
      </c>
      <c r="D55" s="134" t="str">
        <f t="shared" ca="1" si="4"/>
        <v>Newer Lease Tenant</v>
      </c>
      <c r="E55" s="120" t="str">
        <f t="shared" ca="1" si="5"/>
        <v>RecoveriesTax</v>
      </c>
      <c r="F55" s="120">
        <f t="shared" ca="1" si="6"/>
        <v>324.27184466019543</v>
      </c>
      <c r="G55" s="120"/>
      <c r="H55" s="120" t="s">
        <v>520</v>
      </c>
      <c r="I55" s="138"/>
      <c r="J55" s="136"/>
      <c r="K55" s="120">
        <f t="shared" si="3"/>
        <v>4</v>
      </c>
      <c r="L55" s="121">
        <v>7</v>
      </c>
      <c r="M55" s="120"/>
    </row>
    <row r="56" spans="1:13" ht="15.75" customHeight="1">
      <c r="A56" s="119" t="s">
        <v>601</v>
      </c>
      <c r="B56" s="119" t="s">
        <v>607</v>
      </c>
      <c r="C56" s="119" t="s">
        <v>590</v>
      </c>
      <c r="D56" s="134" t="str">
        <f t="shared" ca="1" si="4"/>
        <v>Newer Lease Tenant</v>
      </c>
      <c r="E56" s="120" t="str">
        <f t="shared" ca="1" si="5"/>
        <v>Recoveriesinsurance</v>
      </c>
      <c r="F56" s="120">
        <f t="shared" ca="1" si="6"/>
        <v>2121.3592233009695</v>
      </c>
      <c r="G56" s="120"/>
      <c r="H56" s="120" t="s">
        <v>520</v>
      </c>
      <c r="I56" s="138"/>
      <c r="J56" s="136"/>
      <c r="K56" s="120">
        <f t="shared" si="3"/>
        <v>4</v>
      </c>
      <c r="L56" s="121">
        <v>8</v>
      </c>
      <c r="M56" s="120"/>
    </row>
    <row r="57" spans="1:13" ht="15.75" customHeight="1">
      <c r="A57" s="119" t="s">
        <v>601</v>
      </c>
      <c r="B57" s="119" t="s">
        <v>607</v>
      </c>
      <c r="C57" s="119" t="s">
        <v>590</v>
      </c>
      <c r="D57" s="134" t="str">
        <f t="shared" ca="1" si="4"/>
        <v>Newer Lease Tenant</v>
      </c>
      <c r="E57" s="120" t="str">
        <f t="shared" ca="1" si="5"/>
        <v>RecoveriesOther</v>
      </c>
      <c r="F57" s="192">
        <f t="shared" ca="1" si="6"/>
        <v>848.54368932038778</v>
      </c>
      <c r="G57" s="120"/>
      <c r="H57" s="120" t="s">
        <v>520</v>
      </c>
      <c r="I57" s="138"/>
      <c r="J57" s="136"/>
      <c r="K57" s="120">
        <f t="shared" si="3"/>
        <v>4</v>
      </c>
      <c r="L57" s="121">
        <v>9</v>
      </c>
      <c r="M57" s="120"/>
    </row>
    <row r="58" spans="1:13" ht="15.75" customHeight="1">
      <c r="A58" s="119" t="s">
        <v>601</v>
      </c>
      <c r="B58" s="119" t="s">
        <v>607</v>
      </c>
      <c r="C58" s="119" t="s">
        <v>590</v>
      </c>
      <c r="D58" s="134" t="str">
        <f t="shared" ca="1" si="4"/>
        <v>Newer Lease Tenant</v>
      </c>
      <c r="E58" s="120" t="str">
        <f t="shared" ca="1" si="5"/>
        <v>RecoveriesTotal</v>
      </c>
      <c r="F58" s="192">
        <f t="shared" ca="1" si="6"/>
        <v>3294.1747572815525</v>
      </c>
      <c r="G58" s="120"/>
      <c r="H58" s="120" t="s">
        <v>520</v>
      </c>
      <c r="I58" s="138" t="str">
        <f ca="1">OFFSET(CAMLinkAnchor,$K58,0)</f>
        <v>https://www.dropbox.com/s/ic8tur6yv5xmebz/Newer%20Lease%20Tenant.pdf?dl=0</v>
      </c>
      <c r="J58" s="136"/>
      <c r="K58" s="120">
        <f t="shared" si="3"/>
        <v>4</v>
      </c>
      <c r="L58" s="121">
        <v>10</v>
      </c>
      <c r="M58" s="120"/>
    </row>
    <row r="59" spans="1:13" ht="15.75" customHeight="1">
      <c r="A59" s="119" t="s">
        <v>601</v>
      </c>
      <c r="B59" s="119" t="s">
        <v>607</v>
      </c>
      <c r="C59" s="119" t="s">
        <v>590</v>
      </c>
      <c r="D59" s="134" t="str">
        <f t="shared" ca="1" si="4"/>
        <v>Vacant Suite</v>
      </c>
      <c r="E59" s="120" t="str">
        <f t="shared" ca="1" si="5"/>
        <v>TenantNumber</v>
      </c>
      <c r="F59" s="192">
        <f t="shared" ca="1" si="6"/>
        <v>5</v>
      </c>
      <c r="G59" s="120"/>
      <c r="H59" s="120"/>
      <c r="I59" s="138" t="str">
        <f ca="1">OFFSET(CAMLinkAnchor,$K59,0)</f>
        <v>https://www.dropbox.com/s/0c5yrugftow7019/Vacant%20Suite.pdf?dl=0</v>
      </c>
      <c r="J59" s="136"/>
      <c r="K59" s="120">
        <f t="shared" si="3"/>
        <v>5</v>
      </c>
      <c r="L59" s="121">
        <v>1</v>
      </c>
      <c r="M59" s="120"/>
    </row>
    <row r="60" spans="1:13" ht="15.75" customHeight="1">
      <c r="A60" s="119" t="s">
        <v>601</v>
      </c>
      <c r="B60" s="119" t="s">
        <v>607</v>
      </c>
      <c r="C60" s="119" t="s">
        <v>590</v>
      </c>
      <c r="D60" s="134" t="str">
        <f t="shared" ca="1" si="4"/>
        <v>Vacant Suite</v>
      </c>
      <c r="E60" s="120" t="str">
        <f t="shared" ca="1" si="5"/>
        <v>TenantName</v>
      </c>
      <c r="F60" s="192" t="str">
        <f t="shared" ca="1" si="6"/>
        <v>Vacant Suite</v>
      </c>
      <c r="G60" s="120"/>
      <c r="H60" s="120"/>
      <c r="I60" s="138"/>
      <c r="J60" s="136"/>
      <c r="K60" s="120">
        <f t="shared" si="3"/>
        <v>5</v>
      </c>
      <c r="L60" s="121">
        <v>2</v>
      </c>
      <c r="M60" s="120"/>
    </row>
    <row r="61" spans="1:13" ht="15.75" customHeight="1">
      <c r="A61" s="119" t="s">
        <v>601</v>
      </c>
      <c r="B61" s="119" t="s">
        <v>607</v>
      </c>
      <c r="C61" s="119" t="s">
        <v>590</v>
      </c>
      <c r="D61" s="134" t="str">
        <f t="shared" ca="1" si="4"/>
        <v>Vacant Suite</v>
      </c>
      <c r="E61" s="120" t="str">
        <f t="shared" ca="1" si="5"/>
        <v>LeaseStart</v>
      </c>
      <c r="F61" s="120" t="str">
        <f t="shared" ca="1" si="6"/>
        <v>NAP</v>
      </c>
      <c r="G61" s="120"/>
      <c r="H61" s="120"/>
      <c r="I61" s="138"/>
      <c r="J61" s="136"/>
      <c r="K61" s="120">
        <f t="shared" si="3"/>
        <v>5</v>
      </c>
      <c r="L61" s="121">
        <v>3</v>
      </c>
      <c r="M61" s="120"/>
    </row>
    <row r="62" spans="1:13" ht="15.75" customHeight="1">
      <c r="A62" s="119" t="s">
        <v>601</v>
      </c>
      <c r="B62" s="119" t="s">
        <v>607</v>
      </c>
      <c r="C62" s="119" t="s">
        <v>590</v>
      </c>
      <c r="D62" s="134" t="str">
        <f t="shared" ca="1" si="4"/>
        <v>Vacant Suite</v>
      </c>
      <c r="E62" s="120" t="str">
        <f t="shared" ca="1" si="5"/>
        <v>LeaseFirstPay</v>
      </c>
      <c r="F62" s="120">
        <f t="shared" ca="1" si="6"/>
        <v>0</v>
      </c>
      <c r="G62" s="120"/>
      <c r="H62" s="120"/>
      <c r="I62" s="138"/>
      <c r="J62" s="136"/>
      <c r="K62" s="120">
        <f t="shared" si="3"/>
        <v>5</v>
      </c>
      <c r="L62" s="121">
        <v>4</v>
      </c>
      <c r="M62" s="120"/>
    </row>
    <row r="63" spans="1:13" ht="15.75" customHeight="1">
      <c r="A63" s="119" t="s">
        <v>601</v>
      </c>
      <c r="B63" s="119" t="s">
        <v>607</v>
      </c>
      <c r="C63" s="119" t="s">
        <v>590</v>
      </c>
      <c r="D63" s="134" t="str">
        <f t="shared" ca="1" si="4"/>
        <v>Vacant Suite</v>
      </c>
      <c r="E63" s="120" t="str">
        <f t="shared" ca="1" si="5"/>
        <v>SquareFootage</v>
      </c>
      <c r="F63" s="193">
        <f t="shared" ca="1" si="6"/>
        <v>10000</v>
      </c>
      <c r="G63" s="120"/>
      <c r="H63" s="120"/>
      <c r="I63" s="138"/>
      <c r="J63" s="136"/>
      <c r="K63" s="120">
        <f t="shared" si="3"/>
        <v>5</v>
      </c>
      <c r="L63" s="121">
        <v>5</v>
      </c>
      <c r="M63" s="120"/>
    </row>
    <row r="64" spans="1:13" ht="15.75" customHeight="1">
      <c r="A64" s="119" t="s">
        <v>601</v>
      </c>
      <c r="B64" s="119" t="s">
        <v>607</v>
      </c>
      <c r="C64" s="119" t="s">
        <v>590</v>
      </c>
      <c r="D64" s="134" t="str">
        <f t="shared" ca="1" si="4"/>
        <v>Vacant Suite</v>
      </c>
      <c r="E64" s="120" t="str">
        <f t="shared" ca="1" si="5"/>
        <v>Annual Base Rent</v>
      </c>
      <c r="F64" s="193">
        <f t="shared" ca="1" si="6"/>
        <v>20000</v>
      </c>
      <c r="G64" s="120"/>
      <c r="H64" s="120"/>
      <c r="I64" s="138"/>
      <c r="J64" s="136"/>
      <c r="K64" s="120">
        <f t="shared" si="3"/>
        <v>5</v>
      </c>
      <c r="L64" s="121">
        <v>6</v>
      </c>
      <c r="M64" s="120"/>
    </row>
    <row r="65" spans="1:13" ht="15.75" customHeight="1">
      <c r="A65" s="119" t="s">
        <v>601</v>
      </c>
      <c r="B65" s="119" t="s">
        <v>607</v>
      </c>
      <c r="C65" s="119" t="s">
        <v>590</v>
      </c>
      <c r="D65" s="134" t="str">
        <f t="shared" ca="1" si="4"/>
        <v>Vacant Suite</v>
      </c>
      <c r="E65" s="120" t="str">
        <f t="shared" ca="1" si="5"/>
        <v>RecoveriesTax</v>
      </c>
      <c r="F65" s="192">
        <f t="shared" ca="1" si="6"/>
        <v>0</v>
      </c>
      <c r="G65" s="120"/>
      <c r="H65" s="120" t="s">
        <v>520</v>
      </c>
      <c r="I65" s="138"/>
      <c r="J65" s="136"/>
      <c r="K65" s="120">
        <f t="shared" si="3"/>
        <v>5</v>
      </c>
      <c r="L65" s="121">
        <v>7</v>
      </c>
      <c r="M65" s="120"/>
    </row>
    <row r="66" spans="1:13" ht="15.75" customHeight="1">
      <c r="A66" s="119" t="s">
        <v>601</v>
      </c>
      <c r="B66" s="119" t="s">
        <v>607</v>
      </c>
      <c r="C66" s="119" t="s">
        <v>590</v>
      </c>
      <c r="D66" s="134" t="str">
        <f t="shared" ca="1" si="4"/>
        <v>Vacant Suite</v>
      </c>
      <c r="E66" s="120" t="str">
        <f t="shared" ca="1" si="5"/>
        <v>Recoveriesinsurance</v>
      </c>
      <c r="F66" s="192">
        <f t="shared" ca="1" si="6"/>
        <v>0</v>
      </c>
      <c r="G66" s="120"/>
      <c r="H66" s="120" t="s">
        <v>520</v>
      </c>
      <c r="I66" s="138"/>
      <c r="J66" s="136"/>
      <c r="K66" s="120">
        <f t="shared" si="3"/>
        <v>5</v>
      </c>
      <c r="L66" s="121">
        <v>8</v>
      </c>
      <c r="M66" s="120"/>
    </row>
    <row r="67" spans="1:13" ht="15.75" customHeight="1">
      <c r="A67" s="119" t="s">
        <v>601</v>
      </c>
      <c r="B67" s="119" t="s">
        <v>607</v>
      </c>
      <c r="C67" s="119" t="s">
        <v>590</v>
      </c>
      <c r="D67" s="134" t="str">
        <f t="shared" ca="1" si="4"/>
        <v>Vacant Suite</v>
      </c>
      <c r="E67" s="120" t="str">
        <f t="shared" ca="1" si="5"/>
        <v>RecoveriesOther</v>
      </c>
      <c r="F67" s="120">
        <f t="shared" ca="1" si="6"/>
        <v>0</v>
      </c>
      <c r="G67" s="120"/>
      <c r="H67" s="120" t="s">
        <v>520</v>
      </c>
      <c r="I67" s="138"/>
      <c r="J67" s="136"/>
      <c r="K67" s="120">
        <f t="shared" si="3"/>
        <v>5</v>
      </c>
      <c r="L67" s="121">
        <v>9</v>
      </c>
      <c r="M67" s="120"/>
    </row>
    <row r="68" spans="1:13" ht="15.75" customHeight="1">
      <c r="A68" s="119" t="s">
        <v>601</v>
      </c>
      <c r="B68" s="119" t="s">
        <v>607</v>
      </c>
      <c r="C68" s="119" t="s">
        <v>590</v>
      </c>
      <c r="D68" s="134" t="str">
        <f t="shared" ca="1" si="4"/>
        <v>Vacant Suite</v>
      </c>
      <c r="E68" s="120" t="str">
        <f t="shared" ca="1" si="5"/>
        <v>RecoveriesTotal</v>
      </c>
      <c r="F68" s="120">
        <f t="shared" ca="1" si="6"/>
        <v>0</v>
      </c>
      <c r="G68" s="120"/>
      <c r="H68" s="120" t="s">
        <v>520</v>
      </c>
      <c r="I68" s="138" t="str">
        <f ca="1">OFFSET(CAMLinkAnchor,$K68,0)</f>
        <v>https://www.dropbox.com/s/0c5yrugftow7019/Vacant%20Suite.pdf?dl=0</v>
      </c>
      <c r="J68" s="136"/>
      <c r="K68" s="120">
        <f t="shared" si="3"/>
        <v>5</v>
      </c>
      <c r="L68" s="121">
        <v>10</v>
      </c>
      <c r="M68" s="120"/>
    </row>
    <row r="69" spans="1:13" ht="15.75" customHeight="1">
      <c r="A69" s="119"/>
      <c r="B69" s="119"/>
      <c r="C69" s="119"/>
      <c r="D69" s="134"/>
      <c r="E69" s="120"/>
      <c r="F69" s="120"/>
      <c r="G69" s="120"/>
      <c r="H69" s="120"/>
      <c r="I69" s="138"/>
      <c r="J69" s="136"/>
      <c r="K69" s="120"/>
      <c r="L69" s="121"/>
      <c r="M69" s="120"/>
    </row>
    <row r="70" spans="1:13" ht="15.75" customHeight="1">
      <c r="A70" s="119"/>
      <c r="B70" s="119"/>
      <c r="C70" s="119"/>
      <c r="D70" s="134"/>
      <c r="E70" s="120"/>
      <c r="F70" s="120"/>
      <c r="G70" s="120"/>
      <c r="H70" s="120"/>
      <c r="I70" s="138"/>
      <c r="J70" s="136"/>
      <c r="K70" s="120"/>
      <c r="L70" s="121"/>
      <c r="M70" s="120"/>
    </row>
    <row r="71" spans="1:13" ht="15.75" customHeight="1">
      <c r="A71" s="119"/>
      <c r="B71" s="119"/>
      <c r="C71" s="119"/>
      <c r="D71" s="134"/>
      <c r="E71" s="120"/>
      <c r="F71" s="120"/>
      <c r="G71" s="120"/>
      <c r="H71" s="120"/>
      <c r="I71" s="138"/>
      <c r="J71" s="136"/>
      <c r="K71" s="120"/>
      <c r="L71" s="121"/>
      <c r="M71" s="120"/>
    </row>
    <row r="72" spans="1:13" ht="15.75" customHeight="1">
      <c r="A72" s="119"/>
      <c r="B72" s="119"/>
      <c r="C72" s="119"/>
      <c r="D72" s="134"/>
      <c r="E72" s="120"/>
      <c r="F72" s="120"/>
      <c r="G72" s="120"/>
      <c r="H72" s="120"/>
      <c r="I72" s="138"/>
      <c r="J72" s="136"/>
      <c r="K72" s="120"/>
      <c r="L72" s="121"/>
      <c r="M72" s="120"/>
    </row>
    <row r="73" spans="1:13" ht="15.75" customHeight="1">
      <c r="A73" s="119"/>
      <c r="B73" s="119"/>
      <c r="C73" s="119"/>
      <c r="D73" s="134"/>
      <c r="E73" s="120"/>
      <c r="F73" s="120"/>
      <c r="G73" s="120"/>
      <c r="H73" s="120"/>
      <c r="I73" s="138"/>
      <c r="J73" s="136"/>
      <c r="K73" s="120"/>
      <c r="L73" s="121"/>
      <c r="M73" s="120"/>
    </row>
    <row r="74" spans="1:13" ht="15.75" customHeight="1">
      <c r="A74" s="119"/>
      <c r="B74" s="119"/>
      <c r="C74" s="119"/>
      <c r="D74" s="134"/>
      <c r="E74" s="120"/>
      <c r="F74" s="120"/>
      <c r="G74" s="120"/>
      <c r="H74" s="120"/>
      <c r="I74" s="138"/>
      <c r="J74" s="136"/>
      <c r="K74" s="120"/>
      <c r="L74" s="121"/>
      <c r="M74" s="120"/>
    </row>
    <row r="75" spans="1:13" ht="15.75" customHeight="1">
      <c r="A75" s="119"/>
      <c r="B75" s="119"/>
      <c r="C75" s="119"/>
      <c r="D75" s="134"/>
      <c r="E75" s="120"/>
      <c r="F75" s="120"/>
      <c r="G75" s="120"/>
      <c r="H75" s="120"/>
      <c r="I75" s="138"/>
      <c r="J75" s="136"/>
      <c r="K75" s="120"/>
      <c r="L75" s="121"/>
      <c r="M75" s="120"/>
    </row>
    <row r="76" spans="1:13" ht="15.75" customHeight="1">
      <c r="A76" s="119"/>
      <c r="B76" s="119"/>
      <c r="C76" s="119"/>
      <c r="D76" s="134"/>
      <c r="E76" s="120"/>
      <c r="F76" s="120"/>
      <c r="G76" s="120"/>
      <c r="H76" s="120"/>
      <c r="I76" s="138"/>
      <c r="J76" s="136"/>
      <c r="K76" s="120"/>
      <c r="L76" s="121"/>
      <c r="M76" s="120"/>
    </row>
    <row r="77" spans="1:13" ht="15.75" customHeight="1">
      <c r="A77" s="119"/>
      <c r="B77" s="119"/>
      <c r="C77" s="119"/>
      <c r="D77" s="134"/>
      <c r="E77" s="120"/>
      <c r="F77" s="120"/>
      <c r="G77" s="120"/>
      <c r="H77" s="120"/>
      <c r="I77" s="138"/>
      <c r="J77" s="136"/>
      <c r="K77" s="120"/>
      <c r="L77" s="121"/>
      <c r="M77" s="120"/>
    </row>
    <row r="78" spans="1:13" ht="15.75" customHeight="1">
      <c r="A78" s="119"/>
      <c r="B78" s="119"/>
      <c r="C78" s="119"/>
      <c r="D78" s="134"/>
      <c r="E78" s="120"/>
      <c r="F78" s="192"/>
      <c r="G78" s="120"/>
      <c r="H78" s="120"/>
      <c r="I78" s="138"/>
      <c r="J78" s="136"/>
      <c r="K78" s="120"/>
      <c r="L78" s="121"/>
      <c r="M78" s="120"/>
    </row>
    <row r="79" spans="1:13" ht="15.75" customHeight="1">
      <c r="A79" s="119"/>
      <c r="B79" s="119"/>
      <c r="C79" s="119"/>
      <c r="D79" s="134"/>
      <c r="E79" s="120"/>
      <c r="F79" s="192"/>
      <c r="G79" s="120"/>
      <c r="H79" s="120"/>
      <c r="I79" s="138"/>
      <c r="J79" s="136"/>
      <c r="K79" s="120"/>
      <c r="L79" s="121"/>
      <c r="M79" s="120"/>
    </row>
    <row r="80" spans="1:13" ht="15.75" customHeight="1">
      <c r="A80" s="119"/>
      <c r="B80" s="119"/>
      <c r="C80" s="119"/>
      <c r="D80" s="134"/>
      <c r="E80" s="120"/>
      <c r="F80" s="192"/>
      <c r="G80" s="120"/>
      <c r="H80" s="120"/>
      <c r="I80" s="138"/>
      <c r="J80" s="136"/>
      <c r="K80" s="120"/>
      <c r="L80" s="121"/>
      <c r="M80" s="120"/>
    </row>
    <row r="81" spans="1:13" ht="15.75" customHeight="1">
      <c r="A81" s="119"/>
      <c r="B81" s="119"/>
      <c r="C81" s="119"/>
      <c r="D81" s="134"/>
      <c r="E81" s="120"/>
      <c r="F81" s="192"/>
      <c r="G81" s="120"/>
      <c r="H81" s="120"/>
      <c r="I81" s="138"/>
      <c r="J81" s="136"/>
      <c r="K81" s="120"/>
      <c r="L81" s="121"/>
      <c r="M81" s="120"/>
    </row>
    <row r="82" spans="1:13" ht="15.75" customHeight="1">
      <c r="A82" s="119"/>
      <c r="B82" s="119"/>
      <c r="C82" s="119"/>
      <c r="D82" s="134"/>
      <c r="E82" s="120"/>
      <c r="F82" s="120"/>
      <c r="G82" s="120"/>
      <c r="H82" s="120"/>
      <c r="I82" s="138"/>
      <c r="J82" s="136"/>
      <c r="K82" s="120"/>
      <c r="L82" s="121"/>
      <c r="M82" s="120"/>
    </row>
    <row r="83" spans="1:13" ht="15.75" customHeight="1">
      <c r="A83" s="119"/>
      <c r="B83" s="119"/>
      <c r="C83" s="119"/>
      <c r="D83" s="134"/>
      <c r="E83" s="120"/>
      <c r="F83" s="120"/>
      <c r="G83" s="120"/>
      <c r="H83" s="120"/>
      <c r="I83" s="138"/>
      <c r="J83" s="136"/>
      <c r="K83" s="120"/>
      <c r="L83" s="121"/>
      <c r="M83" s="120"/>
    </row>
    <row r="84" spans="1:13" ht="15.75" customHeight="1">
      <c r="A84" s="119"/>
      <c r="B84" s="119"/>
      <c r="C84" s="119"/>
      <c r="D84" s="134"/>
      <c r="E84" s="120"/>
      <c r="F84" s="193"/>
      <c r="G84" s="120"/>
      <c r="H84" s="120"/>
      <c r="I84" s="138"/>
      <c r="J84" s="136"/>
      <c r="K84" s="120"/>
      <c r="L84" s="121"/>
      <c r="M84" s="120"/>
    </row>
    <row r="85" spans="1:13" ht="15.75" customHeight="1">
      <c r="A85" s="119"/>
      <c r="B85" s="119"/>
      <c r="C85" s="119"/>
      <c r="D85" s="134"/>
      <c r="E85" s="120"/>
      <c r="F85" s="193"/>
      <c r="G85" s="120"/>
      <c r="H85" s="120"/>
      <c r="I85" s="138"/>
      <c r="J85" s="136"/>
      <c r="K85" s="120"/>
      <c r="L85" s="121"/>
      <c r="M85" s="120"/>
    </row>
    <row r="86" spans="1:13" ht="15.75" customHeight="1">
      <c r="A86" s="119"/>
      <c r="B86" s="119"/>
      <c r="C86" s="119"/>
      <c r="D86" s="134"/>
      <c r="E86" s="120"/>
      <c r="F86" s="192"/>
      <c r="G86" s="120"/>
      <c r="H86" s="120"/>
      <c r="I86" s="138"/>
      <c r="J86" s="136"/>
      <c r="K86" s="120"/>
      <c r="L86" s="121"/>
      <c r="M86" s="120"/>
    </row>
    <row r="87" spans="1:13" ht="15.75" customHeight="1">
      <c r="A87" s="119"/>
      <c r="B87" s="119"/>
      <c r="C87" s="119"/>
      <c r="D87" s="134"/>
      <c r="E87" s="120"/>
      <c r="F87" s="192"/>
      <c r="G87" s="120"/>
      <c r="H87" s="120"/>
      <c r="I87" s="138"/>
      <c r="J87" s="136"/>
      <c r="K87" s="120"/>
      <c r="L87" s="121"/>
      <c r="M87" s="120"/>
    </row>
    <row r="88" spans="1:13" ht="15.75" customHeight="1">
      <c r="A88" s="119"/>
      <c r="B88" s="119"/>
      <c r="C88" s="119"/>
      <c r="D88" s="134"/>
      <c r="E88" s="120"/>
      <c r="F88" s="120"/>
      <c r="G88" s="120"/>
      <c r="H88" s="120"/>
      <c r="I88" s="138"/>
      <c r="J88" s="136"/>
      <c r="K88" s="120"/>
      <c r="L88" s="121"/>
      <c r="M88" s="120"/>
    </row>
    <row r="89" spans="1:13" ht="15.75" customHeight="1">
      <c r="A89" s="119"/>
      <c r="B89" s="119"/>
      <c r="C89" s="119"/>
      <c r="D89" s="134"/>
      <c r="E89" s="120"/>
      <c r="F89" s="120"/>
      <c r="G89" s="120"/>
      <c r="H89" s="120"/>
      <c r="I89" s="138"/>
      <c r="J89" s="136"/>
      <c r="K89" s="120"/>
      <c r="L89" s="121"/>
      <c r="M89" s="120"/>
    </row>
    <row r="90" spans="1:13" ht="15.75" customHeight="1">
      <c r="A90" s="119"/>
      <c r="B90" s="119"/>
      <c r="C90" s="119"/>
      <c r="D90" s="134"/>
      <c r="E90" s="120"/>
      <c r="F90" s="120"/>
      <c r="G90" s="120"/>
      <c r="H90" s="120"/>
      <c r="I90" s="138"/>
      <c r="J90" s="136"/>
      <c r="K90" s="120"/>
      <c r="L90" s="121"/>
      <c r="M90" s="120"/>
    </row>
    <row r="91" spans="1:13" ht="15.75" customHeight="1">
      <c r="A91" s="119"/>
      <c r="B91" s="119"/>
      <c r="C91" s="119"/>
      <c r="D91" s="134"/>
      <c r="E91" s="120"/>
      <c r="F91" s="120"/>
      <c r="G91" s="120"/>
      <c r="H91" s="120"/>
      <c r="I91" s="138"/>
      <c r="J91" s="136"/>
      <c r="K91" s="120"/>
      <c r="L91" s="121"/>
      <c r="M91" s="120"/>
    </row>
    <row r="92" spans="1:13" ht="15.75" customHeight="1">
      <c r="A92" s="119"/>
      <c r="B92" s="119"/>
      <c r="C92" s="119"/>
      <c r="D92" s="134"/>
      <c r="E92" s="120"/>
      <c r="F92" s="120"/>
      <c r="G92" s="120"/>
      <c r="H92" s="120"/>
      <c r="I92" s="138"/>
      <c r="J92" s="136"/>
      <c r="K92" s="120"/>
      <c r="L92" s="121"/>
      <c r="M92" s="120"/>
    </row>
    <row r="93" spans="1:13" ht="15.75" customHeight="1">
      <c r="A93" s="119"/>
      <c r="B93" s="119"/>
      <c r="C93" s="119"/>
      <c r="D93" s="134"/>
      <c r="E93" s="120"/>
      <c r="F93" s="120"/>
      <c r="G93" s="120"/>
      <c r="H93" s="120"/>
      <c r="I93" s="138"/>
      <c r="J93" s="136"/>
      <c r="K93" s="120"/>
      <c r="L93" s="121"/>
      <c r="M93" s="120"/>
    </row>
    <row r="94" spans="1:13" ht="15.75" customHeight="1">
      <c r="A94" s="119"/>
      <c r="B94" s="119"/>
      <c r="C94" s="119"/>
      <c r="D94" s="134"/>
      <c r="E94" s="120"/>
      <c r="F94" s="120"/>
      <c r="G94" s="120"/>
      <c r="H94" s="120"/>
      <c r="I94" s="138"/>
      <c r="J94" s="136"/>
      <c r="K94" s="120"/>
      <c r="L94" s="121"/>
      <c r="M94" s="120"/>
    </row>
    <row r="95" spans="1:13" ht="15.75" customHeight="1">
      <c r="A95" s="119"/>
      <c r="B95" s="119"/>
      <c r="C95" s="119"/>
      <c r="D95" s="134"/>
      <c r="E95" s="120"/>
      <c r="F95" s="120"/>
      <c r="G95" s="120"/>
      <c r="H95" s="120"/>
      <c r="I95" s="138"/>
      <c r="J95" s="136"/>
      <c r="K95" s="120"/>
      <c r="L95" s="121"/>
      <c r="M95" s="120"/>
    </row>
    <row r="96" spans="1:13" ht="15.75" customHeight="1">
      <c r="A96" s="119"/>
      <c r="B96" s="119"/>
      <c r="C96" s="119"/>
      <c r="D96" s="134"/>
      <c r="E96" s="120"/>
      <c r="F96" s="120"/>
      <c r="G96" s="120"/>
      <c r="H96" s="120"/>
      <c r="I96" s="138"/>
      <c r="J96" s="136"/>
      <c r="K96" s="120"/>
      <c r="L96" s="121"/>
      <c r="M96" s="120"/>
    </row>
    <row r="97" spans="1:13" ht="15.75" customHeight="1">
      <c r="A97" s="119"/>
      <c r="B97" s="119"/>
      <c r="C97" s="119"/>
      <c r="D97" s="134"/>
      <c r="E97" s="120"/>
      <c r="F97" s="120"/>
      <c r="G97" s="120"/>
      <c r="H97" s="120"/>
      <c r="I97" s="138"/>
      <c r="J97" s="136"/>
      <c r="K97" s="120"/>
      <c r="L97" s="121"/>
      <c r="M97" s="120"/>
    </row>
    <row r="98" spans="1:13" ht="15.75" customHeight="1">
      <c r="A98" s="119"/>
      <c r="B98" s="119"/>
      <c r="C98" s="119"/>
      <c r="D98" s="134"/>
      <c r="E98" s="120"/>
      <c r="F98" s="120"/>
      <c r="G98" s="120"/>
      <c r="H98" s="120"/>
      <c r="I98" s="138"/>
      <c r="J98" s="136"/>
      <c r="K98" s="120"/>
      <c r="L98" s="121"/>
      <c r="M98" s="120"/>
    </row>
    <row r="99" spans="1:13" ht="15.75" customHeight="1">
      <c r="A99" s="119"/>
      <c r="B99" s="119"/>
      <c r="C99" s="119"/>
      <c r="D99" s="134"/>
      <c r="E99" s="120"/>
      <c r="F99" s="192"/>
      <c r="G99" s="120"/>
      <c r="H99" s="120"/>
      <c r="I99" s="138"/>
      <c r="J99" s="136"/>
      <c r="K99" s="120"/>
      <c r="L99" s="121"/>
      <c r="M99" s="120"/>
    </row>
    <row r="100" spans="1:13" ht="15.75" customHeight="1">
      <c r="A100" s="119"/>
      <c r="B100" s="119"/>
      <c r="C100" s="119"/>
      <c r="D100" s="134"/>
      <c r="E100" s="120"/>
      <c r="F100" s="192"/>
      <c r="G100" s="120"/>
      <c r="H100" s="120"/>
      <c r="I100" s="138"/>
      <c r="J100" s="136"/>
      <c r="K100" s="120"/>
      <c r="L100" s="121"/>
      <c r="M100" s="120"/>
    </row>
    <row r="101" spans="1:13" ht="15.75" customHeight="1">
      <c r="A101" s="119"/>
      <c r="B101" s="119"/>
      <c r="C101" s="119"/>
      <c r="D101" s="134"/>
      <c r="E101" s="120"/>
      <c r="F101" s="192"/>
      <c r="G101" s="120"/>
      <c r="H101" s="120"/>
      <c r="I101" s="138"/>
      <c r="J101" s="136"/>
      <c r="K101" s="120"/>
      <c r="L101" s="121"/>
      <c r="M101" s="120"/>
    </row>
    <row r="102" spans="1:13" ht="15.75" customHeight="1">
      <c r="A102" s="119"/>
      <c r="B102" s="119"/>
      <c r="C102" s="119"/>
      <c r="D102" s="134"/>
      <c r="E102" s="120"/>
      <c r="F102" s="192"/>
      <c r="G102" s="120"/>
      <c r="H102" s="120"/>
      <c r="I102" s="138"/>
      <c r="J102" s="136"/>
      <c r="K102" s="120"/>
      <c r="L102" s="121"/>
      <c r="M102" s="120"/>
    </row>
    <row r="103" spans="1:13" ht="15.75" customHeight="1">
      <c r="A103" s="119"/>
      <c r="B103" s="119"/>
      <c r="C103" s="119"/>
      <c r="D103" s="134"/>
      <c r="E103" s="120"/>
      <c r="F103" s="120"/>
      <c r="G103" s="120"/>
      <c r="H103" s="120"/>
      <c r="I103" s="138"/>
      <c r="J103" s="136"/>
      <c r="K103" s="120"/>
      <c r="L103" s="121"/>
      <c r="M103" s="120"/>
    </row>
    <row r="104" spans="1:13" ht="15.75" customHeight="1">
      <c r="A104" s="119"/>
      <c r="B104" s="119"/>
      <c r="C104" s="119"/>
      <c r="D104" s="134"/>
      <c r="E104" s="120"/>
      <c r="F104" s="120"/>
      <c r="G104" s="120"/>
      <c r="H104" s="120"/>
      <c r="I104" s="138"/>
      <c r="J104" s="136"/>
      <c r="K104" s="120"/>
      <c r="L104" s="121"/>
      <c r="M104" s="120"/>
    </row>
    <row r="105" spans="1:13" ht="15.75" customHeight="1">
      <c r="A105" s="119"/>
      <c r="B105" s="119"/>
      <c r="C105" s="119"/>
      <c r="D105" s="134"/>
      <c r="E105" s="120"/>
      <c r="F105" s="193"/>
      <c r="G105" s="120"/>
      <c r="H105" s="120"/>
      <c r="I105" s="138"/>
      <c r="J105" s="136"/>
      <c r="K105" s="120"/>
      <c r="L105" s="121"/>
      <c r="M105" s="120"/>
    </row>
    <row r="106" spans="1:13" ht="15.75" customHeight="1">
      <c r="A106" s="119"/>
      <c r="B106" s="119"/>
      <c r="C106" s="119"/>
      <c r="D106" s="134"/>
      <c r="E106" s="120"/>
      <c r="F106" s="193"/>
      <c r="G106" s="120"/>
      <c r="H106" s="120"/>
      <c r="I106" s="138"/>
      <c r="J106" s="136"/>
      <c r="K106" s="120"/>
      <c r="L106" s="121"/>
      <c r="M106" s="120"/>
    </row>
    <row r="107" spans="1:13" ht="15.75" customHeight="1">
      <c r="A107" s="119"/>
      <c r="B107" s="119"/>
      <c r="C107" s="119"/>
      <c r="D107" s="134"/>
      <c r="E107" s="120"/>
      <c r="F107" s="192"/>
      <c r="G107" s="120"/>
      <c r="H107" s="120"/>
      <c r="I107" s="138"/>
      <c r="J107" s="136"/>
      <c r="K107" s="120"/>
      <c r="L107" s="121"/>
      <c r="M107" s="120"/>
    </row>
    <row r="108" spans="1:13" ht="15.75" customHeight="1">
      <c r="A108" s="119"/>
      <c r="B108" s="119"/>
      <c r="C108" s="119"/>
      <c r="D108" s="134"/>
      <c r="E108" s="120"/>
      <c r="F108" s="192"/>
      <c r="G108" s="120"/>
      <c r="H108" s="120"/>
      <c r="I108" s="138"/>
      <c r="J108" s="136"/>
      <c r="K108" s="120"/>
      <c r="L108" s="121"/>
      <c r="M108" s="120"/>
    </row>
    <row r="109" spans="1:13" ht="15.75" customHeight="1">
      <c r="A109" s="119"/>
      <c r="B109" s="119"/>
      <c r="C109" s="119"/>
      <c r="D109" s="134"/>
      <c r="E109" s="120"/>
      <c r="F109" s="120"/>
      <c r="G109" s="120"/>
      <c r="H109" s="120"/>
      <c r="I109" s="138"/>
      <c r="J109" s="136"/>
      <c r="K109" s="120"/>
      <c r="L109" s="121"/>
      <c r="M109" s="120"/>
    </row>
    <row r="110" spans="1:13" ht="15.75" customHeight="1">
      <c r="A110" s="119"/>
      <c r="B110" s="119"/>
      <c r="C110" s="119"/>
      <c r="D110" s="134"/>
      <c r="E110" s="120"/>
      <c r="F110" s="120"/>
      <c r="G110" s="120"/>
      <c r="H110" s="120"/>
      <c r="I110" s="138"/>
      <c r="J110" s="136"/>
      <c r="K110" s="120"/>
      <c r="L110" s="121"/>
      <c r="M110" s="120"/>
    </row>
    <row r="111" spans="1:13" ht="15.75" customHeight="1">
      <c r="A111" s="119"/>
      <c r="B111" s="119"/>
      <c r="C111" s="119"/>
      <c r="D111" s="134"/>
      <c r="E111" s="120"/>
      <c r="F111" s="120"/>
      <c r="G111" s="120"/>
      <c r="H111" s="120"/>
      <c r="I111" s="138"/>
      <c r="J111" s="136"/>
      <c r="K111" s="120"/>
      <c r="L111" s="121"/>
      <c r="M111" s="120"/>
    </row>
    <row r="112" spans="1:13" ht="15.75" customHeight="1">
      <c r="A112" s="119"/>
      <c r="B112" s="119"/>
      <c r="C112" s="119"/>
      <c r="D112" s="134"/>
      <c r="E112" s="120"/>
      <c r="F112" s="120"/>
      <c r="G112" s="120"/>
      <c r="H112" s="120"/>
      <c r="I112" s="138"/>
      <c r="J112" s="136"/>
      <c r="K112" s="120"/>
      <c r="L112" s="121"/>
      <c r="M112" s="120"/>
    </row>
    <row r="113" spans="1:13" ht="15.75" customHeight="1">
      <c r="A113" s="119"/>
      <c r="B113" s="119"/>
      <c r="C113" s="119"/>
      <c r="D113" s="134"/>
      <c r="E113" s="120"/>
      <c r="F113" s="120"/>
      <c r="G113" s="120"/>
      <c r="H113" s="120"/>
      <c r="I113" s="138"/>
      <c r="J113" s="136"/>
      <c r="K113" s="120"/>
      <c r="L113" s="121"/>
      <c r="M113" s="120"/>
    </row>
    <row r="114" spans="1:13" ht="15.75" customHeight="1">
      <c r="A114" s="119"/>
      <c r="B114" s="119"/>
      <c r="C114" s="119"/>
      <c r="D114" s="134"/>
      <c r="E114" s="120"/>
      <c r="F114" s="120"/>
      <c r="G114" s="120"/>
      <c r="H114" s="120"/>
      <c r="I114" s="138"/>
      <c r="J114" s="136"/>
      <c r="K114" s="120"/>
      <c r="L114" s="121"/>
      <c r="M114" s="120"/>
    </row>
    <row r="115" spans="1:13" ht="15.75" customHeight="1">
      <c r="A115" s="119"/>
      <c r="B115" s="119"/>
      <c r="C115" s="119"/>
      <c r="D115" s="134"/>
      <c r="E115" s="120"/>
      <c r="F115" s="120"/>
      <c r="G115" s="120"/>
      <c r="H115" s="120"/>
      <c r="I115" s="138"/>
      <c r="J115" s="136"/>
      <c r="K115" s="120"/>
      <c r="L115" s="121"/>
      <c r="M115" s="120"/>
    </row>
    <row r="116" spans="1:13" ht="15.75" customHeight="1">
      <c r="A116" s="119"/>
      <c r="B116" s="119"/>
      <c r="C116" s="119"/>
      <c r="D116" s="134"/>
      <c r="E116" s="120"/>
      <c r="F116" s="120"/>
      <c r="G116" s="120"/>
      <c r="H116" s="120"/>
      <c r="I116" s="138"/>
      <c r="J116" s="136"/>
      <c r="K116" s="120"/>
      <c r="L116" s="121"/>
      <c r="M116" s="120"/>
    </row>
    <row r="117" spans="1:13" ht="15.75" customHeight="1">
      <c r="A117" s="119"/>
      <c r="B117" s="119"/>
      <c r="C117" s="119"/>
      <c r="D117" s="134"/>
      <c r="E117" s="120"/>
      <c r="F117" s="120"/>
      <c r="G117" s="120"/>
      <c r="H117" s="120"/>
      <c r="I117" s="138"/>
      <c r="J117" s="136"/>
      <c r="K117" s="120"/>
      <c r="L117" s="121"/>
      <c r="M117" s="120"/>
    </row>
    <row r="118" spans="1:13" ht="15.75" customHeight="1">
      <c r="A118" s="119"/>
      <c r="B118" s="119"/>
      <c r="C118" s="119"/>
      <c r="D118" s="134"/>
      <c r="E118" s="120"/>
      <c r="F118" s="120"/>
      <c r="G118" s="120"/>
      <c r="H118" s="120"/>
      <c r="I118" s="138"/>
      <c r="J118" s="136"/>
      <c r="K118" s="120"/>
      <c r="L118" s="121"/>
      <c r="M118" s="120"/>
    </row>
    <row r="119" spans="1:13" ht="15.75" customHeight="1">
      <c r="A119" s="119"/>
      <c r="B119" s="119"/>
      <c r="C119" s="119"/>
      <c r="D119" s="134"/>
      <c r="E119" s="120"/>
      <c r="F119" s="120"/>
      <c r="G119" s="120"/>
      <c r="H119" s="120"/>
      <c r="I119" s="138"/>
      <c r="J119" s="136"/>
      <c r="K119" s="120"/>
      <c r="L119" s="121"/>
      <c r="M119" s="120"/>
    </row>
    <row r="120" spans="1:13" ht="15.75" customHeight="1">
      <c r="A120" s="119"/>
      <c r="B120" s="119"/>
      <c r="C120" s="119"/>
      <c r="D120" s="134"/>
      <c r="E120" s="120"/>
      <c r="F120" s="192"/>
      <c r="G120" s="120"/>
      <c r="H120" s="120"/>
      <c r="I120" s="138"/>
      <c r="J120" s="136"/>
      <c r="K120" s="120"/>
      <c r="L120" s="121"/>
      <c r="M120" s="120"/>
    </row>
    <row r="121" spans="1:13" ht="15.75" customHeight="1">
      <c r="A121" s="119"/>
      <c r="B121" s="119"/>
      <c r="C121" s="119"/>
      <c r="D121" s="134"/>
      <c r="E121" s="120"/>
      <c r="F121" s="192"/>
      <c r="G121" s="120"/>
      <c r="H121" s="120"/>
      <c r="I121" s="138"/>
      <c r="J121" s="136"/>
      <c r="K121" s="120"/>
      <c r="L121" s="121"/>
      <c r="M121" s="120"/>
    </row>
    <row r="122" spans="1:13" ht="15.75" customHeight="1">
      <c r="A122" s="119"/>
      <c r="B122" s="119"/>
      <c r="C122" s="119"/>
      <c r="D122" s="134"/>
      <c r="E122" s="120"/>
      <c r="F122" s="192"/>
      <c r="G122" s="120"/>
      <c r="H122" s="120"/>
      <c r="I122" s="138"/>
      <c r="J122" s="136"/>
      <c r="K122" s="120"/>
      <c r="L122" s="121"/>
      <c r="M122" s="120"/>
    </row>
    <row r="123" spans="1:13" ht="15.75" customHeight="1">
      <c r="A123" s="119"/>
      <c r="B123" s="119"/>
      <c r="C123" s="119"/>
      <c r="D123" s="134"/>
      <c r="E123" s="120"/>
      <c r="F123" s="192"/>
      <c r="G123" s="120"/>
      <c r="H123" s="120"/>
      <c r="I123" s="138"/>
      <c r="J123" s="136"/>
      <c r="K123" s="120"/>
      <c r="L123" s="121"/>
      <c r="M123" s="120"/>
    </row>
    <row r="124" spans="1:13" ht="15.75" customHeight="1">
      <c r="A124" s="119"/>
      <c r="B124" s="119"/>
      <c r="C124" s="119"/>
      <c r="D124" s="134"/>
      <c r="E124" s="120"/>
      <c r="F124" s="120"/>
      <c r="G124" s="120"/>
      <c r="H124" s="120"/>
      <c r="I124" s="138"/>
      <c r="J124" s="136"/>
      <c r="K124" s="120"/>
      <c r="L124" s="121"/>
      <c r="M124" s="120"/>
    </row>
    <row r="125" spans="1:13" ht="15.75" customHeight="1">
      <c r="A125" s="119" t="s">
        <v>89</v>
      </c>
      <c r="B125" s="119" t="s">
        <v>145</v>
      </c>
      <c r="C125" s="119" t="s">
        <v>146</v>
      </c>
      <c r="D125" s="134" t="s">
        <v>151</v>
      </c>
      <c r="E125" s="120" t="s">
        <v>152</v>
      </c>
      <c r="F125" s="135">
        <v>3</v>
      </c>
      <c r="G125" s="120"/>
      <c r="H125" s="120"/>
      <c r="I125" s="120" t="s">
        <v>153</v>
      </c>
      <c r="J125" s="136"/>
      <c r="K125" s="120"/>
      <c r="L125" s="121"/>
      <c r="M125" s="120"/>
    </row>
    <row r="126" spans="1:13" ht="15.75" customHeight="1">
      <c r="A126" s="119" t="s">
        <v>89</v>
      </c>
      <c r="B126" s="119" t="s">
        <v>145</v>
      </c>
      <c r="C126" s="119" t="s">
        <v>146</v>
      </c>
      <c r="D126" s="134" t="s">
        <v>151</v>
      </c>
      <c r="E126" s="120" t="s">
        <v>154</v>
      </c>
      <c r="F126" s="135">
        <v>43070</v>
      </c>
      <c r="G126" s="120"/>
      <c r="H126" s="120"/>
      <c r="I126" s="120" t="s">
        <v>155</v>
      </c>
      <c r="J126" s="136"/>
      <c r="K126" s="120"/>
      <c r="L126" s="121"/>
      <c r="M126" s="120"/>
    </row>
    <row r="127" spans="1:13" ht="15.75" customHeight="1">
      <c r="A127" s="119" t="s">
        <v>89</v>
      </c>
      <c r="B127" s="119" t="s">
        <v>145</v>
      </c>
      <c r="C127" s="119" t="s">
        <v>156</v>
      </c>
      <c r="D127" s="134" t="s">
        <v>157</v>
      </c>
      <c r="E127" s="120" t="s">
        <v>158</v>
      </c>
      <c r="F127" s="135">
        <v>38838</v>
      </c>
      <c r="G127" s="120"/>
      <c r="H127" s="120"/>
      <c r="I127" s="120"/>
      <c r="J127" s="136"/>
      <c r="K127" s="120"/>
      <c r="L127" s="121"/>
      <c r="M127" s="120"/>
    </row>
    <row r="128" spans="1:13" ht="15.75" customHeight="1">
      <c r="A128" s="119" t="s">
        <v>89</v>
      </c>
      <c r="B128" s="119" t="s">
        <v>145</v>
      </c>
      <c r="C128" s="119" t="s">
        <v>156</v>
      </c>
      <c r="D128" s="134" t="s">
        <v>157</v>
      </c>
      <c r="E128" s="120" t="s">
        <v>159</v>
      </c>
      <c r="F128" s="135" t="s">
        <v>160</v>
      </c>
      <c r="G128" s="120"/>
      <c r="H128" s="120"/>
      <c r="I128" s="120"/>
      <c r="J128" s="136"/>
      <c r="K128" s="120"/>
      <c r="L128" s="121"/>
      <c r="M128" s="120"/>
    </row>
    <row r="129" spans="1:13" ht="15.75" customHeight="1">
      <c r="A129" s="119" t="s">
        <v>89</v>
      </c>
      <c r="B129" s="119" t="s">
        <v>145</v>
      </c>
      <c r="C129" s="119" t="s">
        <v>156</v>
      </c>
      <c r="D129" s="134" t="s">
        <v>157</v>
      </c>
      <c r="E129" s="120" t="s">
        <v>161</v>
      </c>
      <c r="F129" s="135" t="s">
        <v>162</v>
      </c>
      <c r="G129" s="120"/>
      <c r="H129" s="120"/>
      <c r="I129" s="120"/>
      <c r="J129" s="136"/>
      <c r="K129" s="120"/>
      <c r="L129" s="121"/>
      <c r="M129" s="120"/>
    </row>
    <row r="130" spans="1:13" ht="15.75" customHeight="1">
      <c r="A130" s="119" t="s">
        <v>89</v>
      </c>
      <c r="B130" s="119" t="s">
        <v>145</v>
      </c>
      <c r="C130" s="119" t="s">
        <v>156</v>
      </c>
      <c r="D130" s="134" t="s">
        <v>157</v>
      </c>
      <c r="E130" s="120" t="s">
        <v>163</v>
      </c>
      <c r="F130" s="135">
        <v>42559</v>
      </c>
      <c r="G130" s="120"/>
      <c r="H130" s="120"/>
      <c r="I130" s="120"/>
      <c r="J130" s="136"/>
      <c r="K130" s="120"/>
      <c r="L130" s="121"/>
      <c r="M130" s="120"/>
    </row>
    <row r="131" spans="1:13" ht="15.75" customHeight="1">
      <c r="A131" s="119" t="s">
        <v>89</v>
      </c>
      <c r="B131" s="119" t="s">
        <v>145</v>
      </c>
      <c r="C131" s="119" t="s">
        <v>156</v>
      </c>
      <c r="D131" s="134" t="s">
        <v>22</v>
      </c>
      <c r="E131" s="120" t="s">
        <v>164</v>
      </c>
      <c r="F131" s="135" t="s">
        <v>165</v>
      </c>
      <c r="G131" s="120"/>
      <c r="H131" s="120"/>
      <c r="I131" s="120" t="s">
        <v>166</v>
      </c>
      <c r="J131" s="136"/>
      <c r="K131" s="120"/>
      <c r="L131" s="121"/>
      <c r="M131" s="120"/>
    </row>
    <row r="132" spans="1:13" ht="15.75" customHeight="1">
      <c r="A132" s="119" t="s">
        <v>89</v>
      </c>
      <c r="B132" s="119" t="s">
        <v>145</v>
      </c>
      <c r="C132" s="119" t="s">
        <v>167</v>
      </c>
      <c r="D132" s="134" t="s">
        <v>168</v>
      </c>
      <c r="E132" s="120" t="s">
        <v>169</v>
      </c>
      <c r="F132" s="135">
        <v>1053.42</v>
      </c>
      <c r="G132" s="120"/>
      <c r="H132" s="120"/>
      <c r="I132" s="120"/>
      <c r="J132" s="136"/>
      <c r="K132" s="120"/>
      <c r="L132" s="121"/>
      <c r="M132" s="120"/>
    </row>
    <row r="133" spans="1:13" ht="15.75" customHeight="1">
      <c r="A133" s="119" t="s">
        <v>89</v>
      </c>
      <c r="B133" s="119" t="s">
        <v>145</v>
      </c>
      <c r="C133" s="119" t="s">
        <v>167</v>
      </c>
      <c r="D133" s="134" t="s">
        <v>168</v>
      </c>
      <c r="E133" s="120" t="s">
        <v>170</v>
      </c>
      <c r="F133" s="135" t="s">
        <v>171</v>
      </c>
      <c r="G133" s="120"/>
      <c r="H133" s="120"/>
      <c r="I133" s="120"/>
      <c r="J133" s="136"/>
      <c r="K133" s="120"/>
      <c r="L133" s="121"/>
      <c r="M133" s="120"/>
    </row>
    <row r="134" spans="1:13" ht="15.75" customHeight="1">
      <c r="A134" s="119" t="s">
        <v>89</v>
      </c>
      <c r="B134" s="119" t="s">
        <v>145</v>
      </c>
      <c r="C134" s="119" t="s">
        <v>167</v>
      </c>
      <c r="D134" s="134" t="s">
        <v>168</v>
      </c>
      <c r="E134" s="120" t="s">
        <v>172</v>
      </c>
      <c r="F134" s="135" t="s">
        <v>173</v>
      </c>
      <c r="G134" s="120"/>
      <c r="H134" s="120"/>
      <c r="I134" s="120" t="s">
        <v>174</v>
      </c>
      <c r="J134" s="136"/>
      <c r="K134" s="120"/>
      <c r="L134" s="121"/>
      <c r="M134" s="120"/>
    </row>
    <row r="135" spans="1:13" ht="15.75" customHeight="1">
      <c r="A135" s="119" t="s">
        <v>89</v>
      </c>
      <c r="B135" s="119" t="s">
        <v>145</v>
      </c>
      <c r="C135" s="119" t="s">
        <v>167</v>
      </c>
      <c r="D135" s="134" t="s">
        <v>168</v>
      </c>
      <c r="E135" s="120" t="s">
        <v>175</v>
      </c>
      <c r="F135" s="135" t="s">
        <v>176</v>
      </c>
      <c r="G135" s="120"/>
      <c r="H135" s="120"/>
      <c r="I135" s="120" t="s">
        <v>177</v>
      </c>
      <c r="J135" s="136">
        <v>4</v>
      </c>
      <c r="K135" s="120"/>
      <c r="L135" s="121"/>
      <c r="M135" s="120"/>
    </row>
    <row r="136" spans="1:13" ht="15.75" customHeight="1">
      <c r="A136" s="119" t="s">
        <v>89</v>
      </c>
      <c r="B136" s="119" t="s">
        <v>145</v>
      </c>
      <c r="C136" s="119" t="s">
        <v>167</v>
      </c>
      <c r="D136" s="134" t="s">
        <v>168</v>
      </c>
      <c r="E136" s="120" t="s">
        <v>86</v>
      </c>
      <c r="F136" s="135" t="s">
        <v>178</v>
      </c>
      <c r="G136" s="120"/>
      <c r="H136" s="120"/>
      <c r="I136" s="138"/>
      <c r="J136" s="136"/>
      <c r="K136" s="120"/>
      <c r="L136" s="121"/>
      <c r="M136" s="120"/>
    </row>
    <row r="137" spans="1:13" ht="15.75" customHeight="1">
      <c r="A137" s="119" t="s">
        <v>89</v>
      </c>
      <c r="B137" s="119" t="s">
        <v>145</v>
      </c>
      <c r="C137" s="119" t="s">
        <v>167</v>
      </c>
      <c r="D137" s="134" t="s">
        <v>168</v>
      </c>
      <c r="E137" s="120" t="s">
        <v>179</v>
      </c>
      <c r="F137" s="135">
        <v>0</v>
      </c>
      <c r="G137" s="120"/>
      <c r="H137" s="120"/>
      <c r="I137" s="120"/>
      <c r="J137" s="136"/>
      <c r="K137" s="120"/>
      <c r="L137" s="121"/>
      <c r="M137" s="120"/>
    </row>
    <row r="138" spans="1:13" ht="15.75" customHeight="1">
      <c r="A138" s="119" t="s">
        <v>89</v>
      </c>
      <c r="B138" s="119" t="s">
        <v>145</v>
      </c>
      <c r="C138" s="119" t="s">
        <v>167</v>
      </c>
      <c r="D138" s="134" t="s">
        <v>168</v>
      </c>
      <c r="E138" s="120" t="s">
        <v>170</v>
      </c>
      <c r="F138" s="135" t="s">
        <v>180</v>
      </c>
      <c r="G138" s="120"/>
      <c r="H138" s="120"/>
      <c r="I138" s="120"/>
      <c r="J138" s="136"/>
      <c r="K138" s="120"/>
      <c r="L138" s="121"/>
      <c r="M138" s="120"/>
    </row>
    <row r="139" spans="1:13" ht="15.75" customHeight="1">
      <c r="A139" s="119" t="s">
        <v>89</v>
      </c>
      <c r="B139" s="119" t="s">
        <v>145</v>
      </c>
      <c r="C139" s="119" t="s">
        <v>167</v>
      </c>
      <c r="D139" s="134" t="s">
        <v>168</v>
      </c>
      <c r="E139" s="120" t="s">
        <v>181</v>
      </c>
      <c r="F139" s="135" t="s">
        <v>8</v>
      </c>
      <c r="G139" s="120"/>
      <c r="H139" s="120"/>
      <c r="I139" s="120"/>
      <c r="J139" s="136"/>
      <c r="K139" s="120"/>
      <c r="L139" s="121"/>
      <c r="M139" s="120"/>
    </row>
    <row r="140" spans="1:13" ht="15.75" customHeight="1">
      <c r="A140" s="119" t="s">
        <v>89</v>
      </c>
      <c r="B140" s="119" t="s">
        <v>145</v>
      </c>
      <c r="C140" s="119" t="s">
        <v>167</v>
      </c>
      <c r="D140" s="134" t="s">
        <v>168</v>
      </c>
      <c r="E140" s="120" t="s">
        <v>182</v>
      </c>
      <c r="F140" s="135" t="s">
        <v>183</v>
      </c>
      <c r="G140" s="120"/>
      <c r="H140" s="120"/>
      <c r="I140" s="120"/>
      <c r="J140" s="136"/>
      <c r="K140" s="120"/>
      <c r="L140" s="121"/>
      <c r="M140" s="120"/>
    </row>
    <row r="141" spans="1:13" ht="15.75" customHeight="1">
      <c r="A141" s="119" t="s">
        <v>89</v>
      </c>
      <c r="B141" s="119" t="s">
        <v>145</v>
      </c>
      <c r="C141" s="119" t="s">
        <v>184</v>
      </c>
      <c r="D141" s="134" t="s">
        <v>185</v>
      </c>
      <c r="E141" s="120" t="s">
        <v>186</v>
      </c>
      <c r="F141" s="135">
        <v>100.83333333333333</v>
      </c>
      <c r="G141" s="120" t="s">
        <v>187</v>
      </c>
      <c r="H141" s="120"/>
      <c r="I141" s="120"/>
      <c r="J141" s="136"/>
      <c r="K141" s="120"/>
      <c r="L141" s="121"/>
      <c r="M141" s="120"/>
    </row>
    <row r="142" spans="1:13" ht="15.75" customHeight="1">
      <c r="A142" s="119" t="s">
        <v>89</v>
      </c>
      <c r="B142" s="119" t="s">
        <v>145</v>
      </c>
      <c r="C142" s="119" t="s">
        <v>184</v>
      </c>
      <c r="D142" s="134" t="s">
        <v>188</v>
      </c>
      <c r="E142" s="120" t="s">
        <v>189</v>
      </c>
      <c r="F142" s="120" t="s">
        <v>190</v>
      </c>
      <c r="G142" s="120"/>
      <c r="H142" s="120"/>
      <c r="I142" s="120" t="s">
        <v>191</v>
      </c>
      <c r="J142" s="136"/>
      <c r="K142" s="120"/>
      <c r="L142" s="121"/>
      <c r="M142" s="120"/>
    </row>
    <row r="143" spans="1:13" ht="15.75" customHeight="1">
      <c r="A143" s="119" t="s">
        <v>89</v>
      </c>
      <c r="B143" s="119" t="s">
        <v>145</v>
      </c>
      <c r="C143" s="119" t="s">
        <v>184</v>
      </c>
      <c r="D143" s="134" t="s">
        <v>188</v>
      </c>
      <c r="E143" s="137" t="s">
        <v>192</v>
      </c>
      <c r="F143" s="120" t="s">
        <v>193</v>
      </c>
      <c r="G143" s="120"/>
      <c r="H143" s="120"/>
      <c r="I143" s="120"/>
      <c r="J143" s="136"/>
      <c r="K143" s="120"/>
      <c r="L143" s="121"/>
      <c r="M143" s="120"/>
    </row>
    <row r="144" spans="1:13" ht="15.75" customHeight="1">
      <c r="A144" s="119" t="s">
        <v>89</v>
      </c>
      <c r="B144" s="119" t="s">
        <v>145</v>
      </c>
      <c r="C144" s="119" t="s">
        <v>184</v>
      </c>
      <c r="D144" s="134" t="s">
        <v>188</v>
      </c>
      <c r="E144" s="137" t="s">
        <v>194</v>
      </c>
      <c r="F144" s="120" t="s">
        <v>195</v>
      </c>
      <c r="G144" s="120"/>
      <c r="H144" s="120"/>
      <c r="I144" s="120"/>
      <c r="J144" s="136"/>
      <c r="K144" s="120"/>
      <c r="L144" s="121"/>
      <c r="M144" s="120"/>
    </row>
    <row r="145" spans="1:13" ht="15.75" customHeight="1">
      <c r="A145" s="119" t="s">
        <v>89</v>
      </c>
      <c r="B145" s="119" t="s">
        <v>145</v>
      </c>
      <c r="C145" s="119" t="s">
        <v>184</v>
      </c>
      <c r="D145" s="134" t="s">
        <v>188</v>
      </c>
      <c r="E145" s="137" t="s">
        <v>196</v>
      </c>
      <c r="F145" s="120" t="s">
        <v>197</v>
      </c>
      <c r="G145" s="120"/>
      <c r="H145" s="120"/>
      <c r="I145" s="120"/>
      <c r="J145" s="136"/>
      <c r="K145" s="120"/>
      <c r="L145" s="121"/>
      <c r="M145" s="120"/>
    </row>
    <row r="146" spans="1:13" ht="15.75" customHeight="1">
      <c r="A146" s="119" t="s">
        <v>89</v>
      </c>
      <c r="B146" s="119" t="s">
        <v>145</v>
      </c>
      <c r="C146" s="119" t="s">
        <v>184</v>
      </c>
      <c r="D146" s="134" t="s">
        <v>188</v>
      </c>
      <c r="E146" s="137" t="s">
        <v>198</v>
      </c>
      <c r="F146" s="120" t="s">
        <v>199</v>
      </c>
      <c r="G146" s="120"/>
      <c r="H146" s="120"/>
      <c r="I146" s="120"/>
      <c r="J146" s="136"/>
      <c r="K146" s="120"/>
      <c r="L146" s="121"/>
      <c r="M146" s="120"/>
    </row>
    <row r="147" spans="1:13" ht="15.75" customHeight="1">
      <c r="A147" s="119" t="s">
        <v>89</v>
      </c>
      <c r="B147" s="119" t="s">
        <v>145</v>
      </c>
      <c r="C147" s="119" t="s">
        <v>184</v>
      </c>
      <c r="D147" s="134" t="s">
        <v>188</v>
      </c>
      <c r="E147" s="120" t="s">
        <v>200</v>
      </c>
      <c r="F147" s="120" t="s">
        <v>201</v>
      </c>
      <c r="G147" s="120"/>
      <c r="H147" s="120"/>
      <c r="I147" s="120"/>
      <c r="J147" s="136"/>
      <c r="K147" s="120"/>
      <c r="L147" s="121"/>
      <c r="M147" s="120"/>
    </row>
    <row r="148" spans="1:13" ht="15.75" customHeight="1">
      <c r="A148" s="119" t="s">
        <v>89</v>
      </c>
      <c r="B148" s="119" t="s">
        <v>145</v>
      </c>
      <c r="C148" s="119" t="s">
        <v>184</v>
      </c>
      <c r="D148" s="134" t="s">
        <v>188</v>
      </c>
      <c r="E148" s="120" t="s">
        <v>202</v>
      </c>
      <c r="F148" s="120" t="s">
        <v>190</v>
      </c>
      <c r="G148" s="120"/>
      <c r="H148" s="120"/>
      <c r="I148" s="120" t="s">
        <v>191</v>
      </c>
      <c r="J148" s="136"/>
      <c r="K148" s="120"/>
      <c r="L148" s="121"/>
      <c r="M148" s="120"/>
    </row>
    <row r="149" spans="1:13" ht="15.75" customHeight="1">
      <c r="A149" s="119" t="s">
        <v>89</v>
      </c>
      <c r="B149" s="119" t="s">
        <v>145</v>
      </c>
      <c r="C149" s="119" t="s">
        <v>184</v>
      </c>
      <c r="D149" s="134" t="s">
        <v>188</v>
      </c>
      <c r="E149" s="120" t="s">
        <v>203</v>
      </c>
      <c r="F149" s="120" t="s">
        <v>197</v>
      </c>
      <c r="G149" s="120"/>
      <c r="H149" s="120"/>
      <c r="I149" s="120"/>
      <c r="J149" s="136"/>
      <c r="K149" s="120"/>
      <c r="L149" s="121"/>
      <c r="M149" s="120"/>
    </row>
    <row r="150" spans="1:13" ht="15.75" customHeight="1">
      <c r="A150" s="119" t="s">
        <v>89</v>
      </c>
      <c r="B150" s="119" t="s">
        <v>145</v>
      </c>
      <c r="C150" s="119" t="s">
        <v>184</v>
      </c>
      <c r="D150" s="134" t="s">
        <v>188</v>
      </c>
      <c r="E150" s="120" t="s">
        <v>204</v>
      </c>
      <c r="F150" s="120" t="s">
        <v>190</v>
      </c>
      <c r="G150" s="120"/>
      <c r="H150" s="120"/>
      <c r="I150" s="120" t="s">
        <v>191</v>
      </c>
      <c r="J150" s="136"/>
      <c r="K150" s="120"/>
      <c r="L150" s="121"/>
      <c r="M150" s="120"/>
    </row>
    <row r="151" spans="1:13" ht="15.75" customHeight="1">
      <c r="A151" s="119" t="s">
        <v>89</v>
      </c>
      <c r="B151" s="119" t="s">
        <v>145</v>
      </c>
      <c r="C151" s="119" t="s">
        <v>184</v>
      </c>
      <c r="D151" s="134" t="s">
        <v>188</v>
      </c>
      <c r="E151" s="120" t="s">
        <v>205</v>
      </c>
      <c r="F151" s="120" t="s">
        <v>190</v>
      </c>
      <c r="G151" s="120"/>
      <c r="H151" s="120"/>
      <c r="I151" s="120" t="s">
        <v>191</v>
      </c>
      <c r="J151" s="136"/>
      <c r="K151" s="120"/>
      <c r="L151" s="121"/>
      <c r="M151" s="120"/>
    </row>
    <row r="152" spans="1:13" ht="15.75" customHeight="1">
      <c r="A152" s="119" t="s">
        <v>89</v>
      </c>
      <c r="B152" s="119" t="s">
        <v>145</v>
      </c>
      <c r="C152" s="119" t="s">
        <v>184</v>
      </c>
      <c r="D152" s="119" t="s">
        <v>206</v>
      </c>
      <c r="E152" s="120" t="s">
        <v>207</v>
      </c>
      <c r="F152" s="135" t="s">
        <v>208</v>
      </c>
      <c r="G152" s="120" t="s">
        <v>209</v>
      </c>
      <c r="H152" s="120"/>
      <c r="I152" s="120" t="s">
        <v>210</v>
      </c>
      <c r="J152" s="136"/>
      <c r="K152" s="120"/>
      <c r="L152" s="121"/>
      <c r="M152" s="120"/>
    </row>
    <row r="153" spans="1:13" ht="15.75" customHeight="1">
      <c r="A153" s="119" t="s">
        <v>89</v>
      </c>
      <c r="B153" s="119" t="s">
        <v>145</v>
      </c>
      <c r="C153" s="119" t="s">
        <v>184</v>
      </c>
      <c r="D153" s="119" t="s">
        <v>206</v>
      </c>
      <c r="E153" s="120" t="s">
        <v>211</v>
      </c>
      <c r="F153" s="135" t="s">
        <v>212</v>
      </c>
      <c r="G153" s="120" t="s">
        <v>213</v>
      </c>
      <c r="H153" s="120"/>
      <c r="I153" s="120"/>
      <c r="J153" s="136"/>
      <c r="K153" s="120"/>
      <c r="L153" s="121"/>
      <c r="M153" s="120"/>
    </row>
    <row r="154" spans="1:13" ht="15.75" customHeight="1">
      <c r="A154" s="119" t="s">
        <v>89</v>
      </c>
      <c r="B154" s="119" t="s">
        <v>145</v>
      </c>
      <c r="C154" s="119" t="s">
        <v>184</v>
      </c>
      <c r="D154" s="119" t="s">
        <v>206</v>
      </c>
      <c r="E154" s="120" t="s">
        <v>214</v>
      </c>
      <c r="F154" s="135" t="s">
        <v>208</v>
      </c>
      <c r="G154" s="120"/>
      <c r="H154" s="120"/>
      <c r="I154" s="120"/>
      <c r="J154" s="136"/>
      <c r="K154" s="120"/>
      <c r="L154" s="121"/>
      <c r="M154" s="120"/>
    </row>
    <row r="155" spans="1:13" ht="15.75" customHeight="1">
      <c r="A155" s="119" t="s">
        <v>89</v>
      </c>
      <c r="B155" s="119" t="s">
        <v>215</v>
      </c>
      <c r="C155" s="119" t="s">
        <v>216</v>
      </c>
      <c r="D155" s="119" t="s">
        <v>217</v>
      </c>
      <c r="E155" s="120" t="s">
        <v>158</v>
      </c>
      <c r="F155" s="135">
        <v>42491</v>
      </c>
      <c r="G155" s="120"/>
      <c r="H155" s="120"/>
      <c r="I155" s="120"/>
      <c r="J155" s="136"/>
      <c r="K155" s="120"/>
      <c r="L155" s="121"/>
      <c r="M155" s="120"/>
    </row>
    <row r="156" spans="1:13" ht="15.75" customHeight="1">
      <c r="A156" s="119" t="s">
        <v>89</v>
      </c>
      <c r="B156" s="119" t="s">
        <v>215</v>
      </c>
      <c r="C156" s="119" t="s">
        <v>216</v>
      </c>
      <c r="D156" s="119" t="s">
        <v>217</v>
      </c>
      <c r="E156" s="120" t="s">
        <v>218</v>
      </c>
      <c r="F156" s="135" t="s">
        <v>219</v>
      </c>
      <c r="G156" s="120" t="s">
        <v>220</v>
      </c>
      <c r="H156" s="120"/>
      <c r="I156" s="120" t="s">
        <v>221</v>
      </c>
      <c r="J156" s="136"/>
      <c r="K156" s="120"/>
      <c r="L156" s="121"/>
      <c r="M156" s="120"/>
    </row>
    <row r="157" spans="1:13" ht="15.75" customHeight="1">
      <c r="A157" s="119" t="s">
        <v>89</v>
      </c>
      <c r="B157" s="119" t="s">
        <v>215</v>
      </c>
      <c r="C157" s="119" t="s">
        <v>216</v>
      </c>
      <c r="D157" s="119" t="s">
        <v>217</v>
      </c>
      <c r="E157" s="120" t="s">
        <v>222</v>
      </c>
      <c r="F157" s="135">
        <v>42826</v>
      </c>
      <c r="G157" s="120"/>
      <c r="H157" s="120"/>
      <c r="I157" s="120" t="s">
        <v>223</v>
      </c>
      <c r="J157" s="134"/>
      <c r="K157" s="120"/>
      <c r="L157" s="120"/>
      <c r="M157" s="120"/>
    </row>
    <row r="158" spans="1:13" ht="15.75" customHeight="1">
      <c r="A158" s="119" t="s">
        <v>89</v>
      </c>
      <c r="B158" s="119" t="s">
        <v>215</v>
      </c>
      <c r="C158" s="119" t="s">
        <v>216</v>
      </c>
      <c r="D158" s="119" t="s">
        <v>217</v>
      </c>
      <c r="E158" s="120" t="s">
        <v>224</v>
      </c>
      <c r="F158" s="135">
        <v>43070</v>
      </c>
      <c r="G158" s="120"/>
      <c r="H158" s="120"/>
      <c r="I158" s="120" t="s">
        <v>223</v>
      </c>
      <c r="J158" s="134"/>
      <c r="K158" s="120"/>
      <c r="L158" s="120"/>
      <c r="M158" s="120"/>
    </row>
    <row r="159" spans="1:13" ht="15.75" customHeight="1">
      <c r="A159" s="119" t="s">
        <v>89</v>
      </c>
      <c r="B159" s="119" t="s">
        <v>215</v>
      </c>
      <c r="C159" s="119" t="s">
        <v>216</v>
      </c>
      <c r="D159" s="119" t="s">
        <v>217</v>
      </c>
      <c r="E159" s="120" t="s">
        <v>225</v>
      </c>
      <c r="F159" s="135">
        <v>43018</v>
      </c>
      <c r="G159" s="120"/>
      <c r="H159" s="120"/>
      <c r="I159" s="120" t="s">
        <v>223</v>
      </c>
      <c r="J159" s="134"/>
      <c r="K159" s="120"/>
      <c r="L159" s="120"/>
      <c r="M159" s="120"/>
    </row>
    <row r="160" spans="1:13" ht="15.75" customHeight="1">
      <c r="A160" s="119" t="s">
        <v>89</v>
      </c>
      <c r="B160" s="119" t="s">
        <v>215</v>
      </c>
      <c r="C160" s="119" t="s">
        <v>216</v>
      </c>
      <c r="D160" s="119" t="s">
        <v>217</v>
      </c>
      <c r="E160" s="120" t="s">
        <v>226</v>
      </c>
      <c r="F160" s="120">
        <v>43160</v>
      </c>
      <c r="G160" s="120" t="s">
        <v>227</v>
      </c>
      <c r="H160" s="120"/>
      <c r="I160" s="120" t="s">
        <v>223</v>
      </c>
      <c r="J160" s="134"/>
      <c r="K160" s="120"/>
      <c r="L160" s="120"/>
      <c r="M160" s="120"/>
    </row>
    <row r="161" spans="1:13" ht="15.75" customHeight="1">
      <c r="A161" s="119" t="s">
        <v>89</v>
      </c>
      <c r="B161" s="119" t="s">
        <v>215</v>
      </c>
      <c r="C161" s="119" t="s">
        <v>216</v>
      </c>
      <c r="D161" s="119" t="s">
        <v>217</v>
      </c>
      <c r="E161" s="120" t="s">
        <v>228</v>
      </c>
      <c r="F161" s="120" t="s">
        <v>41</v>
      </c>
      <c r="G161" s="120"/>
      <c r="H161" s="120"/>
      <c r="I161" s="120" t="s">
        <v>223</v>
      </c>
      <c r="J161" s="134"/>
      <c r="K161" s="120"/>
      <c r="L161" s="120"/>
      <c r="M161" s="120"/>
    </row>
    <row r="162" spans="1:13" ht="15.75" customHeight="1">
      <c r="A162" s="119" t="s">
        <v>89</v>
      </c>
      <c r="B162" s="119" t="s">
        <v>215</v>
      </c>
      <c r="C162" s="119" t="s">
        <v>216</v>
      </c>
      <c r="D162" s="134" t="s">
        <v>217</v>
      </c>
      <c r="E162" s="120" t="s">
        <v>229</v>
      </c>
      <c r="F162" s="120" t="s">
        <v>41</v>
      </c>
      <c r="G162" s="120"/>
      <c r="H162" s="120"/>
      <c r="I162" s="120" t="s">
        <v>223</v>
      </c>
      <c r="J162" s="134"/>
      <c r="K162" s="120"/>
      <c r="L162" s="120"/>
      <c r="M162" s="120"/>
    </row>
    <row r="163" spans="1:13" ht="15.75" customHeight="1">
      <c r="A163" s="119" t="s">
        <v>89</v>
      </c>
      <c r="B163" s="119" t="s">
        <v>215</v>
      </c>
      <c r="C163" s="119" t="s">
        <v>216</v>
      </c>
      <c r="D163" s="134" t="s">
        <v>217</v>
      </c>
      <c r="E163" s="120" t="s">
        <v>230</v>
      </c>
      <c r="F163" s="120" t="s">
        <v>41</v>
      </c>
      <c r="G163" s="120"/>
      <c r="H163" s="120"/>
      <c r="I163" s="120" t="s">
        <v>223</v>
      </c>
      <c r="J163" s="134"/>
      <c r="K163" s="120"/>
      <c r="L163" s="120"/>
      <c r="M163" s="120"/>
    </row>
    <row r="164" spans="1:13" ht="15.75" customHeight="1">
      <c r="A164" s="119" t="s">
        <v>89</v>
      </c>
      <c r="B164" s="119" t="s">
        <v>215</v>
      </c>
      <c r="C164" s="119" t="s">
        <v>216</v>
      </c>
      <c r="D164" s="134" t="s">
        <v>217</v>
      </c>
      <c r="E164" s="120" t="s">
        <v>231</v>
      </c>
      <c r="F164" s="120" t="s">
        <v>41</v>
      </c>
      <c r="G164" s="120"/>
      <c r="H164" s="120"/>
      <c r="I164" s="120" t="s">
        <v>223</v>
      </c>
      <c r="J164" s="134"/>
      <c r="K164" s="120"/>
      <c r="L164" s="120"/>
      <c r="M164" s="120"/>
    </row>
    <row r="165" spans="1:13" ht="15.75" customHeight="1">
      <c r="A165" s="119" t="s">
        <v>89</v>
      </c>
      <c r="B165" s="119" t="s">
        <v>215</v>
      </c>
      <c r="C165" s="119" t="s">
        <v>216</v>
      </c>
      <c r="D165" s="134" t="s">
        <v>217</v>
      </c>
      <c r="E165" s="120" t="s">
        <v>232</v>
      </c>
      <c r="F165" s="120" t="s">
        <v>41</v>
      </c>
      <c r="G165" s="120"/>
      <c r="H165" s="120"/>
      <c r="I165" s="120" t="s">
        <v>233</v>
      </c>
      <c r="J165" s="134"/>
      <c r="K165" s="120"/>
      <c r="L165" s="120"/>
      <c r="M165" s="120"/>
    </row>
    <row r="166" spans="1:13" ht="15.75" customHeight="1">
      <c r="A166" s="119" t="s">
        <v>89</v>
      </c>
      <c r="B166" s="119" t="s">
        <v>215</v>
      </c>
      <c r="C166" s="119" t="s">
        <v>216</v>
      </c>
      <c r="D166" s="134" t="s">
        <v>217</v>
      </c>
      <c r="E166" s="120" t="s">
        <v>234</v>
      </c>
      <c r="F166" s="120" t="s">
        <v>41</v>
      </c>
      <c r="G166" s="120"/>
      <c r="H166" s="120"/>
      <c r="I166" s="120" t="s">
        <v>233</v>
      </c>
      <c r="J166" s="134"/>
      <c r="K166" s="120"/>
      <c r="L166" s="120"/>
      <c r="M166" s="120"/>
    </row>
    <row r="167" spans="1:13" ht="15.75" customHeight="1">
      <c r="A167" s="119" t="s">
        <v>89</v>
      </c>
      <c r="B167" s="119" t="s">
        <v>215</v>
      </c>
      <c r="C167" s="119" t="s">
        <v>216</v>
      </c>
      <c r="D167" s="134" t="s">
        <v>217</v>
      </c>
      <c r="E167" s="120" t="s">
        <v>235</v>
      </c>
      <c r="F167" s="120" t="s">
        <v>41</v>
      </c>
      <c r="G167" s="120"/>
      <c r="H167" s="120"/>
      <c r="I167" s="120"/>
      <c r="J167" s="134"/>
      <c r="K167" s="120"/>
      <c r="L167" s="120"/>
      <c r="M167" s="120"/>
    </row>
    <row r="168" spans="1:13" ht="15.75" customHeight="1">
      <c r="A168" s="119" t="s">
        <v>89</v>
      </c>
      <c r="B168" s="119" t="s">
        <v>215</v>
      </c>
      <c r="C168" s="119" t="s">
        <v>216</v>
      </c>
      <c r="D168" s="134" t="s">
        <v>217</v>
      </c>
      <c r="E168" s="120" t="s">
        <v>236</v>
      </c>
      <c r="F168" s="120">
        <v>22516</v>
      </c>
      <c r="G168" s="120" t="s">
        <v>237</v>
      </c>
      <c r="H168" s="120"/>
      <c r="I168" s="120" t="s">
        <v>238</v>
      </c>
      <c r="J168" s="134"/>
      <c r="K168" s="120"/>
      <c r="L168" s="120"/>
      <c r="M168" s="120"/>
    </row>
    <row r="169" spans="1:13" ht="15.75" customHeight="1">
      <c r="A169" s="119" t="s">
        <v>89</v>
      </c>
      <c r="B169" s="119" t="s">
        <v>215</v>
      </c>
      <c r="C169" s="119" t="s">
        <v>216</v>
      </c>
      <c r="D169" s="134" t="s">
        <v>217</v>
      </c>
      <c r="E169" s="120" t="s">
        <v>227</v>
      </c>
      <c r="F169" s="120" t="s">
        <v>41</v>
      </c>
      <c r="G169" s="120"/>
      <c r="H169" s="120"/>
      <c r="I169" s="120" t="s">
        <v>223</v>
      </c>
      <c r="J169" s="134"/>
      <c r="K169" s="120"/>
      <c r="L169" s="120"/>
      <c r="M169" s="120"/>
    </row>
    <row r="170" spans="1:13" ht="15.75" customHeight="1">
      <c r="A170" s="119" t="s">
        <v>89</v>
      </c>
      <c r="B170" s="119" t="s">
        <v>215</v>
      </c>
      <c r="C170" s="119" t="s">
        <v>216</v>
      </c>
      <c r="D170" s="134" t="s">
        <v>239</v>
      </c>
      <c r="E170" s="120" t="s">
        <v>240</v>
      </c>
      <c r="F170" s="120" t="s">
        <v>241</v>
      </c>
      <c r="G170" s="120"/>
      <c r="H170" s="120"/>
      <c r="I170" s="120" t="s">
        <v>242</v>
      </c>
      <c r="J170" s="134"/>
      <c r="K170" s="120"/>
      <c r="L170" s="120"/>
      <c r="M170" s="120"/>
    </row>
    <row r="171" spans="1:13" ht="15.75" customHeight="1">
      <c r="A171" s="119" t="s">
        <v>89</v>
      </c>
      <c r="B171" s="119" t="s">
        <v>215</v>
      </c>
      <c r="C171" s="119" t="s">
        <v>216</v>
      </c>
      <c r="D171" s="134" t="s">
        <v>239</v>
      </c>
      <c r="E171" s="120" t="s">
        <v>243</v>
      </c>
      <c r="F171" s="120" t="s">
        <v>244</v>
      </c>
      <c r="G171" s="120" t="s">
        <v>245</v>
      </c>
      <c r="H171" s="120"/>
      <c r="I171" s="120"/>
      <c r="J171" s="134"/>
      <c r="K171" s="120"/>
      <c r="L171" s="120"/>
      <c r="M171" s="120"/>
    </row>
    <row r="172" spans="1:13" ht="15.75" customHeight="1">
      <c r="A172" s="119" t="s">
        <v>89</v>
      </c>
      <c r="B172" s="119" t="s">
        <v>215</v>
      </c>
      <c r="C172" s="119" t="s">
        <v>216</v>
      </c>
      <c r="D172" s="134" t="s">
        <v>239</v>
      </c>
      <c r="E172" s="120" t="s">
        <v>246</v>
      </c>
      <c r="F172" s="120">
        <v>2000000</v>
      </c>
      <c r="G172" s="120"/>
      <c r="H172" s="120"/>
      <c r="I172" s="120" t="s">
        <v>223</v>
      </c>
      <c r="J172" s="134"/>
      <c r="K172" s="120"/>
      <c r="L172" s="120"/>
      <c r="M172" s="120"/>
    </row>
    <row r="173" spans="1:13" ht="15.75" customHeight="1">
      <c r="A173" s="119" t="s">
        <v>89</v>
      </c>
      <c r="B173" s="119" t="s">
        <v>215</v>
      </c>
      <c r="C173" s="119" t="s">
        <v>216</v>
      </c>
      <c r="D173" s="134" t="s">
        <v>247</v>
      </c>
      <c r="E173" s="120" t="s">
        <v>248</v>
      </c>
      <c r="F173" s="120">
        <v>1895000</v>
      </c>
      <c r="G173" s="120"/>
      <c r="H173" s="120"/>
      <c r="I173" s="120" t="s">
        <v>249</v>
      </c>
      <c r="J173" s="134"/>
      <c r="K173" s="120"/>
      <c r="L173" s="120"/>
      <c r="M173" s="120"/>
    </row>
    <row r="174" spans="1:13" ht="15.75" customHeight="1">
      <c r="A174" s="119" t="s">
        <v>89</v>
      </c>
      <c r="B174" s="119" t="s">
        <v>215</v>
      </c>
      <c r="C174" s="119" t="s">
        <v>216</v>
      </c>
      <c r="D174" s="134" t="s">
        <v>250</v>
      </c>
      <c r="E174" s="120" t="s">
        <v>251</v>
      </c>
      <c r="F174" s="120" t="s">
        <v>252</v>
      </c>
      <c r="G174" s="120"/>
      <c r="H174" s="120"/>
      <c r="I174" s="120" t="s">
        <v>253</v>
      </c>
      <c r="J174" s="134"/>
      <c r="K174" s="120"/>
      <c r="L174" s="120"/>
      <c r="M174" s="120"/>
    </row>
    <row r="175" spans="1:13" ht="15.75" customHeight="1">
      <c r="A175" s="119" t="s">
        <v>89</v>
      </c>
      <c r="B175" s="119" t="s">
        <v>215</v>
      </c>
      <c r="C175" s="119" t="s">
        <v>216</v>
      </c>
      <c r="D175" s="134" t="s">
        <v>250</v>
      </c>
      <c r="E175" s="120" t="s">
        <v>254</v>
      </c>
      <c r="F175" s="120">
        <v>5000</v>
      </c>
      <c r="G175" s="120" t="s">
        <v>255</v>
      </c>
      <c r="H175" s="120"/>
      <c r="I175" s="120" t="s">
        <v>256</v>
      </c>
      <c r="J175" s="134"/>
      <c r="K175" s="120"/>
      <c r="L175" s="120"/>
      <c r="M175" s="120"/>
    </row>
    <row r="176" spans="1:13" ht="15.75" customHeight="1">
      <c r="A176" s="119" t="s">
        <v>89</v>
      </c>
      <c r="B176" s="119" t="s">
        <v>215</v>
      </c>
      <c r="C176" s="119" t="s">
        <v>216</v>
      </c>
      <c r="D176" s="134" t="s">
        <v>250</v>
      </c>
      <c r="E176" s="120" t="s">
        <v>257</v>
      </c>
      <c r="F176" s="120"/>
      <c r="G176" s="120"/>
      <c r="H176" s="120"/>
      <c r="I176" s="120"/>
      <c r="J176" s="134"/>
      <c r="K176" s="120"/>
      <c r="L176" s="120"/>
      <c r="M176" s="120"/>
    </row>
    <row r="177" spans="1:13" ht="15.75" customHeight="1">
      <c r="A177" s="119" t="s">
        <v>89</v>
      </c>
      <c r="B177" s="119" t="s">
        <v>215</v>
      </c>
      <c r="C177" s="119" t="s">
        <v>216</v>
      </c>
      <c r="D177" s="134" t="s">
        <v>250</v>
      </c>
      <c r="E177" s="120" t="s">
        <v>22</v>
      </c>
      <c r="F177" s="120"/>
      <c r="G177" s="120"/>
      <c r="H177" s="120"/>
      <c r="I177" s="120"/>
      <c r="J177" s="134"/>
      <c r="K177" s="120"/>
      <c r="L177" s="120"/>
      <c r="M177" s="120"/>
    </row>
    <row r="178" spans="1:13" ht="15.75" customHeight="1">
      <c r="A178" s="119" t="s">
        <v>89</v>
      </c>
      <c r="B178" s="119" t="s">
        <v>215</v>
      </c>
      <c r="C178" s="119" t="s">
        <v>258</v>
      </c>
      <c r="D178" s="134" t="s">
        <v>259</v>
      </c>
      <c r="E178" s="120" t="s">
        <v>260</v>
      </c>
      <c r="F178" s="120" t="s">
        <v>219</v>
      </c>
      <c r="G178" s="120"/>
      <c r="H178" s="120"/>
      <c r="I178" s="120" t="s">
        <v>221</v>
      </c>
      <c r="J178" s="134"/>
      <c r="K178" s="120"/>
      <c r="L178" s="120"/>
      <c r="M178" s="120"/>
    </row>
    <row r="179" spans="1:13" ht="15.75" customHeight="1">
      <c r="A179" s="119" t="s">
        <v>89</v>
      </c>
      <c r="B179" s="119" t="s">
        <v>215</v>
      </c>
      <c r="C179" s="119" t="s">
        <v>258</v>
      </c>
      <c r="D179" s="134" t="s">
        <v>259</v>
      </c>
      <c r="E179" s="120" t="s">
        <v>261</v>
      </c>
      <c r="F179" s="120" t="s">
        <v>262</v>
      </c>
      <c r="G179" s="120"/>
      <c r="H179" s="120"/>
      <c r="I179" s="120" t="s">
        <v>221</v>
      </c>
      <c r="J179" s="134"/>
      <c r="K179" s="120"/>
      <c r="L179" s="120"/>
      <c r="M179" s="120"/>
    </row>
    <row r="180" spans="1:13" ht="15.75" customHeight="1">
      <c r="A180" s="119" t="s">
        <v>89</v>
      </c>
      <c r="B180" s="119" t="s">
        <v>215</v>
      </c>
      <c r="C180" s="119" t="s">
        <v>258</v>
      </c>
      <c r="D180" s="134" t="s">
        <v>259</v>
      </c>
      <c r="E180" s="120" t="s">
        <v>263</v>
      </c>
      <c r="F180" s="120">
        <v>42780</v>
      </c>
      <c r="G180" s="120"/>
      <c r="H180" s="120"/>
      <c r="I180" s="120" t="s">
        <v>221</v>
      </c>
      <c r="J180" s="134"/>
      <c r="K180" s="120"/>
      <c r="L180" s="120"/>
      <c r="M180" s="120"/>
    </row>
    <row r="181" spans="1:13" ht="15.75" customHeight="1">
      <c r="A181" s="119" t="s">
        <v>89</v>
      </c>
      <c r="B181" s="119" t="s">
        <v>215</v>
      </c>
      <c r="C181" s="119" t="s">
        <v>258</v>
      </c>
      <c r="D181" s="134" t="s">
        <v>259</v>
      </c>
      <c r="E181" s="120" t="s">
        <v>264</v>
      </c>
      <c r="F181" s="120" t="s">
        <v>41</v>
      </c>
      <c r="G181" s="120"/>
      <c r="H181" s="120"/>
      <c r="I181" s="120" t="s">
        <v>221</v>
      </c>
      <c r="J181" s="134"/>
      <c r="K181" s="120"/>
      <c r="L181" s="120"/>
      <c r="M181" s="120"/>
    </row>
    <row r="182" spans="1:13" ht="15.75" customHeight="1">
      <c r="A182" s="119" t="s">
        <v>89</v>
      </c>
      <c r="B182" s="119" t="s">
        <v>215</v>
      </c>
      <c r="C182" s="119" t="s">
        <v>258</v>
      </c>
      <c r="D182" s="134" t="s">
        <v>259</v>
      </c>
      <c r="E182" s="120" t="s">
        <v>265</v>
      </c>
      <c r="F182" s="120" t="s">
        <v>41</v>
      </c>
      <c r="G182" s="120"/>
      <c r="H182" s="120"/>
      <c r="I182" s="120" t="s">
        <v>221</v>
      </c>
      <c r="J182" s="134"/>
      <c r="K182" s="120"/>
      <c r="L182" s="120"/>
      <c r="M182" s="120"/>
    </row>
    <row r="183" spans="1:13" ht="15.75" customHeight="1">
      <c r="A183" s="119" t="s">
        <v>89</v>
      </c>
      <c r="B183" s="119" t="s">
        <v>215</v>
      </c>
      <c r="C183" s="119" t="s">
        <v>258</v>
      </c>
      <c r="D183" s="134" t="s">
        <v>259</v>
      </c>
      <c r="E183" s="120" t="s">
        <v>266</v>
      </c>
      <c r="F183" s="120" t="s">
        <v>267</v>
      </c>
      <c r="G183" s="120"/>
      <c r="H183" s="120"/>
      <c r="I183" s="120" t="s">
        <v>221</v>
      </c>
      <c r="J183" s="134"/>
      <c r="K183" s="120"/>
      <c r="L183" s="120"/>
      <c r="M183" s="120"/>
    </row>
    <row r="184" spans="1:13" ht="15.75" customHeight="1">
      <c r="A184" s="119" t="s">
        <v>89</v>
      </c>
      <c r="B184" s="119" t="s">
        <v>215</v>
      </c>
      <c r="C184" s="119" t="s">
        <v>258</v>
      </c>
      <c r="D184" s="134" t="s">
        <v>259</v>
      </c>
      <c r="E184" s="120" t="s">
        <v>268</v>
      </c>
      <c r="F184" s="120" t="s">
        <v>269</v>
      </c>
      <c r="G184" s="120"/>
      <c r="H184" s="120"/>
      <c r="I184" s="120" t="s">
        <v>221</v>
      </c>
      <c r="J184" s="134"/>
      <c r="K184" s="120"/>
      <c r="L184" s="120"/>
      <c r="M184" s="120"/>
    </row>
    <row r="185" spans="1:13" ht="15.75" customHeight="1">
      <c r="A185" s="119" t="s">
        <v>89</v>
      </c>
      <c r="B185" s="119" t="s">
        <v>215</v>
      </c>
      <c r="C185" s="119" t="s">
        <v>258</v>
      </c>
      <c r="D185" s="134" t="s">
        <v>259</v>
      </c>
      <c r="E185" s="120" t="s">
        <v>270</v>
      </c>
      <c r="F185" s="120">
        <v>43221</v>
      </c>
      <c r="G185" s="120"/>
      <c r="H185" s="120"/>
      <c r="I185" s="120" t="s">
        <v>221</v>
      </c>
      <c r="J185" s="134"/>
      <c r="K185" s="120"/>
      <c r="L185" s="120"/>
      <c r="M185" s="120"/>
    </row>
    <row r="186" spans="1:13" ht="15.75" customHeight="1">
      <c r="A186" s="119" t="s">
        <v>89</v>
      </c>
      <c r="B186" s="119" t="s">
        <v>215</v>
      </c>
      <c r="C186" s="119" t="s">
        <v>258</v>
      </c>
      <c r="D186" s="134" t="s">
        <v>259</v>
      </c>
      <c r="E186" s="120" t="s">
        <v>271</v>
      </c>
      <c r="F186" s="120" t="s">
        <v>272</v>
      </c>
      <c r="G186" s="120"/>
      <c r="H186" s="120"/>
      <c r="I186" s="120" t="s">
        <v>221</v>
      </c>
      <c r="J186" s="134"/>
      <c r="K186" s="120"/>
      <c r="L186" s="120"/>
      <c r="M186" s="120"/>
    </row>
    <row r="187" spans="1:13" ht="15.75" customHeight="1">
      <c r="A187" s="119" t="s">
        <v>89</v>
      </c>
      <c r="B187" s="119" t="s">
        <v>215</v>
      </c>
      <c r="C187" s="119" t="s">
        <v>258</v>
      </c>
      <c r="D187" s="134" t="s">
        <v>259</v>
      </c>
      <c r="E187" s="120" t="s">
        <v>273</v>
      </c>
      <c r="F187" s="120" t="s">
        <v>41</v>
      </c>
      <c r="G187" s="120"/>
      <c r="H187" s="120"/>
      <c r="I187" s="120"/>
      <c r="J187" s="134"/>
      <c r="K187" s="120"/>
      <c r="L187" s="120"/>
      <c r="M187" s="120"/>
    </row>
    <row r="188" spans="1:13" ht="15.75" customHeight="1">
      <c r="A188" s="119" t="s">
        <v>89</v>
      </c>
      <c r="B188" s="119" t="s">
        <v>215</v>
      </c>
      <c r="C188" s="119" t="s">
        <v>258</v>
      </c>
      <c r="D188" s="134" t="s">
        <v>259</v>
      </c>
      <c r="E188" s="120" t="s">
        <v>274</v>
      </c>
      <c r="F188" s="120">
        <v>42780</v>
      </c>
      <c r="G188" s="120"/>
      <c r="H188" s="120"/>
      <c r="I188" s="120"/>
      <c r="J188" s="134"/>
      <c r="K188" s="120"/>
      <c r="L188" s="120"/>
      <c r="M188" s="120"/>
    </row>
    <row r="189" spans="1:13" ht="15.75" customHeight="1">
      <c r="A189" s="119" t="s">
        <v>89</v>
      </c>
      <c r="B189" s="119" t="s">
        <v>215</v>
      </c>
      <c r="C189" s="119" t="s">
        <v>275</v>
      </c>
      <c r="D189" s="134" t="s">
        <v>275</v>
      </c>
      <c r="E189" s="120" t="s">
        <v>276</v>
      </c>
      <c r="F189" s="120" t="s">
        <v>41</v>
      </c>
      <c r="G189" s="120"/>
      <c r="H189" s="120"/>
      <c r="I189" s="120" t="s">
        <v>277</v>
      </c>
      <c r="J189" s="134"/>
      <c r="K189" s="120"/>
      <c r="L189" s="120"/>
      <c r="M189" s="120"/>
    </row>
    <row r="190" spans="1:13" ht="15.75" customHeight="1">
      <c r="A190" s="119" t="s">
        <v>89</v>
      </c>
      <c r="B190" s="119" t="s">
        <v>215</v>
      </c>
      <c r="C190" s="119" t="s">
        <v>275</v>
      </c>
      <c r="D190" s="134" t="s">
        <v>275</v>
      </c>
      <c r="E190" s="120" t="s">
        <v>278</v>
      </c>
      <c r="F190" s="120" t="s">
        <v>40</v>
      </c>
      <c r="G190" s="120"/>
      <c r="H190" s="120"/>
      <c r="I190" s="120"/>
      <c r="J190" s="134"/>
      <c r="K190" s="120"/>
      <c r="L190" s="120"/>
      <c r="M190" s="120"/>
    </row>
    <row r="191" spans="1:13" ht="15.75" customHeight="1">
      <c r="A191" s="119" t="s">
        <v>89</v>
      </c>
      <c r="B191" s="119" t="s">
        <v>215</v>
      </c>
      <c r="C191" s="119" t="s">
        <v>275</v>
      </c>
      <c r="D191" s="134" t="s">
        <v>279</v>
      </c>
      <c r="E191" s="120" t="s">
        <v>280</v>
      </c>
      <c r="F191" s="120">
        <v>4</v>
      </c>
      <c r="G191" s="120"/>
      <c r="H191" s="120"/>
      <c r="I191" s="120"/>
      <c r="J191" s="134"/>
      <c r="K191" s="120"/>
      <c r="L191" s="120"/>
      <c r="M191" s="120"/>
    </row>
    <row r="192" spans="1:13" ht="15.75" customHeight="1">
      <c r="A192" s="119" t="s">
        <v>89</v>
      </c>
      <c r="B192" s="119" t="s">
        <v>215</v>
      </c>
      <c r="C192" s="119" t="s">
        <v>275</v>
      </c>
      <c r="D192" s="134" t="s">
        <v>279</v>
      </c>
      <c r="E192" s="120" t="s">
        <v>281</v>
      </c>
      <c r="F192" s="120">
        <v>4</v>
      </c>
      <c r="G192" s="120"/>
      <c r="H192" s="120"/>
      <c r="I192" s="120"/>
      <c r="J192" s="134"/>
      <c r="K192" s="120"/>
      <c r="L192" s="120"/>
      <c r="M192" s="120"/>
    </row>
    <row r="193" spans="1:13" ht="15.75" customHeight="1">
      <c r="A193" s="119" t="s">
        <v>89</v>
      </c>
      <c r="B193" s="119" t="s">
        <v>215</v>
      </c>
      <c r="C193" s="119" t="s">
        <v>282</v>
      </c>
      <c r="D193" s="134" t="s">
        <v>283</v>
      </c>
      <c r="E193" s="120" t="s">
        <v>284</v>
      </c>
      <c r="F193" s="120">
        <v>50000</v>
      </c>
      <c r="G193" s="120"/>
      <c r="H193" s="120"/>
      <c r="I193" s="120" t="s">
        <v>285</v>
      </c>
      <c r="J193" s="134"/>
      <c r="K193" s="120"/>
      <c r="L193" s="120"/>
      <c r="M193" s="120"/>
    </row>
    <row r="194" spans="1:13" ht="15.75" customHeight="1">
      <c r="A194" s="119" t="s">
        <v>89</v>
      </c>
      <c r="B194" s="119" t="s">
        <v>215</v>
      </c>
      <c r="C194" s="119" t="s">
        <v>282</v>
      </c>
      <c r="D194" s="134" t="s">
        <v>283</v>
      </c>
      <c r="E194" s="120" t="s">
        <v>286</v>
      </c>
      <c r="F194" s="120" t="s">
        <v>287</v>
      </c>
      <c r="G194" s="120"/>
      <c r="H194" s="120"/>
      <c r="I194" s="120"/>
      <c r="J194" s="134"/>
      <c r="K194" s="120"/>
      <c r="L194" s="120"/>
      <c r="M194" s="120"/>
    </row>
    <row r="195" spans="1:13" ht="15.75" customHeight="1">
      <c r="A195" s="119" t="s">
        <v>89</v>
      </c>
      <c r="B195" s="119" t="s">
        <v>215</v>
      </c>
      <c r="C195" s="119" t="s">
        <v>282</v>
      </c>
      <c r="D195" s="134" t="s">
        <v>283</v>
      </c>
      <c r="E195" s="120" t="s">
        <v>288</v>
      </c>
      <c r="F195" s="120" t="s">
        <v>287</v>
      </c>
      <c r="G195" s="120"/>
      <c r="H195" s="120"/>
      <c r="I195" s="120"/>
      <c r="J195" s="134"/>
      <c r="K195" s="120"/>
      <c r="L195" s="120"/>
      <c r="M195" s="120"/>
    </row>
    <row r="196" spans="1:13" ht="15.75" customHeight="1">
      <c r="A196" s="119" t="s">
        <v>89</v>
      </c>
      <c r="B196" s="119" t="s">
        <v>215</v>
      </c>
      <c r="C196" s="119" t="s">
        <v>282</v>
      </c>
      <c r="D196" s="134" t="s">
        <v>283</v>
      </c>
      <c r="E196" s="120" t="s">
        <v>289</v>
      </c>
      <c r="F196" s="120" t="s">
        <v>287</v>
      </c>
      <c r="G196" s="120"/>
      <c r="H196" s="120"/>
      <c r="I196" s="120"/>
      <c r="J196" s="134"/>
      <c r="K196" s="120"/>
      <c r="L196" s="120"/>
      <c r="M196" s="120"/>
    </row>
    <row r="197" spans="1:13" ht="15.75" customHeight="1">
      <c r="A197" s="119" t="s">
        <v>89</v>
      </c>
      <c r="B197" s="120" t="s">
        <v>215</v>
      </c>
      <c r="C197" s="120" t="s">
        <v>282</v>
      </c>
      <c r="D197" s="120" t="s">
        <v>283</v>
      </c>
      <c r="E197" s="120" t="s">
        <v>290</v>
      </c>
      <c r="F197" s="135" t="s">
        <v>287</v>
      </c>
      <c r="G197" s="120"/>
      <c r="H197" s="120"/>
      <c r="I197" s="120"/>
      <c r="J197" s="119"/>
      <c r="K197" s="120"/>
      <c r="L197" s="120"/>
      <c r="M197" s="120"/>
    </row>
    <row r="198" spans="1:13" ht="15.75" customHeight="1">
      <c r="A198" s="119" t="s">
        <v>89</v>
      </c>
      <c r="B198" s="120" t="s">
        <v>215</v>
      </c>
      <c r="C198" s="120" t="s">
        <v>282</v>
      </c>
      <c r="D198" s="120" t="s">
        <v>283</v>
      </c>
      <c r="E198" s="120" t="s">
        <v>291</v>
      </c>
      <c r="F198" s="135" t="s">
        <v>287</v>
      </c>
      <c r="G198" s="120"/>
      <c r="H198" s="120"/>
      <c r="I198" s="120"/>
      <c r="J198" s="119"/>
      <c r="K198" s="120"/>
      <c r="L198" s="120"/>
      <c r="M198" s="120"/>
    </row>
    <row r="199" spans="1:13" ht="15.75" customHeight="1">
      <c r="A199" s="119" t="s">
        <v>89</v>
      </c>
      <c r="B199" s="120" t="s">
        <v>215</v>
      </c>
      <c r="C199" s="120" t="s">
        <v>282</v>
      </c>
      <c r="D199" s="120" t="s">
        <v>283</v>
      </c>
      <c r="E199" s="120" t="s">
        <v>292</v>
      </c>
      <c r="F199" s="135" t="s">
        <v>287</v>
      </c>
      <c r="G199" s="120"/>
      <c r="H199" s="120"/>
      <c r="I199" s="120"/>
      <c r="J199" s="119"/>
      <c r="K199" s="120"/>
      <c r="L199" s="120"/>
      <c r="M199" s="120"/>
    </row>
    <row r="200" spans="1:13" ht="15.75" customHeight="1">
      <c r="A200" s="119" t="s">
        <v>89</v>
      </c>
      <c r="B200" s="120" t="s">
        <v>215</v>
      </c>
      <c r="C200" s="120" t="s">
        <v>293</v>
      </c>
      <c r="D200" s="120" t="s">
        <v>294</v>
      </c>
      <c r="E200" s="120" t="s">
        <v>295</v>
      </c>
      <c r="F200" s="135" t="s">
        <v>296</v>
      </c>
      <c r="G200" s="120"/>
      <c r="H200" s="120"/>
      <c r="I200" s="120"/>
      <c r="J200" s="119"/>
      <c r="K200" s="120"/>
      <c r="L200" s="120"/>
      <c r="M200" s="120"/>
    </row>
    <row r="201" spans="1:13" ht="15.75" customHeight="1">
      <c r="A201" s="119" t="s">
        <v>89</v>
      </c>
      <c r="B201" s="120" t="s">
        <v>215</v>
      </c>
      <c r="C201" s="120" t="s">
        <v>293</v>
      </c>
      <c r="D201" s="120" t="s">
        <v>294</v>
      </c>
      <c r="E201" s="120" t="s">
        <v>297</v>
      </c>
      <c r="F201" s="135">
        <v>43191</v>
      </c>
      <c r="G201" s="120"/>
      <c r="H201" s="120"/>
      <c r="I201" s="120" t="s">
        <v>223</v>
      </c>
      <c r="J201" s="119"/>
      <c r="K201" s="120"/>
      <c r="L201" s="120"/>
      <c r="M201" s="120"/>
    </row>
    <row r="202" spans="1:13" ht="15.75" customHeight="1">
      <c r="A202" s="119" t="s">
        <v>89</v>
      </c>
      <c r="B202" s="120" t="s">
        <v>298</v>
      </c>
      <c r="C202" s="120" t="s">
        <v>299</v>
      </c>
      <c r="D202" s="120" t="s">
        <v>300</v>
      </c>
      <c r="E202" s="120" t="s">
        <v>301</v>
      </c>
      <c r="F202" s="135" t="s">
        <v>302</v>
      </c>
      <c r="G202" s="120"/>
      <c r="H202" s="120"/>
      <c r="I202" s="120" t="s">
        <v>303</v>
      </c>
      <c r="J202" s="119"/>
      <c r="K202" s="120"/>
      <c r="L202" s="120"/>
      <c r="M202" s="120"/>
    </row>
    <row r="203" spans="1:13" ht="15.75" customHeight="1">
      <c r="A203" s="119" t="s">
        <v>89</v>
      </c>
      <c r="B203" s="120" t="s">
        <v>298</v>
      </c>
      <c r="C203" s="120" t="s">
        <v>299</v>
      </c>
      <c r="D203" s="120" t="s">
        <v>300</v>
      </c>
      <c r="E203" s="120" t="s">
        <v>304</v>
      </c>
      <c r="F203" s="135">
        <v>0.1</v>
      </c>
      <c r="G203" s="120" t="s">
        <v>305</v>
      </c>
      <c r="H203" s="120"/>
      <c r="I203" s="120" t="s">
        <v>306</v>
      </c>
      <c r="J203" s="119"/>
      <c r="K203" s="120"/>
      <c r="L203" s="120"/>
      <c r="M203" s="120"/>
    </row>
    <row r="204" spans="1:13" ht="15.75" customHeight="1">
      <c r="A204" s="119" t="s">
        <v>89</v>
      </c>
      <c r="B204" s="120" t="s">
        <v>298</v>
      </c>
      <c r="C204" s="120" t="s">
        <v>299</v>
      </c>
      <c r="D204" s="120" t="s">
        <v>300</v>
      </c>
      <c r="E204" s="120" t="s">
        <v>307</v>
      </c>
      <c r="F204" s="135">
        <v>0.1</v>
      </c>
      <c r="G204" s="120" t="s">
        <v>305</v>
      </c>
      <c r="H204" s="120"/>
      <c r="I204" s="120" t="s">
        <v>306</v>
      </c>
      <c r="J204" s="119"/>
      <c r="K204" s="120"/>
      <c r="L204" s="120"/>
      <c r="M204" s="120"/>
    </row>
    <row r="205" spans="1:13" ht="15.75" customHeight="1">
      <c r="A205" s="119" t="s">
        <v>89</v>
      </c>
      <c r="B205" s="120" t="s">
        <v>298</v>
      </c>
      <c r="C205" s="120" t="s">
        <v>299</v>
      </c>
      <c r="D205" s="120" t="s">
        <v>300</v>
      </c>
      <c r="E205" s="120" t="s">
        <v>308</v>
      </c>
      <c r="F205" s="135">
        <v>0.1</v>
      </c>
      <c r="G205" s="120" t="s">
        <v>305</v>
      </c>
      <c r="H205" s="120"/>
      <c r="I205" s="120" t="s">
        <v>306</v>
      </c>
      <c r="J205" s="119"/>
      <c r="K205" s="120"/>
      <c r="L205" s="120"/>
      <c r="M205" s="120"/>
    </row>
    <row r="206" spans="1:13" ht="15.75" customHeight="1">
      <c r="A206" s="119" t="s">
        <v>89</v>
      </c>
      <c r="B206" s="120" t="s">
        <v>298</v>
      </c>
      <c r="C206" s="120" t="s">
        <v>299</v>
      </c>
      <c r="D206" s="120" t="s">
        <v>300</v>
      </c>
      <c r="E206" s="120" t="s">
        <v>309</v>
      </c>
      <c r="F206" s="135">
        <v>0.1</v>
      </c>
      <c r="G206" s="120" t="s">
        <v>305</v>
      </c>
      <c r="H206" s="120"/>
      <c r="I206" s="120" t="s">
        <v>306</v>
      </c>
      <c r="J206" s="119"/>
      <c r="K206" s="120"/>
      <c r="L206" s="120"/>
      <c r="M206" s="120"/>
    </row>
    <row r="207" spans="1:13" ht="15.75" customHeight="1">
      <c r="A207" s="119" t="s">
        <v>89</v>
      </c>
      <c r="B207" s="120" t="s">
        <v>298</v>
      </c>
      <c r="C207" s="120" t="s">
        <v>299</v>
      </c>
      <c r="D207" s="120" t="s">
        <v>300</v>
      </c>
      <c r="E207" s="120" t="s">
        <v>310</v>
      </c>
      <c r="F207" s="135">
        <v>0.1</v>
      </c>
      <c r="G207" s="120" t="s">
        <v>305</v>
      </c>
      <c r="H207" s="120"/>
      <c r="I207" s="120" t="s">
        <v>306</v>
      </c>
      <c r="J207" s="119"/>
      <c r="K207" s="120"/>
      <c r="L207" s="120"/>
      <c r="M207" s="120"/>
    </row>
    <row r="208" spans="1:13" ht="15.75" customHeight="1">
      <c r="A208" s="119" t="s">
        <v>89</v>
      </c>
      <c r="B208" s="120" t="s">
        <v>298</v>
      </c>
      <c r="C208" s="120" t="s">
        <v>299</v>
      </c>
      <c r="D208" s="120" t="s">
        <v>300</v>
      </c>
      <c r="E208" s="120" t="s">
        <v>311</v>
      </c>
      <c r="F208" s="135">
        <v>0.1</v>
      </c>
      <c r="G208" s="120" t="s">
        <v>305</v>
      </c>
      <c r="H208" s="120"/>
      <c r="I208" s="120" t="s">
        <v>306</v>
      </c>
      <c r="J208" s="119"/>
      <c r="K208" s="120"/>
      <c r="L208" s="120"/>
      <c r="M208" s="120"/>
    </row>
    <row r="209" spans="1:13" ht="15.75" customHeight="1">
      <c r="A209" s="119" t="s">
        <v>89</v>
      </c>
      <c r="B209" s="120" t="s">
        <v>298</v>
      </c>
      <c r="C209" s="120" t="s">
        <v>299</v>
      </c>
      <c r="D209" s="120" t="s">
        <v>300</v>
      </c>
      <c r="E209" s="120" t="s">
        <v>312</v>
      </c>
      <c r="F209" s="135">
        <v>0.1</v>
      </c>
      <c r="G209" s="120" t="s">
        <v>305</v>
      </c>
      <c r="H209" s="120"/>
      <c r="I209" s="120" t="s">
        <v>306</v>
      </c>
      <c r="J209" s="119"/>
      <c r="K209" s="120"/>
      <c r="L209" s="120"/>
      <c r="M209" s="120"/>
    </row>
    <row r="210" spans="1:13" ht="15.75" customHeight="1">
      <c r="A210" s="119" t="s">
        <v>89</v>
      </c>
      <c r="B210" s="120" t="s">
        <v>298</v>
      </c>
      <c r="C210" s="120" t="s">
        <v>299</v>
      </c>
      <c r="D210" s="120" t="s">
        <v>300</v>
      </c>
      <c r="E210" s="120" t="s">
        <v>313</v>
      </c>
      <c r="F210" s="135">
        <v>0.1</v>
      </c>
      <c r="G210" s="120" t="s">
        <v>305</v>
      </c>
      <c r="H210" s="120"/>
      <c r="I210" s="120" t="s">
        <v>306</v>
      </c>
      <c r="J210" s="119"/>
      <c r="K210" s="120"/>
      <c r="L210" s="120"/>
      <c r="M210" s="120"/>
    </row>
    <row r="211" spans="1:13" ht="15.75" customHeight="1">
      <c r="A211" s="119" t="s">
        <v>89</v>
      </c>
      <c r="B211" s="120" t="s">
        <v>298</v>
      </c>
      <c r="C211" s="120" t="s">
        <v>299</v>
      </c>
      <c r="D211" s="120" t="s">
        <v>300</v>
      </c>
      <c r="E211" s="120" t="s">
        <v>314</v>
      </c>
      <c r="F211" s="135">
        <v>0.1</v>
      </c>
      <c r="G211" s="120" t="s">
        <v>305</v>
      </c>
      <c r="H211" s="120"/>
      <c r="I211" s="120" t="s">
        <v>306</v>
      </c>
      <c r="J211" s="119"/>
      <c r="K211" s="120"/>
      <c r="L211" s="120"/>
      <c r="M211" s="120"/>
    </row>
    <row r="212" spans="1:13" ht="15.75" customHeight="1">
      <c r="A212" s="119" t="s">
        <v>89</v>
      </c>
      <c r="B212" s="120" t="s">
        <v>298</v>
      </c>
      <c r="C212" s="120" t="s">
        <v>299</v>
      </c>
      <c r="D212" s="120" t="s">
        <v>300</v>
      </c>
      <c r="E212" s="120" t="s">
        <v>315</v>
      </c>
      <c r="F212" s="135">
        <v>0.1</v>
      </c>
      <c r="G212" s="120" t="s">
        <v>305</v>
      </c>
      <c r="H212" s="120"/>
      <c r="I212" s="120" t="s">
        <v>306</v>
      </c>
      <c r="J212" s="119"/>
      <c r="K212" s="120"/>
      <c r="L212" s="120"/>
      <c r="M212" s="120"/>
    </row>
    <row r="213" spans="1:13" ht="15.75" customHeight="1">
      <c r="A213" s="119" t="s">
        <v>89</v>
      </c>
      <c r="B213" s="120" t="s">
        <v>5</v>
      </c>
      <c r="C213" s="120" t="s">
        <v>316</v>
      </c>
      <c r="D213" s="120" t="s">
        <v>317</v>
      </c>
      <c r="E213" s="120" t="s">
        <v>318</v>
      </c>
      <c r="F213" s="135" t="s">
        <v>319</v>
      </c>
      <c r="G213" s="120" t="s">
        <v>320</v>
      </c>
      <c r="H213" s="120"/>
      <c r="I213" s="120" t="s">
        <v>320</v>
      </c>
      <c r="J213" s="119"/>
      <c r="K213" s="120"/>
      <c r="L213" s="120"/>
      <c r="M213" s="120"/>
    </row>
    <row r="214" spans="1:13" ht="15.75" customHeight="1">
      <c r="A214" s="119" t="s">
        <v>89</v>
      </c>
      <c r="B214" s="120" t="s">
        <v>5</v>
      </c>
      <c r="C214" s="120" t="s">
        <v>316</v>
      </c>
      <c r="D214" s="120" t="s">
        <v>317</v>
      </c>
      <c r="E214" s="120" t="s">
        <v>321</v>
      </c>
      <c r="F214" s="135" t="s">
        <v>322</v>
      </c>
      <c r="G214" s="120" t="s">
        <v>320</v>
      </c>
      <c r="H214" s="120"/>
      <c r="I214" s="120" t="s">
        <v>320</v>
      </c>
      <c r="J214" s="119"/>
      <c r="K214" s="120"/>
      <c r="L214" s="120"/>
      <c r="M214" s="120"/>
    </row>
    <row r="215" spans="1:13" ht="15.75" customHeight="1">
      <c r="A215" s="119" t="s">
        <v>89</v>
      </c>
      <c r="B215" s="120" t="s">
        <v>5</v>
      </c>
      <c r="C215" s="120" t="s">
        <v>316</v>
      </c>
      <c r="D215" s="120" t="s">
        <v>317</v>
      </c>
      <c r="E215" s="120" t="s">
        <v>323</v>
      </c>
      <c r="F215" s="135">
        <v>12345</v>
      </c>
      <c r="G215" s="120" t="s">
        <v>320</v>
      </c>
      <c r="H215" s="120"/>
      <c r="I215" s="120" t="s">
        <v>320</v>
      </c>
      <c r="J215" s="119"/>
      <c r="K215" s="120"/>
      <c r="L215" s="120"/>
      <c r="M215" s="120"/>
    </row>
    <row r="216" spans="1:13" ht="15.75" customHeight="1">
      <c r="A216" s="119" t="s">
        <v>89</v>
      </c>
      <c r="B216" s="120" t="s">
        <v>5</v>
      </c>
      <c r="C216" s="120" t="s">
        <v>316</v>
      </c>
      <c r="D216" s="120" t="s">
        <v>317</v>
      </c>
      <c r="E216" s="120" t="s">
        <v>324</v>
      </c>
      <c r="F216" s="135" t="s">
        <v>325</v>
      </c>
      <c r="G216" s="120" t="s">
        <v>320</v>
      </c>
      <c r="H216" s="120"/>
      <c r="I216" s="120" t="s">
        <v>320</v>
      </c>
      <c r="J216" s="119"/>
      <c r="K216" s="120"/>
      <c r="L216" s="120"/>
      <c r="M216" s="120"/>
    </row>
    <row r="217" spans="1:13" ht="15.75" customHeight="1">
      <c r="A217" s="119" t="s">
        <v>89</v>
      </c>
      <c r="B217" s="120" t="s">
        <v>5</v>
      </c>
      <c r="C217" s="120" t="s">
        <v>316</v>
      </c>
      <c r="D217" s="120" t="s">
        <v>317</v>
      </c>
      <c r="E217" s="120" t="s">
        <v>326</v>
      </c>
      <c r="F217" s="135" t="s">
        <v>327</v>
      </c>
      <c r="G217" s="120" t="s">
        <v>320</v>
      </c>
      <c r="H217" s="120"/>
      <c r="I217" s="120" t="s">
        <v>320</v>
      </c>
      <c r="J217" s="119"/>
      <c r="K217" s="120"/>
      <c r="L217" s="120"/>
      <c r="M217" s="120"/>
    </row>
    <row r="218" spans="1:13" ht="15.75" customHeight="1">
      <c r="A218" s="119" t="s">
        <v>89</v>
      </c>
      <c r="B218" s="120" t="s">
        <v>5</v>
      </c>
      <c r="C218" s="120" t="s">
        <v>316</v>
      </c>
      <c r="D218" s="120" t="s">
        <v>328</v>
      </c>
      <c r="E218" s="120" t="s">
        <v>329</v>
      </c>
      <c r="F218" s="135" t="s">
        <v>330</v>
      </c>
      <c r="G218" s="120" t="s">
        <v>320</v>
      </c>
      <c r="H218" s="120"/>
      <c r="I218" s="120" t="s">
        <v>320</v>
      </c>
      <c r="J218" s="119"/>
      <c r="K218" s="120"/>
      <c r="L218" s="120"/>
      <c r="M218" s="120"/>
    </row>
    <row r="219" spans="1:13" ht="15.75" customHeight="1">
      <c r="A219" s="119" t="s">
        <v>89</v>
      </c>
      <c r="B219" s="120" t="s">
        <v>5</v>
      </c>
      <c r="C219" s="120" t="s">
        <v>316</v>
      </c>
      <c r="D219" s="120" t="s">
        <v>328</v>
      </c>
      <c r="E219" s="120" t="s">
        <v>331</v>
      </c>
      <c r="F219" s="135" t="s">
        <v>332</v>
      </c>
      <c r="G219" s="120" t="s">
        <v>320</v>
      </c>
      <c r="H219" s="120"/>
      <c r="I219" s="120" t="s">
        <v>320</v>
      </c>
      <c r="J219" s="119"/>
      <c r="K219" s="120"/>
      <c r="L219" s="120"/>
      <c r="M219" s="120"/>
    </row>
    <row r="220" spans="1:13" ht="15.75" customHeight="1">
      <c r="A220" s="119" t="s">
        <v>89</v>
      </c>
      <c r="B220" s="120" t="s">
        <v>5</v>
      </c>
      <c r="C220" s="120" t="s">
        <v>316</v>
      </c>
      <c r="D220" s="120" t="s">
        <v>328</v>
      </c>
      <c r="E220" s="120" t="s">
        <v>333</v>
      </c>
      <c r="F220" s="135" t="s">
        <v>334</v>
      </c>
      <c r="G220" s="120" t="s">
        <v>320</v>
      </c>
      <c r="H220" s="120"/>
      <c r="I220" s="120" t="s">
        <v>320</v>
      </c>
      <c r="J220" s="119"/>
      <c r="K220" s="120"/>
      <c r="L220" s="120"/>
      <c r="M220" s="120"/>
    </row>
    <row r="221" spans="1:13" ht="15.75" customHeight="1">
      <c r="A221" s="119" t="s">
        <v>89</v>
      </c>
      <c r="B221" s="120" t="s">
        <v>5</v>
      </c>
      <c r="C221" s="120" t="s">
        <v>316</v>
      </c>
      <c r="D221" s="120" t="s">
        <v>328</v>
      </c>
      <c r="E221" s="120" t="s">
        <v>335</v>
      </c>
      <c r="F221" s="135" t="s">
        <v>336</v>
      </c>
      <c r="G221" s="120" t="s">
        <v>320</v>
      </c>
      <c r="H221" s="120"/>
      <c r="I221" s="120" t="s">
        <v>320</v>
      </c>
      <c r="J221" s="119"/>
      <c r="K221" s="120"/>
      <c r="L221" s="120"/>
      <c r="M221" s="120"/>
    </row>
    <row r="222" spans="1:13" ht="15.75" customHeight="1">
      <c r="A222" s="119" t="s">
        <v>89</v>
      </c>
      <c r="B222" s="120" t="s">
        <v>5</v>
      </c>
      <c r="C222" s="120" t="s">
        <v>316</v>
      </c>
      <c r="D222" s="120" t="s">
        <v>337</v>
      </c>
      <c r="E222" s="120" t="s">
        <v>338</v>
      </c>
      <c r="F222" s="135" t="s">
        <v>114</v>
      </c>
      <c r="G222" s="120" t="s">
        <v>320</v>
      </c>
      <c r="H222" s="120"/>
      <c r="I222" s="120" t="s">
        <v>320</v>
      </c>
      <c r="J222" s="119"/>
      <c r="K222" s="120"/>
      <c r="L222" s="120"/>
      <c r="M222" s="120"/>
    </row>
    <row r="223" spans="1:13" ht="15.75" customHeight="1">
      <c r="A223" s="119" t="s">
        <v>89</v>
      </c>
      <c r="B223" s="120" t="s">
        <v>5</v>
      </c>
      <c r="C223" s="120" t="s">
        <v>316</v>
      </c>
      <c r="D223" s="120" t="s">
        <v>337</v>
      </c>
      <c r="E223" s="120" t="s">
        <v>339</v>
      </c>
      <c r="F223" s="135" t="s">
        <v>340</v>
      </c>
      <c r="G223" s="120" t="s">
        <v>320</v>
      </c>
      <c r="H223" s="120"/>
      <c r="I223" s="120" t="s">
        <v>320</v>
      </c>
      <c r="J223" s="119"/>
      <c r="K223" s="120"/>
      <c r="L223" s="120"/>
      <c r="M223" s="120"/>
    </row>
    <row r="224" spans="1:13" ht="15.75" customHeight="1">
      <c r="A224" s="119" t="s">
        <v>89</v>
      </c>
      <c r="B224" s="120" t="s">
        <v>5</v>
      </c>
      <c r="C224" s="120" t="s">
        <v>316</v>
      </c>
      <c r="D224" s="120" t="s">
        <v>337</v>
      </c>
      <c r="E224" s="120" t="s">
        <v>341</v>
      </c>
      <c r="F224" s="135" t="s">
        <v>342</v>
      </c>
      <c r="G224" s="120" t="s">
        <v>320</v>
      </c>
      <c r="H224" s="120"/>
      <c r="I224" s="120" t="s">
        <v>320</v>
      </c>
      <c r="J224" s="119"/>
      <c r="K224" s="120"/>
      <c r="L224" s="120"/>
      <c r="M224" s="120"/>
    </row>
    <row r="225" spans="1:13" ht="15.75" customHeight="1">
      <c r="A225" s="119" t="s">
        <v>89</v>
      </c>
      <c r="B225" s="120" t="s">
        <v>5</v>
      </c>
      <c r="C225" s="120" t="s">
        <v>316</v>
      </c>
      <c r="D225" s="120" t="s">
        <v>337</v>
      </c>
      <c r="E225" s="120" t="s">
        <v>123</v>
      </c>
      <c r="F225" s="135" t="s">
        <v>124</v>
      </c>
      <c r="G225" s="120" t="s">
        <v>320</v>
      </c>
      <c r="H225" s="120"/>
      <c r="I225" s="120" t="s">
        <v>320</v>
      </c>
      <c r="J225" s="119"/>
      <c r="K225" s="120"/>
      <c r="L225" s="120"/>
      <c r="M225" s="120"/>
    </row>
    <row r="226" spans="1:13" ht="15.75" customHeight="1">
      <c r="A226" s="119" t="s">
        <v>89</v>
      </c>
      <c r="B226" s="120" t="s">
        <v>5</v>
      </c>
      <c r="C226" s="120" t="s">
        <v>316</v>
      </c>
      <c r="D226" s="120" t="s">
        <v>337</v>
      </c>
      <c r="E226" s="120" t="s">
        <v>343</v>
      </c>
      <c r="F226" s="135" t="s">
        <v>122</v>
      </c>
      <c r="G226" s="120" t="s">
        <v>320</v>
      </c>
      <c r="H226" s="120"/>
      <c r="I226" s="120" t="s">
        <v>320</v>
      </c>
      <c r="J226" s="119"/>
      <c r="K226" s="120"/>
      <c r="L226" s="120"/>
      <c r="M226" s="120"/>
    </row>
    <row r="227" spans="1:13" ht="15.75" customHeight="1">
      <c r="A227" s="119" t="s">
        <v>89</v>
      </c>
      <c r="B227" s="120" t="s">
        <v>5</v>
      </c>
      <c r="C227" s="120" t="s">
        <v>316</v>
      </c>
      <c r="D227" s="120" t="s">
        <v>337</v>
      </c>
      <c r="E227" s="120" t="s">
        <v>344</v>
      </c>
      <c r="F227" s="135">
        <v>1</v>
      </c>
      <c r="G227" s="120" t="s">
        <v>345</v>
      </c>
      <c r="H227" s="120"/>
      <c r="I227" s="120" t="s">
        <v>320</v>
      </c>
      <c r="J227" s="119"/>
      <c r="K227" s="120"/>
      <c r="L227" s="120"/>
      <c r="M227" s="120"/>
    </row>
    <row r="228" spans="1:13" ht="15.75" customHeight="1">
      <c r="A228" s="119" t="s">
        <v>89</v>
      </c>
      <c r="B228" s="120" t="s">
        <v>5</v>
      </c>
      <c r="C228" s="120" t="s">
        <v>316</v>
      </c>
      <c r="D228" s="120" t="s">
        <v>337</v>
      </c>
      <c r="E228" s="120" t="s">
        <v>346</v>
      </c>
      <c r="F228" s="135" t="s">
        <v>347</v>
      </c>
      <c r="G228" s="120" t="s">
        <v>348</v>
      </c>
      <c r="H228" s="120"/>
      <c r="I228" s="120" t="s">
        <v>320</v>
      </c>
      <c r="J228" s="119"/>
      <c r="K228" s="120"/>
      <c r="L228" s="120"/>
      <c r="M228" s="120"/>
    </row>
    <row r="229" spans="1:13" ht="15.75" customHeight="1">
      <c r="A229" s="119" t="s">
        <v>89</v>
      </c>
      <c r="B229" s="120" t="s">
        <v>5</v>
      </c>
      <c r="C229" s="120" t="s">
        <v>316</v>
      </c>
      <c r="D229" s="120" t="s">
        <v>337</v>
      </c>
      <c r="E229" s="120" t="s">
        <v>349</v>
      </c>
      <c r="F229" s="135">
        <v>10500</v>
      </c>
      <c r="G229" s="120" t="s">
        <v>320</v>
      </c>
      <c r="H229" s="120"/>
      <c r="I229" s="120" t="s">
        <v>320</v>
      </c>
      <c r="J229" s="119"/>
      <c r="K229" s="120"/>
      <c r="L229" s="120"/>
      <c r="M229" s="120"/>
    </row>
    <row r="230" spans="1:13" ht="15.75" customHeight="1">
      <c r="A230" s="119" t="s">
        <v>89</v>
      </c>
      <c r="B230" s="120" t="s">
        <v>5</v>
      </c>
      <c r="C230" s="120" t="s">
        <v>316</v>
      </c>
      <c r="D230" s="120" t="s">
        <v>337</v>
      </c>
      <c r="E230" s="120" t="s">
        <v>350</v>
      </c>
      <c r="F230" s="135">
        <v>0</v>
      </c>
      <c r="G230" s="120" t="s">
        <v>320</v>
      </c>
      <c r="H230" s="120"/>
      <c r="I230" s="120" t="s">
        <v>320</v>
      </c>
      <c r="J230" s="119"/>
      <c r="K230" s="120"/>
      <c r="L230" s="120"/>
      <c r="M230" s="120"/>
    </row>
    <row r="231" spans="1:13" ht="15.75" customHeight="1">
      <c r="A231" s="119" t="s">
        <v>89</v>
      </c>
      <c r="B231" s="120" t="s">
        <v>5</v>
      </c>
      <c r="C231" s="120" t="s">
        <v>316</v>
      </c>
      <c r="D231" s="120" t="s">
        <v>337</v>
      </c>
      <c r="E231" s="120" t="s">
        <v>351</v>
      </c>
      <c r="F231" s="135">
        <v>0</v>
      </c>
      <c r="G231" s="120" t="s">
        <v>352</v>
      </c>
      <c r="H231" s="120"/>
      <c r="I231" s="120" t="s">
        <v>320</v>
      </c>
      <c r="J231" s="119"/>
      <c r="K231" s="120"/>
      <c r="L231" s="120"/>
      <c r="M231" s="120"/>
    </row>
    <row r="232" spans="1:13" ht="15.75" customHeight="1">
      <c r="A232" s="119" t="s">
        <v>89</v>
      </c>
      <c r="B232" s="120" t="s">
        <v>5</v>
      </c>
      <c r="C232" s="120" t="s">
        <v>316</v>
      </c>
      <c r="D232" s="120" t="s">
        <v>337</v>
      </c>
      <c r="E232" s="120" t="s">
        <v>353</v>
      </c>
      <c r="F232" s="135" t="s">
        <v>3</v>
      </c>
      <c r="G232" s="120" t="s">
        <v>320</v>
      </c>
      <c r="H232" s="120"/>
      <c r="I232" s="120" t="s">
        <v>320</v>
      </c>
      <c r="J232" s="119"/>
      <c r="K232" s="120"/>
      <c r="L232" s="120"/>
      <c r="M232" s="120"/>
    </row>
    <row r="233" spans="1:13" ht="15.75" customHeight="1">
      <c r="A233" s="119" t="s">
        <v>89</v>
      </c>
      <c r="B233" s="120" t="s">
        <v>5</v>
      </c>
      <c r="C233" s="120" t="s">
        <v>316</v>
      </c>
      <c r="D233" s="120" t="s">
        <v>337</v>
      </c>
      <c r="E233" s="120" t="s">
        <v>354</v>
      </c>
      <c r="F233" s="135">
        <v>0</v>
      </c>
      <c r="G233" s="120" t="s">
        <v>355</v>
      </c>
      <c r="H233" s="120"/>
      <c r="I233" s="120" t="s">
        <v>356</v>
      </c>
      <c r="J233" s="119"/>
      <c r="K233" s="120"/>
      <c r="L233" s="120"/>
      <c r="M233" s="120"/>
    </row>
    <row r="234" spans="1:13" ht="15.75" customHeight="1">
      <c r="A234" s="119" t="s">
        <v>89</v>
      </c>
      <c r="B234" s="120" t="s">
        <v>5</v>
      </c>
      <c r="C234" s="120" t="s">
        <v>316</v>
      </c>
      <c r="D234" s="120" t="s">
        <v>337</v>
      </c>
      <c r="E234" s="120" t="s">
        <v>357</v>
      </c>
      <c r="F234" s="135">
        <v>1895000</v>
      </c>
      <c r="G234" s="120" t="s">
        <v>358</v>
      </c>
      <c r="H234" s="120"/>
      <c r="I234" s="120" t="s">
        <v>249</v>
      </c>
      <c r="J234" s="119"/>
      <c r="K234" s="120"/>
      <c r="L234" s="120"/>
      <c r="M234" s="120"/>
    </row>
    <row r="235" spans="1:13" ht="15.75" customHeight="1">
      <c r="A235" s="119" t="s">
        <v>89</v>
      </c>
      <c r="B235" s="120" t="s">
        <v>5</v>
      </c>
      <c r="C235" s="120" t="s">
        <v>316</v>
      </c>
      <c r="D235" s="120" t="s">
        <v>337</v>
      </c>
      <c r="E235" s="120" t="s">
        <v>359</v>
      </c>
      <c r="F235" s="135" t="e">
        <v>#REF!</v>
      </c>
      <c r="G235" s="120" t="e">
        <v>#REF!</v>
      </c>
      <c r="H235" s="120"/>
      <c r="I235" s="120" t="e">
        <v>#REF!</v>
      </c>
      <c r="J235" s="119"/>
      <c r="K235" s="120"/>
      <c r="L235" s="120"/>
      <c r="M235" s="120"/>
    </row>
    <row r="236" spans="1:13" ht="15.75" customHeight="1">
      <c r="A236" s="119" t="s">
        <v>89</v>
      </c>
      <c r="B236" s="120" t="s">
        <v>5</v>
      </c>
      <c r="C236" s="120" t="s">
        <v>316</v>
      </c>
      <c r="D236" s="120" t="s">
        <v>337</v>
      </c>
      <c r="E236" s="120" t="s">
        <v>360</v>
      </c>
      <c r="F236" s="135">
        <v>22516</v>
      </c>
      <c r="G236" s="120" t="s">
        <v>320</v>
      </c>
      <c r="H236" s="120"/>
      <c r="I236" s="120" t="s">
        <v>238</v>
      </c>
      <c r="J236" s="119"/>
      <c r="K236" s="120"/>
      <c r="L236" s="120"/>
      <c r="M236" s="120"/>
    </row>
    <row r="237" spans="1:13" ht="15.75" customHeight="1">
      <c r="A237" s="119" t="s">
        <v>89</v>
      </c>
      <c r="B237" s="120" t="s">
        <v>5</v>
      </c>
      <c r="C237" s="120" t="s">
        <v>316</v>
      </c>
      <c r="D237" s="120" t="s">
        <v>337</v>
      </c>
      <c r="E237" s="120" t="s">
        <v>361</v>
      </c>
      <c r="F237" s="135" t="s">
        <v>347</v>
      </c>
      <c r="G237" s="120" t="s">
        <v>320</v>
      </c>
      <c r="H237" s="120"/>
      <c r="I237" s="120" t="s">
        <v>320</v>
      </c>
      <c r="J237" s="119"/>
      <c r="K237" s="120"/>
      <c r="L237" s="120"/>
      <c r="M237" s="120"/>
    </row>
    <row r="238" spans="1:13" ht="15.75" customHeight="1">
      <c r="A238" s="119" t="s">
        <v>89</v>
      </c>
      <c r="B238" s="120" t="s">
        <v>5</v>
      </c>
      <c r="C238" s="120" t="s">
        <v>316</v>
      </c>
      <c r="D238" s="120" t="s">
        <v>337</v>
      </c>
      <c r="E238" s="120" t="s">
        <v>362</v>
      </c>
      <c r="F238" s="135" t="s">
        <v>8</v>
      </c>
      <c r="G238" s="120" t="s">
        <v>320</v>
      </c>
      <c r="H238" s="120"/>
      <c r="I238" s="120" t="s">
        <v>320</v>
      </c>
      <c r="J238" s="119"/>
      <c r="K238" s="120"/>
      <c r="L238" s="120"/>
      <c r="M238" s="120"/>
    </row>
    <row r="239" spans="1:13" ht="15.75" customHeight="1">
      <c r="A239" s="119" t="s">
        <v>89</v>
      </c>
      <c r="B239" s="120" t="s">
        <v>5</v>
      </c>
      <c r="C239" s="120" t="s">
        <v>316</v>
      </c>
      <c r="D239" s="120" t="s">
        <v>337</v>
      </c>
      <c r="E239" s="120" t="s">
        <v>363</v>
      </c>
      <c r="F239" s="135" t="s">
        <v>364</v>
      </c>
      <c r="G239" s="120" t="s">
        <v>365</v>
      </c>
      <c r="H239" s="120"/>
      <c r="I239" s="120" t="s">
        <v>320</v>
      </c>
      <c r="J239" s="119"/>
      <c r="K239" s="120"/>
      <c r="L239" s="120"/>
      <c r="M239" s="120"/>
    </row>
    <row r="240" spans="1:13" ht="15.75" customHeight="1">
      <c r="A240" s="119" t="s">
        <v>89</v>
      </c>
      <c r="B240" s="120" t="s">
        <v>5</v>
      </c>
      <c r="C240" s="120" t="s">
        <v>316</v>
      </c>
      <c r="D240" s="120" t="s">
        <v>337</v>
      </c>
      <c r="E240" s="120" t="s">
        <v>366</v>
      </c>
      <c r="F240" s="135" t="s">
        <v>367</v>
      </c>
      <c r="G240" s="120" t="s">
        <v>368</v>
      </c>
      <c r="H240" s="120"/>
      <c r="I240" s="120" t="s">
        <v>320</v>
      </c>
      <c r="J240" s="119"/>
      <c r="K240" s="120"/>
      <c r="L240" s="120"/>
      <c r="M240" s="120"/>
    </row>
    <row r="241" spans="1:13" ht="15.75" customHeight="1">
      <c r="A241" s="119" t="s">
        <v>89</v>
      </c>
      <c r="B241" s="120" t="s">
        <v>5</v>
      </c>
      <c r="C241" s="120" t="s">
        <v>316</v>
      </c>
      <c r="D241" s="120" t="s">
        <v>337</v>
      </c>
      <c r="E241" s="120" t="s">
        <v>369</v>
      </c>
      <c r="F241" s="135" t="s">
        <v>8</v>
      </c>
      <c r="G241" s="120" t="s">
        <v>320</v>
      </c>
      <c r="H241" s="120"/>
      <c r="I241" s="120" t="s">
        <v>320</v>
      </c>
      <c r="J241" s="119"/>
      <c r="K241" s="120"/>
      <c r="L241" s="120"/>
      <c r="M241" s="120"/>
    </row>
    <row r="242" spans="1:13" ht="15.75" customHeight="1">
      <c r="A242" s="119" t="s">
        <v>89</v>
      </c>
      <c r="B242" s="120" t="s">
        <v>5</v>
      </c>
      <c r="C242" s="120" t="s">
        <v>316</v>
      </c>
      <c r="D242" s="120" t="s">
        <v>337</v>
      </c>
      <c r="E242" s="120" t="s">
        <v>370</v>
      </c>
      <c r="F242" s="135" t="s">
        <v>40</v>
      </c>
      <c r="G242" s="120" t="s">
        <v>371</v>
      </c>
      <c r="H242" s="120"/>
      <c r="I242" s="120" t="s">
        <v>320</v>
      </c>
      <c r="J242" s="119"/>
      <c r="K242" s="120"/>
      <c r="L242" s="120"/>
      <c r="M242" s="120"/>
    </row>
    <row r="243" spans="1:13" ht="15.75" customHeight="1">
      <c r="A243" s="119" t="s">
        <v>89</v>
      </c>
      <c r="B243" s="120" t="s">
        <v>5</v>
      </c>
      <c r="C243" s="120" t="s">
        <v>316</v>
      </c>
      <c r="D243" s="120" t="s">
        <v>337</v>
      </c>
      <c r="E243" s="120" t="s">
        <v>372</v>
      </c>
      <c r="F243" s="135" t="s">
        <v>373</v>
      </c>
      <c r="G243" s="120" t="s">
        <v>320</v>
      </c>
      <c r="H243" s="120"/>
      <c r="I243" s="120" t="s">
        <v>374</v>
      </c>
      <c r="J243" s="119"/>
      <c r="K243" s="120"/>
      <c r="L243" s="120"/>
      <c r="M243" s="120"/>
    </row>
    <row r="244" spans="1:13" ht="15.75" customHeight="1">
      <c r="A244" s="119" t="s">
        <v>89</v>
      </c>
      <c r="B244" s="120" t="s">
        <v>5</v>
      </c>
      <c r="C244" s="120" t="s">
        <v>316</v>
      </c>
      <c r="D244" s="120" t="s">
        <v>337</v>
      </c>
      <c r="E244" s="120" t="s">
        <v>375</v>
      </c>
      <c r="F244" s="135" t="s">
        <v>129</v>
      </c>
      <c r="G244" s="120" t="s">
        <v>320</v>
      </c>
      <c r="H244" s="120"/>
      <c r="I244" s="120" t="s">
        <v>320</v>
      </c>
      <c r="J244" s="119"/>
      <c r="K244" s="120"/>
      <c r="L244" s="120"/>
      <c r="M244" s="120"/>
    </row>
    <row r="245" spans="1:13" ht="15.75" customHeight="1">
      <c r="A245" s="119" t="s">
        <v>89</v>
      </c>
      <c r="B245" s="120" t="s">
        <v>5</v>
      </c>
      <c r="C245" s="120" t="s">
        <v>316</v>
      </c>
      <c r="D245" s="120" t="s">
        <v>337</v>
      </c>
      <c r="E245" s="120" t="s">
        <v>376</v>
      </c>
      <c r="F245" s="135" t="s">
        <v>8</v>
      </c>
      <c r="G245" s="120" t="s">
        <v>320</v>
      </c>
      <c r="H245" s="120"/>
      <c r="I245" s="120" t="s">
        <v>320</v>
      </c>
      <c r="J245" s="119"/>
      <c r="K245" s="120"/>
      <c r="L245" s="120"/>
      <c r="M245" s="120"/>
    </row>
    <row r="246" spans="1:13" ht="15.75" customHeight="1">
      <c r="A246" s="119" t="s">
        <v>89</v>
      </c>
      <c r="B246" s="120" t="s">
        <v>5</v>
      </c>
      <c r="C246" s="120" t="s">
        <v>316</v>
      </c>
      <c r="D246" s="120" t="s">
        <v>337</v>
      </c>
      <c r="E246" s="120" t="s">
        <v>377</v>
      </c>
      <c r="F246" s="135" t="s">
        <v>378</v>
      </c>
      <c r="G246" s="120" t="s">
        <v>379</v>
      </c>
      <c r="H246" s="120"/>
      <c r="I246" s="120" t="s">
        <v>320</v>
      </c>
      <c r="J246" s="119"/>
      <c r="K246" s="120"/>
      <c r="L246" s="120"/>
      <c r="M246" s="120"/>
    </row>
    <row r="247" spans="1:13" ht="15.75" customHeight="1">
      <c r="A247" s="119" t="s">
        <v>89</v>
      </c>
      <c r="B247" s="120" t="s">
        <v>5</v>
      </c>
      <c r="C247" s="120" t="s">
        <v>316</v>
      </c>
      <c r="D247" s="120" t="s">
        <v>337</v>
      </c>
      <c r="E247" s="120" t="s">
        <v>380</v>
      </c>
      <c r="F247" s="135" t="s">
        <v>347</v>
      </c>
      <c r="G247" s="120" t="s">
        <v>320</v>
      </c>
      <c r="H247" s="120"/>
      <c r="I247" s="120" t="s">
        <v>320</v>
      </c>
      <c r="J247" s="119"/>
      <c r="K247" s="120"/>
      <c r="L247" s="120"/>
      <c r="M247" s="120"/>
    </row>
    <row r="248" spans="1:13" ht="15.75" customHeight="1">
      <c r="A248" s="119" t="s">
        <v>89</v>
      </c>
      <c r="B248" s="120" t="s">
        <v>5</v>
      </c>
      <c r="C248" s="120" t="s">
        <v>316</v>
      </c>
      <c r="D248" s="120" t="s">
        <v>337</v>
      </c>
      <c r="E248" s="120" t="s">
        <v>381</v>
      </c>
      <c r="F248" s="135" t="s">
        <v>347</v>
      </c>
      <c r="G248" s="120" t="s">
        <v>320</v>
      </c>
      <c r="H248" s="120"/>
      <c r="I248" s="120" t="s">
        <v>320</v>
      </c>
      <c r="J248" s="119"/>
      <c r="K248" s="120"/>
      <c r="L248" s="120"/>
      <c r="M248" s="120"/>
    </row>
    <row r="249" spans="1:13" ht="15.75" customHeight="1">
      <c r="A249" s="119" t="s">
        <v>89</v>
      </c>
      <c r="B249" s="120" t="s">
        <v>5</v>
      </c>
      <c r="C249" s="120" t="s">
        <v>316</v>
      </c>
      <c r="D249" s="120" t="s">
        <v>337</v>
      </c>
      <c r="E249" s="120" t="s">
        <v>382</v>
      </c>
      <c r="F249" s="135">
        <v>10</v>
      </c>
      <c r="G249" s="120" t="s">
        <v>320</v>
      </c>
      <c r="H249" s="120"/>
      <c r="I249" s="120" t="s">
        <v>320</v>
      </c>
      <c r="J249" s="119"/>
      <c r="K249" s="120"/>
      <c r="L249" s="120"/>
      <c r="M249" s="120"/>
    </row>
    <row r="250" spans="1:13" ht="15.75" customHeight="1">
      <c r="A250" s="119" t="s">
        <v>89</v>
      </c>
      <c r="B250" s="120" t="s">
        <v>5</v>
      </c>
      <c r="C250" s="120" t="s">
        <v>316</v>
      </c>
      <c r="D250" s="120" t="s">
        <v>337</v>
      </c>
      <c r="E250" s="120" t="s">
        <v>383</v>
      </c>
      <c r="F250" s="135" t="s">
        <v>347</v>
      </c>
      <c r="G250" s="120" t="s">
        <v>320</v>
      </c>
      <c r="H250" s="120"/>
      <c r="I250" s="120" t="s">
        <v>320</v>
      </c>
      <c r="J250" s="119"/>
      <c r="K250" s="120"/>
      <c r="L250" s="120"/>
      <c r="M250" s="120"/>
    </row>
    <row r="251" spans="1:13" ht="15.75" customHeight="1">
      <c r="A251" s="119" t="s">
        <v>89</v>
      </c>
      <c r="B251" s="120" t="s">
        <v>5</v>
      </c>
      <c r="C251" s="120" t="s">
        <v>316</v>
      </c>
      <c r="D251" s="120" t="s">
        <v>337</v>
      </c>
      <c r="E251" s="120" t="s">
        <v>384</v>
      </c>
      <c r="F251" s="135" t="s">
        <v>347</v>
      </c>
      <c r="G251" s="120" t="s">
        <v>320</v>
      </c>
      <c r="H251" s="120"/>
      <c r="I251" s="120" t="s">
        <v>320</v>
      </c>
      <c r="J251" s="119"/>
      <c r="K251" s="120"/>
      <c r="L251" s="120"/>
      <c r="M251" s="120"/>
    </row>
    <row r="252" spans="1:13" ht="15.75" customHeight="1">
      <c r="A252" s="119" t="s">
        <v>89</v>
      </c>
      <c r="B252" s="120" t="s">
        <v>5</v>
      </c>
      <c r="C252" s="120" t="s">
        <v>316</v>
      </c>
      <c r="D252" s="120" t="s">
        <v>337</v>
      </c>
      <c r="E252" s="120" t="s">
        <v>130</v>
      </c>
      <c r="F252" s="135">
        <v>1992</v>
      </c>
      <c r="G252" s="120" t="s">
        <v>320</v>
      </c>
      <c r="H252" s="120"/>
      <c r="I252" s="120" t="s">
        <v>320</v>
      </c>
      <c r="J252" s="119"/>
      <c r="K252" s="120"/>
      <c r="L252" s="120"/>
      <c r="M252" s="120"/>
    </row>
    <row r="253" spans="1:13" ht="15.75" customHeight="1">
      <c r="A253" s="119" t="s">
        <v>89</v>
      </c>
      <c r="B253" s="120" t="s">
        <v>5</v>
      </c>
      <c r="C253" s="120" t="s">
        <v>316</v>
      </c>
      <c r="D253" s="120" t="s">
        <v>337</v>
      </c>
      <c r="E253" s="120" t="s">
        <v>385</v>
      </c>
      <c r="F253" s="135" t="s">
        <v>41</v>
      </c>
      <c r="G253" s="120" t="s">
        <v>320</v>
      </c>
      <c r="H253" s="120"/>
      <c r="I253" s="120" t="s">
        <v>320</v>
      </c>
      <c r="J253" s="119"/>
      <c r="K253" s="120"/>
      <c r="L253" s="120"/>
      <c r="M253" s="120"/>
    </row>
    <row r="254" spans="1:13" ht="15.75" customHeight="1">
      <c r="A254" s="119" t="s">
        <v>89</v>
      </c>
      <c r="B254" s="120" t="s">
        <v>5</v>
      </c>
      <c r="C254" s="120" t="s">
        <v>316</v>
      </c>
      <c r="D254" s="120" t="s">
        <v>337</v>
      </c>
      <c r="E254" s="120" t="s">
        <v>386</v>
      </c>
      <c r="F254" s="135">
        <v>3</v>
      </c>
      <c r="G254" s="120" t="s">
        <v>387</v>
      </c>
      <c r="H254" s="120"/>
      <c r="I254" s="120" t="s">
        <v>320</v>
      </c>
      <c r="J254" s="119"/>
      <c r="K254" s="120"/>
      <c r="L254" s="120"/>
      <c r="M254" s="120"/>
    </row>
    <row r="255" spans="1:13" ht="15.75" customHeight="1">
      <c r="A255" s="119" t="s">
        <v>89</v>
      </c>
      <c r="B255" s="120" t="s">
        <v>5</v>
      </c>
      <c r="C255" s="120" t="s">
        <v>316</v>
      </c>
      <c r="D255" s="120" t="s">
        <v>337</v>
      </c>
      <c r="E255" s="120" t="s">
        <v>388</v>
      </c>
      <c r="F255" s="135">
        <v>0</v>
      </c>
      <c r="G255" s="120" t="s">
        <v>320</v>
      </c>
      <c r="H255" s="120"/>
      <c r="I255" s="120" t="s">
        <v>320</v>
      </c>
      <c r="J255" s="119"/>
      <c r="K255" s="120"/>
      <c r="L255" s="120"/>
      <c r="M255" s="120"/>
    </row>
    <row r="256" spans="1:13" ht="15.75" customHeight="1">
      <c r="A256" s="119" t="s">
        <v>89</v>
      </c>
      <c r="B256" s="120" t="s">
        <v>5</v>
      </c>
      <c r="C256" s="120" t="s">
        <v>316</v>
      </c>
      <c r="D256" s="120" t="s">
        <v>337</v>
      </c>
      <c r="E256" s="120" t="s">
        <v>389</v>
      </c>
      <c r="F256" s="135" t="s">
        <v>347</v>
      </c>
      <c r="G256" s="120" t="s">
        <v>320</v>
      </c>
      <c r="H256" s="120"/>
      <c r="I256" s="120" t="s">
        <v>320</v>
      </c>
      <c r="J256" s="119"/>
      <c r="K256" s="120"/>
      <c r="L256" s="120"/>
      <c r="M256" s="120"/>
    </row>
    <row r="257" spans="1:13" ht="15.75" customHeight="1">
      <c r="A257" s="119" t="s">
        <v>89</v>
      </c>
      <c r="B257" s="120" t="s">
        <v>5</v>
      </c>
      <c r="C257" s="120" t="s">
        <v>316</v>
      </c>
      <c r="D257" s="120" t="s">
        <v>337</v>
      </c>
      <c r="E257" s="120" t="s">
        <v>390</v>
      </c>
      <c r="F257" s="135" t="s">
        <v>347</v>
      </c>
      <c r="G257" s="120" t="s">
        <v>320</v>
      </c>
      <c r="H257" s="120"/>
      <c r="I257" s="120" t="s">
        <v>320</v>
      </c>
      <c r="J257" s="119"/>
      <c r="K257" s="120"/>
      <c r="L257" s="120"/>
      <c r="M257" s="120"/>
    </row>
    <row r="258" spans="1:13" ht="15.75" customHeight="1">
      <c r="A258" s="119" t="s">
        <v>89</v>
      </c>
      <c r="B258" s="120" t="s">
        <v>5</v>
      </c>
      <c r="C258" s="120" t="s">
        <v>316</v>
      </c>
      <c r="D258" s="120" t="s">
        <v>337</v>
      </c>
      <c r="E258" s="120" t="s">
        <v>391</v>
      </c>
      <c r="F258" s="135" t="s">
        <v>367</v>
      </c>
      <c r="G258" s="120" t="s">
        <v>392</v>
      </c>
      <c r="H258" s="120"/>
      <c r="I258" s="120" t="s">
        <v>320</v>
      </c>
      <c r="J258" s="119"/>
      <c r="K258" s="120"/>
      <c r="L258" s="120"/>
      <c r="M258" s="120"/>
    </row>
    <row r="259" spans="1:13" ht="15.75" customHeight="1">
      <c r="A259" s="119" t="s">
        <v>89</v>
      </c>
      <c r="B259" s="120" t="s">
        <v>5</v>
      </c>
      <c r="C259" s="120" t="s">
        <v>316</v>
      </c>
      <c r="D259" s="120" t="s">
        <v>337</v>
      </c>
      <c r="E259" s="120" t="s">
        <v>393</v>
      </c>
      <c r="F259" s="135" t="s">
        <v>373</v>
      </c>
      <c r="G259" s="120" t="s">
        <v>320</v>
      </c>
      <c r="H259" s="120"/>
      <c r="I259" s="120" t="s">
        <v>320</v>
      </c>
      <c r="J259" s="119"/>
      <c r="K259" s="120"/>
      <c r="L259" s="120"/>
      <c r="M259" s="120"/>
    </row>
    <row r="260" spans="1:13" ht="15.75" customHeight="1">
      <c r="A260" s="119" t="s">
        <v>89</v>
      </c>
      <c r="B260" s="120" t="s">
        <v>5</v>
      </c>
      <c r="C260" s="120" t="s">
        <v>316</v>
      </c>
      <c r="D260" s="120" t="s">
        <v>337</v>
      </c>
      <c r="E260" s="120" t="s">
        <v>394</v>
      </c>
      <c r="F260" s="135" t="s">
        <v>395</v>
      </c>
      <c r="G260" s="120" t="s">
        <v>392</v>
      </c>
      <c r="H260" s="120"/>
      <c r="I260" s="120" t="s">
        <v>320</v>
      </c>
      <c r="J260" s="119"/>
      <c r="K260" s="120"/>
      <c r="L260" s="120"/>
      <c r="M260" s="120"/>
    </row>
    <row r="261" spans="1:13" ht="15.75" customHeight="1">
      <c r="A261" s="119" t="s">
        <v>89</v>
      </c>
      <c r="B261" s="120" t="s">
        <v>5</v>
      </c>
      <c r="C261" s="120" t="s">
        <v>316</v>
      </c>
      <c r="D261" s="120" t="s">
        <v>396</v>
      </c>
      <c r="E261" s="120" t="s">
        <v>397</v>
      </c>
      <c r="F261" s="135">
        <v>3</v>
      </c>
      <c r="G261" s="120" t="s">
        <v>398</v>
      </c>
      <c r="H261" s="120"/>
      <c r="I261" s="120" t="s">
        <v>320</v>
      </c>
      <c r="J261" s="119"/>
      <c r="K261" s="120"/>
      <c r="L261" s="120"/>
      <c r="M261" s="120"/>
    </row>
    <row r="262" spans="1:13" ht="15.75" customHeight="1">
      <c r="A262" s="119" t="s">
        <v>89</v>
      </c>
      <c r="B262" s="120" t="s">
        <v>5</v>
      </c>
      <c r="C262" s="120" t="s">
        <v>316</v>
      </c>
      <c r="D262" s="120" t="s">
        <v>396</v>
      </c>
      <c r="E262" s="120" t="s">
        <v>399</v>
      </c>
      <c r="F262" s="135" t="s">
        <v>347</v>
      </c>
      <c r="G262" s="120" t="s">
        <v>400</v>
      </c>
      <c r="H262" s="120"/>
      <c r="I262" s="120" t="s">
        <v>320</v>
      </c>
      <c r="J262" s="119"/>
      <c r="K262" s="120"/>
      <c r="L262" s="120"/>
      <c r="M262" s="120"/>
    </row>
    <row r="263" spans="1:13" ht="15.75" customHeight="1">
      <c r="A263" s="119" t="s">
        <v>89</v>
      </c>
      <c r="B263" s="120" t="s">
        <v>5</v>
      </c>
      <c r="C263" s="120" t="s">
        <v>316</v>
      </c>
      <c r="D263" s="120" t="s">
        <v>396</v>
      </c>
      <c r="E263" s="120" t="s">
        <v>401</v>
      </c>
      <c r="F263" s="135" t="s">
        <v>347</v>
      </c>
      <c r="G263" s="120" t="s">
        <v>402</v>
      </c>
      <c r="H263" s="120"/>
      <c r="I263" s="120" t="s">
        <v>320</v>
      </c>
      <c r="J263" s="119"/>
      <c r="K263" s="120"/>
      <c r="L263" s="120"/>
      <c r="M263" s="120"/>
    </row>
    <row r="264" spans="1:13" ht="15.75" customHeight="1">
      <c r="A264" s="119" t="s">
        <v>89</v>
      </c>
      <c r="B264" s="120" t="s">
        <v>5</v>
      </c>
      <c r="C264" s="120" t="s">
        <v>316</v>
      </c>
      <c r="D264" s="120" t="s">
        <v>396</v>
      </c>
      <c r="E264" s="120" t="s">
        <v>403</v>
      </c>
      <c r="F264" s="135" t="s">
        <v>347</v>
      </c>
      <c r="G264" s="120" t="s">
        <v>400</v>
      </c>
      <c r="H264" s="120"/>
      <c r="I264" s="120" t="s">
        <v>320</v>
      </c>
      <c r="J264" s="119"/>
      <c r="K264" s="120"/>
      <c r="L264" s="120"/>
      <c r="M264" s="120"/>
    </row>
    <row r="265" spans="1:13" ht="15.75" customHeight="1">
      <c r="A265" s="119" t="s">
        <v>89</v>
      </c>
      <c r="B265" s="120" t="s">
        <v>5</v>
      </c>
      <c r="C265" s="120" t="s">
        <v>316</v>
      </c>
      <c r="D265" s="120" t="s">
        <v>396</v>
      </c>
      <c r="E265" s="120" t="s">
        <v>404</v>
      </c>
      <c r="F265" s="135" t="s">
        <v>347</v>
      </c>
      <c r="G265" s="120" t="s">
        <v>402</v>
      </c>
      <c r="H265" s="120"/>
      <c r="I265" s="120" t="s">
        <v>320</v>
      </c>
      <c r="J265" s="119"/>
      <c r="K265" s="120"/>
      <c r="L265" s="120"/>
      <c r="M265" s="120"/>
    </row>
    <row r="266" spans="1:13" ht="15.75" customHeight="1">
      <c r="A266" s="119" t="s">
        <v>89</v>
      </c>
      <c r="B266" s="120" t="s">
        <v>5</v>
      </c>
      <c r="C266" s="120" t="s">
        <v>316</v>
      </c>
      <c r="D266" s="120" t="s">
        <v>396</v>
      </c>
      <c r="E266" s="120" t="s">
        <v>405</v>
      </c>
      <c r="F266" s="135">
        <v>1992</v>
      </c>
      <c r="G266" s="120" t="s">
        <v>406</v>
      </c>
      <c r="H266" s="120"/>
      <c r="I266" s="120" t="s">
        <v>407</v>
      </c>
      <c r="J266" s="119"/>
      <c r="K266" s="120"/>
      <c r="L266" s="120"/>
      <c r="M266" s="120"/>
    </row>
    <row r="267" spans="1:13" ht="15.75" customHeight="1">
      <c r="A267" s="119" t="s">
        <v>89</v>
      </c>
      <c r="B267" s="120" t="s">
        <v>5</v>
      </c>
      <c r="C267" s="120" t="s">
        <v>316</v>
      </c>
      <c r="D267" s="120" t="s">
        <v>396</v>
      </c>
      <c r="E267" s="120" t="s">
        <v>408</v>
      </c>
      <c r="F267" s="135">
        <v>2010</v>
      </c>
      <c r="G267" s="120" t="s">
        <v>406</v>
      </c>
      <c r="H267" s="120"/>
      <c r="I267" s="120" t="s">
        <v>407</v>
      </c>
      <c r="J267" s="119"/>
      <c r="K267" s="120"/>
      <c r="L267" s="120"/>
      <c r="M267" s="120"/>
    </row>
    <row r="268" spans="1:13" ht="15.75" customHeight="1">
      <c r="A268" s="119" t="s">
        <v>89</v>
      </c>
      <c r="B268" s="120" t="s">
        <v>5</v>
      </c>
      <c r="C268" s="120" t="s">
        <v>316</v>
      </c>
      <c r="D268" s="120" t="s">
        <v>396</v>
      </c>
      <c r="E268" s="120" t="s">
        <v>409</v>
      </c>
      <c r="F268" s="135">
        <v>1</v>
      </c>
      <c r="G268" s="120" t="s">
        <v>402</v>
      </c>
      <c r="H268" s="120"/>
      <c r="I268" s="120" t="s">
        <v>320</v>
      </c>
      <c r="J268" s="119"/>
      <c r="K268" s="120"/>
      <c r="L268" s="120"/>
      <c r="M268" s="120"/>
    </row>
    <row r="269" spans="1:13" ht="15.75" customHeight="1">
      <c r="A269" s="119" t="s">
        <v>89</v>
      </c>
      <c r="B269" s="120" t="s">
        <v>5</v>
      </c>
      <c r="C269" s="120" t="s">
        <v>316</v>
      </c>
      <c r="D269" s="120" t="s">
        <v>396</v>
      </c>
      <c r="E269" s="120" t="s">
        <v>410</v>
      </c>
      <c r="F269" s="135">
        <v>1</v>
      </c>
      <c r="G269" s="120" t="s">
        <v>411</v>
      </c>
      <c r="H269" s="120"/>
      <c r="I269" s="120" t="s">
        <v>320</v>
      </c>
      <c r="J269" s="119"/>
      <c r="K269" s="120"/>
      <c r="L269" s="120"/>
      <c r="M269" s="120"/>
    </row>
    <row r="270" spans="1:13" ht="15.75" customHeight="1">
      <c r="A270" s="119" t="s">
        <v>89</v>
      </c>
      <c r="B270" s="120" t="s">
        <v>5</v>
      </c>
      <c r="C270" s="120" t="s">
        <v>316</v>
      </c>
      <c r="D270" s="120" t="s">
        <v>396</v>
      </c>
      <c r="E270" s="120" t="s">
        <v>412</v>
      </c>
      <c r="F270" s="135" t="s">
        <v>413</v>
      </c>
      <c r="G270" s="120" t="s">
        <v>320</v>
      </c>
      <c r="H270" s="120"/>
      <c r="I270" s="120" t="s">
        <v>320</v>
      </c>
      <c r="J270" s="119"/>
      <c r="K270" s="120"/>
      <c r="L270" s="120"/>
      <c r="M270" s="120"/>
    </row>
    <row r="271" spans="1:13" ht="15.75" customHeight="1">
      <c r="A271" s="119" t="s">
        <v>89</v>
      </c>
      <c r="B271" s="120" t="s">
        <v>5</v>
      </c>
      <c r="C271" s="120" t="s">
        <v>316</v>
      </c>
      <c r="D271" s="120" t="s">
        <v>396</v>
      </c>
      <c r="E271" s="120" t="s">
        <v>414</v>
      </c>
      <c r="F271" s="135" t="s">
        <v>415</v>
      </c>
      <c r="G271" s="120" t="s">
        <v>320</v>
      </c>
      <c r="H271" s="120"/>
      <c r="I271" s="120" t="s">
        <v>320</v>
      </c>
      <c r="J271" s="119"/>
      <c r="K271" s="120"/>
      <c r="L271" s="120"/>
      <c r="M271" s="120"/>
    </row>
    <row r="272" spans="1:13" ht="15.75" customHeight="1">
      <c r="A272" s="119" t="s">
        <v>89</v>
      </c>
      <c r="B272" s="120" t="s">
        <v>5</v>
      </c>
      <c r="C272" s="120" t="s">
        <v>316</v>
      </c>
      <c r="D272" s="120" t="s">
        <v>396</v>
      </c>
      <c r="E272" s="120" t="s">
        <v>416</v>
      </c>
      <c r="F272" s="135" t="s">
        <v>347</v>
      </c>
      <c r="G272" s="120" t="s">
        <v>320</v>
      </c>
      <c r="H272" s="120"/>
      <c r="I272" s="120" t="s">
        <v>320</v>
      </c>
      <c r="J272" s="119"/>
      <c r="K272" s="120"/>
      <c r="L272" s="120"/>
      <c r="M272" s="120"/>
    </row>
    <row r="273" spans="1:13" ht="15.75" customHeight="1">
      <c r="A273" s="119" t="s">
        <v>89</v>
      </c>
      <c r="B273" s="120" t="s">
        <v>5</v>
      </c>
      <c r="C273" s="120" t="s">
        <v>316</v>
      </c>
      <c r="D273" s="120" t="s">
        <v>396</v>
      </c>
      <c r="E273" s="120" t="s">
        <v>417</v>
      </c>
      <c r="F273" s="135" t="s">
        <v>347</v>
      </c>
      <c r="G273" s="120" t="s">
        <v>320</v>
      </c>
      <c r="H273" s="120"/>
      <c r="I273" s="120" t="s">
        <v>320</v>
      </c>
      <c r="J273" s="119"/>
      <c r="K273" s="120"/>
      <c r="L273" s="120"/>
      <c r="M273" s="120"/>
    </row>
    <row r="274" spans="1:13" ht="15.75" customHeight="1">
      <c r="A274" s="119" t="s">
        <v>89</v>
      </c>
      <c r="B274" s="120" t="s">
        <v>5</v>
      </c>
      <c r="C274" s="120" t="s">
        <v>316</v>
      </c>
      <c r="D274" s="120" t="s">
        <v>396</v>
      </c>
      <c r="E274" s="120" t="s">
        <v>418</v>
      </c>
      <c r="F274" s="135" t="s">
        <v>347</v>
      </c>
      <c r="G274" s="120" t="s">
        <v>320</v>
      </c>
      <c r="H274" s="120"/>
      <c r="I274" s="120" t="s">
        <v>320</v>
      </c>
      <c r="J274" s="119"/>
      <c r="K274" s="120"/>
      <c r="L274" s="120"/>
      <c r="M274" s="120"/>
    </row>
    <row r="275" spans="1:13" ht="15.75" customHeight="1">
      <c r="A275" s="119" t="s">
        <v>89</v>
      </c>
      <c r="B275" s="120" t="s">
        <v>5</v>
      </c>
      <c r="C275" s="120" t="s">
        <v>316</v>
      </c>
      <c r="D275" s="120" t="s">
        <v>396</v>
      </c>
      <c r="E275" s="120" t="s">
        <v>419</v>
      </c>
      <c r="F275" s="135" t="s">
        <v>347</v>
      </c>
      <c r="G275" s="120" t="s">
        <v>320</v>
      </c>
      <c r="H275" s="120"/>
      <c r="I275" s="120" t="s">
        <v>320</v>
      </c>
      <c r="J275" s="119"/>
      <c r="K275" s="120"/>
      <c r="L275" s="120"/>
      <c r="M275" s="120"/>
    </row>
    <row r="276" spans="1:13" ht="15.75" customHeight="1">
      <c r="A276" s="119" t="s">
        <v>89</v>
      </c>
      <c r="B276" s="120" t="s">
        <v>5</v>
      </c>
      <c r="C276" s="120" t="s">
        <v>316</v>
      </c>
      <c r="D276" s="120" t="s">
        <v>396</v>
      </c>
      <c r="E276" s="120" t="s">
        <v>420</v>
      </c>
      <c r="F276" s="135" t="s">
        <v>347</v>
      </c>
      <c r="G276" s="120" t="s">
        <v>320</v>
      </c>
      <c r="H276" s="120"/>
      <c r="I276" s="120" t="s">
        <v>320</v>
      </c>
      <c r="J276" s="119"/>
      <c r="K276" s="120"/>
      <c r="L276" s="120"/>
      <c r="M276" s="120"/>
    </row>
    <row r="277" spans="1:13" ht="15.75" customHeight="1">
      <c r="A277" s="119" t="s">
        <v>89</v>
      </c>
      <c r="B277" s="120" t="s">
        <v>5</v>
      </c>
      <c r="C277" s="120" t="s">
        <v>316</v>
      </c>
      <c r="D277" s="120" t="s">
        <v>396</v>
      </c>
      <c r="E277" s="120" t="s">
        <v>421</v>
      </c>
      <c r="F277" s="135" t="s">
        <v>347</v>
      </c>
      <c r="G277" s="120" t="s">
        <v>422</v>
      </c>
      <c r="H277" s="120"/>
      <c r="I277" s="120" t="s">
        <v>320</v>
      </c>
      <c r="J277" s="119"/>
      <c r="K277" s="120"/>
      <c r="L277" s="120"/>
      <c r="M277" s="120"/>
    </row>
    <row r="278" spans="1:13" ht="15.75" customHeight="1">
      <c r="A278" s="119" t="s">
        <v>89</v>
      </c>
      <c r="B278" s="120" t="s">
        <v>5</v>
      </c>
      <c r="C278" s="120" t="s">
        <v>316</v>
      </c>
      <c r="D278" s="120" t="s">
        <v>396</v>
      </c>
      <c r="E278" s="120" t="s">
        <v>423</v>
      </c>
      <c r="F278" s="135" t="s">
        <v>347</v>
      </c>
      <c r="G278" s="120" t="s">
        <v>320</v>
      </c>
      <c r="H278" s="120"/>
      <c r="I278" s="120" t="s">
        <v>320</v>
      </c>
      <c r="J278" s="119"/>
      <c r="K278" s="120"/>
      <c r="L278" s="120"/>
      <c r="M278" s="120"/>
    </row>
    <row r="279" spans="1:13" ht="15.75" customHeight="1">
      <c r="A279" s="119" t="s">
        <v>89</v>
      </c>
      <c r="B279" s="120" t="s">
        <v>5</v>
      </c>
      <c r="C279" s="120" t="s">
        <v>316</v>
      </c>
      <c r="D279" s="120" t="s">
        <v>396</v>
      </c>
      <c r="E279" s="120" t="s">
        <v>424</v>
      </c>
      <c r="F279" s="135" t="s">
        <v>347</v>
      </c>
      <c r="G279" s="120" t="s">
        <v>320</v>
      </c>
      <c r="H279" s="120"/>
      <c r="I279" s="120" t="s">
        <v>320</v>
      </c>
      <c r="J279" s="119"/>
      <c r="K279" s="120"/>
      <c r="L279" s="120"/>
      <c r="M279" s="120"/>
    </row>
    <row r="280" spans="1:13" ht="15.75" customHeight="1">
      <c r="A280" s="119" t="s">
        <v>89</v>
      </c>
      <c r="B280" s="120" t="s">
        <v>5</v>
      </c>
      <c r="C280" s="120" t="s">
        <v>316</v>
      </c>
      <c r="D280" s="120" t="s">
        <v>396</v>
      </c>
      <c r="E280" s="120" t="s">
        <v>425</v>
      </c>
      <c r="F280" s="135" t="s">
        <v>347</v>
      </c>
      <c r="G280" s="120" t="s">
        <v>320</v>
      </c>
      <c r="H280" s="120"/>
      <c r="I280" s="120" t="s">
        <v>320</v>
      </c>
      <c r="J280" s="119"/>
      <c r="K280" s="120"/>
      <c r="L280" s="120"/>
      <c r="M280" s="120"/>
    </row>
    <row r="281" spans="1:13" ht="15.75" customHeight="1">
      <c r="A281" s="119" t="s">
        <v>89</v>
      </c>
      <c r="B281" s="120" t="s">
        <v>5</v>
      </c>
      <c r="C281" s="120" t="s">
        <v>316</v>
      </c>
      <c r="D281" s="120" t="s">
        <v>396</v>
      </c>
      <c r="E281" s="120" t="s">
        <v>426</v>
      </c>
      <c r="F281" s="135" t="s">
        <v>347</v>
      </c>
      <c r="G281" s="120" t="s">
        <v>320</v>
      </c>
      <c r="H281" s="120"/>
      <c r="I281" s="120" t="s">
        <v>320</v>
      </c>
      <c r="J281" s="119"/>
      <c r="K281" s="120"/>
      <c r="L281" s="120"/>
      <c r="M281" s="120"/>
    </row>
    <row r="282" spans="1:13" ht="15.75" customHeight="1">
      <c r="A282" s="119" t="s">
        <v>89</v>
      </c>
      <c r="B282" s="120" t="s">
        <v>5</v>
      </c>
      <c r="C282" s="120" t="s">
        <v>316</v>
      </c>
      <c r="D282" s="120" t="s">
        <v>396</v>
      </c>
      <c r="E282" s="120" t="s">
        <v>427</v>
      </c>
      <c r="F282" s="135" t="s">
        <v>347</v>
      </c>
      <c r="G282" s="120" t="s">
        <v>320</v>
      </c>
      <c r="H282" s="120"/>
      <c r="I282" s="120" t="s">
        <v>320</v>
      </c>
      <c r="J282" s="119"/>
      <c r="K282" s="120"/>
      <c r="L282" s="120"/>
      <c r="M282" s="120"/>
    </row>
    <row r="283" spans="1:13" ht="15.75" customHeight="1">
      <c r="A283" s="119" t="s">
        <v>89</v>
      </c>
      <c r="B283" s="120" t="s">
        <v>5</v>
      </c>
      <c r="C283" s="120" t="s">
        <v>316</v>
      </c>
      <c r="D283" s="120" t="s">
        <v>396</v>
      </c>
      <c r="E283" s="120" t="s">
        <v>428</v>
      </c>
      <c r="F283" s="135" t="s">
        <v>347</v>
      </c>
      <c r="G283" s="120" t="s">
        <v>320</v>
      </c>
      <c r="H283" s="120"/>
      <c r="I283" s="120" t="s">
        <v>320</v>
      </c>
      <c r="J283" s="119"/>
      <c r="K283" s="120"/>
      <c r="L283" s="120"/>
      <c r="M283" s="120"/>
    </row>
    <row r="284" spans="1:13" ht="15.75" customHeight="1">
      <c r="A284" s="119" t="s">
        <v>89</v>
      </c>
      <c r="B284" s="120" t="s">
        <v>5</v>
      </c>
      <c r="C284" s="120" t="s">
        <v>316</v>
      </c>
      <c r="D284" s="120" t="s">
        <v>396</v>
      </c>
      <c r="E284" s="120" t="s">
        <v>429</v>
      </c>
      <c r="F284" s="135" t="s">
        <v>347</v>
      </c>
      <c r="G284" s="120" t="s">
        <v>320</v>
      </c>
      <c r="H284" s="120"/>
      <c r="I284" s="120" t="s">
        <v>320</v>
      </c>
      <c r="J284" s="119"/>
      <c r="K284" s="120"/>
      <c r="L284" s="120"/>
      <c r="M284" s="120"/>
    </row>
    <row r="285" spans="1:13" ht="15.75" customHeight="1">
      <c r="A285" s="119" t="s">
        <v>89</v>
      </c>
      <c r="B285" s="120" t="s">
        <v>5</v>
      </c>
      <c r="C285" s="120" t="s">
        <v>316</v>
      </c>
      <c r="D285" s="120" t="s">
        <v>396</v>
      </c>
      <c r="E285" s="120" t="s">
        <v>430</v>
      </c>
      <c r="F285" s="135" t="s">
        <v>347</v>
      </c>
      <c r="G285" s="120" t="s">
        <v>320</v>
      </c>
      <c r="H285" s="120"/>
      <c r="I285" s="120" t="s">
        <v>320</v>
      </c>
      <c r="J285" s="119"/>
      <c r="K285" s="120"/>
      <c r="L285" s="120"/>
      <c r="M285" s="120"/>
    </row>
    <row r="286" spans="1:13" ht="15.75" customHeight="1">
      <c r="A286" s="119" t="s">
        <v>89</v>
      </c>
      <c r="B286" s="120" t="s">
        <v>5</v>
      </c>
      <c r="C286" s="120" t="s">
        <v>316</v>
      </c>
      <c r="D286" s="120" t="s">
        <v>396</v>
      </c>
      <c r="E286" s="120" t="s">
        <v>431</v>
      </c>
      <c r="F286" s="135" t="s">
        <v>347</v>
      </c>
      <c r="G286" s="120" t="s">
        <v>320</v>
      </c>
      <c r="H286" s="120"/>
      <c r="I286" s="120" t="s">
        <v>320</v>
      </c>
      <c r="J286" s="119"/>
      <c r="K286" s="120"/>
      <c r="L286" s="120"/>
      <c r="M286" s="120"/>
    </row>
    <row r="287" spans="1:13" ht="15.75" customHeight="1">
      <c r="A287" s="119" t="s">
        <v>89</v>
      </c>
      <c r="B287" s="120" t="s">
        <v>5</v>
      </c>
      <c r="C287" s="120" t="s">
        <v>316</v>
      </c>
      <c r="D287" s="120" t="s">
        <v>396</v>
      </c>
      <c r="E287" s="120" t="s">
        <v>432</v>
      </c>
      <c r="F287" s="135" t="s">
        <v>347</v>
      </c>
      <c r="G287" s="120" t="s">
        <v>320</v>
      </c>
      <c r="H287" s="120"/>
      <c r="I287" s="120" t="s">
        <v>320</v>
      </c>
      <c r="J287" s="119"/>
      <c r="K287" s="120"/>
      <c r="L287" s="120"/>
      <c r="M287" s="120"/>
    </row>
    <row r="288" spans="1:13" ht="15.75" customHeight="1">
      <c r="A288" s="119" t="s">
        <v>89</v>
      </c>
      <c r="B288" s="120" t="s">
        <v>5</v>
      </c>
      <c r="C288" s="120" t="s">
        <v>316</v>
      </c>
      <c r="D288" s="120" t="s">
        <v>396</v>
      </c>
      <c r="E288" s="120" t="s">
        <v>433</v>
      </c>
      <c r="F288" s="135" t="s">
        <v>347</v>
      </c>
      <c r="G288" s="120" t="s">
        <v>320</v>
      </c>
      <c r="H288" s="120"/>
      <c r="I288" s="120" t="s">
        <v>320</v>
      </c>
      <c r="J288" s="119"/>
      <c r="K288" s="120"/>
      <c r="L288" s="120"/>
      <c r="M288" s="120"/>
    </row>
    <row r="289" spans="1:13" ht="15.75" customHeight="1">
      <c r="A289" s="119" t="s">
        <v>89</v>
      </c>
      <c r="B289" s="120" t="s">
        <v>5</v>
      </c>
      <c r="C289" s="120" t="s">
        <v>316</v>
      </c>
      <c r="D289" s="120" t="s">
        <v>396</v>
      </c>
      <c r="E289" s="120" t="s">
        <v>434</v>
      </c>
      <c r="F289" s="135" t="s">
        <v>347</v>
      </c>
      <c r="G289" s="120" t="s">
        <v>320</v>
      </c>
      <c r="H289" s="120"/>
      <c r="I289" s="120" t="s">
        <v>320</v>
      </c>
      <c r="J289" s="119"/>
      <c r="K289" s="120"/>
      <c r="L289" s="120"/>
      <c r="M289" s="120"/>
    </row>
    <row r="290" spans="1:13" ht="15.75" customHeight="1">
      <c r="A290" s="119" t="s">
        <v>89</v>
      </c>
      <c r="B290" s="120" t="s">
        <v>5</v>
      </c>
      <c r="C290" s="120" t="s">
        <v>316</v>
      </c>
      <c r="D290" s="120" t="s">
        <v>396</v>
      </c>
      <c r="E290" s="120" t="s">
        <v>435</v>
      </c>
      <c r="F290" s="135" t="s">
        <v>347</v>
      </c>
      <c r="G290" s="120" t="s">
        <v>320</v>
      </c>
      <c r="H290" s="120"/>
      <c r="I290" s="120" t="s">
        <v>320</v>
      </c>
      <c r="J290" s="119"/>
      <c r="K290" s="120"/>
      <c r="L290" s="120"/>
      <c r="M290" s="120"/>
    </row>
    <row r="291" spans="1:13" ht="15.75" customHeight="1">
      <c r="A291" s="119" t="s">
        <v>89</v>
      </c>
      <c r="B291" s="120" t="s">
        <v>5</v>
      </c>
      <c r="C291" s="120" t="s">
        <v>316</v>
      </c>
      <c r="D291" s="120" t="s">
        <v>396</v>
      </c>
      <c r="E291" s="120" t="s">
        <v>436</v>
      </c>
      <c r="F291" s="135" t="s">
        <v>347</v>
      </c>
      <c r="G291" s="120" t="s">
        <v>320</v>
      </c>
      <c r="H291" s="120"/>
      <c r="I291" s="120" t="s">
        <v>320</v>
      </c>
      <c r="J291" s="119"/>
      <c r="K291" s="120"/>
      <c r="L291" s="120"/>
      <c r="M291" s="120"/>
    </row>
    <row r="292" spans="1:13" ht="15.75" customHeight="1">
      <c r="A292" s="119" t="s">
        <v>89</v>
      </c>
      <c r="B292" s="120" t="s">
        <v>5</v>
      </c>
      <c r="C292" s="120" t="s">
        <v>316</v>
      </c>
      <c r="D292" s="120" t="s">
        <v>396</v>
      </c>
      <c r="E292" s="120" t="s">
        <v>437</v>
      </c>
      <c r="F292" s="135" t="s">
        <v>347</v>
      </c>
      <c r="G292" s="120" t="s">
        <v>320</v>
      </c>
      <c r="H292" s="120"/>
      <c r="I292" s="120" t="s">
        <v>320</v>
      </c>
      <c r="J292" s="119"/>
      <c r="K292" s="120"/>
      <c r="L292" s="120"/>
      <c r="M292" s="120"/>
    </row>
    <row r="293" spans="1:13" ht="15.75" customHeight="1">
      <c r="A293" s="119" t="s">
        <v>89</v>
      </c>
      <c r="B293" s="120" t="s">
        <v>5</v>
      </c>
      <c r="C293" s="120" t="s">
        <v>316</v>
      </c>
      <c r="D293" s="120" t="s">
        <v>396</v>
      </c>
      <c r="E293" s="120" t="s">
        <v>438</v>
      </c>
      <c r="F293" s="135" t="s">
        <v>347</v>
      </c>
      <c r="G293" s="120" t="s">
        <v>320</v>
      </c>
      <c r="H293" s="120"/>
      <c r="I293" s="120" t="s">
        <v>320</v>
      </c>
      <c r="J293" s="119"/>
      <c r="K293" s="120"/>
      <c r="L293" s="120"/>
      <c r="M293" s="120"/>
    </row>
    <row r="294" spans="1:13" ht="15.75" customHeight="1">
      <c r="A294" s="119" t="s">
        <v>89</v>
      </c>
      <c r="B294" s="120" t="s">
        <v>5</v>
      </c>
      <c r="C294" s="120" t="s">
        <v>316</v>
      </c>
      <c r="D294" s="120" t="s">
        <v>396</v>
      </c>
      <c r="E294" s="120" t="s">
        <v>439</v>
      </c>
      <c r="F294" s="135" t="s">
        <v>347</v>
      </c>
      <c r="G294" s="120" t="s">
        <v>320</v>
      </c>
      <c r="H294" s="120"/>
      <c r="I294" s="120" t="s">
        <v>320</v>
      </c>
      <c r="J294" s="119"/>
      <c r="K294" s="120"/>
      <c r="L294" s="120"/>
      <c r="M294" s="120"/>
    </row>
    <row r="295" spans="1:13" ht="15.75" customHeight="1">
      <c r="A295" s="119" t="s">
        <v>89</v>
      </c>
      <c r="B295" s="120" t="s">
        <v>5</v>
      </c>
      <c r="C295" s="120" t="s">
        <v>316</v>
      </c>
      <c r="D295" s="120" t="s">
        <v>396</v>
      </c>
      <c r="E295" s="120" t="s">
        <v>440</v>
      </c>
      <c r="F295" s="135" t="s">
        <v>347</v>
      </c>
      <c r="G295" s="120" t="s">
        <v>320</v>
      </c>
      <c r="H295" s="120"/>
      <c r="I295" s="120" t="s">
        <v>320</v>
      </c>
      <c r="J295" s="119"/>
      <c r="K295" s="120"/>
      <c r="L295" s="120"/>
      <c r="M295" s="120"/>
    </row>
    <row r="296" spans="1:13" ht="15.75" customHeight="1">
      <c r="A296" s="119" t="s">
        <v>89</v>
      </c>
      <c r="B296" s="120" t="s">
        <v>5</v>
      </c>
      <c r="C296" s="120" t="s">
        <v>316</v>
      </c>
      <c r="D296" s="120" t="s">
        <v>396</v>
      </c>
      <c r="E296" s="120" t="s">
        <v>441</v>
      </c>
      <c r="F296" s="135" t="s">
        <v>347</v>
      </c>
      <c r="G296" s="120" t="s">
        <v>320</v>
      </c>
      <c r="H296" s="120"/>
      <c r="I296" s="120" t="s">
        <v>320</v>
      </c>
      <c r="J296" s="119"/>
      <c r="K296" s="120"/>
      <c r="L296" s="120"/>
      <c r="M296" s="120"/>
    </row>
    <row r="297" spans="1:13" ht="15.75" customHeight="1">
      <c r="A297" s="119" t="s">
        <v>89</v>
      </c>
      <c r="B297" s="120" t="s">
        <v>5</v>
      </c>
      <c r="C297" s="120" t="s">
        <v>316</v>
      </c>
      <c r="D297" s="120" t="s">
        <v>396</v>
      </c>
      <c r="E297" s="120" t="s">
        <v>442</v>
      </c>
      <c r="F297" s="135" t="s">
        <v>347</v>
      </c>
      <c r="G297" s="120" t="s">
        <v>320</v>
      </c>
      <c r="H297" s="120"/>
      <c r="I297" s="120" t="s">
        <v>320</v>
      </c>
      <c r="J297" s="119"/>
      <c r="K297" s="120"/>
      <c r="L297" s="120"/>
      <c r="M297" s="120"/>
    </row>
    <row r="298" spans="1:13" ht="15.75" customHeight="1">
      <c r="A298" s="119" t="s">
        <v>89</v>
      </c>
      <c r="B298" s="120" t="s">
        <v>5</v>
      </c>
      <c r="C298" s="120" t="s">
        <v>316</v>
      </c>
      <c r="D298" s="120" t="s">
        <v>396</v>
      </c>
      <c r="E298" s="120" t="s">
        <v>443</v>
      </c>
      <c r="F298" s="135" t="s">
        <v>347</v>
      </c>
      <c r="G298" s="120" t="s">
        <v>320</v>
      </c>
      <c r="H298" s="120"/>
      <c r="I298" s="120" t="s">
        <v>320</v>
      </c>
      <c r="J298" s="119"/>
      <c r="K298" s="120"/>
      <c r="L298" s="120"/>
      <c r="M298" s="120"/>
    </row>
    <row r="299" spans="1:13" ht="15.75" customHeight="1">
      <c r="A299" s="119" t="s">
        <v>89</v>
      </c>
      <c r="B299" s="120" t="s">
        <v>5</v>
      </c>
      <c r="C299" s="120" t="s">
        <v>316</v>
      </c>
      <c r="D299" s="120" t="s">
        <v>396</v>
      </c>
      <c r="E299" s="120" t="s">
        <v>444</v>
      </c>
      <c r="F299" s="135" t="s">
        <v>347</v>
      </c>
      <c r="G299" s="120" t="s">
        <v>320</v>
      </c>
      <c r="H299" s="120"/>
      <c r="I299" s="120" t="s">
        <v>320</v>
      </c>
      <c r="J299" s="119"/>
      <c r="K299" s="120"/>
      <c r="L299" s="120"/>
      <c r="M299" s="120"/>
    </row>
    <row r="300" spans="1:13" ht="15.75" customHeight="1">
      <c r="A300" s="119" t="s">
        <v>89</v>
      </c>
      <c r="B300" s="120" t="s">
        <v>5</v>
      </c>
      <c r="C300" s="120" t="s">
        <v>316</v>
      </c>
      <c r="D300" s="120" t="s">
        <v>396</v>
      </c>
      <c r="E300" s="120" t="s">
        <v>445</v>
      </c>
      <c r="F300" s="135" t="s">
        <v>347</v>
      </c>
      <c r="G300" s="120" t="s">
        <v>320</v>
      </c>
      <c r="H300" s="120"/>
      <c r="I300" s="120" t="s">
        <v>320</v>
      </c>
      <c r="J300" s="119"/>
      <c r="K300" s="120"/>
      <c r="L300" s="120"/>
      <c r="M300" s="120"/>
    </row>
    <row r="301" spans="1:13" ht="15.75" customHeight="1">
      <c r="A301" s="119" t="s">
        <v>89</v>
      </c>
      <c r="B301" s="120" t="s">
        <v>5</v>
      </c>
      <c r="C301" s="120" t="s">
        <v>316</v>
      </c>
      <c r="D301" s="120" t="s">
        <v>396</v>
      </c>
      <c r="E301" s="120" t="s">
        <v>446</v>
      </c>
      <c r="F301" s="135" t="s">
        <v>347</v>
      </c>
      <c r="G301" s="120" t="s">
        <v>320</v>
      </c>
      <c r="H301" s="120"/>
      <c r="I301" s="120" t="s">
        <v>320</v>
      </c>
      <c r="J301" s="119"/>
      <c r="K301" s="120"/>
      <c r="L301" s="120"/>
      <c r="M301" s="120"/>
    </row>
    <row r="302" spans="1:13" ht="15.75" customHeight="1">
      <c r="A302" s="119" t="s">
        <v>89</v>
      </c>
      <c r="B302" s="120" t="s">
        <v>5</v>
      </c>
      <c r="C302" s="120" t="s">
        <v>316</v>
      </c>
      <c r="D302" s="120" t="s">
        <v>396</v>
      </c>
      <c r="E302" s="120" t="s">
        <v>447</v>
      </c>
      <c r="F302" s="135" t="s">
        <v>347</v>
      </c>
      <c r="G302" s="120" t="s">
        <v>320</v>
      </c>
      <c r="H302" s="120"/>
      <c r="I302" s="120" t="s">
        <v>320</v>
      </c>
      <c r="J302" s="119"/>
      <c r="K302" s="120"/>
      <c r="L302" s="120"/>
      <c r="M302" s="120"/>
    </row>
    <row r="303" spans="1:13" ht="15.75" customHeight="1">
      <c r="A303" s="119" t="s">
        <v>89</v>
      </c>
      <c r="B303" s="120" t="s">
        <v>5</v>
      </c>
      <c r="C303" s="120" t="s">
        <v>316</v>
      </c>
      <c r="D303" s="120" t="s">
        <v>396</v>
      </c>
      <c r="E303" s="120" t="s">
        <v>448</v>
      </c>
      <c r="F303" s="135" t="s">
        <v>347</v>
      </c>
      <c r="G303" s="120" t="s">
        <v>320</v>
      </c>
      <c r="H303" s="120"/>
      <c r="I303" s="120" t="s">
        <v>320</v>
      </c>
      <c r="J303" s="119"/>
      <c r="K303" s="120"/>
      <c r="L303" s="120"/>
      <c r="M303" s="120"/>
    </row>
    <row r="304" spans="1:13" ht="15.75" customHeight="1">
      <c r="A304" s="119" t="s">
        <v>89</v>
      </c>
      <c r="B304" s="120" t="s">
        <v>5</v>
      </c>
      <c r="C304" s="120" t="s">
        <v>316</v>
      </c>
      <c r="D304" s="120" t="s">
        <v>396</v>
      </c>
      <c r="E304" s="120" t="s">
        <v>449</v>
      </c>
      <c r="F304" s="135" t="s">
        <v>347</v>
      </c>
      <c r="G304" s="120" t="s">
        <v>320</v>
      </c>
      <c r="H304" s="120"/>
      <c r="I304" s="120" t="s">
        <v>320</v>
      </c>
      <c r="J304" s="119"/>
      <c r="K304" s="120"/>
      <c r="L304" s="120"/>
      <c r="M304" s="120"/>
    </row>
    <row r="305" spans="1:13" ht="15.75" customHeight="1">
      <c r="A305" s="119" t="s">
        <v>89</v>
      </c>
      <c r="B305" s="120" t="s">
        <v>5</v>
      </c>
      <c r="C305" s="120" t="s">
        <v>316</v>
      </c>
      <c r="D305" s="120" t="s">
        <v>396</v>
      </c>
      <c r="E305" s="120" t="s">
        <v>450</v>
      </c>
      <c r="F305" s="135" t="s">
        <v>347</v>
      </c>
      <c r="G305" s="120" t="s">
        <v>320</v>
      </c>
      <c r="H305" s="120"/>
      <c r="I305" s="120" t="s">
        <v>320</v>
      </c>
      <c r="J305" s="119"/>
      <c r="K305" s="120"/>
      <c r="L305" s="120"/>
      <c r="M305" s="120"/>
    </row>
    <row r="306" spans="1:13" ht="15.75" customHeight="1">
      <c r="A306" s="119" t="s">
        <v>89</v>
      </c>
      <c r="B306" s="120" t="s">
        <v>451</v>
      </c>
      <c r="C306" s="135" t="s">
        <v>452</v>
      </c>
      <c r="D306" s="120" t="s">
        <v>453</v>
      </c>
      <c r="E306" s="120" t="s">
        <v>454</v>
      </c>
      <c r="F306" s="135" t="s">
        <v>452</v>
      </c>
      <c r="G306" s="120"/>
      <c r="H306" s="120"/>
      <c r="I306" s="120"/>
      <c r="J306" s="119"/>
      <c r="K306" s="120"/>
      <c r="L306" s="120"/>
      <c r="M306" s="120"/>
    </row>
    <row r="307" spans="1:13" ht="15.75" customHeight="1">
      <c r="A307" s="119" t="s">
        <v>89</v>
      </c>
      <c r="B307" s="120" t="s">
        <v>451</v>
      </c>
      <c r="C307" s="135" t="s">
        <v>452</v>
      </c>
      <c r="D307" s="120" t="s">
        <v>453</v>
      </c>
      <c r="E307" s="120" t="s">
        <v>455</v>
      </c>
      <c r="F307" s="135" t="s">
        <v>456</v>
      </c>
      <c r="G307" s="120"/>
      <c r="H307" s="120"/>
      <c r="I307" s="120"/>
      <c r="J307" s="119"/>
      <c r="K307" s="120"/>
      <c r="L307" s="120"/>
      <c r="M307" s="120"/>
    </row>
    <row r="308" spans="1:13" ht="15.75" customHeight="1">
      <c r="A308" s="119" t="s">
        <v>89</v>
      </c>
      <c r="B308" s="120" t="s">
        <v>451</v>
      </c>
      <c r="C308" s="135" t="s">
        <v>452</v>
      </c>
      <c r="D308" s="120" t="s">
        <v>453</v>
      </c>
      <c r="E308" s="120" t="s">
        <v>457</v>
      </c>
      <c r="F308" s="135" t="s">
        <v>458</v>
      </c>
      <c r="G308" s="120"/>
      <c r="H308" s="120"/>
      <c r="I308" s="120"/>
      <c r="J308" s="119"/>
      <c r="K308" s="120"/>
      <c r="L308" s="120"/>
      <c r="M308" s="120"/>
    </row>
    <row r="309" spans="1:13" ht="15.75" customHeight="1">
      <c r="A309" s="119" t="s">
        <v>89</v>
      </c>
      <c r="B309" s="120" t="s">
        <v>451</v>
      </c>
      <c r="C309" s="135" t="s">
        <v>452</v>
      </c>
      <c r="D309" s="120" t="s">
        <v>453</v>
      </c>
      <c r="E309" s="120" t="s">
        <v>459</v>
      </c>
      <c r="F309" s="135" t="s">
        <v>460</v>
      </c>
      <c r="G309" s="120"/>
      <c r="H309" s="120"/>
      <c r="I309" s="120"/>
      <c r="J309" s="119"/>
      <c r="K309" s="120"/>
      <c r="L309" s="120"/>
      <c r="M309" s="120"/>
    </row>
    <row r="310" spans="1:13" ht="15.75" customHeight="1">
      <c r="A310" s="119" t="s">
        <v>89</v>
      </c>
      <c r="B310" s="120" t="s">
        <v>451</v>
      </c>
      <c r="C310" s="135" t="s">
        <v>452</v>
      </c>
      <c r="D310" s="120" t="s">
        <v>453</v>
      </c>
      <c r="E310" s="120" t="s">
        <v>461</v>
      </c>
      <c r="F310" s="135" t="s">
        <v>462</v>
      </c>
      <c r="G310" s="120"/>
      <c r="H310" s="120"/>
      <c r="I310" s="120"/>
      <c r="J310" s="119"/>
      <c r="K310" s="120"/>
      <c r="L310" s="120"/>
      <c r="M310" s="120"/>
    </row>
    <row r="311" spans="1:13" ht="15.75" customHeight="1">
      <c r="A311" s="119" t="s">
        <v>89</v>
      </c>
      <c r="B311" s="120" t="s">
        <v>451</v>
      </c>
      <c r="C311" s="135" t="s">
        <v>452</v>
      </c>
      <c r="D311" s="120" t="s">
        <v>453</v>
      </c>
      <c r="E311" s="120" t="s">
        <v>463</v>
      </c>
      <c r="F311" s="135" t="s">
        <v>464</v>
      </c>
      <c r="G311" s="120"/>
      <c r="H311" s="120"/>
      <c r="I311" s="120"/>
      <c r="J311" s="119"/>
      <c r="K311" s="120"/>
      <c r="L311" s="120"/>
      <c r="M311" s="120"/>
    </row>
    <row r="312" spans="1:13" ht="15.75" customHeight="1">
      <c r="A312" s="119" t="s">
        <v>89</v>
      </c>
      <c r="B312" s="120" t="s">
        <v>451</v>
      </c>
      <c r="C312" s="135" t="s">
        <v>452</v>
      </c>
      <c r="D312" s="120" t="s">
        <v>453</v>
      </c>
      <c r="E312" s="120" t="s">
        <v>465</v>
      </c>
      <c r="F312" s="135">
        <v>12345</v>
      </c>
      <c r="G312" s="120"/>
      <c r="H312" s="120"/>
      <c r="I312" s="120"/>
      <c r="J312" s="119"/>
      <c r="K312" s="120"/>
      <c r="L312" s="120"/>
      <c r="M312" s="120"/>
    </row>
    <row r="313" spans="1:13" ht="15.75" customHeight="1">
      <c r="A313" s="119" t="s">
        <v>89</v>
      </c>
      <c r="B313" s="120" t="s">
        <v>451</v>
      </c>
      <c r="C313" s="135" t="s">
        <v>452</v>
      </c>
      <c r="D313" s="120" t="s">
        <v>453</v>
      </c>
      <c r="E313" s="120" t="s">
        <v>466</v>
      </c>
      <c r="F313" s="135">
        <v>3</v>
      </c>
      <c r="G313" s="120"/>
      <c r="H313" s="120"/>
      <c r="I313" s="120"/>
      <c r="J313" s="119"/>
      <c r="K313" s="120"/>
      <c r="L313" s="120"/>
      <c r="M313" s="120"/>
    </row>
    <row r="314" spans="1:13" ht="15.75" customHeight="1">
      <c r="A314" s="119" t="s">
        <v>89</v>
      </c>
      <c r="B314" s="120" t="s">
        <v>451</v>
      </c>
      <c r="C314" s="135" t="s">
        <v>452</v>
      </c>
      <c r="D314" s="120" t="s">
        <v>453</v>
      </c>
      <c r="E314" s="120" t="s">
        <v>467</v>
      </c>
      <c r="F314" s="135" t="s">
        <v>458</v>
      </c>
      <c r="G314" s="120"/>
      <c r="H314" s="120"/>
      <c r="I314" s="120"/>
      <c r="J314" s="119"/>
      <c r="K314" s="120"/>
      <c r="L314" s="120"/>
      <c r="M314" s="120"/>
    </row>
    <row r="315" spans="1:13" ht="15.75" customHeight="1">
      <c r="A315" s="119" t="s">
        <v>89</v>
      </c>
      <c r="B315" s="120" t="s">
        <v>451</v>
      </c>
      <c r="C315" s="135" t="s">
        <v>452</v>
      </c>
      <c r="D315" s="120" t="s">
        <v>468</v>
      </c>
      <c r="E315" s="120" t="s">
        <v>469</v>
      </c>
      <c r="F315" s="135"/>
      <c r="G315" s="120"/>
      <c r="H315" s="120"/>
      <c r="I315" s="120"/>
      <c r="J315" s="119"/>
      <c r="K315" s="120"/>
      <c r="L315" s="120"/>
      <c r="M315" s="120"/>
    </row>
    <row r="316" spans="1:13" ht="15.75" customHeight="1">
      <c r="A316" s="119" t="s">
        <v>89</v>
      </c>
      <c r="B316" s="120" t="s">
        <v>451</v>
      </c>
      <c r="C316" s="135" t="s">
        <v>452</v>
      </c>
      <c r="D316" s="120" t="s">
        <v>468</v>
      </c>
      <c r="E316" s="120" t="s">
        <v>470</v>
      </c>
      <c r="F316" s="135" t="s">
        <v>471</v>
      </c>
      <c r="G316" s="120"/>
      <c r="H316" s="120"/>
      <c r="I316" s="120"/>
      <c r="J316" s="119"/>
      <c r="K316" s="120"/>
      <c r="L316" s="120"/>
      <c r="M316" s="120"/>
    </row>
    <row r="317" spans="1:13" ht="15.75" customHeight="1">
      <c r="A317" s="119" t="s">
        <v>89</v>
      </c>
      <c r="B317" s="120" t="s">
        <v>451</v>
      </c>
      <c r="C317" s="135" t="s">
        <v>452</v>
      </c>
      <c r="D317" s="120" t="s">
        <v>468</v>
      </c>
      <c r="E317" s="120" t="s">
        <v>472</v>
      </c>
      <c r="F317" s="135" t="s">
        <v>473</v>
      </c>
      <c r="G317" s="120"/>
      <c r="H317" s="120"/>
      <c r="I317" s="120"/>
      <c r="J317" s="119"/>
      <c r="K317" s="120"/>
      <c r="L317" s="120"/>
      <c r="M317" s="120"/>
    </row>
    <row r="318" spans="1:13" ht="15.75" customHeight="1">
      <c r="A318" s="119" t="s">
        <v>89</v>
      </c>
      <c r="B318" s="120" t="s">
        <v>451</v>
      </c>
      <c r="C318" s="135" t="s">
        <v>452</v>
      </c>
      <c r="D318" s="120" t="s">
        <v>468</v>
      </c>
      <c r="E318" s="120" t="s">
        <v>474</v>
      </c>
      <c r="F318" s="135">
        <v>300</v>
      </c>
      <c r="G318" s="120" t="s">
        <v>475</v>
      </c>
      <c r="H318" s="120"/>
      <c r="I318" s="120"/>
      <c r="J318" s="119"/>
      <c r="K318" s="120"/>
      <c r="L318" s="120"/>
      <c r="M318" s="120"/>
    </row>
    <row r="319" spans="1:13" ht="15.75" customHeight="1">
      <c r="A319" s="119" t="s">
        <v>89</v>
      </c>
      <c r="B319" s="120" t="s">
        <v>451</v>
      </c>
      <c r="C319" s="135" t="s">
        <v>476</v>
      </c>
      <c r="D319" s="120" t="s">
        <v>453</v>
      </c>
      <c r="E319" s="120" t="s">
        <v>454</v>
      </c>
      <c r="F319" s="135" t="s">
        <v>476</v>
      </c>
      <c r="G319" s="120"/>
      <c r="H319" s="120"/>
      <c r="I319" s="120"/>
      <c r="J319" s="119"/>
      <c r="K319" s="120"/>
      <c r="L319" s="120"/>
      <c r="M319" s="120"/>
    </row>
    <row r="320" spans="1:13" ht="15.75" customHeight="1">
      <c r="A320" s="119" t="s">
        <v>89</v>
      </c>
      <c r="B320" s="120" t="s">
        <v>451</v>
      </c>
      <c r="C320" s="135" t="s">
        <v>476</v>
      </c>
      <c r="D320" s="120" t="s">
        <v>453</v>
      </c>
      <c r="E320" s="120" t="s">
        <v>455</v>
      </c>
      <c r="F320" s="135" t="s">
        <v>477</v>
      </c>
      <c r="G320" s="120" t="s">
        <v>478</v>
      </c>
      <c r="H320" s="120"/>
      <c r="I320" s="120"/>
      <c r="J320" s="119"/>
      <c r="K320" s="120"/>
      <c r="L320" s="120"/>
      <c r="M320" s="120"/>
    </row>
    <row r="321" spans="1:13" ht="15.75" customHeight="1">
      <c r="A321" s="119" t="s">
        <v>89</v>
      </c>
      <c r="B321" s="120" t="s">
        <v>451</v>
      </c>
      <c r="C321" s="135" t="s">
        <v>476</v>
      </c>
      <c r="D321" s="120" t="s">
        <v>453</v>
      </c>
      <c r="E321" s="120" t="s">
        <v>479</v>
      </c>
      <c r="F321" s="135" t="s">
        <v>480</v>
      </c>
      <c r="G321" s="120"/>
      <c r="H321" s="120"/>
      <c r="I321" s="120"/>
      <c r="J321" s="119"/>
      <c r="K321" s="120"/>
      <c r="L321" s="120"/>
      <c r="M321" s="120"/>
    </row>
    <row r="322" spans="1:13" ht="15.75" customHeight="1">
      <c r="A322" s="119" t="s">
        <v>89</v>
      </c>
      <c r="B322" s="120" t="s">
        <v>451</v>
      </c>
      <c r="C322" s="135" t="s">
        <v>476</v>
      </c>
      <c r="D322" s="120" t="s">
        <v>453</v>
      </c>
      <c r="E322" s="120" t="s">
        <v>459</v>
      </c>
      <c r="F322" s="135" t="s">
        <v>481</v>
      </c>
      <c r="G322" s="120"/>
      <c r="H322" s="120"/>
      <c r="I322" s="120"/>
      <c r="J322" s="119"/>
      <c r="K322" s="120"/>
      <c r="L322" s="120"/>
      <c r="M322" s="120"/>
    </row>
    <row r="323" spans="1:13" ht="15.75" customHeight="1">
      <c r="A323" s="119" t="s">
        <v>89</v>
      </c>
      <c r="B323" s="120" t="s">
        <v>451</v>
      </c>
      <c r="C323" s="135" t="s">
        <v>476</v>
      </c>
      <c r="D323" s="120" t="s">
        <v>453</v>
      </c>
      <c r="E323" s="120" t="s">
        <v>461</v>
      </c>
      <c r="F323" s="135" t="s">
        <v>462</v>
      </c>
      <c r="G323" s="120"/>
      <c r="H323" s="120"/>
      <c r="I323" s="120"/>
      <c r="J323" s="119"/>
      <c r="K323" s="120"/>
      <c r="L323" s="120"/>
      <c r="M323" s="120"/>
    </row>
    <row r="324" spans="1:13" ht="15.75" customHeight="1">
      <c r="A324" s="119" t="s">
        <v>89</v>
      </c>
      <c r="B324" s="120" t="s">
        <v>451</v>
      </c>
      <c r="C324" s="135" t="s">
        <v>476</v>
      </c>
      <c r="D324" s="120" t="s">
        <v>453</v>
      </c>
      <c r="E324" s="120" t="s">
        <v>463</v>
      </c>
      <c r="F324" s="135" t="s">
        <v>464</v>
      </c>
      <c r="G324" s="120"/>
      <c r="H324" s="120"/>
      <c r="I324" s="120"/>
      <c r="J324" s="119"/>
      <c r="K324" s="120"/>
      <c r="L324" s="120"/>
      <c r="M324" s="120"/>
    </row>
    <row r="325" spans="1:13" ht="15.75" customHeight="1">
      <c r="A325" s="119" t="s">
        <v>89</v>
      </c>
      <c r="B325" s="120" t="s">
        <v>451</v>
      </c>
      <c r="C325" s="135" t="s">
        <v>476</v>
      </c>
      <c r="D325" s="120" t="s">
        <v>453</v>
      </c>
      <c r="E325" s="120" t="s">
        <v>465</v>
      </c>
      <c r="F325" s="135">
        <v>12345</v>
      </c>
      <c r="G325" s="120"/>
      <c r="H325" s="120"/>
      <c r="I325" s="120"/>
      <c r="J325" s="119"/>
      <c r="K325" s="120"/>
      <c r="L325" s="120"/>
      <c r="M325" s="120"/>
    </row>
    <row r="326" spans="1:13" ht="15.75" customHeight="1">
      <c r="A326" s="119" t="s">
        <v>89</v>
      </c>
      <c r="B326" s="120" t="s">
        <v>451</v>
      </c>
      <c r="C326" s="135" t="s">
        <v>476</v>
      </c>
      <c r="D326" s="120" t="s">
        <v>453</v>
      </c>
      <c r="E326" s="120" t="s">
        <v>466</v>
      </c>
      <c r="F326" s="135">
        <v>0</v>
      </c>
      <c r="G326" s="120"/>
      <c r="H326" s="120"/>
      <c r="I326" s="120"/>
      <c r="J326" s="119"/>
      <c r="K326" s="120"/>
      <c r="L326" s="120"/>
      <c r="M326" s="120"/>
    </row>
    <row r="327" spans="1:13" ht="15.75" customHeight="1">
      <c r="A327" s="119" t="s">
        <v>89</v>
      </c>
      <c r="B327" s="120" t="s">
        <v>451</v>
      </c>
      <c r="C327" s="135" t="s">
        <v>476</v>
      </c>
      <c r="D327" s="120" t="s">
        <v>468</v>
      </c>
      <c r="E327" s="120" t="s">
        <v>469</v>
      </c>
      <c r="F327" s="135"/>
      <c r="G327" s="120"/>
      <c r="H327" s="120"/>
      <c r="I327" s="120"/>
      <c r="J327" s="119"/>
      <c r="K327" s="120"/>
      <c r="L327" s="120"/>
      <c r="M327" s="120"/>
    </row>
    <row r="328" spans="1:13" ht="15.75" customHeight="1">
      <c r="A328" s="119" t="s">
        <v>89</v>
      </c>
      <c r="B328" s="120" t="s">
        <v>451</v>
      </c>
      <c r="C328" s="135" t="s">
        <v>476</v>
      </c>
      <c r="D328" s="120" t="s">
        <v>468</v>
      </c>
      <c r="E328" s="120" t="s">
        <v>470</v>
      </c>
      <c r="F328" s="135" t="s">
        <v>471</v>
      </c>
      <c r="G328" s="120"/>
      <c r="H328" s="120"/>
      <c r="I328" s="120"/>
      <c r="J328" s="119"/>
      <c r="K328" s="120"/>
      <c r="L328" s="120"/>
      <c r="M328" s="120"/>
    </row>
    <row r="329" spans="1:13" ht="15.75" customHeight="1">
      <c r="A329" s="119" t="s">
        <v>89</v>
      </c>
      <c r="B329" s="120" t="s">
        <v>451</v>
      </c>
      <c r="C329" s="135" t="s">
        <v>476</v>
      </c>
      <c r="D329" s="120" t="s">
        <v>468</v>
      </c>
      <c r="E329" s="120" t="s">
        <v>472</v>
      </c>
      <c r="F329" s="135" t="s">
        <v>473</v>
      </c>
      <c r="G329" s="120"/>
      <c r="H329" s="120"/>
      <c r="I329" s="120"/>
      <c r="J329" s="119"/>
      <c r="K329" s="120"/>
      <c r="L329" s="120"/>
      <c r="M329" s="120"/>
    </row>
    <row r="330" spans="1:13" ht="15.75" customHeight="1">
      <c r="A330" s="119" t="s">
        <v>89</v>
      </c>
      <c r="B330" s="120" t="s">
        <v>451</v>
      </c>
      <c r="C330" s="135" t="s">
        <v>476</v>
      </c>
      <c r="D330" s="120" t="s">
        <v>468</v>
      </c>
      <c r="E330" s="120" t="s">
        <v>474</v>
      </c>
      <c r="F330" s="135">
        <v>300</v>
      </c>
      <c r="G330" s="120" t="s">
        <v>475</v>
      </c>
      <c r="H330" s="120"/>
      <c r="I330" s="120"/>
      <c r="J330" s="119"/>
      <c r="K330" s="120"/>
      <c r="L330" s="120"/>
      <c r="M330" s="120"/>
    </row>
    <row r="331" spans="1:13" ht="15.75" customHeight="1">
      <c r="A331" s="119" t="s">
        <v>93</v>
      </c>
      <c r="B331" s="119" t="s">
        <v>110</v>
      </c>
      <c r="C331" s="119" t="s">
        <v>111</v>
      </c>
      <c r="D331" s="134" t="s">
        <v>112</v>
      </c>
      <c r="E331" s="120" t="s">
        <v>117</v>
      </c>
      <c r="F331" s="135" t="s">
        <v>118</v>
      </c>
      <c r="G331" s="120" t="s">
        <v>119</v>
      </c>
      <c r="H331" s="120"/>
      <c r="I331" s="120" t="s">
        <v>120</v>
      </c>
      <c r="J331" s="119"/>
      <c r="K331" s="120"/>
      <c r="L331" s="120"/>
      <c r="M331" s="120"/>
    </row>
    <row r="332" spans="1:13" ht="15.75" customHeight="1">
      <c r="A332" s="119" t="s">
        <v>93</v>
      </c>
      <c r="B332" s="119" t="s">
        <v>110</v>
      </c>
      <c r="C332" s="119" t="s">
        <v>111</v>
      </c>
      <c r="D332" s="134" t="s">
        <v>112</v>
      </c>
      <c r="E332" s="120" t="s">
        <v>121</v>
      </c>
      <c r="F332" s="135" t="s">
        <v>122</v>
      </c>
      <c r="G332" s="120" t="s">
        <v>115</v>
      </c>
      <c r="H332" s="120"/>
      <c r="I332" s="120" t="s">
        <v>116</v>
      </c>
      <c r="J332" s="119"/>
      <c r="K332" s="120"/>
      <c r="L332" s="120"/>
      <c r="M332" s="120"/>
    </row>
    <row r="333" spans="1:13" ht="15.75" customHeight="1">
      <c r="A333" s="119" t="s">
        <v>93</v>
      </c>
      <c r="B333" s="119" t="s">
        <v>110</v>
      </c>
      <c r="C333" s="119" t="s">
        <v>111</v>
      </c>
      <c r="D333" s="134" t="s">
        <v>112</v>
      </c>
      <c r="E333" s="120" t="s">
        <v>123</v>
      </c>
      <c r="F333" s="135" t="s">
        <v>124</v>
      </c>
      <c r="G333" s="120"/>
      <c r="H333" s="120"/>
      <c r="I333" s="120"/>
      <c r="J333" s="119"/>
      <c r="K333" s="120"/>
      <c r="L333" s="120"/>
      <c r="M333" s="120"/>
    </row>
    <row r="334" spans="1:13" ht="15.75" customHeight="1">
      <c r="A334" s="119" t="s">
        <v>93</v>
      </c>
      <c r="B334" s="119" t="s">
        <v>110</v>
      </c>
      <c r="C334" s="119" t="s">
        <v>111</v>
      </c>
      <c r="D334" s="134" t="s">
        <v>112</v>
      </c>
      <c r="E334" s="120" t="s">
        <v>125</v>
      </c>
      <c r="F334" s="135" t="s">
        <v>126</v>
      </c>
      <c r="G334" s="120"/>
      <c r="H334" s="120"/>
      <c r="I334" s="120"/>
      <c r="J334" s="119"/>
      <c r="K334" s="120"/>
      <c r="L334" s="120"/>
      <c r="M334" s="120"/>
    </row>
    <row r="335" spans="1:13" ht="15.75" customHeight="1">
      <c r="A335" s="119" t="s">
        <v>93</v>
      </c>
      <c r="B335" s="119" t="s">
        <v>110</v>
      </c>
      <c r="C335" s="119" t="s">
        <v>111</v>
      </c>
      <c r="D335" s="134" t="s">
        <v>112</v>
      </c>
      <c r="E335" s="120" t="s">
        <v>127</v>
      </c>
      <c r="F335" s="135" t="s">
        <v>128</v>
      </c>
      <c r="G335" s="120" t="s">
        <v>129</v>
      </c>
      <c r="H335" s="120"/>
      <c r="I335" s="120"/>
      <c r="J335" s="119"/>
      <c r="K335" s="120"/>
      <c r="L335" s="120"/>
      <c r="M335" s="120"/>
    </row>
    <row r="336" spans="1:13" ht="15.75" customHeight="1">
      <c r="A336" s="119" t="s">
        <v>93</v>
      </c>
      <c r="B336" s="119" t="s">
        <v>110</v>
      </c>
      <c r="C336" s="119" t="s">
        <v>111</v>
      </c>
      <c r="D336" s="134" t="s">
        <v>112</v>
      </c>
      <c r="E336" s="120" t="s">
        <v>130</v>
      </c>
      <c r="F336" s="135"/>
      <c r="G336" s="120"/>
      <c r="H336" s="120"/>
      <c r="I336" s="120"/>
      <c r="J336" s="119"/>
      <c r="K336" s="120"/>
      <c r="L336" s="120"/>
      <c r="M336" s="120"/>
    </row>
    <row r="337" spans="1:13" ht="15.75" customHeight="1">
      <c r="A337" s="119" t="s">
        <v>93</v>
      </c>
      <c r="B337" s="119" t="s">
        <v>110</v>
      </c>
      <c r="C337" s="119" t="s">
        <v>111</v>
      </c>
      <c r="D337" s="134" t="s">
        <v>112</v>
      </c>
      <c r="E337" s="120" t="s">
        <v>131</v>
      </c>
      <c r="F337" s="135"/>
      <c r="G337" s="120"/>
      <c r="H337" s="120"/>
      <c r="I337" s="120"/>
      <c r="J337" s="119"/>
      <c r="K337" s="120"/>
      <c r="L337" s="120"/>
      <c r="M337" s="120"/>
    </row>
    <row r="338" spans="1:13" ht="15.75" customHeight="1">
      <c r="A338" s="119" t="s">
        <v>93</v>
      </c>
      <c r="B338" s="119" t="s">
        <v>110</v>
      </c>
      <c r="C338" s="119" t="s">
        <v>111</v>
      </c>
      <c r="D338" s="134" t="s">
        <v>112</v>
      </c>
      <c r="E338" s="120" t="s">
        <v>132</v>
      </c>
      <c r="F338" s="135" t="s">
        <v>133</v>
      </c>
      <c r="G338" s="120" t="s">
        <v>134</v>
      </c>
      <c r="H338" s="120"/>
      <c r="I338" s="120" t="s">
        <v>135</v>
      </c>
      <c r="J338" s="119"/>
      <c r="K338" s="120"/>
      <c r="L338" s="120"/>
      <c r="M338" s="120"/>
    </row>
    <row r="339" spans="1:13" ht="24.95" customHeight="1">
      <c r="A339" s="119" t="s">
        <v>93</v>
      </c>
      <c r="B339" s="119" t="s">
        <v>110</v>
      </c>
      <c r="C339" s="119" t="s">
        <v>111</v>
      </c>
      <c r="D339" s="134" t="s">
        <v>482</v>
      </c>
      <c r="E339" s="120" t="s">
        <v>483</v>
      </c>
      <c r="F339" s="135">
        <v>1500000</v>
      </c>
      <c r="G339" s="120"/>
      <c r="H339" s="120"/>
      <c r="I339" s="120" t="s">
        <v>484</v>
      </c>
      <c r="J339" s="119"/>
      <c r="K339" s="120"/>
      <c r="L339" s="120"/>
      <c r="M339" s="120"/>
    </row>
    <row r="340" spans="1:13" ht="15.75" customHeight="1">
      <c r="A340" s="119" t="s">
        <v>93</v>
      </c>
      <c r="B340" s="119" t="s">
        <v>110</v>
      </c>
      <c r="C340" s="119" t="s">
        <v>111</v>
      </c>
      <c r="D340" s="134" t="s">
        <v>482</v>
      </c>
      <c r="E340" s="120" t="s">
        <v>159</v>
      </c>
      <c r="F340" s="135">
        <v>11000</v>
      </c>
      <c r="G340" s="120" t="s">
        <v>485</v>
      </c>
      <c r="H340" s="120"/>
      <c r="I340" s="120" t="s">
        <v>249</v>
      </c>
      <c r="J340" s="119"/>
      <c r="K340" s="120"/>
      <c r="L340" s="120"/>
      <c r="M340" s="120"/>
    </row>
    <row r="341" spans="1:13" ht="15.75" customHeight="1">
      <c r="A341" s="119" t="s">
        <v>93</v>
      </c>
      <c r="B341" s="119" t="s">
        <v>110</v>
      </c>
      <c r="C341" s="119" t="s">
        <v>111</v>
      </c>
      <c r="D341" s="134" t="s">
        <v>482</v>
      </c>
      <c r="E341" s="120" t="s">
        <v>486</v>
      </c>
      <c r="F341" s="135">
        <v>133125</v>
      </c>
      <c r="G341" s="120"/>
      <c r="H341" s="120"/>
      <c r="I341" s="120" t="s">
        <v>487</v>
      </c>
      <c r="J341" s="119"/>
      <c r="K341" s="120"/>
      <c r="L341" s="120"/>
      <c r="M341" s="120"/>
    </row>
    <row r="342" spans="1:13" ht="15.75" customHeight="1">
      <c r="A342" s="119" t="s">
        <v>93</v>
      </c>
      <c r="B342" s="119" t="s">
        <v>110</v>
      </c>
      <c r="C342" s="119" t="s">
        <v>111</v>
      </c>
      <c r="D342" s="134" t="s">
        <v>482</v>
      </c>
      <c r="E342" s="120" t="s">
        <v>488</v>
      </c>
      <c r="F342" s="135">
        <v>2</v>
      </c>
      <c r="G342" s="120"/>
      <c r="H342" s="120"/>
      <c r="I342" s="120" t="s">
        <v>487</v>
      </c>
      <c r="J342" s="119"/>
      <c r="K342" s="120"/>
      <c r="L342" s="120"/>
      <c r="M342" s="120"/>
    </row>
    <row r="343" spans="1:13" ht="15.75" customHeight="1">
      <c r="A343" s="119" t="s">
        <v>93</v>
      </c>
      <c r="B343" s="119" t="s">
        <v>110</v>
      </c>
      <c r="C343" s="119" t="s">
        <v>111</v>
      </c>
      <c r="D343" s="134" t="s">
        <v>482</v>
      </c>
      <c r="E343" s="120" t="s">
        <v>489</v>
      </c>
      <c r="F343" s="135">
        <v>10500</v>
      </c>
      <c r="G343" s="120"/>
      <c r="H343" s="120"/>
      <c r="I343" s="120" t="s">
        <v>490</v>
      </c>
      <c r="J343" s="119"/>
      <c r="K343" s="120"/>
      <c r="L343" s="120"/>
      <c r="M343" s="120"/>
    </row>
    <row r="344" spans="1:13" ht="15.75" customHeight="1">
      <c r="A344" s="119" t="s">
        <v>93</v>
      </c>
      <c r="B344" s="119" t="s">
        <v>110</v>
      </c>
      <c r="C344" s="119" t="s">
        <v>111</v>
      </c>
      <c r="D344" s="134" t="s">
        <v>157</v>
      </c>
      <c r="E344" s="120" t="s">
        <v>491</v>
      </c>
      <c r="F344" s="135">
        <v>1895000</v>
      </c>
      <c r="G344" s="120"/>
      <c r="H344" s="120"/>
      <c r="I344" s="120" t="s">
        <v>249</v>
      </c>
      <c r="J344" s="119"/>
      <c r="K344" s="120"/>
      <c r="L344" s="120"/>
      <c r="M344" s="120"/>
    </row>
    <row r="345" spans="1:13" ht="15.75" customHeight="1">
      <c r="A345" s="119" t="s">
        <v>93</v>
      </c>
      <c r="B345" s="119" t="s">
        <v>110</v>
      </c>
      <c r="C345" s="119" t="s">
        <v>111</v>
      </c>
      <c r="D345" s="134" t="s">
        <v>157</v>
      </c>
      <c r="E345" s="120" t="s">
        <v>492</v>
      </c>
      <c r="F345" s="135">
        <v>0.55534986807387865</v>
      </c>
      <c r="G345" s="120" t="s">
        <v>493</v>
      </c>
      <c r="H345" s="120"/>
      <c r="I345" s="138"/>
      <c r="J345" s="119"/>
      <c r="K345" s="120"/>
      <c r="L345" s="120"/>
      <c r="M345" s="120"/>
    </row>
    <row r="346" spans="1:13" ht="15.75" customHeight="1">
      <c r="A346" s="119" t="s">
        <v>93</v>
      </c>
      <c r="B346" s="119" t="s">
        <v>110</v>
      </c>
      <c r="C346" s="119" t="s">
        <v>111</v>
      </c>
      <c r="D346" s="134" t="s">
        <v>157</v>
      </c>
      <c r="E346" s="120" t="s">
        <v>494</v>
      </c>
      <c r="F346" s="135">
        <v>909068</v>
      </c>
      <c r="G346" s="120"/>
      <c r="H346" s="120"/>
      <c r="I346" s="120"/>
      <c r="J346" s="119"/>
      <c r="K346" s="120"/>
      <c r="L346" s="120"/>
      <c r="M346" s="120"/>
    </row>
    <row r="347" spans="1:13" ht="15.75" customHeight="1">
      <c r="A347" s="119" t="s">
        <v>93</v>
      </c>
      <c r="B347" s="119" t="s">
        <v>110</v>
      </c>
      <c r="C347" s="119" t="s">
        <v>111</v>
      </c>
      <c r="D347" s="134" t="s">
        <v>495</v>
      </c>
      <c r="E347" s="120" t="s">
        <v>496</v>
      </c>
      <c r="F347" s="135">
        <v>3400</v>
      </c>
      <c r="G347" s="120" t="s">
        <v>497</v>
      </c>
      <c r="H347" s="120"/>
      <c r="I347" s="120" t="s">
        <v>498</v>
      </c>
      <c r="J347" s="119"/>
      <c r="K347" s="120"/>
      <c r="L347" s="120"/>
      <c r="M347" s="120"/>
    </row>
    <row r="348" spans="1:13" ht="15.75" customHeight="1">
      <c r="A348" s="119" t="s">
        <v>93</v>
      </c>
      <c r="B348" s="119" t="s">
        <v>110</v>
      </c>
      <c r="C348" s="119" t="s">
        <v>111</v>
      </c>
      <c r="D348" s="134" t="s">
        <v>495</v>
      </c>
      <c r="E348" s="120" t="s">
        <v>499</v>
      </c>
      <c r="F348" s="135">
        <v>3354</v>
      </c>
      <c r="G348" s="120"/>
      <c r="H348" s="120"/>
      <c r="I348" s="120"/>
      <c r="J348" s="119"/>
      <c r="K348" s="120"/>
      <c r="L348" s="120"/>
      <c r="M348" s="120"/>
    </row>
    <row r="349" spans="1:13" ht="15.75" customHeight="1">
      <c r="A349" s="119" t="s">
        <v>93</v>
      </c>
      <c r="B349" s="119" t="s">
        <v>110</v>
      </c>
      <c r="C349" s="119" t="s">
        <v>111</v>
      </c>
      <c r="D349" s="134" t="s">
        <v>495</v>
      </c>
      <c r="E349" s="120" t="s">
        <v>500</v>
      </c>
      <c r="F349" s="135">
        <v>3254</v>
      </c>
      <c r="G349" s="120"/>
      <c r="H349" s="120"/>
      <c r="I349" s="120"/>
      <c r="J349" s="119"/>
      <c r="K349" s="120"/>
      <c r="L349" s="120"/>
      <c r="M349" s="120"/>
    </row>
    <row r="350" spans="1:13" ht="15.75" customHeight="1">
      <c r="A350" s="119" t="s">
        <v>93</v>
      </c>
      <c r="B350" s="119" t="s">
        <v>110</v>
      </c>
      <c r="C350" s="119" t="s">
        <v>111</v>
      </c>
      <c r="D350" s="134" t="s">
        <v>495</v>
      </c>
      <c r="E350" s="120" t="s">
        <v>501</v>
      </c>
      <c r="F350" s="135">
        <v>3220</v>
      </c>
      <c r="G350" s="120"/>
      <c r="H350" s="120"/>
      <c r="I350" s="120"/>
      <c r="J350" s="119"/>
      <c r="K350" s="120"/>
      <c r="L350" s="120"/>
      <c r="M350" s="120"/>
    </row>
    <row r="351" spans="1:13" ht="15.75" customHeight="1">
      <c r="A351" s="119" t="s">
        <v>93</v>
      </c>
      <c r="B351" s="119" t="s">
        <v>110</v>
      </c>
      <c r="C351" s="119" t="s">
        <v>5</v>
      </c>
      <c r="D351" s="134" t="s">
        <v>502</v>
      </c>
      <c r="E351" s="120" t="s">
        <v>503</v>
      </c>
      <c r="F351" s="135" t="s">
        <v>316</v>
      </c>
      <c r="G351" s="120"/>
      <c r="H351" s="120"/>
      <c r="I351" s="120" t="s">
        <v>504</v>
      </c>
      <c r="J351" s="119"/>
      <c r="K351" s="120"/>
      <c r="L351" s="120"/>
      <c r="M351" s="120"/>
    </row>
    <row r="352" spans="1:13" ht="15.75" customHeight="1">
      <c r="A352" s="119" t="s">
        <v>93</v>
      </c>
      <c r="B352" s="119" t="s">
        <v>110</v>
      </c>
      <c r="C352" s="119" t="s">
        <v>5</v>
      </c>
      <c r="D352" s="134" t="s">
        <v>502</v>
      </c>
      <c r="E352" s="120" t="s">
        <v>505</v>
      </c>
      <c r="F352" s="135" t="s">
        <v>506</v>
      </c>
      <c r="G352" s="120"/>
      <c r="H352" s="120"/>
      <c r="I352" s="120" t="s">
        <v>507</v>
      </c>
      <c r="J352" s="119"/>
      <c r="K352" s="120"/>
      <c r="L352" s="120"/>
      <c r="M352" s="120"/>
    </row>
    <row r="353" spans="1:13" ht="15.75" customHeight="1">
      <c r="A353" s="119" t="s">
        <v>93</v>
      </c>
      <c r="B353" s="119" t="s">
        <v>110</v>
      </c>
      <c r="C353" s="119" t="s">
        <v>5</v>
      </c>
      <c r="D353" s="134" t="s">
        <v>502</v>
      </c>
      <c r="E353" s="120" t="s">
        <v>508</v>
      </c>
      <c r="F353" s="135">
        <v>2000000</v>
      </c>
      <c r="G353" s="120"/>
      <c r="H353" s="120"/>
      <c r="I353" s="120" t="s">
        <v>509</v>
      </c>
      <c r="J353" s="119"/>
      <c r="K353" s="120"/>
      <c r="L353" s="120"/>
      <c r="M353" s="120"/>
    </row>
    <row r="354" spans="1:13" ht="15.75" customHeight="1">
      <c r="A354" s="119" t="s">
        <v>93</v>
      </c>
      <c r="B354" s="119" t="s">
        <v>110</v>
      </c>
      <c r="C354" s="119" t="s">
        <v>5</v>
      </c>
      <c r="D354" s="134" t="s">
        <v>502</v>
      </c>
      <c r="E354" s="120" t="s">
        <v>510</v>
      </c>
      <c r="F354" s="135">
        <v>8000</v>
      </c>
      <c r="G354" s="120"/>
      <c r="H354" s="120"/>
      <c r="I354" s="138" t="s">
        <v>509</v>
      </c>
      <c r="J354" s="119"/>
      <c r="K354" s="120"/>
      <c r="L354" s="120"/>
      <c r="M354" s="120"/>
    </row>
    <row r="355" spans="1:13" ht="15.75" customHeight="1">
      <c r="A355" s="119" t="s">
        <v>93</v>
      </c>
      <c r="B355" s="119" t="s">
        <v>110</v>
      </c>
      <c r="C355" s="119" t="s">
        <v>136</v>
      </c>
      <c r="D355" s="134" t="s">
        <v>137</v>
      </c>
      <c r="E355" s="120" t="s">
        <v>138</v>
      </c>
      <c r="F355" s="135">
        <v>1052388</v>
      </c>
      <c r="G355" s="120"/>
      <c r="H355" s="120"/>
      <c r="I355" s="120" t="s">
        <v>139</v>
      </c>
      <c r="J355" s="119"/>
      <c r="K355" s="120"/>
      <c r="L355" s="120"/>
      <c r="M355" s="120"/>
    </row>
    <row r="356" spans="1:13" ht="15.75" customHeight="1">
      <c r="A356" s="119" t="s">
        <v>93</v>
      </c>
      <c r="B356" s="119" t="s">
        <v>110</v>
      </c>
      <c r="C356" s="119" t="s">
        <v>136</v>
      </c>
      <c r="D356" s="134" t="s">
        <v>137</v>
      </c>
      <c r="E356" s="120" t="s">
        <v>140</v>
      </c>
      <c r="F356" s="135" t="s">
        <v>40</v>
      </c>
      <c r="G356" s="120"/>
      <c r="H356" s="120"/>
      <c r="I356" s="120" t="s">
        <v>139</v>
      </c>
      <c r="J356" s="119"/>
      <c r="K356" s="120"/>
      <c r="L356" s="120"/>
      <c r="M356" s="120"/>
    </row>
    <row r="357" spans="1:13" ht="15.75" customHeight="1">
      <c r="A357" s="119" t="s">
        <v>93</v>
      </c>
      <c r="B357" s="119" t="s">
        <v>110</v>
      </c>
      <c r="C357" s="119" t="s">
        <v>136</v>
      </c>
      <c r="D357" s="134" t="s">
        <v>137</v>
      </c>
      <c r="E357" s="120" t="s">
        <v>141</v>
      </c>
      <c r="F357" s="135">
        <v>6243</v>
      </c>
      <c r="G357" s="120"/>
      <c r="H357" s="120"/>
      <c r="I357" s="120" t="s">
        <v>139</v>
      </c>
      <c r="J357" s="119"/>
      <c r="K357" s="120"/>
      <c r="L357" s="120"/>
      <c r="M357" s="120"/>
    </row>
    <row r="358" spans="1:13" ht="15.75" customHeight="1">
      <c r="A358" s="119" t="s">
        <v>93</v>
      </c>
      <c r="B358" s="119" t="s">
        <v>110</v>
      </c>
      <c r="C358" s="119" t="s">
        <v>136</v>
      </c>
      <c r="D358" s="134" t="s">
        <v>137</v>
      </c>
      <c r="E358" s="120" t="s">
        <v>142</v>
      </c>
      <c r="F358" s="135" t="s">
        <v>3</v>
      </c>
      <c r="G358" s="120"/>
      <c r="H358" s="120"/>
      <c r="I358" s="120" t="s">
        <v>139</v>
      </c>
      <c r="J358" s="119"/>
      <c r="K358" s="120"/>
      <c r="L358" s="120"/>
      <c r="M358" s="120"/>
    </row>
    <row r="359" spans="1:13" ht="15.75" customHeight="1">
      <c r="A359" s="119" t="s">
        <v>93</v>
      </c>
      <c r="B359" s="119" t="s">
        <v>110</v>
      </c>
      <c r="C359" s="119" t="s">
        <v>136</v>
      </c>
      <c r="D359" s="134" t="s">
        <v>143</v>
      </c>
      <c r="E359" s="120" t="s">
        <v>144</v>
      </c>
      <c r="F359" s="135" t="s">
        <v>3</v>
      </c>
      <c r="G359" s="120"/>
      <c r="H359" s="120"/>
      <c r="I359" s="120" t="s">
        <v>139</v>
      </c>
      <c r="J359" s="119"/>
      <c r="K359" s="120"/>
      <c r="L359" s="120"/>
      <c r="M359" s="120"/>
    </row>
    <row r="360" spans="1:13" ht="15.75" customHeight="1">
      <c r="A360" s="119" t="s">
        <v>93</v>
      </c>
      <c r="B360" s="119" t="s">
        <v>145</v>
      </c>
      <c r="C360" s="119" t="s">
        <v>146</v>
      </c>
      <c r="D360" s="134" t="s">
        <v>147</v>
      </c>
      <c r="E360" s="120" t="s">
        <v>148</v>
      </c>
      <c r="F360" s="135" t="s">
        <v>149</v>
      </c>
      <c r="G360" s="120" t="s">
        <v>150</v>
      </c>
      <c r="H360" s="120"/>
      <c r="I360" s="138"/>
      <c r="J360" s="119"/>
      <c r="K360" s="120"/>
      <c r="L360" s="120"/>
      <c r="M360" s="120"/>
    </row>
    <row r="361" spans="1:13" ht="15.75" customHeight="1">
      <c r="A361" s="119" t="s">
        <v>93</v>
      </c>
      <c r="B361" s="119" t="s">
        <v>145</v>
      </c>
      <c r="C361" s="119" t="s">
        <v>146</v>
      </c>
      <c r="D361" s="134" t="s">
        <v>151</v>
      </c>
      <c r="E361" s="120" t="s">
        <v>152</v>
      </c>
      <c r="F361" s="135">
        <v>3</v>
      </c>
      <c r="G361" s="120"/>
      <c r="H361" s="120"/>
      <c r="I361" s="120" t="s">
        <v>153</v>
      </c>
      <c r="J361" s="119"/>
      <c r="K361" s="120"/>
      <c r="L361" s="120"/>
      <c r="M361" s="120"/>
    </row>
    <row r="362" spans="1:13" ht="15.75" customHeight="1">
      <c r="A362" s="119" t="s">
        <v>93</v>
      </c>
      <c r="B362" s="119" t="s">
        <v>145</v>
      </c>
      <c r="C362" s="119" t="s">
        <v>146</v>
      </c>
      <c r="D362" s="134" t="s">
        <v>151</v>
      </c>
      <c r="E362" s="120" t="s">
        <v>154</v>
      </c>
      <c r="F362" s="135">
        <v>43070</v>
      </c>
      <c r="G362" s="120"/>
      <c r="H362" s="120"/>
      <c r="I362" s="120" t="s">
        <v>155</v>
      </c>
      <c r="J362" s="119"/>
      <c r="K362" s="120"/>
      <c r="L362" s="120"/>
      <c r="M362" s="120"/>
    </row>
    <row r="363" spans="1:13" ht="15.75" customHeight="1">
      <c r="A363" s="119" t="s">
        <v>93</v>
      </c>
      <c r="B363" s="119" t="s">
        <v>145</v>
      </c>
      <c r="C363" s="119" t="s">
        <v>156</v>
      </c>
      <c r="D363" s="134" t="s">
        <v>157</v>
      </c>
      <c r="E363" s="120" t="s">
        <v>158</v>
      </c>
      <c r="F363" s="135">
        <v>38838</v>
      </c>
      <c r="G363" s="120"/>
      <c r="H363" s="120"/>
      <c r="I363" s="120"/>
      <c r="J363" s="119"/>
      <c r="K363" s="120"/>
      <c r="L363" s="120"/>
      <c r="M363" s="120"/>
    </row>
    <row r="364" spans="1:13" ht="15.75" customHeight="1">
      <c r="A364" s="119" t="s">
        <v>93</v>
      </c>
      <c r="B364" s="119" t="s">
        <v>145</v>
      </c>
      <c r="C364" s="119" t="s">
        <v>156</v>
      </c>
      <c r="D364" s="134" t="s">
        <v>157</v>
      </c>
      <c r="E364" s="120" t="s">
        <v>159</v>
      </c>
      <c r="F364" s="135" t="s">
        <v>160</v>
      </c>
      <c r="G364" s="120"/>
      <c r="H364" s="120"/>
      <c r="I364" s="120"/>
      <c r="J364" s="119"/>
      <c r="K364" s="120"/>
      <c r="L364" s="120"/>
      <c r="M364" s="120"/>
    </row>
    <row r="365" spans="1:13" ht="15.75" customHeight="1">
      <c r="A365" s="119" t="s">
        <v>93</v>
      </c>
      <c r="B365" s="119" t="s">
        <v>145</v>
      </c>
      <c r="C365" s="119" t="s">
        <v>156</v>
      </c>
      <c r="D365" s="134" t="s">
        <v>157</v>
      </c>
      <c r="E365" s="120" t="s">
        <v>161</v>
      </c>
      <c r="F365" s="135" t="s">
        <v>162</v>
      </c>
      <c r="G365" s="120"/>
      <c r="H365" s="120"/>
      <c r="I365" s="120"/>
      <c r="J365" s="119"/>
      <c r="K365" s="120"/>
      <c r="L365" s="120"/>
      <c r="M365" s="120"/>
    </row>
    <row r="366" spans="1:13" ht="15.75" customHeight="1">
      <c r="A366" s="119" t="s">
        <v>93</v>
      </c>
      <c r="B366" s="119" t="s">
        <v>145</v>
      </c>
      <c r="C366" s="119" t="s">
        <v>156</v>
      </c>
      <c r="D366" s="134" t="s">
        <v>157</v>
      </c>
      <c r="E366" s="120" t="s">
        <v>163</v>
      </c>
      <c r="F366" s="135">
        <v>42559</v>
      </c>
      <c r="G366" s="120"/>
      <c r="H366" s="120"/>
      <c r="I366" s="120"/>
      <c r="J366" s="119"/>
      <c r="K366" s="120"/>
      <c r="L366" s="120"/>
      <c r="M366" s="120"/>
    </row>
    <row r="367" spans="1:13" ht="15.75" customHeight="1">
      <c r="A367" s="119" t="s">
        <v>93</v>
      </c>
      <c r="B367" s="119" t="s">
        <v>145</v>
      </c>
      <c r="C367" s="119" t="s">
        <v>156</v>
      </c>
      <c r="D367" s="134" t="s">
        <v>22</v>
      </c>
      <c r="E367" s="120" t="s">
        <v>164</v>
      </c>
      <c r="F367" s="135" t="s">
        <v>165</v>
      </c>
      <c r="G367" s="120"/>
      <c r="H367" s="120"/>
      <c r="I367" s="120" t="s">
        <v>166</v>
      </c>
      <c r="J367" s="119"/>
      <c r="K367" s="120"/>
      <c r="L367" s="120"/>
      <c r="M367" s="120"/>
    </row>
    <row r="368" spans="1:13" ht="15.75" customHeight="1">
      <c r="A368" s="119" t="s">
        <v>93</v>
      </c>
      <c r="B368" s="119" t="s">
        <v>145</v>
      </c>
      <c r="C368" s="119" t="s">
        <v>167</v>
      </c>
      <c r="D368" s="134" t="s">
        <v>168</v>
      </c>
      <c r="E368" s="120" t="s">
        <v>169</v>
      </c>
      <c r="F368" s="135">
        <v>1053.42</v>
      </c>
      <c r="G368" s="120"/>
      <c r="H368" s="120"/>
      <c r="I368" s="120"/>
      <c r="J368" s="119"/>
      <c r="K368" s="120"/>
      <c r="L368" s="120"/>
      <c r="M368" s="120"/>
    </row>
    <row r="369" spans="1:13" ht="15.75" customHeight="1">
      <c r="A369" s="119" t="s">
        <v>93</v>
      </c>
      <c r="B369" s="119" t="s">
        <v>145</v>
      </c>
      <c r="C369" s="119" t="s">
        <v>167</v>
      </c>
      <c r="D369" s="134" t="s">
        <v>168</v>
      </c>
      <c r="E369" s="120" t="s">
        <v>170</v>
      </c>
      <c r="F369" s="135" t="s">
        <v>171</v>
      </c>
      <c r="G369" s="120"/>
      <c r="H369" s="120"/>
      <c r="I369" s="120"/>
      <c r="J369" s="119"/>
      <c r="K369" s="120"/>
      <c r="L369" s="120"/>
      <c r="M369" s="120"/>
    </row>
    <row r="370" spans="1:13" ht="15.75" customHeight="1">
      <c r="A370" s="119" t="s">
        <v>93</v>
      </c>
      <c r="B370" s="119" t="s">
        <v>145</v>
      </c>
      <c r="C370" s="119" t="s">
        <v>167</v>
      </c>
      <c r="D370" s="134" t="s">
        <v>168</v>
      </c>
      <c r="E370" s="120" t="s">
        <v>172</v>
      </c>
      <c r="F370" s="135" t="s">
        <v>173</v>
      </c>
      <c r="G370" s="120"/>
      <c r="H370" s="120"/>
      <c r="I370" s="120" t="s">
        <v>174</v>
      </c>
      <c r="J370" s="119"/>
      <c r="K370" s="120"/>
      <c r="L370" s="120"/>
      <c r="M370" s="120"/>
    </row>
    <row r="371" spans="1:13" ht="15.75" customHeight="1">
      <c r="A371" s="119" t="s">
        <v>93</v>
      </c>
      <c r="B371" s="119" t="s">
        <v>145</v>
      </c>
      <c r="C371" s="119" t="s">
        <v>167</v>
      </c>
      <c r="D371" s="134" t="s">
        <v>168</v>
      </c>
      <c r="E371" s="120" t="s">
        <v>175</v>
      </c>
      <c r="F371" s="135" t="s">
        <v>176</v>
      </c>
      <c r="G371" s="120"/>
      <c r="H371" s="120"/>
      <c r="I371" s="120" t="s">
        <v>177</v>
      </c>
      <c r="J371" s="119"/>
      <c r="K371" s="120"/>
      <c r="L371" s="120"/>
      <c r="M371" s="120"/>
    </row>
    <row r="372" spans="1:13" ht="15.75" customHeight="1">
      <c r="A372" s="119" t="s">
        <v>93</v>
      </c>
      <c r="B372" s="119" t="s">
        <v>145</v>
      </c>
      <c r="C372" s="119" t="s">
        <v>167</v>
      </c>
      <c r="D372" s="134" t="s">
        <v>168</v>
      </c>
      <c r="E372" s="120" t="s">
        <v>86</v>
      </c>
      <c r="F372" s="135" t="s">
        <v>178</v>
      </c>
      <c r="G372" s="120"/>
      <c r="H372" s="120"/>
      <c r="I372" s="138"/>
      <c r="J372" s="119"/>
      <c r="K372" s="120"/>
      <c r="L372" s="120"/>
      <c r="M372" s="120"/>
    </row>
    <row r="373" spans="1:13" ht="15.75" customHeight="1">
      <c r="A373" s="119" t="s">
        <v>93</v>
      </c>
      <c r="B373" s="119" t="s">
        <v>145</v>
      </c>
      <c r="C373" s="119" t="s">
        <v>167</v>
      </c>
      <c r="D373" s="134" t="s">
        <v>168</v>
      </c>
      <c r="E373" s="120" t="s">
        <v>179</v>
      </c>
      <c r="F373" s="135">
        <v>0</v>
      </c>
      <c r="G373" s="120"/>
      <c r="H373" s="120"/>
      <c r="I373" s="120"/>
      <c r="J373" s="119"/>
      <c r="K373" s="120"/>
      <c r="L373" s="120"/>
      <c r="M373" s="120"/>
    </row>
    <row r="374" spans="1:13" ht="15.75" customHeight="1">
      <c r="A374" s="119" t="s">
        <v>93</v>
      </c>
      <c r="B374" s="119" t="s">
        <v>145</v>
      </c>
      <c r="C374" s="119" t="s">
        <v>167</v>
      </c>
      <c r="D374" s="134" t="s">
        <v>168</v>
      </c>
      <c r="E374" s="120" t="s">
        <v>170</v>
      </c>
      <c r="F374" s="135" t="s">
        <v>180</v>
      </c>
      <c r="G374" s="120"/>
      <c r="H374" s="120"/>
      <c r="I374" s="120"/>
      <c r="J374" s="119"/>
      <c r="K374" s="120"/>
      <c r="L374" s="120"/>
      <c r="M374" s="120"/>
    </row>
    <row r="375" spans="1:13" ht="15.75" customHeight="1">
      <c r="A375" s="119" t="s">
        <v>93</v>
      </c>
      <c r="B375" s="119" t="s">
        <v>145</v>
      </c>
      <c r="C375" s="119" t="s">
        <v>167</v>
      </c>
      <c r="D375" s="134" t="s">
        <v>168</v>
      </c>
      <c r="E375" s="120" t="s">
        <v>181</v>
      </c>
      <c r="F375" s="135" t="s">
        <v>8</v>
      </c>
      <c r="G375" s="120"/>
      <c r="H375" s="120"/>
      <c r="I375" s="120"/>
      <c r="J375" s="119"/>
      <c r="K375" s="120"/>
      <c r="L375" s="120"/>
      <c r="M375" s="120"/>
    </row>
    <row r="376" spans="1:13" ht="15.75" customHeight="1">
      <c r="A376" s="119" t="s">
        <v>93</v>
      </c>
      <c r="B376" s="119" t="s">
        <v>145</v>
      </c>
      <c r="C376" s="119" t="s">
        <v>167</v>
      </c>
      <c r="D376" s="134" t="s">
        <v>168</v>
      </c>
      <c r="E376" s="120" t="s">
        <v>182</v>
      </c>
      <c r="F376" s="135" t="s">
        <v>183</v>
      </c>
      <c r="G376" s="120"/>
      <c r="H376" s="120"/>
      <c r="I376" s="120"/>
      <c r="J376" s="119"/>
      <c r="K376" s="120"/>
      <c r="L376" s="120"/>
      <c r="M376" s="120"/>
    </row>
    <row r="377" spans="1:13" ht="15.75" customHeight="1">
      <c r="A377" s="119" t="s">
        <v>93</v>
      </c>
      <c r="B377" s="119" t="s">
        <v>145</v>
      </c>
      <c r="C377" s="119" t="s">
        <v>184</v>
      </c>
      <c r="D377" s="134" t="s">
        <v>185</v>
      </c>
      <c r="E377" s="120" t="s">
        <v>186</v>
      </c>
      <c r="F377" s="135">
        <v>100.83333333333333</v>
      </c>
      <c r="G377" s="120" t="s">
        <v>187</v>
      </c>
      <c r="H377" s="120"/>
      <c r="I377" s="120"/>
      <c r="J377" s="119"/>
      <c r="K377" s="120"/>
      <c r="L377" s="120"/>
      <c r="M377" s="120"/>
    </row>
    <row r="378" spans="1:13" ht="15.75" customHeight="1">
      <c r="A378" s="119" t="s">
        <v>93</v>
      </c>
      <c r="B378" s="119" t="s">
        <v>145</v>
      </c>
      <c r="C378" s="119" t="s">
        <v>184</v>
      </c>
      <c r="D378" s="134" t="s">
        <v>188</v>
      </c>
      <c r="E378" s="120" t="s">
        <v>189</v>
      </c>
      <c r="F378" s="120" t="s">
        <v>190</v>
      </c>
      <c r="G378" s="120"/>
      <c r="H378" s="120"/>
      <c r="I378" s="120" t="s">
        <v>191</v>
      </c>
      <c r="J378" s="119"/>
      <c r="K378" s="120"/>
      <c r="L378" s="120"/>
      <c r="M378" s="120"/>
    </row>
    <row r="379" spans="1:13" ht="15.75" customHeight="1">
      <c r="A379" s="119" t="s">
        <v>93</v>
      </c>
      <c r="B379" s="119" t="s">
        <v>145</v>
      </c>
      <c r="C379" s="119" t="s">
        <v>184</v>
      </c>
      <c r="D379" s="134" t="s">
        <v>188</v>
      </c>
      <c r="E379" s="137" t="s">
        <v>192</v>
      </c>
      <c r="F379" s="120" t="s">
        <v>193</v>
      </c>
      <c r="G379" s="120"/>
      <c r="H379" s="120"/>
      <c r="I379" s="120"/>
      <c r="J379" s="119"/>
      <c r="K379" s="120"/>
      <c r="L379" s="120"/>
      <c r="M379" s="120"/>
    </row>
    <row r="380" spans="1:13" ht="15.75" customHeight="1">
      <c r="A380" s="119" t="s">
        <v>93</v>
      </c>
      <c r="B380" s="119" t="s">
        <v>145</v>
      </c>
      <c r="C380" s="119" t="s">
        <v>184</v>
      </c>
      <c r="D380" s="134" t="s">
        <v>188</v>
      </c>
      <c r="E380" s="137" t="s">
        <v>194</v>
      </c>
      <c r="F380" s="120" t="s">
        <v>195</v>
      </c>
      <c r="G380" s="120"/>
      <c r="H380" s="120"/>
      <c r="I380" s="120"/>
      <c r="J380" s="119"/>
      <c r="K380" s="120"/>
      <c r="L380" s="120"/>
      <c r="M380" s="120"/>
    </row>
    <row r="381" spans="1:13" ht="15.75" customHeight="1">
      <c r="A381" s="119" t="s">
        <v>93</v>
      </c>
      <c r="B381" s="119" t="s">
        <v>145</v>
      </c>
      <c r="C381" s="119" t="s">
        <v>184</v>
      </c>
      <c r="D381" s="134" t="s">
        <v>188</v>
      </c>
      <c r="E381" s="137" t="s">
        <v>196</v>
      </c>
      <c r="F381" s="120" t="s">
        <v>197</v>
      </c>
      <c r="G381" s="120"/>
      <c r="H381" s="120"/>
      <c r="I381" s="120"/>
      <c r="J381" s="119"/>
      <c r="K381" s="120"/>
      <c r="L381" s="120"/>
      <c r="M381" s="120"/>
    </row>
    <row r="382" spans="1:13" ht="15.75" customHeight="1">
      <c r="A382" s="119" t="s">
        <v>93</v>
      </c>
      <c r="B382" s="119" t="s">
        <v>145</v>
      </c>
      <c r="C382" s="119" t="s">
        <v>184</v>
      </c>
      <c r="D382" s="134" t="s">
        <v>188</v>
      </c>
      <c r="E382" s="137" t="s">
        <v>198</v>
      </c>
      <c r="F382" s="120" t="s">
        <v>199</v>
      </c>
      <c r="G382" s="120"/>
      <c r="H382" s="120"/>
      <c r="I382" s="120"/>
      <c r="J382" s="119"/>
      <c r="K382" s="120"/>
      <c r="L382" s="120"/>
      <c r="M382" s="120"/>
    </row>
    <row r="383" spans="1:13" ht="15.75" customHeight="1">
      <c r="A383" s="119" t="s">
        <v>93</v>
      </c>
      <c r="B383" s="119" t="s">
        <v>145</v>
      </c>
      <c r="C383" s="119" t="s">
        <v>184</v>
      </c>
      <c r="D383" s="134" t="s">
        <v>188</v>
      </c>
      <c r="E383" s="120" t="s">
        <v>200</v>
      </c>
      <c r="F383" s="120" t="s">
        <v>201</v>
      </c>
      <c r="G383" s="120"/>
      <c r="H383" s="120"/>
      <c r="I383" s="120"/>
      <c r="J383" s="119"/>
      <c r="K383" s="120"/>
      <c r="L383" s="120"/>
      <c r="M383" s="120"/>
    </row>
    <row r="384" spans="1:13" ht="15.75" customHeight="1">
      <c r="A384" s="119" t="s">
        <v>93</v>
      </c>
      <c r="B384" s="119" t="s">
        <v>145</v>
      </c>
      <c r="C384" s="119" t="s">
        <v>184</v>
      </c>
      <c r="D384" s="134" t="s">
        <v>188</v>
      </c>
      <c r="E384" s="120" t="s">
        <v>202</v>
      </c>
      <c r="F384" s="120" t="s">
        <v>190</v>
      </c>
      <c r="G384" s="120"/>
      <c r="H384" s="120"/>
      <c r="I384" s="120" t="s">
        <v>191</v>
      </c>
      <c r="J384" s="119"/>
      <c r="K384" s="120"/>
      <c r="L384" s="120"/>
      <c r="M384" s="120"/>
    </row>
    <row r="385" spans="1:13" ht="15.75" customHeight="1">
      <c r="A385" s="119" t="s">
        <v>93</v>
      </c>
      <c r="B385" s="119" t="s">
        <v>145</v>
      </c>
      <c r="C385" s="119" t="s">
        <v>184</v>
      </c>
      <c r="D385" s="134" t="s">
        <v>188</v>
      </c>
      <c r="E385" s="120" t="s">
        <v>203</v>
      </c>
      <c r="F385" s="120" t="s">
        <v>197</v>
      </c>
      <c r="G385" s="120"/>
      <c r="H385" s="120"/>
      <c r="I385" s="120"/>
      <c r="J385" s="119"/>
      <c r="K385" s="120"/>
      <c r="L385" s="120"/>
      <c r="M385" s="120"/>
    </row>
    <row r="386" spans="1:13" ht="15.75" customHeight="1">
      <c r="A386" s="119" t="s">
        <v>93</v>
      </c>
      <c r="B386" s="119" t="s">
        <v>145</v>
      </c>
      <c r="C386" s="119" t="s">
        <v>184</v>
      </c>
      <c r="D386" s="134" t="s">
        <v>188</v>
      </c>
      <c r="E386" s="120" t="s">
        <v>204</v>
      </c>
      <c r="F386" s="120" t="s">
        <v>190</v>
      </c>
      <c r="G386" s="120"/>
      <c r="H386" s="120"/>
      <c r="I386" s="120" t="s">
        <v>191</v>
      </c>
      <c r="J386" s="119"/>
      <c r="K386" s="120"/>
      <c r="L386" s="120"/>
      <c r="M386" s="120"/>
    </row>
    <row r="387" spans="1:13" ht="15.75" customHeight="1">
      <c r="A387" s="119" t="s">
        <v>93</v>
      </c>
      <c r="B387" s="119" t="s">
        <v>145</v>
      </c>
      <c r="C387" s="119" t="s">
        <v>184</v>
      </c>
      <c r="D387" s="134" t="s">
        <v>188</v>
      </c>
      <c r="E387" s="120" t="s">
        <v>205</v>
      </c>
      <c r="F387" s="120" t="s">
        <v>190</v>
      </c>
      <c r="G387" s="120"/>
      <c r="H387" s="120"/>
      <c r="I387" s="120" t="s">
        <v>191</v>
      </c>
      <c r="J387" s="119"/>
      <c r="K387" s="120"/>
      <c r="L387" s="120"/>
      <c r="M387" s="120"/>
    </row>
    <row r="388" spans="1:13" ht="15.75" customHeight="1">
      <c r="A388" s="119" t="s">
        <v>93</v>
      </c>
      <c r="B388" s="119" t="s">
        <v>145</v>
      </c>
      <c r="C388" s="119" t="s">
        <v>184</v>
      </c>
      <c r="D388" s="119" t="s">
        <v>206</v>
      </c>
      <c r="E388" s="120" t="s">
        <v>207</v>
      </c>
      <c r="F388" s="135" t="s">
        <v>208</v>
      </c>
      <c r="G388" s="120" t="s">
        <v>209</v>
      </c>
      <c r="H388" s="120"/>
      <c r="I388" s="120" t="s">
        <v>210</v>
      </c>
      <c r="J388" s="119"/>
      <c r="K388" s="120"/>
      <c r="L388" s="120"/>
      <c r="M388" s="120"/>
    </row>
    <row r="389" spans="1:13" ht="15.75" customHeight="1">
      <c r="A389" s="119" t="s">
        <v>93</v>
      </c>
      <c r="B389" s="119" t="s">
        <v>145</v>
      </c>
      <c r="C389" s="119" t="s">
        <v>184</v>
      </c>
      <c r="D389" s="119" t="s">
        <v>206</v>
      </c>
      <c r="E389" s="120" t="s">
        <v>211</v>
      </c>
      <c r="F389" s="135" t="s">
        <v>212</v>
      </c>
      <c r="G389" s="120" t="s">
        <v>213</v>
      </c>
      <c r="H389" s="120"/>
      <c r="I389" s="120"/>
      <c r="J389" s="119"/>
      <c r="K389" s="120"/>
      <c r="L389" s="120"/>
      <c r="M389" s="120"/>
    </row>
    <row r="390" spans="1:13" ht="15.75" customHeight="1">
      <c r="A390" s="119" t="s">
        <v>93</v>
      </c>
      <c r="B390" s="119" t="s">
        <v>145</v>
      </c>
      <c r="C390" s="119" t="s">
        <v>184</v>
      </c>
      <c r="D390" s="119" t="s">
        <v>206</v>
      </c>
      <c r="E390" s="120" t="s">
        <v>214</v>
      </c>
      <c r="F390" s="135" t="s">
        <v>208</v>
      </c>
      <c r="G390" s="120"/>
      <c r="H390" s="120"/>
      <c r="I390" s="120"/>
      <c r="J390" s="119"/>
      <c r="K390" s="120"/>
      <c r="L390" s="120"/>
      <c r="M390" s="120"/>
    </row>
    <row r="391" spans="1:13" ht="15.75" customHeight="1">
      <c r="A391" s="119" t="s">
        <v>93</v>
      </c>
      <c r="B391" s="119" t="s">
        <v>215</v>
      </c>
      <c r="C391" s="119" t="s">
        <v>216</v>
      </c>
      <c r="D391" s="119" t="s">
        <v>217</v>
      </c>
      <c r="E391" s="120" t="s">
        <v>158</v>
      </c>
      <c r="F391" s="135">
        <v>42491</v>
      </c>
      <c r="G391" s="120"/>
      <c r="H391" s="120"/>
      <c r="I391" s="120"/>
      <c r="J391" s="119"/>
      <c r="K391" s="120"/>
      <c r="L391" s="120"/>
      <c r="M391" s="120"/>
    </row>
    <row r="392" spans="1:13" ht="15.75" customHeight="1">
      <c r="A392" s="119" t="s">
        <v>93</v>
      </c>
      <c r="B392" s="119" t="s">
        <v>215</v>
      </c>
      <c r="C392" s="119" t="s">
        <v>216</v>
      </c>
      <c r="D392" s="119" t="s">
        <v>217</v>
      </c>
      <c r="E392" s="120" t="s">
        <v>218</v>
      </c>
      <c r="F392" s="135" t="s">
        <v>219</v>
      </c>
      <c r="G392" s="120" t="s">
        <v>220</v>
      </c>
      <c r="H392" s="120"/>
      <c r="I392" s="120" t="s">
        <v>221</v>
      </c>
      <c r="J392" s="119"/>
      <c r="K392" s="120"/>
      <c r="L392" s="120"/>
      <c r="M392" s="120"/>
    </row>
    <row r="393" spans="1:13" ht="15.75" customHeight="1">
      <c r="A393" s="119" t="s">
        <v>93</v>
      </c>
      <c r="B393" s="119" t="s">
        <v>215</v>
      </c>
      <c r="C393" s="119" t="s">
        <v>216</v>
      </c>
      <c r="D393" s="119" t="s">
        <v>217</v>
      </c>
      <c r="E393" s="120" t="s">
        <v>222</v>
      </c>
      <c r="F393" s="135">
        <v>42826</v>
      </c>
      <c r="G393" s="120"/>
      <c r="H393" s="120"/>
      <c r="I393" s="120" t="s">
        <v>223</v>
      </c>
      <c r="J393" s="119"/>
      <c r="K393" s="120"/>
      <c r="L393" s="120"/>
      <c r="M393" s="120"/>
    </row>
    <row r="394" spans="1:13" ht="15.75" customHeight="1">
      <c r="A394" s="119" t="s">
        <v>93</v>
      </c>
      <c r="B394" s="119" t="s">
        <v>215</v>
      </c>
      <c r="C394" s="119" t="s">
        <v>216</v>
      </c>
      <c r="D394" s="119" t="s">
        <v>217</v>
      </c>
      <c r="E394" s="120" t="s">
        <v>224</v>
      </c>
      <c r="F394" s="135">
        <v>43070</v>
      </c>
      <c r="G394" s="120"/>
      <c r="H394" s="120"/>
      <c r="I394" s="120" t="s">
        <v>223</v>
      </c>
      <c r="J394" s="119"/>
      <c r="K394" s="120"/>
      <c r="L394" s="120"/>
      <c r="M394" s="120"/>
    </row>
    <row r="395" spans="1:13" ht="15.75" customHeight="1">
      <c r="A395" s="119" t="s">
        <v>93</v>
      </c>
      <c r="B395" s="119" t="s">
        <v>215</v>
      </c>
      <c r="C395" s="119" t="s">
        <v>216</v>
      </c>
      <c r="D395" s="119" t="s">
        <v>217</v>
      </c>
      <c r="E395" s="120" t="s">
        <v>225</v>
      </c>
      <c r="F395" s="135">
        <v>43018</v>
      </c>
      <c r="G395" s="120"/>
      <c r="H395" s="120"/>
      <c r="I395" s="120" t="s">
        <v>223</v>
      </c>
      <c r="J395" s="119"/>
      <c r="K395" s="120"/>
      <c r="L395" s="120"/>
      <c r="M395" s="120"/>
    </row>
    <row r="396" spans="1:13" ht="15.75" customHeight="1">
      <c r="A396" s="119" t="s">
        <v>93</v>
      </c>
      <c r="B396" s="119" t="s">
        <v>215</v>
      </c>
      <c r="C396" s="119" t="s">
        <v>216</v>
      </c>
      <c r="D396" s="119" t="s">
        <v>217</v>
      </c>
      <c r="E396" s="120" t="s">
        <v>226</v>
      </c>
      <c r="F396" s="120">
        <v>43160</v>
      </c>
      <c r="G396" s="120" t="s">
        <v>227</v>
      </c>
      <c r="H396" s="120"/>
      <c r="I396" s="120" t="s">
        <v>223</v>
      </c>
      <c r="J396" s="119"/>
      <c r="K396" s="120"/>
      <c r="L396" s="120"/>
      <c r="M396" s="120"/>
    </row>
    <row r="397" spans="1:13" ht="15.75" customHeight="1">
      <c r="A397" s="119" t="s">
        <v>93</v>
      </c>
      <c r="B397" s="119" t="s">
        <v>215</v>
      </c>
      <c r="C397" s="119" t="s">
        <v>216</v>
      </c>
      <c r="D397" s="119" t="s">
        <v>217</v>
      </c>
      <c r="E397" s="120" t="s">
        <v>228</v>
      </c>
      <c r="F397" s="120" t="s">
        <v>41</v>
      </c>
      <c r="G397" s="120"/>
      <c r="H397" s="120"/>
      <c r="I397" s="120" t="s">
        <v>223</v>
      </c>
      <c r="J397" s="119"/>
      <c r="K397" s="120"/>
      <c r="L397" s="120"/>
      <c r="M397" s="120"/>
    </row>
    <row r="398" spans="1:13" ht="15.75" customHeight="1">
      <c r="A398" s="119" t="s">
        <v>93</v>
      </c>
      <c r="B398" s="119" t="s">
        <v>215</v>
      </c>
      <c r="C398" s="119" t="s">
        <v>216</v>
      </c>
      <c r="D398" s="134" t="s">
        <v>217</v>
      </c>
      <c r="E398" s="120" t="s">
        <v>229</v>
      </c>
      <c r="F398" s="120" t="s">
        <v>41</v>
      </c>
      <c r="G398" s="120"/>
      <c r="H398" s="120"/>
      <c r="I398" s="120" t="s">
        <v>223</v>
      </c>
      <c r="J398" s="119"/>
      <c r="K398" s="120"/>
      <c r="L398" s="120"/>
      <c r="M398" s="120"/>
    </row>
    <row r="399" spans="1:13" ht="15.75" customHeight="1">
      <c r="A399" s="119" t="s">
        <v>93</v>
      </c>
      <c r="B399" s="119" t="s">
        <v>215</v>
      </c>
      <c r="C399" s="119" t="s">
        <v>216</v>
      </c>
      <c r="D399" s="134" t="s">
        <v>217</v>
      </c>
      <c r="E399" s="120" t="s">
        <v>230</v>
      </c>
      <c r="F399" s="120" t="s">
        <v>41</v>
      </c>
      <c r="G399" s="120"/>
      <c r="H399" s="120"/>
      <c r="I399" s="120" t="s">
        <v>223</v>
      </c>
      <c r="J399" s="119"/>
      <c r="K399" s="120"/>
      <c r="L399" s="120"/>
      <c r="M399" s="120"/>
    </row>
    <row r="400" spans="1:13" ht="15.75" customHeight="1">
      <c r="A400" s="119" t="s">
        <v>93</v>
      </c>
      <c r="B400" s="119" t="s">
        <v>215</v>
      </c>
      <c r="C400" s="119" t="s">
        <v>216</v>
      </c>
      <c r="D400" s="134" t="s">
        <v>217</v>
      </c>
      <c r="E400" s="120" t="s">
        <v>231</v>
      </c>
      <c r="F400" s="120" t="s">
        <v>41</v>
      </c>
      <c r="G400" s="120"/>
      <c r="H400" s="120"/>
      <c r="I400" s="120" t="s">
        <v>223</v>
      </c>
      <c r="J400" s="119"/>
      <c r="K400" s="120"/>
      <c r="L400" s="120"/>
      <c r="M400" s="120"/>
    </row>
    <row r="401" spans="1:13" ht="15.75" customHeight="1">
      <c r="A401" s="119" t="s">
        <v>93</v>
      </c>
      <c r="B401" s="119" t="s">
        <v>215</v>
      </c>
      <c r="C401" s="119" t="s">
        <v>216</v>
      </c>
      <c r="D401" s="134" t="s">
        <v>217</v>
      </c>
      <c r="E401" s="120" t="s">
        <v>232</v>
      </c>
      <c r="F401" s="120" t="s">
        <v>41</v>
      </c>
      <c r="G401" s="120"/>
      <c r="H401" s="120"/>
      <c r="I401" s="120" t="s">
        <v>233</v>
      </c>
      <c r="J401" s="119"/>
      <c r="K401" s="120"/>
      <c r="L401" s="120"/>
      <c r="M401" s="120"/>
    </row>
    <row r="402" spans="1:13" ht="15.75" customHeight="1">
      <c r="A402" s="119" t="s">
        <v>93</v>
      </c>
      <c r="B402" s="119" t="s">
        <v>215</v>
      </c>
      <c r="C402" s="119" t="s">
        <v>216</v>
      </c>
      <c r="D402" s="134" t="s">
        <v>217</v>
      </c>
      <c r="E402" s="120" t="s">
        <v>234</v>
      </c>
      <c r="F402" s="120" t="s">
        <v>41</v>
      </c>
      <c r="G402" s="120"/>
      <c r="H402" s="120"/>
      <c r="I402" s="120" t="s">
        <v>233</v>
      </c>
      <c r="J402" s="119"/>
      <c r="K402" s="120"/>
      <c r="L402" s="120"/>
      <c r="M402" s="120"/>
    </row>
    <row r="403" spans="1:13" ht="15.75" customHeight="1">
      <c r="A403" s="119" t="s">
        <v>93</v>
      </c>
      <c r="B403" s="119" t="s">
        <v>215</v>
      </c>
      <c r="C403" s="119" t="s">
        <v>216</v>
      </c>
      <c r="D403" s="134" t="s">
        <v>217</v>
      </c>
      <c r="E403" s="120" t="s">
        <v>235</v>
      </c>
      <c r="F403" s="120" t="s">
        <v>41</v>
      </c>
      <c r="G403" s="120"/>
      <c r="H403" s="120"/>
      <c r="I403" s="120"/>
      <c r="J403" s="119"/>
      <c r="K403" s="120"/>
      <c r="L403" s="120"/>
      <c r="M403" s="120"/>
    </row>
    <row r="404" spans="1:13" ht="15.75" customHeight="1">
      <c r="A404" s="119" t="s">
        <v>93</v>
      </c>
      <c r="B404" s="119" t="s">
        <v>215</v>
      </c>
      <c r="C404" s="119" t="s">
        <v>216</v>
      </c>
      <c r="D404" s="134" t="s">
        <v>217</v>
      </c>
      <c r="E404" s="120" t="s">
        <v>236</v>
      </c>
      <c r="F404" s="120">
        <v>22516</v>
      </c>
      <c r="G404" s="120" t="s">
        <v>237</v>
      </c>
      <c r="H404" s="120"/>
      <c r="I404" s="120" t="s">
        <v>238</v>
      </c>
      <c r="J404" s="119"/>
      <c r="K404" s="120"/>
      <c r="L404" s="120"/>
      <c r="M404" s="120"/>
    </row>
    <row r="405" spans="1:13" ht="15.75" customHeight="1">
      <c r="A405" s="119" t="s">
        <v>93</v>
      </c>
      <c r="B405" s="119" t="s">
        <v>215</v>
      </c>
      <c r="C405" s="119" t="s">
        <v>216</v>
      </c>
      <c r="D405" s="134" t="s">
        <v>217</v>
      </c>
      <c r="E405" s="120" t="s">
        <v>227</v>
      </c>
      <c r="F405" s="120" t="s">
        <v>41</v>
      </c>
      <c r="G405" s="120"/>
      <c r="H405" s="120"/>
      <c r="I405" s="120" t="s">
        <v>223</v>
      </c>
      <c r="J405" s="119"/>
      <c r="K405" s="120"/>
      <c r="L405" s="120"/>
      <c r="M405" s="120"/>
    </row>
    <row r="406" spans="1:13" ht="15.75" customHeight="1">
      <c r="A406" s="119" t="s">
        <v>93</v>
      </c>
      <c r="B406" s="119" t="s">
        <v>215</v>
      </c>
      <c r="C406" s="119" t="s">
        <v>216</v>
      </c>
      <c r="D406" s="134" t="s">
        <v>239</v>
      </c>
      <c r="E406" s="120" t="s">
        <v>240</v>
      </c>
      <c r="F406" s="120" t="s">
        <v>241</v>
      </c>
      <c r="G406" s="120"/>
      <c r="H406" s="120"/>
      <c r="I406" s="120" t="s">
        <v>242</v>
      </c>
      <c r="J406" s="119"/>
      <c r="K406" s="120"/>
      <c r="L406" s="120"/>
      <c r="M406" s="120"/>
    </row>
    <row r="407" spans="1:13" ht="15.75" customHeight="1">
      <c r="A407" s="119" t="s">
        <v>93</v>
      </c>
      <c r="B407" s="119" t="s">
        <v>215</v>
      </c>
      <c r="C407" s="119" t="s">
        <v>216</v>
      </c>
      <c r="D407" s="134" t="s">
        <v>239</v>
      </c>
      <c r="E407" s="120" t="s">
        <v>243</v>
      </c>
      <c r="F407" s="120" t="s">
        <v>244</v>
      </c>
      <c r="G407" s="120" t="s">
        <v>245</v>
      </c>
      <c r="H407" s="120"/>
      <c r="I407" s="120"/>
      <c r="J407" s="119"/>
      <c r="K407" s="120"/>
      <c r="L407" s="120"/>
      <c r="M407" s="120"/>
    </row>
    <row r="408" spans="1:13" ht="15.75" customHeight="1">
      <c r="A408" s="119" t="s">
        <v>93</v>
      </c>
      <c r="B408" s="119" t="s">
        <v>215</v>
      </c>
      <c r="C408" s="119" t="s">
        <v>216</v>
      </c>
      <c r="D408" s="134" t="s">
        <v>239</v>
      </c>
      <c r="E408" s="120" t="s">
        <v>246</v>
      </c>
      <c r="F408" s="120">
        <v>2000000</v>
      </c>
      <c r="G408" s="120"/>
      <c r="H408" s="120"/>
      <c r="I408" s="120" t="s">
        <v>223</v>
      </c>
      <c r="J408" s="119"/>
      <c r="K408" s="120"/>
      <c r="L408" s="120"/>
      <c r="M408" s="120"/>
    </row>
    <row r="409" spans="1:13" ht="15.75" customHeight="1">
      <c r="A409" s="119" t="s">
        <v>93</v>
      </c>
      <c r="B409" s="119" t="s">
        <v>215</v>
      </c>
      <c r="C409" s="119" t="s">
        <v>216</v>
      </c>
      <c r="D409" s="134" t="s">
        <v>247</v>
      </c>
      <c r="E409" s="120" t="s">
        <v>248</v>
      </c>
      <c r="F409" s="120">
        <v>1895000</v>
      </c>
      <c r="G409" s="120"/>
      <c r="H409" s="120"/>
      <c r="I409" s="120" t="s">
        <v>249</v>
      </c>
      <c r="J409" s="119"/>
      <c r="K409" s="120"/>
      <c r="L409" s="120"/>
      <c r="M409" s="120"/>
    </row>
    <row r="410" spans="1:13" ht="15.75" customHeight="1">
      <c r="A410" s="119" t="s">
        <v>93</v>
      </c>
      <c r="B410" s="119" t="s">
        <v>215</v>
      </c>
      <c r="C410" s="119" t="s">
        <v>216</v>
      </c>
      <c r="D410" s="134" t="s">
        <v>250</v>
      </c>
      <c r="E410" s="120" t="s">
        <v>251</v>
      </c>
      <c r="F410" s="120" t="s">
        <v>252</v>
      </c>
      <c r="G410" s="120"/>
      <c r="H410" s="120"/>
      <c r="I410" s="120" t="s">
        <v>253</v>
      </c>
      <c r="J410" s="119"/>
      <c r="K410" s="120"/>
      <c r="L410" s="120"/>
      <c r="M410" s="120"/>
    </row>
    <row r="411" spans="1:13" ht="15.75" customHeight="1">
      <c r="A411" s="119" t="s">
        <v>93</v>
      </c>
      <c r="B411" s="119" t="s">
        <v>215</v>
      </c>
      <c r="C411" s="119" t="s">
        <v>216</v>
      </c>
      <c r="D411" s="134" t="s">
        <v>250</v>
      </c>
      <c r="E411" s="120" t="s">
        <v>254</v>
      </c>
      <c r="F411" s="120">
        <v>5000</v>
      </c>
      <c r="G411" s="120" t="s">
        <v>255</v>
      </c>
      <c r="H411" s="120"/>
      <c r="I411" s="120" t="s">
        <v>256</v>
      </c>
      <c r="J411" s="119"/>
      <c r="K411" s="120"/>
      <c r="L411" s="120"/>
      <c r="M411" s="120"/>
    </row>
    <row r="412" spans="1:13" ht="15.75" customHeight="1">
      <c r="A412" s="119" t="s">
        <v>93</v>
      </c>
      <c r="B412" s="119" t="s">
        <v>215</v>
      </c>
      <c r="C412" s="119" t="s">
        <v>216</v>
      </c>
      <c r="D412" s="134" t="s">
        <v>250</v>
      </c>
      <c r="E412" s="120" t="s">
        <v>257</v>
      </c>
      <c r="F412" s="120"/>
      <c r="G412" s="120"/>
      <c r="H412" s="120"/>
      <c r="I412" s="120"/>
      <c r="J412" s="119"/>
      <c r="K412" s="120"/>
      <c r="L412" s="120"/>
      <c r="M412" s="120"/>
    </row>
    <row r="413" spans="1:13" ht="15.75" customHeight="1">
      <c r="A413" s="119" t="s">
        <v>93</v>
      </c>
      <c r="B413" s="119" t="s">
        <v>215</v>
      </c>
      <c r="C413" s="119" t="s">
        <v>216</v>
      </c>
      <c r="D413" s="134" t="s">
        <v>250</v>
      </c>
      <c r="E413" s="120" t="s">
        <v>22</v>
      </c>
      <c r="F413" s="120"/>
      <c r="G413" s="120"/>
      <c r="H413" s="120"/>
      <c r="I413" s="120"/>
      <c r="J413" s="119"/>
      <c r="K413" s="120"/>
      <c r="L413" s="120"/>
      <c r="M413" s="120"/>
    </row>
    <row r="414" spans="1:13" ht="15.75" customHeight="1">
      <c r="A414" s="119" t="s">
        <v>93</v>
      </c>
      <c r="B414" s="119" t="s">
        <v>215</v>
      </c>
      <c r="C414" s="119" t="s">
        <v>258</v>
      </c>
      <c r="D414" s="134" t="s">
        <v>259</v>
      </c>
      <c r="E414" s="120" t="s">
        <v>260</v>
      </c>
      <c r="F414" s="120" t="s">
        <v>219</v>
      </c>
      <c r="G414" s="120"/>
      <c r="H414" s="120"/>
      <c r="I414" s="120" t="s">
        <v>221</v>
      </c>
      <c r="J414" s="119"/>
      <c r="K414" s="120"/>
      <c r="L414" s="120"/>
      <c r="M414" s="120"/>
    </row>
    <row r="415" spans="1:13" ht="15.75" customHeight="1">
      <c r="A415" s="119" t="s">
        <v>93</v>
      </c>
      <c r="B415" s="119" t="s">
        <v>215</v>
      </c>
      <c r="C415" s="119" t="s">
        <v>258</v>
      </c>
      <c r="D415" s="134" t="s">
        <v>259</v>
      </c>
      <c r="E415" s="120" t="s">
        <v>261</v>
      </c>
      <c r="F415" s="120" t="s">
        <v>262</v>
      </c>
      <c r="G415" s="120"/>
      <c r="H415" s="120"/>
      <c r="I415" s="120" t="s">
        <v>221</v>
      </c>
      <c r="J415" s="119"/>
      <c r="K415" s="120"/>
      <c r="L415" s="120"/>
      <c r="M415" s="120"/>
    </row>
    <row r="416" spans="1:13" ht="15.75" customHeight="1">
      <c r="A416" s="119" t="s">
        <v>93</v>
      </c>
      <c r="B416" s="119" t="s">
        <v>215</v>
      </c>
      <c r="C416" s="119" t="s">
        <v>258</v>
      </c>
      <c r="D416" s="134" t="s">
        <v>259</v>
      </c>
      <c r="E416" s="120" t="s">
        <v>263</v>
      </c>
      <c r="F416" s="120">
        <v>42780</v>
      </c>
      <c r="G416" s="120"/>
      <c r="H416" s="120"/>
      <c r="I416" s="120" t="s">
        <v>221</v>
      </c>
      <c r="J416" s="119"/>
      <c r="K416" s="120"/>
      <c r="L416" s="120"/>
      <c r="M416" s="120"/>
    </row>
    <row r="417" spans="1:13" ht="15.75" customHeight="1">
      <c r="A417" s="119" t="s">
        <v>93</v>
      </c>
      <c r="B417" s="119" t="s">
        <v>215</v>
      </c>
      <c r="C417" s="119" t="s">
        <v>258</v>
      </c>
      <c r="D417" s="134" t="s">
        <v>259</v>
      </c>
      <c r="E417" s="120" t="s">
        <v>264</v>
      </c>
      <c r="F417" s="120" t="s">
        <v>41</v>
      </c>
      <c r="G417" s="120"/>
      <c r="H417" s="120"/>
      <c r="I417" s="120" t="s">
        <v>221</v>
      </c>
      <c r="J417" s="119"/>
      <c r="K417" s="120"/>
      <c r="L417" s="120"/>
      <c r="M417" s="120"/>
    </row>
    <row r="418" spans="1:13" ht="15.75" customHeight="1">
      <c r="A418" s="119" t="s">
        <v>93</v>
      </c>
      <c r="B418" s="119" t="s">
        <v>215</v>
      </c>
      <c r="C418" s="119" t="s">
        <v>258</v>
      </c>
      <c r="D418" s="134" t="s">
        <v>259</v>
      </c>
      <c r="E418" s="120" t="s">
        <v>265</v>
      </c>
      <c r="F418" s="120" t="s">
        <v>41</v>
      </c>
      <c r="G418" s="120"/>
      <c r="H418" s="120"/>
      <c r="I418" s="120" t="s">
        <v>221</v>
      </c>
      <c r="J418" s="119"/>
      <c r="K418" s="120"/>
      <c r="L418" s="120"/>
      <c r="M418" s="120"/>
    </row>
    <row r="419" spans="1:13" ht="15.75" customHeight="1">
      <c r="A419" s="119" t="s">
        <v>93</v>
      </c>
      <c r="B419" s="119" t="s">
        <v>215</v>
      </c>
      <c r="C419" s="119" t="s">
        <v>258</v>
      </c>
      <c r="D419" s="134" t="s">
        <v>259</v>
      </c>
      <c r="E419" s="120" t="s">
        <v>266</v>
      </c>
      <c r="F419" s="120" t="s">
        <v>267</v>
      </c>
      <c r="G419" s="120"/>
      <c r="H419" s="120"/>
      <c r="I419" s="120" t="s">
        <v>221</v>
      </c>
      <c r="J419" s="119"/>
      <c r="K419" s="120"/>
      <c r="L419" s="120"/>
      <c r="M419" s="120"/>
    </row>
    <row r="420" spans="1:13" ht="15.75" customHeight="1">
      <c r="A420" s="119" t="s">
        <v>93</v>
      </c>
      <c r="B420" s="119" t="s">
        <v>215</v>
      </c>
      <c r="C420" s="119" t="s">
        <v>258</v>
      </c>
      <c r="D420" s="134" t="s">
        <v>259</v>
      </c>
      <c r="E420" s="120" t="s">
        <v>268</v>
      </c>
      <c r="F420" s="120" t="s">
        <v>269</v>
      </c>
      <c r="G420" s="120"/>
      <c r="H420" s="120"/>
      <c r="I420" s="120" t="s">
        <v>221</v>
      </c>
      <c r="J420" s="119"/>
      <c r="K420" s="120"/>
      <c r="L420" s="120"/>
      <c r="M420" s="120"/>
    </row>
    <row r="421" spans="1:13" ht="15.75" customHeight="1">
      <c r="A421" s="119" t="s">
        <v>93</v>
      </c>
      <c r="B421" s="119" t="s">
        <v>215</v>
      </c>
      <c r="C421" s="119" t="s">
        <v>258</v>
      </c>
      <c r="D421" s="134" t="s">
        <v>259</v>
      </c>
      <c r="E421" s="120" t="s">
        <v>270</v>
      </c>
      <c r="F421" s="120">
        <v>43221</v>
      </c>
      <c r="G421" s="120"/>
      <c r="H421" s="120"/>
      <c r="I421" s="120" t="s">
        <v>221</v>
      </c>
      <c r="J421" s="119"/>
      <c r="K421" s="120"/>
      <c r="L421" s="120"/>
      <c r="M421" s="120"/>
    </row>
    <row r="422" spans="1:13" ht="15.75" customHeight="1">
      <c r="A422" s="119" t="s">
        <v>93</v>
      </c>
      <c r="B422" s="119" t="s">
        <v>215</v>
      </c>
      <c r="C422" s="119" t="s">
        <v>258</v>
      </c>
      <c r="D422" s="134" t="s">
        <v>259</v>
      </c>
      <c r="E422" s="120" t="s">
        <v>271</v>
      </c>
      <c r="F422" s="120" t="s">
        <v>272</v>
      </c>
      <c r="G422" s="120"/>
      <c r="H422" s="120"/>
      <c r="I422" s="120" t="s">
        <v>221</v>
      </c>
      <c r="J422" s="119"/>
      <c r="K422" s="120"/>
      <c r="L422" s="120"/>
      <c r="M422" s="120"/>
    </row>
    <row r="423" spans="1:13" ht="15.75" customHeight="1">
      <c r="A423" s="119" t="s">
        <v>93</v>
      </c>
      <c r="B423" s="119" t="s">
        <v>215</v>
      </c>
      <c r="C423" s="119" t="s">
        <v>258</v>
      </c>
      <c r="D423" s="134" t="s">
        <v>259</v>
      </c>
      <c r="E423" s="120" t="s">
        <v>273</v>
      </c>
      <c r="F423" s="120" t="s">
        <v>41</v>
      </c>
      <c r="G423" s="120"/>
      <c r="H423" s="120"/>
      <c r="I423" s="120"/>
      <c r="J423" s="119"/>
      <c r="K423" s="120"/>
      <c r="L423" s="120"/>
      <c r="M423" s="120"/>
    </row>
    <row r="424" spans="1:13" ht="15.75" customHeight="1">
      <c r="A424" s="119" t="s">
        <v>93</v>
      </c>
      <c r="B424" s="119" t="s">
        <v>215</v>
      </c>
      <c r="C424" s="119" t="s">
        <v>258</v>
      </c>
      <c r="D424" s="134" t="s">
        <v>259</v>
      </c>
      <c r="E424" s="120" t="s">
        <v>274</v>
      </c>
      <c r="F424" s="120">
        <v>42780</v>
      </c>
      <c r="G424" s="120"/>
      <c r="H424" s="120"/>
      <c r="I424" s="120"/>
      <c r="J424" s="119"/>
      <c r="K424" s="120"/>
      <c r="L424" s="120"/>
      <c r="M424" s="120"/>
    </row>
    <row r="425" spans="1:13" ht="15.75" customHeight="1">
      <c r="A425" s="119" t="s">
        <v>93</v>
      </c>
      <c r="B425" s="119" t="s">
        <v>215</v>
      </c>
      <c r="C425" s="119" t="s">
        <v>275</v>
      </c>
      <c r="D425" s="134" t="s">
        <v>275</v>
      </c>
      <c r="E425" s="120" t="s">
        <v>276</v>
      </c>
      <c r="F425" s="120" t="s">
        <v>41</v>
      </c>
      <c r="G425" s="120"/>
      <c r="H425" s="120"/>
      <c r="I425" s="120" t="s">
        <v>277</v>
      </c>
      <c r="J425" s="119"/>
      <c r="K425" s="120"/>
      <c r="L425" s="120"/>
      <c r="M425" s="120"/>
    </row>
    <row r="426" spans="1:13" ht="15.75" customHeight="1">
      <c r="A426" s="119" t="s">
        <v>93</v>
      </c>
      <c r="B426" s="119" t="s">
        <v>215</v>
      </c>
      <c r="C426" s="119" t="s">
        <v>275</v>
      </c>
      <c r="D426" s="134" t="s">
        <v>275</v>
      </c>
      <c r="E426" s="120" t="s">
        <v>278</v>
      </c>
      <c r="F426" s="120" t="s">
        <v>40</v>
      </c>
      <c r="G426" s="120"/>
      <c r="H426" s="120"/>
      <c r="I426" s="120"/>
      <c r="J426" s="119"/>
      <c r="K426" s="120"/>
      <c r="L426" s="120"/>
      <c r="M426" s="120"/>
    </row>
    <row r="427" spans="1:13" ht="15.75" customHeight="1">
      <c r="A427" s="119" t="s">
        <v>93</v>
      </c>
      <c r="B427" s="119" t="s">
        <v>215</v>
      </c>
      <c r="C427" s="119" t="s">
        <v>275</v>
      </c>
      <c r="D427" s="134" t="s">
        <v>279</v>
      </c>
      <c r="E427" s="120" t="s">
        <v>280</v>
      </c>
      <c r="F427" s="120">
        <v>4</v>
      </c>
      <c r="G427" s="120"/>
      <c r="H427" s="120"/>
      <c r="I427" s="120"/>
      <c r="J427" s="119"/>
      <c r="K427" s="120"/>
      <c r="L427" s="120"/>
      <c r="M427" s="120"/>
    </row>
    <row r="428" spans="1:13" ht="15.75" customHeight="1">
      <c r="A428" s="119" t="s">
        <v>93</v>
      </c>
      <c r="B428" s="119" t="s">
        <v>215</v>
      </c>
      <c r="C428" s="119" t="s">
        <v>275</v>
      </c>
      <c r="D428" s="134" t="s">
        <v>279</v>
      </c>
      <c r="E428" s="120" t="s">
        <v>281</v>
      </c>
      <c r="F428" s="120">
        <v>4</v>
      </c>
      <c r="G428" s="120"/>
      <c r="H428" s="120"/>
      <c r="I428" s="120"/>
      <c r="J428" s="119"/>
      <c r="K428" s="120"/>
      <c r="L428" s="120"/>
      <c r="M428" s="120"/>
    </row>
    <row r="429" spans="1:13" ht="15.75" customHeight="1">
      <c r="A429" s="119" t="s">
        <v>93</v>
      </c>
      <c r="B429" s="119" t="s">
        <v>215</v>
      </c>
      <c r="C429" s="119" t="s">
        <v>282</v>
      </c>
      <c r="D429" s="134" t="s">
        <v>283</v>
      </c>
      <c r="E429" s="120" t="s">
        <v>284</v>
      </c>
      <c r="F429" s="120">
        <v>50000</v>
      </c>
      <c r="G429" s="120"/>
      <c r="H429" s="120"/>
      <c r="I429" s="120" t="s">
        <v>285</v>
      </c>
      <c r="J429" s="119"/>
      <c r="K429" s="120"/>
      <c r="L429" s="120"/>
      <c r="M429" s="120"/>
    </row>
    <row r="430" spans="1:13" ht="15.75" customHeight="1">
      <c r="A430" s="119" t="s">
        <v>93</v>
      </c>
      <c r="B430" s="119" t="s">
        <v>215</v>
      </c>
      <c r="C430" s="119" t="s">
        <v>282</v>
      </c>
      <c r="D430" s="134" t="s">
        <v>283</v>
      </c>
      <c r="E430" s="120" t="s">
        <v>286</v>
      </c>
      <c r="F430" s="120" t="s">
        <v>287</v>
      </c>
      <c r="G430" s="120"/>
      <c r="H430" s="120"/>
      <c r="I430" s="120"/>
      <c r="J430" s="119"/>
      <c r="K430" s="120"/>
      <c r="L430" s="120"/>
      <c r="M430" s="120"/>
    </row>
    <row r="431" spans="1:13" ht="15.75" customHeight="1">
      <c r="A431" s="119" t="s">
        <v>93</v>
      </c>
      <c r="B431" s="119" t="s">
        <v>215</v>
      </c>
      <c r="C431" s="119" t="s">
        <v>282</v>
      </c>
      <c r="D431" s="134" t="s">
        <v>283</v>
      </c>
      <c r="E431" s="120" t="s">
        <v>288</v>
      </c>
      <c r="F431" s="120" t="s">
        <v>287</v>
      </c>
      <c r="G431" s="120"/>
      <c r="H431" s="120"/>
      <c r="I431" s="120"/>
      <c r="J431" s="119"/>
      <c r="K431" s="120"/>
      <c r="L431" s="120"/>
      <c r="M431" s="120"/>
    </row>
    <row r="432" spans="1:13" ht="15.75" customHeight="1">
      <c r="A432" s="119" t="s">
        <v>93</v>
      </c>
      <c r="B432" s="119" t="s">
        <v>215</v>
      </c>
      <c r="C432" s="119" t="s">
        <v>282</v>
      </c>
      <c r="D432" s="134" t="s">
        <v>283</v>
      </c>
      <c r="E432" s="120" t="s">
        <v>289</v>
      </c>
      <c r="F432" s="120" t="s">
        <v>287</v>
      </c>
      <c r="G432" s="120"/>
      <c r="H432" s="120"/>
      <c r="I432" s="120"/>
      <c r="J432" s="119"/>
      <c r="K432" s="120"/>
      <c r="L432" s="120"/>
      <c r="M432" s="120"/>
    </row>
    <row r="433" spans="1:13" ht="15.75" customHeight="1">
      <c r="A433" s="119" t="s">
        <v>93</v>
      </c>
      <c r="B433" s="120" t="s">
        <v>215</v>
      </c>
      <c r="C433" s="120" t="s">
        <v>282</v>
      </c>
      <c r="D433" s="120" t="s">
        <v>283</v>
      </c>
      <c r="E433" s="120" t="s">
        <v>290</v>
      </c>
      <c r="F433" s="135" t="s">
        <v>287</v>
      </c>
      <c r="G433" s="120"/>
      <c r="H433" s="120"/>
      <c r="I433" s="120"/>
      <c r="J433" s="119"/>
      <c r="K433" s="120"/>
      <c r="L433" s="120"/>
      <c r="M433" s="120"/>
    </row>
    <row r="434" spans="1:13" ht="15.75" customHeight="1">
      <c r="A434" s="119" t="s">
        <v>93</v>
      </c>
      <c r="B434" s="120" t="s">
        <v>215</v>
      </c>
      <c r="C434" s="120" t="s">
        <v>282</v>
      </c>
      <c r="D434" s="120" t="s">
        <v>283</v>
      </c>
      <c r="E434" s="120" t="s">
        <v>291</v>
      </c>
      <c r="F434" s="135" t="s">
        <v>287</v>
      </c>
      <c r="G434" s="120"/>
      <c r="H434" s="120"/>
      <c r="I434" s="120"/>
      <c r="J434" s="119"/>
      <c r="K434" s="120"/>
      <c r="L434" s="120"/>
      <c r="M434" s="120"/>
    </row>
    <row r="435" spans="1:13" ht="15.75" customHeight="1">
      <c r="A435" s="119" t="s">
        <v>93</v>
      </c>
      <c r="B435" s="120" t="s">
        <v>215</v>
      </c>
      <c r="C435" s="120" t="s">
        <v>282</v>
      </c>
      <c r="D435" s="120" t="s">
        <v>283</v>
      </c>
      <c r="E435" s="120" t="s">
        <v>292</v>
      </c>
      <c r="F435" s="135" t="s">
        <v>287</v>
      </c>
      <c r="G435" s="120"/>
      <c r="H435" s="120"/>
      <c r="I435" s="120"/>
      <c r="J435" s="119"/>
      <c r="K435" s="120"/>
      <c r="L435" s="120"/>
      <c r="M435" s="120"/>
    </row>
    <row r="436" spans="1:13" ht="15.75" customHeight="1">
      <c r="A436" s="119" t="s">
        <v>93</v>
      </c>
      <c r="B436" s="120" t="s">
        <v>215</v>
      </c>
      <c r="C436" s="120" t="s">
        <v>293</v>
      </c>
      <c r="D436" s="120" t="s">
        <v>294</v>
      </c>
      <c r="E436" s="120" t="s">
        <v>295</v>
      </c>
      <c r="F436" s="135" t="s">
        <v>296</v>
      </c>
      <c r="G436" s="120"/>
      <c r="H436" s="120"/>
      <c r="I436" s="120"/>
      <c r="J436" s="119"/>
      <c r="K436" s="120"/>
      <c r="L436" s="120"/>
      <c r="M436" s="120"/>
    </row>
    <row r="437" spans="1:13" ht="15.75" customHeight="1">
      <c r="A437" s="119" t="s">
        <v>93</v>
      </c>
      <c r="B437" s="120" t="s">
        <v>215</v>
      </c>
      <c r="C437" s="120" t="s">
        <v>293</v>
      </c>
      <c r="D437" s="120" t="s">
        <v>294</v>
      </c>
      <c r="E437" s="120" t="s">
        <v>297</v>
      </c>
      <c r="F437" s="135">
        <v>43191</v>
      </c>
      <c r="G437" s="120"/>
      <c r="H437" s="120"/>
      <c r="I437" s="120" t="s">
        <v>223</v>
      </c>
      <c r="J437" s="119"/>
      <c r="K437" s="120"/>
      <c r="L437" s="120"/>
      <c r="M437" s="120"/>
    </row>
    <row r="438" spans="1:13" ht="15.75" customHeight="1">
      <c r="A438" s="119" t="s">
        <v>93</v>
      </c>
      <c r="B438" s="120" t="s">
        <v>298</v>
      </c>
      <c r="C438" s="120" t="s">
        <v>299</v>
      </c>
      <c r="D438" s="120" t="s">
        <v>300</v>
      </c>
      <c r="E438" s="120" t="s">
        <v>301</v>
      </c>
      <c r="F438" s="135" t="s">
        <v>302</v>
      </c>
      <c r="G438" s="120"/>
      <c r="H438" s="120"/>
      <c r="I438" s="120" t="s">
        <v>303</v>
      </c>
      <c r="J438" s="119"/>
      <c r="K438" s="120"/>
      <c r="L438" s="120"/>
      <c r="M438" s="120"/>
    </row>
    <row r="439" spans="1:13" ht="15.75" customHeight="1">
      <c r="A439" s="119" t="s">
        <v>93</v>
      </c>
      <c r="B439" s="120" t="s">
        <v>298</v>
      </c>
      <c r="C439" s="120" t="s">
        <v>299</v>
      </c>
      <c r="D439" s="120" t="s">
        <v>300</v>
      </c>
      <c r="E439" s="120" t="s">
        <v>304</v>
      </c>
      <c r="F439" s="135">
        <v>0.1</v>
      </c>
      <c r="G439" s="120" t="s">
        <v>305</v>
      </c>
      <c r="H439" s="120"/>
      <c r="I439" s="120" t="s">
        <v>306</v>
      </c>
      <c r="J439" s="119"/>
      <c r="K439" s="120"/>
      <c r="L439" s="120"/>
      <c r="M439" s="120"/>
    </row>
    <row r="440" spans="1:13" ht="15.75" customHeight="1">
      <c r="A440" s="119" t="s">
        <v>93</v>
      </c>
      <c r="B440" s="120" t="s">
        <v>298</v>
      </c>
      <c r="C440" s="120" t="s">
        <v>299</v>
      </c>
      <c r="D440" s="120" t="s">
        <v>300</v>
      </c>
      <c r="E440" s="120" t="s">
        <v>307</v>
      </c>
      <c r="F440" s="135">
        <v>0.1</v>
      </c>
      <c r="G440" s="120" t="s">
        <v>305</v>
      </c>
      <c r="H440" s="120"/>
      <c r="I440" s="120" t="s">
        <v>306</v>
      </c>
      <c r="J440" s="119"/>
      <c r="K440" s="120"/>
      <c r="L440" s="120"/>
      <c r="M440" s="120"/>
    </row>
    <row r="441" spans="1:13" ht="15.75" customHeight="1">
      <c r="A441" s="119" t="s">
        <v>93</v>
      </c>
      <c r="B441" s="120" t="s">
        <v>298</v>
      </c>
      <c r="C441" s="120" t="s">
        <v>299</v>
      </c>
      <c r="D441" s="120" t="s">
        <v>300</v>
      </c>
      <c r="E441" s="120" t="s">
        <v>308</v>
      </c>
      <c r="F441" s="135">
        <v>0.1</v>
      </c>
      <c r="G441" s="120" t="s">
        <v>305</v>
      </c>
      <c r="H441" s="120"/>
      <c r="I441" s="120" t="s">
        <v>306</v>
      </c>
      <c r="J441" s="119"/>
      <c r="K441" s="120"/>
      <c r="L441" s="120"/>
      <c r="M441" s="120"/>
    </row>
    <row r="442" spans="1:13" ht="15.75" customHeight="1">
      <c r="A442" s="119" t="s">
        <v>93</v>
      </c>
      <c r="B442" s="120" t="s">
        <v>298</v>
      </c>
      <c r="C442" s="120" t="s">
        <v>299</v>
      </c>
      <c r="D442" s="120" t="s">
        <v>300</v>
      </c>
      <c r="E442" s="120" t="s">
        <v>309</v>
      </c>
      <c r="F442" s="135">
        <v>0.1</v>
      </c>
      <c r="G442" s="120" t="s">
        <v>305</v>
      </c>
      <c r="H442" s="120"/>
      <c r="I442" s="120" t="s">
        <v>306</v>
      </c>
      <c r="J442" s="119"/>
      <c r="K442" s="120"/>
      <c r="L442" s="120"/>
      <c r="M442" s="120"/>
    </row>
    <row r="443" spans="1:13" ht="15.75" customHeight="1">
      <c r="A443" s="119" t="s">
        <v>93</v>
      </c>
      <c r="B443" s="120" t="s">
        <v>298</v>
      </c>
      <c r="C443" s="120" t="s">
        <v>299</v>
      </c>
      <c r="D443" s="120" t="s">
        <v>300</v>
      </c>
      <c r="E443" s="120" t="s">
        <v>310</v>
      </c>
      <c r="F443" s="135">
        <v>0.1</v>
      </c>
      <c r="G443" s="120" t="s">
        <v>305</v>
      </c>
      <c r="H443" s="120"/>
      <c r="I443" s="120" t="s">
        <v>306</v>
      </c>
      <c r="J443" s="119"/>
      <c r="K443" s="120"/>
      <c r="L443" s="120"/>
      <c r="M443" s="120"/>
    </row>
    <row r="444" spans="1:13" ht="15.75" customHeight="1">
      <c r="A444" s="119" t="s">
        <v>93</v>
      </c>
      <c r="B444" s="120" t="s">
        <v>298</v>
      </c>
      <c r="C444" s="120" t="s">
        <v>299</v>
      </c>
      <c r="D444" s="120" t="s">
        <v>300</v>
      </c>
      <c r="E444" s="120" t="s">
        <v>311</v>
      </c>
      <c r="F444" s="135">
        <v>0.1</v>
      </c>
      <c r="G444" s="120" t="s">
        <v>305</v>
      </c>
      <c r="H444" s="120"/>
      <c r="I444" s="120" t="s">
        <v>306</v>
      </c>
      <c r="J444" s="119"/>
      <c r="K444" s="120"/>
      <c r="L444" s="120"/>
      <c r="M444" s="120"/>
    </row>
    <row r="445" spans="1:13" ht="15.75" customHeight="1">
      <c r="A445" s="119" t="s">
        <v>93</v>
      </c>
      <c r="B445" s="120" t="s">
        <v>298</v>
      </c>
      <c r="C445" s="120" t="s">
        <v>299</v>
      </c>
      <c r="D445" s="120" t="s">
        <v>300</v>
      </c>
      <c r="E445" s="120" t="s">
        <v>312</v>
      </c>
      <c r="F445" s="135">
        <v>0.1</v>
      </c>
      <c r="G445" s="120" t="s">
        <v>305</v>
      </c>
      <c r="H445" s="120"/>
      <c r="I445" s="120" t="s">
        <v>306</v>
      </c>
      <c r="J445" s="119"/>
      <c r="K445" s="120"/>
      <c r="L445" s="120"/>
      <c r="M445" s="120"/>
    </row>
    <row r="446" spans="1:13" ht="15.75" customHeight="1">
      <c r="A446" s="119" t="s">
        <v>93</v>
      </c>
      <c r="B446" s="120" t="s">
        <v>298</v>
      </c>
      <c r="C446" s="120" t="s">
        <v>299</v>
      </c>
      <c r="D446" s="120" t="s">
        <v>300</v>
      </c>
      <c r="E446" s="120" t="s">
        <v>313</v>
      </c>
      <c r="F446" s="135">
        <v>0.1</v>
      </c>
      <c r="G446" s="120" t="s">
        <v>305</v>
      </c>
      <c r="H446" s="120"/>
      <c r="I446" s="120" t="s">
        <v>306</v>
      </c>
      <c r="J446" s="119"/>
      <c r="K446" s="120"/>
      <c r="L446" s="120"/>
      <c r="M446" s="120"/>
    </row>
    <row r="447" spans="1:13" ht="15.75" customHeight="1">
      <c r="A447" s="119" t="s">
        <v>93</v>
      </c>
      <c r="B447" s="120" t="s">
        <v>298</v>
      </c>
      <c r="C447" s="120" t="s">
        <v>299</v>
      </c>
      <c r="D447" s="120" t="s">
        <v>300</v>
      </c>
      <c r="E447" s="120" t="s">
        <v>314</v>
      </c>
      <c r="F447" s="135">
        <v>0.1</v>
      </c>
      <c r="G447" s="120" t="s">
        <v>305</v>
      </c>
      <c r="H447" s="120"/>
      <c r="I447" s="120" t="s">
        <v>306</v>
      </c>
      <c r="J447" s="119"/>
      <c r="K447" s="120"/>
      <c r="L447" s="120"/>
      <c r="M447" s="120"/>
    </row>
    <row r="448" spans="1:13" ht="15.75" customHeight="1">
      <c r="A448" s="119" t="s">
        <v>93</v>
      </c>
      <c r="B448" s="120" t="s">
        <v>298</v>
      </c>
      <c r="C448" s="120" t="s">
        <v>299</v>
      </c>
      <c r="D448" s="120" t="s">
        <v>300</v>
      </c>
      <c r="E448" s="120" t="s">
        <v>315</v>
      </c>
      <c r="F448" s="135">
        <v>0.1</v>
      </c>
      <c r="G448" s="120" t="s">
        <v>305</v>
      </c>
      <c r="H448" s="120"/>
      <c r="I448" s="120" t="s">
        <v>306</v>
      </c>
      <c r="J448" s="119"/>
      <c r="K448" s="120"/>
      <c r="L448" s="120"/>
      <c r="M448" s="120"/>
    </row>
    <row r="449" spans="1:13" ht="15.75" customHeight="1">
      <c r="A449" s="119" t="s">
        <v>93</v>
      </c>
      <c r="B449" s="120" t="s">
        <v>5</v>
      </c>
      <c r="C449" s="120" t="s">
        <v>316</v>
      </c>
      <c r="D449" s="120" t="s">
        <v>317</v>
      </c>
      <c r="E449" s="120" t="s">
        <v>318</v>
      </c>
      <c r="F449" s="135" t="s">
        <v>319</v>
      </c>
      <c r="G449" s="120" t="s">
        <v>320</v>
      </c>
      <c r="H449" s="120"/>
      <c r="I449" s="120" t="s">
        <v>320</v>
      </c>
      <c r="J449" s="119"/>
      <c r="K449" s="120"/>
      <c r="L449" s="120"/>
      <c r="M449" s="120"/>
    </row>
    <row r="450" spans="1:13" ht="15.75" customHeight="1">
      <c r="A450" s="119" t="s">
        <v>93</v>
      </c>
      <c r="B450" s="120" t="s">
        <v>5</v>
      </c>
      <c r="C450" s="120" t="s">
        <v>316</v>
      </c>
      <c r="D450" s="120" t="s">
        <v>317</v>
      </c>
      <c r="E450" s="120" t="s">
        <v>321</v>
      </c>
      <c r="F450" s="135" t="s">
        <v>322</v>
      </c>
      <c r="G450" s="120" t="s">
        <v>320</v>
      </c>
      <c r="H450" s="120"/>
      <c r="I450" s="120" t="s">
        <v>320</v>
      </c>
      <c r="J450" s="119"/>
      <c r="K450" s="120"/>
      <c r="L450" s="120"/>
      <c r="M450" s="120"/>
    </row>
    <row r="451" spans="1:13" ht="15.75" customHeight="1">
      <c r="A451" s="119" t="s">
        <v>93</v>
      </c>
      <c r="B451" s="120" t="s">
        <v>5</v>
      </c>
      <c r="C451" s="120" t="s">
        <v>316</v>
      </c>
      <c r="D451" s="120" t="s">
        <v>317</v>
      </c>
      <c r="E451" s="120" t="s">
        <v>323</v>
      </c>
      <c r="F451" s="135">
        <v>12345</v>
      </c>
      <c r="G451" s="120" t="s">
        <v>320</v>
      </c>
      <c r="H451" s="120"/>
      <c r="I451" s="120" t="s">
        <v>320</v>
      </c>
      <c r="J451" s="119"/>
      <c r="K451" s="120"/>
      <c r="L451" s="120"/>
      <c r="M451" s="120"/>
    </row>
    <row r="452" spans="1:13" ht="15.75" customHeight="1">
      <c r="A452" s="119" t="s">
        <v>93</v>
      </c>
      <c r="B452" s="120" t="s">
        <v>5</v>
      </c>
      <c r="C452" s="120" t="s">
        <v>316</v>
      </c>
      <c r="D452" s="120" t="s">
        <v>317</v>
      </c>
      <c r="E452" s="120" t="s">
        <v>324</v>
      </c>
      <c r="F452" s="135" t="s">
        <v>325</v>
      </c>
      <c r="G452" s="120" t="s">
        <v>320</v>
      </c>
      <c r="H452" s="120"/>
      <c r="I452" s="120" t="s">
        <v>320</v>
      </c>
      <c r="J452" s="119"/>
      <c r="K452" s="120"/>
      <c r="L452" s="120"/>
      <c r="M452" s="120"/>
    </row>
    <row r="453" spans="1:13" ht="15.75" customHeight="1">
      <c r="A453" s="119" t="s">
        <v>93</v>
      </c>
      <c r="B453" s="120" t="s">
        <v>5</v>
      </c>
      <c r="C453" s="120" t="s">
        <v>316</v>
      </c>
      <c r="D453" s="120" t="s">
        <v>317</v>
      </c>
      <c r="E453" s="120" t="s">
        <v>326</v>
      </c>
      <c r="F453" s="135" t="s">
        <v>327</v>
      </c>
      <c r="G453" s="120" t="s">
        <v>320</v>
      </c>
      <c r="H453" s="120"/>
      <c r="I453" s="120" t="s">
        <v>320</v>
      </c>
      <c r="J453" s="119"/>
      <c r="K453" s="120"/>
      <c r="L453" s="120"/>
      <c r="M453" s="120"/>
    </row>
    <row r="454" spans="1:13" ht="15.75" customHeight="1">
      <c r="A454" s="119" t="s">
        <v>93</v>
      </c>
      <c r="B454" s="120" t="s">
        <v>5</v>
      </c>
      <c r="C454" s="120" t="s">
        <v>316</v>
      </c>
      <c r="D454" s="120" t="s">
        <v>328</v>
      </c>
      <c r="E454" s="120" t="s">
        <v>329</v>
      </c>
      <c r="F454" s="135" t="s">
        <v>330</v>
      </c>
      <c r="G454" s="120" t="s">
        <v>320</v>
      </c>
      <c r="H454" s="120"/>
      <c r="I454" s="120" t="s">
        <v>320</v>
      </c>
      <c r="J454" s="119"/>
      <c r="K454" s="120"/>
      <c r="L454" s="120"/>
      <c r="M454" s="120"/>
    </row>
    <row r="455" spans="1:13" ht="15.75" customHeight="1">
      <c r="A455" s="119" t="s">
        <v>93</v>
      </c>
      <c r="B455" s="120" t="s">
        <v>5</v>
      </c>
      <c r="C455" s="120" t="s">
        <v>316</v>
      </c>
      <c r="D455" s="120" t="s">
        <v>328</v>
      </c>
      <c r="E455" s="120" t="s">
        <v>331</v>
      </c>
      <c r="F455" s="135" t="s">
        <v>332</v>
      </c>
      <c r="G455" s="120" t="s">
        <v>320</v>
      </c>
      <c r="H455" s="120"/>
      <c r="I455" s="120" t="s">
        <v>320</v>
      </c>
      <c r="J455" s="119"/>
      <c r="K455" s="120"/>
      <c r="L455" s="120"/>
      <c r="M455" s="120"/>
    </row>
    <row r="456" spans="1:13" ht="15.75" customHeight="1">
      <c r="A456" s="119" t="s">
        <v>93</v>
      </c>
      <c r="B456" s="120" t="s">
        <v>5</v>
      </c>
      <c r="C456" s="120" t="s">
        <v>316</v>
      </c>
      <c r="D456" s="120" t="s">
        <v>328</v>
      </c>
      <c r="E456" s="120" t="s">
        <v>333</v>
      </c>
      <c r="F456" s="135" t="s">
        <v>334</v>
      </c>
      <c r="G456" s="120" t="s">
        <v>320</v>
      </c>
      <c r="H456" s="120"/>
      <c r="I456" s="120" t="s">
        <v>320</v>
      </c>
      <c r="J456" s="119"/>
      <c r="K456" s="120"/>
      <c r="L456" s="120"/>
      <c r="M456" s="120"/>
    </row>
    <row r="457" spans="1:13" ht="15.75" customHeight="1">
      <c r="A457" s="119" t="s">
        <v>93</v>
      </c>
      <c r="B457" s="120" t="s">
        <v>5</v>
      </c>
      <c r="C457" s="120" t="s">
        <v>316</v>
      </c>
      <c r="D457" s="120" t="s">
        <v>328</v>
      </c>
      <c r="E457" s="120" t="s">
        <v>335</v>
      </c>
      <c r="F457" s="135" t="s">
        <v>336</v>
      </c>
      <c r="G457" s="120" t="s">
        <v>320</v>
      </c>
      <c r="H457" s="120"/>
      <c r="I457" s="120" t="s">
        <v>320</v>
      </c>
      <c r="J457" s="119"/>
      <c r="K457" s="120"/>
      <c r="L457" s="120"/>
      <c r="M457" s="120"/>
    </row>
    <row r="458" spans="1:13" ht="15.75" customHeight="1">
      <c r="A458" s="119" t="s">
        <v>93</v>
      </c>
      <c r="B458" s="120" t="s">
        <v>5</v>
      </c>
      <c r="C458" s="120" t="s">
        <v>316</v>
      </c>
      <c r="D458" s="120" t="s">
        <v>337</v>
      </c>
      <c r="E458" s="120" t="s">
        <v>338</v>
      </c>
      <c r="F458" s="135" t="s">
        <v>114</v>
      </c>
      <c r="G458" s="120" t="s">
        <v>320</v>
      </c>
      <c r="H458" s="120"/>
      <c r="I458" s="120" t="s">
        <v>320</v>
      </c>
      <c r="J458" s="119"/>
      <c r="K458" s="120"/>
      <c r="L458" s="120"/>
      <c r="M458" s="120"/>
    </row>
    <row r="459" spans="1:13" ht="15.75" customHeight="1">
      <c r="A459" s="119" t="s">
        <v>93</v>
      </c>
      <c r="B459" s="120" t="s">
        <v>5</v>
      </c>
      <c r="C459" s="120" t="s">
        <v>316</v>
      </c>
      <c r="D459" s="120" t="s">
        <v>337</v>
      </c>
      <c r="E459" s="120" t="s">
        <v>339</v>
      </c>
      <c r="F459" s="135" t="s">
        <v>340</v>
      </c>
      <c r="G459" s="120" t="s">
        <v>320</v>
      </c>
      <c r="H459" s="120"/>
      <c r="I459" s="120" t="s">
        <v>320</v>
      </c>
      <c r="J459" s="119"/>
      <c r="K459" s="120"/>
      <c r="L459" s="120"/>
      <c r="M459" s="120"/>
    </row>
    <row r="460" spans="1:13" ht="15.75" customHeight="1">
      <c r="A460" s="119" t="s">
        <v>93</v>
      </c>
      <c r="B460" s="120" t="s">
        <v>5</v>
      </c>
      <c r="C460" s="120" t="s">
        <v>316</v>
      </c>
      <c r="D460" s="120" t="s">
        <v>337</v>
      </c>
      <c r="E460" s="120" t="s">
        <v>341</v>
      </c>
      <c r="F460" s="135" t="s">
        <v>342</v>
      </c>
      <c r="G460" s="120" t="s">
        <v>320</v>
      </c>
      <c r="H460" s="120"/>
      <c r="I460" s="120" t="s">
        <v>320</v>
      </c>
      <c r="J460" s="119"/>
      <c r="K460" s="120"/>
      <c r="L460" s="120"/>
      <c r="M460" s="120"/>
    </row>
    <row r="461" spans="1:13" ht="15.75" customHeight="1">
      <c r="A461" s="119" t="s">
        <v>93</v>
      </c>
      <c r="B461" s="120" t="s">
        <v>5</v>
      </c>
      <c r="C461" s="120" t="s">
        <v>316</v>
      </c>
      <c r="D461" s="120" t="s">
        <v>337</v>
      </c>
      <c r="E461" s="120" t="s">
        <v>123</v>
      </c>
      <c r="F461" s="135" t="s">
        <v>124</v>
      </c>
      <c r="G461" s="120" t="s">
        <v>320</v>
      </c>
      <c r="H461" s="120"/>
      <c r="I461" s="120" t="s">
        <v>320</v>
      </c>
      <c r="J461" s="119"/>
      <c r="K461" s="120"/>
      <c r="L461" s="120"/>
      <c r="M461" s="120"/>
    </row>
    <row r="462" spans="1:13" ht="15.75" customHeight="1">
      <c r="A462" s="119" t="s">
        <v>93</v>
      </c>
      <c r="B462" s="120" t="s">
        <v>5</v>
      </c>
      <c r="C462" s="120" t="s">
        <v>316</v>
      </c>
      <c r="D462" s="120" t="s">
        <v>337</v>
      </c>
      <c r="E462" s="120" t="s">
        <v>343</v>
      </c>
      <c r="F462" s="135" t="s">
        <v>122</v>
      </c>
      <c r="G462" s="120" t="s">
        <v>320</v>
      </c>
      <c r="H462" s="120"/>
      <c r="I462" s="120" t="s">
        <v>320</v>
      </c>
      <c r="J462" s="119"/>
      <c r="K462" s="120"/>
      <c r="L462" s="120"/>
      <c r="M462" s="120"/>
    </row>
    <row r="463" spans="1:13" ht="15.75" customHeight="1">
      <c r="A463" s="119" t="s">
        <v>93</v>
      </c>
      <c r="B463" s="120" t="s">
        <v>5</v>
      </c>
      <c r="C463" s="120" t="s">
        <v>316</v>
      </c>
      <c r="D463" s="120" t="s">
        <v>337</v>
      </c>
      <c r="E463" s="120" t="s">
        <v>344</v>
      </c>
      <c r="F463" s="135">
        <v>1</v>
      </c>
      <c r="G463" s="120" t="s">
        <v>345</v>
      </c>
      <c r="H463" s="120"/>
      <c r="I463" s="120" t="s">
        <v>320</v>
      </c>
      <c r="J463" s="119"/>
      <c r="K463" s="120"/>
      <c r="L463" s="120"/>
      <c r="M463" s="120"/>
    </row>
    <row r="464" spans="1:13" ht="15.75" customHeight="1">
      <c r="A464" s="119" t="s">
        <v>93</v>
      </c>
      <c r="B464" s="120" t="s">
        <v>5</v>
      </c>
      <c r="C464" s="120" t="s">
        <v>316</v>
      </c>
      <c r="D464" s="120" t="s">
        <v>337</v>
      </c>
      <c r="E464" s="120" t="s">
        <v>346</v>
      </c>
      <c r="F464" s="135" t="s">
        <v>347</v>
      </c>
      <c r="G464" s="120" t="s">
        <v>348</v>
      </c>
      <c r="H464" s="120"/>
      <c r="I464" s="120" t="s">
        <v>320</v>
      </c>
      <c r="J464" s="119"/>
      <c r="K464" s="120"/>
      <c r="L464" s="120"/>
      <c r="M464" s="120"/>
    </row>
    <row r="465" spans="1:13" ht="15.75" customHeight="1">
      <c r="A465" s="119" t="s">
        <v>93</v>
      </c>
      <c r="B465" s="120" t="s">
        <v>5</v>
      </c>
      <c r="C465" s="120" t="s">
        <v>316</v>
      </c>
      <c r="D465" s="120" t="s">
        <v>337</v>
      </c>
      <c r="E465" s="120" t="s">
        <v>349</v>
      </c>
      <c r="F465" s="135">
        <v>10500</v>
      </c>
      <c r="G465" s="120" t="s">
        <v>320</v>
      </c>
      <c r="H465" s="120"/>
      <c r="I465" s="120" t="s">
        <v>320</v>
      </c>
      <c r="J465" s="119"/>
      <c r="K465" s="120"/>
      <c r="L465" s="120"/>
      <c r="M465" s="120"/>
    </row>
    <row r="466" spans="1:13" ht="15.75" customHeight="1">
      <c r="A466" s="119" t="s">
        <v>93</v>
      </c>
      <c r="B466" s="120" t="s">
        <v>5</v>
      </c>
      <c r="C466" s="120" t="s">
        <v>316</v>
      </c>
      <c r="D466" s="120" t="s">
        <v>337</v>
      </c>
      <c r="E466" s="120" t="s">
        <v>350</v>
      </c>
      <c r="F466" s="135">
        <v>0</v>
      </c>
      <c r="G466" s="120" t="s">
        <v>320</v>
      </c>
      <c r="H466" s="120"/>
      <c r="I466" s="120" t="s">
        <v>320</v>
      </c>
      <c r="J466" s="119"/>
      <c r="K466" s="120"/>
      <c r="L466" s="120"/>
      <c r="M466" s="120"/>
    </row>
    <row r="467" spans="1:13" ht="15.75" customHeight="1">
      <c r="A467" s="119" t="s">
        <v>93</v>
      </c>
      <c r="B467" s="120" t="s">
        <v>5</v>
      </c>
      <c r="C467" s="120" t="s">
        <v>316</v>
      </c>
      <c r="D467" s="120" t="s">
        <v>337</v>
      </c>
      <c r="E467" s="120" t="s">
        <v>351</v>
      </c>
      <c r="F467" s="135">
        <v>0</v>
      </c>
      <c r="G467" s="120" t="s">
        <v>352</v>
      </c>
      <c r="H467" s="120"/>
      <c r="I467" s="120" t="s">
        <v>320</v>
      </c>
      <c r="J467" s="119"/>
      <c r="K467" s="120"/>
      <c r="L467" s="120"/>
      <c r="M467" s="120"/>
    </row>
    <row r="468" spans="1:13" ht="15.75" customHeight="1">
      <c r="A468" s="119" t="s">
        <v>93</v>
      </c>
      <c r="B468" s="120" t="s">
        <v>5</v>
      </c>
      <c r="C468" s="120" t="s">
        <v>316</v>
      </c>
      <c r="D468" s="120" t="s">
        <v>337</v>
      </c>
      <c r="E468" s="120" t="s">
        <v>353</v>
      </c>
      <c r="F468" s="135" t="s">
        <v>3</v>
      </c>
      <c r="G468" s="120" t="s">
        <v>320</v>
      </c>
      <c r="H468" s="120"/>
      <c r="I468" s="120" t="s">
        <v>320</v>
      </c>
      <c r="J468" s="119"/>
      <c r="K468" s="120"/>
      <c r="L468" s="120"/>
      <c r="M468" s="120"/>
    </row>
    <row r="469" spans="1:13" ht="15.75" customHeight="1">
      <c r="A469" s="119" t="s">
        <v>93</v>
      </c>
      <c r="B469" s="120" t="s">
        <v>5</v>
      </c>
      <c r="C469" s="120" t="s">
        <v>316</v>
      </c>
      <c r="D469" s="120" t="s">
        <v>337</v>
      </c>
      <c r="E469" s="120" t="s">
        <v>354</v>
      </c>
      <c r="F469" s="135">
        <v>0</v>
      </c>
      <c r="G469" s="120" t="s">
        <v>355</v>
      </c>
      <c r="H469" s="120"/>
      <c r="I469" s="120" t="s">
        <v>356</v>
      </c>
      <c r="J469" s="119"/>
      <c r="K469" s="120"/>
      <c r="L469" s="120"/>
      <c r="M469" s="120"/>
    </row>
    <row r="470" spans="1:13" ht="15.75" customHeight="1">
      <c r="A470" s="119" t="s">
        <v>93</v>
      </c>
      <c r="B470" s="120" t="s">
        <v>5</v>
      </c>
      <c r="C470" s="120" t="s">
        <v>316</v>
      </c>
      <c r="D470" s="120" t="s">
        <v>337</v>
      </c>
      <c r="E470" s="120" t="s">
        <v>357</v>
      </c>
      <c r="F470" s="135">
        <v>1895000</v>
      </c>
      <c r="G470" s="120" t="s">
        <v>358</v>
      </c>
      <c r="H470" s="120"/>
      <c r="I470" s="120" t="s">
        <v>249</v>
      </c>
      <c r="J470" s="119"/>
      <c r="K470" s="120"/>
      <c r="L470" s="120"/>
      <c r="M470" s="120"/>
    </row>
    <row r="471" spans="1:13" ht="15.75" customHeight="1">
      <c r="A471" s="119" t="s">
        <v>93</v>
      </c>
      <c r="B471" s="120" t="s">
        <v>5</v>
      </c>
      <c r="C471" s="120" t="s">
        <v>316</v>
      </c>
      <c r="D471" s="120" t="s">
        <v>337</v>
      </c>
      <c r="E471" s="120" t="s">
        <v>359</v>
      </c>
      <c r="F471" s="135" t="e">
        <v>#REF!</v>
      </c>
      <c r="G471" s="120" t="e">
        <v>#REF!</v>
      </c>
      <c r="H471" s="120"/>
      <c r="I471" s="120" t="e">
        <v>#REF!</v>
      </c>
      <c r="J471" s="119"/>
      <c r="K471" s="120"/>
      <c r="L471" s="120"/>
      <c r="M471" s="120"/>
    </row>
    <row r="472" spans="1:13" ht="15.75" customHeight="1">
      <c r="A472" s="119" t="s">
        <v>93</v>
      </c>
      <c r="B472" s="120" t="s">
        <v>5</v>
      </c>
      <c r="C472" s="120" t="s">
        <v>316</v>
      </c>
      <c r="D472" s="120" t="s">
        <v>337</v>
      </c>
      <c r="E472" s="120" t="s">
        <v>360</v>
      </c>
      <c r="F472" s="135">
        <v>22516</v>
      </c>
      <c r="G472" s="120" t="s">
        <v>320</v>
      </c>
      <c r="H472" s="120"/>
      <c r="I472" s="120" t="s">
        <v>238</v>
      </c>
      <c r="J472" s="119"/>
      <c r="K472" s="120"/>
      <c r="L472" s="120"/>
      <c r="M472" s="120"/>
    </row>
    <row r="473" spans="1:13" ht="15.75" customHeight="1">
      <c r="A473" s="119" t="s">
        <v>93</v>
      </c>
      <c r="B473" s="120" t="s">
        <v>5</v>
      </c>
      <c r="C473" s="120" t="s">
        <v>316</v>
      </c>
      <c r="D473" s="120" t="s">
        <v>337</v>
      </c>
      <c r="E473" s="120" t="s">
        <v>361</v>
      </c>
      <c r="F473" s="135" t="s">
        <v>347</v>
      </c>
      <c r="G473" s="120" t="s">
        <v>320</v>
      </c>
      <c r="H473" s="120"/>
      <c r="I473" s="120" t="s">
        <v>320</v>
      </c>
      <c r="J473" s="119"/>
      <c r="K473" s="120"/>
      <c r="L473" s="120"/>
      <c r="M473" s="120"/>
    </row>
    <row r="474" spans="1:13" ht="15.75" customHeight="1">
      <c r="A474" s="119" t="s">
        <v>93</v>
      </c>
      <c r="B474" s="120" t="s">
        <v>5</v>
      </c>
      <c r="C474" s="120" t="s">
        <v>316</v>
      </c>
      <c r="D474" s="120" t="s">
        <v>337</v>
      </c>
      <c r="E474" s="120" t="s">
        <v>362</v>
      </c>
      <c r="F474" s="135" t="s">
        <v>8</v>
      </c>
      <c r="G474" s="120" t="s">
        <v>320</v>
      </c>
      <c r="H474" s="120"/>
      <c r="I474" s="120" t="s">
        <v>320</v>
      </c>
      <c r="J474" s="119"/>
      <c r="K474" s="120"/>
      <c r="L474" s="120"/>
      <c r="M474" s="120"/>
    </row>
    <row r="475" spans="1:13" ht="15.75" customHeight="1">
      <c r="A475" s="119" t="s">
        <v>93</v>
      </c>
      <c r="B475" s="120" t="s">
        <v>5</v>
      </c>
      <c r="C475" s="120" t="s">
        <v>316</v>
      </c>
      <c r="D475" s="120" t="s">
        <v>337</v>
      </c>
      <c r="E475" s="120" t="s">
        <v>363</v>
      </c>
      <c r="F475" s="135" t="s">
        <v>364</v>
      </c>
      <c r="G475" s="120" t="s">
        <v>365</v>
      </c>
      <c r="H475" s="120"/>
      <c r="I475" s="120" t="s">
        <v>320</v>
      </c>
      <c r="J475" s="119"/>
      <c r="K475" s="120"/>
      <c r="L475" s="120"/>
      <c r="M475" s="120"/>
    </row>
    <row r="476" spans="1:13" ht="15.75" customHeight="1">
      <c r="A476" s="119" t="s">
        <v>93</v>
      </c>
      <c r="B476" s="120" t="s">
        <v>5</v>
      </c>
      <c r="C476" s="120" t="s">
        <v>316</v>
      </c>
      <c r="D476" s="120" t="s">
        <v>337</v>
      </c>
      <c r="E476" s="120" t="s">
        <v>366</v>
      </c>
      <c r="F476" s="135" t="s">
        <v>367</v>
      </c>
      <c r="G476" s="120" t="s">
        <v>368</v>
      </c>
      <c r="H476" s="120"/>
      <c r="I476" s="120" t="s">
        <v>320</v>
      </c>
      <c r="J476" s="119"/>
      <c r="K476" s="120"/>
      <c r="L476" s="120"/>
      <c r="M476" s="120"/>
    </row>
    <row r="477" spans="1:13" ht="15.75" customHeight="1">
      <c r="A477" s="119" t="s">
        <v>93</v>
      </c>
      <c r="B477" s="120" t="s">
        <v>5</v>
      </c>
      <c r="C477" s="120" t="s">
        <v>316</v>
      </c>
      <c r="D477" s="120" t="s">
        <v>337</v>
      </c>
      <c r="E477" s="120" t="s">
        <v>369</v>
      </c>
      <c r="F477" s="135" t="s">
        <v>8</v>
      </c>
      <c r="G477" s="120" t="s">
        <v>320</v>
      </c>
      <c r="H477" s="120"/>
      <c r="I477" s="120" t="s">
        <v>320</v>
      </c>
      <c r="J477" s="119"/>
      <c r="K477" s="120"/>
      <c r="L477" s="120"/>
      <c r="M477" s="120"/>
    </row>
    <row r="478" spans="1:13" ht="15.75" customHeight="1">
      <c r="A478" s="119" t="s">
        <v>93</v>
      </c>
      <c r="B478" s="120" t="s">
        <v>5</v>
      </c>
      <c r="C478" s="120" t="s">
        <v>316</v>
      </c>
      <c r="D478" s="120" t="s">
        <v>337</v>
      </c>
      <c r="E478" s="120" t="s">
        <v>370</v>
      </c>
      <c r="F478" s="135" t="s">
        <v>40</v>
      </c>
      <c r="G478" s="120" t="s">
        <v>371</v>
      </c>
      <c r="H478" s="120"/>
      <c r="I478" s="120" t="s">
        <v>320</v>
      </c>
      <c r="J478" s="119"/>
      <c r="K478" s="120"/>
      <c r="L478" s="120"/>
      <c r="M478" s="120"/>
    </row>
    <row r="479" spans="1:13" ht="15.75" customHeight="1">
      <c r="A479" s="119" t="s">
        <v>93</v>
      </c>
      <c r="B479" s="120" t="s">
        <v>5</v>
      </c>
      <c r="C479" s="120" t="s">
        <v>316</v>
      </c>
      <c r="D479" s="120" t="s">
        <v>337</v>
      </c>
      <c r="E479" s="120" t="s">
        <v>372</v>
      </c>
      <c r="F479" s="135" t="s">
        <v>373</v>
      </c>
      <c r="G479" s="120" t="s">
        <v>320</v>
      </c>
      <c r="H479" s="120"/>
      <c r="I479" s="120" t="s">
        <v>374</v>
      </c>
      <c r="J479" s="119"/>
      <c r="K479" s="120"/>
      <c r="L479" s="120"/>
      <c r="M479" s="120"/>
    </row>
    <row r="480" spans="1:13" ht="15.75" customHeight="1">
      <c r="A480" s="119" t="s">
        <v>93</v>
      </c>
      <c r="B480" s="120" t="s">
        <v>5</v>
      </c>
      <c r="C480" s="120" t="s">
        <v>316</v>
      </c>
      <c r="D480" s="120" t="s">
        <v>337</v>
      </c>
      <c r="E480" s="120" t="s">
        <v>375</v>
      </c>
      <c r="F480" s="135" t="s">
        <v>129</v>
      </c>
      <c r="G480" s="120" t="s">
        <v>320</v>
      </c>
      <c r="H480" s="120"/>
      <c r="I480" s="120" t="s">
        <v>320</v>
      </c>
      <c r="J480" s="119"/>
      <c r="K480" s="120"/>
      <c r="L480" s="120"/>
      <c r="M480" s="120"/>
    </row>
    <row r="481" spans="1:13" ht="15.75" customHeight="1">
      <c r="A481" s="119" t="s">
        <v>93</v>
      </c>
      <c r="B481" s="120" t="s">
        <v>5</v>
      </c>
      <c r="C481" s="120" t="s">
        <v>316</v>
      </c>
      <c r="D481" s="120" t="s">
        <v>337</v>
      </c>
      <c r="E481" s="120" t="s">
        <v>376</v>
      </c>
      <c r="F481" s="135" t="s">
        <v>8</v>
      </c>
      <c r="G481" s="120" t="s">
        <v>320</v>
      </c>
      <c r="H481" s="120"/>
      <c r="I481" s="120" t="s">
        <v>320</v>
      </c>
      <c r="J481" s="119"/>
      <c r="K481" s="120"/>
      <c r="L481" s="120"/>
      <c r="M481" s="120"/>
    </row>
    <row r="482" spans="1:13" ht="15.75" customHeight="1">
      <c r="A482" s="119" t="s">
        <v>93</v>
      </c>
      <c r="B482" s="120" t="s">
        <v>5</v>
      </c>
      <c r="C482" s="120" t="s">
        <v>316</v>
      </c>
      <c r="D482" s="120" t="s">
        <v>337</v>
      </c>
      <c r="E482" s="120" t="s">
        <v>377</v>
      </c>
      <c r="F482" s="135" t="s">
        <v>378</v>
      </c>
      <c r="G482" s="120" t="s">
        <v>379</v>
      </c>
      <c r="H482" s="120"/>
      <c r="I482" s="120" t="s">
        <v>320</v>
      </c>
      <c r="J482" s="119"/>
      <c r="K482" s="120"/>
      <c r="L482" s="120"/>
      <c r="M482" s="120"/>
    </row>
    <row r="483" spans="1:13" ht="15.75" customHeight="1">
      <c r="A483" s="119" t="s">
        <v>93</v>
      </c>
      <c r="B483" s="120" t="s">
        <v>5</v>
      </c>
      <c r="C483" s="120" t="s">
        <v>316</v>
      </c>
      <c r="D483" s="120" t="s">
        <v>337</v>
      </c>
      <c r="E483" s="120" t="s">
        <v>380</v>
      </c>
      <c r="F483" s="135" t="s">
        <v>347</v>
      </c>
      <c r="G483" s="120" t="s">
        <v>320</v>
      </c>
      <c r="H483" s="120"/>
      <c r="I483" s="120" t="s">
        <v>320</v>
      </c>
      <c r="J483" s="119"/>
      <c r="K483" s="120"/>
      <c r="L483" s="120"/>
      <c r="M483" s="120"/>
    </row>
    <row r="484" spans="1:13" ht="15.75" customHeight="1">
      <c r="A484" s="119" t="s">
        <v>93</v>
      </c>
      <c r="B484" s="120" t="s">
        <v>5</v>
      </c>
      <c r="C484" s="120" t="s">
        <v>316</v>
      </c>
      <c r="D484" s="120" t="s">
        <v>337</v>
      </c>
      <c r="E484" s="120" t="s">
        <v>381</v>
      </c>
      <c r="F484" s="135" t="s">
        <v>347</v>
      </c>
      <c r="G484" s="120" t="s">
        <v>320</v>
      </c>
      <c r="H484" s="120"/>
      <c r="I484" s="120" t="s">
        <v>320</v>
      </c>
      <c r="J484" s="119"/>
      <c r="K484" s="120"/>
      <c r="L484" s="120"/>
      <c r="M484" s="120"/>
    </row>
    <row r="485" spans="1:13" ht="15.75" customHeight="1">
      <c r="A485" s="119" t="s">
        <v>93</v>
      </c>
      <c r="B485" s="120" t="s">
        <v>5</v>
      </c>
      <c r="C485" s="120" t="s">
        <v>316</v>
      </c>
      <c r="D485" s="120" t="s">
        <v>337</v>
      </c>
      <c r="E485" s="120" t="s">
        <v>382</v>
      </c>
      <c r="F485" s="135">
        <v>10</v>
      </c>
      <c r="G485" s="120" t="s">
        <v>320</v>
      </c>
      <c r="H485" s="120"/>
      <c r="I485" s="120" t="s">
        <v>320</v>
      </c>
      <c r="J485" s="119"/>
      <c r="K485" s="120"/>
      <c r="L485" s="120"/>
      <c r="M485" s="120"/>
    </row>
    <row r="486" spans="1:13" ht="15.75" customHeight="1">
      <c r="A486" s="119" t="s">
        <v>93</v>
      </c>
      <c r="B486" s="120" t="s">
        <v>5</v>
      </c>
      <c r="C486" s="120" t="s">
        <v>316</v>
      </c>
      <c r="D486" s="120" t="s">
        <v>337</v>
      </c>
      <c r="E486" s="120" t="s">
        <v>383</v>
      </c>
      <c r="F486" s="135" t="s">
        <v>347</v>
      </c>
      <c r="G486" s="120" t="s">
        <v>320</v>
      </c>
      <c r="H486" s="120"/>
      <c r="I486" s="120" t="s">
        <v>320</v>
      </c>
      <c r="J486" s="119"/>
      <c r="K486" s="120"/>
      <c r="L486" s="120"/>
      <c r="M486" s="120"/>
    </row>
    <row r="487" spans="1:13" ht="15.75" customHeight="1">
      <c r="A487" s="119" t="s">
        <v>93</v>
      </c>
      <c r="B487" s="120" t="s">
        <v>5</v>
      </c>
      <c r="C487" s="120" t="s">
        <v>316</v>
      </c>
      <c r="D487" s="120" t="s">
        <v>337</v>
      </c>
      <c r="E487" s="120" t="s">
        <v>384</v>
      </c>
      <c r="F487" s="135" t="s">
        <v>347</v>
      </c>
      <c r="G487" s="120" t="s">
        <v>320</v>
      </c>
      <c r="H487" s="120"/>
      <c r="I487" s="120" t="s">
        <v>320</v>
      </c>
      <c r="J487" s="119"/>
      <c r="K487" s="120"/>
      <c r="L487" s="120"/>
      <c r="M487" s="120"/>
    </row>
    <row r="488" spans="1:13" ht="15.75" customHeight="1">
      <c r="A488" s="119" t="s">
        <v>93</v>
      </c>
      <c r="B488" s="120" t="s">
        <v>5</v>
      </c>
      <c r="C488" s="120" t="s">
        <v>316</v>
      </c>
      <c r="D488" s="120" t="s">
        <v>337</v>
      </c>
      <c r="E488" s="120" t="s">
        <v>130</v>
      </c>
      <c r="F488" s="135">
        <v>1992</v>
      </c>
      <c r="G488" s="120" t="s">
        <v>320</v>
      </c>
      <c r="H488" s="120"/>
      <c r="I488" s="120" t="s">
        <v>320</v>
      </c>
      <c r="J488" s="119"/>
      <c r="K488" s="120"/>
      <c r="L488" s="120"/>
      <c r="M488" s="120"/>
    </row>
    <row r="489" spans="1:13" ht="15.75" customHeight="1">
      <c r="A489" s="119" t="s">
        <v>93</v>
      </c>
      <c r="B489" s="120" t="s">
        <v>5</v>
      </c>
      <c r="C489" s="120" t="s">
        <v>316</v>
      </c>
      <c r="D489" s="120" t="s">
        <v>337</v>
      </c>
      <c r="E489" s="120" t="s">
        <v>385</v>
      </c>
      <c r="F489" s="135" t="s">
        <v>41</v>
      </c>
      <c r="G489" s="120" t="s">
        <v>320</v>
      </c>
      <c r="H489" s="120"/>
      <c r="I489" s="120" t="s">
        <v>320</v>
      </c>
      <c r="J489" s="119"/>
      <c r="K489" s="120"/>
      <c r="L489" s="120"/>
      <c r="M489" s="120"/>
    </row>
    <row r="490" spans="1:13" ht="15.75" customHeight="1">
      <c r="A490" s="119" t="s">
        <v>93</v>
      </c>
      <c r="B490" s="120" t="s">
        <v>5</v>
      </c>
      <c r="C490" s="120" t="s">
        <v>316</v>
      </c>
      <c r="D490" s="120" t="s">
        <v>337</v>
      </c>
      <c r="E490" s="120" t="s">
        <v>386</v>
      </c>
      <c r="F490" s="135">
        <v>3</v>
      </c>
      <c r="G490" s="120" t="s">
        <v>387</v>
      </c>
      <c r="H490" s="120"/>
      <c r="I490" s="120" t="s">
        <v>320</v>
      </c>
      <c r="J490" s="119"/>
      <c r="K490" s="120"/>
      <c r="L490" s="120"/>
      <c r="M490" s="120"/>
    </row>
    <row r="491" spans="1:13" ht="15.75" customHeight="1">
      <c r="A491" s="119" t="s">
        <v>93</v>
      </c>
      <c r="B491" s="120" t="s">
        <v>5</v>
      </c>
      <c r="C491" s="120" t="s">
        <v>316</v>
      </c>
      <c r="D491" s="120" t="s">
        <v>337</v>
      </c>
      <c r="E491" s="120" t="s">
        <v>388</v>
      </c>
      <c r="F491" s="135">
        <v>0</v>
      </c>
      <c r="G491" s="120" t="s">
        <v>320</v>
      </c>
      <c r="H491" s="120"/>
      <c r="I491" s="120" t="s">
        <v>320</v>
      </c>
      <c r="J491" s="119"/>
      <c r="K491" s="120"/>
      <c r="L491" s="120"/>
      <c r="M491" s="120"/>
    </row>
    <row r="492" spans="1:13" ht="15.75" customHeight="1">
      <c r="A492" s="119" t="s">
        <v>93</v>
      </c>
      <c r="B492" s="120" t="s">
        <v>5</v>
      </c>
      <c r="C492" s="120" t="s">
        <v>316</v>
      </c>
      <c r="D492" s="120" t="s">
        <v>337</v>
      </c>
      <c r="E492" s="120" t="s">
        <v>389</v>
      </c>
      <c r="F492" s="135" t="s">
        <v>347</v>
      </c>
      <c r="G492" s="120" t="s">
        <v>320</v>
      </c>
      <c r="H492" s="120"/>
      <c r="I492" s="120" t="s">
        <v>320</v>
      </c>
      <c r="J492" s="119"/>
      <c r="K492" s="120"/>
      <c r="L492" s="120"/>
      <c r="M492" s="120"/>
    </row>
    <row r="493" spans="1:13" ht="15.75" customHeight="1">
      <c r="A493" s="119" t="s">
        <v>93</v>
      </c>
      <c r="B493" s="120" t="s">
        <v>5</v>
      </c>
      <c r="C493" s="120" t="s">
        <v>316</v>
      </c>
      <c r="D493" s="120" t="s">
        <v>337</v>
      </c>
      <c r="E493" s="120" t="s">
        <v>390</v>
      </c>
      <c r="F493" s="135" t="s">
        <v>347</v>
      </c>
      <c r="G493" s="120" t="s">
        <v>320</v>
      </c>
      <c r="H493" s="120"/>
      <c r="I493" s="120" t="s">
        <v>320</v>
      </c>
      <c r="J493" s="119"/>
      <c r="K493" s="120"/>
      <c r="L493" s="120"/>
      <c r="M493" s="120"/>
    </row>
    <row r="494" spans="1:13" ht="15.75" customHeight="1">
      <c r="A494" s="119" t="s">
        <v>93</v>
      </c>
      <c r="B494" s="120" t="s">
        <v>5</v>
      </c>
      <c r="C494" s="120" t="s">
        <v>316</v>
      </c>
      <c r="D494" s="120" t="s">
        <v>337</v>
      </c>
      <c r="E494" s="120" t="s">
        <v>391</v>
      </c>
      <c r="F494" s="135" t="s">
        <v>367</v>
      </c>
      <c r="G494" s="120" t="s">
        <v>392</v>
      </c>
      <c r="H494" s="120"/>
      <c r="I494" s="120" t="s">
        <v>320</v>
      </c>
      <c r="J494" s="119"/>
      <c r="K494" s="120"/>
      <c r="L494" s="120"/>
      <c r="M494" s="120"/>
    </row>
    <row r="495" spans="1:13" ht="15.75" customHeight="1">
      <c r="A495" s="119" t="s">
        <v>93</v>
      </c>
      <c r="B495" s="120" t="s">
        <v>5</v>
      </c>
      <c r="C495" s="120" t="s">
        <v>316</v>
      </c>
      <c r="D495" s="120" t="s">
        <v>337</v>
      </c>
      <c r="E495" s="120" t="s">
        <v>393</v>
      </c>
      <c r="F495" s="135" t="s">
        <v>373</v>
      </c>
      <c r="G495" s="120" t="s">
        <v>320</v>
      </c>
      <c r="H495" s="120"/>
      <c r="I495" s="120" t="s">
        <v>320</v>
      </c>
      <c r="J495" s="119"/>
      <c r="K495" s="120"/>
      <c r="L495" s="120"/>
      <c r="M495" s="120"/>
    </row>
    <row r="496" spans="1:13" ht="15.75" customHeight="1">
      <c r="A496" s="119" t="s">
        <v>93</v>
      </c>
      <c r="B496" s="120" t="s">
        <v>5</v>
      </c>
      <c r="C496" s="120" t="s">
        <v>316</v>
      </c>
      <c r="D496" s="120" t="s">
        <v>337</v>
      </c>
      <c r="E496" s="120" t="s">
        <v>394</v>
      </c>
      <c r="F496" s="135" t="s">
        <v>395</v>
      </c>
      <c r="G496" s="120" t="s">
        <v>392</v>
      </c>
      <c r="H496" s="120"/>
      <c r="I496" s="120" t="s">
        <v>320</v>
      </c>
      <c r="J496" s="119"/>
      <c r="K496" s="120"/>
      <c r="L496" s="120"/>
      <c r="M496" s="120"/>
    </row>
    <row r="497" spans="1:13" ht="15.75" customHeight="1">
      <c r="A497" s="119" t="s">
        <v>93</v>
      </c>
      <c r="B497" s="120" t="s">
        <v>5</v>
      </c>
      <c r="C497" s="120" t="s">
        <v>316</v>
      </c>
      <c r="D497" s="120" t="s">
        <v>396</v>
      </c>
      <c r="E497" s="120" t="s">
        <v>397</v>
      </c>
      <c r="F497" s="135">
        <v>3</v>
      </c>
      <c r="G497" s="120" t="s">
        <v>398</v>
      </c>
      <c r="H497" s="120"/>
      <c r="I497" s="120" t="s">
        <v>320</v>
      </c>
      <c r="J497" s="119"/>
      <c r="K497" s="120"/>
      <c r="L497" s="120"/>
      <c r="M497" s="120"/>
    </row>
    <row r="498" spans="1:13" ht="15.75" customHeight="1">
      <c r="A498" s="119" t="s">
        <v>93</v>
      </c>
      <c r="B498" s="120" t="s">
        <v>5</v>
      </c>
      <c r="C498" s="120" t="s">
        <v>316</v>
      </c>
      <c r="D498" s="120" t="s">
        <v>396</v>
      </c>
      <c r="E498" s="120" t="s">
        <v>399</v>
      </c>
      <c r="F498" s="135" t="s">
        <v>347</v>
      </c>
      <c r="G498" s="120" t="s">
        <v>400</v>
      </c>
      <c r="H498" s="120"/>
      <c r="I498" s="120" t="s">
        <v>320</v>
      </c>
      <c r="J498" s="119"/>
      <c r="K498" s="120"/>
      <c r="L498" s="120"/>
      <c r="M498" s="120"/>
    </row>
    <row r="499" spans="1:13" ht="15.75" customHeight="1">
      <c r="A499" s="119" t="s">
        <v>93</v>
      </c>
      <c r="B499" s="120" t="s">
        <v>5</v>
      </c>
      <c r="C499" s="120" t="s">
        <v>316</v>
      </c>
      <c r="D499" s="120" t="s">
        <v>396</v>
      </c>
      <c r="E499" s="120" t="s">
        <v>401</v>
      </c>
      <c r="F499" s="135" t="s">
        <v>347</v>
      </c>
      <c r="G499" s="120" t="s">
        <v>402</v>
      </c>
      <c r="H499" s="120"/>
      <c r="I499" s="120" t="s">
        <v>320</v>
      </c>
      <c r="J499" s="119"/>
      <c r="K499" s="120"/>
      <c r="L499" s="120"/>
      <c r="M499" s="120"/>
    </row>
    <row r="500" spans="1:13" ht="15.75" customHeight="1">
      <c r="A500" s="119" t="s">
        <v>93</v>
      </c>
      <c r="B500" s="120" t="s">
        <v>5</v>
      </c>
      <c r="C500" s="120" t="s">
        <v>316</v>
      </c>
      <c r="D500" s="120" t="s">
        <v>396</v>
      </c>
      <c r="E500" s="120" t="s">
        <v>403</v>
      </c>
      <c r="F500" s="135" t="s">
        <v>347</v>
      </c>
      <c r="G500" s="120" t="s">
        <v>400</v>
      </c>
      <c r="H500" s="120"/>
      <c r="I500" s="120" t="s">
        <v>320</v>
      </c>
      <c r="J500" s="119"/>
      <c r="K500" s="120"/>
      <c r="L500" s="120"/>
      <c r="M500" s="120"/>
    </row>
    <row r="501" spans="1:13" ht="15.75" customHeight="1">
      <c r="A501" s="119" t="s">
        <v>93</v>
      </c>
      <c r="B501" s="120" t="s">
        <v>5</v>
      </c>
      <c r="C501" s="120" t="s">
        <v>316</v>
      </c>
      <c r="D501" s="120" t="s">
        <v>396</v>
      </c>
      <c r="E501" s="120" t="s">
        <v>404</v>
      </c>
      <c r="F501" s="135" t="s">
        <v>347</v>
      </c>
      <c r="G501" s="120" t="s">
        <v>402</v>
      </c>
      <c r="H501" s="120"/>
      <c r="I501" s="120" t="s">
        <v>320</v>
      </c>
      <c r="J501" s="119"/>
      <c r="K501" s="120"/>
      <c r="L501" s="120"/>
      <c r="M501" s="120"/>
    </row>
    <row r="502" spans="1:13" ht="15.75" customHeight="1">
      <c r="A502" s="119" t="s">
        <v>93</v>
      </c>
      <c r="B502" s="120" t="s">
        <v>5</v>
      </c>
      <c r="C502" s="120" t="s">
        <v>316</v>
      </c>
      <c r="D502" s="120" t="s">
        <v>396</v>
      </c>
      <c r="E502" s="120" t="s">
        <v>405</v>
      </c>
      <c r="F502" s="135">
        <v>1992</v>
      </c>
      <c r="G502" s="120" t="s">
        <v>406</v>
      </c>
      <c r="H502" s="120"/>
      <c r="I502" s="120" t="s">
        <v>407</v>
      </c>
      <c r="J502" s="119"/>
      <c r="K502" s="120"/>
      <c r="L502" s="120"/>
      <c r="M502" s="120"/>
    </row>
    <row r="503" spans="1:13" ht="15.75" customHeight="1">
      <c r="A503" s="119" t="s">
        <v>93</v>
      </c>
      <c r="B503" s="120" t="s">
        <v>5</v>
      </c>
      <c r="C503" s="120" t="s">
        <v>316</v>
      </c>
      <c r="D503" s="120" t="s">
        <v>396</v>
      </c>
      <c r="E503" s="120" t="s">
        <v>408</v>
      </c>
      <c r="F503" s="135">
        <v>2010</v>
      </c>
      <c r="G503" s="120" t="s">
        <v>406</v>
      </c>
      <c r="H503" s="120"/>
      <c r="I503" s="120" t="s">
        <v>407</v>
      </c>
      <c r="J503" s="119"/>
      <c r="K503" s="120"/>
      <c r="L503" s="120"/>
      <c r="M503" s="120"/>
    </row>
    <row r="504" spans="1:13" ht="15.75" customHeight="1">
      <c r="A504" s="119" t="s">
        <v>93</v>
      </c>
      <c r="B504" s="120" t="s">
        <v>5</v>
      </c>
      <c r="C504" s="120" t="s">
        <v>316</v>
      </c>
      <c r="D504" s="120" t="s">
        <v>396</v>
      </c>
      <c r="E504" s="120" t="s">
        <v>409</v>
      </c>
      <c r="F504" s="135">
        <v>1</v>
      </c>
      <c r="G504" s="120" t="s">
        <v>402</v>
      </c>
      <c r="H504" s="120"/>
      <c r="I504" s="120" t="s">
        <v>320</v>
      </c>
      <c r="J504" s="119"/>
      <c r="K504" s="120"/>
      <c r="L504" s="120"/>
      <c r="M504" s="120"/>
    </row>
    <row r="505" spans="1:13" ht="15.75" customHeight="1">
      <c r="A505" s="119" t="s">
        <v>93</v>
      </c>
      <c r="B505" s="120" t="s">
        <v>5</v>
      </c>
      <c r="C505" s="120" t="s">
        <v>316</v>
      </c>
      <c r="D505" s="120" t="s">
        <v>396</v>
      </c>
      <c r="E505" s="120" t="s">
        <v>410</v>
      </c>
      <c r="F505" s="135">
        <v>1</v>
      </c>
      <c r="G505" s="120" t="s">
        <v>411</v>
      </c>
      <c r="H505" s="120"/>
      <c r="I505" s="120" t="s">
        <v>320</v>
      </c>
      <c r="J505" s="119"/>
      <c r="K505" s="120"/>
      <c r="L505" s="120"/>
      <c r="M505" s="120"/>
    </row>
    <row r="506" spans="1:13" ht="15.75" customHeight="1">
      <c r="A506" s="119" t="s">
        <v>93</v>
      </c>
      <c r="B506" s="120" t="s">
        <v>5</v>
      </c>
      <c r="C506" s="120" t="s">
        <v>316</v>
      </c>
      <c r="D506" s="120" t="s">
        <v>396</v>
      </c>
      <c r="E506" s="120" t="s">
        <v>412</v>
      </c>
      <c r="F506" s="135" t="s">
        <v>413</v>
      </c>
      <c r="G506" s="120" t="s">
        <v>320</v>
      </c>
      <c r="H506" s="120"/>
      <c r="I506" s="120" t="s">
        <v>320</v>
      </c>
      <c r="J506" s="119"/>
      <c r="K506" s="120"/>
      <c r="L506" s="120"/>
      <c r="M506" s="120"/>
    </row>
    <row r="507" spans="1:13" ht="15.75" customHeight="1">
      <c r="A507" s="119" t="s">
        <v>93</v>
      </c>
      <c r="B507" s="120" t="s">
        <v>5</v>
      </c>
      <c r="C507" s="120" t="s">
        <v>316</v>
      </c>
      <c r="D507" s="120" t="s">
        <v>396</v>
      </c>
      <c r="E507" s="120" t="s">
        <v>414</v>
      </c>
      <c r="F507" s="135" t="s">
        <v>415</v>
      </c>
      <c r="G507" s="120" t="s">
        <v>320</v>
      </c>
      <c r="H507" s="120"/>
      <c r="I507" s="120" t="s">
        <v>320</v>
      </c>
      <c r="J507" s="119"/>
      <c r="K507" s="120"/>
      <c r="L507" s="120"/>
      <c r="M507" s="120"/>
    </row>
    <row r="508" spans="1:13" ht="15.75" customHeight="1">
      <c r="A508" s="119" t="s">
        <v>93</v>
      </c>
      <c r="B508" s="120" t="s">
        <v>5</v>
      </c>
      <c r="C508" s="120" t="s">
        <v>316</v>
      </c>
      <c r="D508" s="120" t="s">
        <v>396</v>
      </c>
      <c r="E508" s="120" t="s">
        <v>416</v>
      </c>
      <c r="F508" s="135" t="s">
        <v>347</v>
      </c>
      <c r="G508" s="120" t="s">
        <v>320</v>
      </c>
      <c r="H508" s="120"/>
      <c r="I508" s="120" t="s">
        <v>320</v>
      </c>
      <c r="J508" s="119"/>
      <c r="K508" s="120"/>
      <c r="L508" s="120"/>
      <c r="M508" s="120"/>
    </row>
    <row r="509" spans="1:13" ht="15.75" customHeight="1">
      <c r="A509" s="119" t="s">
        <v>93</v>
      </c>
      <c r="B509" s="120" t="s">
        <v>5</v>
      </c>
      <c r="C509" s="120" t="s">
        <v>316</v>
      </c>
      <c r="D509" s="120" t="s">
        <v>396</v>
      </c>
      <c r="E509" s="120" t="s">
        <v>417</v>
      </c>
      <c r="F509" s="135" t="s">
        <v>347</v>
      </c>
      <c r="G509" s="120" t="s">
        <v>320</v>
      </c>
      <c r="H509" s="120"/>
      <c r="I509" s="120" t="s">
        <v>320</v>
      </c>
      <c r="J509" s="119"/>
      <c r="K509" s="120"/>
      <c r="L509" s="120"/>
      <c r="M509" s="120"/>
    </row>
    <row r="510" spans="1:13" ht="15.75" customHeight="1">
      <c r="A510" s="119" t="s">
        <v>93</v>
      </c>
      <c r="B510" s="120" t="s">
        <v>5</v>
      </c>
      <c r="C510" s="120" t="s">
        <v>316</v>
      </c>
      <c r="D510" s="120" t="s">
        <v>396</v>
      </c>
      <c r="E510" s="120" t="s">
        <v>418</v>
      </c>
      <c r="F510" s="135" t="s">
        <v>347</v>
      </c>
      <c r="G510" s="120" t="s">
        <v>320</v>
      </c>
      <c r="H510" s="120"/>
      <c r="I510" s="120" t="s">
        <v>320</v>
      </c>
      <c r="J510" s="119"/>
      <c r="K510" s="120"/>
      <c r="L510" s="120"/>
      <c r="M510" s="120"/>
    </row>
    <row r="511" spans="1:13" ht="15.75" customHeight="1">
      <c r="A511" s="119" t="s">
        <v>93</v>
      </c>
      <c r="B511" s="120" t="s">
        <v>5</v>
      </c>
      <c r="C511" s="120" t="s">
        <v>316</v>
      </c>
      <c r="D511" s="120" t="s">
        <v>396</v>
      </c>
      <c r="E511" s="120" t="s">
        <v>419</v>
      </c>
      <c r="F511" s="135" t="s">
        <v>347</v>
      </c>
      <c r="G511" s="120" t="s">
        <v>320</v>
      </c>
      <c r="H511" s="120"/>
      <c r="I511" s="120" t="s">
        <v>320</v>
      </c>
      <c r="J511" s="119"/>
      <c r="K511" s="120"/>
      <c r="L511" s="120"/>
      <c r="M511" s="120"/>
    </row>
    <row r="512" spans="1:13" ht="15.75" customHeight="1">
      <c r="A512" s="119" t="s">
        <v>93</v>
      </c>
      <c r="B512" s="120" t="s">
        <v>5</v>
      </c>
      <c r="C512" s="120" t="s">
        <v>316</v>
      </c>
      <c r="D512" s="120" t="s">
        <v>396</v>
      </c>
      <c r="E512" s="120" t="s">
        <v>420</v>
      </c>
      <c r="F512" s="135" t="s">
        <v>347</v>
      </c>
      <c r="G512" s="120" t="s">
        <v>320</v>
      </c>
      <c r="H512" s="120"/>
      <c r="I512" s="120" t="s">
        <v>320</v>
      </c>
      <c r="J512" s="119"/>
      <c r="K512" s="120"/>
      <c r="L512" s="120"/>
      <c r="M512" s="120"/>
    </row>
    <row r="513" spans="1:13" ht="15.75" customHeight="1">
      <c r="A513" s="119" t="s">
        <v>93</v>
      </c>
      <c r="B513" s="120" t="s">
        <v>5</v>
      </c>
      <c r="C513" s="120" t="s">
        <v>316</v>
      </c>
      <c r="D513" s="120" t="s">
        <v>396</v>
      </c>
      <c r="E513" s="120" t="s">
        <v>421</v>
      </c>
      <c r="F513" s="135" t="s">
        <v>347</v>
      </c>
      <c r="G513" s="120" t="s">
        <v>422</v>
      </c>
      <c r="H513" s="120"/>
      <c r="I513" s="120" t="s">
        <v>320</v>
      </c>
      <c r="J513" s="119"/>
      <c r="K513" s="120"/>
      <c r="L513" s="120"/>
      <c r="M513" s="120"/>
    </row>
    <row r="514" spans="1:13" ht="15.75" customHeight="1">
      <c r="A514" s="119" t="s">
        <v>93</v>
      </c>
      <c r="B514" s="120" t="s">
        <v>5</v>
      </c>
      <c r="C514" s="120" t="s">
        <v>316</v>
      </c>
      <c r="D514" s="120" t="s">
        <v>396</v>
      </c>
      <c r="E514" s="120" t="s">
        <v>423</v>
      </c>
      <c r="F514" s="135" t="s">
        <v>347</v>
      </c>
      <c r="G514" s="120" t="s">
        <v>320</v>
      </c>
      <c r="H514" s="120"/>
      <c r="I514" s="120" t="s">
        <v>320</v>
      </c>
      <c r="J514" s="119"/>
      <c r="K514" s="120"/>
      <c r="L514" s="120"/>
      <c r="M514" s="120"/>
    </row>
    <row r="515" spans="1:13" ht="15.75" customHeight="1">
      <c r="A515" s="119" t="s">
        <v>93</v>
      </c>
      <c r="B515" s="120" t="s">
        <v>5</v>
      </c>
      <c r="C515" s="120" t="s">
        <v>316</v>
      </c>
      <c r="D515" s="120" t="s">
        <v>396</v>
      </c>
      <c r="E515" s="120" t="s">
        <v>424</v>
      </c>
      <c r="F515" s="135" t="s">
        <v>347</v>
      </c>
      <c r="G515" s="120" t="s">
        <v>320</v>
      </c>
      <c r="H515" s="120"/>
      <c r="I515" s="120" t="s">
        <v>320</v>
      </c>
      <c r="J515" s="119"/>
      <c r="K515" s="120"/>
      <c r="L515" s="120"/>
      <c r="M515" s="120"/>
    </row>
    <row r="516" spans="1:13" ht="15.75" customHeight="1">
      <c r="A516" s="119" t="s">
        <v>93</v>
      </c>
      <c r="B516" s="120" t="s">
        <v>5</v>
      </c>
      <c r="C516" s="120" t="s">
        <v>316</v>
      </c>
      <c r="D516" s="120" t="s">
        <v>396</v>
      </c>
      <c r="E516" s="120" t="s">
        <v>425</v>
      </c>
      <c r="F516" s="135" t="s">
        <v>347</v>
      </c>
      <c r="G516" s="120" t="s">
        <v>320</v>
      </c>
      <c r="H516" s="120"/>
      <c r="I516" s="120" t="s">
        <v>320</v>
      </c>
      <c r="J516" s="119"/>
      <c r="K516" s="120"/>
      <c r="L516" s="120"/>
      <c r="M516" s="120"/>
    </row>
    <row r="517" spans="1:13" ht="15.75" customHeight="1">
      <c r="A517" s="119" t="s">
        <v>93</v>
      </c>
      <c r="B517" s="120" t="s">
        <v>5</v>
      </c>
      <c r="C517" s="120" t="s">
        <v>316</v>
      </c>
      <c r="D517" s="120" t="s">
        <v>396</v>
      </c>
      <c r="E517" s="120" t="s">
        <v>426</v>
      </c>
      <c r="F517" s="135" t="s">
        <v>347</v>
      </c>
      <c r="G517" s="120" t="s">
        <v>320</v>
      </c>
      <c r="H517" s="120"/>
      <c r="I517" s="120" t="s">
        <v>320</v>
      </c>
      <c r="J517" s="119"/>
      <c r="K517" s="120"/>
      <c r="L517" s="120"/>
      <c r="M517" s="120"/>
    </row>
    <row r="518" spans="1:13" ht="15.75" customHeight="1">
      <c r="A518" s="119" t="s">
        <v>93</v>
      </c>
      <c r="B518" s="120" t="s">
        <v>5</v>
      </c>
      <c r="C518" s="120" t="s">
        <v>316</v>
      </c>
      <c r="D518" s="120" t="s">
        <v>396</v>
      </c>
      <c r="E518" s="120" t="s">
        <v>427</v>
      </c>
      <c r="F518" s="135" t="s">
        <v>347</v>
      </c>
      <c r="G518" s="120" t="s">
        <v>320</v>
      </c>
      <c r="H518" s="120"/>
      <c r="I518" s="120" t="s">
        <v>320</v>
      </c>
      <c r="J518" s="119"/>
      <c r="K518" s="120"/>
      <c r="L518" s="120"/>
      <c r="M518" s="120"/>
    </row>
    <row r="519" spans="1:13" ht="15.75" customHeight="1">
      <c r="A519" s="119" t="s">
        <v>93</v>
      </c>
      <c r="B519" s="120" t="s">
        <v>5</v>
      </c>
      <c r="C519" s="120" t="s">
        <v>316</v>
      </c>
      <c r="D519" s="120" t="s">
        <v>396</v>
      </c>
      <c r="E519" s="120" t="s">
        <v>428</v>
      </c>
      <c r="F519" s="135" t="s">
        <v>347</v>
      </c>
      <c r="G519" s="120" t="s">
        <v>320</v>
      </c>
      <c r="H519" s="120"/>
      <c r="I519" s="120" t="s">
        <v>320</v>
      </c>
      <c r="J519" s="119"/>
      <c r="K519" s="120"/>
      <c r="L519" s="120"/>
      <c r="M519" s="120"/>
    </row>
    <row r="520" spans="1:13" ht="15.75" customHeight="1">
      <c r="A520" s="119" t="s">
        <v>93</v>
      </c>
      <c r="B520" s="120" t="s">
        <v>5</v>
      </c>
      <c r="C520" s="120" t="s">
        <v>316</v>
      </c>
      <c r="D520" s="120" t="s">
        <v>396</v>
      </c>
      <c r="E520" s="120" t="s">
        <v>429</v>
      </c>
      <c r="F520" s="135" t="s">
        <v>347</v>
      </c>
      <c r="G520" s="120" t="s">
        <v>320</v>
      </c>
      <c r="H520" s="120"/>
      <c r="I520" s="120" t="s">
        <v>320</v>
      </c>
      <c r="J520" s="119"/>
      <c r="K520" s="120"/>
      <c r="L520" s="120"/>
      <c r="M520" s="120"/>
    </row>
    <row r="521" spans="1:13" ht="15.75" customHeight="1">
      <c r="A521" s="119" t="s">
        <v>93</v>
      </c>
      <c r="B521" s="120" t="s">
        <v>5</v>
      </c>
      <c r="C521" s="120" t="s">
        <v>316</v>
      </c>
      <c r="D521" s="120" t="s">
        <v>396</v>
      </c>
      <c r="E521" s="120" t="s">
        <v>430</v>
      </c>
      <c r="F521" s="135" t="s">
        <v>347</v>
      </c>
      <c r="G521" s="120" t="s">
        <v>320</v>
      </c>
      <c r="H521" s="120"/>
      <c r="I521" s="120" t="s">
        <v>320</v>
      </c>
      <c r="J521" s="119"/>
      <c r="K521" s="120"/>
      <c r="L521" s="120"/>
      <c r="M521" s="120"/>
    </row>
    <row r="522" spans="1:13" ht="15.75" customHeight="1">
      <c r="A522" s="119" t="s">
        <v>93</v>
      </c>
      <c r="B522" s="120" t="s">
        <v>5</v>
      </c>
      <c r="C522" s="120" t="s">
        <v>316</v>
      </c>
      <c r="D522" s="120" t="s">
        <v>396</v>
      </c>
      <c r="E522" s="120" t="s">
        <v>431</v>
      </c>
      <c r="F522" s="135" t="s">
        <v>347</v>
      </c>
      <c r="G522" s="120" t="s">
        <v>320</v>
      </c>
      <c r="H522" s="120"/>
      <c r="I522" s="120" t="s">
        <v>320</v>
      </c>
      <c r="J522" s="119"/>
      <c r="K522" s="120"/>
      <c r="L522" s="120"/>
      <c r="M522" s="120"/>
    </row>
    <row r="523" spans="1:13" ht="15.75" customHeight="1">
      <c r="A523" s="119" t="s">
        <v>93</v>
      </c>
      <c r="B523" s="120" t="s">
        <v>5</v>
      </c>
      <c r="C523" s="120" t="s">
        <v>316</v>
      </c>
      <c r="D523" s="120" t="s">
        <v>396</v>
      </c>
      <c r="E523" s="120" t="s">
        <v>432</v>
      </c>
      <c r="F523" s="135" t="s">
        <v>347</v>
      </c>
      <c r="G523" s="120" t="s">
        <v>320</v>
      </c>
      <c r="H523" s="120"/>
      <c r="I523" s="120" t="s">
        <v>320</v>
      </c>
      <c r="J523" s="119"/>
      <c r="K523" s="120"/>
      <c r="L523" s="120"/>
      <c r="M523" s="120"/>
    </row>
    <row r="524" spans="1:13" ht="15.75" customHeight="1">
      <c r="A524" s="119" t="s">
        <v>93</v>
      </c>
      <c r="B524" s="120" t="s">
        <v>5</v>
      </c>
      <c r="C524" s="120" t="s">
        <v>316</v>
      </c>
      <c r="D524" s="120" t="s">
        <v>396</v>
      </c>
      <c r="E524" s="120" t="s">
        <v>433</v>
      </c>
      <c r="F524" s="135" t="s">
        <v>347</v>
      </c>
      <c r="G524" s="120" t="s">
        <v>320</v>
      </c>
      <c r="H524" s="120"/>
      <c r="I524" s="120" t="s">
        <v>320</v>
      </c>
      <c r="J524" s="119"/>
      <c r="K524" s="120"/>
      <c r="L524" s="120"/>
      <c r="M524" s="120"/>
    </row>
    <row r="525" spans="1:13" ht="15.75" customHeight="1">
      <c r="A525" s="119" t="s">
        <v>93</v>
      </c>
      <c r="B525" s="120" t="s">
        <v>5</v>
      </c>
      <c r="C525" s="120" t="s">
        <v>316</v>
      </c>
      <c r="D525" s="120" t="s">
        <v>396</v>
      </c>
      <c r="E525" s="120" t="s">
        <v>434</v>
      </c>
      <c r="F525" s="135" t="s">
        <v>347</v>
      </c>
      <c r="G525" s="120" t="s">
        <v>320</v>
      </c>
      <c r="H525" s="120"/>
      <c r="I525" s="120" t="s">
        <v>320</v>
      </c>
      <c r="J525" s="119"/>
      <c r="K525" s="120"/>
      <c r="L525" s="120"/>
      <c r="M525" s="120"/>
    </row>
    <row r="526" spans="1:13" ht="15.75" customHeight="1">
      <c r="A526" s="119" t="s">
        <v>93</v>
      </c>
      <c r="B526" s="120" t="s">
        <v>5</v>
      </c>
      <c r="C526" s="120" t="s">
        <v>316</v>
      </c>
      <c r="D526" s="120" t="s">
        <v>396</v>
      </c>
      <c r="E526" s="120" t="s">
        <v>435</v>
      </c>
      <c r="F526" s="135" t="s">
        <v>347</v>
      </c>
      <c r="G526" s="120" t="s">
        <v>320</v>
      </c>
      <c r="H526" s="120"/>
      <c r="I526" s="120" t="s">
        <v>320</v>
      </c>
      <c r="J526" s="119"/>
      <c r="K526" s="120"/>
      <c r="L526" s="120"/>
      <c r="M526" s="120"/>
    </row>
    <row r="527" spans="1:13" ht="15.75" customHeight="1">
      <c r="A527" s="119" t="s">
        <v>93</v>
      </c>
      <c r="B527" s="120" t="s">
        <v>5</v>
      </c>
      <c r="C527" s="120" t="s">
        <v>316</v>
      </c>
      <c r="D527" s="120" t="s">
        <v>396</v>
      </c>
      <c r="E527" s="120" t="s">
        <v>436</v>
      </c>
      <c r="F527" s="135" t="s">
        <v>347</v>
      </c>
      <c r="G527" s="120" t="s">
        <v>320</v>
      </c>
      <c r="H527" s="120"/>
      <c r="I527" s="120" t="s">
        <v>320</v>
      </c>
      <c r="J527" s="119"/>
      <c r="K527" s="120"/>
      <c r="L527" s="120"/>
      <c r="M527" s="120"/>
    </row>
    <row r="528" spans="1:13" ht="15.75" customHeight="1">
      <c r="A528" s="119" t="s">
        <v>93</v>
      </c>
      <c r="B528" s="120" t="s">
        <v>5</v>
      </c>
      <c r="C528" s="120" t="s">
        <v>316</v>
      </c>
      <c r="D528" s="120" t="s">
        <v>396</v>
      </c>
      <c r="E528" s="120" t="s">
        <v>437</v>
      </c>
      <c r="F528" s="135" t="s">
        <v>347</v>
      </c>
      <c r="G528" s="120" t="s">
        <v>320</v>
      </c>
      <c r="H528" s="120"/>
      <c r="I528" s="120" t="s">
        <v>320</v>
      </c>
      <c r="J528" s="119"/>
      <c r="K528" s="120"/>
      <c r="L528" s="120"/>
      <c r="M528" s="120"/>
    </row>
    <row r="529" spans="1:13" ht="15.75" customHeight="1">
      <c r="A529" s="119" t="s">
        <v>93</v>
      </c>
      <c r="B529" s="120" t="s">
        <v>5</v>
      </c>
      <c r="C529" s="120" t="s">
        <v>316</v>
      </c>
      <c r="D529" s="120" t="s">
        <v>396</v>
      </c>
      <c r="E529" s="120" t="s">
        <v>438</v>
      </c>
      <c r="F529" s="135" t="s">
        <v>347</v>
      </c>
      <c r="G529" s="120" t="s">
        <v>320</v>
      </c>
      <c r="H529" s="120"/>
      <c r="I529" s="120" t="s">
        <v>320</v>
      </c>
      <c r="J529" s="119"/>
      <c r="K529" s="120"/>
      <c r="L529" s="120"/>
      <c r="M529" s="120"/>
    </row>
    <row r="530" spans="1:13" ht="15.75" customHeight="1">
      <c r="A530" s="119" t="s">
        <v>93</v>
      </c>
      <c r="B530" s="120" t="s">
        <v>5</v>
      </c>
      <c r="C530" s="120" t="s">
        <v>316</v>
      </c>
      <c r="D530" s="120" t="s">
        <v>396</v>
      </c>
      <c r="E530" s="120" t="s">
        <v>439</v>
      </c>
      <c r="F530" s="135" t="s">
        <v>347</v>
      </c>
      <c r="G530" s="120" t="s">
        <v>320</v>
      </c>
      <c r="H530" s="120"/>
      <c r="I530" s="120" t="s">
        <v>320</v>
      </c>
      <c r="J530" s="119"/>
      <c r="K530" s="120"/>
      <c r="L530" s="120"/>
      <c r="M530" s="120"/>
    </row>
    <row r="531" spans="1:13" ht="15.75" customHeight="1">
      <c r="A531" s="119" t="s">
        <v>93</v>
      </c>
      <c r="B531" s="120" t="s">
        <v>5</v>
      </c>
      <c r="C531" s="120" t="s">
        <v>316</v>
      </c>
      <c r="D531" s="120" t="s">
        <v>396</v>
      </c>
      <c r="E531" s="120" t="s">
        <v>440</v>
      </c>
      <c r="F531" s="135" t="s">
        <v>347</v>
      </c>
      <c r="G531" s="120" t="s">
        <v>320</v>
      </c>
      <c r="H531" s="120"/>
      <c r="I531" s="120" t="s">
        <v>320</v>
      </c>
      <c r="J531" s="119"/>
      <c r="K531" s="120"/>
      <c r="L531" s="120"/>
      <c r="M531" s="120"/>
    </row>
    <row r="532" spans="1:13" ht="15.75" customHeight="1">
      <c r="A532" s="119" t="s">
        <v>93</v>
      </c>
      <c r="B532" s="120" t="s">
        <v>5</v>
      </c>
      <c r="C532" s="120" t="s">
        <v>316</v>
      </c>
      <c r="D532" s="120" t="s">
        <v>396</v>
      </c>
      <c r="E532" s="120" t="s">
        <v>441</v>
      </c>
      <c r="F532" s="135" t="s">
        <v>347</v>
      </c>
      <c r="G532" s="120" t="s">
        <v>320</v>
      </c>
      <c r="H532" s="120"/>
      <c r="I532" s="120" t="s">
        <v>320</v>
      </c>
      <c r="J532" s="119"/>
      <c r="K532" s="120"/>
      <c r="L532" s="120"/>
      <c r="M532" s="120"/>
    </row>
    <row r="533" spans="1:13" ht="15.75" customHeight="1">
      <c r="A533" s="119" t="s">
        <v>93</v>
      </c>
      <c r="B533" s="120" t="s">
        <v>5</v>
      </c>
      <c r="C533" s="120" t="s">
        <v>316</v>
      </c>
      <c r="D533" s="120" t="s">
        <v>396</v>
      </c>
      <c r="E533" s="120" t="s">
        <v>442</v>
      </c>
      <c r="F533" s="135" t="s">
        <v>347</v>
      </c>
      <c r="G533" s="120" t="s">
        <v>320</v>
      </c>
      <c r="H533" s="120"/>
      <c r="I533" s="120" t="s">
        <v>320</v>
      </c>
      <c r="J533" s="119"/>
      <c r="K533" s="120"/>
      <c r="L533" s="120"/>
      <c r="M533" s="120"/>
    </row>
    <row r="534" spans="1:13" ht="15.75" customHeight="1">
      <c r="A534" s="119" t="s">
        <v>93</v>
      </c>
      <c r="B534" s="120" t="s">
        <v>5</v>
      </c>
      <c r="C534" s="120" t="s">
        <v>316</v>
      </c>
      <c r="D534" s="120" t="s">
        <v>396</v>
      </c>
      <c r="E534" s="120" t="s">
        <v>443</v>
      </c>
      <c r="F534" s="135" t="s">
        <v>347</v>
      </c>
      <c r="G534" s="120" t="s">
        <v>320</v>
      </c>
      <c r="H534" s="120"/>
      <c r="I534" s="120" t="s">
        <v>320</v>
      </c>
      <c r="J534" s="119"/>
      <c r="K534" s="120"/>
      <c r="L534" s="120"/>
      <c r="M534" s="120"/>
    </row>
    <row r="535" spans="1:13" ht="15.75" customHeight="1">
      <c r="A535" s="119" t="s">
        <v>93</v>
      </c>
      <c r="B535" s="120" t="s">
        <v>5</v>
      </c>
      <c r="C535" s="120" t="s">
        <v>316</v>
      </c>
      <c r="D535" s="120" t="s">
        <v>396</v>
      </c>
      <c r="E535" s="120" t="s">
        <v>444</v>
      </c>
      <c r="F535" s="135" t="s">
        <v>347</v>
      </c>
      <c r="G535" s="120" t="s">
        <v>320</v>
      </c>
      <c r="H535" s="120"/>
      <c r="I535" s="120" t="s">
        <v>320</v>
      </c>
      <c r="J535" s="119"/>
      <c r="K535" s="120"/>
      <c r="L535" s="120"/>
      <c r="M535" s="120"/>
    </row>
    <row r="536" spans="1:13" ht="15.75" customHeight="1">
      <c r="A536" s="119" t="s">
        <v>93</v>
      </c>
      <c r="B536" s="120" t="s">
        <v>5</v>
      </c>
      <c r="C536" s="120" t="s">
        <v>316</v>
      </c>
      <c r="D536" s="120" t="s">
        <v>396</v>
      </c>
      <c r="E536" s="120" t="s">
        <v>445</v>
      </c>
      <c r="F536" s="135" t="s">
        <v>347</v>
      </c>
      <c r="G536" s="120" t="s">
        <v>320</v>
      </c>
      <c r="H536" s="120"/>
      <c r="I536" s="120" t="s">
        <v>320</v>
      </c>
      <c r="J536" s="119"/>
      <c r="K536" s="120"/>
      <c r="L536" s="120"/>
      <c r="M536" s="120"/>
    </row>
    <row r="537" spans="1:13" ht="15.75" customHeight="1">
      <c r="A537" s="119" t="s">
        <v>93</v>
      </c>
      <c r="B537" s="120" t="s">
        <v>5</v>
      </c>
      <c r="C537" s="120" t="s">
        <v>316</v>
      </c>
      <c r="D537" s="120" t="s">
        <v>396</v>
      </c>
      <c r="E537" s="120" t="s">
        <v>446</v>
      </c>
      <c r="F537" s="135" t="s">
        <v>347</v>
      </c>
      <c r="G537" s="120" t="s">
        <v>320</v>
      </c>
      <c r="H537" s="120"/>
      <c r="I537" s="120" t="s">
        <v>320</v>
      </c>
      <c r="J537" s="119"/>
      <c r="K537" s="120"/>
      <c r="L537" s="120"/>
      <c r="M537" s="120"/>
    </row>
    <row r="538" spans="1:13" ht="15.75" customHeight="1">
      <c r="A538" s="119" t="s">
        <v>93</v>
      </c>
      <c r="B538" s="120" t="s">
        <v>5</v>
      </c>
      <c r="C538" s="120" t="s">
        <v>316</v>
      </c>
      <c r="D538" s="120" t="s">
        <v>396</v>
      </c>
      <c r="E538" s="120" t="s">
        <v>447</v>
      </c>
      <c r="F538" s="135" t="s">
        <v>347</v>
      </c>
      <c r="G538" s="120" t="s">
        <v>320</v>
      </c>
      <c r="H538" s="120"/>
      <c r="I538" s="120" t="s">
        <v>320</v>
      </c>
      <c r="J538" s="119"/>
      <c r="K538" s="120"/>
      <c r="L538" s="120"/>
      <c r="M538" s="120"/>
    </row>
    <row r="539" spans="1:13" ht="15.75" customHeight="1">
      <c r="A539" s="119" t="s">
        <v>93</v>
      </c>
      <c r="B539" s="120" t="s">
        <v>5</v>
      </c>
      <c r="C539" s="120" t="s">
        <v>316</v>
      </c>
      <c r="D539" s="120" t="s">
        <v>396</v>
      </c>
      <c r="E539" s="120" t="s">
        <v>448</v>
      </c>
      <c r="F539" s="135" t="s">
        <v>347</v>
      </c>
      <c r="G539" s="120" t="s">
        <v>320</v>
      </c>
      <c r="H539" s="120"/>
      <c r="I539" s="120" t="s">
        <v>320</v>
      </c>
      <c r="J539" s="119"/>
      <c r="K539" s="120"/>
      <c r="L539" s="120"/>
      <c r="M539" s="120"/>
    </row>
    <row r="540" spans="1:13" ht="15.75" customHeight="1">
      <c r="A540" s="119" t="s">
        <v>93</v>
      </c>
      <c r="B540" s="120" t="s">
        <v>5</v>
      </c>
      <c r="C540" s="120" t="s">
        <v>316</v>
      </c>
      <c r="D540" s="120" t="s">
        <v>396</v>
      </c>
      <c r="E540" s="120" t="s">
        <v>449</v>
      </c>
      <c r="F540" s="135" t="s">
        <v>347</v>
      </c>
      <c r="G540" s="120" t="s">
        <v>320</v>
      </c>
      <c r="H540" s="120"/>
      <c r="I540" s="120" t="s">
        <v>320</v>
      </c>
      <c r="J540" s="119"/>
      <c r="K540" s="120"/>
      <c r="L540" s="120"/>
      <c r="M540" s="120"/>
    </row>
    <row r="541" spans="1:13" ht="15.75" customHeight="1">
      <c r="A541" s="119" t="s">
        <v>93</v>
      </c>
      <c r="B541" s="120" t="s">
        <v>5</v>
      </c>
      <c r="C541" s="120" t="s">
        <v>316</v>
      </c>
      <c r="D541" s="120" t="s">
        <v>396</v>
      </c>
      <c r="E541" s="120" t="s">
        <v>450</v>
      </c>
      <c r="F541" s="135" t="s">
        <v>347</v>
      </c>
      <c r="G541" s="120" t="s">
        <v>320</v>
      </c>
      <c r="H541" s="120"/>
      <c r="I541" s="120" t="s">
        <v>320</v>
      </c>
      <c r="J541" s="119"/>
      <c r="K541" s="120"/>
      <c r="L541" s="120"/>
      <c r="M541" s="120"/>
    </row>
    <row r="542" spans="1:13" ht="15.75" customHeight="1">
      <c r="A542" s="119" t="s">
        <v>93</v>
      </c>
      <c r="B542" s="120" t="s">
        <v>451</v>
      </c>
      <c r="C542" s="135" t="s">
        <v>452</v>
      </c>
      <c r="D542" s="120" t="s">
        <v>453</v>
      </c>
      <c r="E542" s="120" t="s">
        <v>454</v>
      </c>
      <c r="F542" s="135" t="s">
        <v>452</v>
      </c>
      <c r="G542" s="120"/>
      <c r="H542" s="120"/>
      <c r="I542" s="120"/>
      <c r="J542" s="119"/>
      <c r="K542" s="120"/>
      <c r="L542" s="120"/>
      <c r="M542" s="120"/>
    </row>
    <row r="543" spans="1:13" ht="15.75" customHeight="1">
      <c r="A543" s="119" t="s">
        <v>93</v>
      </c>
      <c r="B543" s="120" t="s">
        <v>451</v>
      </c>
      <c r="C543" s="135" t="s">
        <v>452</v>
      </c>
      <c r="D543" s="120" t="s">
        <v>453</v>
      </c>
      <c r="E543" s="120" t="s">
        <v>455</v>
      </c>
      <c r="F543" s="135" t="s">
        <v>456</v>
      </c>
      <c r="G543" s="120"/>
      <c r="H543" s="120"/>
      <c r="I543" s="120"/>
      <c r="J543" s="119"/>
      <c r="K543" s="120"/>
      <c r="L543" s="120"/>
      <c r="M543" s="120"/>
    </row>
    <row r="544" spans="1:13" ht="15.75" customHeight="1">
      <c r="A544" s="119" t="s">
        <v>93</v>
      </c>
      <c r="B544" s="120" t="s">
        <v>451</v>
      </c>
      <c r="C544" s="135" t="s">
        <v>452</v>
      </c>
      <c r="D544" s="120" t="s">
        <v>453</v>
      </c>
      <c r="E544" s="120" t="s">
        <v>457</v>
      </c>
      <c r="F544" s="135" t="s">
        <v>458</v>
      </c>
      <c r="G544" s="120"/>
      <c r="H544" s="120"/>
      <c r="I544" s="120"/>
      <c r="J544" s="119"/>
      <c r="K544" s="120"/>
      <c r="L544" s="120"/>
      <c r="M544" s="120"/>
    </row>
    <row r="545" spans="1:13" ht="15.75" customHeight="1">
      <c r="A545" s="119" t="s">
        <v>93</v>
      </c>
      <c r="B545" s="120" t="s">
        <v>451</v>
      </c>
      <c r="C545" s="135" t="s">
        <v>452</v>
      </c>
      <c r="D545" s="120" t="s">
        <v>453</v>
      </c>
      <c r="E545" s="120" t="s">
        <v>459</v>
      </c>
      <c r="F545" s="135" t="s">
        <v>460</v>
      </c>
      <c r="G545" s="120"/>
      <c r="H545" s="120"/>
      <c r="I545" s="120"/>
      <c r="J545" s="119"/>
      <c r="K545" s="120"/>
      <c r="L545" s="120"/>
      <c r="M545" s="120"/>
    </row>
    <row r="546" spans="1:13" ht="15.75" customHeight="1">
      <c r="A546" s="119" t="s">
        <v>93</v>
      </c>
      <c r="B546" s="120" t="s">
        <v>451</v>
      </c>
      <c r="C546" s="135" t="s">
        <v>452</v>
      </c>
      <c r="D546" s="120" t="s">
        <v>453</v>
      </c>
      <c r="E546" s="120" t="s">
        <v>461</v>
      </c>
      <c r="F546" s="135" t="s">
        <v>462</v>
      </c>
      <c r="G546" s="120"/>
      <c r="H546" s="120"/>
      <c r="I546" s="120"/>
      <c r="J546" s="119"/>
      <c r="K546" s="120"/>
      <c r="L546" s="120"/>
      <c r="M546" s="120"/>
    </row>
    <row r="547" spans="1:13" ht="15.75" customHeight="1">
      <c r="A547" s="119" t="s">
        <v>93</v>
      </c>
      <c r="B547" s="120" t="s">
        <v>451</v>
      </c>
      <c r="C547" s="135" t="s">
        <v>452</v>
      </c>
      <c r="D547" s="120" t="s">
        <v>453</v>
      </c>
      <c r="E547" s="120" t="s">
        <v>463</v>
      </c>
      <c r="F547" s="135" t="s">
        <v>464</v>
      </c>
      <c r="G547" s="120"/>
      <c r="H547" s="120"/>
      <c r="I547" s="120"/>
      <c r="J547" s="119"/>
      <c r="K547" s="120"/>
      <c r="L547" s="120"/>
      <c r="M547" s="120"/>
    </row>
    <row r="548" spans="1:13" ht="15.75" customHeight="1">
      <c r="A548" s="119" t="s">
        <v>93</v>
      </c>
      <c r="B548" s="120" t="s">
        <v>451</v>
      </c>
      <c r="C548" s="135" t="s">
        <v>452</v>
      </c>
      <c r="D548" s="120" t="s">
        <v>453</v>
      </c>
      <c r="E548" s="120" t="s">
        <v>465</v>
      </c>
      <c r="F548" s="135">
        <v>12345</v>
      </c>
      <c r="G548" s="120"/>
      <c r="H548" s="120"/>
      <c r="I548" s="120"/>
      <c r="J548" s="119"/>
      <c r="K548" s="120"/>
      <c r="L548" s="120"/>
      <c r="M548" s="120"/>
    </row>
    <row r="549" spans="1:13" ht="15.75" customHeight="1">
      <c r="A549" s="119" t="s">
        <v>93</v>
      </c>
      <c r="B549" s="120" t="s">
        <v>451</v>
      </c>
      <c r="C549" s="135" t="s">
        <v>452</v>
      </c>
      <c r="D549" s="120" t="s">
        <v>453</v>
      </c>
      <c r="E549" s="120" t="s">
        <v>466</v>
      </c>
      <c r="F549" s="135">
        <v>3</v>
      </c>
      <c r="G549" s="120"/>
      <c r="H549" s="120"/>
      <c r="I549" s="120"/>
      <c r="J549" s="119"/>
      <c r="K549" s="120"/>
      <c r="L549" s="120"/>
      <c r="M549" s="120"/>
    </row>
    <row r="550" spans="1:13" ht="15.75" customHeight="1">
      <c r="A550" s="119" t="s">
        <v>93</v>
      </c>
      <c r="B550" s="120" t="s">
        <v>451</v>
      </c>
      <c r="C550" s="135" t="s">
        <v>452</v>
      </c>
      <c r="D550" s="120" t="s">
        <v>453</v>
      </c>
      <c r="E550" s="120" t="s">
        <v>467</v>
      </c>
      <c r="F550" s="135" t="s">
        <v>458</v>
      </c>
      <c r="G550" s="120"/>
      <c r="H550" s="120"/>
      <c r="I550" s="120"/>
      <c r="J550" s="119"/>
      <c r="K550" s="120"/>
      <c r="L550" s="120"/>
      <c r="M550" s="120"/>
    </row>
    <row r="551" spans="1:13" ht="15.75" customHeight="1">
      <c r="A551" s="119" t="s">
        <v>93</v>
      </c>
      <c r="B551" s="120" t="s">
        <v>451</v>
      </c>
      <c r="C551" s="135" t="s">
        <v>452</v>
      </c>
      <c r="D551" s="120" t="s">
        <v>468</v>
      </c>
      <c r="E551" s="120" t="s">
        <v>469</v>
      </c>
      <c r="F551" s="135"/>
      <c r="G551" s="120"/>
      <c r="H551" s="120"/>
      <c r="I551" s="120"/>
      <c r="J551" s="119"/>
      <c r="K551" s="120"/>
      <c r="L551" s="120"/>
      <c r="M551" s="120"/>
    </row>
    <row r="552" spans="1:13" ht="15.75" customHeight="1">
      <c r="A552" s="119" t="s">
        <v>93</v>
      </c>
      <c r="B552" s="120" t="s">
        <v>451</v>
      </c>
      <c r="C552" s="135" t="s">
        <v>452</v>
      </c>
      <c r="D552" s="120" t="s">
        <v>468</v>
      </c>
      <c r="E552" s="120" t="s">
        <v>470</v>
      </c>
      <c r="F552" s="135" t="s">
        <v>471</v>
      </c>
      <c r="G552" s="120"/>
      <c r="H552" s="120"/>
      <c r="I552" s="120"/>
      <c r="J552" s="119"/>
      <c r="K552" s="120"/>
      <c r="L552" s="120"/>
      <c r="M552" s="120"/>
    </row>
    <row r="553" spans="1:13" ht="15.75" customHeight="1">
      <c r="A553" s="119" t="s">
        <v>93</v>
      </c>
      <c r="B553" s="120" t="s">
        <v>451</v>
      </c>
      <c r="C553" s="135" t="s">
        <v>452</v>
      </c>
      <c r="D553" s="120" t="s">
        <v>468</v>
      </c>
      <c r="E553" s="120" t="s">
        <v>472</v>
      </c>
      <c r="F553" s="135" t="s">
        <v>473</v>
      </c>
      <c r="G553" s="120"/>
      <c r="H553" s="120"/>
      <c r="I553" s="120"/>
      <c r="J553" s="119"/>
      <c r="K553" s="120"/>
      <c r="L553" s="120"/>
      <c r="M553" s="120"/>
    </row>
    <row r="554" spans="1:13" ht="15.75" customHeight="1">
      <c r="A554" s="119" t="s">
        <v>93</v>
      </c>
      <c r="B554" s="120" t="s">
        <v>451</v>
      </c>
      <c r="C554" s="135" t="s">
        <v>452</v>
      </c>
      <c r="D554" s="120" t="s">
        <v>468</v>
      </c>
      <c r="E554" s="120" t="s">
        <v>474</v>
      </c>
      <c r="F554" s="135">
        <v>300</v>
      </c>
      <c r="G554" s="120" t="s">
        <v>475</v>
      </c>
      <c r="H554" s="120"/>
      <c r="I554" s="120"/>
      <c r="J554" s="119"/>
      <c r="K554" s="120"/>
      <c r="L554" s="120"/>
      <c r="M554" s="120"/>
    </row>
    <row r="555" spans="1:13" ht="15.75" customHeight="1">
      <c r="A555" s="119" t="s">
        <v>93</v>
      </c>
      <c r="B555" s="120" t="s">
        <v>451</v>
      </c>
      <c r="C555" s="135" t="s">
        <v>476</v>
      </c>
      <c r="D555" s="120" t="s">
        <v>453</v>
      </c>
      <c r="E555" s="120" t="s">
        <v>454</v>
      </c>
      <c r="F555" s="135" t="s">
        <v>476</v>
      </c>
      <c r="G555" s="120"/>
      <c r="H555" s="120"/>
      <c r="I555" s="120"/>
      <c r="J555" s="119"/>
      <c r="K555" s="120"/>
      <c r="L555" s="120"/>
      <c r="M555" s="120"/>
    </row>
    <row r="556" spans="1:13" ht="15.75" customHeight="1">
      <c r="A556" s="119" t="s">
        <v>93</v>
      </c>
      <c r="B556" s="120" t="s">
        <v>451</v>
      </c>
      <c r="C556" s="135" t="s">
        <v>476</v>
      </c>
      <c r="D556" s="120" t="s">
        <v>453</v>
      </c>
      <c r="E556" s="120" t="s">
        <v>455</v>
      </c>
      <c r="F556" s="135" t="s">
        <v>477</v>
      </c>
      <c r="G556" s="120" t="s">
        <v>478</v>
      </c>
      <c r="H556" s="120"/>
      <c r="I556" s="120"/>
      <c r="J556" s="119"/>
      <c r="K556" s="120"/>
      <c r="L556" s="120"/>
      <c r="M556" s="120"/>
    </row>
    <row r="557" spans="1:13" ht="15.75" customHeight="1">
      <c r="A557" s="119" t="s">
        <v>93</v>
      </c>
      <c r="B557" s="120" t="s">
        <v>451</v>
      </c>
      <c r="C557" s="135" t="s">
        <v>476</v>
      </c>
      <c r="D557" s="120" t="s">
        <v>453</v>
      </c>
      <c r="E557" s="120" t="s">
        <v>479</v>
      </c>
      <c r="F557" s="135" t="s">
        <v>480</v>
      </c>
      <c r="G557" s="120"/>
      <c r="H557" s="120"/>
      <c r="I557" s="120"/>
      <c r="J557" s="119"/>
      <c r="K557" s="120"/>
      <c r="L557" s="120"/>
      <c r="M557" s="120"/>
    </row>
    <row r="558" spans="1:13" ht="15.75" customHeight="1">
      <c r="A558" s="119" t="s">
        <v>93</v>
      </c>
      <c r="B558" s="120" t="s">
        <v>451</v>
      </c>
      <c r="C558" s="135" t="s">
        <v>476</v>
      </c>
      <c r="D558" s="120" t="s">
        <v>453</v>
      </c>
      <c r="E558" s="120" t="s">
        <v>459</v>
      </c>
      <c r="F558" s="135" t="s">
        <v>481</v>
      </c>
      <c r="G558" s="120"/>
      <c r="H558" s="120"/>
      <c r="I558" s="120"/>
      <c r="J558" s="119"/>
      <c r="K558" s="120"/>
      <c r="L558" s="120"/>
      <c r="M558" s="120"/>
    </row>
    <row r="559" spans="1:13" ht="15.75" customHeight="1">
      <c r="A559" s="119" t="s">
        <v>93</v>
      </c>
      <c r="B559" s="120" t="s">
        <v>451</v>
      </c>
      <c r="C559" s="135" t="s">
        <v>476</v>
      </c>
      <c r="D559" s="120" t="s">
        <v>453</v>
      </c>
      <c r="E559" s="120" t="s">
        <v>461</v>
      </c>
      <c r="F559" s="135" t="s">
        <v>462</v>
      </c>
      <c r="G559" s="120"/>
      <c r="H559" s="120"/>
      <c r="I559" s="120"/>
      <c r="J559" s="119"/>
      <c r="K559" s="120"/>
      <c r="L559" s="120"/>
      <c r="M559" s="120"/>
    </row>
    <row r="560" spans="1:13" ht="15.75" customHeight="1">
      <c r="A560" s="119" t="s">
        <v>93</v>
      </c>
      <c r="B560" s="120" t="s">
        <v>451</v>
      </c>
      <c r="C560" s="135" t="s">
        <v>476</v>
      </c>
      <c r="D560" s="120" t="s">
        <v>453</v>
      </c>
      <c r="E560" s="120" t="s">
        <v>463</v>
      </c>
      <c r="F560" s="135" t="s">
        <v>464</v>
      </c>
      <c r="G560" s="120"/>
      <c r="H560" s="120"/>
      <c r="I560" s="120"/>
      <c r="J560" s="119"/>
      <c r="K560" s="120"/>
      <c r="L560" s="120"/>
      <c r="M560" s="120"/>
    </row>
    <row r="561" spans="1:13" ht="15.75" customHeight="1">
      <c r="A561" s="119" t="s">
        <v>93</v>
      </c>
      <c r="B561" s="120" t="s">
        <v>451</v>
      </c>
      <c r="C561" s="135" t="s">
        <v>476</v>
      </c>
      <c r="D561" s="120" t="s">
        <v>453</v>
      </c>
      <c r="E561" s="120" t="s">
        <v>465</v>
      </c>
      <c r="F561" s="135">
        <v>12345</v>
      </c>
      <c r="G561" s="120"/>
      <c r="H561" s="120"/>
      <c r="I561" s="120"/>
      <c r="J561" s="119"/>
      <c r="K561" s="120"/>
      <c r="L561" s="120"/>
      <c r="M561" s="120"/>
    </row>
    <row r="562" spans="1:13" ht="15.75" customHeight="1">
      <c r="A562" s="119" t="s">
        <v>93</v>
      </c>
      <c r="B562" s="120" t="s">
        <v>451</v>
      </c>
      <c r="C562" s="135" t="s">
        <v>476</v>
      </c>
      <c r="D562" s="120" t="s">
        <v>453</v>
      </c>
      <c r="E562" s="120" t="s">
        <v>466</v>
      </c>
      <c r="F562" s="135">
        <v>0</v>
      </c>
      <c r="G562" s="120"/>
      <c r="H562" s="120"/>
      <c r="I562" s="120"/>
      <c r="J562" s="119"/>
      <c r="K562" s="120"/>
      <c r="L562" s="120"/>
      <c r="M562" s="120"/>
    </row>
    <row r="563" spans="1:13" ht="15.75" customHeight="1">
      <c r="A563" s="119" t="s">
        <v>93</v>
      </c>
      <c r="B563" s="120" t="s">
        <v>451</v>
      </c>
      <c r="C563" s="135" t="s">
        <v>476</v>
      </c>
      <c r="D563" s="120" t="s">
        <v>468</v>
      </c>
      <c r="E563" s="120" t="s">
        <v>469</v>
      </c>
      <c r="F563" s="135"/>
      <c r="G563" s="120"/>
      <c r="H563" s="120"/>
      <c r="I563" s="120"/>
      <c r="J563" s="119"/>
      <c r="K563" s="120"/>
      <c r="L563" s="120"/>
      <c r="M563" s="120"/>
    </row>
    <row r="564" spans="1:13" ht="15.75" customHeight="1">
      <c r="A564" s="119" t="s">
        <v>93</v>
      </c>
      <c r="B564" s="120" t="s">
        <v>451</v>
      </c>
      <c r="C564" s="135" t="s">
        <v>476</v>
      </c>
      <c r="D564" s="120" t="s">
        <v>468</v>
      </c>
      <c r="E564" s="120" t="s">
        <v>470</v>
      </c>
      <c r="F564" s="135" t="s">
        <v>471</v>
      </c>
      <c r="G564" s="120"/>
      <c r="H564" s="120"/>
      <c r="I564" s="120"/>
      <c r="J564" s="119"/>
      <c r="K564" s="120"/>
      <c r="L564" s="120"/>
      <c r="M564" s="120"/>
    </row>
    <row r="565" spans="1:13" ht="15.75" customHeight="1">
      <c r="A565" s="119" t="s">
        <v>93</v>
      </c>
      <c r="B565" s="120" t="s">
        <v>451</v>
      </c>
      <c r="C565" s="135" t="s">
        <v>476</v>
      </c>
      <c r="D565" s="120" t="s">
        <v>468</v>
      </c>
      <c r="E565" s="120" t="s">
        <v>472</v>
      </c>
      <c r="F565" s="135" t="s">
        <v>473</v>
      </c>
      <c r="G565" s="120"/>
      <c r="H565" s="120"/>
      <c r="I565" s="120"/>
      <c r="J565" s="119"/>
      <c r="K565" s="120"/>
      <c r="L565" s="120"/>
      <c r="M565" s="120"/>
    </row>
    <row r="566" spans="1:13" ht="15.75" customHeight="1">
      <c r="A566" s="119" t="s">
        <v>93</v>
      </c>
      <c r="B566" s="120" t="s">
        <v>451</v>
      </c>
      <c r="C566" s="135" t="s">
        <v>476</v>
      </c>
      <c r="D566" s="120" t="s">
        <v>468</v>
      </c>
      <c r="E566" s="120" t="s">
        <v>474</v>
      </c>
      <c r="F566" s="135">
        <v>300</v>
      </c>
      <c r="G566" s="120" t="s">
        <v>475</v>
      </c>
      <c r="H566" s="120"/>
      <c r="I566" s="120"/>
      <c r="J566" s="119"/>
      <c r="K566" s="120"/>
      <c r="L566" s="120"/>
      <c r="M566" s="120"/>
    </row>
    <row r="567" spans="1:13" ht="15.75" customHeight="1">
      <c r="F567" s="139"/>
      <c r="J567" s="140"/>
    </row>
    <row r="568" spans="1:13" ht="15.75" customHeight="1">
      <c r="F568" s="139"/>
      <c r="J568" s="140"/>
    </row>
    <row r="569" spans="1:13" ht="15.75" customHeight="1">
      <c r="F569" s="139"/>
      <c r="J569" s="140"/>
    </row>
    <row r="570" spans="1:13" ht="15.75" customHeight="1">
      <c r="F570" s="139"/>
      <c r="J570" s="140"/>
    </row>
    <row r="571" spans="1:13" ht="15.75" customHeight="1">
      <c r="F571" s="139"/>
      <c r="J571" s="140"/>
    </row>
    <row r="572" spans="1:13" ht="15.75" customHeight="1">
      <c r="F572" s="139"/>
      <c r="J572" s="140"/>
    </row>
    <row r="573" spans="1:13" ht="15.75" customHeight="1">
      <c r="F573" s="139"/>
      <c r="J573" s="140"/>
    </row>
    <row r="574" spans="1:13" ht="15.75" customHeight="1">
      <c r="F574" s="139"/>
      <c r="J574" s="140"/>
    </row>
    <row r="575" spans="1:13" ht="15.75" customHeight="1">
      <c r="F575" s="139"/>
      <c r="J575" s="140"/>
    </row>
    <row r="576" spans="1:13" ht="15.75" customHeight="1">
      <c r="F576" s="139"/>
      <c r="J576" s="140"/>
    </row>
    <row r="577" spans="6:10" ht="15.75" customHeight="1">
      <c r="F577" s="139"/>
      <c r="J577" s="140"/>
    </row>
    <row r="578" spans="6:10" ht="15.75" customHeight="1">
      <c r="F578" s="139"/>
      <c r="J578" s="140"/>
    </row>
    <row r="579" spans="6:10" ht="15.75" customHeight="1">
      <c r="F579" s="139"/>
      <c r="J579" s="140"/>
    </row>
    <row r="580" spans="6:10" ht="15.75" customHeight="1">
      <c r="F580" s="139"/>
      <c r="J580" s="140"/>
    </row>
    <row r="581" spans="6:10" ht="15.75" customHeight="1">
      <c r="F581" s="139"/>
      <c r="J581" s="140"/>
    </row>
    <row r="582" spans="6:10" ht="15.75" customHeight="1">
      <c r="F582" s="139"/>
      <c r="J582" s="140"/>
    </row>
    <row r="583" spans="6:10" ht="15.75" customHeight="1">
      <c r="F583" s="139"/>
      <c r="J583" s="140"/>
    </row>
    <row r="584" spans="6:10" ht="15.75" customHeight="1">
      <c r="F584" s="139"/>
      <c r="J584" s="140"/>
    </row>
    <row r="585" spans="6:10" ht="15.75" customHeight="1">
      <c r="F585" s="139"/>
      <c r="J585" s="140"/>
    </row>
    <row r="586" spans="6:10" ht="15.75" customHeight="1">
      <c r="F586" s="139"/>
      <c r="J586" s="140"/>
    </row>
    <row r="587" spans="6:10" ht="15.75" customHeight="1">
      <c r="F587" s="139"/>
      <c r="J587" s="140"/>
    </row>
    <row r="588" spans="6:10" ht="15.75" customHeight="1">
      <c r="F588" s="139"/>
      <c r="J588" s="140"/>
    </row>
    <row r="589" spans="6:10" ht="15.75" customHeight="1">
      <c r="F589" s="139"/>
      <c r="J589" s="140"/>
    </row>
    <row r="590" spans="6:10" ht="15.75" customHeight="1">
      <c r="F590" s="139"/>
      <c r="J590" s="140"/>
    </row>
    <row r="591" spans="6:10" ht="15.75" customHeight="1">
      <c r="F591" s="139"/>
      <c r="J591" s="140"/>
    </row>
    <row r="592" spans="6:10" ht="15.75" customHeight="1">
      <c r="F592" s="139"/>
      <c r="J592" s="140"/>
    </row>
    <row r="593" spans="6:10" ht="15.75" customHeight="1">
      <c r="F593" s="139"/>
      <c r="J593" s="140"/>
    </row>
    <row r="594" spans="6:10" ht="15.75" customHeight="1">
      <c r="F594" s="139"/>
      <c r="J594" s="140"/>
    </row>
    <row r="595" spans="6:10" ht="15.75" customHeight="1">
      <c r="F595" s="139"/>
      <c r="J595" s="140"/>
    </row>
    <row r="596" spans="6:10" ht="15.75" customHeight="1">
      <c r="F596" s="139"/>
      <c r="J596" s="140"/>
    </row>
    <row r="597" spans="6:10" ht="15.75" customHeight="1">
      <c r="F597" s="139"/>
      <c r="J597" s="140"/>
    </row>
    <row r="598" spans="6:10" ht="15.75" customHeight="1">
      <c r="F598" s="139"/>
      <c r="J598" s="140"/>
    </row>
    <row r="599" spans="6:10" ht="15.75" customHeight="1">
      <c r="F599" s="139"/>
      <c r="J599" s="140"/>
    </row>
    <row r="600" spans="6:10" ht="15.75" customHeight="1">
      <c r="F600" s="139"/>
      <c r="J600" s="140"/>
    </row>
    <row r="601" spans="6:10" ht="15.75" customHeight="1">
      <c r="F601" s="139"/>
      <c r="J601" s="140"/>
    </row>
    <row r="602" spans="6:10" ht="15.75" customHeight="1">
      <c r="F602" s="139"/>
      <c r="J602" s="140"/>
    </row>
    <row r="603" spans="6:10" ht="15.75" customHeight="1">
      <c r="F603" s="139"/>
      <c r="J603" s="140"/>
    </row>
    <row r="604" spans="6:10" ht="15.75" customHeight="1">
      <c r="F604" s="139"/>
      <c r="J604" s="140"/>
    </row>
    <row r="605" spans="6:10" ht="15.75" customHeight="1">
      <c r="F605" s="139"/>
      <c r="J605" s="140"/>
    </row>
    <row r="606" spans="6:10" ht="15.75" customHeight="1">
      <c r="F606" s="139"/>
      <c r="J606" s="140"/>
    </row>
    <row r="607" spans="6:10" ht="15.75" customHeight="1">
      <c r="F607" s="139"/>
      <c r="J607" s="140"/>
    </row>
    <row r="608" spans="6:10" ht="15.75" customHeight="1">
      <c r="F608" s="139"/>
      <c r="J608" s="140"/>
    </row>
    <row r="609" spans="6:10" ht="15.75" customHeight="1">
      <c r="F609" s="139"/>
      <c r="J609" s="140"/>
    </row>
    <row r="610" spans="6:10" ht="15.75" customHeight="1">
      <c r="F610" s="139"/>
      <c r="J610" s="140"/>
    </row>
    <row r="611" spans="6:10" ht="15.75" customHeight="1">
      <c r="F611" s="139"/>
      <c r="J611" s="140"/>
    </row>
    <row r="612" spans="6:10" ht="15.75" customHeight="1">
      <c r="F612" s="139"/>
      <c r="J612" s="140"/>
    </row>
    <row r="613" spans="6:10" ht="15.75" customHeight="1">
      <c r="F613" s="139"/>
      <c r="J613" s="140"/>
    </row>
    <row r="614" spans="6:10" ht="15.75" customHeight="1">
      <c r="F614" s="139"/>
      <c r="J614" s="140"/>
    </row>
    <row r="615" spans="6:10" ht="15.75" customHeight="1">
      <c r="F615" s="139"/>
      <c r="J615" s="140"/>
    </row>
    <row r="616" spans="6:10" ht="15.75" customHeight="1">
      <c r="F616" s="139"/>
      <c r="J616" s="140"/>
    </row>
    <row r="617" spans="6:10" ht="15.75" customHeight="1">
      <c r="F617" s="139"/>
      <c r="J617" s="140"/>
    </row>
    <row r="618" spans="6:10" ht="15.75" customHeight="1">
      <c r="F618" s="139"/>
      <c r="J618" s="140"/>
    </row>
    <row r="619" spans="6:10" ht="15.75" customHeight="1">
      <c r="F619" s="139"/>
      <c r="J619" s="140"/>
    </row>
    <row r="620" spans="6:10" ht="15.75" customHeight="1">
      <c r="F620" s="139"/>
      <c r="J620" s="140"/>
    </row>
    <row r="621" spans="6:10" ht="15.75" customHeight="1">
      <c r="F621" s="139"/>
      <c r="J621" s="140"/>
    </row>
    <row r="622" spans="6:10" ht="15.75" customHeight="1">
      <c r="F622" s="139"/>
      <c r="J622" s="140"/>
    </row>
    <row r="623" spans="6:10" ht="15.75" customHeight="1">
      <c r="F623" s="139"/>
      <c r="J623" s="140"/>
    </row>
    <row r="624" spans="6:10" ht="15.75" customHeight="1">
      <c r="F624" s="139"/>
      <c r="J624" s="140"/>
    </row>
    <row r="625" spans="6:10" ht="15.75" customHeight="1">
      <c r="F625" s="139"/>
      <c r="J625" s="140"/>
    </row>
    <row r="626" spans="6:10" ht="15.75" customHeight="1">
      <c r="F626" s="139"/>
      <c r="J626" s="140"/>
    </row>
    <row r="627" spans="6:10" ht="15.75" customHeight="1">
      <c r="F627" s="139"/>
      <c r="J627" s="140"/>
    </row>
    <row r="628" spans="6:10" ht="15.75" customHeight="1">
      <c r="F628" s="139"/>
      <c r="J628" s="140"/>
    </row>
    <row r="629" spans="6:10" ht="15.75" customHeight="1">
      <c r="F629" s="139"/>
      <c r="J629" s="140"/>
    </row>
    <row r="630" spans="6:10" ht="15.75" customHeight="1">
      <c r="F630" s="139"/>
      <c r="J630" s="140"/>
    </row>
    <row r="631" spans="6:10" ht="15.75" customHeight="1">
      <c r="F631" s="139"/>
      <c r="J631" s="140"/>
    </row>
    <row r="632" spans="6:10" ht="15.75" customHeight="1">
      <c r="F632" s="139"/>
      <c r="J632" s="140"/>
    </row>
    <row r="633" spans="6:10" ht="15.75" customHeight="1">
      <c r="F633" s="139"/>
      <c r="J633" s="140"/>
    </row>
    <row r="634" spans="6:10" ht="15.75" customHeight="1">
      <c r="F634" s="139"/>
      <c r="J634" s="140"/>
    </row>
    <row r="635" spans="6:10" ht="15.75" customHeight="1">
      <c r="F635" s="139"/>
      <c r="J635" s="140"/>
    </row>
    <row r="636" spans="6:10" ht="15.75" customHeight="1">
      <c r="F636" s="139"/>
      <c r="J636" s="140"/>
    </row>
    <row r="637" spans="6:10" ht="15.75" customHeight="1">
      <c r="F637" s="139"/>
      <c r="J637" s="140"/>
    </row>
    <row r="638" spans="6:10" ht="15.75" customHeight="1">
      <c r="F638" s="139"/>
      <c r="J638" s="140"/>
    </row>
    <row r="639" spans="6:10" ht="15.75" customHeight="1">
      <c r="F639" s="139"/>
      <c r="J639" s="140"/>
    </row>
    <row r="640" spans="6:10" ht="15.75" customHeight="1">
      <c r="F640" s="139"/>
      <c r="J640" s="140"/>
    </row>
    <row r="641" spans="6:10" ht="15.75" customHeight="1">
      <c r="F641" s="139"/>
      <c r="J641" s="140"/>
    </row>
    <row r="642" spans="6:10" ht="15.75" customHeight="1">
      <c r="F642" s="139"/>
      <c r="J642" s="140"/>
    </row>
    <row r="643" spans="6:10" ht="15.75" customHeight="1">
      <c r="F643" s="139"/>
      <c r="J643" s="140"/>
    </row>
    <row r="644" spans="6:10" ht="15.75" customHeight="1">
      <c r="F644" s="139"/>
      <c r="J644" s="140"/>
    </row>
    <row r="645" spans="6:10" ht="15.75" customHeight="1">
      <c r="F645" s="139"/>
      <c r="J645" s="140"/>
    </row>
    <row r="646" spans="6:10" ht="15.75" customHeight="1">
      <c r="F646" s="139"/>
      <c r="J646" s="140"/>
    </row>
    <row r="647" spans="6:10" ht="15.75" customHeight="1">
      <c r="F647" s="139"/>
      <c r="J647" s="140"/>
    </row>
    <row r="648" spans="6:10" ht="15.75" customHeight="1">
      <c r="F648" s="139"/>
      <c r="J648" s="140"/>
    </row>
    <row r="649" spans="6:10" ht="15.75" customHeight="1">
      <c r="F649" s="139"/>
      <c r="J649" s="140"/>
    </row>
    <row r="650" spans="6:10" ht="15.75" customHeight="1">
      <c r="F650" s="139"/>
      <c r="J650" s="140"/>
    </row>
    <row r="651" spans="6:10" ht="15.75" customHeight="1">
      <c r="F651" s="139"/>
      <c r="J651" s="140"/>
    </row>
    <row r="652" spans="6:10" ht="15.75" customHeight="1">
      <c r="F652" s="139"/>
      <c r="J652" s="140"/>
    </row>
    <row r="653" spans="6:10" ht="15.75" customHeight="1">
      <c r="F653" s="139"/>
      <c r="J653" s="140"/>
    </row>
    <row r="654" spans="6:10" ht="15.75" customHeight="1">
      <c r="F654" s="139"/>
      <c r="J654" s="140"/>
    </row>
    <row r="655" spans="6:10" ht="15.75" customHeight="1">
      <c r="F655" s="139"/>
      <c r="J655" s="140"/>
    </row>
    <row r="656" spans="6:10" ht="15.75" customHeight="1">
      <c r="F656" s="139"/>
      <c r="J656" s="140"/>
    </row>
    <row r="657" spans="6:10" ht="15.75" customHeight="1">
      <c r="F657" s="139"/>
      <c r="J657" s="140"/>
    </row>
    <row r="658" spans="6:10" ht="15.75" customHeight="1">
      <c r="F658" s="139"/>
      <c r="J658" s="140"/>
    </row>
    <row r="659" spans="6:10" ht="15.75" customHeight="1">
      <c r="F659" s="139"/>
      <c r="J659" s="140"/>
    </row>
    <row r="660" spans="6:10" ht="15.75" customHeight="1">
      <c r="F660" s="139"/>
      <c r="J660" s="140"/>
    </row>
    <row r="661" spans="6:10" ht="15.75" customHeight="1">
      <c r="F661" s="139"/>
      <c r="J661" s="140"/>
    </row>
    <row r="662" spans="6:10" ht="15.75" customHeight="1">
      <c r="F662" s="139"/>
      <c r="J662" s="140"/>
    </row>
    <row r="663" spans="6:10" ht="15.75" customHeight="1">
      <c r="F663" s="139"/>
      <c r="J663" s="140"/>
    </row>
    <row r="664" spans="6:10" ht="15.75" customHeight="1">
      <c r="F664" s="139"/>
      <c r="J664" s="140"/>
    </row>
    <row r="665" spans="6:10" ht="15.75" customHeight="1">
      <c r="F665" s="139"/>
      <c r="J665" s="140"/>
    </row>
    <row r="666" spans="6:10" ht="15.75" customHeight="1">
      <c r="F666" s="139"/>
      <c r="J666" s="140"/>
    </row>
    <row r="667" spans="6:10" ht="15.75" customHeight="1">
      <c r="F667" s="139"/>
      <c r="J667" s="140"/>
    </row>
    <row r="668" spans="6:10" ht="15.75" customHeight="1">
      <c r="F668" s="139"/>
      <c r="J668" s="140"/>
    </row>
    <row r="669" spans="6:10" ht="15.75" customHeight="1">
      <c r="F669" s="139"/>
      <c r="J669" s="140"/>
    </row>
    <row r="670" spans="6:10" ht="15.75" customHeight="1">
      <c r="F670" s="139"/>
      <c r="J670" s="140"/>
    </row>
    <row r="671" spans="6:10" ht="15.75" customHeight="1">
      <c r="F671" s="139"/>
      <c r="J671" s="140"/>
    </row>
    <row r="672" spans="6:10" ht="15.75" customHeight="1">
      <c r="F672" s="139"/>
      <c r="J672" s="140"/>
    </row>
    <row r="673" spans="6:10" ht="15.75" customHeight="1">
      <c r="F673" s="139"/>
      <c r="J673" s="140"/>
    </row>
    <row r="674" spans="6:10" ht="15.75" customHeight="1">
      <c r="F674" s="139"/>
      <c r="J674" s="140"/>
    </row>
    <row r="675" spans="6:10" ht="15.75" customHeight="1">
      <c r="F675" s="139"/>
      <c r="J675" s="140"/>
    </row>
    <row r="676" spans="6:10" ht="15.75" customHeight="1">
      <c r="F676" s="139"/>
      <c r="J676" s="140"/>
    </row>
    <row r="677" spans="6:10" ht="15.75" customHeight="1">
      <c r="F677" s="139"/>
      <c r="J677" s="140"/>
    </row>
    <row r="678" spans="6:10" ht="15.75" customHeight="1">
      <c r="F678" s="139"/>
      <c r="J678" s="140"/>
    </row>
    <row r="679" spans="6:10" ht="15.75" customHeight="1">
      <c r="F679" s="139"/>
      <c r="J679" s="140"/>
    </row>
    <row r="680" spans="6:10" ht="15.75" customHeight="1">
      <c r="F680" s="139"/>
      <c r="J680" s="140"/>
    </row>
    <row r="681" spans="6:10" ht="15.75" customHeight="1">
      <c r="F681" s="139"/>
      <c r="J681" s="140"/>
    </row>
    <row r="682" spans="6:10" ht="15.75" customHeight="1">
      <c r="F682" s="139"/>
      <c r="J682" s="140"/>
    </row>
    <row r="683" spans="6:10" ht="15.75" customHeight="1">
      <c r="F683" s="139"/>
      <c r="J683" s="140"/>
    </row>
    <row r="684" spans="6:10" ht="15.75" customHeight="1">
      <c r="F684" s="139"/>
      <c r="J684" s="140"/>
    </row>
    <row r="685" spans="6:10" ht="15.75" customHeight="1">
      <c r="F685" s="139"/>
      <c r="J685" s="140"/>
    </row>
    <row r="686" spans="6:10" ht="15.75" customHeight="1">
      <c r="F686" s="139"/>
      <c r="J686" s="140"/>
    </row>
    <row r="687" spans="6:10" ht="15.75" customHeight="1">
      <c r="F687" s="139"/>
      <c r="J687" s="140"/>
    </row>
    <row r="688" spans="6:10" ht="15.75" customHeight="1">
      <c r="F688" s="139"/>
      <c r="J688" s="140"/>
    </row>
    <row r="689" spans="6:10" ht="15.75" customHeight="1">
      <c r="F689" s="139"/>
      <c r="J689" s="140"/>
    </row>
    <row r="690" spans="6:10" ht="15.75" customHeight="1">
      <c r="F690" s="139"/>
      <c r="J690" s="140"/>
    </row>
    <row r="691" spans="6:10" ht="15.75" customHeight="1">
      <c r="F691" s="139"/>
      <c r="J691" s="140"/>
    </row>
    <row r="692" spans="6:10" ht="15.75" customHeight="1">
      <c r="F692" s="139"/>
      <c r="J692" s="140"/>
    </row>
    <row r="693" spans="6:10" ht="15.75" customHeight="1">
      <c r="F693" s="139"/>
      <c r="J693" s="140"/>
    </row>
    <row r="694" spans="6:10" ht="15.75" customHeight="1">
      <c r="F694" s="139"/>
      <c r="J694" s="140"/>
    </row>
    <row r="695" spans="6:10" ht="15.75" customHeight="1">
      <c r="F695" s="139"/>
      <c r="J695" s="140"/>
    </row>
    <row r="696" spans="6:10" ht="15.75" customHeight="1">
      <c r="F696" s="139"/>
      <c r="J696" s="140"/>
    </row>
    <row r="697" spans="6:10" ht="15.75" customHeight="1">
      <c r="F697" s="139"/>
      <c r="J697" s="140"/>
    </row>
    <row r="698" spans="6:10" ht="15.75" customHeight="1">
      <c r="F698" s="139"/>
      <c r="J698" s="140"/>
    </row>
    <row r="699" spans="6:10" ht="15.75" customHeight="1">
      <c r="F699" s="139"/>
      <c r="J699" s="140"/>
    </row>
    <row r="700" spans="6:10" ht="15.75" customHeight="1">
      <c r="F700" s="139"/>
      <c r="J700" s="140"/>
    </row>
    <row r="701" spans="6:10" ht="15.75" customHeight="1">
      <c r="F701" s="139"/>
      <c r="J701" s="140"/>
    </row>
    <row r="702" spans="6:10" ht="15.75" customHeight="1">
      <c r="F702" s="139"/>
      <c r="J702" s="140"/>
    </row>
    <row r="703" spans="6:10" ht="15.75" customHeight="1">
      <c r="F703" s="139"/>
      <c r="J703" s="140"/>
    </row>
    <row r="704" spans="6:10" ht="15.75" customHeight="1">
      <c r="F704" s="139"/>
      <c r="J704" s="140"/>
    </row>
    <row r="705" spans="6:10" ht="15.75" customHeight="1">
      <c r="F705" s="139"/>
      <c r="J705" s="140"/>
    </row>
    <row r="706" spans="6:10" ht="15.75" customHeight="1">
      <c r="F706" s="139"/>
      <c r="J706" s="140"/>
    </row>
    <row r="707" spans="6:10" ht="15.75" customHeight="1">
      <c r="F707" s="139"/>
      <c r="J707" s="140"/>
    </row>
    <row r="708" spans="6:10" ht="15.75" customHeight="1">
      <c r="F708" s="139"/>
      <c r="J708" s="140"/>
    </row>
    <row r="709" spans="6:10" ht="15.75" customHeight="1">
      <c r="F709" s="139"/>
      <c r="J709" s="140"/>
    </row>
    <row r="710" spans="6:10" ht="15.75" customHeight="1">
      <c r="F710" s="139"/>
      <c r="J710" s="140"/>
    </row>
    <row r="711" spans="6:10" ht="15.75" customHeight="1">
      <c r="F711" s="139"/>
      <c r="J711" s="140"/>
    </row>
    <row r="712" spans="6:10" ht="15.75" customHeight="1">
      <c r="F712" s="139"/>
      <c r="J712" s="140"/>
    </row>
    <row r="713" spans="6:10" ht="15.75" customHeight="1">
      <c r="F713" s="139"/>
      <c r="J713" s="140"/>
    </row>
    <row r="714" spans="6:10" ht="15.75" customHeight="1">
      <c r="F714" s="139"/>
      <c r="J714" s="140"/>
    </row>
    <row r="715" spans="6:10" ht="15.75" customHeight="1">
      <c r="F715" s="139"/>
      <c r="J715" s="140"/>
    </row>
    <row r="716" spans="6:10" ht="15.75" customHeight="1">
      <c r="F716" s="139"/>
      <c r="J716" s="140"/>
    </row>
    <row r="717" spans="6:10" ht="15.75" customHeight="1">
      <c r="F717" s="139"/>
      <c r="J717" s="140"/>
    </row>
    <row r="718" spans="6:10" ht="15.75" customHeight="1">
      <c r="F718" s="139"/>
      <c r="J718" s="140"/>
    </row>
    <row r="719" spans="6:10" ht="15.75" customHeight="1">
      <c r="F719" s="139"/>
      <c r="J719" s="140"/>
    </row>
    <row r="720" spans="6:10" ht="15.75" customHeight="1">
      <c r="F720" s="139"/>
      <c r="J720" s="140"/>
    </row>
    <row r="721" spans="6:10" ht="15.75" customHeight="1">
      <c r="F721" s="139"/>
      <c r="J721" s="140"/>
    </row>
    <row r="722" spans="6:10" ht="15.75" customHeight="1">
      <c r="F722" s="139"/>
      <c r="J722" s="140"/>
    </row>
    <row r="723" spans="6:10" ht="15.75" customHeight="1">
      <c r="F723" s="139"/>
      <c r="J723" s="140"/>
    </row>
    <row r="724" spans="6:10" ht="15.75" customHeight="1">
      <c r="F724" s="139"/>
      <c r="J724" s="140"/>
    </row>
    <row r="725" spans="6:10" ht="15.75" customHeight="1">
      <c r="F725" s="139"/>
      <c r="J725" s="140"/>
    </row>
    <row r="726" spans="6:10" ht="15.75" customHeight="1">
      <c r="F726" s="139"/>
      <c r="J726" s="140"/>
    </row>
    <row r="727" spans="6:10" ht="15.75" customHeight="1">
      <c r="F727" s="139"/>
      <c r="J727" s="140"/>
    </row>
    <row r="728" spans="6:10" ht="15.75" customHeight="1">
      <c r="F728" s="139"/>
      <c r="J728" s="140"/>
    </row>
    <row r="729" spans="6:10" ht="15.75" customHeight="1">
      <c r="F729" s="139"/>
      <c r="J729" s="140"/>
    </row>
    <row r="730" spans="6:10" ht="15.75" customHeight="1">
      <c r="F730" s="139"/>
      <c r="J730" s="140"/>
    </row>
    <row r="731" spans="6:10" ht="15.75" customHeight="1">
      <c r="F731" s="139"/>
      <c r="J731" s="140"/>
    </row>
    <row r="732" spans="6:10" ht="15.75" customHeight="1">
      <c r="F732" s="139"/>
      <c r="J732" s="140"/>
    </row>
    <row r="733" spans="6:10" ht="15.75" customHeight="1">
      <c r="F733" s="139"/>
      <c r="J733" s="140"/>
    </row>
    <row r="734" spans="6:10" ht="15.75" customHeight="1">
      <c r="F734" s="139"/>
      <c r="J734" s="140"/>
    </row>
    <row r="735" spans="6:10" ht="15.75" customHeight="1">
      <c r="F735" s="139"/>
      <c r="J735" s="140"/>
    </row>
    <row r="736" spans="6:10" ht="15.75" customHeight="1">
      <c r="F736" s="139"/>
      <c r="J736" s="140"/>
    </row>
    <row r="737" spans="6:10" ht="15.75" customHeight="1">
      <c r="F737" s="139"/>
      <c r="J737" s="140"/>
    </row>
    <row r="738" spans="6:10" ht="15.75" customHeight="1">
      <c r="F738" s="139"/>
      <c r="J738" s="140"/>
    </row>
    <row r="739" spans="6:10" ht="15.75" customHeight="1">
      <c r="F739" s="139"/>
      <c r="J739" s="140"/>
    </row>
    <row r="740" spans="6:10" ht="15.75" customHeight="1">
      <c r="F740" s="139"/>
      <c r="J740" s="140"/>
    </row>
    <row r="741" spans="6:10" ht="15.75" customHeight="1">
      <c r="F741" s="139"/>
      <c r="J741" s="140"/>
    </row>
    <row r="742" spans="6:10" ht="15.75" customHeight="1">
      <c r="F742" s="139"/>
      <c r="J742" s="140"/>
    </row>
    <row r="743" spans="6:10" ht="15.75" customHeight="1">
      <c r="F743" s="139"/>
      <c r="J743" s="140"/>
    </row>
    <row r="744" spans="6:10" ht="15.75" customHeight="1">
      <c r="F744" s="139"/>
      <c r="J744" s="140"/>
    </row>
    <row r="745" spans="6:10" ht="15.75" customHeight="1">
      <c r="F745" s="139"/>
      <c r="J745" s="140"/>
    </row>
    <row r="746" spans="6:10" ht="15.75" customHeight="1">
      <c r="F746" s="139"/>
      <c r="J746" s="140"/>
    </row>
    <row r="747" spans="6:10" ht="15.75" customHeight="1">
      <c r="F747" s="139"/>
      <c r="J747" s="140"/>
    </row>
    <row r="748" spans="6:10" ht="15.75" customHeight="1">
      <c r="F748" s="139"/>
      <c r="J748" s="140"/>
    </row>
    <row r="749" spans="6:10" ht="15.75" customHeight="1">
      <c r="F749" s="139"/>
      <c r="J749" s="140"/>
    </row>
    <row r="750" spans="6:10" ht="15.75" customHeight="1">
      <c r="F750" s="139"/>
      <c r="J750" s="140"/>
    </row>
    <row r="751" spans="6:10" ht="15.75" customHeight="1">
      <c r="F751" s="139"/>
      <c r="J751" s="140"/>
    </row>
    <row r="752" spans="6:10" ht="15.75" customHeight="1">
      <c r="F752" s="139"/>
      <c r="J752" s="140"/>
    </row>
    <row r="753" spans="6:10" ht="15.75" customHeight="1">
      <c r="F753" s="139"/>
      <c r="J753" s="140"/>
    </row>
    <row r="754" spans="6:10" ht="15.75" customHeight="1">
      <c r="F754" s="139"/>
      <c r="J754" s="140"/>
    </row>
    <row r="755" spans="6:10" ht="15.75" customHeight="1">
      <c r="F755" s="139"/>
      <c r="J755" s="140"/>
    </row>
    <row r="756" spans="6:10" ht="15.75" customHeight="1">
      <c r="F756" s="139"/>
      <c r="J756" s="140"/>
    </row>
    <row r="757" spans="6:10" ht="15.75" customHeight="1">
      <c r="F757" s="139"/>
      <c r="J757" s="140"/>
    </row>
    <row r="758" spans="6:10" ht="15.75" customHeight="1">
      <c r="F758" s="139"/>
      <c r="J758" s="140"/>
    </row>
    <row r="759" spans="6:10" ht="15.75" customHeight="1">
      <c r="F759" s="139"/>
      <c r="J759" s="140"/>
    </row>
    <row r="760" spans="6:10" ht="15.75" customHeight="1">
      <c r="F760" s="139"/>
      <c r="J760" s="140"/>
    </row>
    <row r="761" spans="6:10" ht="15.75" customHeight="1">
      <c r="F761" s="139"/>
      <c r="J761" s="140"/>
    </row>
    <row r="762" spans="6:10" ht="15.75" customHeight="1">
      <c r="F762" s="139"/>
      <c r="J762" s="140"/>
    </row>
    <row r="763" spans="6:10" ht="15.75" customHeight="1">
      <c r="F763" s="139"/>
      <c r="J763" s="140"/>
    </row>
    <row r="764" spans="6:10" ht="15.75" customHeight="1">
      <c r="F764" s="139"/>
      <c r="J764" s="140"/>
    </row>
    <row r="765" spans="6:10" ht="15.75" customHeight="1">
      <c r="F765" s="139"/>
      <c r="J765" s="140"/>
    </row>
    <row r="766" spans="6:10" ht="15.75" customHeight="1">
      <c r="F766" s="139"/>
      <c r="J766" s="140"/>
    </row>
    <row r="767" spans="6:10" ht="15.75" customHeight="1">
      <c r="F767" s="139"/>
      <c r="J767" s="140"/>
    </row>
    <row r="768" spans="6:10" ht="15.75" customHeight="1">
      <c r="F768" s="139"/>
      <c r="J768" s="140"/>
    </row>
    <row r="769" spans="6:10" ht="15.75" customHeight="1">
      <c r="F769" s="139"/>
      <c r="J769" s="140"/>
    </row>
    <row r="770" spans="6:10" ht="15.75" customHeight="1">
      <c r="F770" s="139"/>
      <c r="J770" s="140"/>
    </row>
    <row r="771" spans="6:10" ht="15.75" customHeight="1">
      <c r="F771" s="139"/>
      <c r="J771" s="140"/>
    </row>
    <row r="772" spans="6:10" ht="15.75" customHeight="1">
      <c r="F772" s="139"/>
      <c r="J772" s="140"/>
    </row>
    <row r="773" spans="6:10" ht="15.75" customHeight="1">
      <c r="F773" s="139"/>
      <c r="J773" s="140"/>
    </row>
    <row r="774" spans="6:10" ht="15.75" customHeight="1">
      <c r="F774" s="139"/>
      <c r="J774" s="140"/>
    </row>
    <row r="775" spans="6:10" ht="15.75" customHeight="1">
      <c r="F775" s="139"/>
      <c r="J775" s="140"/>
    </row>
    <row r="776" spans="6:10" ht="15.75" customHeight="1">
      <c r="F776" s="139"/>
      <c r="J776" s="140"/>
    </row>
    <row r="777" spans="6:10" ht="15.75" customHeight="1">
      <c r="F777" s="139"/>
      <c r="J777" s="140"/>
    </row>
    <row r="778" spans="6:10" ht="15.75" customHeight="1">
      <c r="F778" s="139"/>
      <c r="J778" s="140"/>
    </row>
    <row r="779" spans="6:10" ht="15.75" customHeight="1">
      <c r="F779" s="139"/>
      <c r="J779" s="140"/>
    </row>
    <row r="780" spans="6:10" ht="15.75" customHeight="1">
      <c r="F780" s="139"/>
      <c r="J780" s="140"/>
    </row>
    <row r="781" spans="6:10" ht="15.75" customHeight="1">
      <c r="F781" s="139"/>
      <c r="J781" s="140"/>
    </row>
    <row r="782" spans="6:10" ht="15.75" customHeight="1">
      <c r="F782" s="139"/>
      <c r="J782" s="140"/>
    </row>
    <row r="783" spans="6:10" ht="15.75" customHeight="1">
      <c r="F783" s="139"/>
      <c r="J783" s="140"/>
    </row>
    <row r="784" spans="6:10" ht="15.75" customHeight="1">
      <c r="F784" s="139"/>
      <c r="J784" s="140"/>
    </row>
    <row r="785" spans="6:10" ht="15.75" customHeight="1">
      <c r="F785" s="139"/>
      <c r="J785" s="140"/>
    </row>
    <row r="786" spans="6:10" ht="15.75" customHeight="1">
      <c r="F786" s="139"/>
      <c r="J786" s="140"/>
    </row>
    <row r="787" spans="6:10" ht="15.75" customHeight="1">
      <c r="F787" s="139"/>
      <c r="J787" s="140"/>
    </row>
    <row r="788" spans="6:10" ht="15.75" customHeight="1">
      <c r="F788" s="139"/>
      <c r="J788" s="140"/>
    </row>
    <row r="789" spans="6:10" ht="15.75" customHeight="1">
      <c r="F789" s="139"/>
      <c r="J789" s="140"/>
    </row>
    <row r="790" spans="6:10" ht="15.75" customHeight="1">
      <c r="F790" s="139"/>
      <c r="J790" s="140"/>
    </row>
    <row r="791" spans="6:10" ht="15.75" customHeight="1">
      <c r="F791" s="139"/>
      <c r="J791" s="140"/>
    </row>
    <row r="792" spans="6:10" ht="15.75" customHeight="1">
      <c r="F792" s="139"/>
      <c r="J792" s="140"/>
    </row>
    <row r="793" spans="6:10" ht="15.75" customHeight="1">
      <c r="F793" s="139"/>
      <c r="J793" s="140"/>
    </row>
    <row r="794" spans="6:10" ht="15.75" customHeight="1">
      <c r="F794" s="139"/>
      <c r="J794" s="140"/>
    </row>
    <row r="795" spans="6:10" ht="15.75" customHeight="1">
      <c r="F795" s="139"/>
      <c r="J795" s="140"/>
    </row>
    <row r="796" spans="6:10" ht="15.75" customHeight="1">
      <c r="F796" s="139"/>
      <c r="J796" s="140"/>
    </row>
    <row r="797" spans="6:10" ht="15.75" customHeight="1">
      <c r="F797" s="139"/>
      <c r="J797" s="140"/>
    </row>
    <row r="798" spans="6:10" ht="15.75" customHeight="1">
      <c r="F798" s="139"/>
      <c r="J798" s="140"/>
    </row>
    <row r="799" spans="6:10" ht="15.75" customHeight="1">
      <c r="F799" s="139"/>
      <c r="J799" s="140"/>
    </row>
    <row r="800" spans="6:10" ht="15.75" customHeight="1">
      <c r="F800" s="139"/>
      <c r="J800" s="140"/>
    </row>
    <row r="801" spans="6:10" ht="15.75" customHeight="1">
      <c r="F801" s="139"/>
      <c r="J801" s="140"/>
    </row>
    <row r="802" spans="6:10" ht="15.75" customHeight="1">
      <c r="F802" s="139"/>
      <c r="J802" s="140"/>
    </row>
    <row r="803" spans="6:10" ht="15.75" customHeight="1">
      <c r="F803" s="139"/>
      <c r="J803" s="140"/>
    </row>
    <row r="804" spans="6:10" ht="15.75" customHeight="1">
      <c r="F804" s="139"/>
      <c r="J804" s="140"/>
    </row>
    <row r="805" spans="6:10" ht="15.75" customHeight="1">
      <c r="F805" s="139"/>
      <c r="J805" s="140"/>
    </row>
    <row r="806" spans="6:10" ht="15.75" customHeight="1">
      <c r="F806" s="139"/>
      <c r="J806" s="140"/>
    </row>
    <row r="807" spans="6:10" ht="15.75" customHeight="1">
      <c r="F807" s="139"/>
      <c r="J807" s="140"/>
    </row>
    <row r="808" spans="6:10" ht="15.75" customHeight="1">
      <c r="F808" s="139"/>
      <c r="J808" s="140"/>
    </row>
    <row r="809" spans="6:10" ht="15.75" customHeight="1">
      <c r="F809" s="139"/>
      <c r="J809" s="140"/>
    </row>
    <row r="810" spans="6:10" ht="15.75" customHeight="1">
      <c r="F810" s="139"/>
      <c r="J810" s="140"/>
    </row>
    <row r="811" spans="6:10" ht="15.75" customHeight="1">
      <c r="F811" s="139"/>
      <c r="J811" s="140"/>
    </row>
    <row r="812" spans="6:10" ht="15.75" customHeight="1">
      <c r="F812" s="139"/>
      <c r="J812" s="140"/>
    </row>
    <row r="813" spans="6:10" ht="15.75" customHeight="1">
      <c r="F813" s="139"/>
      <c r="J813" s="140"/>
    </row>
    <row r="814" spans="6:10" ht="15.75" customHeight="1">
      <c r="F814" s="139"/>
      <c r="J814" s="140"/>
    </row>
    <row r="815" spans="6:10" ht="15.75" customHeight="1">
      <c r="F815" s="139"/>
      <c r="J815" s="140"/>
    </row>
    <row r="816" spans="6:10" ht="15.75" customHeight="1">
      <c r="F816" s="139"/>
      <c r="J816" s="140"/>
    </row>
    <row r="817" spans="6:10" ht="15.75" customHeight="1">
      <c r="F817" s="139"/>
      <c r="J817" s="140"/>
    </row>
    <row r="818" spans="6:10" ht="15.75" customHeight="1">
      <c r="F818" s="139"/>
      <c r="J818" s="140"/>
    </row>
    <row r="819" spans="6:10" ht="15.75" customHeight="1">
      <c r="F819" s="139"/>
      <c r="J819" s="140"/>
    </row>
    <row r="820" spans="6:10" ht="15.75" customHeight="1">
      <c r="F820" s="139"/>
      <c r="J820" s="140"/>
    </row>
    <row r="821" spans="6:10" ht="15.75" customHeight="1">
      <c r="F821" s="139"/>
      <c r="J821" s="140"/>
    </row>
    <row r="822" spans="6:10" ht="15.75" customHeight="1">
      <c r="F822" s="139"/>
      <c r="J822" s="140"/>
    </row>
    <row r="823" spans="6:10" ht="15.75" customHeight="1">
      <c r="F823" s="139"/>
      <c r="J823" s="140"/>
    </row>
    <row r="824" spans="6:10" ht="15.75" customHeight="1">
      <c r="F824" s="139"/>
      <c r="J824" s="140"/>
    </row>
    <row r="825" spans="6:10" ht="15.75" customHeight="1">
      <c r="F825" s="139"/>
      <c r="J825" s="140"/>
    </row>
    <row r="826" spans="6:10" ht="15.75" customHeight="1">
      <c r="F826" s="139"/>
      <c r="J826" s="140"/>
    </row>
    <row r="827" spans="6:10" ht="15.75" customHeight="1">
      <c r="F827" s="139"/>
      <c r="J827" s="140"/>
    </row>
    <row r="828" spans="6:10" ht="15.75" customHeight="1">
      <c r="F828" s="139"/>
      <c r="J828" s="140"/>
    </row>
    <row r="829" spans="6:10" ht="15.75" customHeight="1">
      <c r="F829" s="139"/>
      <c r="J829" s="140"/>
    </row>
    <row r="830" spans="6:10" ht="15.75" customHeight="1">
      <c r="F830" s="139"/>
      <c r="J830" s="140"/>
    </row>
    <row r="831" spans="6:10" ht="15.75" customHeight="1">
      <c r="F831" s="139"/>
      <c r="J831" s="140"/>
    </row>
    <row r="832" spans="6:10" ht="15.75" customHeight="1">
      <c r="F832" s="139"/>
      <c r="J832" s="140"/>
    </row>
    <row r="833" spans="6:10" ht="15.75" customHeight="1">
      <c r="F833" s="139"/>
      <c r="J833" s="140"/>
    </row>
    <row r="834" spans="6:10" ht="15.75" customHeight="1">
      <c r="F834" s="139"/>
      <c r="J834" s="140"/>
    </row>
    <row r="835" spans="6:10" ht="15.75" customHeight="1">
      <c r="F835" s="139"/>
      <c r="J835" s="140"/>
    </row>
    <row r="836" spans="6:10" ht="15.75" customHeight="1">
      <c r="F836" s="139"/>
      <c r="J836" s="140"/>
    </row>
    <row r="837" spans="6:10" ht="15.75" customHeight="1">
      <c r="F837" s="139"/>
      <c r="J837" s="140"/>
    </row>
    <row r="838" spans="6:10" ht="15.75" customHeight="1">
      <c r="F838" s="139"/>
      <c r="J838" s="140"/>
    </row>
    <row r="839" spans="6:10" ht="15.75" customHeight="1">
      <c r="F839" s="139"/>
      <c r="J839" s="140"/>
    </row>
    <row r="840" spans="6:10" ht="15.75" customHeight="1">
      <c r="F840" s="139"/>
      <c r="J840" s="140"/>
    </row>
    <row r="841" spans="6:10" ht="15.75" customHeight="1">
      <c r="F841" s="139"/>
      <c r="J841" s="140"/>
    </row>
    <row r="842" spans="6:10" ht="15.75" customHeight="1">
      <c r="F842" s="139"/>
      <c r="J842" s="140"/>
    </row>
    <row r="843" spans="6:10" ht="15.75" customHeight="1">
      <c r="F843" s="139"/>
      <c r="J843" s="140"/>
    </row>
    <row r="844" spans="6:10" ht="15.75" customHeight="1">
      <c r="F844" s="139"/>
      <c r="J844" s="140"/>
    </row>
    <row r="845" spans="6:10" ht="15.75" customHeight="1">
      <c r="F845" s="139"/>
      <c r="J845" s="140"/>
    </row>
    <row r="846" spans="6:10" ht="15.75" customHeight="1">
      <c r="F846" s="139"/>
      <c r="J846" s="140"/>
    </row>
    <row r="847" spans="6:10" ht="15.75" customHeight="1">
      <c r="F847" s="139"/>
      <c r="J847" s="140"/>
    </row>
    <row r="848" spans="6:10" ht="15.75" customHeight="1">
      <c r="F848" s="139"/>
      <c r="J848" s="140"/>
    </row>
    <row r="849" spans="6:10" ht="15.75" customHeight="1">
      <c r="F849" s="139"/>
      <c r="J849" s="140"/>
    </row>
    <row r="850" spans="6:10" ht="15.75" customHeight="1">
      <c r="F850" s="139"/>
      <c r="J850" s="140"/>
    </row>
    <row r="851" spans="6:10" ht="15.75" customHeight="1">
      <c r="F851" s="139"/>
      <c r="J851" s="140"/>
    </row>
    <row r="852" spans="6:10" ht="15.75" customHeight="1">
      <c r="F852" s="139"/>
      <c r="J852" s="140"/>
    </row>
    <row r="853" spans="6:10" ht="15.75" customHeight="1">
      <c r="F853" s="139"/>
      <c r="J853" s="140"/>
    </row>
    <row r="854" spans="6:10" ht="15.75" customHeight="1">
      <c r="F854" s="139"/>
      <c r="J854" s="140"/>
    </row>
    <row r="855" spans="6:10" ht="15.75" customHeight="1">
      <c r="F855" s="139"/>
      <c r="J855" s="140"/>
    </row>
    <row r="856" spans="6:10" ht="15.75" customHeight="1">
      <c r="F856" s="139"/>
      <c r="J856" s="140"/>
    </row>
    <row r="857" spans="6:10" ht="15.75" customHeight="1">
      <c r="F857" s="139"/>
      <c r="J857" s="140"/>
    </row>
    <row r="858" spans="6:10" ht="15.75" customHeight="1">
      <c r="F858" s="139"/>
      <c r="J858" s="140"/>
    </row>
    <row r="859" spans="6:10" ht="15.75" customHeight="1">
      <c r="F859" s="139"/>
      <c r="J859" s="140"/>
    </row>
    <row r="860" spans="6:10" ht="15.75" customHeight="1">
      <c r="F860" s="139"/>
      <c r="J860" s="140"/>
    </row>
    <row r="861" spans="6:10" ht="15.75" customHeight="1">
      <c r="F861" s="139"/>
      <c r="J861" s="140"/>
    </row>
    <row r="862" spans="6:10" ht="15.75" customHeight="1">
      <c r="F862" s="139"/>
      <c r="J862" s="140"/>
    </row>
    <row r="863" spans="6:10" ht="15.75" customHeight="1">
      <c r="F863" s="139"/>
      <c r="J863" s="140"/>
    </row>
    <row r="864" spans="6:10" ht="15.75" customHeight="1">
      <c r="F864" s="139"/>
      <c r="J864" s="140"/>
    </row>
    <row r="865" spans="6:10" ht="15.75" customHeight="1">
      <c r="F865" s="139"/>
      <c r="J865" s="140"/>
    </row>
    <row r="866" spans="6:10" ht="15.75" customHeight="1">
      <c r="F866" s="139"/>
      <c r="J866" s="140"/>
    </row>
    <row r="867" spans="6:10" ht="15.75" customHeight="1">
      <c r="F867" s="139"/>
      <c r="J867" s="140"/>
    </row>
    <row r="868" spans="6:10" ht="15.75" customHeight="1">
      <c r="F868" s="139"/>
      <c r="J868" s="140"/>
    </row>
    <row r="869" spans="6:10" ht="15.75" customHeight="1">
      <c r="F869" s="139"/>
      <c r="J869" s="140"/>
    </row>
    <row r="870" spans="6:10" ht="15.75" customHeight="1">
      <c r="F870" s="139"/>
      <c r="J870" s="140"/>
    </row>
    <row r="871" spans="6:10" ht="15.75" customHeight="1">
      <c r="F871" s="139"/>
      <c r="J871" s="140"/>
    </row>
    <row r="872" spans="6:10" ht="15.75" customHeight="1">
      <c r="F872" s="139"/>
      <c r="J872" s="140"/>
    </row>
    <row r="873" spans="6:10" ht="15.75" customHeight="1">
      <c r="F873" s="139"/>
      <c r="J873" s="140"/>
    </row>
    <row r="874" spans="6:10" ht="15.75" customHeight="1">
      <c r="F874" s="139"/>
      <c r="J874" s="140"/>
    </row>
    <row r="875" spans="6:10" ht="15.75" customHeight="1">
      <c r="F875" s="139"/>
      <c r="J875" s="140"/>
    </row>
    <row r="876" spans="6:10" ht="15.75" customHeight="1">
      <c r="F876" s="139"/>
      <c r="J876" s="140"/>
    </row>
    <row r="877" spans="6:10" ht="15.75" customHeight="1">
      <c r="F877" s="139"/>
      <c r="J877" s="140"/>
    </row>
    <row r="878" spans="6:10" ht="15.75" customHeight="1">
      <c r="F878" s="139"/>
      <c r="J878" s="140"/>
    </row>
    <row r="879" spans="6:10" ht="15.75" customHeight="1">
      <c r="F879" s="139"/>
      <c r="J879" s="140"/>
    </row>
    <row r="880" spans="6:10" ht="15.75" customHeight="1">
      <c r="F880" s="139"/>
      <c r="J880" s="140"/>
    </row>
    <row r="881" spans="6:10" ht="15.75" customHeight="1">
      <c r="F881" s="139"/>
      <c r="J881" s="140"/>
    </row>
    <row r="882" spans="6:10" ht="15.75" customHeight="1">
      <c r="F882" s="139"/>
      <c r="J882" s="140"/>
    </row>
    <row r="883" spans="6:10" ht="15.75" customHeight="1">
      <c r="F883" s="139"/>
      <c r="J883" s="140"/>
    </row>
    <row r="884" spans="6:10" ht="15.75" customHeight="1">
      <c r="F884" s="139"/>
      <c r="J884" s="140"/>
    </row>
    <row r="885" spans="6:10" ht="15.75" customHeight="1">
      <c r="F885" s="139"/>
      <c r="J885" s="140"/>
    </row>
    <row r="886" spans="6:10" ht="15.75" customHeight="1">
      <c r="F886" s="139"/>
      <c r="J886" s="140"/>
    </row>
    <row r="887" spans="6:10" ht="15.75" customHeight="1">
      <c r="F887" s="139"/>
      <c r="J887" s="140"/>
    </row>
    <row r="888" spans="6:10" ht="15.75" customHeight="1">
      <c r="F888" s="139"/>
      <c r="J888" s="140"/>
    </row>
    <row r="889" spans="6:10" ht="15.75" customHeight="1">
      <c r="F889" s="139"/>
      <c r="J889" s="140"/>
    </row>
    <row r="890" spans="6:10" ht="15.75" customHeight="1">
      <c r="F890" s="139"/>
      <c r="J890" s="140"/>
    </row>
    <row r="891" spans="6:10" ht="15.75" customHeight="1">
      <c r="F891" s="139"/>
      <c r="J891" s="140"/>
    </row>
    <row r="892" spans="6:10" ht="15.75" customHeight="1">
      <c r="F892" s="139"/>
      <c r="J892" s="140"/>
    </row>
    <row r="893" spans="6:10" ht="15.75" customHeight="1">
      <c r="F893" s="139"/>
      <c r="J893" s="140"/>
    </row>
    <row r="894" spans="6:10" ht="15.75" customHeight="1">
      <c r="F894" s="139"/>
      <c r="J894" s="140"/>
    </row>
    <row r="895" spans="6:10" ht="15.75" customHeight="1">
      <c r="F895" s="139"/>
      <c r="J895" s="140"/>
    </row>
    <row r="896" spans="6:10" ht="15.75" customHeight="1">
      <c r="F896" s="139"/>
      <c r="J896" s="140"/>
    </row>
    <row r="897" spans="6:10" ht="15.75" customHeight="1">
      <c r="F897" s="139"/>
      <c r="J897" s="140"/>
    </row>
    <row r="898" spans="6:10" ht="15.75" customHeight="1">
      <c r="F898" s="139"/>
      <c r="J898" s="140"/>
    </row>
    <row r="899" spans="6:10" ht="15.75" customHeight="1">
      <c r="F899" s="139"/>
      <c r="J899" s="140"/>
    </row>
    <row r="900" spans="6:10" ht="15.75" customHeight="1">
      <c r="F900" s="139"/>
      <c r="J900" s="140"/>
    </row>
    <row r="901" spans="6:10" ht="15.75" customHeight="1">
      <c r="F901" s="139"/>
      <c r="J901" s="140"/>
    </row>
    <row r="902" spans="6:10" ht="15.75" customHeight="1">
      <c r="F902" s="139"/>
      <c r="J902" s="140"/>
    </row>
    <row r="903" spans="6:10" ht="15.75" customHeight="1">
      <c r="F903" s="139"/>
      <c r="J903" s="140"/>
    </row>
    <row r="904" spans="6:10" ht="15.75" customHeight="1">
      <c r="F904" s="139"/>
      <c r="J904" s="140"/>
    </row>
    <row r="905" spans="6:10" ht="15.75" customHeight="1">
      <c r="F905" s="139"/>
      <c r="J905" s="140"/>
    </row>
    <row r="906" spans="6:10" ht="15.75" customHeight="1">
      <c r="F906" s="139"/>
      <c r="J906" s="140"/>
    </row>
    <row r="907" spans="6:10" ht="15.75" customHeight="1">
      <c r="F907" s="139"/>
      <c r="J907" s="140"/>
    </row>
    <row r="908" spans="6:10" ht="15.75" customHeight="1">
      <c r="F908" s="139"/>
      <c r="J908" s="140"/>
    </row>
    <row r="909" spans="6:10" ht="15.75" customHeight="1">
      <c r="F909" s="139"/>
      <c r="J909" s="140"/>
    </row>
    <row r="910" spans="6:10" ht="15.75" customHeight="1">
      <c r="F910" s="139"/>
      <c r="J910" s="140"/>
    </row>
    <row r="911" spans="6:10" ht="15.75" customHeight="1">
      <c r="F911" s="139"/>
      <c r="J911" s="140"/>
    </row>
    <row r="912" spans="6:10" ht="15.75" customHeight="1">
      <c r="F912" s="139"/>
      <c r="J912" s="140"/>
    </row>
    <row r="913" spans="6:10" ht="15.75" customHeight="1">
      <c r="F913" s="139"/>
      <c r="J913" s="140"/>
    </row>
    <row r="914" spans="6:10" ht="15.75" customHeight="1">
      <c r="F914" s="139"/>
      <c r="J914" s="140"/>
    </row>
    <row r="915" spans="6:10" ht="15.75" customHeight="1">
      <c r="F915" s="139"/>
      <c r="J915" s="140"/>
    </row>
    <row r="916" spans="6:10" ht="15.75" customHeight="1">
      <c r="F916" s="139"/>
      <c r="J916" s="140"/>
    </row>
    <row r="917" spans="6:10" ht="15.75" customHeight="1">
      <c r="F917" s="139"/>
      <c r="J917" s="140"/>
    </row>
    <row r="918" spans="6:10" ht="15.75" customHeight="1">
      <c r="F918" s="139"/>
      <c r="J918" s="140"/>
    </row>
    <row r="919" spans="6:10" ht="15.75" customHeight="1">
      <c r="F919" s="139"/>
      <c r="J919" s="140"/>
    </row>
    <row r="920" spans="6:10" ht="15.75" customHeight="1">
      <c r="F920" s="139"/>
      <c r="J920" s="140"/>
    </row>
    <row r="921" spans="6:10" ht="15.75" customHeight="1">
      <c r="F921" s="139"/>
      <c r="J921" s="140"/>
    </row>
    <row r="922" spans="6:10" ht="15.75" customHeight="1">
      <c r="F922" s="139"/>
      <c r="J922" s="140"/>
    </row>
    <row r="923" spans="6:10" ht="15.75" customHeight="1">
      <c r="F923" s="139"/>
      <c r="J923" s="140"/>
    </row>
    <row r="924" spans="6:10" ht="15.75" customHeight="1">
      <c r="F924" s="139"/>
      <c r="J924" s="140"/>
    </row>
    <row r="925" spans="6:10" ht="15.75" customHeight="1">
      <c r="F925" s="139"/>
      <c r="J925" s="140"/>
    </row>
    <row r="926" spans="6:10" ht="15.75" customHeight="1">
      <c r="F926" s="139"/>
      <c r="J926" s="140"/>
    </row>
    <row r="927" spans="6:10" ht="15.75" customHeight="1">
      <c r="F927" s="139"/>
      <c r="J927" s="140"/>
    </row>
    <row r="928" spans="6:10" ht="15.75" customHeight="1">
      <c r="F928" s="139"/>
      <c r="J928" s="140"/>
    </row>
    <row r="929" spans="6:10" ht="15.75" customHeight="1">
      <c r="F929" s="139"/>
      <c r="J929" s="140"/>
    </row>
    <row r="930" spans="6:10" ht="15.75" customHeight="1">
      <c r="F930" s="139"/>
      <c r="J930" s="140"/>
    </row>
    <row r="931" spans="6:10" ht="15.75" customHeight="1">
      <c r="F931" s="139"/>
      <c r="J931" s="140"/>
    </row>
    <row r="932" spans="6:10" ht="15.75" customHeight="1">
      <c r="F932" s="139"/>
      <c r="J932" s="140"/>
    </row>
    <row r="933" spans="6:10" ht="15.75" customHeight="1">
      <c r="F933" s="139"/>
      <c r="J933" s="140"/>
    </row>
    <row r="934" spans="6:10" ht="15.75" customHeight="1">
      <c r="F934" s="139"/>
      <c r="J934" s="140"/>
    </row>
    <row r="935" spans="6:10" ht="15.75" customHeight="1">
      <c r="F935" s="139"/>
      <c r="J935" s="140"/>
    </row>
    <row r="936" spans="6:10" ht="15.75" customHeight="1">
      <c r="F936" s="139"/>
      <c r="J936" s="140"/>
    </row>
    <row r="937" spans="6:10" ht="15.75" customHeight="1">
      <c r="F937" s="139"/>
      <c r="J937" s="140"/>
    </row>
    <row r="938" spans="6:10" ht="15.75" customHeight="1">
      <c r="F938" s="139"/>
      <c r="J938" s="140"/>
    </row>
    <row r="939" spans="6:10" ht="15.75" customHeight="1">
      <c r="F939" s="139"/>
      <c r="J939" s="140"/>
    </row>
    <row r="940" spans="6:10" ht="15.75" customHeight="1">
      <c r="F940" s="139"/>
      <c r="J940" s="140"/>
    </row>
    <row r="941" spans="6:10" ht="15.75" customHeight="1">
      <c r="F941" s="139"/>
      <c r="J941" s="140"/>
    </row>
    <row r="942" spans="6:10" ht="15.75" customHeight="1">
      <c r="F942" s="139"/>
      <c r="J942" s="140"/>
    </row>
    <row r="943" spans="6:10" ht="15.75" customHeight="1">
      <c r="F943" s="139"/>
      <c r="J943" s="140"/>
    </row>
    <row r="944" spans="6:10" ht="15.75" customHeight="1">
      <c r="F944" s="139"/>
      <c r="J944" s="140"/>
    </row>
    <row r="945" spans="6:10" ht="15.75" customHeight="1">
      <c r="F945" s="139"/>
      <c r="J945" s="140"/>
    </row>
    <row r="946" spans="6:10" ht="15.75" customHeight="1">
      <c r="F946" s="139"/>
      <c r="J946" s="140"/>
    </row>
    <row r="947" spans="6:10" ht="15.75" customHeight="1">
      <c r="F947" s="139"/>
      <c r="J947" s="140"/>
    </row>
    <row r="948" spans="6:10" ht="15.75" customHeight="1">
      <c r="F948" s="139"/>
      <c r="J948" s="140"/>
    </row>
    <row r="949" spans="6:10" ht="15.75" customHeight="1">
      <c r="F949" s="139"/>
      <c r="J949" s="140"/>
    </row>
    <row r="950" spans="6:10" ht="15.75" customHeight="1">
      <c r="F950" s="139"/>
      <c r="J950" s="140"/>
    </row>
    <row r="951" spans="6:10" ht="15.75" customHeight="1">
      <c r="F951" s="139"/>
      <c r="J951" s="140"/>
    </row>
    <row r="952" spans="6:10" ht="15.75" customHeight="1">
      <c r="F952" s="139"/>
      <c r="J952" s="140"/>
    </row>
    <row r="953" spans="6:10" ht="15.75" customHeight="1">
      <c r="F953" s="139"/>
      <c r="J953" s="140"/>
    </row>
    <row r="954" spans="6:10" ht="15.75" customHeight="1">
      <c r="F954" s="139"/>
      <c r="J954" s="140"/>
    </row>
    <row r="955" spans="6:10" ht="15.75" customHeight="1">
      <c r="F955" s="139"/>
      <c r="J955" s="140"/>
    </row>
    <row r="956" spans="6:10" ht="15.75" customHeight="1">
      <c r="F956" s="139"/>
      <c r="J956" s="140"/>
    </row>
    <row r="957" spans="6:10" ht="15.75" customHeight="1">
      <c r="F957" s="139"/>
      <c r="J957" s="140"/>
    </row>
    <row r="958" spans="6:10" ht="15.75" customHeight="1">
      <c r="F958" s="139"/>
      <c r="J958" s="140"/>
    </row>
    <row r="959" spans="6:10" ht="15.75" customHeight="1">
      <c r="F959" s="139"/>
      <c r="J959" s="140"/>
    </row>
    <row r="960" spans="6:10" ht="15.75" customHeight="1">
      <c r="F960" s="139"/>
      <c r="J960" s="140"/>
    </row>
    <row r="961" spans="6:10" ht="15.75" customHeight="1">
      <c r="F961" s="139"/>
      <c r="J961" s="140"/>
    </row>
    <row r="962" spans="6:10" ht="15.75" customHeight="1">
      <c r="F962" s="139"/>
      <c r="J962" s="140"/>
    </row>
    <row r="963" spans="6:10" ht="15.75" customHeight="1">
      <c r="F963" s="139"/>
      <c r="J963" s="140"/>
    </row>
    <row r="964" spans="6:10" ht="15.75" customHeight="1">
      <c r="F964" s="139"/>
      <c r="J964" s="140"/>
    </row>
    <row r="965" spans="6:10" ht="15.75" customHeight="1">
      <c r="F965" s="139"/>
      <c r="J965" s="140"/>
    </row>
    <row r="966" spans="6:10" ht="15.75" customHeight="1">
      <c r="F966" s="139"/>
      <c r="J966" s="140"/>
    </row>
    <row r="967" spans="6:10" ht="15.75" customHeight="1">
      <c r="F967" s="139"/>
      <c r="J967" s="140"/>
    </row>
    <row r="968" spans="6:10" ht="15.75" customHeight="1">
      <c r="F968" s="139"/>
      <c r="J968" s="140"/>
    </row>
    <row r="969" spans="6:10" ht="15.75" customHeight="1">
      <c r="F969" s="139"/>
      <c r="J969" s="140"/>
    </row>
    <row r="970" spans="6:10" ht="15.75" customHeight="1">
      <c r="F970" s="139"/>
      <c r="J970" s="140"/>
    </row>
    <row r="971" spans="6:10" ht="15.75" customHeight="1">
      <c r="F971" s="139"/>
      <c r="J971" s="140"/>
    </row>
    <row r="972" spans="6:10" ht="15.75" customHeight="1">
      <c r="F972" s="139"/>
      <c r="J972" s="140"/>
    </row>
    <row r="973" spans="6:10" ht="15.75" customHeight="1">
      <c r="F973" s="139"/>
      <c r="J973" s="140"/>
    </row>
    <row r="974" spans="6:10" ht="15.75" customHeight="1">
      <c r="F974" s="139"/>
      <c r="J974" s="140"/>
    </row>
    <row r="975" spans="6:10" ht="15.75" customHeight="1">
      <c r="F975" s="139"/>
      <c r="J975" s="140"/>
    </row>
    <row r="976" spans="6:10" ht="15.75" customHeight="1">
      <c r="F976" s="139"/>
      <c r="J976" s="140"/>
    </row>
    <row r="977" spans="6:10" ht="15.75" customHeight="1">
      <c r="F977" s="139"/>
      <c r="J977" s="140"/>
    </row>
    <row r="978" spans="6:10" ht="15.75" customHeight="1">
      <c r="F978" s="139"/>
      <c r="J978" s="140"/>
    </row>
    <row r="979" spans="6:10" ht="15.75" customHeight="1">
      <c r="F979" s="139"/>
      <c r="J979" s="140"/>
    </row>
    <row r="980" spans="6:10" ht="15.75" customHeight="1">
      <c r="F980" s="139"/>
      <c r="J980" s="140"/>
    </row>
    <row r="981" spans="6:10" ht="15.75" customHeight="1">
      <c r="F981" s="139"/>
      <c r="J981" s="140"/>
    </row>
    <row r="982" spans="6:10" ht="15.75" customHeight="1">
      <c r="F982" s="139"/>
      <c r="J982" s="140"/>
    </row>
    <row r="983" spans="6:10" ht="15.75" customHeight="1">
      <c r="F983" s="139"/>
      <c r="J983" s="140"/>
    </row>
    <row r="984" spans="6:10" ht="15.75" customHeight="1">
      <c r="F984" s="139"/>
      <c r="J984" s="140"/>
    </row>
    <row r="985" spans="6:10" ht="15.75" customHeight="1">
      <c r="F985" s="139"/>
      <c r="J985" s="140"/>
    </row>
    <row r="986" spans="6:10" ht="15.75" customHeight="1">
      <c r="F986" s="139"/>
      <c r="J986" s="140"/>
    </row>
    <row r="987" spans="6:10" ht="15.75" customHeight="1">
      <c r="F987" s="139"/>
      <c r="J987" s="140"/>
    </row>
    <row r="988" spans="6:10" ht="15.75" customHeight="1">
      <c r="F988" s="139"/>
      <c r="J988" s="140"/>
    </row>
    <row r="989" spans="6:10" ht="15.75" customHeight="1">
      <c r="F989" s="139"/>
      <c r="J989" s="140"/>
    </row>
    <row r="990" spans="6:10" ht="15.75" customHeight="1">
      <c r="F990" s="139"/>
      <c r="J990" s="140"/>
    </row>
    <row r="991" spans="6:10" ht="15.75" customHeight="1">
      <c r="F991" s="139"/>
      <c r="J991" s="140"/>
    </row>
    <row r="992" spans="6:10" ht="15.75" customHeight="1">
      <c r="F992" s="139"/>
      <c r="J992" s="140"/>
    </row>
    <row r="993" spans="6:10" ht="15.75" customHeight="1">
      <c r="F993" s="139"/>
      <c r="J993" s="140"/>
    </row>
    <row r="994" spans="6:10" ht="15.75" customHeight="1">
      <c r="F994" s="139"/>
      <c r="J994" s="140"/>
    </row>
    <row r="995" spans="6:10" ht="15.75" customHeight="1">
      <c r="F995" s="139"/>
      <c r="J995" s="140"/>
    </row>
    <row r="996" spans="6:10" ht="15.75" customHeight="1">
      <c r="F996" s="139"/>
      <c r="J996" s="140"/>
    </row>
    <row r="997" spans="6:10" ht="15.75" customHeight="1">
      <c r="F997" s="139"/>
      <c r="J997" s="140"/>
    </row>
    <row r="998" spans="6:10" ht="15.75" customHeight="1">
      <c r="F998" s="139"/>
      <c r="J998" s="140"/>
    </row>
    <row r="999" spans="6:10" ht="15.75" customHeight="1">
      <c r="F999" s="139"/>
      <c r="J999" s="140"/>
    </row>
    <row r="1000" spans="6:10" ht="15.75" customHeight="1">
      <c r="F1000" s="139"/>
      <c r="J1000" s="140"/>
    </row>
    <row r="1001" spans="6:10" ht="15.75" customHeight="1">
      <c r="F1001" s="139"/>
      <c r="J1001" s="140"/>
    </row>
    <row r="1002" spans="6:10" ht="15.75" customHeight="1">
      <c r="F1002" s="139"/>
      <c r="J1002" s="140"/>
    </row>
    <row r="1003" spans="6:10" ht="15.75" customHeight="1">
      <c r="F1003" s="139"/>
      <c r="J1003" s="140"/>
    </row>
    <row r="1004" spans="6:10" ht="15.75" customHeight="1">
      <c r="F1004" s="139"/>
      <c r="J1004" s="140"/>
    </row>
    <row r="1005" spans="6:10" ht="15.75" customHeight="1">
      <c r="F1005" s="139"/>
      <c r="J1005" s="140"/>
    </row>
    <row r="1006" spans="6:10" ht="15.75" customHeight="1">
      <c r="F1006" s="139"/>
      <c r="J1006" s="140"/>
    </row>
    <row r="1007" spans="6:10" ht="15.75" customHeight="1">
      <c r="F1007" s="139"/>
      <c r="J1007" s="140"/>
    </row>
    <row r="1008" spans="6:10" ht="15.75" customHeight="1">
      <c r="F1008" s="139"/>
      <c r="J1008" s="140"/>
    </row>
    <row r="1009" spans="6:10" ht="15.75" customHeight="1">
      <c r="F1009" s="139"/>
      <c r="J1009" s="140"/>
    </row>
    <row r="1010" spans="6:10" ht="15.75" customHeight="1">
      <c r="F1010" s="139"/>
      <c r="J1010" s="140"/>
    </row>
    <row r="1011" spans="6:10" ht="15.75" customHeight="1">
      <c r="F1011" s="139"/>
      <c r="J1011" s="140"/>
    </row>
    <row r="1012" spans="6:10" ht="15.75" customHeight="1">
      <c r="F1012" s="139"/>
      <c r="J1012" s="140"/>
    </row>
    <row r="1013" spans="6:10" ht="15.75" customHeight="1">
      <c r="F1013" s="139"/>
      <c r="J1013" s="140"/>
    </row>
    <row r="1014" spans="6:10" ht="15.75" customHeight="1">
      <c r="F1014" s="139"/>
      <c r="J1014" s="140"/>
    </row>
    <row r="1015" spans="6:10" ht="15.75" customHeight="1">
      <c r="F1015" s="139"/>
      <c r="J1015" s="140"/>
    </row>
    <row r="1016" spans="6:10" ht="15.75" customHeight="1">
      <c r="F1016" s="139"/>
      <c r="J1016" s="140"/>
    </row>
    <row r="1017" spans="6:10" ht="15.75" customHeight="1">
      <c r="F1017" s="139"/>
      <c r="J1017" s="140"/>
    </row>
    <row r="1018" spans="6:10" ht="15.75" customHeight="1">
      <c r="F1018" s="139"/>
      <c r="J1018" s="140"/>
    </row>
    <row r="1019" spans="6:10" ht="15.75" customHeight="1">
      <c r="F1019" s="139"/>
      <c r="J1019" s="140"/>
    </row>
    <row r="1020" spans="6:10" ht="15.75" customHeight="1">
      <c r="F1020" s="139"/>
      <c r="J1020" s="140"/>
    </row>
    <row r="1021" spans="6:10" ht="15.75" customHeight="1">
      <c r="F1021" s="139"/>
      <c r="J1021" s="140"/>
    </row>
    <row r="1022" spans="6:10" ht="15.75" customHeight="1">
      <c r="F1022" s="139"/>
      <c r="J1022" s="140"/>
    </row>
    <row r="1023" spans="6:10" ht="15.75" customHeight="1">
      <c r="F1023" s="139"/>
      <c r="J1023" s="140"/>
    </row>
    <row r="1024" spans="6:10" ht="15.75" customHeight="1">
      <c r="F1024" s="139"/>
      <c r="J1024" s="140"/>
    </row>
    <row r="1025" spans="6:10" ht="15.75" customHeight="1">
      <c r="F1025" s="139"/>
      <c r="J1025" s="140"/>
    </row>
    <row r="1026" spans="6:10" ht="15.75" customHeight="1">
      <c r="F1026" s="139"/>
      <c r="J1026" s="140"/>
    </row>
    <row r="1027" spans="6:10" ht="15.75" customHeight="1">
      <c r="F1027" s="139"/>
      <c r="J1027" s="140"/>
    </row>
    <row r="1028" spans="6:10" ht="15.75" customHeight="1">
      <c r="F1028" s="139"/>
      <c r="J1028" s="140"/>
    </row>
    <row r="1029" spans="6:10" ht="15.75" customHeight="1">
      <c r="F1029" s="139"/>
      <c r="J1029" s="140"/>
    </row>
    <row r="1030" spans="6:10" ht="15.75" customHeight="1">
      <c r="F1030" s="139"/>
      <c r="J1030" s="140"/>
    </row>
    <row r="1031" spans="6:10" ht="15.75" customHeight="1">
      <c r="F1031" s="139"/>
      <c r="J1031" s="140"/>
    </row>
    <row r="1032" spans="6:10" ht="15.75" customHeight="1">
      <c r="F1032" s="139"/>
      <c r="J1032" s="140"/>
    </row>
    <row r="1033" spans="6:10" ht="15.75" customHeight="1">
      <c r="F1033" s="139"/>
      <c r="J1033" s="140"/>
    </row>
    <row r="1034" spans="6:10" ht="15.75" customHeight="1">
      <c r="F1034" s="139"/>
      <c r="J1034" s="140"/>
    </row>
    <row r="1035" spans="6:10" ht="15.75" customHeight="1">
      <c r="F1035" s="139"/>
      <c r="J1035" s="140"/>
    </row>
    <row r="1036" spans="6:10" ht="15.75" customHeight="1">
      <c r="F1036" s="139"/>
      <c r="J1036" s="140"/>
    </row>
    <row r="1037" spans="6:10" ht="15.75" customHeight="1">
      <c r="F1037" s="139"/>
      <c r="J1037" s="140"/>
    </row>
    <row r="1038" spans="6:10" ht="15.75" customHeight="1">
      <c r="F1038" s="139"/>
      <c r="J1038" s="140"/>
    </row>
    <row r="1039" spans="6:10" ht="15.75" customHeight="1">
      <c r="F1039" s="139"/>
      <c r="J1039" s="140"/>
    </row>
    <row r="1040" spans="6:10" ht="15.75" customHeight="1">
      <c r="F1040" s="139"/>
      <c r="J1040" s="140"/>
    </row>
    <row r="1041" spans="6:10" ht="15.75" customHeight="1">
      <c r="F1041" s="139"/>
      <c r="J1041" s="140"/>
    </row>
    <row r="1042" spans="6:10" ht="15.75" customHeight="1">
      <c r="F1042" s="139"/>
      <c r="J1042" s="140"/>
    </row>
    <row r="1043" spans="6:10" ht="15.75" customHeight="1">
      <c r="F1043" s="139"/>
      <c r="J1043" s="140"/>
    </row>
    <row r="1044" spans="6:10" ht="15.75" customHeight="1">
      <c r="F1044" s="139"/>
      <c r="J1044" s="140"/>
    </row>
    <row r="1045" spans="6:10" ht="15.75" customHeight="1">
      <c r="F1045" s="139"/>
      <c r="J1045" s="140"/>
    </row>
    <row r="1046" spans="6:10" ht="15.75" customHeight="1">
      <c r="F1046" s="139"/>
      <c r="J1046" s="140"/>
    </row>
    <row r="1047" spans="6:10" ht="15.75" customHeight="1">
      <c r="F1047" s="139"/>
      <c r="J1047" s="140"/>
    </row>
    <row r="1048" spans="6:10" ht="15.75" customHeight="1">
      <c r="F1048" s="139"/>
      <c r="J1048" s="140"/>
    </row>
    <row r="1049" spans="6:10" ht="15.75" customHeight="1">
      <c r="F1049" s="139"/>
      <c r="J1049" s="140"/>
    </row>
    <row r="1050" spans="6:10" ht="15.75" customHeight="1">
      <c r="F1050" s="139"/>
      <c r="J1050" s="140"/>
    </row>
    <row r="1051" spans="6:10" ht="15.75" customHeight="1">
      <c r="F1051" s="139"/>
      <c r="J1051" s="140"/>
    </row>
    <row r="1052" spans="6:10" ht="15.75" customHeight="1">
      <c r="F1052" s="139"/>
      <c r="J1052" s="140"/>
    </row>
    <row r="1053" spans="6:10" ht="15.75" customHeight="1">
      <c r="F1053" s="139"/>
      <c r="J1053" s="140"/>
    </row>
    <row r="1054" spans="6:10" ht="15.75" customHeight="1">
      <c r="F1054" s="139"/>
      <c r="J1054" s="140"/>
    </row>
    <row r="1055" spans="6:10" ht="15.75" customHeight="1">
      <c r="F1055" s="139"/>
      <c r="J1055" s="140"/>
    </row>
    <row r="1056" spans="6:10" ht="15.75" customHeight="1">
      <c r="F1056" s="139"/>
      <c r="J1056" s="140"/>
    </row>
    <row r="1057" spans="6:10" ht="15.75" customHeight="1">
      <c r="F1057" s="139"/>
      <c r="J1057" s="140"/>
    </row>
    <row r="1058" spans="6:10" ht="15.75" customHeight="1">
      <c r="F1058" s="139"/>
      <c r="J1058" s="140"/>
    </row>
    <row r="1059" spans="6:10" ht="15.75" customHeight="1">
      <c r="F1059" s="139"/>
      <c r="J1059" s="140"/>
    </row>
    <row r="1060" spans="6:10" ht="15.75" customHeight="1">
      <c r="F1060" s="139"/>
      <c r="J1060" s="140"/>
    </row>
    <row r="1061" spans="6:10" ht="15.75" customHeight="1">
      <c r="F1061" s="139"/>
      <c r="J1061" s="140"/>
    </row>
    <row r="1062" spans="6:10" ht="15.75" customHeight="1">
      <c r="F1062" s="139"/>
      <c r="J1062" s="140"/>
    </row>
    <row r="1063" spans="6:10" ht="15.75" customHeight="1">
      <c r="F1063" s="139"/>
      <c r="J1063" s="140"/>
    </row>
    <row r="1064" spans="6:10" ht="15.75" customHeight="1">
      <c r="F1064" s="139"/>
      <c r="J1064" s="140"/>
    </row>
    <row r="1065" spans="6:10" ht="15.75" customHeight="1">
      <c r="F1065" s="139"/>
      <c r="J1065" s="140"/>
    </row>
    <row r="1066" spans="6:10" ht="15.75" customHeight="1">
      <c r="F1066" s="139"/>
      <c r="J1066" s="140"/>
    </row>
    <row r="1067" spans="6:10" ht="15.75" customHeight="1">
      <c r="F1067" s="139"/>
      <c r="J1067" s="140"/>
    </row>
    <row r="1068" spans="6:10" ht="15.75" customHeight="1">
      <c r="F1068" s="139"/>
      <c r="J1068" s="140"/>
    </row>
    <row r="1069" spans="6:10" ht="15.75" customHeight="1">
      <c r="F1069" s="139"/>
      <c r="J1069" s="140"/>
    </row>
    <row r="1070" spans="6:10" ht="15.75" customHeight="1">
      <c r="F1070" s="139"/>
      <c r="J1070" s="140"/>
    </row>
    <row r="1071" spans="6:10" ht="15.75" customHeight="1">
      <c r="F1071" s="139"/>
      <c r="J1071" s="140"/>
    </row>
    <row r="1072" spans="6:10" ht="15.75" customHeight="1">
      <c r="F1072" s="139"/>
      <c r="J1072" s="140"/>
    </row>
    <row r="1073" spans="6:10" ht="15.75" customHeight="1">
      <c r="F1073" s="139"/>
      <c r="J1073" s="140"/>
    </row>
    <row r="1074" spans="6:10" ht="15.75" customHeight="1">
      <c r="F1074" s="139"/>
      <c r="J1074" s="140"/>
    </row>
    <row r="1075" spans="6:10" ht="15.75" customHeight="1">
      <c r="F1075" s="139"/>
      <c r="J1075" s="140"/>
    </row>
    <row r="1076" spans="6:10" ht="15.75" customHeight="1">
      <c r="F1076" s="139"/>
      <c r="J1076" s="140"/>
    </row>
    <row r="1077" spans="6:10" ht="15.75" customHeight="1">
      <c r="F1077" s="139"/>
      <c r="J1077" s="140"/>
    </row>
    <row r="1078" spans="6:10" ht="15.75" customHeight="1">
      <c r="F1078" s="139"/>
      <c r="J1078" s="140"/>
    </row>
    <row r="1079" spans="6:10" ht="15.75" customHeight="1">
      <c r="F1079" s="139"/>
      <c r="J1079" s="140"/>
    </row>
    <row r="1080" spans="6:10" ht="15.75" customHeight="1">
      <c r="F1080" s="139"/>
      <c r="J1080" s="140"/>
    </row>
    <row r="1081" spans="6:10" ht="15.75" customHeight="1">
      <c r="F1081" s="139"/>
      <c r="J1081" s="140"/>
    </row>
    <row r="1082" spans="6:10" ht="15.75" customHeight="1">
      <c r="F1082" s="139"/>
      <c r="J1082" s="140"/>
    </row>
    <row r="1083" spans="6:10" ht="15.75" customHeight="1">
      <c r="F1083" s="139"/>
      <c r="J1083" s="140"/>
    </row>
    <row r="1084" spans="6:10" ht="15.75" customHeight="1">
      <c r="F1084" s="139"/>
      <c r="J1084" s="140"/>
    </row>
    <row r="1085" spans="6:10" ht="15.75" customHeight="1">
      <c r="F1085" s="139"/>
      <c r="J1085" s="140"/>
    </row>
    <row r="1086" spans="6:10" ht="15.75" customHeight="1">
      <c r="F1086" s="139"/>
      <c r="J1086" s="140"/>
    </row>
    <row r="1087" spans="6:10" ht="15.75" customHeight="1">
      <c r="F1087" s="139"/>
      <c r="J1087" s="140"/>
    </row>
    <row r="1088" spans="6:10" ht="15.75" customHeight="1">
      <c r="F1088" s="139"/>
      <c r="J1088" s="140"/>
    </row>
    <row r="1089" spans="6:10" ht="15.75" customHeight="1">
      <c r="F1089" s="139"/>
      <c r="J1089" s="140"/>
    </row>
    <row r="1090" spans="6:10" ht="15.75" customHeight="1">
      <c r="F1090" s="139"/>
      <c r="J1090" s="140"/>
    </row>
    <row r="1091" spans="6:10" ht="15.75" customHeight="1">
      <c r="F1091" s="139"/>
      <c r="J1091" s="140"/>
    </row>
  </sheetData>
  <autoFilter ref="B2:J196" xr:uid="{00000000-0009-0000-0000-000001000000}"/>
  <dataValidations count="1">
    <dataValidation type="list" allowBlank="1" showInputMessage="1" showErrorMessage="1" sqref="A3:A1999" xr:uid="{9095AC7C-57A7-47BB-B35D-1098D10934BE}">
      <formula1>OFFSET(CBDashItemName,1,0,DashCount,1)</formula1>
    </dataValidation>
  </dataValidations>
  <pageMargins left="0.7" right="0.7" top="0.75" bottom="0.75" header="0" footer="0"/>
  <pageSetup scale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82EB-6049-4CAD-9756-BD64D3417275}">
  <sheetPr codeName="Sheet1">
    <pageSetUpPr fitToPage="1"/>
  </sheetPr>
  <dimension ref="A1:CH10"/>
  <sheetViews>
    <sheetView zoomScale="160" zoomScaleNormal="160" workbookViewId="0">
      <pane xSplit="2" ySplit="2" topLeftCell="F3" activePane="bottomRight" state="frozen"/>
      <selection activeCell="D20" sqref="D20"/>
      <selection pane="topRight" activeCell="D20" sqref="D20"/>
      <selection pane="bottomLeft" activeCell="D20" sqref="D20"/>
      <selection pane="bottomRight" activeCell="G1" sqref="G1"/>
    </sheetView>
  </sheetViews>
  <sheetFormatPr defaultRowHeight="15"/>
  <cols>
    <col min="1" max="1" width="7.28515625" customWidth="1"/>
    <col min="2" max="2" width="16.28515625" customWidth="1"/>
    <col min="3" max="3" width="11.42578125" customWidth="1"/>
    <col min="4" max="4" width="15.28515625" customWidth="1"/>
    <col min="5" max="21" width="17.85546875" customWidth="1"/>
    <col min="22" max="22" width="15" customWidth="1"/>
    <col min="23" max="24" width="17.85546875" customWidth="1"/>
    <col min="25" max="25" width="17" customWidth="1"/>
    <col min="26" max="27" width="18.5703125" customWidth="1"/>
    <col min="28" max="28" width="19.85546875" customWidth="1"/>
    <col min="29" max="29" width="10.140625" customWidth="1"/>
    <col min="31" max="31" width="16.42578125" customWidth="1"/>
    <col min="32" max="35" width="17" customWidth="1"/>
    <col min="36" max="36" width="5.28515625" customWidth="1"/>
    <col min="37" max="41" width="17" customWidth="1"/>
    <col min="42" max="42" width="16.28515625" customWidth="1"/>
    <col min="43" max="54" width="10.7109375" bestFit="1" customWidth="1"/>
    <col min="55" max="66" width="9.5703125" bestFit="1" customWidth="1"/>
    <col min="67" max="78" width="11.7109375" bestFit="1" customWidth="1"/>
    <col min="79" max="83" width="11.7109375" customWidth="1"/>
  </cols>
  <sheetData>
    <row r="1" spans="1:86" ht="15.75" thickBot="1">
      <c r="D1" t="s">
        <v>10</v>
      </c>
      <c r="E1" s="6">
        <f>SUM(E3:E7)</f>
        <v>50000</v>
      </c>
      <c r="F1" s="6"/>
      <c r="G1" s="188" t="str">
        <f>IF(RunByPeriod="Month",AK1,AF1)</f>
        <v>ANNUAL TOTALS (By MONTH Approach)</v>
      </c>
      <c r="H1" s="189"/>
      <c r="I1" s="189"/>
      <c r="J1" s="190"/>
      <c r="K1" s="6"/>
      <c r="L1" s="6"/>
      <c r="M1" s="6"/>
      <c r="N1" s="6"/>
      <c r="O1" s="6"/>
      <c r="P1" s="6"/>
      <c r="Q1" s="6"/>
      <c r="R1" s="6"/>
      <c r="S1" s="6"/>
      <c r="T1" s="6"/>
      <c r="AF1" s="188" t="s">
        <v>589</v>
      </c>
      <c r="AG1" s="189"/>
      <c r="AH1" s="189"/>
      <c r="AI1" s="190"/>
      <c r="AK1" s="188" t="s">
        <v>587</v>
      </c>
      <c r="AL1" s="189"/>
      <c r="AM1" s="189"/>
      <c r="AN1" s="190"/>
      <c r="AQ1" s="25">
        <v>1</v>
      </c>
      <c r="AR1" s="29">
        <v>2</v>
      </c>
      <c r="AS1" s="29">
        <v>3</v>
      </c>
      <c r="AT1" s="29">
        <v>4</v>
      </c>
      <c r="AU1" s="29">
        <v>5</v>
      </c>
      <c r="AV1" s="29">
        <v>6</v>
      </c>
      <c r="AW1" s="29">
        <v>7</v>
      </c>
      <c r="AX1" s="29">
        <v>8</v>
      </c>
      <c r="AY1" s="29">
        <v>9</v>
      </c>
      <c r="AZ1" s="29">
        <v>10</v>
      </c>
      <c r="BA1" s="29">
        <v>11</v>
      </c>
      <c r="BB1" s="58">
        <v>12</v>
      </c>
      <c r="BC1" s="25">
        <v>1</v>
      </c>
      <c r="BD1" s="29">
        <v>2</v>
      </c>
      <c r="BE1" s="29">
        <v>3</v>
      </c>
      <c r="BF1" s="29">
        <v>4</v>
      </c>
      <c r="BG1" s="29">
        <v>5</v>
      </c>
      <c r="BH1" s="29">
        <v>6</v>
      </c>
      <c r="BI1" s="29">
        <v>7</v>
      </c>
      <c r="BJ1" s="29">
        <v>8</v>
      </c>
      <c r="BK1" s="29">
        <v>9</v>
      </c>
      <c r="BL1" s="29">
        <v>10</v>
      </c>
      <c r="BM1" s="29">
        <v>11</v>
      </c>
      <c r="BN1" s="58">
        <v>12</v>
      </c>
      <c r="BO1" s="25">
        <v>1</v>
      </c>
      <c r="BP1" s="29">
        <v>2</v>
      </c>
      <c r="BQ1" s="29">
        <v>3</v>
      </c>
      <c r="BR1" s="29">
        <v>4</v>
      </c>
      <c r="BS1" s="29">
        <v>5</v>
      </c>
      <c r="BT1" s="29">
        <v>6</v>
      </c>
      <c r="BU1" s="29">
        <v>7</v>
      </c>
      <c r="BV1" s="29">
        <v>8</v>
      </c>
      <c r="BW1" s="29">
        <v>9</v>
      </c>
      <c r="BX1" s="29">
        <v>10</v>
      </c>
      <c r="BY1" s="29">
        <v>11</v>
      </c>
      <c r="BZ1" s="58">
        <v>12</v>
      </c>
      <c r="CA1" s="37"/>
    </row>
    <row r="2" spans="1:86" s="11" customFormat="1" ht="45.75" thickBot="1">
      <c r="A2" s="11" t="s">
        <v>11</v>
      </c>
      <c r="B2" s="11" t="s">
        <v>12</v>
      </c>
      <c r="C2" s="11" t="s">
        <v>13</v>
      </c>
      <c r="D2" s="11" t="s">
        <v>16</v>
      </c>
      <c r="E2" s="11" t="s">
        <v>14</v>
      </c>
      <c r="F2" s="11" t="s">
        <v>70</v>
      </c>
      <c r="G2" s="108" t="str">
        <f>IF(RunByPeriod="Month",AK2,AF2)</f>
        <v>RecoveriesTax</v>
      </c>
      <c r="H2" s="104" t="str">
        <f>IF(RunByPeriod="Month",AL2,AG2)</f>
        <v>Recoveriesinsurance</v>
      </c>
      <c r="I2" s="104" t="str">
        <f>IF(RunByPeriod="Month",AM2,AH2)</f>
        <v>RecoveriesOther</v>
      </c>
      <c r="J2" s="104" t="str">
        <f>IF(RunByPeriod="Month",AN2,AI2)</f>
        <v>RecoveriesTotal</v>
      </c>
      <c r="U2" s="11" t="s">
        <v>15</v>
      </c>
      <c r="V2" s="12" t="s">
        <v>17</v>
      </c>
      <c r="W2" s="12" t="s">
        <v>39</v>
      </c>
      <c r="X2" s="12" t="s">
        <v>42</v>
      </c>
      <c r="Y2" s="13" t="s">
        <v>18</v>
      </c>
      <c r="Z2" s="13" t="s">
        <v>36</v>
      </c>
      <c r="AA2" s="13" t="s">
        <v>37</v>
      </c>
      <c r="AB2" s="14" t="s">
        <v>19</v>
      </c>
      <c r="AC2" s="14" t="s">
        <v>35</v>
      </c>
      <c r="AD2" s="14" t="s">
        <v>38</v>
      </c>
      <c r="AE2" s="11" t="s">
        <v>9</v>
      </c>
      <c r="AF2" s="74" t="s">
        <v>48</v>
      </c>
      <c r="AG2" s="74" t="s">
        <v>49</v>
      </c>
      <c r="AH2" s="74" t="s">
        <v>50</v>
      </c>
      <c r="AI2" s="74" t="s">
        <v>62</v>
      </c>
      <c r="AJ2"/>
      <c r="AK2" s="108" t="s">
        <v>48</v>
      </c>
      <c r="AL2" s="104" t="s">
        <v>80</v>
      </c>
      <c r="AM2" s="104" t="s">
        <v>50</v>
      </c>
      <c r="AN2" s="104" t="s">
        <v>62</v>
      </c>
      <c r="AO2"/>
      <c r="AQ2" s="108" t="s">
        <v>48</v>
      </c>
      <c r="AR2" s="103" t="s">
        <v>48</v>
      </c>
      <c r="AS2" s="103" t="s">
        <v>48</v>
      </c>
      <c r="AT2" s="103" t="s">
        <v>48</v>
      </c>
      <c r="AU2" s="103" t="s">
        <v>48</v>
      </c>
      <c r="AV2" s="103" t="s">
        <v>48</v>
      </c>
      <c r="AW2" s="103" t="s">
        <v>48</v>
      </c>
      <c r="AX2" s="103" t="s">
        <v>48</v>
      </c>
      <c r="AY2" s="103" t="s">
        <v>48</v>
      </c>
      <c r="AZ2" s="103" t="s">
        <v>48</v>
      </c>
      <c r="BA2" s="103" t="s">
        <v>48</v>
      </c>
      <c r="BB2" s="104" t="s">
        <v>48</v>
      </c>
      <c r="BC2" s="108" t="s">
        <v>80</v>
      </c>
      <c r="BD2" s="103" t="s">
        <v>80</v>
      </c>
      <c r="BE2" s="103" t="s">
        <v>80</v>
      </c>
      <c r="BF2" s="103" t="s">
        <v>80</v>
      </c>
      <c r="BG2" s="103" t="s">
        <v>80</v>
      </c>
      <c r="BH2" s="103" t="s">
        <v>80</v>
      </c>
      <c r="BI2" s="103" t="s">
        <v>80</v>
      </c>
      <c r="BJ2" s="103" t="s">
        <v>80</v>
      </c>
      <c r="BK2" s="103" t="s">
        <v>80</v>
      </c>
      <c r="BL2" s="103" t="s">
        <v>80</v>
      </c>
      <c r="BM2" s="103" t="s">
        <v>80</v>
      </c>
      <c r="BN2" s="104" t="s">
        <v>80</v>
      </c>
      <c r="BO2" s="108" t="s">
        <v>50</v>
      </c>
      <c r="BP2" s="103" t="s">
        <v>50</v>
      </c>
      <c r="BQ2" s="103" t="s">
        <v>50</v>
      </c>
      <c r="BR2" s="103" t="s">
        <v>50</v>
      </c>
      <c r="BS2" s="103" t="s">
        <v>50</v>
      </c>
      <c r="BT2" s="103" t="s">
        <v>50</v>
      </c>
      <c r="BU2" s="103" t="s">
        <v>50</v>
      </c>
      <c r="BV2" s="103" t="s">
        <v>50</v>
      </c>
      <c r="BW2" s="103" t="s">
        <v>50</v>
      </c>
      <c r="BX2" s="103" t="s">
        <v>50</v>
      </c>
      <c r="BY2" s="103" t="s">
        <v>50</v>
      </c>
      <c r="BZ2" s="104" t="s">
        <v>50</v>
      </c>
      <c r="CA2" s="187"/>
      <c r="CG2" s="11" t="s">
        <v>585</v>
      </c>
      <c r="CH2" s="11">
        <f>COUNTA($A$2:$CF$2)+COUNTBLANK($A$2:$CF$2)</f>
        <v>84</v>
      </c>
    </row>
    <row r="3" spans="1:86">
      <c r="A3">
        <v>1</v>
      </c>
      <c r="B3" t="s">
        <v>591</v>
      </c>
      <c r="C3" s="2">
        <v>43101</v>
      </c>
      <c r="D3" s="2">
        <v>43191</v>
      </c>
      <c r="E3" s="4">
        <v>10000</v>
      </c>
      <c r="F3" s="4">
        <f>E3*1.2</f>
        <v>12000</v>
      </c>
      <c r="G3" s="4">
        <f>IF(RunByPeriod="Month",AK3,AF3)</f>
        <v>10300.000000000005</v>
      </c>
      <c r="H3" s="4">
        <f>IF(RunByPeriod="Month",AL3,AG3)</f>
        <v>52000.000000000022</v>
      </c>
      <c r="I3" s="4">
        <f>IF(RunByPeriod="Month",AM3,AH3)</f>
        <v>20800</v>
      </c>
      <c r="J3" s="4">
        <f>IF(RunByPeriod="Month",AN3,AI3)</f>
        <v>83100.000000000029</v>
      </c>
      <c r="K3" s="4"/>
      <c r="L3" s="4"/>
      <c r="M3" s="4"/>
      <c r="N3" s="4"/>
      <c r="O3" s="4"/>
      <c r="P3" s="4"/>
      <c r="Q3" s="4"/>
      <c r="R3" s="4"/>
      <c r="S3" s="4"/>
      <c r="T3" s="4"/>
      <c r="U3" s="2" t="s">
        <v>8</v>
      </c>
      <c r="V3" t="s">
        <v>0</v>
      </c>
      <c r="W3" s="3" t="s">
        <v>0</v>
      </c>
      <c r="X3" s="3"/>
      <c r="Y3" t="s">
        <v>0</v>
      </c>
      <c r="Z3" t="s">
        <v>0</v>
      </c>
      <c r="AB3" t="s">
        <v>0</v>
      </c>
      <c r="AC3" t="s">
        <v>0</v>
      </c>
      <c r="AE3" t="s">
        <v>40</v>
      </c>
      <c r="AF3" s="4">
        <v>10300</v>
      </c>
      <c r="AG3" s="4">
        <v>52000</v>
      </c>
      <c r="AH3" s="4">
        <v>20800</v>
      </c>
      <c r="AI3" s="4">
        <f>SUM(AF3:AH3)</f>
        <v>83100</v>
      </c>
      <c r="AJ3" s="4"/>
      <c r="AK3" s="4">
        <f>SUM(AQ3:BB3)</f>
        <v>10300.000000000005</v>
      </c>
      <c r="AL3" s="4">
        <f>SUM(BC3:BN3)</f>
        <v>52000.000000000022</v>
      </c>
      <c r="AM3" s="4">
        <f>SUM(BO3:BZ3)</f>
        <v>20800</v>
      </c>
      <c r="AN3" s="4">
        <f>SUM(AK3:AM3)</f>
        <v>83100.000000000029</v>
      </c>
      <c r="AO3" s="4"/>
      <c r="AQ3" s="4">
        <v>858.33333333333348</v>
      </c>
      <c r="AR3" s="4">
        <v>858.33333333333348</v>
      </c>
      <c r="AS3" s="4">
        <v>858.33333333333348</v>
      </c>
      <c r="AT3" s="4">
        <v>858.33333333333348</v>
      </c>
      <c r="AU3" s="4">
        <v>858.33333333333348</v>
      </c>
      <c r="AV3" s="4">
        <v>858.33333333333348</v>
      </c>
      <c r="AW3" s="4">
        <v>858.33333333333348</v>
      </c>
      <c r="AX3" s="4">
        <v>858.33333333333348</v>
      </c>
      <c r="AY3" s="4">
        <v>858.33333333333348</v>
      </c>
      <c r="AZ3" s="4">
        <v>858.33333333333348</v>
      </c>
      <c r="BA3" s="4">
        <v>858.33333333333348</v>
      </c>
      <c r="BB3" s="4">
        <v>858.33333333333348</v>
      </c>
      <c r="BC3" s="4">
        <v>4333.3333333333339</v>
      </c>
      <c r="BD3" s="4">
        <v>4333.3333333333339</v>
      </c>
      <c r="BE3" s="4">
        <v>4333.3333333333339</v>
      </c>
      <c r="BF3" s="4">
        <v>4333.3333333333339</v>
      </c>
      <c r="BG3" s="4">
        <v>4333.3333333333339</v>
      </c>
      <c r="BH3" s="4">
        <v>4333.3333333333339</v>
      </c>
      <c r="BI3" s="4">
        <v>4333.3333333333339</v>
      </c>
      <c r="BJ3" s="4">
        <v>4333.3333333333339</v>
      </c>
      <c r="BK3" s="4">
        <v>4333.3333333333339</v>
      </c>
      <c r="BL3" s="4">
        <v>4333.3333333333339</v>
      </c>
      <c r="BM3" s="4">
        <v>4333.3333333333339</v>
      </c>
      <c r="BN3" s="4">
        <v>4333.3333333333339</v>
      </c>
      <c r="BO3" s="4">
        <v>1733.3333333333333</v>
      </c>
      <c r="BP3" s="4">
        <v>1733.3333333333333</v>
      </c>
      <c r="BQ3" s="4">
        <v>1733.3333333333333</v>
      </c>
      <c r="BR3" s="4">
        <v>1733.3333333333333</v>
      </c>
      <c r="BS3" s="4">
        <v>1733.3333333333333</v>
      </c>
      <c r="BT3" s="4">
        <v>1733.3333333333333</v>
      </c>
      <c r="BU3" s="4">
        <v>1733.3333333333333</v>
      </c>
      <c r="BV3" s="4">
        <v>1733.3333333333333</v>
      </c>
      <c r="BW3" s="4">
        <v>1733.3333333333333</v>
      </c>
      <c r="BX3" s="4">
        <v>1733.3333333333333</v>
      </c>
      <c r="BY3" s="4">
        <v>1733.3333333333333</v>
      </c>
      <c r="BZ3" s="4">
        <v>1733.3333333333333</v>
      </c>
      <c r="CA3" s="4"/>
    </row>
    <row r="4" spans="1:86">
      <c r="A4">
        <v>2</v>
      </c>
      <c r="B4" t="s">
        <v>6</v>
      </c>
      <c r="C4" s="2">
        <v>32874</v>
      </c>
      <c r="D4" s="2">
        <v>33025</v>
      </c>
      <c r="E4" s="4">
        <v>10000</v>
      </c>
      <c r="F4" s="4">
        <f>E4*1.5</f>
        <v>15000</v>
      </c>
      <c r="G4" s="4">
        <f>IF(RunByPeriod="Month",AK4,AF4)</f>
        <v>0</v>
      </c>
      <c r="H4" s="4">
        <f>IF(RunByPeriod="Month",AL4,AG4)</f>
        <v>0</v>
      </c>
      <c r="I4" s="4">
        <f>IF(RunByPeriod="Month",AM4,AH4)</f>
        <v>0</v>
      </c>
      <c r="J4" s="4">
        <f>IF(RunByPeriod="Month",AN4,AI4)</f>
        <v>0</v>
      </c>
      <c r="K4" s="4"/>
      <c r="L4" s="4"/>
      <c r="M4" s="4"/>
      <c r="N4" s="4"/>
      <c r="O4" s="4"/>
      <c r="P4" s="4"/>
      <c r="Q4" s="4"/>
      <c r="R4" s="4"/>
      <c r="S4" s="4"/>
      <c r="T4" s="4"/>
      <c r="U4" s="2" t="s">
        <v>8</v>
      </c>
      <c r="V4" t="s">
        <v>1</v>
      </c>
      <c r="W4" s="3" t="s">
        <v>1</v>
      </c>
      <c r="X4" s="3"/>
      <c r="Y4" t="s">
        <v>1</v>
      </c>
      <c r="Z4" t="s">
        <v>1</v>
      </c>
      <c r="AB4" t="s">
        <v>1</v>
      </c>
      <c r="AC4" t="s">
        <v>1</v>
      </c>
      <c r="AE4" t="s">
        <v>40</v>
      </c>
      <c r="AF4" s="4">
        <v>0</v>
      </c>
      <c r="AG4" s="4">
        <v>0</v>
      </c>
      <c r="AH4" s="4">
        <v>0</v>
      </c>
      <c r="AI4" s="4">
        <f t="shared" ref="AI4:AI7" si="0">SUM(AF4:AH4)</f>
        <v>0</v>
      </c>
      <c r="AJ4" s="4"/>
      <c r="AK4" s="4">
        <f>SUM(AQ4:BB4)</f>
        <v>0</v>
      </c>
      <c r="AL4" s="4">
        <f>SUM(BC4:BN4)</f>
        <v>0</v>
      </c>
      <c r="AM4" s="4">
        <f>SUM(BO4:BZ4)</f>
        <v>0</v>
      </c>
      <c r="AN4" s="4">
        <f t="shared" ref="AN4:AN7" si="1">SUM(AK4:AM4)</f>
        <v>0</v>
      </c>
      <c r="AO4" s="4"/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/>
    </row>
    <row r="5" spans="1:86">
      <c r="A5">
        <v>3</v>
      </c>
      <c r="B5" t="s">
        <v>592</v>
      </c>
      <c r="C5" s="2">
        <v>42370</v>
      </c>
      <c r="D5" s="2">
        <v>42552</v>
      </c>
      <c r="E5" s="4">
        <v>10000</v>
      </c>
      <c r="F5" s="4">
        <f>E5*1.75</f>
        <v>17500</v>
      </c>
      <c r="G5" s="4">
        <f>IF(RunByPeriod="Month",AK5,AF5)</f>
        <v>591.26213592233216</v>
      </c>
      <c r="H5" s="4">
        <f>IF(RunByPeriod="Month",AL5,AG5)</f>
        <v>3456.3106796116576</v>
      </c>
      <c r="I5" s="4">
        <f>IF(RunByPeriod="Month",AM5,AH5)</f>
        <v>1382.5242718446616</v>
      </c>
      <c r="J5" s="4">
        <f>IF(RunByPeriod="Month",AN5,AI5)</f>
        <v>5430.0970873786518</v>
      </c>
      <c r="K5" s="4"/>
      <c r="L5" s="4"/>
      <c r="M5" s="4"/>
      <c r="N5" s="4"/>
      <c r="O5" s="4"/>
      <c r="P5" s="4"/>
      <c r="Q5" s="4"/>
      <c r="R5" s="4"/>
      <c r="S5" s="4"/>
      <c r="T5" s="4"/>
      <c r="U5" s="2" t="s">
        <v>8</v>
      </c>
      <c r="V5" t="s">
        <v>2</v>
      </c>
      <c r="W5" s="3">
        <v>2016</v>
      </c>
      <c r="X5" s="3"/>
      <c r="Y5" t="s">
        <v>2</v>
      </c>
      <c r="Z5">
        <f>W5</f>
        <v>2016</v>
      </c>
      <c r="AA5" s="208">
        <f>0.25*10000</f>
        <v>2500</v>
      </c>
      <c r="AB5" t="s">
        <v>2</v>
      </c>
      <c r="AC5">
        <v>2016</v>
      </c>
      <c r="AE5" t="s">
        <v>40</v>
      </c>
      <c r="AF5" s="4">
        <v>591.26213592233114</v>
      </c>
      <c r="AG5" s="4">
        <v>3456.3106796116513</v>
      </c>
      <c r="AH5" s="4">
        <v>1382.5242718446623</v>
      </c>
      <c r="AI5" s="4">
        <f t="shared" si="0"/>
        <v>5430.0970873786446</v>
      </c>
      <c r="AJ5" s="4"/>
      <c r="AK5" s="4">
        <f>SUM(AQ5:BB5)</f>
        <v>591.26213592233216</v>
      </c>
      <c r="AL5" s="4">
        <f>SUM(BC5:BN5)</f>
        <v>3456.3106796116576</v>
      </c>
      <c r="AM5" s="4">
        <f>SUM(BO5:BZ5)</f>
        <v>1382.5242718446616</v>
      </c>
      <c r="AN5" s="4">
        <f t="shared" si="1"/>
        <v>5430.0970873786518</v>
      </c>
      <c r="AO5" s="4"/>
      <c r="AQ5" s="4">
        <v>49.271844660194347</v>
      </c>
      <c r="AR5" s="4">
        <v>49.271844660194347</v>
      </c>
      <c r="AS5" s="4">
        <v>49.271844660194347</v>
      </c>
      <c r="AT5" s="4">
        <v>49.271844660194347</v>
      </c>
      <c r="AU5" s="4">
        <v>49.271844660194347</v>
      </c>
      <c r="AV5" s="4">
        <v>49.271844660194347</v>
      </c>
      <c r="AW5" s="4">
        <v>49.271844660194347</v>
      </c>
      <c r="AX5" s="4">
        <v>49.271844660194347</v>
      </c>
      <c r="AY5" s="4">
        <v>49.271844660194347</v>
      </c>
      <c r="AZ5" s="4">
        <v>49.271844660194347</v>
      </c>
      <c r="BA5" s="4">
        <v>49.271844660194347</v>
      </c>
      <c r="BB5" s="4">
        <v>49.271844660194347</v>
      </c>
      <c r="BC5" s="4">
        <v>288.02588996763808</v>
      </c>
      <c r="BD5" s="4">
        <v>288.02588996763808</v>
      </c>
      <c r="BE5" s="4">
        <v>288.02588996763808</v>
      </c>
      <c r="BF5" s="4">
        <v>288.02588996763808</v>
      </c>
      <c r="BG5" s="4">
        <v>288.02588996763808</v>
      </c>
      <c r="BH5" s="4">
        <v>288.02588996763808</v>
      </c>
      <c r="BI5" s="4">
        <v>288.02588996763808</v>
      </c>
      <c r="BJ5" s="4">
        <v>288.02588996763808</v>
      </c>
      <c r="BK5" s="4">
        <v>288.02588996763808</v>
      </c>
      <c r="BL5" s="4">
        <v>288.02588996763808</v>
      </c>
      <c r="BM5" s="4">
        <v>288.02588996763808</v>
      </c>
      <c r="BN5" s="4">
        <v>288.02588996763808</v>
      </c>
      <c r="BO5" s="4">
        <v>115.21035598705512</v>
      </c>
      <c r="BP5" s="4">
        <v>115.21035598705512</v>
      </c>
      <c r="BQ5" s="4">
        <v>115.21035598705512</v>
      </c>
      <c r="BR5" s="4">
        <v>115.21035598705512</v>
      </c>
      <c r="BS5" s="4">
        <v>115.21035598705512</v>
      </c>
      <c r="BT5" s="4">
        <v>115.21035598705512</v>
      </c>
      <c r="BU5" s="4">
        <v>115.21035598705512</v>
      </c>
      <c r="BV5" s="4">
        <v>115.21035598705512</v>
      </c>
      <c r="BW5" s="4">
        <v>115.21035598705512</v>
      </c>
      <c r="BX5" s="4">
        <v>115.21035598705512</v>
      </c>
      <c r="BY5" s="4">
        <v>115.21035598705512</v>
      </c>
      <c r="BZ5" s="4">
        <v>115.21035598705512</v>
      </c>
      <c r="CA5" s="4"/>
    </row>
    <row r="6" spans="1:86">
      <c r="A6">
        <v>4</v>
      </c>
      <c r="B6" t="s">
        <v>593</v>
      </c>
      <c r="C6" s="2">
        <v>42705</v>
      </c>
      <c r="D6" s="2">
        <v>42887</v>
      </c>
      <c r="E6" s="4">
        <v>10000</v>
      </c>
      <c r="F6" s="4">
        <f>E6*2</f>
        <v>20000</v>
      </c>
      <c r="G6" s="4">
        <f>IF(RunByPeriod="Month",AK6,AF6)</f>
        <v>324.27184466019543</v>
      </c>
      <c r="H6" s="4">
        <f>IF(RunByPeriod="Month",AL6,AG6)</f>
        <v>2121.3592233009695</v>
      </c>
      <c r="I6" s="4">
        <f>IF(RunByPeriod="Month",AM6,AH6)</f>
        <v>848.54368932038778</v>
      </c>
      <c r="J6" s="4">
        <f>IF(RunByPeriod="Month",AN6,AI6)</f>
        <v>3294.1747572815525</v>
      </c>
      <c r="K6" s="4"/>
      <c r="L6" s="4"/>
      <c r="M6" s="4"/>
      <c r="N6" s="4"/>
      <c r="O6" s="4"/>
      <c r="P6" s="4"/>
      <c r="Q6" s="4"/>
      <c r="R6" s="4"/>
      <c r="S6" s="4"/>
      <c r="T6" s="4"/>
      <c r="U6" s="7">
        <v>0.95</v>
      </c>
      <c r="V6" t="s">
        <v>2</v>
      </c>
      <c r="W6" s="3" t="s">
        <v>7</v>
      </c>
      <c r="X6" s="3"/>
      <c r="Y6" t="s">
        <v>2</v>
      </c>
      <c r="Z6" s="3" t="s">
        <v>7</v>
      </c>
      <c r="AA6" s="3"/>
      <c r="AB6" t="s">
        <v>2</v>
      </c>
      <c r="AC6" s="3" t="s">
        <v>7</v>
      </c>
      <c r="AE6" t="s">
        <v>40</v>
      </c>
      <c r="AF6" s="4">
        <v>324.27184466019537</v>
      </c>
      <c r="AG6" s="4">
        <v>2121.3592233009635</v>
      </c>
      <c r="AH6" s="4">
        <v>848.54368932039074</v>
      </c>
      <c r="AI6" s="4">
        <f t="shared" si="0"/>
        <v>3294.1747572815493</v>
      </c>
      <c r="AJ6" s="4"/>
      <c r="AK6" s="4">
        <f>SUM(AQ6:BB6)</f>
        <v>324.27184466019543</v>
      </c>
      <c r="AL6" s="4">
        <f>SUM(BC6:BN6)</f>
        <v>2121.3592233009695</v>
      </c>
      <c r="AM6" s="4">
        <f>SUM(BO6:BZ6)</f>
        <v>848.54368932038778</v>
      </c>
      <c r="AN6" s="4">
        <f t="shared" si="1"/>
        <v>3294.1747572815525</v>
      </c>
      <c r="AO6" s="4"/>
      <c r="AQ6" s="4">
        <v>27.022653721682946</v>
      </c>
      <c r="AR6" s="4">
        <v>27.022653721682946</v>
      </c>
      <c r="AS6" s="4">
        <v>27.022653721682946</v>
      </c>
      <c r="AT6" s="4">
        <v>27.022653721682946</v>
      </c>
      <c r="AU6" s="4">
        <v>27.022653721682946</v>
      </c>
      <c r="AV6" s="4">
        <v>27.022653721682946</v>
      </c>
      <c r="AW6" s="4">
        <v>27.022653721682946</v>
      </c>
      <c r="AX6" s="4">
        <v>27.022653721682946</v>
      </c>
      <c r="AY6" s="4">
        <v>27.022653721682946</v>
      </c>
      <c r="AZ6" s="4">
        <v>27.022653721682946</v>
      </c>
      <c r="BA6" s="4">
        <v>27.022653721682946</v>
      </c>
      <c r="BB6" s="4">
        <v>27.022653721682946</v>
      </c>
      <c r="BC6" s="4">
        <v>176.77993527508079</v>
      </c>
      <c r="BD6" s="4">
        <v>176.77993527508079</v>
      </c>
      <c r="BE6" s="4">
        <v>176.77993527508079</v>
      </c>
      <c r="BF6" s="4">
        <v>176.77993527508079</v>
      </c>
      <c r="BG6" s="4">
        <v>176.77993527508079</v>
      </c>
      <c r="BH6" s="4">
        <v>176.77993527508079</v>
      </c>
      <c r="BI6" s="4">
        <v>176.77993527508079</v>
      </c>
      <c r="BJ6" s="4">
        <v>176.77993527508079</v>
      </c>
      <c r="BK6" s="4">
        <v>176.77993527508079</v>
      </c>
      <c r="BL6" s="4">
        <v>176.77993527508079</v>
      </c>
      <c r="BM6" s="4">
        <v>176.77993527508079</v>
      </c>
      <c r="BN6" s="4">
        <v>176.77993527508079</v>
      </c>
      <c r="BO6" s="4">
        <v>70.711974110032315</v>
      </c>
      <c r="BP6" s="4">
        <v>70.711974110032315</v>
      </c>
      <c r="BQ6" s="4">
        <v>70.711974110032315</v>
      </c>
      <c r="BR6" s="4">
        <v>70.711974110032315</v>
      </c>
      <c r="BS6" s="4">
        <v>70.711974110032315</v>
      </c>
      <c r="BT6" s="4">
        <v>70.711974110032315</v>
      </c>
      <c r="BU6" s="4">
        <v>70.711974110032315</v>
      </c>
      <c r="BV6" s="4">
        <v>70.711974110032315</v>
      </c>
      <c r="BW6" s="4">
        <v>70.711974110032315</v>
      </c>
      <c r="BX6" s="4">
        <v>70.711974110032315</v>
      </c>
      <c r="BY6" s="4">
        <v>70.711974110032315</v>
      </c>
      <c r="BZ6" s="4">
        <v>70.711974110032315</v>
      </c>
      <c r="CA6" s="4"/>
    </row>
    <row r="7" spans="1:86">
      <c r="A7">
        <v>5</v>
      </c>
      <c r="B7" t="s">
        <v>594</v>
      </c>
      <c r="C7" t="s">
        <v>3</v>
      </c>
      <c r="E7" s="4">
        <v>10000</v>
      </c>
      <c r="F7" s="4">
        <f>E7*2</f>
        <v>20000</v>
      </c>
      <c r="G7" s="4">
        <f>IF(RunByPeriod="Month",AK7,AF7)</f>
        <v>0</v>
      </c>
      <c r="H7" s="4">
        <f>IF(RunByPeriod="Month",AL7,AG7)</f>
        <v>0</v>
      </c>
      <c r="I7" s="4">
        <f>IF(RunByPeriod="Month",AM7,AH7)</f>
        <v>0</v>
      </c>
      <c r="J7" s="4">
        <f>IF(RunByPeriod="Month",AN7,AI7)</f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AE7" t="s">
        <v>41</v>
      </c>
      <c r="AF7" s="4">
        <v>0</v>
      </c>
      <c r="AG7" s="4">
        <v>0</v>
      </c>
      <c r="AH7" s="4">
        <v>0</v>
      </c>
      <c r="AI7" s="4">
        <f t="shared" si="0"/>
        <v>0</v>
      </c>
      <c r="AJ7" s="4"/>
      <c r="AK7" s="4">
        <f>SUM(AQ7:BB7)</f>
        <v>0</v>
      </c>
      <c r="AL7" s="4">
        <f>SUM(BC7:BN7)</f>
        <v>0</v>
      </c>
      <c r="AM7" s="4">
        <f>SUM(BO7:BZ7)</f>
        <v>0</v>
      </c>
      <c r="AN7" s="4">
        <f t="shared" si="1"/>
        <v>0</v>
      </c>
      <c r="AO7" s="4"/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/>
    </row>
    <row r="8" spans="1:86" ht="15.75" thickBot="1">
      <c r="G8" s="4"/>
      <c r="H8" s="4"/>
      <c r="I8" s="4"/>
      <c r="J8" s="4"/>
      <c r="AK8" s="4"/>
      <c r="AL8" s="4"/>
      <c r="AM8" s="4"/>
      <c r="AN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</row>
    <row r="9" spans="1:86" ht="15.75" thickBot="1">
      <c r="G9" s="191">
        <f>IF(RunByPeriod="Month",AK9,AF9)</f>
        <v>11215.533980582533</v>
      </c>
      <c r="H9" s="191">
        <f>IF(RunByPeriod="Month",AL9,AG9)</f>
        <v>57577.669902912647</v>
      </c>
      <c r="I9" s="114">
        <f>IF(RunByPeriod="Month",AM9,AH9)</f>
        <v>23031.067961165048</v>
      </c>
      <c r="J9" s="114">
        <f>IF(RunByPeriod="Month",AN9,AI9)</f>
        <v>91824.271844660238</v>
      </c>
      <c r="AE9" t="s">
        <v>588</v>
      </c>
      <c r="AF9" s="6">
        <f>SUM(AF3:AF7)</f>
        <v>11215.533980582526</v>
      </c>
      <c r="AG9" s="6">
        <f t="shared" ref="AG9:AI9" si="2">SUM(AG3:AG7)</f>
        <v>57577.66990291261</v>
      </c>
      <c r="AH9" s="6">
        <f t="shared" si="2"/>
        <v>23031.067961165052</v>
      </c>
      <c r="AI9" s="6">
        <f t="shared" si="2"/>
        <v>91824.271844660194</v>
      </c>
      <c r="AJ9" s="6"/>
      <c r="AK9" s="191">
        <f>SUM(AK3:AK7)</f>
        <v>11215.533980582533</v>
      </c>
      <c r="AL9" s="191">
        <f>SUM(AL3:AL7)</f>
        <v>57577.669902912647</v>
      </c>
      <c r="AM9" s="114">
        <f>SUM(AM3:AM7)</f>
        <v>23031.067961165048</v>
      </c>
      <c r="AN9" s="114">
        <f>SUM(AN3:AN7)</f>
        <v>91824.271844660238</v>
      </c>
      <c r="AO9" s="6"/>
      <c r="AP9" t="s">
        <v>81</v>
      </c>
      <c r="AQ9" s="112">
        <f>SUM(AQ3:AQ7)</f>
        <v>934.62783171521073</v>
      </c>
      <c r="AR9" s="113">
        <f t="shared" ref="AR9:BZ9" si="3">SUM(AR3:AR7)</f>
        <v>934.62783171521073</v>
      </c>
      <c r="AS9" s="113">
        <f t="shared" si="3"/>
        <v>934.62783171521073</v>
      </c>
      <c r="AT9" s="113">
        <f t="shared" si="3"/>
        <v>934.62783171521073</v>
      </c>
      <c r="AU9" s="113">
        <f t="shared" si="3"/>
        <v>934.62783171521073</v>
      </c>
      <c r="AV9" s="113">
        <f t="shared" si="3"/>
        <v>934.62783171521073</v>
      </c>
      <c r="AW9" s="113">
        <f t="shared" si="3"/>
        <v>934.62783171521073</v>
      </c>
      <c r="AX9" s="113">
        <f t="shared" si="3"/>
        <v>934.62783171521073</v>
      </c>
      <c r="AY9" s="113">
        <f t="shared" si="3"/>
        <v>934.62783171521073</v>
      </c>
      <c r="AZ9" s="113">
        <f t="shared" si="3"/>
        <v>934.62783171521073</v>
      </c>
      <c r="BA9" s="113">
        <f t="shared" si="3"/>
        <v>934.62783171521073</v>
      </c>
      <c r="BB9" s="114">
        <f t="shared" si="3"/>
        <v>934.62783171521073</v>
      </c>
      <c r="BC9" s="112">
        <f t="shared" si="3"/>
        <v>4798.139158576053</v>
      </c>
      <c r="BD9" s="113">
        <f t="shared" si="3"/>
        <v>4798.139158576053</v>
      </c>
      <c r="BE9" s="113">
        <f t="shared" si="3"/>
        <v>4798.139158576053</v>
      </c>
      <c r="BF9" s="113">
        <f t="shared" si="3"/>
        <v>4798.139158576053</v>
      </c>
      <c r="BG9" s="113">
        <f t="shared" si="3"/>
        <v>4798.139158576053</v>
      </c>
      <c r="BH9" s="113">
        <f t="shared" si="3"/>
        <v>4798.139158576053</v>
      </c>
      <c r="BI9" s="113">
        <f t="shared" si="3"/>
        <v>4798.139158576053</v>
      </c>
      <c r="BJ9" s="113">
        <f t="shared" si="3"/>
        <v>4798.139158576053</v>
      </c>
      <c r="BK9" s="113">
        <f t="shared" si="3"/>
        <v>4798.139158576053</v>
      </c>
      <c r="BL9" s="113">
        <f t="shared" si="3"/>
        <v>4798.139158576053</v>
      </c>
      <c r="BM9" s="113">
        <f t="shared" si="3"/>
        <v>4798.139158576053</v>
      </c>
      <c r="BN9" s="114">
        <f t="shared" si="3"/>
        <v>4798.139158576053</v>
      </c>
      <c r="BO9" s="112">
        <f t="shared" si="3"/>
        <v>1919.2556634304208</v>
      </c>
      <c r="BP9" s="113">
        <f t="shared" si="3"/>
        <v>1919.2556634304208</v>
      </c>
      <c r="BQ9" s="113">
        <f t="shared" si="3"/>
        <v>1919.2556634304208</v>
      </c>
      <c r="BR9" s="113">
        <f t="shared" si="3"/>
        <v>1919.2556634304208</v>
      </c>
      <c r="BS9" s="113">
        <f t="shared" si="3"/>
        <v>1919.2556634304208</v>
      </c>
      <c r="BT9" s="113">
        <f t="shared" si="3"/>
        <v>1919.2556634304208</v>
      </c>
      <c r="BU9" s="113">
        <f t="shared" si="3"/>
        <v>1919.2556634304208</v>
      </c>
      <c r="BV9" s="113">
        <f t="shared" si="3"/>
        <v>1919.2556634304208</v>
      </c>
      <c r="BW9" s="113">
        <f t="shared" si="3"/>
        <v>1919.2556634304208</v>
      </c>
      <c r="BX9" s="113">
        <f t="shared" si="3"/>
        <v>1919.2556634304208</v>
      </c>
      <c r="BY9" s="113">
        <f t="shared" si="3"/>
        <v>1919.2556634304208</v>
      </c>
      <c r="BZ9" s="114">
        <f t="shared" si="3"/>
        <v>1919.2556634304208</v>
      </c>
      <c r="CA9" s="63"/>
    </row>
    <row r="10" spans="1:86"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8"/>
    </row>
  </sheetData>
  <dataValidations count="5">
    <dataValidation allowBlank="1" showInputMessage="1" showErrorMessage="1" promptTitle="CAM Stop Amout" prompt="This is if a lease calls out a specific expense number._x000a_" sqref="X2" xr:uid="{C24F0D00-1B21-4E34-98FA-D3297EBDF04B}"/>
    <dataValidation allowBlank="1" showInputMessage="1" showErrorMessage="1" promptTitle="Insurance Stop Amout" prompt="This is if a lease calls out a specific expense number._x000a_" sqref="AA2" xr:uid="{178779DE-AC21-4EC3-9C92-959A2DFF7C47}"/>
    <dataValidation allowBlank="1" showInputMessage="1" showErrorMessage="1" promptTitle="Other Stop Amout" prompt="This is if a lease calls out a specific expense number._x000a_" sqref="AD2" xr:uid="{B9C1C833-5685-491F-89A3-FAF2BD0310D1}"/>
    <dataValidation allowBlank="1" showInputMessage="1" showErrorMessage="1" promptTitle="Generated by Macro" prompt="This section is resulting Expense Recoveries._x000a_" sqref="AF2:AI2 AK2:AN2 AQ2:CA2 G2:J2" xr:uid="{27D12B71-2E12-43B2-A0B5-623C3E98E949}"/>
    <dataValidation allowBlank="1" showInputMessage="1" showErrorMessage="1" promptTitle="CAM Approach" prompt="This CAM Approach will appear on CB Software." sqref="G1" xr:uid="{107AD51B-30B7-4F4A-8450-EB197D601A31}"/>
  </dataValidations>
  <pageMargins left="0.7" right="0.7" top="0.75" bottom="0.75" header="0.3" footer="0.3"/>
  <pageSetup scale="3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2D1B-13A2-4A70-B5C1-6DA5154A2314}">
  <sheetPr codeName="Sheet6"/>
  <dimension ref="A1:Z992"/>
  <sheetViews>
    <sheetView workbookViewId="0">
      <selection activeCell="C3" sqref="C3"/>
    </sheetView>
  </sheetViews>
  <sheetFormatPr defaultColWidth="14.42578125" defaultRowHeight="15" customHeight="1"/>
  <cols>
    <col min="1" max="1" width="23.7109375" style="116" customWidth="1"/>
    <col min="2" max="2" width="101.42578125" style="116" customWidth="1"/>
    <col min="3" max="7" width="16.42578125" style="116" customWidth="1"/>
    <col min="8" max="8" width="27" style="116" customWidth="1"/>
    <col min="9" max="10" width="8.42578125" style="116" customWidth="1"/>
    <col min="11" max="11" width="26.85546875" style="116" customWidth="1"/>
    <col min="12" max="13" width="8.42578125" style="116" customWidth="1"/>
    <col min="14" max="26" width="8.7109375" style="116" customWidth="1"/>
    <col min="27" max="16384" width="14.42578125" style="116"/>
  </cols>
  <sheetData>
    <row r="1" spans="1:26" ht="36.75" customHeight="1" thickBot="1">
      <c r="A1" s="194" t="s">
        <v>511</v>
      </c>
      <c r="B1" s="195"/>
      <c r="C1" s="195"/>
      <c r="D1" s="195"/>
      <c r="E1" s="195"/>
      <c r="F1" s="195"/>
      <c r="G1" s="195"/>
      <c r="H1" s="196"/>
    </row>
    <row r="2" spans="1:26" ht="30.75" customHeight="1">
      <c r="A2" s="141" t="s">
        <v>512</v>
      </c>
      <c r="B2" s="141" t="s">
        <v>513</v>
      </c>
      <c r="C2" s="142" t="s">
        <v>514</v>
      </c>
      <c r="D2" s="142" t="s">
        <v>515</v>
      </c>
      <c r="E2" s="142" t="s">
        <v>516</v>
      </c>
      <c r="F2" s="142" t="s">
        <v>99</v>
      </c>
      <c r="G2" s="142" t="s">
        <v>100</v>
      </c>
      <c r="H2" s="142" t="s">
        <v>101</v>
      </c>
      <c r="I2" s="122"/>
      <c r="J2" s="122"/>
      <c r="K2" s="122"/>
      <c r="L2" s="122"/>
      <c r="M2" s="122"/>
    </row>
    <row r="3" spans="1:26" ht="20.25" customHeight="1">
      <c r="A3" s="143" t="s">
        <v>517</v>
      </c>
      <c r="B3" s="144"/>
      <c r="C3" s="120"/>
      <c r="D3" s="145"/>
      <c r="E3" s="119"/>
      <c r="F3" s="145"/>
      <c r="G3" s="120"/>
      <c r="H3" s="145"/>
      <c r="I3" s="140"/>
      <c r="J3" s="140"/>
      <c r="K3" s="146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</row>
    <row r="4" spans="1:26" ht="12.75" customHeight="1">
      <c r="A4" s="147" t="s">
        <v>517</v>
      </c>
      <c r="B4" s="148"/>
      <c r="C4" s="120"/>
      <c r="D4" s="145"/>
      <c r="E4" s="119"/>
      <c r="F4" s="145"/>
      <c r="G4" s="120"/>
      <c r="H4" s="145"/>
      <c r="I4" s="140"/>
      <c r="J4" s="140"/>
      <c r="K4" s="146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5" spans="1:26" ht="28.5" customHeight="1">
      <c r="A5" s="149" t="s">
        <v>518</v>
      </c>
      <c r="B5" s="150" t="s">
        <v>519</v>
      </c>
      <c r="C5" s="120" t="s">
        <v>520</v>
      </c>
      <c r="D5" s="145"/>
      <c r="E5" s="119"/>
      <c r="F5" s="119" t="s">
        <v>521</v>
      </c>
      <c r="G5" s="119" t="s">
        <v>522</v>
      </c>
      <c r="H5" s="143"/>
      <c r="I5" s="140"/>
      <c r="J5" s="140"/>
      <c r="K5" s="146"/>
    </row>
    <row r="6" spans="1:26" ht="28.5" customHeight="1">
      <c r="A6" s="149" t="s">
        <v>518</v>
      </c>
      <c r="B6" s="151" t="s">
        <v>523</v>
      </c>
      <c r="C6" s="120" t="s">
        <v>524</v>
      </c>
      <c r="D6" s="143" t="s">
        <v>525</v>
      </c>
      <c r="E6" s="119"/>
      <c r="F6" s="119" t="s">
        <v>521</v>
      </c>
      <c r="G6" s="119" t="s">
        <v>522</v>
      </c>
      <c r="H6" s="145"/>
      <c r="I6" s="140"/>
      <c r="J6" s="140"/>
      <c r="K6" s="146"/>
    </row>
    <row r="7" spans="1:26" ht="28.5" customHeight="1">
      <c r="A7" s="149" t="s">
        <v>518</v>
      </c>
      <c r="B7" s="151" t="s">
        <v>526</v>
      </c>
      <c r="C7" s="120" t="s">
        <v>527</v>
      </c>
      <c r="D7" s="143" t="s">
        <v>528</v>
      </c>
      <c r="E7" s="119"/>
      <c r="F7" s="119" t="s">
        <v>521</v>
      </c>
      <c r="G7" s="119" t="s">
        <v>522</v>
      </c>
      <c r="H7" s="145"/>
      <c r="I7" s="140"/>
      <c r="J7" s="140"/>
      <c r="K7" s="146"/>
    </row>
    <row r="8" spans="1:26">
      <c r="A8" s="149" t="s">
        <v>518</v>
      </c>
      <c r="B8" s="152" t="s">
        <v>529</v>
      </c>
      <c r="C8" s="120" t="s">
        <v>520</v>
      </c>
      <c r="D8" s="143" t="s">
        <v>525</v>
      </c>
      <c r="E8" s="119"/>
      <c r="F8" s="119" t="s">
        <v>521</v>
      </c>
      <c r="G8" s="119" t="s">
        <v>522</v>
      </c>
      <c r="H8" s="120"/>
      <c r="I8" s="140"/>
      <c r="J8" s="140"/>
      <c r="K8" s="146"/>
    </row>
    <row r="9" spans="1:26">
      <c r="A9" s="149" t="s">
        <v>518</v>
      </c>
      <c r="B9" s="152" t="s">
        <v>530</v>
      </c>
      <c r="C9" s="120" t="s">
        <v>524</v>
      </c>
      <c r="D9" s="143" t="s">
        <v>528</v>
      </c>
      <c r="E9" s="119"/>
      <c r="F9" s="119" t="s">
        <v>521</v>
      </c>
      <c r="G9" s="119" t="s">
        <v>522</v>
      </c>
      <c r="H9" s="120"/>
      <c r="I9" s="140"/>
      <c r="J9" s="140"/>
      <c r="K9" s="146"/>
    </row>
    <row r="10" spans="1:26">
      <c r="A10" s="149" t="s">
        <v>518</v>
      </c>
      <c r="B10" s="152" t="s">
        <v>531</v>
      </c>
      <c r="C10" s="120" t="s">
        <v>527</v>
      </c>
      <c r="D10" s="143" t="s">
        <v>525</v>
      </c>
      <c r="E10" s="119"/>
      <c r="F10" s="119" t="s">
        <v>521</v>
      </c>
      <c r="G10" s="119" t="s">
        <v>522</v>
      </c>
      <c r="H10" s="120"/>
      <c r="I10" s="140"/>
      <c r="J10" s="140"/>
      <c r="K10" s="146"/>
    </row>
    <row r="11" spans="1:26">
      <c r="A11" s="149" t="s">
        <v>518</v>
      </c>
      <c r="B11" s="152" t="s">
        <v>532</v>
      </c>
      <c r="C11" s="120" t="s">
        <v>520</v>
      </c>
      <c r="D11" s="143" t="s">
        <v>525</v>
      </c>
      <c r="E11" s="119"/>
      <c r="F11" s="119" t="s">
        <v>521</v>
      </c>
      <c r="G11" s="119" t="s">
        <v>522</v>
      </c>
      <c r="H11" s="120"/>
      <c r="I11" s="140"/>
      <c r="J11" s="140"/>
      <c r="K11" s="146"/>
    </row>
    <row r="12" spans="1:26">
      <c r="A12" s="149" t="s">
        <v>518</v>
      </c>
      <c r="B12" s="152" t="s">
        <v>533</v>
      </c>
      <c r="C12" s="120" t="s">
        <v>524</v>
      </c>
      <c r="D12" s="143" t="s">
        <v>528</v>
      </c>
      <c r="E12" s="119"/>
      <c r="F12" s="119" t="s">
        <v>521</v>
      </c>
      <c r="G12" s="119" t="s">
        <v>522</v>
      </c>
      <c r="H12" s="120"/>
      <c r="I12" s="140"/>
      <c r="J12" s="140"/>
      <c r="K12" s="146"/>
    </row>
    <row r="13" spans="1:26" ht="15.75" customHeight="1">
      <c r="I13" s="140"/>
      <c r="J13" s="140"/>
      <c r="K13" s="146"/>
    </row>
    <row r="14" spans="1:26" ht="15.75" customHeight="1">
      <c r="I14" s="140"/>
      <c r="J14" s="140"/>
      <c r="K14" s="146"/>
    </row>
    <row r="15" spans="1:26" ht="15.75" customHeight="1">
      <c r="I15" s="140"/>
      <c r="J15" s="140"/>
      <c r="K15" s="146"/>
    </row>
    <row r="16" spans="1:26" ht="15.75" customHeight="1">
      <c r="I16" s="140"/>
      <c r="J16" s="140"/>
      <c r="K16" s="146"/>
    </row>
    <row r="17" spans="9:11" ht="15.75" customHeight="1">
      <c r="I17" s="140"/>
      <c r="J17" s="140"/>
      <c r="K17" s="146"/>
    </row>
    <row r="18" spans="9:11" ht="15.75" customHeight="1">
      <c r="I18" s="140"/>
      <c r="J18" s="140"/>
      <c r="K18" s="146"/>
    </row>
    <row r="19" spans="9:11" ht="15.75" customHeight="1">
      <c r="I19" s="140"/>
      <c r="J19" s="140"/>
      <c r="K19" s="146"/>
    </row>
    <row r="20" spans="9:11" ht="15.75" customHeight="1">
      <c r="I20" s="140"/>
      <c r="J20" s="140"/>
      <c r="K20" s="146"/>
    </row>
    <row r="21" spans="9:11" ht="15.75" customHeight="1">
      <c r="I21" s="140"/>
      <c r="J21" s="140"/>
      <c r="K21" s="146"/>
    </row>
    <row r="22" spans="9:11" ht="15.75" customHeight="1">
      <c r="I22" s="140"/>
      <c r="J22" s="140"/>
      <c r="K22" s="146"/>
    </row>
    <row r="23" spans="9:11" ht="15.75" customHeight="1">
      <c r="I23" s="140"/>
      <c r="J23" s="140"/>
      <c r="K23" s="146"/>
    </row>
    <row r="24" spans="9:11" ht="15.75" customHeight="1">
      <c r="I24" s="140"/>
      <c r="J24" s="140"/>
      <c r="K24" s="146"/>
    </row>
    <row r="25" spans="9:11" ht="15.75" customHeight="1">
      <c r="I25" s="140"/>
      <c r="J25" s="140"/>
      <c r="K25" s="146"/>
    </row>
    <row r="26" spans="9:11" ht="15.75" customHeight="1">
      <c r="I26" s="140"/>
      <c r="J26" s="140"/>
      <c r="K26" s="146"/>
    </row>
    <row r="27" spans="9:11" ht="15.75" customHeight="1">
      <c r="I27" s="140"/>
      <c r="J27" s="140"/>
      <c r="K27" s="146"/>
    </row>
    <row r="28" spans="9:11" ht="15.75" customHeight="1">
      <c r="I28" s="140"/>
      <c r="J28" s="140"/>
      <c r="K28" s="146"/>
    </row>
    <row r="29" spans="9:11" ht="15.75" customHeight="1">
      <c r="I29" s="140"/>
      <c r="J29" s="140"/>
      <c r="K29" s="146"/>
    </row>
    <row r="30" spans="9:11" ht="15.75" customHeight="1">
      <c r="I30" s="140"/>
      <c r="J30" s="140"/>
      <c r="K30" s="146"/>
    </row>
    <row r="31" spans="9:11" ht="15.75" customHeight="1">
      <c r="I31" s="140"/>
      <c r="J31" s="140"/>
      <c r="K31" s="146"/>
    </row>
    <row r="32" spans="9:11" ht="15.75" customHeight="1">
      <c r="I32" s="140"/>
      <c r="J32" s="140"/>
      <c r="K32" s="146"/>
    </row>
    <row r="33" spans="9:11" ht="15.75" customHeight="1">
      <c r="I33" s="140"/>
      <c r="J33" s="140"/>
      <c r="K33" s="146"/>
    </row>
    <row r="34" spans="9:11" ht="15.75" customHeight="1">
      <c r="I34" s="140"/>
      <c r="J34" s="140"/>
      <c r="K34" s="146"/>
    </row>
    <row r="35" spans="9:11" ht="15.75" customHeight="1">
      <c r="I35" s="140"/>
      <c r="J35" s="140"/>
      <c r="K35" s="146"/>
    </row>
    <row r="36" spans="9:11" ht="15.75" customHeight="1">
      <c r="I36" s="140"/>
      <c r="J36" s="140"/>
      <c r="K36" s="146"/>
    </row>
    <row r="37" spans="9:11" ht="15.75" customHeight="1">
      <c r="I37" s="140"/>
      <c r="J37" s="140"/>
      <c r="K37" s="146"/>
    </row>
    <row r="38" spans="9:11" ht="15.75" customHeight="1">
      <c r="I38" s="140"/>
      <c r="J38" s="140"/>
      <c r="K38" s="146"/>
    </row>
    <row r="39" spans="9:11" ht="15.75" customHeight="1">
      <c r="I39" s="140"/>
      <c r="J39" s="140"/>
      <c r="K39" s="146"/>
    </row>
    <row r="40" spans="9:11" ht="15.75" customHeight="1">
      <c r="I40" s="140"/>
      <c r="J40" s="140"/>
      <c r="K40" s="146"/>
    </row>
    <row r="41" spans="9:11" ht="15.75" customHeight="1">
      <c r="I41" s="140"/>
      <c r="J41" s="140"/>
      <c r="K41" s="146"/>
    </row>
    <row r="42" spans="9:11" ht="15.75" customHeight="1">
      <c r="I42" s="140"/>
      <c r="J42" s="140"/>
      <c r="K42" s="146"/>
    </row>
    <row r="43" spans="9:11" ht="15.75" customHeight="1">
      <c r="I43" s="140"/>
      <c r="J43" s="140"/>
      <c r="K43" s="146"/>
    </row>
    <row r="44" spans="9:11" ht="15.75" customHeight="1">
      <c r="I44" s="140"/>
      <c r="J44" s="140"/>
      <c r="K44" s="146"/>
    </row>
    <row r="45" spans="9:11" ht="15.75" customHeight="1">
      <c r="I45" s="140"/>
      <c r="J45" s="140"/>
      <c r="K45" s="146"/>
    </row>
    <row r="46" spans="9:11" ht="15.75" customHeight="1">
      <c r="I46" s="140"/>
      <c r="J46" s="140"/>
      <c r="K46" s="146"/>
    </row>
    <row r="47" spans="9:11" ht="15.75" customHeight="1">
      <c r="I47" s="140"/>
      <c r="J47" s="140"/>
      <c r="K47" s="146"/>
    </row>
    <row r="48" spans="9:11" ht="15.75" customHeight="1">
      <c r="I48" s="140"/>
      <c r="J48" s="140"/>
      <c r="K48" s="146"/>
    </row>
    <row r="49" spans="9:11" ht="15.75" customHeight="1">
      <c r="I49" s="140"/>
      <c r="J49" s="140"/>
      <c r="K49" s="146"/>
    </row>
    <row r="50" spans="9:11" ht="15.75" customHeight="1">
      <c r="I50" s="140"/>
      <c r="J50" s="140"/>
      <c r="K50" s="146"/>
    </row>
    <row r="51" spans="9:11" ht="15.75" customHeight="1">
      <c r="I51" s="140"/>
      <c r="J51" s="140"/>
      <c r="K51" s="146"/>
    </row>
    <row r="52" spans="9:11" ht="15.75" customHeight="1">
      <c r="I52" s="140"/>
      <c r="J52" s="140"/>
      <c r="K52" s="146"/>
    </row>
    <row r="53" spans="9:11" ht="15.75" customHeight="1">
      <c r="I53" s="140"/>
      <c r="J53" s="140"/>
      <c r="K53" s="146"/>
    </row>
    <row r="54" spans="9:11" ht="15.75" customHeight="1">
      <c r="I54" s="140"/>
      <c r="J54" s="140"/>
      <c r="K54" s="146"/>
    </row>
    <row r="55" spans="9:11" ht="15.75" customHeight="1">
      <c r="I55" s="140"/>
      <c r="J55" s="140"/>
      <c r="K55" s="146"/>
    </row>
    <row r="56" spans="9:11" ht="15.75" customHeight="1">
      <c r="I56" s="140"/>
      <c r="J56" s="140"/>
      <c r="K56" s="146"/>
    </row>
    <row r="57" spans="9:11" ht="15.75" customHeight="1">
      <c r="I57" s="140"/>
      <c r="J57" s="140"/>
      <c r="K57" s="146"/>
    </row>
    <row r="58" spans="9:11" ht="15.75" customHeight="1">
      <c r="I58" s="140"/>
      <c r="J58" s="140"/>
      <c r="K58" s="146"/>
    </row>
    <row r="59" spans="9:11" ht="15.75" customHeight="1">
      <c r="I59" s="140"/>
      <c r="J59" s="140"/>
      <c r="K59" s="146"/>
    </row>
    <row r="60" spans="9:11" ht="15.75" customHeight="1">
      <c r="I60" s="140"/>
      <c r="J60" s="140"/>
      <c r="K60" s="146"/>
    </row>
    <row r="61" spans="9:11" ht="15.75" customHeight="1">
      <c r="I61" s="140"/>
      <c r="J61" s="140"/>
      <c r="K61" s="140"/>
    </row>
    <row r="62" spans="9:11" ht="15.75" customHeight="1">
      <c r="I62" s="140"/>
      <c r="J62" s="140"/>
      <c r="K62" s="140"/>
    </row>
    <row r="63" spans="9:11" ht="15.75" customHeight="1">
      <c r="I63" s="140"/>
      <c r="J63" s="140"/>
      <c r="K63" s="140"/>
    </row>
    <row r="64" spans="9:11" ht="15.75" customHeight="1">
      <c r="I64" s="140"/>
      <c r="J64" s="140"/>
      <c r="K64" s="140"/>
    </row>
    <row r="65" spans="9:11" ht="15.75" customHeight="1">
      <c r="I65" s="140"/>
      <c r="J65" s="140"/>
      <c r="K65" s="140"/>
    </row>
    <row r="66" spans="9:11" ht="15.75" customHeight="1">
      <c r="I66" s="140"/>
      <c r="J66" s="140"/>
      <c r="K66" s="140"/>
    </row>
    <row r="67" spans="9:11" ht="15.75" customHeight="1">
      <c r="I67" s="140"/>
      <c r="J67" s="140"/>
      <c r="K67" s="140"/>
    </row>
    <row r="68" spans="9:11" ht="15.75" customHeight="1">
      <c r="I68" s="140"/>
      <c r="J68" s="140"/>
      <c r="K68" s="140"/>
    </row>
    <row r="69" spans="9:11" ht="15.75" customHeight="1"/>
    <row r="70" spans="9:11" ht="15.75" customHeight="1"/>
    <row r="71" spans="9:11" ht="15.75" customHeight="1"/>
    <row r="72" spans="9:11" ht="15.75" customHeight="1"/>
    <row r="73" spans="9:11" ht="15.75" customHeight="1"/>
    <row r="74" spans="9:11" ht="15.75" customHeight="1"/>
    <row r="75" spans="9:11" ht="15.75" customHeight="1"/>
    <row r="76" spans="9:11" ht="15.75" customHeight="1"/>
    <row r="77" spans="9:11" ht="15.75" customHeight="1"/>
    <row r="78" spans="9:11" ht="15.75" customHeight="1"/>
    <row r="79" spans="9:11" ht="15.75" customHeight="1"/>
    <row r="80" spans="9:1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1">
    <mergeCell ref="A1:H1"/>
  </mergeCells>
  <hyperlinks>
    <hyperlink ref="B6" r:id="rId1" xr:uid="{0228838A-C53D-4CF1-9AD6-DB38AD6959DF}"/>
    <hyperlink ref="B7" r:id="rId2" xr:uid="{7091D48E-78CA-430A-BE27-D7BBF3CA3F41}"/>
    <hyperlink ref="B8" r:id="rId3" xr:uid="{6A2A2A23-99E3-4059-B515-7DDC283733CF}"/>
    <hyperlink ref="B9" r:id="rId4" xr:uid="{A566EBFE-8445-4B00-B6C0-15CE3895F1AC}"/>
    <hyperlink ref="B10" r:id="rId5" xr:uid="{82DCF4E5-2835-4709-A365-23CFEDACE98A}"/>
    <hyperlink ref="B11" r:id="rId6" xr:uid="{89166C38-1263-40F2-8712-F64B0B89CD60}"/>
    <hyperlink ref="B12" r:id="rId7" xr:uid="{51A116C5-A3EF-4B08-8852-227791AF1F70}"/>
  </hyperlinks>
  <pageMargins left="0.7" right="0.7" top="0.75" bottom="0.75" header="0" footer="0"/>
  <pageSetup scale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8475-57F7-42BA-8525-09823A7658F4}">
  <sheetPr codeName="Sheet7"/>
  <dimension ref="A1:AA1000"/>
  <sheetViews>
    <sheetView workbookViewId="0">
      <selection activeCell="E10" sqref="E10"/>
    </sheetView>
  </sheetViews>
  <sheetFormatPr defaultColWidth="14.42578125" defaultRowHeight="15" customHeight="1"/>
  <cols>
    <col min="1" max="1" width="46.42578125" style="116" customWidth="1"/>
    <col min="2" max="2" width="27.7109375" style="116" customWidth="1"/>
    <col min="3" max="3" width="13" style="116" customWidth="1"/>
    <col min="4" max="4" width="19.85546875" style="116" customWidth="1"/>
    <col min="5" max="5" width="45.42578125" style="116" customWidth="1"/>
    <col min="6" max="6" width="8.42578125" style="116" customWidth="1"/>
    <col min="7" max="7" width="16.85546875" style="116" customWidth="1"/>
    <col min="8" max="27" width="8.42578125" style="116" customWidth="1"/>
    <col min="28" max="16384" width="14.42578125" style="116"/>
  </cols>
  <sheetData>
    <row r="1" spans="1:27">
      <c r="A1" s="116">
        <f>COUNTA(A3:AT3)-1</f>
        <v>6</v>
      </c>
    </row>
    <row r="3" spans="1:27" ht="15.75" thickBot="1">
      <c r="A3" s="153" t="s">
        <v>534</v>
      </c>
      <c r="B3" s="154" t="s">
        <v>535</v>
      </c>
      <c r="C3" s="154" t="s">
        <v>536</v>
      </c>
      <c r="D3" s="154" t="s">
        <v>537</v>
      </c>
      <c r="E3" s="155" t="s">
        <v>538</v>
      </c>
      <c r="F3" s="155" t="s">
        <v>4</v>
      </c>
      <c r="G3" s="155" t="s">
        <v>539</v>
      </c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7"/>
    </row>
    <row r="4" spans="1:27">
      <c r="A4" s="158" t="s">
        <v>540</v>
      </c>
      <c r="B4" s="159">
        <f t="shared" ref="B4:C4" si="0">SUM(B7:B11)</f>
        <v>64999996</v>
      </c>
      <c r="C4" s="159">
        <f t="shared" si="0"/>
        <v>900000</v>
      </c>
      <c r="D4" s="160" t="s">
        <v>581</v>
      </c>
      <c r="E4" s="161" t="s">
        <v>541</v>
      </c>
      <c r="F4" s="159">
        <f t="shared" ref="F4:G4" si="1">SUM(F7:F11)</f>
        <v>0</v>
      </c>
      <c r="G4" s="159">
        <f t="shared" si="1"/>
        <v>0</v>
      </c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</row>
    <row r="5" spans="1:27">
      <c r="A5" s="162" t="s">
        <v>580</v>
      </c>
      <c r="B5" s="163">
        <f t="shared" ref="B5:C5" si="2">B7</f>
        <v>50000000</v>
      </c>
      <c r="C5" s="161">
        <f t="shared" si="2"/>
        <v>0</v>
      </c>
      <c r="D5" s="160" t="s">
        <v>332</v>
      </c>
      <c r="E5" s="161" t="s">
        <v>541</v>
      </c>
      <c r="F5" s="140" t="str">
        <f t="shared" ref="F5:G5" si="3">F7</f>
        <v>TBD</v>
      </c>
      <c r="G5" s="140" t="str">
        <f t="shared" si="3"/>
        <v>TBD</v>
      </c>
      <c r="H5" s="140"/>
      <c r="I5" s="140"/>
      <c r="J5" s="140"/>
    </row>
    <row r="6" spans="1:27">
      <c r="A6" s="162" t="s">
        <v>336</v>
      </c>
      <c r="B6" s="159">
        <f t="shared" ref="B6:C6" si="4">SUM(B8:B11)</f>
        <v>14999996</v>
      </c>
      <c r="C6" s="159">
        <f t="shared" si="4"/>
        <v>900000</v>
      </c>
      <c r="D6" s="160" t="s">
        <v>336</v>
      </c>
      <c r="E6" s="161" t="s">
        <v>541</v>
      </c>
      <c r="F6" s="159">
        <f t="shared" ref="F6:G6" si="5">SUM(F8:F11)</f>
        <v>0</v>
      </c>
      <c r="G6" s="159">
        <f t="shared" si="5"/>
        <v>0</v>
      </c>
      <c r="H6" s="140"/>
      <c r="I6" s="140"/>
      <c r="J6" s="140"/>
    </row>
    <row r="7" spans="1:27">
      <c r="A7" s="164" t="s">
        <v>542</v>
      </c>
      <c r="B7" s="163">
        <v>50000000</v>
      </c>
      <c r="C7" s="161">
        <v>0</v>
      </c>
      <c r="D7" s="160" t="s">
        <v>332</v>
      </c>
      <c r="E7" s="140" t="s">
        <v>543</v>
      </c>
      <c r="F7" s="140" t="s">
        <v>347</v>
      </c>
      <c r="G7" s="140" t="s">
        <v>347</v>
      </c>
      <c r="H7" s="140"/>
      <c r="I7" s="140"/>
      <c r="J7" s="140"/>
    </row>
    <row r="8" spans="1:27">
      <c r="A8" s="165" t="s">
        <v>544</v>
      </c>
      <c r="B8" s="159">
        <v>999999</v>
      </c>
      <c r="C8" s="166">
        <v>900000</v>
      </c>
      <c r="D8" s="160" t="s">
        <v>336</v>
      </c>
      <c r="E8" s="161" t="s">
        <v>545</v>
      </c>
      <c r="F8" s="140" t="s">
        <v>347</v>
      </c>
      <c r="G8" s="140" t="s">
        <v>347</v>
      </c>
      <c r="H8" s="140"/>
      <c r="I8" s="140"/>
      <c r="J8" s="140"/>
    </row>
    <row r="9" spans="1:27">
      <c r="A9" s="167" t="s">
        <v>546</v>
      </c>
      <c r="B9" s="159">
        <v>999999</v>
      </c>
      <c r="C9" s="161">
        <v>0</v>
      </c>
      <c r="D9" s="160" t="s">
        <v>336</v>
      </c>
      <c r="E9" s="140" t="s">
        <v>547</v>
      </c>
      <c r="F9" s="140" t="s">
        <v>548</v>
      </c>
      <c r="G9" s="140" t="s">
        <v>549</v>
      </c>
      <c r="H9" s="140"/>
      <c r="I9" s="140"/>
      <c r="J9" s="140"/>
    </row>
    <row r="10" spans="1:27">
      <c r="A10" s="164" t="s">
        <v>550</v>
      </c>
      <c r="B10" s="159">
        <v>999999</v>
      </c>
      <c r="C10" s="161">
        <v>0</v>
      </c>
      <c r="D10" s="160" t="s">
        <v>336</v>
      </c>
      <c r="E10" s="140" t="s">
        <v>551</v>
      </c>
      <c r="F10" s="140" t="s">
        <v>347</v>
      </c>
      <c r="G10" s="140" t="s">
        <v>347</v>
      </c>
    </row>
    <row r="11" spans="1:27">
      <c r="A11" s="168" t="s">
        <v>552</v>
      </c>
      <c r="B11" s="159">
        <v>11999999</v>
      </c>
      <c r="C11" s="161">
        <v>0</v>
      </c>
      <c r="D11" s="160" t="s">
        <v>336</v>
      </c>
      <c r="E11" s="169" t="s">
        <v>553</v>
      </c>
      <c r="F11" s="140" t="s">
        <v>347</v>
      </c>
      <c r="G11" s="140" t="s">
        <v>347</v>
      </c>
    </row>
    <row r="12" spans="1:27" ht="15.75" thickBot="1">
      <c r="A12" s="170"/>
      <c r="B12" s="163"/>
      <c r="C12" s="161"/>
      <c r="D12" s="160"/>
      <c r="E12" s="140"/>
      <c r="F12" s="140"/>
      <c r="G12" s="14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F9E24-2607-4267-BC6C-984ACBBA61EA}">
  <sheetPr codeName="Sheet8"/>
  <dimension ref="A1:E1000"/>
  <sheetViews>
    <sheetView workbookViewId="0">
      <selection activeCell="B15" sqref="B15"/>
    </sheetView>
  </sheetViews>
  <sheetFormatPr defaultColWidth="14.42578125" defaultRowHeight="15" customHeight="1"/>
  <cols>
    <col min="1" max="1" width="41.7109375" style="116" customWidth="1"/>
    <col min="2" max="2" width="24.42578125" style="116" customWidth="1"/>
    <col min="3" max="3" width="49.42578125" style="116" customWidth="1"/>
    <col min="4" max="4" width="24.42578125" style="116" customWidth="1"/>
    <col min="5" max="6" width="8.42578125" style="116" customWidth="1"/>
    <col min="7" max="26" width="8.7109375" style="116" customWidth="1"/>
    <col min="27" max="16384" width="14.42578125" style="116"/>
  </cols>
  <sheetData>
    <row r="1" spans="1:5">
      <c r="A1" s="140" t="s">
        <v>156</v>
      </c>
      <c r="B1" s="171" t="s">
        <v>554</v>
      </c>
      <c r="C1" s="171" t="s">
        <v>555</v>
      </c>
      <c r="D1" s="171" t="s">
        <v>556</v>
      </c>
      <c r="E1" s="171" t="s">
        <v>557</v>
      </c>
    </row>
    <row r="2" spans="1:5">
      <c r="A2" s="172" t="s">
        <v>542</v>
      </c>
      <c r="B2" s="172" t="s">
        <v>535</v>
      </c>
      <c r="C2" s="116" t="str">
        <f t="shared" ref="C2:C5" si="0">A2&amp;"-"&amp;B2</f>
        <v xml:space="preserve"> 15 East 63rd Street NYC   10065-Appl Value</v>
      </c>
      <c r="D2" s="116" t="e">
        <f>MATCH(C2,CommonBrain!$M$3:$M$196,0)</f>
        <v>#N/A</v>
      </c>
      <c r="E2" s="140" t="s">
        <v>558</v>
      </c>
    </row>
    <row r="3" spans="1:5">
      <c r="A3" s="172" t="s">
        <v>546</v>
      </c>
      <c r="B3" s="172" t="s">
        <v>538</v>
      </c>
      <c r="C3" s="116" t="str">
        <f t="shared" si="0"/>
        <v>313 McCouns Lane Oyster Bay Cove, NY 11771-Description</v>
      </c>
      <c r="D3" s="116" t="e">
        <f>MATCH(C3,CommonBrain!$M$3:$M$196,0)</f>
        <v>#N/A</v>
      </c>
      <c r="E3" s="148" t="s">
        <v>559</v>
      </c>
    </row>
    <row r="4" spans="1:5">
      <c r="A4" s="172" t="s">
        <v>552</v>
      </c>
      <c r="B4" s="172" t="s">
        <v>538</v>
      </c>
      <c r="C4" s="116" t="str">
        <f t="shared" si="0"/>
        <v>163 E 69th Street -Description</v>
      </c>
      <c r="D4" s="116" t="e">
        <f>MATCH(C4,CommonBrain!$M$3:$M$196,0)</f>
        <v>#N/A</v>
      </c>
      <c r="E4" s="148" t="s">
        <v>560</v>
      </c>
    </row>
    <row r="5" spans="1:5">
      <c r="A5" s="172" t="s">
        <v>561</v>
      </c>
      <c r="B5" s="172" t="s">
        <v>538</v>
      </c>
      <c r="C5" s="116" t="str">
        <f t="shared" si="0"/>
        <v xml:space="preserve"> 135 East 19th Street NYC 10003 -Description</v>
      </c>
      <c r="D5" s="116" t="e">
        <f>MATCH(C5,CommonBrain!$M$3:$M$196,0)</f>
        <v>#N/A</v>
      </c>
      <c r="E5" s="148" t="s">
        <v>562</v>
      </c>
    </row>
    <row r="15" spans="1:5" ht="15" customHeight="1">
      <c r="A15" s="116" t="s">
        <v>615</v>
      </c>
      <c r="B15" s="116" t="s">
        <v>616</v>
      </c>
    </row>
    <row r="16" spans="1:5" ht="15" customHeight="1">
      <c r="A16" t="s">
        <v>591</v>
      </c>
      <c r="B16" s="116" t="s">
        <v>613</v>
      </c>
    </row>
    <row r="17" spans="1:2" ht="15" customHeight="1">
      <c r="A17" t="s">
        <v>6</v>
      </c>
      <c r="B17" s="116" t="s">
        <v>611</v>
      </c>
    </row>
    <row r="18" spans="1:2" ht="15" customHeight="1">
      <c r="A18" t="s">
        <v>592</v>
      </c>
      <c r="B18" s="116" t="s">
        <v>612</v>
      </c>
    </row>
    <row r="19" spans="1:2" ht="15" customHeight="1">
      <c r="A19" t="s">
        <v>593</v>
      </c>
      <c r="B19" s="116" t="s">
        <v>610</v>
      </c>
    </row>
    <row r="20" spans="1:2" ht="15" customHeight="1">
      <c r="A20" t="s">
        <v>594</v>
      </c>
      <c r="B20" s="116" t="s">
        <v>614</v>
      </c>
    </row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list" allowBlank="1" showErrorMessage="1" sqref="A2:A5" xr:uid="{410F0DF7-9DDB-4F3E-BFB1-A333783E29CC}">
      <formula1>Addresses</formula1>
    </dataValidation>
    <dataValidation type="list" allowBlank="1" showErrorMessage="1" sqref="B2:B5" xr:uid="{01FE803B-FF44-4967-B6A8-66B50E693C5D}">
      <formula1>Cats</formula1>
    </dataValidation>
  </dataValidations>
  <hyperlinks>
    <hyperlink ref="E3" r:id="rId1" xr:uid="{A6DC278E-7C53-4267-AC4D-38182470F9A9}"/>
    <hyperlink ref="E4" r:id="rId2" xr:uid="{772F56F1-DC4A-449D-8C6A-F8CEDC974B48}"/>
    <hyperlink ref="E5" r:id="rId3" xr:uid="{314BA0D4-B935-4923-8414-8911B18276E1}"/>
  </hyperlinks>
  <pageMargins left="0.7" right="0.7" top="0.75" bottom="0.75" header="0" footer="0"/>
  <pageSetup scale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4FE56-0420-4F15-9EEC-DB5B62C6B4D1}">
  <sheetPr codeName="Sheet3">
    <pageSetUpPr fitToPage="1"/>
  </sheetPr>
  <dimension ref="A1:T35"/>
  <sheetViews>
    <sheetView zoomScale="90" zoomScaleNormal="90" workbookViewId="0">
      <selection activeCell="C2" sqref="C2"/>
    </sheetView>
  </sheetViews>
  <sheetFormatPr defaultRowHeight="15"/>
  <cols>
    <col min="1" max="1" width="4.42578125" customWidth="1"/>
    <col min="2" max="2" width="25.5703125" customWidth="1"/>
    <col min="3" max="3" width="52.42578125" customWidth="1"/>
    <col min="4" max="4" width="22.42578125" customWidth="1"/>
    <col min="5" max="5" width="13.140625" customWidth="1"/>
    <col min="6" max="7" width="3.85546875" customWidth="1"/>
    <col min="8" max="8" width="17.42578125" customWidth="1"/>
    <col min="9" max="9" width="13" customWidth="1"/>
    <col min="10" max="10" width="14" customWidth="1"/>
    <col min="11" max="11" width="19.5703125" customWidth="1"/>
    <col min="12" max="12" width="11" customWidth="1"/>
    <col min="13" max="13" width="11.85546875" customWidth="1"/>
    <col min="14" max="14" width="12.140625" bestFit="1" customWidth="1"/>
    <col min="15" max="16" width="12.140625" customWidth="1"/>
    <col min="17" max="17" width="19.5703125" customWidth="1"/>
    <col min="18" max="18" width="18.140625" customWidth="1"/>
  </cols>
  <sheetData>
    <row r="1" spans="1:20" ht="21.75" thickBot="1">
      <c r="B1" s="23" t="s">
        <v>29</v>
      </c>
      <c r="C1" s="98">
        <v>1</v>
      </c>
      <c r="H1" s="101" t="s">
        <v>79</v>
      </c>
      <c r="I1" s="97">
        <v>12</v>
      </c>
      <c r="J1" s="102">
        <f ca="1">OFFSET(ByMonthAnchor,0,CurrentMonth)</f>
        <v>0</v>
      </c>
    </row>
    <row r="2" spans="1:20" ht="33" customHeight="1" thickBot="1">
      <c r="A2" s="25"/>
      <c r="B2" s="99" t="s">
        <v>74</v>
      </c>
      <c r="C2" s="10" t="s">
        <v>71</v>
      </c>
      <c r="D2" s="29"/>
      <c r="E2" s="29"/>
      <c r="F2" s="29"/>
      <c r="G2" s="29"/>
      <c r="H2" s="29"/>
      <c r="I2" s="29" t="s">
        <v>56</v>
      </c>
      <c r="J2" s="55">
        <v>43466</v>
      </c>
      <c r="K2" s="29"/>
      <c r="L2" s="29"/>
      <c r="M2" s="29"/>
      <c r="N2" s="29"/>
      <c r="O2" s="29"/>
      <c r="P2" s="29"/>
      <c r="Q2" s="29"/>
      <c r="R2" s="58"/>
    </row>
    <row r="3" spans="1:20" ht="112.5" customHeight="1" thickBot="1">
      <c r="A3" s="32"/>
      <c r="B3" s="59" t="s">
        <v>12</v>
      </c>
      <c r="C3" s="34" t="str">
        <f ca="1">OFFSET(TenantNameAnchor,CurrentTenant,0)</f>
        <v>Triple Net Tenant</v>
      </c>
      <c r="D3" s="37"/>
      <c r="E3" s="37"/>
      <c r="F3" s="37"/>
      <c r="G3" s="37" t="s">
        <v>78</v>
      </c>
      <c r="H3" s="60" t="s">
        <v>77</v>
      </c>
      <c r="I3" s="61" t="str">
        <f>IF(RunByPeriod="Year","2018", "This Month") &amp; " Expense Amount"</f>
        <v>This Month Expense Amount</v>
      </c>
      <c r="J3" s="61" t="s">
        <v>68</v>
      </c>
      <c r="K3" s="61" t="s">
        <v>31</v>
      </c>
      <c r="L3" s="61" t="s">
        <v>32</v>
      </c>
      <c r="M3" s="61" t="s">
        <v>60</v>
      </c>
      <c r="N3" s="61" t="str">
        <f>"Recovery Amount for the " &amp;RunByPeriod</f>
        <v>Recovery Amount for the Month</v>
      </c>
      <c r="O3" s="61" t="s">
        <v>69</v>
      </c>
      <c r="P3" s="61" t="s">
        <v>23</v>
      </c>
      <c r="Q3" s="56" t="s">
        <v>44</v>
      </c>
      <c r="R3" s="57" t="s">
        <v>45</v>
      </c>
    </row>
    <row r="4" spans="1:20" ht="15.75" thickBot="1">
      <c r="A4" s="32"/>
      <c r="B4" s="33" t="str">
        <f>LeaseStartAnchor</f>
        <v>LeaseStart</v>
      </c>
      <c r="C4" s="62">
        <f ca="1">OFFSET(LeaseStartAnchor,CurrentTenant,0)</f>
        <v>43101</v>
      </c>
      <c r="D4" s="37"/>
      <c r="E4" s="82"/>
      <c r="F4" s="37"/>
      <c r="G4" s="37">
        <v>1</v>
      </c>
      <c r="H4" s="37" t="str">
        <f ca="1">OFFSET(ExpenseAnchor,$G4,0)</f>
        <v>Taxes</v>
      </c>
      <c r="I4" s="63">
        <f ca="1">IF(RunByPeriod="Year",OFFSET(ByYearAnchor,$G4,0),OFFSET(ByMonthAnchor,$G4,CurrentMonth-1))</f>
        <v>4291.666666666667</v>
      </c>
      <c r="J4" s="64">
        <f ca="1">CurrentTenantPhysical*$I4</f>
        <v>858.33333333333348</v>
      </c>
      <c r="K4" s="63">
        <f ca="1">CurrentTenantMinShare*I4</f>
        <v>858.33333333333348</v>
      </c>
      <c r="L4" s="65" t="str">
        <f ca="1">IF(C8="NNN","NNN",C8)</f>
        <v>NNN</v>
      </c>
      <c r="M4" s="63">
        <f ca="1">IF($L4="Gross","Gross",IF(C8="NNN",0,IF($C14="Year 1",$I14,$D19))/IF(RunByPeriod="Month",12,1))</f>
        <v>0</v>
      </c>
      <c r="N4" s="64">
        <f ca="1">MAX(0,IF(OR(CurrentTenantVacant="Yes",C8="Gross"),0,I4-M4))</f>
        <v>4291.666666666667</v>
      </c>
      <c r="O4" s="64">
        <f ca="1">IF(CurrentTenantVacant="Yes",0,MIN(Seasoning/12,1)*N4)</f>
        <v>4291.666666666667</v>
      </c>
      <c r="P4" s="66">
        <f ca="1">N4/I4</f>
        <v>1</v>
      </c>
      <c r="Q4" s="105">
        <f ca="1">MAX($D$5:$D$6)*O4</f>
        <v>858.33333333333348</v>
      </c>
      <c r="R4" s="18">
        <f ca="1">Q4/J4</f>
        <v>1</v>
      </c>
    </row>
    <row r="5" spans="1:20" ht="15.75" thickBot="1">
      <c r="A5" s="32"/>
      <c r="B5" s="33" t="str">
        <f>SquareFootageAnchor</f>
        <v>SquareFootage</v>
      </c>
      <c r="C5" s="197">
        <f ca="1">OFFSET(SquareFootageAnchor,CurrentTenant,0)</f>
        <v>10000</v>
      </c>
      <c r="D5" s="109">
        <f ca="1">C5/C25</f>
        <v>0.2</v>
      </c>
      <c r="E5" s="90" t="s">
        <v>34</v>
      </c>
      <c r="F5" s="37"/>
      <c r="G5" s="37">
        <v>2</v>
      </c>
      <c r="H5" s="37" t="str">
        <f ca="1">OFFSET(ExpenseAnchor,$G5,0)</f>
        <v>Insurance</v>
      </c>
      <c r="I5" s="63">
        <f ca="1">IF(RunByPeriod="Year",OFFSET(ByYearAnchor,$G5,0),OFFSET(ByMonthAnchor,$G5,CurrentMonth-1))</f>
        <v>21666.666666666668</v>
      </c>
      <c r="J5" s="64">
        <f ca="1">CurrentTenantPhysical*$I5</f>
        <v>4333.3333333333339</v>
      </c>
      <c r="K5" s="63">
        <f ca="1">CurrentTenantMinShare*I5</f>
        <v>4333.3333333333339</v>
      </c>
      <c r="L5" s="65" t="str">
        <f t="shared" ref="L5:L6" ca="1" si="0">IF(C9="NNN","NNN",C9)</f>
        <v>NNN</v>
      </c>
      <c r="M5" s="63">
        <f ca="1">IF($L5="Gross","Gross",IF(C9="NNN",0,IF($C15="Year 1",$I15,$D20))/IF(RunByPeriod="Month",12,1))</f>
        <v>0</v>
      </c>
      <c r="N5" s="64">
        <f ca="1">MAX(0,IF(OR(CurrentTenantVacant="Yes",C9="Gross"),0,I5-M5))</f>
        <v>21666.666666666668</v>
      </c>
      <c r="O5" s="64">
        <f ca="1">IF(CurrentTenantVacant="Yes",0,MIN(Seasoning/12,1)*N5)</f>
        <v>21666.666666666668</v>
      </c>
      <c r="P5" s="66">
        <f t="shared" ref="P5:P8" ca="1" si="1">N5/I5</f>
        <v>1</v>
      </c>
      <c r="Q5" s="106">
        <f t="shared" ref="Q5:Q6" ca="1" si="2">MAX($D$5:$D$6)*O5</f>
        <v>4333.3333333333339</v>
      </c>
      <c r="R5" s="18">
        <f t="shared" ref="R5:R8" ca="1" si="3">Q5/J5</f>
        <v>1</v>
      </c>
    </row>
    <row r="6" spans="1:20" ht="15.75" thickBot="1">
      <c r="A6" s="32"/>
      <c r="B6" s="33" t="str">
        <f>MinimumOccupancyGrossupAnchor</f>
        <v>None</v>
      </c>
      <c r="C6" s="69" t="str">
        <f ca="1">OFFSET(MinimumOccupancyGrossupAnchor,CurrentTenant,0)</f>
        <v>None</v>
      </c>
      <c r="D6" s="68">
        <f ca="1">IF(C6="None",CurrentTenantPhysical,C26/C27*C6)</f>
        <v>0.2</v>
      </c>
      <c r="E6" s="90" t="s">
        <v>33</v>
      </c>
      <c r="F6" s="37"/>
      <c r="G6" s="37">
        <v>3</v>
      </c>
      <c r="H6" s="37" t="str">
        <f ca="1">OFFSET(ExpenseAnchor,$G6,0)</f>
        <v>Other Cam Expense</v>
      </c>
      <c r="I6" s="63">
        <f ca="1">IF(RunByPeriod="Year",OFFSET(ByYearAnchor,$G6,0),OFFSET(ByMonthAnchor,$G6,CurrentMonth-1))</f>
        <v>8666.6666666666661</v>
      </c>
      <c r="J6" s="64">
        <f ca="1">CurrentTenantPhysical*$I6</f>
        <v>1733.3333333333333</v>
      </c>
      <c r="K6" s="63">
        <f ca="1">CurrentTenantMinShare*I6</f>
        <v>1733.3333333333333</v>
      </c>
      <c r="L6" s="65" t="str">
        <f t="shared" ca="1" si="0"/>
        <v>NNN</v>
      </c>
      <c r="M6" s="63">
        <f ca="1">IF($L6="Gross","Gross",IF(C10="NNN",0,IF($C16="Year 1",$I16,$D21))/IF(RunByPeriod="Month",12,1))</f>
        <v>0</v>
      </c>
      <c r="N6" s="64">
        <f ca="1">MAX(0,IF(OR(CurrentTenantVacant="Yes",C10="Gross"),0,I6-M6))</f>
        <v>8666.6666666666661</v>
      </c>
      <c r="O6" s="64">
        <f ca="1">IF(CurrentTenantVacant="Yes",0,MIN(Seasoning/12,1)*N6)</f>
        <v>8666.6666666666661</v>
      </c>
      <c r="P6" s="66">
        <f t="shared" ca="1" si="1"/>
        <v>1</v>
      </c>
      <c r="Q6" s="107">
        <f t="shared" ca="1" si="2"/>
        <v>1733.3333333333333</v>
      </c>
      <c r="R6" s="19">
        <f t="shared" ca="1" si="3"/>
        <v>1</v>
      </c>
    </row>
    <row r="7" spans="1:20" ht="15.75" thickBot="1">
      <c r="A7" s="32"/>
      <c r="B7" s="33" t="str">
        <f>LeaseFirstPayAnchor</f>
        <v>LeaseFirstPay</v>
      </c>
      <c r="C7" s="62">
        <f ca="1">OFFSET(LeaseFirstPayAnchor,CurrentTenant,0)</f>
        <v>43191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4"/>
      <c r="R7" s="18"/>
    </row>
    <row r="8" spans="1:20" ht="15.75" thickBot="1">
      <c r="A8" s="32"/>
      <c r="B8" s="33" t="str">
        <f>CAMTypeTaxAnchor</f>
        <v>CAMTypeTax</v>
      </c>
      <c r="C8" s="34" t="str">
        <f ca="1">OFFSET(CAMTypeTaxAnchor,CurrentTenant,0)</f>
        <v>NNN</v>
      </c>
      <c r="D8" s="37"/>
      <c r="E8" s="37"/>
      <c r="F8" s="37"/>
      <c r="G8" s="37"/>
      <c r="H8" s="37" t="s">
        <v>28</v>
      </c>
      <c r="I8" s="64">
        <f ca="1">SUM(I4:I6)</f>
        <v>34625</v>
      </c>
      <c r="J8" s="64">
        <f ca="1">SUM(J4:J6)</f>
        <v>6925.0000000000009</v>
      </c>
      <c r="K8" s="64">
        <f ca="1">SUM(K4:K6)</f>
        <v>6925.0000000000009</v>
      </c>
      <c r="L8" s="64"/>
      <c r="M8" s="64"/>
      <c r="N8" s="64">
        <f ca="1">SUM(N4:N6)</f>
        <v>34625</v>
      </c>
      <c r="O8" s="64">
        <f ca="1">SUM(O4:O6)</f>
        <v>34625</v>
      </c>
      <c r="P8" s="66">
        <f t="shared" ca="1" si="1"/>
        <v>1</v>
      </c>
      <c r="Q8" s="91">
        <f ca="1">SUM(Q4:Q6)</f>
        <v>6925.0000000000009</v>
      </c>
      <c r="R8" s="18">
        <f t="shared" ca="1" si="3"/>
        <v>1</v>
      </c>
    </row>
    <row r="9" spans="1:20">
      <c r="A9" s="32"/>
      <c r="B9" s="33" t="str">
        <f>CAMTypeInsuranceAnchor</f>
        <v>CAMTypeInsurance</v>
      </c>
      <c r="C9" s="34" t="str">
        <f ca="1">OFFSET(CAMTypeInsuranceAnchor,CurrentTenant,0)</f>
        <v>NNN</v>
      </c>
      <c r="D9" s="37"/>
      <c r="E9" s="37"/>
      <c r="F9" s="37"/>
      <c r="G9" s="37"/>
      <c r="H9" s="37"/>
      <c r="I9" s="37"/>
      <c r="J9" s="70">
        <f ca="1">J8/$I$8</f>
        <v>0.20000000000000004</v>
      </c>
      <c r="K9" s="70">
        <f ca="1">K8/$I$8</f>
        <v>0.20000000000000004</v>
      </c>
      <c r="L9" s="70"/>
      <c r="M9" s="70"/>
      <c r="N9" s="37"/>
      <c r="O9" s="37"/>
      <c r="P9" s="37"/>
      <c r="Q9" s="37"/>
      <c r="R9" s="39"/>
    </row>
    <row r="10" spans="1:20">
      <c r="A10" s="32"/>
      <c r="B10" s="33" t="str">
        <f>CAMTypeOtherAnchor</f>
        <v>CAMTypeOther</v>
      </c>
      <c r="C10" s="34" t="str">
        <f ca="1">OFFSET(CAMTypeOtherAnchor,CurrentTenant,0)</f>
        <v>NNN</v>
      </c>
      <c r="D10" s="37"/>
      <c r="E10" s="37"/>
      <c r="F10" s="37"/>
      <c r="G10" s="37"/>
      <c r="H10" s="37"/>
      <c r="I10" s="37"/>
      <c r="J10" s="70"/>
      <c r="K10" s="70"/>
      <c r="L10" s="70"/>
      <c r="M10" s="70"/>
      <c r="N10" s="37"/>
      <c r="O10" s="37"/>
      <c r="P10" s="37"/>
      <c r="Q10" s="37"/>
      <c r="R10" s="39"/>
    </row>
    <row r="11" spans="1:20">
      <c r="A11" s="32"/>
      <c r="B11" s="33" t="str">
        <f>VacantAnchor</f>
        <v>Vacant</v>
      </c>
      <c r="C11" s="34" t="str">
        <f ca="1">OFFSET(VacantAnchor,CurrentTenant,0)</f>
        <v>No</v>
      </c>
      <c r="D11" s="37"/>
      <c r="E11" s="37"/>
      <c r="F11" s="37"/>
      <c r="G11" s="37"/>
      <c r="H11" s="37"/>
      <c r="I11" s="37"/>
      <c r="J11" s="70"/>
      <c r="K11" s="70"/>
      <c r="L11" s="70"/>
      <c r="M11" s="70"/>
      <c r="N11" s="37"/>
      <c r="O11" s="37"/>
      <c r="P11" s="37"/>
      <c r="Q11" s="37"/>
      <c r="R11" s="39"/>
    </row>
    <row r="12" spans="1:20" ht="15.75" thickBot="1">
      <c r="A12" s="32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9"/>
    </row>
    <row r="13" spans="1:20" s="9" customFormat="1" ht="45.75" thickBot="1">
      <c r="A13" s="75"/>
      <c r="B13" s="76"/>
      <c r="C13" s="77"/>
      <c r="D13" s="96" t="s">
        <v>53</v>
      </c>
      <c r="E13" s="94" t="s">
        <v>13</v>
      </c>
      <c r="F13" s="78"/>
      <c r="G13" s="78"/>
      <c r="H13" s="96" t="s">
        <v>55</v>
      </c>
      <c r="I13" s="95">
        <f ca="1">IF(CurrentTenantVacant="Yes","Vacant",MAX(0,IF(CurrentTenantVacant="Yes","Vacant",ROUND((EffectiveDate-IF(CalcYear1Method="LeaseFirstPay",LeaseFirstPay,LeaseStart))/30,0))))</f>
        <v>12</v>
      </c>
      <c r="J13" s="78"/>
      <c r="N13" s="78"/>
      <c r="O13" s="78"/>
      <c r="P13" s="78"/>
      <c r="Q13" s="79" t="s">
        <v>64</v>
      </c>
      <c r="R13" s="87" t="s">
        <v>65</v>
      </c>
    </row>
    <row r="14" spans="1:20">
      <c r="A14" s="25"/>
      <c r="B14" s="52" t="s">
        <v>39</v>
      </c>
      <c r="C14" s="27" t="str">
        <f ca="1">OFFSET(INDIRECT($B14&amp;"Anchor"),CurrentTenant,0)</f>
        <v>NNN</v>
      </c>
      <c r="D14" s="28" t="s">
        <v>52</v>
      </c>
      <c r="E14" s="46">
        <f ca="1">IF(Seasoning&lt;12,0,IF(C14="Gross","Gross",IF(CurrentTenantVacant="Yes","Vacant",SUM(OFFSET(TaxExpenseMonth,0,MATCH(INDIRECT(CalcYear1Method),MonthPeriods,0),1,12)))))</f>
        <v>51499.999999999993</v>
      </c>
      <c r="F14" s="29"/>
      <c r="G14" s="29"/>
      <c r="H14" s="30" t="s">
        <v>51</v>
      </c>
      <c r="I14" s="31">
        <f ca="1">IF(C14="Gross","Gross",IF(C14="NNN",0,IF(CurrentTenantVacant="Yes","Vacant",IF(C19&lt;&gt;0,C19,IF(C14="Year 1",E14,OFFSET(TaxExpense,0,MATCH(C14,TImePeriods,0)))))))</f>
        <v>0</v>
      </c>
      <c r="J14" s="37"/>
      <c r="L14" s="37"/>
      <c r="N14" s="37"/>
      <c r="O14" s="37"/>
      <c r="P14" s="38" t="str">
        <f ca="1">H4</f>
        <v>Taxes</v>
      </c>
      <c r="Q14" s="110">
        <f ca="1">IF(RunByPeriod="Month",SUM(OFFSET(RecoveriesTaxMonth,CurrentTenant,0,1,12)),OFFSET(RecoveriesTax,CurrentTenant,0))</f>
        <v>10300.000000000005</v>
      </c>
      <c r="R14" s="111">
        <f>IF(RunByPeriod="month",SUM(RecoveriesTaxMonthTotal),RecoveriesTaxTotal)</f>
        <v>11215.533980582528</v>
      </c>
      <c r="T14" t="s">
        <v>82</v>
      </c>
    </row>
    <row r="15" spans="1:20">
      <c r="A15" s="32"/>
      <c r="B15" s="53" t="s">
        <v>36</v>
      </c>
      <c r="C15" s="34" t="str">
        <f ca="1">OFFSET(INDIRECT($B15&amp;"Anchor"),CurrentTenant,0)</f>
        <v>NNN</v>
      </c>
      <c r="D15" s="35" t="s">
        <v>52</v>
      </c>
      <c r="E15" s="47">
        <f ca="1">IF(Seasoning&lt;12,0,IF(C14="Gross","Gross",IF(CurrentTenantVacant="Yes","Vacant",SUM(OFFSET(InsuranceExpenseMonth,0,MATCH(INDIRECT(CalcYear1Method),MonthPeriods,0),1,12)))))</f>
        <v>259999.99999999997</v>
      </c>
      <c r="F15" s="37"/>
      <c r="G15" s="37"/>
      <c r="H15" s="38" t="s">
        <v>51</v>
      </c>
      <c r="I15" s="50">
        <f ca="1">IF(C15="Gross","Gross",IF(C15="NNN",0,IF(CurrentTenantVacant="Yes","Vacant",IF(C20&lt;&gt;0,C20,IF(C15="Year 1",E15,OFFSET(TaxExpense,0,MATCH(C15,TImePeriods,0)))))))</f>
        <v>0</v>
      </c>
      <c r="J15" s="37"/>
      <c r="L15" s="37"/>
      <c r="N15" s="37"/>
      <c r="O15" s="37"/>
      <c r="P15" s="38" t="str">
        <f t="shared" ref="P15:P16" ca="1" si="4">H5</f>
        <v>Insurance</v>
      </c>
      <c r="Q15" s="88">
        <f ca="1">IF(RunByPeriod="Month",SUM(OFFSET(RecoveriesinsuranceMonth,CurrentTenant,0,1,12)),OFFSET(RecoveriesInsurance,CurrentTenant,0))</f>
        <v>52000.000000000022</v>
      </c>
      <c r="R15" s="80">
        <f>IF(RunByPeriod="month",SUM(RecoveriesInsuranceMonthTotal),RecoveriesInsuranceTotal)</f>
        <v>57577.669902912625</v>
      </c>
    </row>
    <row r="16" spans="1:20" ht="15.75" thickBot="1">
      <c r="A16" s="40"/>
      <c r="B16" s="54" t="s">
        <v>35</v>
      </c>
      <c r="C16" s="41" t="str">
        <f ca="1">OFFSET(INDIRECT($B16&amp;"Anchor"),CurrentTenant,0)</f>
        <v>NNN</v>
      </c>
      <c r="D16" s="42" t="s">
        <v>52</v>
      </c>
      <c r="E16" s="48">
        <f ca="1">IF(Seasoning&lt;12,0,IF(C14="Gross","Gross",IF(CurrentTenantVacant="Yes","Vacant",SUM(OFFSET(OtherExpenseMonth,0,MATCH(INDIRECT(CalcYear1Method),MonthPeriods,0),1,12)))))</f>
        <v>104000.00000000001</v>
      </c>
      <c r="F16" s="43"/>
      <c r="G16" s="43"/>
      <c r="H16" s="44" t="s">
        <v>51</v>
      </c>
      <c r="I16" s="51">
        <f ca="1">IF(C16="Gross","Gross",IF(C16="NNN",0,IF(CurrentTenantVacant="Yes","Vacant",IF(C21&lt;&gt;0,C21,IF(C16="Year 1",E16,OFFSET(TaxExpense,0,MATCH(C16,TImePeriods,0)))))))</f>
        <v>0</v>
      </c>
      <c r="J16" s="37"/>
      <c r="L16" s="37"/>
      <c r="N16" s="37"/>
      <c r="O16" s="37"/>
      <c r="P16" s="38" t="str">
        <f t="shared" ca="1" si="4"/>
        <v>Other Cam Expense</v>
      </c>
      <c r="Q16" s="89">
        <f ca="1">IF(RunByPeriod="Month",SUM(OFFSET(RecoveriesOtherMonth,CurrentTenant,0,1,12)),OFFSET(RecoveriesOther,CurrentTenant,0))</f>
        <v>20800</v>
      </c>
      <c r="R16" s="81">
        <f>IF(RunByPeriod="month",SUM(RecoveriesOtherMonthTotal),RecoveriesOtherTotal)</f>
        <v>23031.067961165045</v>
      </c>
    </row>
    <row r="17" spans="1:18" ht="15.75" thickBot="1">
      <c r="A17" s="32"/>
      <c r="B17" s="33"/>
      <c r="C17" s="34"/>
      <c r="D17" s="35"/>
      <c r="E17" s="36"/>
      <c r="F17" s="37"/>
      <c r="G17" s="37"/>
      <c r="H17" s="38"/>
      <c r="I17" s="37"/>
      <c r="J17" s="37"/>
      <c r="K17" s="37"/>
      <c r="L17" s="37"/>
      <c r="M17" s="37"/>
      <c r="N17" s="37"/>
      <c r="O17" s="37"/>
      <c r="P17" s="37"/>
      <c r="Q17" s="92" t="s">
        <v>66</v>
      </c>
      <c r="R17" s="93" t="s">
        <v>67</v>
      </c>
    </row>
    <row r="18" spans="1:18" ht="21.75" thickBot="1">
      <c r="A18" s="25"/>
      <c r="B18" s="26"/>
      <c r="C18" s="27" t="s">
        <v>47</v>
      </c>
      <c r="D18" s="29" t="s">
        <v>57</v>
      </c>
      <c r="E18" s="58"/>
      <c r="F18" s="37"/>
      <c r="G18" s="37"/>
      <c r="H18" s="37"/>
      <c r="I18" s="37"/>
      <c r="J18" s="37"/>
      <c r="M18" s="86" t="s">
        <v>63</v>
      </c>
      <c r="N18" s="84"/>
      <c r="O18" s="84"/>
      <c r="P18" s="85"/>
      <c r="Q18" s="83">
        <f ca="1">SUM(Q14:Q16)</f>
        <v>83100.000000000029</v>
      </c>
      <c r="R18" s="83">
        <f>SUM(R14:R16)</f>
        <v>91824.271844660194</v>
      </c>
    </row>
    <row r="19" spans="1:18">
      <c r="A19" s="32"/>
      <c r="B19" s="53" t="s">
        <v>42</v>
      </c>
      <c r="C19" s="49">
        <f ca="1">IF(C8="Gross","Gross",OFFSET(INDIRECT(B19 &amp;"Anchor"),CurrentTenant,0))</f>
        <v>0</v>
      </c>
      <c r="D19" s="67">
        <f ca="1">IF(C8="Gross","Gross",IF(OR(C8="NNN",CurrentTenantVacant="Yes",C14="Year 1"),0,OFFSET(TaxExpense,0,MATCH(C14,TImePeriods,0))))</f>
        <v>0</v>
      </c>
      <c r="E19" s="39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9"/>
    </row>
    <row r="20" spans="1:18">
      <c r="A20" s="32"/>
      <c r="B20" s="53" t="s">
        <v>37</v>
      </c>
      <c r="C20" s="49">
        <f ca="1">IF(C9="Gross","Gross",OFFSET(INDIRECT(B20 &amp;"Anchor"),CurrentTenant,0))</f>
        <v>0</v>
      </c>
      <c r="D20" s="67">
        <f ca="1">IF(C9="Gross","Gross",IF(OR(C9="NNN",CurrentTenantVacant="Yes",C15="Year 1"),0,OFFSET(InsuranceExpense,0,MATCH(C15,TImePeriods,0))))</f>
        <v>0</v>
      </c>
      <c r="E20" s="39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9"/>
    </row>
    <row r="21" spans="1:18" ht="15.75" thickBot="1">
      <c r="A21" s="40"/>
      <c r="B21" s="54" t="s">
        <v>38</v>
      </c>
      <c r="C21" s="72">
        <f ca="1">IF(C10="Gross","Gross",OFFSET(INDIRECT(B21 &amp;"Anchor"),CurrentTenant,0))</f>
        <v>0</v>
      </c>
      <c r="D21" s="73">
        <f ca="1">IF(C10="Gross","Gross",IF(OR(C10="NNN",CurrentTenantVacant="Yes",C16="Year 1"),0,OFFSET(OtherExpense,0,MATCH(C16,TImePeriods,0))))</f>
        <v>0</v>
      </c>
      <c r="E21" s="45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9"/>
    </row>
    <row r="22" spans="1:18">
      <c r="A22" s="32"/>
      <c r="B22" s="33"/>
      <c r="C22" s="34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9"/>
    </row>
    <row r="23" spans="1:18">
      <c r="A23" s="32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9"/>
    </row>
    <row r="24" spans="1:18">
      <c r="A24" s="32"/>
      <c r="B24" s="60" t="s">
        <v>30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9"/>
    </row>
    <row r="25" spans="1:18">
      <c r="A25" s="32"/>
      <c r="B25" s="37" t="s">
        <v>24</v>
      </c>
      <c r="C25" s="63">
        <f>TenantsCAM!E1</f>
        <v>50000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9"/>
    </row>
    <row r="26" spans="1:18">
      <c r="A26" s="32"/>
      <c r="B26" s="37" t="s">
        <v>26</v>
      </c>
      <c r="C26" s="63">
        <f>TenantsCAM!E10</f>
        <v>0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9"/>
    </row>
    <row r="27" spans="1:18">
      <c r="A27" s="32"/>
      <c r="B27" s="37" t="s">
        <v>25</v>
      </c>
      <c r="C27" s="63">
        <f>C25-C26</f>
        <v>50000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9"/>
    </row>
    <row r="28" spans="1:18">
      <c r="A28" s="32"/>
      <c r="B28" s="37" t="s">
        <v>27</v>
      </c>
      <c r="C28" s="66">
        <f>C26/C25</f>
        <v>0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9"/>
    </row>
    <row r="29" spans="1:18">
      <c r="A29" s="32"/>
      <c r="B29" s="37" t="s">
        <v>27</v>
      </c>
      <c r="C29" s="71">
        <f>1-C28</f>
        <v>1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9"/>
    </row>
    <row r="30" spans="1:18">
      <c r="A30" s="32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9"/>
    </row>
    <row r="31" spans="1:18">
      <c r="A31" s="32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9"/>
    </row>
    <row r="32" spans="1:18">
      <c r="A32" s="32"/>
      <c r="B32" s="37" t="s">
        <v>59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9"/>
    </row>
    <row r="33" spans="1:18">
      <c r="A33" s="32"/>
      <c r="B33" s="37" t="s">
        <v>58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9"/>
    </row>
    <row r="34" spans="1:18">
      <c r="A34" s="32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9"/>
    </row>
    <row r="35" spans="1:18" ht="15.75" thickBot="1">
      <c r="A35" s="40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5"/>
    </row>
  </sheetData>
  <dataValidations count="10">
    <dataValidation allowBlank="1" showInputMessage="1" showErrorMessage="1" promptTitle="Seasoning" prompt="If Lease Seasoning is less than 12 months we will not calculate a base stop as the lease is too new._x000a_" sqref="I13" xr:uid="{4DADB318-7596-4D80-905C-DA347A454BD5}"/>
    <dataValidation allowBlank="1" showInputMessage="1" showErrorMessage="1" promptTitle="Calculation" prompt="this calc will be complex. For instance,  do we calc a 12 month period month-by-month or takea  proration of an entire year. Depends on factors like accrual vs cash etc this." sqref="I14:I16" xr:uid="{A41602FE-7F5B-4F3E-BD2F-A4E9CC15606E}"/>
    <dataValidation type="list" allowBlank="1" showInputMessage="1" showErrorMessage="1" promptTitle="Start CAM calcs" prompt="Start at either leeas start or frist pay (after free rent provision)" sqref="E13" xr:uid="{8FA17EE7-F75C-44FA-A9AC-39FB348E0EF0}">
      <formula1>CalcYear1Methods</formula1>
    </dataValidation>
    <dataValidation allowBlank="1" showInputMessage="1" showErrorMessage="1" promptTitle="No Negatives" prompt="Under no circumstances will recvoeries be less than zero." sqref="N3" xr:uid="{1248D73C-8FED-4D9A-9988-D86BEFDE9292}"/>
    <dataValidation type="whole" allowBlank="1" showInputMessage="1" showErrorMessage="1" errorTitle="Invalid Tenant Number" error="You must enter a whole number 1 thru number of Tenants._x000a_" promptTitle="Enter Tenant Number" prompt="Type a tenant number._x000a_" sqref="C1" xr:uid="{E296BCDC-2D6D-44AB-BC56-2A0A79FCF483}">
      <formula1>1</formula1>
      <formula2>TenantsCount</formula2>
    </dataValidation>
    <dataValidation allowBlank="1" showInputMessage="1" showErrorMessage="1" promptTitle="Demo Version Only" prompt="This demo calculator only looks at recoveries on 2018 Expenses. This field is only present to determine if certain tenants are seasoned enough to have their Year 1 Base Stops determined." sqref="J2" xr:uid="{6B26C1E0-4835-4DD7-B74E-0B107BF988AA}"/>
    <dataValidation type="list" allowBlank="1" showInputMessage="1" showErrorMessage="1" sqref="C2" xr:uid="{C20B254D-4DC7-4BEF-85F4-D339CAB50D20}">
      <formula1>RunByChoices</formula1>
    </dataValidation>
    <dataValidation allowBlank="1" showInputMessage="1" showErrorMessage="1" promptTitle="By Month" prompt="This is only applicable if RunByPeriod is set to &quot;Month&quot;._x000a_" sqref="I1" xr:uid="{E8DB037F-0EBF-4CDD-A4F4-01FC9FBF1A85}"/>
    <dataValidation allowBlank="1" showInputMessage="1" showErrorMessage="1" promptTitle="Vacancy" prompt="For purposes of the Demo this is a static vacancy however this should be calculated each monht in a real-world analysis." sqref="D5" xr:uid="{D0AE3E05-7CE3-4061-90C2-BC2F60607C03}"/>
    <dataValidation allowBlank="1" showInputMessage="1" showErrorMessage="1" promptTitle="Partial" prompt="In the Runby Year mode, some tenants may need to be prorated for a partial year." sqref="O3" xr:uid="{8265B390-C1CD-4D18-8D1A-DBA207817582}"/>
  </dataValidations>
  <pageMargins left="0.7" right="0.7" top="0.75" bottom="0.75" header="0.3" footer="0.3"/>
  <pageSetup scale="5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Main">
                <anchor moveWithCells="1" sizeWithCells="1">
                  <from>
                    <xdr:col>3</xdr:col>
                    <xdr:colOff>581025</xdr:colOff>
                    <xdr:row>1</xdr:row>
                    <xdr:rowOff>123825</xdr:rowOff>
                  </from>
                  <to>
                    <xdr:col>5</xdr:col>
                    <xdr:colOff>247650</xdr:colOff>
                    <xdr:row>1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7113-EABB-41A8-9955-12BA7BB0A696}">
  <sheetPr codeName="Sheet9"/>
  <dimension ref="A1:D21"/>
  <sheetViews>
    <sheetView workbookViewId="0">
      <selection activeCell="B4" sqref="B4"/>
    </sheetView>
  </sheetViews>
  <sheetFormatPr defaultRowHeight="15"/>
  <cols>
    <col min="1" max="1" width="18.85546875" customWidth="1"/>
    <col min="2" max="2" width="24.28515625" customWidth="1"/>
    <col min="3" max="3" width="16.85546875" customWidth="1"/>
    <col min="4" max="4" width="16.28515625" customWidth="1"/>
  </cols>
  <sheetData>
    <row r="1" spans="1:4" ht="45" customHeight="1" thickBot="1">
      <c r="A1" s="200" t="s">
        <v>597</v>
      </c>
      <c r="B1" s="198"/>
      <c r="C1" s="198"/>
      <c r="D1" s="199"/>
    </row>
    <row r="2" spans="1:4">
      <c r="A2" s="201" t="s">
        <v>596</v>
      </c>
      <c r="B2" s="202">
        <f>EffectiveDate</f>
        <v>43466</v>
      </c>
      <c r="C2" s="37"/>
      <c r="D2" s="39"/>
    </row>
    <row r="3" spans="1:4">
      <c r="A3" s="201"/>
      <c r="B3" s="37"/>
      <c r="C3" s="37"/>
      <c r="D3" s="39"/>
    </row>
    <row r="4" spans="1:4">
      <c r="A4" s="203" t="str">
        <f>CalcCAM!B3</f>
        <v>TenantName</v>
      </c>
      <c r="B4" s="34" t="str">
        <f ca="1">CalcCAM!C3</f>
        <v>Triple Net Tenant</v>
      </c>
      <c r="C4" s="37"/>
      <c r="D4" s="39"/>
    </row>
    <row r="5" spans="1:4">
      <c r="A5" s="204" t="str">
        <f>CalcCAM!B4</f>
        <v>LeaseStart</v>
      </c>
      <c r="B5" s="62">
        <f ca="1">CalcCAM!C4</f>
        <v>43101</v>
      </c>
      <c r="C5" s="37"/>
      <c r="D5" s="39"/>
    </row>
    <row r="6" spans="1:4">
      <c r="A6" s="204" t="str">
        <f>CalcCAM!B5</f>
        <v>SquareFootage</v>
      </c>
      <c r="B6" s="197">
        <f ca="1">CalcCAM!C5</f>
        <v>10000</v>
      </c>
      <c r="C6" s="37"/>
      <c r="D6" s="39"/>
    </row>
    <row r="7" spans="1:4">
      <c r="A7" s="204" t="str">
        <f>CalcCAM!B6</f>
        <v>None</v>
      </c>
      <c r="B7" s="69" t="str">
        <f ca="1">CalcCAM!C6</f>
        <v>None</v>
      </c>
      <c r="C7" s="37"/>
      <c r="D7" s="39"/>
    </row>
    <row r="8" spans="1:4">
      <c r="A8" s="204" t="str">
        <f>CalcCAM!B7</f>
        <v>LeaseFirstPay</v>
      </c>
      <c r="B8" s="62">
        <f ca="1">CalcCAM!C7</f>
        <v>43191</v>
      </c>
      <c r="C8" s="37"/>
      <c r="D8" s="39"/>
    </row>
    <row r="9" spans="1:4">
      <c r="A9" s="204" t="str">
        <f>CalcCAM!B8</f>
        <v>CAMTypeTax</v>
      </c>
      <c r="B9" s="34" t="str">
        <f ca="1">CalcCAM!C8</f>
        <v>NNN</v>
      </c>
      <c r="C9" s="37"/>
      <c r="D9" s="39"/>
    </row>
    <row r="10" spans="1:4">
      <c r="A10" s="204" t="str">
        <f>CalcCAM!B9</f>
        <v>CAMTypeInsurance</v>
      </c>
      <c r="B10" s="34" t="str">
        <f ca="1">CalcCAM!C9</f>
        <v>NNN</v>
      </c>
      <c r="C10" s="37"/>
      <c r="D10" s="39"/>
    </row>
    <row r="11" spans="1:4">
      <c r="A11" s="204" t="str">
        <f>CalcCAM!B10</f>
        <v>CAMTypeOther</v>
      </c>
      <c r="B11" s="34" t="str">
        <f ca="1">CalcCAM!C10</f>
        <v>NNN</v>
      </c>
      <c r="C11" s="37"/>
      <c r="D11" s="39"/>
    </row>
    <row r="12" spans="1:4">
      <c r="A12" s="204" t="str">
        <f>CalcCAM!B11</f>
        <v>Vacant</v>
      </c>
      <c r="B12" s="34" t="str">
        <f ca="1">CalcCAM!C11</f>
        <v>No</v>
      </c>
      <c r="C12" s="37"/>
      <c r="D12" s="39"/>
    </row>
    <row r="13" spans="1:4">
      <c r="A13" s="32"/>
      <c r="B13" s="37"/>
      <c r="C13" s="37"/>
      <c r="D13" s="39"/>
    </row>
    <row r="14" spans="1:4">
      <c r="A14" s="32"/>
      <c r="B14" s="37"/>
      <c r="C14" s="37"/>
      <c r="D14" s="39"/>
    </row>
    <row r="15" spans="1:4" ht="30">
      <c r="A15" s="32" t="str">
        <f>CalcCAM!G3</f>
        <v>Cat #</v>
      </c>
      <c r="B15" s="60" t="str">
        <f>CalcCAM!H3</f>
        <v>Category name</v>
      </c>
      <c r="C15" s="61" t="str">
        <f>CalcCAM!I3</f>
        <v>This Month Expense Amount</v>
      </c>
      <c r="D15" s="205" t="s">
        <v>595</v>
      </c>
    </row>
    <row r="16" spans="1:4">
      <c r="A16" s="32">
        <f>CalcCAM!G4</f>
        <v>1</v>
      </c>
      <c r="B16" s="37" t="str">
        <f ca="1">CalcCAM!H4</f>
        <v>Taxes</v>
      </c>
      <c r="C16" s="63">
        <f ca="1">CalcCAM!I4</f>
        <v>4291.666666666667</v>
      </c>
      <c r="D16" s="80">
        <f ca="1">CalcCAM!Q4</f>
        <v>858.33333333333348</v>
      </c>
    </row>
    <row r="17" spans="1:4">
      <c r="A17" s="32">
        <f>CalcCAM!G5</f>
        <v>2</v>
      </c>
      <c r="B17" s="37" t="str">
        <f ca="1">CalcCAM!H5</f>
        <v>Insurance</v>
      </c>
      <c r="C17" s="63">
        <f ca="1">CalcCAM!I5</f>
        <v>21666.666666666668</v>
      </c>
      <c r="D17" s="80">
        <f ca="1">CalcCAM!Q5</f>
        <v>4333.3333333333339</v>
      </c>
    </row>
    <row r="18" spans="1:4">
      <c r="A18" s="32">
        <f>CalcCAM!G6</f>
        <v>3</v>
      </c>
      <c r="B18" s="37" t="str">
        <f ca="1">CalcCAM!H6</f>
        <v>Other Cam Expense</v>
      </c>
      <c r="C18" s="63">
        <f ca="1">CalcCAM!I6</f>
        <v>8666.6666666666661</v>
      </c>
      <c r="D18" s="80">
        <f ca="1">CalcCAM!Q6</f>
        <v>1733.3333333333333</v>
      </c>
    </row>
    <row r="19" spans="1:4">
      <c r="A19" s="32"/>
      <c r="B19" s="37"/>
      <c r="C19" s="37"/>
      <c r="D19" s="80">
        <f>CalcCAM!Q7</f>
        <v>0</v>
      </c>
    </row>
    <row r="20" spans="1:4">
      <c r="A20" s="32"/>
      <c r="B20" s="60" t="str">
        <f>CalcCAM!H8</f>
        <v>TOTAL</v>
      </c>
      <c r="C20" s="206">
        <f ca="1">CalcCAM!I8</f>
        <v>34625</v>
      </c>
      <c r="D20" s="207">
        <f ca="1">CalcCAM!Q8</f>
        <v>6925.0000000000009</v>
      </c>
    </row>
    <row r="21" spans="1:4" ht="15.75" thickBot="1">
      <c r="A21" s="40"/>
      <c r="B21" s="43"/>
      <c r="C21" s="43"/>
      <c r="D21" s="4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4426-2551-4AC4-916B-1758A25AF42A}">
  <sheetPr codeName="Sheet2"/>
  <dimension ref="A1:BC15"/>
  <sheetViews>
    <sheetView workbookViewId="0">
      <selection activeCell="A22" sqref="A22"/>
    </sheetView>
  </sheetViews>
  <sheetFormatPr defaultRowHeight="15"/>
  <cols>
    <col min="1" max="2" width="24.42578125" customWidth="1"/>
    <col min="3" max="3" width="21.85546875" customWidth="1"/>
    <col min="4" max="4" width="26.42578125" customWidth="1"/>
    <col min="10" max="10" width="26.85546875" customWidth="1"/>
    <col min="11" max="22" width="13.28515625" bestFit="1" customWidth="1"/>
    <col min="23" max="34" width="13.28515625" customWidth="1"/>
    <col min="35" max="46" width="13.28515625" bestFit="1" customWidth="1"/>
  </cols>
  <sheetData>
    <row r="1" spans="1:55" ht="15.75" thickBot="1">
      <c r="A1" t="s">
        <v>43</v>
      </c>
      <c r="B1" s="15">
        <v>2016</v>
      </c>
      <c r="C1" s="16">
        <v>2017</v>
      </c>
      <c r="D1" s="16">
        <v>2018</v>
      </c>
      <c r="E1" s="16"/>
      <c r="F1" s="16"/>
      <c r="G1" s="16"/>
      <c r="H1" s="16"/>
      <c r="I1" s="17"/>
      <c r="J1" t="s">
        <v>72</v>
      </c>
      <c r="K1" s="21">
        <v>42370</v>
      </c>
      <c r="L1" s="22">
        <f>EDATE(K1,1)</f>
        <v>42401</v>
      </c>
      <c r="M1" s="22">
        <f t="shared" ref="M1:AT1" si="0">EDATE(L1,1)</f>
        <v>42430</v>
      </c>
      <c r="N1" s="22">
        <f t="shared" si="0"/>
        <v>42461</v>
      </c>
      <c r="O1" s="22">
        <f t="shared" si="0"/>
        <v>42491</v>
      </c>
      <c r="P1" s="22">
        <f t="shared" si="0"/>
        <v>42522</v>
      </c>
      <c r="Q1" s="22">
        <f t="shared" si="0"/>
        <v>42552</v>
      </c>
      <c r="R1" s="22">
        <f t="shared" si="0"/>
        <v>42583</v>
      </c>
      <c r="S1" s="22">
        <f t="shared" si="0"/>
        <v>42614</v>
      </c>
      <c r="T1" s="22">
        <f t="shared" si="0"/>
        <v>42644</v>
      </c>
      <c r="U1" s="22">
        <f t="shared" si="0"/>
        <v>42675</v>
      </c>
      <c r="V1" s="22">
        <f t="shared" si="0"/>
        <v>42705</v>
      </c>
      <c r="W1" s="22">
        <f t="shared" si="0"/>
        <v>42736</v>
      </c>
      <c r="X1" s="22">
        <f t="shared" si="0"/>
        <v>42767</v>
      </c>
      <c r="Y1" s="22">
        <f t="shared" si="0"/>
        <v>42795</v>
      </c>
      <c r="Z1" s="22">
        <f t="shared" si="0"/>
        <v>42826</v>
      </c>
      <c r="AA1" s="22">
        <f t="shared" si="0"/>
        <v>42856</v>
      </c>
      <c r="AB1" s="22">
        <f t="shared" si="0"/>
        <v>42887</v>
      </c>
      <c r="AC1" s="22">
        <f t="shared" si="0"/>
        <v>42917</v>
      </c>
      <c r="AD1" s="22">
        <f t="shared" si="0"/>
        <v>42948</v>
      </c>
      <c r="AE1" s="22">
        <f t="shared" si="0"/>
        <v>42979</v>
      </c>
      <c r="AF1" s="22">
        <f t="shared" si="0"/>
        <v>43009</v>
      </c>
      <c r="AG1" s="22">
        <f t="shared" si="0"/>
        <v>43040</v>
      </c>
      <c r="AH1" s="22">
        <f t="shared" si="0"/>
        <v>43070</v>
      </c>
      <c r="AI1" s="100">
        <f t="shared" si="0"/>
        <v>43101</v>
      </c>
      <c r="AJ1" s="22">
        <f t="shared" si="0"/>
        <v>43132</v>
      </c>
      <c r="AK1" s="22">
        <f t="shared" si="0"/>
        <v>43160</v>
      </c>
      <c r="AL1" s="22">
        <f t="shared" si="0"/>
        <v>43191</v>
      </c>
      <c r="AM1" s="22">
        <f t="shared" si="0"/>
        <v>43221</v>
      </c>
      <c r="AN1" s="22">
        <f t="shared" si="0"/>
        <v>43252</v>
      </c>
      <c r="AO1" s="22">
        <f t="shared" si="0"/>
        <v>43282</v>
      </c>
      <c r="AP1" s="22">
        <f t="shared" si="0"/>
        <v>43313</v>
      </c>
      <c r="AQ1" s="22">
        <f t="shared" si="0"/>
        <v>43344</v>
      </c>
      <c r="AR1" s="22">
        <f t="shared" si="0"/>
        <v>43374</v>
      </c>
      <c r="AS1" s="22">
        <f t="shared" si="0"/>
        <v>43405</v>
      </c>
      <c r="AT1" s="22">
        <f t="shared" si="0"/>
        <v>43435</v>
      </c>
      <c r="AU1" s="2"/>
      <c r="AV1" s="2"/>
      <c r="AW1" s="2"/>
      <c r="AX1" s="2"/>
      <c r="AY1" s="2"/>
      <c r="AZ1" s="2"/>
      <c r="BA1" s="2"/>
      <c r="BB1" s="2"/>
      <c r="BC1" s="2"/>
    </row>
    <row r="2" spans="1:55">
      <c r="A2" t="s">
        <v>4</v>
      </c>
      <c r="B2" s="6">
        <f>C2/1.03</f>
        <v>48543.689320388345</v>
      </c>
      <c r="C2" s="5">
        <f>1*TotalSquareFootage</f>
        <v>50000</v>
      </c>
      <c r="D2" s="4">
        <f>C2*1.03</f>
        <v>51500</v>
      </c>
      <c r="J2" t="s">
        <v>4</v>
      </c>
      <c r="K2" s="6">
        <f>$B2/12</f>
        <v>4045.3074433656952</v>
      </c>
      <c r="L2" s="6">
        <f t="shared" ref="L2:V4" si="1">$B2/12</f>
        <v>4045.3074433656952</v>
      </c>
      <c r="M2" s="6">
        <f t="shared" si="1"/>
        <v>4045.3074433656952</v>
      </c>
      <c r="N2" s="6">
        <f t="shared" si="1"/>
        <v>4045.3074433656952</v>
      </c>
      <c r="O2" s="6">
        <f t="shared" si="1"/>
        <v>4045.3074433656952</v>
      </c>
      <c r="P2" s="6">
        <f t="shared" si="1"/>
        <v>4045.3074433656952</v>
      </c>
      <c r="Q2" s="6">
        <f t="shared" si="1"/>
        <v>4045.3074433656952</v>
      </c>
      <c r="R2" s="6">
        <f t="shared" si="1"/>
        <v>4045.3074433656952</v>
      </c>
      <c r="S2" s="6">
        <f t="shared" si="1"/>
        <v>4045.3074433656952</v>
      </c>
      <c r="T2" s="6">
        <f t="shared" si="1"/>
        <v>4045.3074433656952</v>
      </c>
      <c r="U2" s="6">
        <f t="shared" si="1"/>
        <v>4045.3074433656952</v>
      </c>
      <c r="V2" s="6">
        <f t="shared" si="1"/>
        <v>4045.3074433656952</v>
      </c>
      <c r="W2" s="6">
        <f>$C2/12</f>
        <v>4166.666666666667</v>
      </c>
      <c r="X2" s="6">
        <f t="shared" ref="X2:AH4" si="2">$C2/12</f>
        <v>4166.666666666667</v>
      </c>
      <c r="Y2" s="6">
        <f t="shared" si="2"/>
        <v>4166.666666666667</v>
      </c>
      <c r="Z2" s="6">
        <f t="shared" si="2"/>
        <v>4166.666666666667</v>
      </c>
      <c r="AA2" s="6">
        <f t="shared" si="2"/>
        <v>4166.666666666667</v>
      </c>
      <c r="AB2" s="6">
        <f t="shared" si="2"/>
        <v>4166.666666666667</v>
      </c>
      <c r="AC2" s="6">
        <f t="shared" si="2"/>
        <v>4166.666666666667</v>
      </c>
      <c r="AD2" s="6">
        <f t="shared" si="2"/>
        <v>4166.666666666667</v>
      </c>
      <c r="AE2" s="6">
        <f t="shared" si="2"/>
        <v>4166.666666666667</v>
      </c>
      <c r="AF2" s="6">
        <f t="shared" si="2"/>
        <v>4166.666666666667</v>
      </c>
      <c r="AG2" s="6">
        <f t="shared" si="2"/>
        <v>4166.666666666667</v>
      </c>
      <c r="AH2" s="6">
        <f t="shared" si="2"/>
        <v>4166.666666666667</v>
      </c>
      <c r="AI2" s="6">
        <f t="shared" ref="AI2:AT4" si="3">$D2/12</f>
        <v>4291.666666666667</v>
      </c>
      <c r="AJ2" s="6">
        <f t="shared" si="3"/>
        <v>4291.666666666667</v>
      </c>
      <c r="AK2" s="6">
        <f t="shared" si="3"/>
        <v>4291.666666666667</v>
      </c>
      <c r="AL2" s="6">
        <f t="shared" si="3"/>
        <v>4291.666666666667</v>
      </c>
      <c r="AM2" s="6">
        <f t="shared" si="3"/>
        <v>4291.666666666667</v>
      </c>
      <c r="AN2" s="6">
        <f t="shared" si="3"/>
        <v>4291.666666666667</v>
      </c>
      <c r="AO2" s="6">
        <f t="shared" si="3"/>
        <v>4291.666666666667</v>
      </c>
      <c r="AP2" s="6">
        <f t="shared" si="3"/>
        <v>4291.666666666667</v>
      </c>
      <c r="AQ2" s="6">
        <f t="shared" si="3"/>
        <v>4291.666666666667</v>
      </c>
      <c r="AR2" s="6">
        <f t="shared" si="3"/>
        <v>4291.666666666667</v>
      </c>
      <c r="AS2" s="6">
        <f t="shared" si="3"/>
        <v>4291.666666666667</v>
      </c>
      <c r="AT2" s="6">
        <f t="shared" si="3"/>
        <v>4291.666666666667</v>
      </c>
    </row>
    <row r="3" spans="1:55">
      <c r="A3" t="s">
        <v>5</v>
      </c>
      <c r="B3" s="6">
        <f>C3/1.03</f>
        <v>242718.44660194175</v>
      </c>
      <c r="C3" s="5">
        <f>5*TotalSquareFootage</f>
        <v>250000</v>
      </c>
      <c r="D3" s="4">
        <f>C3*1.04</f>
        <v>260000</v>
      </c>
      <c r="J3" t="s">
        <v>5</v>
      </c>
      <c r="K3" s="6">
        <f t="shared" ref="K3:K4" si="4">$B3/12</f>
        <v>20226.537216828478</v>
      </c>
      <c r="L3" s="6">
        <f t="shared" si="1"/>
        <v>20226.537216828478</v>
      </c>
      <c r="M3" s="6">
        <f t="shared" si="1"/>
        <v>20226.537216828478</v>
      </c>
      <c r="N3" s="6">
        <f t="shared" si="1"/>
        <v>20226.537216828478</v>
      </c>
      <c r="O3" s="6">
        <f t="shared" si="1"/>
        <v>20226.537216828478</v>
      </c>
      <c r="P3" s="6">
        <f t="shared" si="1"/>
        <v>20226.537216828478</v>
      </c>
      <c r="Q3" s="6">
        <f t="shared" si="1"/>
        <v>20226.537216828478</v>
      </c>
      <c r="R3" s="6">
        <f t="shared" si="1"/>
        <v>20226.537216828478</v>
      </c>
      <c r="S3" s="6">
        <f t="shared" si="1"/>
        <v>20226.537216828478</v>
      </c>
      <c r="T3" s="6">
        <f t="shared" si="1"/>
        <v>20226.537216828478</v>
      </c>
      <c r="U3" s="6">
        <f t="shared" si="1"/>
        <v>20226.537216828478</v>
      </c>
      <c r="V3" s="6">
        <f t="shared" si="1"/>
        <v>20226.537216828478</v>
      </c>
      <c r="W3" s="6">
        <f t="shared" ref="W3:W4" si="5">$C3/12</f>
        <v>20833.333333333332</v>
      </c>
      <c r="X3" s="6">
        <f t="shared" si="2"/>
        <v>20833.333333333332</v>
      </c>
      <c r="Y3" s="6">
        <f t="shared" si="2"/>
        <v>20833.333333333332</v>
      </c>
      <c r="Z3" s="6">
        <f t="shared" si="2"/>
        <v>20833.333333333332</v>
      </c>
      <c r="AA3" s="6">
        <f t="shared" si="2"/>
        <v>20833.333333333332</v>
      </c>
      <c r="AB3" s="6">
        <f t="shared" si="2"/>
        <v>20833.333333333332</v>
      </c>
      <c r="AC3" s="6">
        <f t="shared" si="2"/>
        <v>20833.333333333332</v>
      </c>
      <c r="AD3" s="6">
        <f t="shared" si="2"/>
        <v>20833.333333333332</v>
      </c>
      <c r="AE3" s="6">
        <f t="shared" si="2"/>
        <v>20833.333333333332</v>
      </c>
      <c r="AF3" s="6">
        <f t="shared" si="2"/>
        <v>20833.333333333332</v>
      </c>
      <c r="AG3" s="6">
        <f t="shared" si="2"/>
        <v>20833.333333333332</v>
      </c>
      <c r="AH3" s="6">
        <f t="shared" si="2"/>
        <v>20833.333333333332</v>
      </c>
      <c r="AI3" s="6">
        <f t="shared" si="3"/>
        <v>21666.666666666668</v>
      </c>
      <c r="AJ3" s="6">
        <f t="shared" si="3"/>
        <v>21666.666666666668</v>
      </c>
      <c r="AK3" s="6">
        <f t="shared" si="3"/>
        <v>21666.666666666668</v>
      </c>
      <c r="AL3" s="6">
        <f t="shared" si="3"/>
        <v>21666.666666666668</v>
      </c>
      <c r="AM3" s="6">
        <f t="shared" si="3"/>
        <v>21666.666666666668</v>
      </c>
      <c r="AN3" s="6">
        <f t="shared" si="3"/>
        <v>21666.666666666668</v>
      </c>
      <c r="AO3" s="6">
        <f t="shared" si="3"/>
        <v>21666.666666666668</v>
      </c>
      <c r="AP3" s="6">
        <f t="shared" si="3"/>
        <v>21666.666666666668</v>
      </c>
      <c r="AQ3" s="6">
        <f t="shared" si="3"/>
        <v>21666.666666666668</v>
      </c>
      <c r="AR3" s="6">
        <f t="shared" si="3"/>
        <v>21666.666666666668</v>
      </c>
      <c r="AS3" s="6">
        <f t="shared" si="3"/>
        <v>21666.666666666668</v>
      </c>
      <c r="AT3" s="6">
        <f t="shared" si="3"/>
        <v>21666.666666666668</v>
      </c>
    </row>
    <row r="4" spans="1:55">
      <c r="A4" t="s">
        <v>20</v>
      </c>
      <c r="B4" s="6">
        <f>C4/1.03</f>
        <v>97087.378640776689</v>
      </c>
      <c r="C4" s="5">
        <f>2*TotalSquareFootage</f>
        <v>100000</v>
      </c>
      <c r="D4" s="4">
        <f>C4*1.04</f>
        <v>104000</v>
      </c>
      <c r="J4" t="s">
        <v>20</v>
      </c>
      <c r="K4" s="6">
        <f t="shared" si="4"/>
        <v>8090.6148867313905</v>
      </c>
      <c r="L4" s="6">
        <f t="shared" si="1"/>
        <v>8090.6148867313905</v>
      </c>
      <c r="M4" s="6">
        <f t="shared" si="1"/>
        <v>8090.6148867313905</v>
      </c>
      <c r="N4" s="6">
        <f t="shared" si="1"/>
        <v>8090.6148867313905</v>
      </c>
      <c r="O4" s="6">
        <f t="shared" si="1"/>
        <v>8090.6148867313905</v>
      </c>
      <c r="P4" s="6">
        <f t="shared" si="1"/>
        <v>8090.6148867313905</v>
      </c>
      <c r="Q4" s="6">
        <f t="shared" si="1"/>
        <v>8090.6148867313905</v>
      </c>
      <c r="R4" s="6">
        <f t="shared" si="1"/>
        <v>8090.6148867313905</v>
      </c>
      <c r="S4" s="6">
        <f t="shared" si="1"/>
        <v>8090.6148867313905</v>
      </c>
      <c r="T4" s="6">
        <f t="shared" si="1"/>
        <v>8090.6148867313905</v>
      </c>
      <c r="U4" s="6">
        <f t="shared" si="1"/>
        <v>8090.6148867313905</v>
      </c>
      <c r="V4" s="6">
        <f t="shared" si="1"/>
        <v>8090.6148867313905</v>
      </c>
      <c r="W4" s="6">
        <f t="shared" si="5"/>
        <v>8333.3333333333339</v>
      </c>
      <c r="X4" s="6">
        <f t="shared" si="2"/>
        <v>8333.3333333333339</v>
      </c>
      <c r="Y4" s="6">
        <f t="shared" si="2"/>
        <v>8333.3333333333339</v>
      </c>
      <c r="Z4" s="6">
        <f t="shared" si="2"/>
        <v>8333.3333333333339</v>
      </c>
      <c r="AA4" s="6">
        <f t="shared" si="2"/>
        <v>8333.3333333333339</v>
      </c>
      <c r="AB4" s="6">
        <f t="shared" si="2"/>
        <v>8333.3333333333339</v>
      </c>
      <c r="AC4" s="6">
        <f t="shared" si="2"/>
        <v>8333.3333333333339</v>
      </c>
      <c r="AD4" s="6">
        <f t="shared" si="2"/>
        <v>8333.3333333333339</v>
      </c>
      <c r="AE4" s="6">
        <f t="shared" si="2"/>
        <v>8333.3333333333339</v>
      </c>
      <c r="AF4" s="6">
        <f t="shared" si="2"/>
        <v>8333.3333333333339</v>
      </c>
      <c r="AG4" s="6">
        <f t="shared" si="2"/>
        <v>8333.3333333333339</v>
      </c>
      <c r="AH4" s="6">
        <f t="shared" si="2"/>
        <v>8333.3333333333339</v>
      </c>
      <c r="AI4" s="6">
        <f t="shared" si="3"/>
        <v>8666.6666666666661</v>
      </c>
      <c r="AJ4" s="6">
        <f t="shared" si="3"/>
        <v>8666.6666666666661</v>
      </c>
      <c r="AK4" s="6">
        <f t="shared" si="3"/>
        <v>8666.6666666666661</v>
      </c>
      <c r="AL4" s="6">
        <f t="shared" si="3"/>
        <v>8666.6666666666661</v>
      </c>
      <c r="AM4" s="6">
        <f t="shared" si="3"/>
        <v>8666.6666666666661</v>
      </c>
      <c r="AN4" s="6">
        <f t="shared" si="3"/>
        <v>8666.6666666666661</v>
      </c>
      <c r="AO4" s="6">
        <f t="shared" si="3"/>
        <v>8666.6666666666661</v>
      </c>
      <c r="AP4" s="6">
        <f t="shared" si="3"/>
        <v>8666.6666666666661</v>
      </c>
      <c r="AQ4" s="6">
        <f t="shared" si="3"/>
        <v>8666.6666666666661</v>
      </c>
      <c r="AR4" s="6">
        <f t="shared" si="3"/>
        <v>8666.6666666666661</v>
      </c>
      <c r="AS4" s="6">
        <f t="shared" si="3"/>
        <v>8666.6666666666661</v>
      </c>
      <c r="AT4" s="6">
        <f t="shared" si="3"/>
        <v>8666.6666666666661</v>
      </c>
    </row>
    <row r="5" spans="1:55">
      <c r="C5" s="4"/>
      <c r="D5" s="4"/>
    </row>
    <row r="6" spans="1:55">
      <c r="A6" t="s">
        <v>10</v>
      </c>
      <c r="B6" s="6">
        <f>SUM(B2:B4)</f>
        <v>388349.51456310676</v>
      </c>
      <c r="C6" s="6">
        <f>SUM(C2:C4)</f>
        <v>400000</v>
      </c>
      <c r="D6" s="6">
        <f>SUM(D2:D4)</f>
        <v>415500</v>
      </c>
    </row>
    <row r="10" spans="1:55">
      <c r="A10" t="s">
        <v>46</v>
      </c>
      <c r="D10" s="1">
        <v>2018</v>
      </c>
      <c r="J10" t="s">
        <v>73</v>
      </c>
    </row>
    <row r="11" spans="1:55">
      <c r="A11" t="s">
        <v>21</v>
      </c>
      <c r="D11" s="4">
        <f>TenantsCAM!AF9</f>
        <v>11215.533980582526</v>
      </c>
      <c r="E11" s="20">
        <f>D11/D2</f>
        <v>0.21777735884626265</v>
      </c>
    </row>
    <row r="12" spans="1:55">
      <c r="A12" t="s">
        <v>5</v>
      </c>
      <c r="D12" s="4">
        <f>TenantsCAM!AG9</f>
        <v>57577.66990291261</v>
      </c>
      <c r="E12" s="20">
        <f t="shared" ref="E12:E13" si="6">D12/D3</f>
        <v>0.22145257654966388</v>
      </c>
    </row>
    <row r="13" spans="1:55">
      <c r="A13" t="s">
        <v>22</v>
      </c>
      <c r="D13" s="4">
        <f>TenantsCAM!AH9</f>
        <v>23031.067961165052</v>
      </c>
      <c r="E13" s="20">
        <f t="shared" si="6"/>
        <v>0.22145257654966397</v>
      </c>
    </row>
    <row r="14" spans="1:55">
      <c r="D14" s="4"/>
    </row>
    <row r="15" spans="1:55">
      <c r="A15" t="s">
        <v>10</v>
      </c>
      <c r="D15" s="4">
        <f>SUM(D11:D13)</f>
        <v>91824.271844660194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118</vt:i4>
      </vt:variant>
    </vt:vector>
  </HeadingPairs>
  <TitlesOfParts>
    <vt:vector size="128" baseType="lpstr">
      <vt:lpstr>CommonBrainDash</vt:lpstr>
      <vt:lpstr>CommonBrain</vt:lpstr>
      <vt:lpstr>TenantsCAM</vt:lpstr>
      <vt:lpstr>CommonBrainImages</vt:lpstr>
      <vt:lpstr>data</vt:lpstr>
      <vt:lpstr>links</vt:lpstr>
      <vt:lpstr>CalcCAM</vt:lpstr>
      <vt:lpstr>ViewCAM</vt:lpstr>
      <vt:lpstr>ExpensesCAM</vt:lpstr>
      <vt:lpstr>refs</vt:lpstr>
      <vt:lpstr>ActiveTenantName</vt:lpstr>
      <vt:lpstr>Address</vt:lpstr>
      <vt:lpstr>Addresses</vt:lpstr>
      <vt:lpstr>AnchorMaintenance</vt:lpstr>
      <vt:lpstr>AnchorRoofSystem</vt:lpstr>
      <vt:lpstr>AnchorShape</vt:lpstr>
      <vt:lpstr>BOOLEAN</vt:lpstr>
      <vt:lpstr>ByMonthAnchor</vt:lpstr>
      <vt:lpstr>ByYearAnchor</vt:lpstr>
      <vt:lpstr>CalcYear1Method</vt:lpstr>
      <vt:lpstr>CalcYear1Methods</vt:lpstr>
      <vt:lpstr>CAMLinkAnchor</vt:lpstr>
      <vt:lpstr>CamStatementTitle</vt:lpstr>
      <vt:lpstr>CAMTypeInsuranceAnchor</vt:lpstr>
      <vt:lpstr>CAMTypeOtherAnchor</vt:lpstr>
      <vt:lpstr>CAMTypeTaxAnchor</vt:lpstr>
      <vt:lpstr>Cats</vt:lpstr>
      <vt:lpstr>CBDashItemGeography</vt:lpstr>
      <vt:lpstr>CBDashItemName</vt:lpstr>
      <vt:lpstr>CBDashItemName2</vt:lpstr>
      <vt:lpstr>CBDashItemOther</vt:lpstr>
      <vt:lpstr>CBDashItemStatus</vt:lpstr>
      <vt:lpstr>CBImageDashItem</vt:lpstr>
      <vt:lpstr>CBImageJustification</vt:lpstr>
      <vt:lpstr>CBImageLink</vt:lpstr>
      <vt:lpstr>CBImageMajorCategory</vt:lpstr>
      <vt:lpstr>CBImagePosition</vt:lpstr>
      <vt:lpstr>CBImageSheetName</vt:lpstr>
      <vt:lpstr>CBImageTabName</vt:lpstr>
      <vt:lpstr>CBImageType</vt:lpstr>
      <vt:lpstr>CBrainDashItem</vt:lpstr>
      <vt:lpstr>CBrainHover</vt:lpstr>
      <vt:lpstr>CBrainJustification</vt:lpstr>
      <vt:lpstr>CBrainLogo</vt:lpstr>
      <vt:lpstr>CBrainMajor</vt:lpstr>
      <vt:lpstr>CBrainPage</vt:lpstr>
      <vt:lpstr>CBrainSheet</vt:lpstr>
      <vt:lpstr>CBrainSource</vt:lpstr>
      <vt:lpstr>CBrainSpecific</vt:lpstr>
      <vt:lpstr>CBrainTab</vt:lpstr>
      <vt:lpstr>CBrainTitle</vt:lpstr>
      <vt:lpstr>CBrainValue</vt:lpstr>
      <vt:lpstr>ChoicesMaintenance</vt:lpstr>
      <vt:lpstr>ChoicesRoofSystem</vt:lpstr>
      <vt:lpstr>ChoicesSHAPECONF</vt:lpstr>
      <vt:lpstr>ConstructionType</vt:lpstr>
      <vt:lpstr>CountDashboardItems</vt:lpstr>
      <vt:lpstr>CurrentMonth</vt:lpstr>
      <vt:lpstr>CurrentTenant</vt:lpstr>
      <vt:lpstr>CurrentTenantMinShare</vt:lpstr>
      <vt:lpstr>CurrentTenantPhysical</vt:lpstr>
      <vt:lpstr>CurrentTenantVacant</vt:lpstr>
      <vt:lpstr>DashCount</vt:lpstr>
      <vt:lpstr>EffectiveDate</vt:lpstr>
      <vt:lpstr>ExpenseAnchor</vt:lpstr>
      <vt:lpstr>ExportStatements</vt:lpstr>
      <vt:lpstr>ImgUrl</vt:lpstr>
      <vt:lpstr>InsuranceExpense</vt:lpstr>
      <vt:lpstr>InsuranceExpenseMonth</vt:lpstr>
      <vt:lpstr>LeaseFirstPay</vt:lpstr>
      <vt:lpstr>LeaseFirstPayAnchor</vt:lpstr>
      <vt:lpstr>LeaseStart</vt:lpstr>
      <vt:lpstr>LeaseStartAnchor</vt:lpstr>
      <vt:lpstr>MinimumOccupancyGrossupAnchor</vt:lpstr>
      <vt:lpstr>MinShare</vt:lpstr>
      <vt:lpstr>Modulus</vt:lpstr>
      <vt:lpstr>MonthAnchor</vt:lpstr>
      <vt:lpstr>MonthPeriods</vt:lpstr>
      <vt:lpstr>OtherExpense</vt:lpstr>
      <vt:lpstr>OtherExpenseMonth</vt:lpstr>
      <vt:lpstr>OutputCAM</vt:lpstr>
      <vt:lpstr>PPV</vt:lpstr>
      <vt:lpstr>CalcCAM!Print_Area</vt:lpstr>
      <vt:lpstr>TenantsCAM!Print_Area</vt:lpstr>
      <vt:lpstr>ViewCAM!Print_Area</vt:lpstr>
      <vt:lpstr>PrintAreaCAM</vt:lpstr>
      <vt:lpstr>RecoveriesByMonth</vt:lpstr>
      <vt:lpstr>RecoveriesCopy</vt:lpstr>
      <vt:lpstr>RecoveriesGrandTotal</vt:lpstr>
      <vt:lpstr>RecoveriesInsurance</vt:lpstr>
      <vt:lpstr>RecoveriesInsuranceCopy</vt:lpstr>
      <vt:lpstr>RecoveriesinsuranceMonth</vt:lpstr>
      <vt:lpstr>RecoveriesInsuranceMonthTotal</vt:lpstr>
      <vt:lpstr>RecoveriesInsuranceTotal</vt:lpstr>
      <vt:lpstr>RecoveriesOther</vt:lpstr>
      <vt:lpstr>RecoveriesOtherCopy</vt:lpstr>
      <vt:lpstr>RecoveriesOtherMonth</vt:lpstr>
      <vt:lpstr>RecoveriesOtherMonthTotal</vt:lpstr>
      <vt:lpstr>RecoveriesOtherTotal</vt:lpstr>
      <vt:lpstr>RecoveriesTax</vt:lpstr>
      <vt:lpstr>RecoveriesTaxCopy</vt:lpstr>
      <vt:lpstr>RecoveriesTaxMonth</vt:lpstr>
      <vt:lpstr>RecoveriesTaxMonthTotal</vt:lpstr>
      <vt:lpstr>RecoveriesTaxTotal</vt:lpstr>
      <vt:lpstr>RecoveriesTotal</vt:lpstr>
      <vt:lpstr>RunByChoices</vt:lpstr>
      <vt:lpstr>RunByPeriod</vt:lpstr>
      <vt:lpstr>Seasoning</vt:lpstr>
      <vt:lpstr>SourceLink</vt:lpstr>
      <vt:lpstr>SquareFootageAnchor</vt:lpstr>
      <vt:lpstr>StopAmountInsuranceAnchor</vt:lpstr>
      <vt:lpstr>StopAmountOtherAnchor</vt:lpstr>
      <vt:lpstr>StopAmountTaxAnchor</vt:lpstr>
      <vt:lpstr>StopInsuranceAnchor</vt:lpstr>
      <vt:lpstr>StopOtherAnchor</vt:lpstr>
      <vt:lpstr>StopTaxAnchor</vt:lpstr>
      <vt:lpstr>TaxExpense</vt:lpstr>
      <vt:lpstr>TaxExpenseMonth</vt:lpstr>
      <vt:lpstr>TenantNameAnchor</vt:lpstr>
      <vt:lpstr>TenantNumber</vt:lpstr>
      <vt:lpstr>TenantsCount</vt:lpstr>
      <vt:lpstr>TImePeriods</vt:lpstr>
      <vt:lpstr>Title</vt:lpstr>
      <vt:lpstr>TotalSquareFootage</vt:lpstr>
      <vt:lpstr>VacantAnchor</vt:lpstr>
      <vt:lpstr>YesNo</vt:lpstr>
      <vt:lpstr>YesNoUnknown</vt:lpstr>
      <vt:lpstr>YN</vt:lpstr>
    </vt:vector>
  </TitlesOfParts>
  <Company>CommonBrain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Version 1.001</dc:title>
  <dc:creator>Andy Rudenstein</dc:creator>
  <cp:lastModifiedBy>Andy Rudenstein</cp:lastModifiedBy>
  <cp:lastPrinted>2018-12-02T20:25:59Z</cp:lastPrinted>
  <dcterms:created xsi:type="dcterms:W3CDTF">2018-11-21T00:33:08Z</dcterms:created>
  <dcterms:modified xsi:type="dcterms:W3CDTF">2018-12-02T21:42:34Z</dcterms:modified>
</cp:coreProperties>
</file>