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ms-excel.sheet.macroEnabled.main+xml"/>
  <Override PartName="/xl/styles.xml" ContentType="application/vnd.openxmlformats-officedocument.spreadsheetml.styles+xml"/>
  <Override PartName="/xl/vbaProject.bin" ContentType="application/vnd.ms-office.vbaProject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ommonBrainDash" sheetId="1" state="visible" r:id="rId3"/>
    <sheet name="CommonBrain" sheetId="2" state="visible" r:id="rId4"/>
    <sheet name="TenantsCAM" sheetId="3" state="visible" r:id="rId5"/>
    <sheet name="CommonBrainImages" sheetId="4" state="visible" r:id="rId6"/>
    <sheet name="data" sheetId="5" state="visible" r:id="rId7"/>
    <sheet name="links" sheetId="6" state="visible" r:id="rId8"/>
    <sheet name="CalcCAM" sheetId="7" state="visible" r:id="rId9"/>
    <sheet name="ViewCAM" sheetId="8" state="visible" r:id="rId10"/>
    <sheet name="ExpensesCAM" sheetId="9" state="visible" r:id="rId11"/>
    <sheet name="refs" sheetId="10" state="visible" r:id="rId12"/>
    <sheet name="rent roll" sheetId="11" state="visible" r:id="rId13"/>
  </sheets>
  <externalReferences>
    <externalReference r:id="rId14"/>
  </externalReferences>
  <definedNames>
    <definedName function="false" hidden="false" localSheetId="6" name="_xlnm.Print_Area" vbProcedure="false">CalcCAM!$A$2:$R$35</definedName>
    <definedName function="false" hidden="true" localSheetId="1" name="_xlnm._FilterDatabase" vbProcedure="false">CommonBrain!$B$2:$J$496</definedName>
    <definedName function="false" hidden="false" localSheetId="10" name="_xlnm.Print_Area" vbProcedure="false">'rent roll'!$A$1:$U$7</definedName>
    <definedName function="false" hidden="false" localSheetId="2" name="_xlnm.Print_Area" vbProcedure="false">TenantsCAM!$A$1:$AQ$11</definedName>
    <definedName function="false" hidden="false" localSheetId="7" name="_xlnm.Print_Area" vbProcedure="false">ViewCAM!$A$1:$D$21</definedName>
    <definedName function="false" hidden="false" name="ActiveTenantName" vbProcedure="false">CalcCAM!$C$3</definedName>
    <definedName function="false" hidden="false" name="Address" vbProcedure="false">data!$A$3</definedName>
    <definedName function="false" hidden="false" name="Addresses" vbProcedure="false">data!$A$4:$A$12</definedName>
    <definedName function="false" hidden="false" name="AnchorMaintenance" vbProcedure="false">refs!$J$6</definedName>
    <definedName function="false" hidden="false" name="AnchorRoofSystem" vbProcedure="false">refs!$M$6</definedName>
    <definedName function="false" hidden="false" name="AnchorShape" vbProcedure="false">refs!$E$6</definedName>
    <definedName function="false" hidden="false" name="BOOLEAN" vbProcedure="false">refs!$A$11:$A$12</definedName>
    <definedName function="false" hidden="false" name="ByMonthAnchor" vbProcedure="false">ExpensesCAM!$AI$1</definedName>
    <definedName function="false" hidden="false" name="ByYearAnchor" vbProcedure="false">ExpensesCAM!$D$1</definedName>
    <definedName function="false" hidden="false" name="CalcYear1Method" vbProcedure="false">CalcCAM!$E$13</definedName>
    <definedName function="false" hidden="false" name="CalcYear1Methods" vbProcedure="false">refs!$A$17:$A$18</definedName>
    <definedName function="false" hidden="false" name="CAMLinkAnchor" vbProcedure="false">links!$B$15</definedName>
    <definedName function="false" hidden="false" name="CamStatementTitle" vbProcedure="false">ViewCAM!$A$1</definedName>
    <definedName function="false" hidden="false" name="CAMTypeInsuranceAnchor" vbProcedure="false">TenantsCAM!$Y$2</definedName>
    <definedName function="false" hidden="false" name="CAMTypeOtherAnchor" vbProcedure="false">TenantsCAM!$AB$2</definedName>
    <definedName function="false" hidden="false" name="CAMTypeTaxAnchor" vbProcedure="false">TenantsCAM!$V$2</definedName>
    <definedName function="false" hidden="false" name="Cats" vbProcedure="false">data!$A$3:$AA$3</definedName>
    <definedName function="false" hidden="false" name="CBDashItemGeography" vbProcedure="false">CommonBrainDash!$D$2</definedName>
    <definedName function="false" hidden="false" name="CBDashItemName" vbProcedure="false">CommonBrainDash!$A$2</definedName>
    <definedName function="false" hidden="false" name="CBDashItemName2" vbProcedure="false">CommonBrainDash!$B$2</definedName>
    <definedName function="false" hidden="false" name="CBDashItemOther" vbProcedure="false">CommonBrainDash!$E$2</definedName>
    <definedName function="false" hidden="false" name="CBDashItemStatus" vbProcedure="false">CommonBrainDash!$C$2</definedName>
    <definedName function="false" hidden="false" name="CBImageDashItem" vbProcedure="false">CommonBrainImages!$E$2</definedName>
    <definedName function="false" hidden="false" name="CBImageDescription" vbProcedure="false">CommonBrainImages!$I$2</definedName>
    <definedName function="false" hidden="false" name="CBImageJustification" vbProcedure="false">CommonBrainImages!$C$2</definedName>
    <definedName function="false" hidden="false" name="CBImageLink" vbProcedure="false">CommonBrainImages!$B$2</definedName>
    <definedName function="false" hidden="false" name="CBImageMajorCategory" vbProcedure="false">CommonBrainImages!$H$2</definedName>
    <definedName function="false" hidden="false" name="CBImagePosition" vbProcedure="false">CommonBrainImages!$D$2</definedName>
    <definedName function="false" hidden="false" name="CBImageSheetName" vbProcedure="false">CommonBrainImages!$F$2</definedName>
    <definedName function="false" hidden="false" name="CBImageTabName" vbProcedure="false">CommonBrainImages!$G$2</definedName>
    <definedName function="false" hidden="false" name="CBImageType" vbProcedure="false">CommonBrainImages!$A$2</definedName>
    <definedName function="false" hidden="false" name="CBrainDashItem" vbProcedure="false">CommonBrain!$A$2</definedName>
    <definedName function="false" hidden="false" name="CBrainHover" vbProcedure="false">CommonBrain!$G$2</definedName>
    <definedName function="false" hidden="false" name="CBrainJustification" vbProcedure="false">CommonBrain!$H$2</definedName>
    <definedName function="false" hidden="false" name="CBrainLogo" vbProcedure="false">CommonBrain!$D$1</definedName>
    <definedName function="false" hidden="false" name="CBrainMajor" vbProcedure="false">CommonBrain!$D$2</definedName>
    <definedName function="false" hidden="false" name="CBrainPage" vbProcedure="false">CommonBrain!$J$2</definedName>
    <definedName function="false" hidden="false" name="CBrainSheet" vbProcedure="false">CommonBrain!$B$2</definedName>
    <definedName function="false" hidden="false" name="CBrainSource" vbProcedure="false">CommonBrain!$I$2</definedName>
    <definedName function="false" hidden="false" name="CBrainSpecific" vbProcedure="false">CommonBrain!$E$2</definedName>
    <definedName function="false" hidden="false" name="CBrainTab" vbProcedure="false">CommonBrain!$C$2</definedName>
    <definedName function="false" hidden="false" name="CBrainTitle" vbProcedure="false">CommonBrain!$B$1</definedName>
    <definedName function="false" hidden="false" name="CBrainValue" vbProcedure="false">CommonBrain!$F$2</definedName>
    <definedName function="false" hidden="false" name="ChoicesMaintenance" vbProcedure="false">refs!$I$7:$I$8</definedName>
    <definedName function="false" hidden="false" name="ChoicesRoofSystem" vbProcedure="false">refs!$K$7:$K$17</definedName>
    <definedName function="false" hidden="false" name="ChoicesSHAPECONF" vbProcedure="false">refs!$D$7:$D$9</definedName>
    <definedName function="false" hidden="false" name="ConstructionType" vbProcedure="false">CommonBrain!$I$163</definedName>
    <definedName function="false" hidden="false" name="CountDashboardItems" vbProcedure="false">CommonBrainDash!$T$1</definedName>
    <definedName function="false" hidden="false" name="CurrentMonth" vbProcedure="false">CalcCAM!$I$1</definedName>
    <definedName function="false" hidden="false" name="CurrentTenant" vbProcedure="false">CalcCAM!$C$1</definedName>
    <definedName function="false" hidden="false" name="CurrentTenantMinShare" vbProcedure="false">CalcCAM!$D$6</definedName>
    <definedName function="false" hidden="false" name="CurrentTenantPhysical" vbProcedure="false">CalcCAM!$D$5</definedName>
    <definedName function="false" hidden="false" name="CurrentTenantVacant" vbProcedure="false">CalcCAM!$C$11</definedName>
    <definedName function="false" hidden="false" name="DashCount" vbProcedure="false">CommonBrainDash!$N$1</definedName>
    <definedName function="false" hidden="false" name="DashItemNames" vbProcedure="false">OFFSET(CBDashItemName,1,0,CountDashboardItems,1)</definedName>
    <definedName function="false" hidden="false" name="EffectiveDate" vbProcedure="false">CalcCAM!$J$2</definedName>
    <definedName function="false" hidden="false" name="ExpenseAnchor" vbProcedure="false">ExpensesCAM!$A$1</definedName>
    <definedName function="false" hidden="false" name="ExportStatements" vbProcedure="false">refs!$B$23</definedName>
    <definedName function="false" hidden="false" name="HoverCAMAnchor" vbProcedure="false">links!$C$15</definedName>
    <definedName function="false" hidden="false" name="ImgUrl" vbProcedure="false">CommonBrain!$C$1</definedName>
    <definedName function="false" hidden="false" name="InsuranceExpense" vbProcedure="false">ExpensesCAM!$A$3</definedName>
    <definedName function="false" hidden="false" name="InsuranceExpenseMonth" vbProcedure="false">ExpensesCAM!$J$3</definedName>
    <definedName function="false" hidden="false" name="LeaseFirstPay" vbProcedure="false">CalcCAM!$C$7</definedName>
    <definedName function="false" hidden="false" name="LeaseFirstPayAnchor" vbProcedure="false">TenantsCAM!$D$2</definedName>
    <definedName function="false" hidden="false" name="LeaseStart" vbProcedure="false">CalcCAM!$C$4</definedName>
    <definedName function="false" hidden="false" name="LeaseStartAnchor" vbProcedure="false">TenantsCAM!$C$2</definedName>
    <definedName function="false" hidden="false" name="MinimumOccupancyGrossupAnchor" vbProcedure="false">TenantsCAM!$U$3</definedName>
    <definedName function="false" hidden="false" name="MinShare" vbProcedure="false">CalcCAM!$D$6</definedName>
    <definedName function="false" hidden="false" name="Modulus" vbProcedure="false">data!$A$1</definedName>
    <definedName function="false" hidden="false" name="MonthAnchor" vbProcedure="false">ExpensesCAM!$J$1</definedName>
    <definedName function="false" hidden="false" name="MonthPeriods" vbProcedure="false">ExpensesCAM!$K$1:$AT$1</definedName>
    <definedName function="false" hidden="false" name="OtherExpense" vbProcedure="false">ExpensesCAM!$A$4</definedName>
    <definedName function="false" hidden="false" name="OtherExpenseMonth" vbProcedure="false">ExpensesCAM!$J$4</definedName>
    <definedName function="false" hidden="false" name="OutputCAM" vbProcedure="false">refs!$B$24</definedName>
    <definedName function="false" hidden="false" name="PPV" vbProcedure="false">CommonBrain!$F$191</definedName>
    <definedName function="false" hidden="false" name="PrintAreaCAM" vbProcedure="false">ViewCAM!$A$1:$D$21</definedName>
    <definedName function="false" hidden="false" name="RecoveriesByMonth" vbProcedure="false">ExpensesCAM!$J$10</definedName>
    <definedName function="false" hidden="false" name="RecoveriesCopy" vbProcedure="false">CalcCAM!$Q$4:$Q$6</definedName>
    <definedName function="false" hidden="false" name="RecoveriesGrandTotal" vbProcedure="false">TenantsCAM!$AI$9</definedName>
    <definedName function="false" hidden="false" name="RecoveriesInsurance" vbProcedure="false">TenantsCAM!$AG$2</definedName>
    <definedName function="false" hidden="false" name="RecoveriesInsuranceCopy" vbProcedure="false">CalcCAM!$Q$5</definedName>
    <definedName function="false" hidden="false" name="RecoveriesinsuranceMonth" vbProcedure="false">TenantsCAM!$BC$2</definedName>
    <definedName function="false" hidden="false" name="RecoveriesInsuranceMonthTotal" vbProcedure="false">TenantsCAM!$BC$9:$BN$9</definedName>
    <definedName function="false" hidden="false" name="RecoveriesInsuranceTotal" vbProcedure="false">TenantsCAM!$AG$9</definedName>
    <definedName function="false" hidden="false" name="RecoveriesOther" vbProcedure="false">TenantsCAM!$AH$2</definedName>
    <definedName function="false" hidden="false" name="RecoveriesOtherCopy" vbProcedure="false">CalcCAM!$Q$6</definedName>
    <definedName function="false" hidden="false" name="RecoveriesOtherMonth" vbProcedure="false">TenantsCAM!$BO$2</definedName>
    <definedName function="false" hidden="false" name="RecoveriesOtherMonthTotal" vbProcedure="false">TenantsCAM!$BO$9:$BZ$9</definedName>
    <definedName function="false" hidden="false" name="RecoveriesOtherTotal" vbProcedure="false">TenantsCAM!$AH$9</definedName>
    <definedName function="false" hidden="false" name="RecoveriesTax" vbProcedure="false">TenantsCAM!$AF$2</definedName>
    <definedName function="false" hidden="false" name="RecoveriesTaxCopy" vbProcedure="false">CalcCAM!$Q$4</definedName>
    <definedName function="false" hidden="false" name="RecoveriesTaxMonth" vbProcedure="false">TenantsCAM!$AQ$2</definedName>
    <definedName function="false" hidden="false" name="RecoveriesTaxMonthTotal" vbProcedure="false">TenantsCAM!$AQ$9:$BB$9</definedName>
    <definedName function="false" hidden="false" name="RecoveriesTaxTotal" vbProcedure="false">TenantsCAM!$AF$9</definedName>
    <definedName function="false" hidden="false" name="RecoveriesTotal" vbProcedure="false">TenantsCAM!$AI$2</definedName>
    <definedName function="false" hidden="false" name="RunByChoices" vbProcedure="false">refs!$D$15:$D$16</definedName>
    <definedName function="false" hidden="false" name="RunByPeriod" vbProcedure="false">CalcCAM!$C$2</definedName>
    <definedName function="false" hidden="false" name="Seasoning" vbProcedure="false">CalcCAM!$I$13</definedName>
    <definedName function="false" hidden="false" name="SourceLink" vbProcedure="false">links!$E$1</definedName>
    <definedName function="false" hidden="false" name="SquareFootageAnchor" vbProcedure="false">TenantsCAM!$E$2</definedName>
    <definedName function="false" hidden="false" name="StopAmountInsuranceAnchor" vbProcedure="false">TenantsCAM!$AA$2</definedName>
    <definedName function="false" hidden="false" name="StopAmountOtherAnchor" vbProcedure="false">TenantsCAM!$AD$2</definedName>
    <definedName function="false" hidden="false" name="StopAmountTaxAnchor" vbProcedure="false">TenantsCAM!$X$2</definedName>
    <definedName function="false" hidden="false" name="StopInsuranceAnchor" vbProcedure="false">TenantsCAM!$Z$2</definedName>
    <definedName function="false" hidden="false" name="StopOtherAnchor" vbProcedure="false">TenantsCAM!$AC$2</definedName>
    <definedName function="false" hidden="false" name="StopTaxAnchor" vbProcedure="false">TenantsCAM!$W$2</definedName>
    <definedName function="false" hidden="false" name="TaxExpense" vbProcedure="false">ExpensesCAM!$A$2</definedName>
    <definedName function="false" hidden="false" name="TaxExpenseMonth" vbProcedure="false">ExpensesCAM!$J$2</definedName>
    <definedName function="false" hidden="false" name="TenantNameAnchor" vbProcedure="false">TenantsCAM!$B$2</definedName>
    <definedName function="false" hidden="false" name="TenantNumber" vbProcedure="false">TenantsCAM!$A$2</definedName>
    <definedName function="false" hidden="false" name="TenantsCount" vbProcedure="false">refs!$B$14</definedName>
    <definedName function="false" hidden="false" name="TImePeriods" vbProcedure="false">ExpensesCAM!$B$1:$I$1</definedName>
    <definedName function="false" hidden="false" name="Title" vbProcedure="false">CommonBrain!$A$1</definedName>
    <definedName function="false" hidden="false" name="TotalSquareFootage" vbProcedure="false">TenantsCAM!$E$1</definedName>
    <definedName function="false" hidden="false" name="VacantAnchor" vbProcedure="false">TenantsCAM!$AE$2</definedName>
    <definedName function="false" hidden="false" name="YesNo" vbProcedure="false">refs!$A$7:$A$8</definedName>
    <definedName function="false" hidden="false" name="YesNoUnknown" vbProcedure="false">refs!$F$7:$F$9</definedName>
    <definedName function="false" hidden="false" name="YN" vbProcedure="false">refs!$B$7:$B$8</definedName>
    <definedName function="false" hidden="false" localSheetId="1" name="_xlnm._FilterDatabase" vbProcedure="false">CommonBrainImages!$E$8</definedName>
    <definedName function="false" hidden="false" localSheetId="2" name="_xlnm.Print_Area" vbProcedure="false">TenantsCAM!$A$1:$AQ$11</definedName>
    <definedName function="false" hidden="false" localSheetId="6" name="_xlnm.Print_Area" vbProcedure="false">CalcCAM!$A$2:$R$35</definedName>
    <definedName function="false" hidden="false" localSheetId="7" name="_xlnm.Print_Area" vbProcedure="false">ViewCAM!$A$1:$D$21</definedName>
    <definedName function="false" hidden="false" localSheetId="10" name="ByMonthAnchor" vbProcedure="false">[2]expenses!$AI$1</definedName>
    <definedName function="false" hidden="false" localSheetId="10" name="ByYearAnchor" vbProcedure="false">[2]expenses!$D$1</definedName>
    <definedName function="false" hidden="false" localSheetId="10" name="CalcYear1Method" vbProcedure="false">[2]Calculator!$E$13</definedName>
    <definedName function="false" hidden="false" localSheetId="10" name="CalcYear1Methods" vbProcedure="false">[2]refs!$A$4:$A$5</definedName>
    <definedName function="false" hidden="false" localSheetId="10" name="CAMTypeInsuranceAnchor" vbProcedure="false">'rent roll'!$K$2</definedName>
    <definedName function="false" hidden="false" localSheetId="10" name="CAMTypeOtherAnchor" vbProcedure="false">'rent roll'!$N$2</definedName>
    <definedName function="false" hidden="false" localSheetId="10" name="CAMTypeTaxAnchor" vbProcedure="false">'rent roll'!$H$2</definedName>
    <definedName function="false" hidden="false" localSheetId="10" name="CurrentMonth" vbProcedure="false">[2]Calculator!$I$1</definedName>
    <definedName function="false" hidden="false" localSheetId="10" name="CurrentTenant" vbProcedure="false">[2]Calculator!$C$1</definedName>
    <definedName function="false" hidden="false" localSheetId="10" name="CurrentTenantMinShare" vbProcedure="false">[2]Calculator!$D$6</definedName>
    <definedName function="false" hidden="false" localSheetId="10" name="CurrentTenantPhysical" vbProcedure="false">[2]Calculator!$D$5</definedName>
    <definedName function="false" hidden="false" localSheetId="10" name="CurrentTenantVacant" vbProcedure="false">[2]Calculator!$C$11</definedName>
    <definedName function="false" hidden="false" localSheetId="10" name="EffectiveDate" vbProcedure="false">[2]Calculator!$J$2</definedName>
    <definedName function="false" hidden="false" localSheetId="10" name="ExpenseAnchor" vbProcedure="false">[2]expenses!$A$1</definedName>
    <definedName function="false" hidden="false" localSheetId="10" name="InsuranceExpense" vbProcedure="false">[2]expenses!$A$3</definedName>
    <definedName function="false" hidden="false" localSheetId="10" name="InsuranceExpenseMonth" vbProcedure="false">[2]expenses!$J$3</definedName>
    <definedName function="false" hidden="false" localSheetId="10" name="LeaseFirstPay" vbProcedure="false">[2]Calculator!$C$7</definedName>
    <definedName function="false" hidden="false" localSheetId="10" name="LeaseFirstPayAnchor" vbProcedure="false">'rent roll'!$G$2</definedName>
    <definedName function="false" hidden="false" localSheetId="10" name="LeaseStart" vbProcedure="false">[2]Calculator!$C$4</definedName>
    <definedName function="false" hidden="false" localSheetId="10" name="LeaseStartAnchor" vbProcedure="false">'rent roll'!$C$2</definedName>
    <definedName function="false" hidden="false" localSheetId="10" name="MinimumOccupancyGrossupAnchor" vbProcedure="false">'rent roll'!$F$3</definedName>
    <definedName function="false" hidden="false" localSheetId="10" name="MonthPeriods" vbProcedure="false">[2]expenses!$K$1:$AT$1</definedName>
    <definedName function="false" hidden="false" localSheetId="10" name="OtherExpense" vbProcedure="false">[2]expenses!$A$4</definedName>
    <definedName function="false" hidden="false" localSheetId="10" name="OtherExpenseMonth" vbProcedure="false">[2]expenses!$J$4</definedName>
    <definedName function="false" hidden="false" localSheetId="10" name="RecoveriesGrandTotal" vbProcedure="false">'rent roll'!$U$1</definedName>
    <definedName function="false" hidden="false" localSheetId="10" name="RecoveriesInsurance" vbProcedure="false">'rent roll'!$S$2</definedName>
    <definedName function="false" hidden="false" localSheetId="10" name="RecoveriesinsuranceMonth" vbProcedure="false">'rent roll'!$AI$2</definedName>
    <definedName function="false" hidden="false" localSheetId="10" name="RecoveriesInsuranceMonthTotal" vbProcedure="false">'rent roll'!$AI$9:$AT$9</definedName>
    <definedName function="false" hidden="false" localSheetId="10" name="RecoveriesInsuranceTotal" vbProcedure="false">'rent roll'!$S$1</definedName>
    <definedName function="false" hidden="false" localSheetId="10" name="RecoveriesOther" vbProcedure="false">'rent roll'!$T$2</definedName>
    <definedName function="false" hidden="false" localSheetId="10" name="RecoveriesOtherMonth" vbProcedure="false">'rent roll'!$AU$2</definedName>
    <definedName function="false" hidden="false" localSheetId="10" name="RecoveriesOtherMonthTotal" vbProcedure="false">'rent roll'!$AU$9:$BF$9</definedName>
    <definedName function="false" hidden="false" localSheetId="10" name="RecoveriesOtherTotal" vbProcedure="false">'rent roll'!$T$1</definedName>
    <definedName function="false" hidden="false" localSheetId="10" name="RecoveriesTax" vbProcedure="false">'rent roll'!$R$2</definedName>
    <definedName function="false" hidden="false" localSheetId="10" name="RecoveriesTaxMonth" vbProcedure="false">'rent roll'!$W$2</definedName>
    <definedName function="false" hidden="false" localSheetId="10" name="RecoveriesTaxMonthTotal" vbProcedure="false">'rent roll'!$W$9:$AH$9</definedName>
    <definedName function="false" hidden="false" localSheetId="10" name="RecoveriesTaxTotal" vbProcedure="false">'rent roll'!$R$1</definedName>
    <definedName function="false" hidden="false" localSheetId="10" name="RecoveriesTotal" vbProcedure="false">'rent roll'!$U$2</definedName>
    <definedName function="false" hidden="false" localSheetId="10" name="RunByChoices" vbProcedure="false">[2]refs!$D$2:$D$3</definedName>
    <definedName function="false" hidden="false" localSheetId="10" name="RunByPeriod" vbProcedure="false">[2]Calculator!$C$2</definedName>
    <definedName function="false" hidden="false" localSheetId="10" name="Seasoning" vbProcedure="false">[2]Calculator!$I$13</definedName>
    <definedName function="false" hidden="false" localSheetId="10" name="SquareFootageAnchor" vbProcedure="false">'rent roll'!$D$2</definedName>
    <definedName function="false" hidden="false" localSheetId="10" name="StopAmountInsuranceAnchor" vbProcedure="false">'rent roll'!$M$2</definedName>
    <definedName function="false" hidden="false" localSheetId="10" name="StopAmountOtherAnchor" vbProcedure="false">'rent roll'!$P$2</definedName>
    <definedName function="false" hidden="false" localSheetId="10" name="StopAmountTaxAnchor" vbProcedure="false">'rent roll'!$J$2</definedName>
    <definedName function="false" hidden="false" localSheetId="10" name="StopInsuranceAnchor" vbProcedure="false">'rent roll'!$L$2</definedName>
    <definedName function="false" hidden="false" localSheetId="10" name="StopOtherAnchor" vbProcedure="false">'rent roll'!$O$2</definedName>
    <definedName function="false" hidden="false" localSheetId="10" name="StopTaxAnchor" vbProcedure="false">'rent roll'!$I$2</definedName>
    <definedName function="false" hidden="false" localSheetId="10" name="TaxExpense" vbProcedure="false">[2]expenses!$A$2</definedName>
    <definedName function="false" hidden="false" localSheetId="10" name="TaxExpenseMonth" vbProcedure="false">[2]expenses!$J$2</definedName>
    <definedName function="false" hidden="false" localSheetId="10" name="TenantNameAnchor" vbProcedure="false">'rent roll'!$B$2</definedName>
    <definedName function="false" hidden="false" localSheetId="10" name="TenantNumber" vbProcedure="false">'rent roll'!$A$2</definedName>
    <definedName function="false" hidden="false" localSheetId="10" name="TenantsCount" vbProcedure="false">[2]refs!$B$1</definedName>
    <definedName function="false" hidden="false" localSheetId="10" name="TImePeriods" vbProcedure="false">[2]expenses!$B$1:$I$1</definedName>
    <definedName function="false" hidden="false" localSheetId="10" name="TotalSquareFootage" vbProcedure="false">'rent roll'!$D$1</definedName>
    <definedName function="false" hidden="false" localSheetId="10" name="VacantAnchor" vbProcedure="false">'rent roll'!$Q$2</definedName>
    <definedName function="false" hidden="false" localSheetId="10" name="_xlnm.Print_Area" vbProcedure="false">'rent roll'!$A$1:$U$7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<sst xmlns="http://schemas.openxmlformats.org/spreadsheetml/2006/main" count="3063" uniqueCount="572">
  <si>
    <t xml:space="preserve">CommonBrain Dashboard</t>
  </si>
  <si>
    <t xml:space="preserve">DashItemNameLabel</t>
  </si>
  <si>
    <t xml:space="preserve">Entity Name</t>
  </si>
  <si>
    <t xml:space="preserve">DashCount</t>
  </si>
  <si>
    <t xml:space="preserve">Count of Dashboard Items</t>
  </si>
  <si>
    <t xml:space="preserve">Dash Item Name</t>
  </si>
  <si>
    <t xml:space="preserve">DashItem Name 2 (alternative name)</t>
  </si>
  <si>
    <t xml:space="preserve">Status</t>
  </si>
  <si>
    <t xml:space="preserve">Geography</t>
  </si>
  <si>
    <t xml:space="preserve">Other Categorization</t>
  </si>
  <si>
    <t xml:space="preserve">Designer Building LLC</t>
  </si>
  <si>
    <t xml:space="preserve">15 East 63rd Street</t>
  </si>
  <si>
    <t xml:space="preserve">Active </t>
  </si>
  <si>
    <t xml:space="preserve">NYC</t>
  </si>
  <si>
    <t xml:space="preserve">Commercial</t>
  </si>
  <si>
    <t xml:space="preserve">Long Island Estates, LLC</t>
  </si>
  <si>
    <t xml:space="preserve">313 Mccouns Lane</t>
  </si>
  <si>
    <t xml:space="preserve">Long Island NY</t>
  </si>
  <si>
    <t xml:space="preserve">Residential</t>
  </si>
  <si>
    <t xml:space="preserve">100 Main Street LLC</t>
  </si>
  <si>
    <t xml:space="preserve">100 Main Street</t>
  </si>
  <si>
    <t xml:space="preserve">Los Angeles</t>
  </si>
  <si>
    <t xml:space="preserve">CAM Demo </t>
  </si>
  <si>
    <t xml:space="preserve">Enter Deal Name:</t>
  </si>
  <si>
    <t xml:space="preserve">Commercial Real Estate Portfolio</t>
  </si>
  <si>
    <t xml:space="preserve">https://yt3.ggpht.com/a-/AN66SAxZCTmJsPDx2sTOyTsvdXZVJxQGZSSQCKLpiA=s900-mo-c-c0xffffffff-rj-k-no</t>
  </si>
  <si>
    <t xml:space="preserve">DashName</t>
  </si>
  <si>
    <t xml:space="preserve">Sheet Name</t>
  </si>
  <si>
    <t xml:space="preserve">Tab Name</t>
  </si>
  <si>
    <t xml:space="preserve">Major Category</t>
  </si>
  <si>
    <t xml:space="preserve">Specific Category</t>
  </si>
  <si>
    <t xml:space="preserve">Value</t>
  </si>
  <si>
    <t xml:space="preserve">Hover Message</t>
  </si>
  <si>
    <t xml:space="preserve">Justification</t>
  </si>
  <si>
    <t xml:space="preserve">Source File</t>
  </si>
  <si>
    <t xml:space="preserve">Source Page #</t>
  </si>
  <si>
    <t xml:space="preserve">ID</t>
  </si>
  <si>
    <t xml:space="preserve">Modulus</t>
  </si>
  <si>
    <t xml:space="preserve">Concatenate</t>
  </si>
  <si>
    <t xml:space="preserve">Asset Management</t>
  </si>
  <si>
    <t xml:space="preserve">Summary</t>
  </si>
  <si>
    <t xml:space="preserve">Salient Data</t>
  </si>
  <si>
    <t xml:space="preserve">Property Address: </t>
  </si>
  <si>
    <t xml:space="preserve">Google Map</t>
  </si>
  <si>
    <t xml:space="preserve">www.google.com/maps/place/E+25,+6135+NW+167th+St,+Hialeah,+FL+33015/@25.9256539,-80.3041253,17z/data=!3m1!4b1!4m5!3m4!1s0x88d9a53e54f0c72d:0xc2b80eec0935011e!8m2!3d25.9256539!4d-80.3019366</t>
  </si>
  <si>
    <t xml:space="preserve">County</t>
  </si>
  <si>
    <t xml:space="preserve">New your</t>
  </si>
  <si>
    <t xml:space="preserve">APN: </t>
  </si>
  <si>
    <t xml:space="preserve">40-237229</t>
  </si>
  <si>
    <t xml:space="preserve">Type of Property: </t>
  </si>
  <si>
    <t xml:space="preserve">8 Story Brown Stone</t>
  </si>
  <si>
    <t xml:space="preserve">Year Built</t>
  </si>
  <si>
    <t xml:space="preserve">Year Renovated</t>
  </si>
  <si>
    <t xml:space="preserve">Submarket</t>
  </si>
  <si>
    <t xml:space="preserve">Park Avenue</t>
  </si>
  <si>
    <t xml:space="preserve">Across from the park</t>
  </si>
  <si>
    <t xml:space="preserve">Financing</t>
  </si>
  <si>
    <t xml:space="preserve">Loan Details</t>
  </si>
  <si>
    <t xml:space="preserve">Aggregate Current Loan Balance</t>
  </si>
  <si>
    <t xml:space="preserve">www.dropbox.com/s/ywqxyrj528gutrv/Lending%20Information.xlsx?dl=0</t>
  </si>
  <si>
    <t xml:space="preserve">Cross Collateralized </t>
  </si>
  <si>
    <t xml:space="preserve">No</t>
  </si>
  <si>
    <t xml:space="preserve">Aggregate Current Payment</t>
  </si>
  <si>
    <t xml:space="preserve">Cross Collateralized %</t>
  </si>
  <si>
    <t xml:space="preserve">NAP</t>
  </si>
  <si>
    <t xml:space="preserve">Current Info</t>
  </si>
  <si>
    <t xml:space="preserve">Cross Collateralized</t>
  </si>
  <si>
    <t xml:space="preserve">Property Details</t>
  </si>
  <si>
    <t xml:space="preserve">Most Recent Appl Value</t>
  </si>
  <si>
    <t xml:space="preserve">www.dropbox.com/s/6nz0r7r1zokjoxk/Sample-Appraisal-Report-Industrial.pdf?dl=0</t>
  </si>
  <si>
    <t xml:space="preserve">Appraisal LTV</t>
  </si>
  <si>
    <t xml:space="preserve">=Aggregate Loan Amount / Appl Value</t>
  </si>
  <si>
    <t xml:space="preserve">Implied Equity</t>
  </si>
  <si>
    <t xml:space="preserve">Tax History</t>
  </si>
  <si>
    <t xml:space="preserve">Most Recent Taxes </t>
  </si>
  <si>
    <t xml:space="preserve">2017-2018 tax year</t>
  </si>
  <si>
    <t xml:space="preserve">miamidade.county-taxes.com/public/tangible/parcels/40-237229/bills/1447869</t>
  </si>
  <si>
    <t xml:space="preserve">2016-2017</t>
  </si>
  <si>
    <t xml:space="preserve">2015-2016</t>
  </si>
  <si>
    <t xml:space="preserve">2014-2015</t>
  </si>
  <si>
    <t xml:space="preserve">Property Management</t>
  </si>
  <si>
    <t xml:space="preserve">Manager</t>
  </si>
  <si>
    <t xml:space="preserve">Manager Details</t>
  </si>
  <si>
    <t xml:space="preserve">Mgt Company Name</t>
  </si>
  <si>
    <t xml:space="preserve">All Good Management, LLC</t>
  </si>
  <si>
    <t xml:space="preserve">need to add their contact details!</t>
  </si>
  <si>
    <t xml:space="preserve">Property Accounting</t>
  </si>
  <si>
    <t xml:space="preserve">Rent Roll</t>
  </si>
  <si>
    <t xml:space="preserve">Total SF</t>
  </si>
  <si>
    <t xml:space="preserve">https://www.dropbox.com/s/8ln1tjfhw93elff/Sample%20Rent%20Roll.pdf?dl=0</t>
  </si>
  <si>
    <t xml:space="preserve">Total Base Rent</t>
  </si>
  <si>
    <t xml:space="preserve">Tenant Info CAM</t>
  </si>
  <si>
    <t xml:space="preserve">http://cdcloans.com/pdf/commercial_lease_for_epc.pdf</t>
  </si>
  <si>
    <t xml:space="preserve">L</t>
  </si>
  <si>
    <t xml:space="preserve">HR Infromation</t>
  </si>
  <si>
    <t xml:space="preserve"># of Workers</t>
  </si>
  <si>
    <t xml:space="preserve">www.orgplus.com/wp-content/uploads/2015/11/OrgPlus-RealTime-Pro-Hero-Image.png</t>
  </si>
  <si>
    <t xml:space="preserve">Training manuals</t>
  </si>
  <si>
    <t xml:space="preserve">www.diamondfacts.org/pdfs/industry/TrainingGuide_v5.pdf</t>
  </si>
  <si>
    <t xml:space="preserve">Property</t>
  </si>
  <si>
    <t xml:space="preserve">Date Purchased</t>
  </si>
  <si>
    <t xml:space="preserve">Gross Square Footage</t>
  </si>
  <si>
    <t xml:space="preserve">11,000 SF</t>
  </si>
  <si>
    <t xml:space="preserve">Net Rentable SF</t>
  </si>
  <si>
    <t xml:space="preserve">10,500 SF</t>
  </si>
  <si>
    <t xml:space="preserve">Most Recent Apprasial Date</t>
  </si>
  <si>
    <t xml:space="preserve">Other</t>
  </si>
  <si>
    <t xml:space="preserve">Final Walk Thru Inspector</t>
  </si>
  <si>
    <t xml:space="preserve">Donald Duck</t>
  </si>
  <si>
    <t xml:space="preserve">www.mickey.disney.com/donald</t>
  </si>
  <si>
    <t xml:space="preserve">Vendor Management</t>
  </si>
  <si>
    <t xml:space="preserve">Work Orders</t>
  </si>
  <si>
    <t xml:space="preserve">Number</t>
  </si>
  <si>
    <t xml:space="preserve">Area</t>
  </si>
  <si>
    <t xml:space="preserve">Computer Room AC Filters</t>
  </si>
  <si>
    <t xml:space="preserve">Parts Used</t>
  </si>
  <si>
    <t xml:space="preserve">List Here</t>
  </si>
  <si>
    <t xml:space="preserve">www.grainger.com/content/facilitymaintenance</t>
  </si>
  <si>
    <t xml:space="preserve">Contracts</t>
  </si>
  <si>
    <t xml:space="preserve">Maintenance Contract</t>
  </si>
  <si>
    <t xml:space="preserve">www.bin95.com/ebooks/Maintenance-guide-sample.pdf</t>
  </si>
  <si>
    <t xml:space="preserve">In Process</t>
  </si>
  <si>
    <t xml:space="preserve">Location</t>
  </si>
  <si>
    <t xml:space="preserve">Lower level</t>
  </si>
  <si>
    <t xml:space="preserve">Room</t>
  </si>
  <si>
    <t xml:space="preserve">None</t>
  </si>
  <si>
    <t xml:space="preserve">Priority</t>
  </si>
  <si>
    <t xml:space="preserve">Mediun</t>
  </si>
  <si>
    <t xml:space="preserve">On Site Details</t>
  </si>
  <si>
    <t xml:space="preserve">Utilities</t>
  </si>
  <si>
    <t xml:space="preserve">Most Recent Utility Bill</t>
  </si>
  <si>
    <t xml:space="preserve">this is from the appaisal</t>
  </si>
  <si>
    <t xml:space="preserve">Vendor Contracts</t>
  </si>
  <si>
    <t xml:space="preserve">Property Management Company</t>
  </si>
  <si>
    <t xml:space="preserve">Ray Donovan, LLC</t>
  </si>
  <si>
    <t xml:space="preserve">www.rayshousecleaning.com/</t>
  </si>
  <si>
    <t xml:space="preserve">Vending Machines </t>
  </si>
  <si>
    <t xml:space="preserve">Concessions, LLC</t>
  </si>
  <si>
    <t xml:space="preserve">Laundry</t>
  </si>
  <si>
    <t xml:space="preserve">Coin Cleaners, LLC</t>
  </si>
  <si>
    <t xml:space="preserve">HVAC </t>
  </si>
  <si>
    <t xml:space="preserve">It's Freaking Hot, LLC</t>
  </si>
  <si>
    <t xml:space="preserve">Landscape </t>
  </si>
  <si>
    <t xml:space="preserve">Sling Blade, LLC</t>
  </si>
  <si>
    <t xml:space="preserve">Elevator repair</t>
  </si>
  <si>
    <t xml:space="preserve">Lifts &amp; Downs, LLC</t>
  </si>
  <si>
    <t xml:space="preserve">Refuse</t>
  </si>
  <si>
    <t xml:space="preserve">Fire Alarm </t>
  </si>
  <si>
    <t xml:space="preserve">Exterminator</t>
  </si>
  <si>
    <t xml:space="preserve">Janitorial</t>
  </si>
  <si>
    <t xml:space="preserve">Site Visit</t>
  </si>
  <si>
    <t xml:space="preserve">Roof Condition</t>
  </si>
  <si>
    <t xml:space="preserve">Good</t>
  </si>
  <si>
    <t xml:space="preserve">Need to add the warranty</t>
  </si>
  <si>
    <t xml:space="preserve">www.cohassetma.org/DocumentCenter/Home/View/358</t>
  </si>
  <si>
    <t xml:space="preserve">Water Heater Condition</t>
  </si>
  <si>
    <t xml:space="preserve">Not Applicable</t>
  </si>
  <si>
    <t xml:space="preserve">Tenant maintains own water heaters</t>
  </si>
  <si>
    <t xml:space="preserve">Elevator Condition</t>
  </si>
  <si>
    <t xml:space="preserve">Third Party Reports</t>
  </si>
  <si>
    <t xml:space="preserve">Third Parties</t>
  </si>
  <si>
    <t xml:space="preserve">Purchase Price</t>
  </si>
  <si>
    <t xml:space="preserve">www.floridarealtors.org/LegalCenter/HotTopics/upload/FloridaRealtors-FloridaBar-4x_WEB-VERSION.pdf</t>
  </si>
  <si>
    <t xml:space="preserve">Appraisal Value</t>
  </si>
  <si>
    <t xml:space="preserve">Environmental</t>
  </si>
  <si>
    <t xml:space="preserve">Clean</t>
  </si>
  <si>
    <t xml:space="preserve">www.jdsupra.com/legalnews/phase-1-environmental-report-in-commerci-32477/</t>
  </si>
  <si>
    <t xml:space="preserve">Deferred Maintenance</t>
  </si>
  <si>
    <t xml:space="preserve">This is the original deferrred maintenacne at closing.</t>
  </si>
  <si>
    <t xml:space="preserve">www.dropbox.com/s/z6excuzhf5vtiql/Sample_Commercial_Report%20Inspection.pdf?dl=0</t>
  </si>
  <si>
    <t xml:space="preserve">Zoning/Flood Report</t>
  </si>
  <si>
    <t xml:space="preserve">Construction Related</t>
  </si>
  <si>
    <t xml:space="preserve">Lender Facing</t>
  </si>
  <si>
    <t xml:space="preserve">Draws</t>
  </si>
  <si>
    <t xml:space="preserve">Agreement</t>
  </si>
  <si>
    <t xml:space="preserve">Monticello Agreement</t>
  </si>
  <si>
    <t xml:space="preserve">www.themonticellogroup.com/SAMPLE%20DRAW%20SCHEDULE%20and%20Job%20Cost%20Breakdown.pdf</t>
  </si>
  <si>
    <t xml:space="preserve">Draw #1</t>
  </si>
  <si>
    <t xml:space="preserve">Sample Requests for Demo</t>
  </si>
  <si>
    <t xml:space="preserve">www.dropbox.com/s/gz3s6xdpazt5ptr/Construction%20Advance%20Request.pdf?dl=0</t>
  </si>
  <si>
    <t xml:space="preserve">Draw #2</t>
  </si>
  <si>
    <t xml:space="preserve">Draw #3</t>
  </si>
  <si>
    <t xml:space="preserve">Draw #4</t>
  </si>
  <si>
    <t xml:space="preserve">Draw #5</t>
  </si>
  <si>
    <t xml:space="preserve">Draw #6</t>
  </si>
  <si>
    <t xml:space="preserve">Draw #7</t>
  </si>
  <si>
    <t xml:space="preserve">Draw #8</t>
  </si>
  <si>
    <t xml:space="preserve">Draw #9</t>
  </si>
  <si>
    <t xml:space="preserve">Draw #10</t>
  </si>
  <si>
    <t xml:space="preserve">Insurance</t>
  </si>
  <si>
    <t xml:space="preserve">AON</t>
  </si>
  <si>
    <t xml:space="preserve">Idenifitication</t>
  </si>
  <si>
    <t xml:space="preserve">Deal ID</t>
  </si>
  <si>
    <t xml:space="preserve">Derick Master Portfolio</t>
  </si>
  <si>
    <t xml:space="preserve">Location ID</t>
  </si>
  <si>
    <t xml:space="preserve">Eastern</t>
  </si>
  <si>
    <t xml:space="preserve">Property ID</t>
  </si>
  <si>
    <t xml:space="preserve">Fund</t>
  </si>
  <si>
    <t xml:space="preserve">Primary Portfoio</t>
  </si>
  <si>
    <t xml:space="preserve">Location Name</t>
  </si>
  <si>
    <t xml:space="preserve">Test Property</t>
  </si>
  <si>
    <t xml:space="preserve">Contact</t>
  </si>
  <si>
    <t xml:space="preserve">Sponsor</t>
  </si>
  <si>
    <t xml:space="preserve">John Smith Enterprises</t>
  </si>
  <si>
    <t xml:space="preserve">Sponsor
Contact</t>
  </si>
  <si>
    <t xml:space="preserve">John Smith</t>
  </si>
  <si>
    <t xml:space="preserve">Sponsor Email </t>
  </si>
  <si>
    <t xml:space="preserve">john@smith.com</t>
  </si>
  <si>
    <t xml:space="preserve">Deal Manager</t>
  </si>
  <si>
    <t xml:space="preserve">Mary Jones</t>
  </si>
  <si>
    <t xml:space="preserve">Identification</t>
  </si>
  <si>
    <t xml:space="preserve"> Address  </t>
  </si>
  <si>
    <t xml:space="preserve">6135 NW 167th Street</t>
  </si>
  <si>
    <t xml:space="preserve">Location City</t>
  </si>
  <si>
    <t xml:space="preserve">Miami Lakes</t>
  </si>
  <si>
    <t xml:space="preserve"> Zip Code</t>
  </si>
  <si>
    <t xml:space="preserve">33015</t>
  </si>
  <si>
    <t xml:space="preserve">Miami Dade</t>
  </si>
  <si>
    <t xml:space="preserve"> State</t>
  </si>
  <si>
    <t xml:space="preserve">Miami Lakes, FL 33015</t>
  </si>
  <si>
    <t xml:space="preserve">Occupancy Property</t>
  </si>
  <si>
    <t xml:space="preserve">is this as of a certain date</t>
  </si>
  <si>
    <t xml:space="preserve">Occupancy Liabiltiy</t>
  </si>
  <si>
    <t xml:space="preserve">TBD</t>
  </si>
  <si>
    <t xml:space="preserve">not sure?</t>
  </si>
  <si>
    <t xml:space="preserve">Sq Ft 
Commercial</t>
  </si>
  <si>
    <t xml:space="preserve">SQ FT Apartments</t>
  </si>
  <si>
    <t xml:space="preserve">UNITS</t>
  </si>
  <si>
    <t xml:space="preserve">I assume this is just for mulfitfamily?</t>
  </si>
  <si>
    <t xml:space="preserve">Sales Bar &amp; Restaurant for Hotels</t>
  </si>
  <si>
    <t xml:space="preserve">Acres</t>
  </si>
  <si>
    <t xml:space="preserve">Commercial Condo so not applicable</t>
  </si>
  <si>
    <t xml:space="preserve">www.miamidade.gov/propertysearch/#/?folio=3020130180001</t>
  </si>
  <si>
    <t xml:space="preserve">2015-16 Building Value</t>
  </si>
  <si>
    <t xml:space="preserve">appraisal value</t>
  </si>
  <si>
    <t xml:space="preserve">2015-16 Contents</t>
  </si>
  <si>
    <t xml:space="preserve">2015-16 Business 
Interruption</t>
  </si>
  <si>
    <t xml:space="preserve">www.dropbox.com/s/5zayixspwm4lj8e/Sample%20Personal%20Property.pdf?dl=0</t>
  </si>
  <si>
    <t xml:space="preserve">2015-16 Total Insured
Values</t>
  </si>
  <si>
    <t xml:space="preserve">Public Assembly Areas?</t>
  </si>
  <si>
    <t xml:space="preserve">Maintaining Walkways and Lots</t>
  </si>
  <si>
    <t xml:space="preserve">Property Maintains</t>
  </si>
  <si>
    <t xml:space="preserve">need to get a maintenance contract</t>
  </si>
  <si>
    <t xml:space="preserve">Safety Programs?</t>
  </si>
  <si>
    <t xml:space="preserve">N</t>
  </si>
  <si>
    <t xml:space="preserve">need explanation what this is</t>
  </si>
  <si>
    <t xml:space="preserve">Pools?</t>
  </si>
  <si>
    <t xml:space="preserve">24 Hour Security?</t>
  </si>
  <si>
    <t xml:space="preserve">this is a suburan office</t>
  </si>
  <si>
    <t xml:space="preserve">Central Alarm?</t>
  </si>
  <si>
    <t xml:space="preserve">Y</t>
  </si>
  <si>
    <t xml:space="preserve">www.dropbox.com/s/u9t9fm75u5vgy8p/Certificate%20of%20an%20Alarm%20burg_central_station_2012.pdf?dl=0</t>
  </si>
  <si>
    <t xml:space="preserve">Construction</t>
  </si>
  <si>
    <t xml:space="preserve">Single Story Tilt Up</t>
  </si>
  <si>
    <t xml:space="preserve">Structural Upgrade (Year?)</t>
  </si>
  <si>
    <t xml:space="preserve">Roof System</t>
  </si>
  <si>
    <t xml:space="preserve">BU or sngle ply membrane w/o gutters</t>
  </si>
  <si>
    <t xml:space="preserve">should confirm with a third party report</t>
  </si>
  <si>
    <t xml:space="preserve">Roof Geometry (flat, gable, hip)</t>
  </si>
  <si>
    <t xml:space="preserve">Roof Anchorage</t>
  </si>
  <si>
    <t xml:space="preserve">Roof Age</t>
  </si>
  <si>
    <t xml:space="preserve">Protection of Openings (Windows, Shutters)</t>
  </si>
  <si>
    <t xml:space="preserve">First Floor Elevation</t>
  </si>
  <si>
    <t xml:space="preserve">Sprinklers</t>
  </si>
  <si>
    <t xml:space="preserve">Yes</t>
  </si>
  <si>
    <t xml:space="preserve">Stories</t>
  </si>
  <si>
    <t xml:space="preserve">is this redudnant</t>
  </si>
  <si>
    <t xml:space="preserve">Stories Below Ground</t>
  </si>
  <si>
    <t xml:space="preserve">Buildings</t>
  </si>
  <si>
    <t xml:space="preserve">AOP/CA/Tier 1</t>
  </si>
  <si>
    <t xml:space="preserve">California EQ
(Y/N)</t>
  </si>
  <si>
    <t xml:space="preserve">this could be automated</t>
  </si>
  <si>
    <t xml:space="preserve">NFIP Policy (Y/N)</t>
  </si>
  <si>
    <t xml:space="preserve">Flood Zone</t>
  </si>
  <si>
    <t xml:space="preserve">Flood Zone X</t>
  </si>
  <si>
    <t xml:space="preserve">Engineering</t>
  </si>
  <si>
    <t xml:space="preserve">FLOOROCCUPANCY</t>
  </si>
  <si>
    <t xml:space="preserve">2 stories plus the ground floor</t>
  </si>
  <si>
    <t xml:space="preserve">BLDGCLASS</t>
  </si>
  <si>
    <t xml:space="preserve">need the referend guide</t>
  </si>
  <si>
    <t xml:space="preserve">BLDGSCHEME</t>
  </si>
  <si>
    <t xml:space="preserve">Need some help from Derick on this</t>
  </si>
  <si>
    <t xml:space="preserve">OCCTYPE</t>
  </si>
  <si>
    <t xml:space="preserve">OCCSCHEME</t>
  </si>
  <si>
    <t xml:space="preserve">YEARBUILT</t>
  </si>
  <si>
    <t xml:space="preserve">p10 of appraisal</t>
  </si>
  <si>
    <t xml:space="preserve">www.fema.gov/media-library-data/1449521770675-e0c4623964aaec64cb33a1d141fd6378/F-123_GeneralProperty_SFIP_102015.pdf</t>
  </si>
  <si>
    <t xml:space="preserve">YEARUPGRAD</t>
  </si>
  <si>
    <t xml:space="preserve">PCNTCOMPLT</t>
  </si>
  <si>
    <t xml:space="preserve">CONQUAL</t>
  </si>
  <si>
    <t xml:space="preserve">shoud we limit this code numbers or the codes?</t>
  </si>
  <si>
    <t xml:space="preserve">SHAPECONF</t>
  </si>
  <si>
    <t xml:space="preserve">Regular </t>
  </si>
  <si>
    <t xml:space="preserve">STORYPROF</t>
  </si>
  <si>
    <t xml:space="preserve">No </t>
  </si>
  <si>
    <t xml:space="preserve">OVERPROF</t>
  </si>
  <si>
    <t xml:space="preserve">CLADDING</t>
  </si>
  <si>
    <t xml:space="preserve">SHORTCOL</t>
  </si>
  <si>
    <t xml:space="preserve">ORNAMENT</t>
  </si>
  <si>
    <t xml:space="preserve">MECHELEC</t>
  </si>
  <si>
    <t xml:space="preserve">DURESS</t>
  </si>
  <si>
    <t xml:space="preserve">Only applies to buildings pre 1989 (does this year move over time?)</t>
  </si>
  <si>
    <t xml:space="preserve">POUNDING</t>
  </si>
  <si>
    <t xml:space="preserve">ENGFOUND</t>
  </si>
  <si>
    <t xml:space="preserve">BASEISOL</t>
  </si>
  <si>
    <t xml:space="preserve">FRAMEBOLT</t>
  </si>
  <si>
    <t xml:space="preserve">TILTUPRET</t>
  </si>
  <si>
    <t xml:space="preserve">URMPROV</t>
  </si>
  <si>
    <t xml:space="preserve">STRUCTUP</t>
  </si>
  <si>
    <t xml:space="preserve">MASINTPART</t>
  </si>
  <si>
    <t xml:space="preserve">EQSLINS</t>
  </si>
  <si>
    <t xml:space="preserve">EQSLSUSCEPTIBILITY</t>
  </si>
  <si>
    <t xml:space="preserve">SPNKLRTYPE</t>
  </si>
  <si>
    <t xml:space="preserve">EQCV2PCTSP</t>
  </si>
  <si>
    <t xml:space="preserve">EQCV9PCTSP</t>
  </si>
  <si>
    <t xml:space="preserve">CONSTQUALI</t>
  </si>
  <si>
    <t xml:space="preserve">ROOFSYS</t>
  </si>
  <si>
    <t xml:space="preserve">ROOFGEOM</t>
  </si>
  <si>
    <t xml:space="preserve">ROOFANCH</t>
  </si>
  <si>
    <t xml:space="preserve">ROOFAGE</t>
  </si>
  <si>
    <t xml:space="preserve">ROOFEQUIP</t>
  </si>
  <si>
    <t xml:space="preserve">EXTORN</t>
  </si>
  <si>
    <t xml:space="preserve">CLADSYS</t>
  </si>
  <si>
    <t xml:space="preserve">CLADRATE</t>
  </si>
  <si>
    <t xml:space="preserve">FOUNDSYS</t>
  </si>
  <si>
    <t xml:space="preserve">MECHGROUND</t>
  </si>
  <si>
    <t xml:space="preserve">RESISTOPEN</t>
  </si>
  <si>
    <t xml:space="preserve">ARCHITECT</t>
  </si>
  <si>
    <t xml:space="preserve">FLASHING</t>
  </si>
  <si>
    <t xml:space="preserve">BASEMENT</t>
  </si>
  <si>
    <t xml:space="preserve">Legal Compliance</t>
  </si>
  <si>
    <t xml:space="preserve">Legal</t>
  </si>
  <si>
    <t xml:space="preserve">Liens/UCC</t>
  </si>
  <si>
    <t xml:space="preserve">Liens</t>
  </si>
  <si>
    <t xml:space="preserve">www.ccs-ind.com/pdf/intent-file-lien.pdf</t>
  </si>
  <si>
    <t xml:space="preserve">Pending Suits/Judgments</t>
  </si>
  <si>
    <t xml:space="preserve">Lawsuits against property</t>
  </si>
  <si>
    <t xml:space="preserve">Conforming Issues</t>
  </si>
  <si>
    <t xml:space="preserve">Parking Spaces Required</t>
  </si>
  <si>
    <t xml:space="preserve">Parking Spaces Actual</t>
  </si>
  <si>
    <t xml:space="preserve">Entity Management</t>
  </si>
  <si>
    <t xml:space="preserve">Parent Entity, LLC</t>
  </si>
  <si>
    <t xml:space="preserve">Entity Details</t>
  </si>
  <si>
    <t xml:space="preserve">Business Name</t>
  </si>
  <si>
    <t xml:space="preserve">EIN Number</t>
  </si>
  <si>
    <t xml:space="preserve">12-3456789</t>
  </si>
  <si>
    <t xml:space="preserve">Contact Name</t>
  </si>
  <si>
    <t xml:space="preserve">John Daddy</t>
  </si>
  <si>
    <t xml:space="preserve">Street Address</t>
  </si>
  <si>
    <t xml:space="preserve">99 Main Street</t>
  </si>
  <si>
    <t xml:space="preserve">City</t>
  </si>
  <si>
    <t xml:space="preserve">Austin</t>
  </si>
  <si>
    <t xml:space="preserve">State</t>
  </si>
  <si>
    <t xml:space="preserve">Texas</t>
  </si>
  <si>
    <t xml:space="preserve">Zipcode</t>
  </si>
  <si>
    <t xml:space="preserve"># of Children</t>
  </si>
  <si>
    <t xml:space="preserve">Sponsor Name</t>
  </si>
  <si>
    <t xml:space="preserve">RA Details</t>
  </si>
  <si>
    <t xml:space="preserve">Evidence</t>
  </si>
  <si>
    <t xml:space="preserve">Registered Agent Name</t>
  </si>
  <si>
    <t xml:space="preserve">LegalZoom</t>
  </si>
  <si>
    <t xml:space="preserve">Registered Agent Contact</t>
  </si>
  <si>
    <t xml:space="preserve">Ricky Regagent</t>
  </si>
  <si>
    <t xml:space="preserve">Invoices</t>
  </si>
  <si>
    <t xml:space="preserve">This is the last invoice for 2018, 2019 Invoices come out March 1, 2018</t>
  </si>
  <si>
    <t xml:space="preserve">Child Entity, LLC</t>
  </si>
  <si>
    <t xml:space="preserve">Disregarded Entity</t>
  </si>
  <si>
    <t xml:space="preserve">Parent Entity Tax iD is 12-3456789</t>
  </si>
  <si>
    <t xml:space="preserve">Name</t>
  </si>
  <si>
    <t xml:space="preserve">Ricky RA</t>
  </si>
  <si>
    <t xml:space="preserve">100 LZ Way</t>
  </si>
  <si>
    <t xml:space="preserve">303 McCouns Lane</t>
  </si>
  <si>
    <t xml:space="preserve">Long Island County</t>
  </si>
  <si>
    <t xml:space="preserve">Three Story Mansion</t>
  </si>
  <si>
    <t xml:space="preserve">Oyster Bay</t>
  </si>
  <si>
    <t xml:space="preserve">Main Stats</t>
  </si>
  <si>
    <t xml:space="preserve">Cost Basis</t>
  </si>
  <si>
    <t xml:space="preserve">www.dropbox.com/s/r5qpxj2fmmv8u9n/HUD%20settlement%20statement.pdf?dl=0</t>
  </si>
  <si>
    <t xml:space="preserve">per the appraiser</t>
  </si>
  <si>
    <t xml:space="preserve">Gross Potential Rent</t>
  </si>
  <si>
    <t xml:space="preserve">www.webaesthetics.io/cb/img/rent%20roll%20sample.pdf</t>
  </si>
  <si>
    <t xml:space="preserve"># of Tenants</t>
  </si>
  <si>
    <t xml:space="preserve">Net Square Footage</t>
  </si>
  <si>
    <t xml:space="preserve">www.dropbox.com/s/0lfkelpnqq1hl5a/Rent%20Roll%20Sample.pdf?dl=0</t>
  </si>
  <si>
    <t xml:space="preserve">Total</t>
  </si>
  <si>
    <t xml:space="preserve">ANNUAL TOTALS (By YEAR Approach)</t>
  </si>
  <si>
    <t xml:space="preserve">ANNUAL TOTALS (By MONTH Approach)</t>
  </si>
  <si>
    <t xml:space="preserve">TenantNumber</t>
  </si>
  <si>
    <t xml:space="preserve">TenantName</t>
  </si>
  <si>
    <t xml:space="preserve">LeaseStart</t>
  </si>
  <si>
    <t xml:space="preserve">LeaseFirstPay</t>
  </si>
  <si>
    <t xml:space="preserve">SquareFootage</t>
  </si>
  <si>
    <t xml:space="preserve">Annual Base Rent</t>
  </si>
  <si>
    <t xml:space="preserve">MinimumOccupancyGrossup</t>
  </si>
  <si>
    <t xml:space="preserve">CAMTypeTax</t>
  </si>
  <si>
    <t xml:space="preserve">StopTax</t>
  </si>
  <si>
    <t xml:space="preserve">StopAmountTax</t>
  </si>
  <si>
    <t xml:space="preserve">CAMTypeInsurance</t>
  </si>
  <si>
    <t xml:space="preserve">StopInsurance</t>
  </si>
  <si>
    <t xml:space="preserve">StopAmountInsurance</t>
  </si>
  <si>
    <t xml:space="preserve">CAMTypeOther</t>
  </si>
  <si>
    <t xml:space="preserve">StopOther</t>
  </si>
  <si>
    <t xml:space="preserve">StopAmountOther</t>
  </si>
  <si>
    <t xml:space="preserve">Vacant</t>
  </si>
  <si>
    <t xml:space="preserve">RecoveriesTax</t>
  </si>
  <si>
    <t xml:space="preserve">RecoveriesInsurance</t>
  </si>
  <si>
    <t xml:space="preserve">RecoveriesOther</t>
  </si>
  <si>
    <t xml:space="preserve">RecoveriesTotal</t>
  </si>
  <si>
    <t xml:space="preserve">Recoveriesinsurance</t>
  </si>
  <si>
    <t xml:space="preserve">CAM Modulus for CB</t>
  </si>
  <si>
    <t xml:space="preserve">Triple Net Tenant</t>
  </si>
  <si>
    <t xml:space="preserve">NNN</t>
  </si>
  <si>
    <t xml:space="preserve">Old Timey Tenant</t>
  </si>
  <si>
    <t xml:space="preserve">Gross</t>
  </si>
  <si>
    <t xml:space="preserve">Older Lease Tenant</t>
  </si>
  <si>
    <t xml:space="preserve">Base Year</t>
  </si>
  <si>
    <t xml:space="preserve">Newer Lease Tenant</t>
  </si>
  <si>
    <t xml:space="preserve">Year 1</t>
  </si>
  <si>
    <t xml:space="preserve">Vacant Suite</t>
  </si>
  <si>
    <t xml:space="preserve">Annual Totals</t>
  </si>
  <si>
    <t xml:space="preserve">MonthlyTotals</t>
  </si>
  <si>
    <t xml:space="preserve">CommonBrain Image Locations</t>
  </si>
  <si>
    <t xml:space="preserve">Image Type</t>
  </si>
  <si>
    <t xml:space="preserve">Link</t>
  </si>
  <si>
    <t xml:space="preserve">Justification (L/R/C)</t>
  </si>
  <si>
    <t xml:space="preserve">Display on Top or Silhoutte?</t>
  </si>
  <si>
    <t xml:space="preserve">Dash Item (if applicable)</t>
  </si>
  <si>
    <t xml:space="preserve">Decription</t>
  </si>
  <si>
    <t xml:space="preserve">default</t>
  </si>
  <si>
    <t xml:space="preserve">data:image/jpeg;base64,/9j/4AAQSkZJRgABAQAAAQABAAD/2wCEAAkGBxMTEhUTExMWFhUXGBoXGBYYGR8YGhoaFx0YFxcdFxoaHSggGh0lHRoYIjEhJSkrLi4uFx8zODMtNygtLisBCgoKDg0OGhAQGi0dHR0tLS0tKy0tLS0tLS0tLS0tLS0tLSstLS0tLS0tLS0tLS0tLS0rLS0tLS0tLTctLSs3Lf/AABEIAMIBAwMBIgACEQEDEQH/xAAbAAABBQEBAAAAAAAAAAAAAAAFAAIDBAYBB//EAEMQAAECAwQGBwUFCAMAAwEAAAECEQADIQQSMUEFIlFhcYETMpGhscHRBkJS4fAjU2KCkhQVM3KywtLxk6LiJFSDFv/EABgBAAMBAQAAAAAAAAAAAAAAAAABAgME/8QAIxEBAQEAAwEAAgEFAQAAAAAAAAERAiExEgNBE1FSkaHwIv/aAAwDAQACEQMRAD8Ax9jVqkxtbFO/+NKSzsgEvg1RU+WyMJZQwP1xjSWW2JFlSlBUVnEDAVNS1cGjLnciofoa2hF6UpqLUEgFylJLpyqGNDygzfBZs/QxlLigozMWLKZt9QWcUIr6Rds+kTQjAMVPtxfdTLujnn5Jqha1RFJVqw60z0qTeTg3zaIJSqUjTREgNfzDwMDdJk32LNXnqmnD1i96jzijpLEfzEf9flAYdLt7lilQNag3q84llzLwUk7NgB24thA+zq18sT5xclgC8Rs2vuh8u7gk6VBPD3Hq2YJ4sXgvouRfQcSzbswzbYAzEJEwYgkE5Ng20NgY0WiyyVgP7jDtw2Rn8zpMF9EIATmeNDsyiHScpCVBRQDUPTHjVtortixIoSN8cnnWRxEXnWDFLRtqVVJYkVYDJ1M1a0zEEFWpLZg7CkjxEDLWsS0lQSpTLAF3EPerQYUZt8dsdulhnWQVAFlAhiX5A7ov8X1Ok8sFlTEILFQBYUJAyiC3LCk4g83yMOt2kZSJl1a2LJoxOIGwRUNtkzCQiqgHe61M6twjTf8AyX7W/d5+cW5CqjnFIHU5+kWpA1hzjJZsxX2nPyMSzJ1QOcVlKea2xX9pieaplCmFfKKhMr7YWmZfSlIoQ779n1tjN/tcxJqHbERq/aZTTJUxnAVUbmDwPKpU5ZuGlzA44xc8K0W9mpxmILlxk+WRHCDwSNVjxgJ7IyrsvmYNhqViauOGXVRJwDs0ZO1+0qbxShmqCSCX2tGuAdRqMjTveMIvQSVWNNoQqt8pUnfeIDHLKh2wcZotxfsumQuigCD7wyO8Qa0alSXSMDUecY7RdhKZxBwZ28I3MgFw2yCzBFkTNT5RX0nOZASo3BmdsWB1XrGN9ujM6cKBISEJoNpKnPh2Qp3ReltMqXlNHZCjJG3zBQ4iFFfA1aQrjgW8YJ6GtExX2QVWiUk1CQpyzHFJJfNqsHxo2c7PrEQX0UUJSSSUqvuaO4upx8Yjn4kc0bo9hSjUBBwqCrjUb8IiGi0KWsYMcQoPvF0DA8XrBOyzHwYjF3iRaGVeapDdn+4j4lMDnoMrVJdJdj8hhjDEKasXNKW9CCkLBYvQUpzIipZ7RLORb6bbC+c88VKcJgLtkR5xS0rMwP4/7DBBIlsplEP+FXpA63SHTRQJvYOxa62e8xU9INTKZVcycvlCspqqowo2+Oqss28WQtrxwD57o5o+yzAVOhQpmCM+EPOz/Sr0SlMCcH2bG2wc0PM6zt7vdGely1XqkjHHmYMaDfWatR4gecFhNKk1PGOTjrI4iEmXtEdX1k0hAE9opRXJYYiaD3TB5wBImJKWUQ12gU2G56wf0yTcJTkvcX6+2Ac1a6KuvhiNnBoueFcFva0r/a9U0uoz7Yi0De6UuzXDhuKYse0i1C00S+qn6xiLQZ+1NG1FeIhW9HjRyxq9sWrOmr8YrSjq9sWLMaxIQq/i/m/tMSzGvJJGD1iCd/Ef8XkYkVVQJfP6MWQVpiwCYsrJN0JNMsHrAZehFXUzZRY5jbGitkgKvGtAcCRluivIs7yXvKFMlEDsdoueIvp/sqD0aXxLmDASKMeMBvZo6g5wVSmoP1yib60h5QXVwB8ceyMZadBWiWpaUKBupEwoB2mprQqEa8u6ssDx4xU/aJnTzCySTLAIBIDVbI1g4lyZzRE/pJzsQbrGjVjWoJo2yAtlT9sp0hOrgC+zODaHo2yDkOKYTNUVxIEZT2ut92cpCkuFJRya9nvfujVCbqg0qRAnSkuWubMEzAy0iu14nh6fLxkbTJSVEioyMKIrVYglakpUq6DRjSFG2M0lnO/I/Rgzo+zXkqU563LAP4wBs2G9/Vo02hlqEtbAFN4HFjgnduzjPl4uKkqZMSopF4fyn5xZTbZ3xzOdfGJJcxLly3EQ5c8BKilQdiQ+DjCMjTWEmYXmVKaBwM8cBXCCMyxpOCUg8Iy8nS00YS0ngYsI0jMyk9izFTzCaAaOlkdROL4RXtmjUum6CmoBYkUOOBx3wPRpVYxkTKYtMMS/v/D7KZ2Xq5F3EBnnRjsLygCE1JLuSxcKw7IiVoxQcg4Pq6uSmBql8O+Hp0wlgLk0NmUHAF8lRIdOSnrfAY0unP8A13wgjNjmCgWT1mNG1aAFm8cos2CwrJWCsirZ4jPHuiFWnJJBdbE3mdKqP+Vqd8WJGnpFSJqQTWoUeOQgCyqxTBhMHO8/9UNXZ5oY3wfreDEiNMSzhMlnmU+MSi3pOcv/AJPlAAO22VVElIIJ2u51i2AbPtiquyJYC4vgLtKXg7rpSsH585Lio20L5nMQxMwU30P6SK02ndtwhwUFtuvMK1pUGFQ3wgYBiTTY+MQ2SSmWskFRdJDXVc/dEGZxGswe6CzM9UgU2547I4mWHZhXWLcUl8eeGTw9BSJ6QnqqY1wOBrmBFqTbZYrXtT/lFqUsUfdkWqBm0cmTU4BQ7YQUwUqU4OZPduMSrSHFeI2wpyUiZiA4cnkBHJy001gYZVRttnSbyq0BZiRgDsirKs7ynvKFDgogdkWLXLQQouXAOBbAbsYqyZIMnrKBY4KIHY8aTxF9Sezp+zHOCktJcQL9ngejTz8TF9a6Uy8Ii+tImUC6ssDxgclcwTZnVKrofEBm4mLsuaSCQCX+hygaFTOkmUSCwdwQMMofEuRtmJM5V4AG7kX2QaQshm2QCsaiZyyWcDLDKDiFYNsg5Din6bVFRUivfA6fOT08wqcaiRgTm+Qi4qYafWFYpGd9tMVdUQUpFBE8PT5+MrpQPNWRgTSFHdKKBmrLZ50hRuzU7LL1XY4mrhnGXyg3oC0smak1cBVATgSC+yAzEKUmlNWgGXzD8oNaEQAteTIPikGMb5dXBFCgag9kTS4h6JOJSOLAvDkyU/Cl+HyjPFgmlk9FMARgoOxOBrg4MVUW5VNXEPkcMcoPz7CFFw4plFdVhikhZ0grNJw+EfKHp0goUKT2dmcE06NBxCeyHfusbE5e7zhGHDSqth7Dl+aOp0y2X9XrBH91DYns5Q1WimBLD6qYZYp/vYZpHYfSOjSqM0j6y6sXjoobB3jhEM7R133aO73iamDRirM0pKastJ7PQQ9NvkHGWnu9YdLkSwohQoA2atgzMOn2SWermKhm38Hx7IAgmLs5wT2U8FRxEuRsVyUfKJE6NSqrKxfAekI6HDCh2VAz+u+DTNTJkjArH5lekTJCBhOmgfznzEQfuir3eTHY22GjRRHxZYA5Y5w9IRlTm6tqmc1A+MWBa5uVrHMIPgYCK0aoZq74iVYFbTniTy92AD8uUpcwFc5KsiQ6CRxBaLU2ypApNX/yH1jPaGUJc0uUdU1UeG1sWMHUzpSjXoT+k+cMnAg0HSLZ9oPiIlFiLjXVniEn+2EiTLfCUeAHrFkWOXjdl9kBqaZSw7KDDK4OeDRVXLXfTrBiS7JY4EhnJGWyCStGg4JSBuKh4QNnyQheBJAdnUoVcOb1BAF4WOUaqY/iJJ7S8DZgmJUoIUoJCkt16AkgkapG6H/vtQLC7yX40aHy9LqNWB/MPNMAVkz53xtTMj4ruaMu+EbXMD66aAt/DL610Zc4ufvdXwD9SeeQhHTILvKOeSTjjnACkGashN5OJBJSk0BA905v2QSnWMpF6+4GXRpJ4BhA8aXH3a9r3Ru2KiwNMpUCOjVxu+ioAD2vRF9al9IoOcOiVCgj+9U7f+io7FfVL5jM2lSOkKSG11AqG0E4j07YJaKQDMWCAdRTONik+UZ4KeYosSSSX3vBzQ6HWcmQSGNcWziMyAREkOWKhuCi0SiV+JXb6iI0JU/W7U/MRNdVtH6fnELcRLVVlV/EH8Ghqpa/iT+k+sSplrGBGDh0lm3Vhq0zNqOw+sURyQvansPrDrszansPrAHSklV8qo4SknZ7+XLugX+1KGQy2798LA2iEr/D2GOzErumicDtgb7PLWZb6tScX3CCx6RsE9pgBqppEu8BVnA5O0Z+Z7SoUClQHafSNCnqDl/TGRstlSFKP41CrbYjlz+ZtXx4/VxKNJyndxg1SWy/CNkSHSsrKnNx4RDYVIvi8DdBrh3Yxe0wiTcR0bvgXG8sR3UjL+fLmNP4et0+Xp6WB/6EFukCkJUzPVox1os6TJJuh6kFg9CBGysw1ERpw5/TPlw+UyVfgV2fOFfHwq/SYm6Y/dq7U/5QD0rpSambdTqi6ksQDUlQyP4e+NYzFStOxX6FekRlad/6VekCJOmpx95OQ6u3nB4z/wAKuyKDP26zhU5JF46pwDYHe22OK0fuX2CC0xzOBAbUOI3jeImWlQzH6T/lBQzx0eMwr9Lxz9gTsP8Axn0g7MCto/Sf8oh6YuBQk7sONYQ0GVZGwJH5SPKIVSS7eT5gYRolJVuiISiSX2ZcRDAWbMWxI5jwd4FKlF9ZRDB6KOb4vjBS1yVBK1u7JJAxDDnWAotc3EhPYR5wQ4uqsoa8TTFu+ICCmoJbj4CI5Vuvk6pBHDPZnF2QlS6MIMCmmcS2PN4Ky7CqhCRtqlt+cRSrCQzEP/usF5ipciWFTXUCQHYKqQTQA4MDATqJloAYIQ38ghRAPaGxbD/xn0hQ8oZ9Y+1U3xnD+Y4QX0R1zdbqqx2arQCRN1ncly7tjV35wc0IT0jsaSyC3L5QXwCaSp8B2n0iW+dg7flECp7YpXyS/cHhftwbqzP0K9IzhrKFzFEl9nWqABRgwHnCmJmfg74js00qe5QhuulQfwiaYJjdZHYfWKINtOEy8R1U4O1RN82jPrlO2smoHvCNEx+0BYm4MKDCbtjMDCrQURqPZ690QulJYl6545boLEzGwR2n0gL7MhfRapT1i7gnZsIgz9rtR2H1hYZJOqOX9MY60yyFrIPvHbt+ca5K6Dl/TGStS3Utq6xPfGdi+KETCdv1zhxJTmeX+4hk+Z8omnGp5eAhWHahXOKkmp5xuLOdRO2MFLwjeyOonuipE1bM1Xwf9vlGU9pp4RMSpSaqDNj1TtcfFGqJmfg74zftZZ73ROUBWu7qCaarNeIfONJEVU0baEzCUhJDJKuzZU7Y1KZp+7Vhld9YzOgLOAtWsg/ZqZlpUXp8JO+NMkrowT+o/wCMOlEE1TzUug9U0LbRvaHTQPg7h6x2Ze6QOwNw78xwgRpDSq0zCkXSAzFjmAdu+A15ZHwd0UpVnSHATRlBy76zbBVmPbFU6UWck9/rDTpJQwCe/wBYJcKjyQnABX/aOplh2D1BxfdtgFZ9KzTgEPwPrGjkAuHIdsg3nAYVpCxGXImkCrE45Z9zxlU2oZs/ZG39p1NZpxDdQgg/iZPm8eeA6opX/fzhzjLOzlxNYi8zVzOtwq0aTRssMX2iAGhUOVn+XzjR6LQpjUUbL5w7BasSdHlRQsvShrvhvtZK+xQztfFG3HdBfR9ZaTv8zFD2rfopbkN0mDfhVvhEwy5QBaOxNNFY7FFpJPZB7Q6/ti5ASQS+dQCz4NSACRB3Qn8XggvlgGhXuAVVaEAuVJAGJcCOfvCV96g/mEKzK44kV3P6RbKmzbe7RmaCzzwp7ikktWr0ywiRQWfh74hm2h2CVpKtjvTk7c4UvpPw98Ma6bGSXJFQAQwOF/4n+LuhiNGgZJy9xG/8MWPtKdTvh46TajsPrADLBZFS0kApqX6rZAZEbIsFS2xR+k/5RAqaoYrljiD/AJRXm24AH7aX+kn+6AauoqG3D+mMhMmrlrWEljVJbj8o1tkWCAXoQAN9GpueMtaR9pMJHvK8YnDlUbOKmrC9Xzh82W6nejVwxwbw7YbZ5obDOHzyLx5eAh2dnvSuhBAfKv0Y30lBuJ7u6PPpJ1csfrON/OtyJSE3y1MWJ2NQCsOyanVsy5nxI/Sf8o50LtfTLURtQM9l52iidMy3umcxZ6yymm2qcMeyJ7PPEzqTwrbdulu6kNOpTY04pQhBZnSkCh4AQhKWPeT+k/5R0oX94exPpESgrOYrsT6QGjnpV0gcBRuHAAZj4lQBt1lJmKLNh4DZF2bpUImLvlTIABULpoq6RQgHYKPjFlF1eslyDgSGPY0GDQQWI/Rji7M0H+jERTECHhaF6Ms9S4jSWcVTqtTdXDZAmypqYLWZVRrE0zamGwQHEHtItrPOoSCgpo1LwSkd5jA2uxlCAcRmdh2GNv7TTwEXSetgN4ukd7RnZLKF1Sbzh2Juu34hhE/VlkK3tT9n0/xPy/3RpNHuATdpnUU7YFyVy5YJTZ2JZz0pOD7QdsSz7YoyVatwKIAq7jE1uhsI0t/YGtF6QQsXRQguAc3rFT2r6kvVA1js2QFsUy6QwNGYxp7SoKCD0aZiSHaYkrYkUIvU7Ix4c/r0RhporHY1wQP/AKlm/wCL/wAQo20YylnTGh9nZDqUT8BGJFSUxnpKgI0Ps6TeUcNRu8eUKiLM6yy74dIOdawMnWcJmAHETEsMiljk7bOyL9uWQrVIvNR8OcRCQZigpmIIO0Ft+HY5ieMLlUqyBNvJAqm62Aoo7IsftJAcgAbSY6mym65YM5GZ7f8AURTJN9JSag5Mcq7dsPBpg09JIACwVZC4vxIEXrSlRQoAhJINSkHtdRpyjHIsc3VBQQB+FjXM0eNVbkzSAEBTk5IJBFc24Q7ClAtHWe8q7g5emwDWzZnOEXbZLSKouhKgaJoMU1AdnxcxPL0PMJvFkc6jKl29xq0OmaJIFVkviGfvv4Y5ZwBUme0Qli4pIwDYpNFKfWYs7DLbtEUptvlrKkykG7WpLli7M5NcHL1IO2KunNDzDNHRSpihdBJAKtYkvgGGVINexWiZqFTFLSuXqgBwz1Pb84LJmnJgMiyHIHsh8yzEl7qssjkGjfqk7ZneIiXIDdfvERi9rC/tokC6ZIckqKlXnIZruI1fOJJWkVTkKvFzeTjji5u7BhQUwi/p/QU2ZMCkFBF1nUtIzMc0HohUu+JnRklikg3mxBqkjaIrpFXZ8tBkzA4c35hoGvJOew1FI77LSTcUq815RYcKuz7+4Ql6MlnEV3FvEGJ7DYQFOFUDgBQNL2LM4L8sMBD6LsRWk/F3fOIZslxVR7SPOKEzSaApSVJwJdhso9YiVpaWoUQqv4QPEgCDIraG2tRCpjO5u41OqUEGvDujQ6NQBLSge6EgtkWB835wLnW1C0uZaiAbr6uJpRld47YKaIsoQgqS7FzdpiKY8mwgT+1kpitOh6p8z7ntWPQxXnLnfdD9f/mAzLMKmCBWRVg7bd+dBAeTMUCb6SnbmIsC2odgrZm+cKqhaUuTABNQsNgUK8iC+EVbLYZSVX0zFGhF1SQk1bYdxyzi5a1uKViuiZQxOGlRZgrIYxS0ogXLgwcVGIoDhzi/JPjFeZIlrWu8kEukPfunqpOEKHYpDRZTrdIGYuCCacnygjZdJkpA6InZdIFBuLwy1hRQU6rGh1xhxEVZOr7yQBsLmCSTwYLC2p+GcPyAwoqptJIoqFFllZaQnt3RpfZ+Wp1MzXQ7lsSfSM9Z2JbfGi0CtireB6+cO+JixarOQFPdKgCeqlTZhipLwAsdqST9oqYXwLlNNhD7XzjTTJjvwgDZUi4Q1WGT1hRPLpPo+zoWqYXUUgAo1lfifA7hHZcgGYxe7dwvHGm/jEF1UtKujxIAFC4Y7s98cOkFp1lvfZqG4W4hnwh1OzFOyyXXNBJ6urXCojW2OzpuyySDqpq75Axj5NqZV665O3t5wb0bplLJSrVYAA9gHd4RP1D42aOW61CWH4BuMUxb5Z+M8APUwpAtIAZKa1e8mvi8Tf8Ayj8A5/8AiFa0irMmSj7k7l8hCHR/dT/+/pE5Tas1oHP/AMRwSp+c5I7T6QjMNz7idzMweUdSpP3C+al+cdMqbnaUjkf8xDOjVnah9f8A6QwkcZWftL/1Kjmv7tmSOweCob0QztJ5N6mOdBKztCzwA/wMIIpwnP1EpA2HLPMxd0apwp8jUcniobPZ/vJh+tyRFmxqkocJv17zhnD0sY3SU5RXOY4T1p8WiNU5aelJe6Euni6PnGsOgQorUEgX1FZvBy5x5xL/APzqWJUUs2tRLMK1dB79kV9Qu2fsr9Gh3rdJ3VJ8I09gmgWcFRoyn4OdlYzc60oQspSbyQWCmTX+VkBw7x2z6QKmll0yyGwdsTxMGo+u+2pTKln5qJ84ebDL+BPOBlnsiloSoENk75bmgypVC4FYlr0rfsEsVSlIO0AAxXmWPJn4xbwwEMMza0GgJVZClykkOXY4ctkRGYCbpICvrPCDd7hEE6yS1F1APtwPaINCpKSGx7x6xTmoV0i2QFdVi75AbdrxemaMQ/XWBjQj0h37pl5rWefyhnqlr/dJb63w1SFfBLHKCH7rlbCeJMcGjZQ93vMI9URf2yh9cIUXzo+V8PfCgGspITQ7tzbuWMaLQEpJC3O6mLOR5CAFkTUcR5mD2hQ1/ABx54xd8RBAWEZrO4DzJd+6IRomUAwvEb1k+cTSZ6FEpStKiA5AILA0BLYR1TxHgslB9NmXJQAhLrVvUWHa3+ozy5hUC7ODm/dSCftQt1IGLA0ZsWrhUcIDqBaqjk1ebVgZcjnOfPaNrUfKHAYF+7639kNLGjYV7Ob90SyEFZCQzuwAOB7cYlLWWMFcsKK5gpUOcuJhy7KM1LPOHy5ISGEdd4tvPFc2NGbniY4LLL+HvMSqjkAcFnlj3fGHplIGCBDWhyYRni78KewRJeGwdkRAQ4JgC0idEgmmKoiS9AFkTTA7Ts5QkTClRBz4GhHYYtBUcWlK0lCg6VBjwhFXnIXrOX8u6J0s7jDhxyf6aG2mQEqUMgTV2zbGI5E1IVkBto3PbFMbGw9mbdeR0ausHYbRiezzgyomA3sxZxdVN+IsNlHBbZlBZeMDTj46oxETDyTDGg8W4I68K7CIEIEC2bxwwmh10QA29DgYSi0cSoGoMGg6FDqwoYY+xIBDVxYba08XiTTEsplXFBJvXVlN4XgU40NCcaVivYbYJS2Zk4BeIDVdsRlk7iKdotwUoOklJ95WsKkO20wS7ZEfpY9n7V0SyUhTMdWjFzipqMw7o08i3pIvKe78VCB/MRhxIzgPZbExASoA1rkXqkvWmXIRxUspOtdvNeIBopJzHvCnKnb0XhKj6TaVsZmLcEkgEuSAmrMlPKv+4AJU+NLz5O7QTsNvUlYluwrwBBGHfsGEUbHoeYQVTFXAahqrOLNsFX5ZRj8XVdXtTtFrUSUjM1YM2VNnygtogXZqBiAT3AxWtWhkITelrKmYlJFWfEN4bov6IsyrwmMwyyd6E8MYfKYcko+VEwiHziyiQIYsNVidwxjPtfSLo95jvRhs4nuvhCutBbgxXCPGJQmJLmFPpo6EwrThlyHBMSXYRgNEwB1sNoIPyjoHdCVCAgI2YuKa7SRlF4oiFdmeAMLblG8oEZvFdAjXaQ0B0jEG6Rmz8oryfZUZzTyT840nKIsFfZVQFmTxUT+ojwET6Wv3QUGgcqYt37IksFiElAQCSBmc3JJ8YtARN9OM2udMRUFQc0CiScBjU0zDxcsOkgaEg4G8HHWoLyThU4gkQStNglGpTXaMfrfFNeiEEk35hfFzj2CF2exeUP8AcJ4QDAAZR1QgwSuEw1oTw1W6AOqUatjviCTNUSypbHJQqPlDlVoac4RWRBg1YCvp45EImb4UL5VrHm1J6pNKOpncZ73xgfpCakrZJJFC5F3fQZBjB2wWSWtIcy0kqWFzFqbokXUXFJR00u8CpUxzrNcAu11uTfZuSqptSMAfc6rP0n8Z+ien3jjqRpJjEJkW1VE3lkDC4WI53S8EpdpQEkqEwHFltya6mvNoJp9kZSWBtaZZUrVJCWUlHTBVxAmkKCilBBUQQAxAJgEqSFJFCFFwlmAUdvBg+JxjaVNiTQ1lK1dIahJo+ZOMaEEKcdqm7oqWZIloTLLOBXeTU12nziOXbQks5Ybd3OAI7PY9d1s/u3dhocOOFcTGhs6aDDAcKQGs1o6RTCgzMGUKbHnGX5O70vilUuhhqFQ5xDFrfCIUeFb4azw0FoRL0goPDOOflD722IHD44cOyEVUpXc2MScWGrSOXqxHLUSeqzUrjvNOUOD7A/GEZyg9cK5RwinfCD7uyOAYOTyEPB0lAhwEQi4kVV2q+cVlWqVeBCgQMdZ23mpEHzS1fhG7g4gcrTVnT7w5JPpEKvaSUMErPd4mHlGiz/7jqAGw31GziICH2mfCUo8/QRDM05MIboDxc+gh4lolzBnEaZgOcZpdrtCqhAHE5DHExyV+1EPeCRndAJFd/rDDRkw0LqRs+s4ASpUzFU5R7jurlEUyyAkupfAnLfCNob6AdeY2xyn5Q4Sr1Za0K+tzxlp9nCboSm8pRABKylmBJNAXwwZ4gFqmkkiUlwSGEwjAkEuUhIDjaDurEX8fK3eNw/qNWbPR+kQPyk+cNSlDa8xRb4UtjhiDGaRabUTeEtiA38ZOVNjUrU7DWIZelbRMS4QaKuuJiUqCk3TjdGRxc4GF/Hz/AK/9/gbxa+XZ5ZDjpTzSIUYSb7QzLxvJdTlySkl863IUL+Ln/d/s/uNVbJCbvVHYIboCWLqqDrthuEKFGhJrGsrCyslRCikFVWSk6qQ+QcsMngRYR9srcFt2gR2FGn4/WfNWmnXbjFSedU8YUKLpRptFJHRpLVbHtgjKhQo5+PjS+pF4iI5kchRRBE2ep2vKx2mLCUgoLjKFChmvyRQcB4RImOwokX10Ywhnx9YUKKngD9JzCMCRwLRm7dalmhWo/mMKFBCUIv6LQCS4BoceKYUKCiLFkli+mg6py4wdkSkgUAHVwG8woUZc/Gk9VrxGBaJ0hzzPnHYUaRF8V04D62QpgoOEKFFxBs8ME70/3LERzD5woUK+mCe0KyJKSCQQsMRiKKwjOicoYKI96hauD8WzjsKKgT/tKxKotQ18ifdSAnsGEQrnKfrHbjmAw8o7CgJy8TiXjsKFAH//2Q==</t>
  </si>
  <si>
    <t xml:space="preserve">C</t>
  </si>
  <si>
    <t xml:space="preserve">T</t>
  </si>
  <si>
    <t xml:space="preserve">data:image/jpeg;base64,/9j/4AAQSkZJRgABAQAAAQABAAD/2wCEAAkGBxMTEhUSExMWFRUXGB8aGRcYGB4dHxoaGh8ZHhgdGxgZHiggIB0lHR0bITEhJSkrLi4uGB8zODMtNygtLisBCgoKDg0OGhAQGy0gHyUtLS0tLS0tLS0tLS0tLS0tLS0tLS0tLS0tLS0tLS0tLS0tLS0tLS0tLS0tLS0tLS0tLf/AABEIAQMAwgMBIgACEQEDEQH/xAAcAAABBQEBAQAAAAAAAAAAAAAGAAMEBQcCAQj/xABEEAACAQIEBAQDBQQIBQQDAAABAhEDIQAEEjEFBkFREyJhcTKBkQdCUqGxFCPB0RUzYnKCkuHwU6Ky0vEWQ2OTJDSj/8QAGgEAAwEBAQEAAAAAAAAAAAAAAQIDAAQFBv/EACURAAICAgICAgIDAQAAAAAAAAABAhEhMQMSQVEEMhNhFCKhkf/aAAwDAQACEQMRAD8AJ+IcSFSkiaYKde9v09MPcC4w1Jrkle3TFORhA4+kfDBx61g8dTd2anlM2tRZUyDiRGAPlri3hsVYnSQeuxwWZLiSVPhcH06j3/PHi8/xpccnWj0OLmUl+ya64rcrw3RUd/FqOGMhGaVS8+S0gek4s0aceacc6dFWhsY71Y8K45bB2AcVpx1iu8Qq47YssaUaCsnGFjo48AwphAY9jCGPTjBoDftPrV0ygqUapphWmpFiVgxBH9qLdZ9MWPLvBVy9Ck1bQaqKSz9JJJLGd3vdtzfvig+2PPBMolPrUfv0X/UgfPAevHc5VyFETquaagGWKpOp6hNlAELJ3jGegJ+g+43zCXBCN4VEEhq59Bso6k2FupHtgJr59K0mlRPhU/vVGu7Tdm/FYzFgPL6DELmHPVzTpZZmLmmgOnYEhZdgIBtLb7BbxuRb+kmpnyHz79wD3i4JHfYdMJ9sBp2FXFePpTUwCrG5XZ2JG5MeUQY1RMSFCgnAPnM+1U6nNhIVRso7Kv5km564aqV9XnJJaZJNyT7nfHWRyniP5nWmsSzHoLTYXJvsMNQ5GDGNI/8AGPdAW5PzwTcq8Cp5qu1MVCFBJ6Aso7evfsO82i8H4RQqZiqtdzNM6adFRLVDefkP44yyZ4OOSl8TO0dSfupaSe+htJj3jGzcMCh3gdr++w+QvHrgd4fkPOlRlWmqHSqKOot5j19hggy5IqHUQPLMTudrewX8xheRUaLssjTOFiN+1n1+mFiPdFOrBcGb9MeRgT5YoV6U+I0iSgBc2bfSUIteTM31LEjBdj6+EnJW1R4Uo9XRyMS8jnGpsGUxiPGOcFpNUxU6LT+mKuoHUY7T74LuBcT8VLkahvjPgcP0M06fAxWexxzc/wAWPJGlhluPlcWaZTqg7EH+WI7ZtPENLUNYXUVm+naY7TgI4Zxl6TA/ENr9sLmTjTZPNeL4YdDSRXgwVNRqrAgnc+S4O/pjyub474pJPydnHyd1gOsuQTh5mjGe8D5vVn1apH4diPcYKchx5arECwnc4PJ8eayso0eVaeC6Rpx1htagjf2x7rGOaitnYxW8V4stMhFGuqdk7erHoP1xW8Z5g06lpMBp+KqfhTuB+JvTb9MURroKIramBqXUtIbeC7kkEt2W0WmOgeDJ3goecMjUzdRBrJjV4lRhCj4fKiGJgX6C8k44qZlMpl1o0zCIT5mJIDnc2jVUtsAI/s7njmTmBUkMWZiB5JOo9tbbovWB5j2X4iB8Qz71TNQxpgKoEKo7KBYDC5HSoe4zxt6oYJ5U6/iftqPbsosJ+eKEOTEC4xPy2TNVoBVBuSxgAWE/nsMTuG8EZstUzCldNPfvJIAH0IM+vW8NoNFOVC3ODnkThy1HTUsiqhYFhAt+H8Vr+na2K7lrlbxBSruVqs5DJRBmAGH9ZNgDBF+832xpuQyTUaiqVXeVVPhQsLqPQCdu57DAlo0dneU4HRyyxRXTqaXYmWPpqN/l74CuWIp8Szvwi2oO2ygOZJ67EWtgz5k4mKKqCNT1DCCYXUI+JvnsJJ7b4AWJOe/eidY1Hwx18pjSJM33O0HbAhs08oKaOcaqavgDZ58dhsraZ0qbDcmT+c4oKnE6uWzgAY1A63V23fzAkMdrD4drjHeZ5jWkH8MLBAUgN5QRvLjc2mEn1IwHcZ4tUqr5wTMRsANjZBOn5knucabTwCMTQBz3l+qOD1FrH64WMzTMiBb8x/249xP8aKWH/BOJJWB0a9JGpdSwLWYBvvaSIxbRin4LkSjsAzhUd1g7NMEEgje5MrEz9LrH1kLrJ4c0rwcjHsY9jCw4hwRhY7jHgSTA3OAwo6y9PUyqNyQB8zhnnPjNGpUzFGx1eGCT08LxB8QsLt+ZFsPZZ5LCmRqUwz7imNQE7+ZiTAX5m29Dzs9OmTo0hQqLbsqKTdf7TtJ7g48T5nKuTkSjpHpcHG4Rtg/+ylQrK4LSfKDdYNjPrvi04ZzK9MxUk/2hv8x1xU5JZo3MAGSfb1xJ0FmawIgRPz2/313xLj5ZQ0ysoxn9kG2c5i0KkVg66QwKnqdQ0xvIjY3xPfjFV6BqF5p+GzkJ8TKs6pb7gt3xm5o6KFR5nzBUBF9UNJn2j640DPUWp0c5QpaUpUaDqALvVfw/iY9hOw6nG5OZyVYEXEk8Adxjjoq6qQViVU6FWNKObLeJJKT0nzfdxd8X4ozZWgqmnQzCUjNMCCpmwpqfvEXm+mSbb4qOV+Eio1fWT5U1PBgs7iQJF9MAkxufSBip5uZRUPhMCqg6QBZL2WepixO5O8nHM5W6LRhSKQsZMyxPfv1uceFfvMcEnD+HePXy9FqTqzUwXcCJMCX09FsVk9SSZ2xDyHBRUzdandhSJgdAASJJ+X5/LBWRngK+S+WqVSglVrmrJvbSFJAgd+t+wMWxb8U4DSy+Sr0qQhdBa92cgzc+mLfl/KimKaROkNcbD/xt/ixA5m4gzeNQUBYRgzNclSJ8gnt1PXpibWQp4I/I1anT4bl4UKxrSdMFmPilZA7AW1NYYk8Z5gelXp60C03iPNLgTEmfi1bR0jril5cztGhlZZSrl0Kk3nQ2ogLux9tgSLDFBzXzH451BSun4STLSO5B0i94E++4xSTQkU7C3nfiNB6CHXqBaQFE9DuTZTP4iPntjPc/xyR6H7t7joGJu3sYHpi+5KC5la1OoQJ0uWN2m91B6gk32E4qf/R1cuWcLTpaiPEqEKAo+9E9tu+JeaKLKsHatZ6h7D/cYvuE8k5msmtv3aWALzJkgWXeLzJxNzHGcpk9P7MEquoYeIy31HT5o67GIIEHfBDyNxSpmcvVqOx1K5AB2+FSttomcHxgFqyOv2ZCP/2f+T/XCwb0s1TVQs7AC+9u+FhezCVObp6WIGwwxGK7lbmqkVqpmWiuCdModLKZtN9jsTE+pxZLUDXUgj0M4+m+PzLkR4vLBxZ5GPYx7GFGOkkeRjvL0tTqtxqIFt72sR1xzjyqo8OsxnyUne3dRb88S5pdeOT/AEU4lc0iLkqQp0s4yyiPUcIqgCAr2I1Hby7jbe8YC+M1AyJMGVM/4qlRtx7g4LOI8RdKL5evQMinCsp+EhKYkXiNvYzvgAzdQEqoJsASIjcAn/DJmcfMRn/bJ6rJ+S81IqZg29b4lZGjBe9jEekADDPDyIAA+l5w3VdkCB1jWxubAAGO/wCuKdrQUXDUCxo0VUuKZDlFElmdhY3Aj4VJJ3kDrHXGecyWrqEVWqEBqhNiIECDYbm8mehG+OOFcVSgtcsIqMyhR1AS/mYgRf5zij43w7xKwDsGaoQwSmLtqCkKBsiiYLHsbHCJ5yO0SjnKlHxwkhXjUTYkbCT0XzEn0O5xa5jhldcoKximEJKAr521kXI6AQLXPUxtin4jnVWoWcJXrx/VKYo0oGlTVefMQBtM+oxVZ/O167eNVrlnJ0gmygW8qJFl26XI2643XyDt6Nf5B4ouYycmmFdDpbSIDSZEMZnpN/1wIcP1U85nCAfMWAA/vN17be/TETkvitSnl2oKSJqEnTYtI2BFwZXp33th9s6tF6hDBpJGn7oGpjdr3IiQJNrxgr+rM8qi/TmCpQq0tWl0IkoqwRIedBm40iYN5GKvmjmOk1YtTuCBDEWsALD8paPY4E+M8VeqBLyNgoMBQCeg+tyTffBXwfha57IrSUxVVtOppCos3iBBlSPmIthZPyNFeGBue4s1QnTO0Se3Qe3oIHpiVwjlrNZlSVB8MCdTGB/h6n5YsfHyWRVlLDMV5idP7tQDsJuSepHS1sXvIHH62dq5rWSAEUqBYffEBf8AL398Cg2i35W5GTL+eqRUqdInSAfzJ/nik+1ZH/Z6TfCA5AAtFrW+WNQy6KUTSTGkQeu3XGf/AGnUAco15IefYQw/iMDyFGZZbIUQA1RizMJFNPO7CJmBZR6tjQ/s6ELV1UvCSVKiSWPxAluna0YEeTqa6akLcob/AFn13jGk8qvFIzBO4Agdtl3O+5OLcn1Ix2OpXoKArJTLCxJYSSNyZvOFjmvk11NJIMm0C3pthY5bOjq/RmaxCkgSwHp0sMSqWYZD5WKnbeP9MRM55CqtBIuD2+vthmnm41SJ1dd7+2O1Np4wc9JoLOE8bqNUWkwDauux637HbFy+fphzSZgriJDW+IAjf0ItvjP6dV4PhMBU+7BI6Xt36SNsPcN4VmaxYhQoRdbB2slNRuRdwIEC1zjr4/nTis5OefxYt4wH7VlDBCyhiJCkiSB2G5x3xQhclmCQQGpMpf8ADJpqLR11H/LjOcxmgqBWLVFn4SLKb3i5j1kYM8vx98zk2QoECmii6Z0t52ZrE2MJG/TA+V83vxtJUbi+P0l2sgc7Zyk66aYkoNLXJLg2VhB7DaNyd98CQyzD4hoPc77CwXc2/XHXFK4DsquWsZ9wTFxt7+mJPAqqM40Ugax+GQWmfwjqd95x5EG6ui6y8k6hlfBQMCAbgCfN7kD4R+f8YGYyb1abVQW8nlkmFE6iDJstxJM9R3wULy6fCP8AxWYKAGAUEmDqcTJ6QsgdTIjAvxWvToOUR1zBSDv+5R4uWH3mG0STvfpikbbKtpI7ztJINSfCo6gRVeZYgf8AtofM5Jk4qs9xnSpp0g1FG+KT++qf32+4D+EfmMR3zr1qjVKlQtUjyu1uo8qLsigdo/XHK0VqVFjyqx3IjTJvMdp6YphC7IlMtKkAAKdQUbWPXufXFvw7hles6KiOVqehI8sajPYSJPtiwoZGkoCwWJEEnez2KAbArF2vc4PeI8T0kUKammHrvQTSCo1eJBlhci5OkEC0XwjkMkgU4TwXMHL1XQRuYgEsBOqb2Ag2NmvY4osjkK+aZtIkKLnYAdJPT0GNY5VyLfsgBPlDVNXUudR72AgR1xn/ADtxPMjNPk6EU6dh4dNQBGkTIXe3e0YytsOEi55d5JyrT4tXxWVwrLTMKCbRr6mY2jrjRRlEpUwiKKaC0Dt/PAF9lNBkp1xrV28WmWgzpm0Ei2wNgbRjRs4PLtJkQPWcCWGFM+esxk0bP1KbBiS5CqoFyXgXNgPW/tjUOS+FtQaqyhdMaCgU6gwbcsbnr2GBiq4HEKlJFXXNRnJH3vE8kHsN/pg44JnZqMgKlojxI+K879d/u++KN/1Jv7BFk6001IGmRtt6Ax6i/wA8C3PtEHKVxBnysT2gr1wTcOB0R2JHsATA+kYrOasuXy+YRQPNSPzMGPc2GIFUY7ynUZehIIIgR36sbD23wccl1mD6NUXuo2J0kDUzXPsNsC/DeHGiiPXdaULp0kgmBaAAewmxn0xZcP4gilTl6JaT/XVCAovBYAxaesKfXFpStElE0kg/2fywsBjcXPXPLPojkfIxcY9xHqVtme5uoznUfPbcdva2PaGcTwyhBVy3UewiRt/riYeFMaLVG8oULpB3bUSoPaLH6YgtTgXNupPQX2x1dkR6sl1s7opoAYkttHTpI3wuW+L+C1a2la1FknYTKkfpHzxFzVLUiFWWFAEGfMTPXaBA2N/liqrN4ijWlwdIeIMdIUR5QQRcWkXvhbRglqO7j93pJ3BsZEx629cRjxBlcCo8qOiSBquAO1i28dPq5wimAqrckKBAsJAEEtvO5tO+I1VKbOWLeQMQbaib3IAAnp1O99scbl2k0KI0DVqACQGtN9Oo7AkCZtg75J5SqFiKtCACGWoWUi0hhYyJnYWMXkbifL9daVZA1QeDr2IGpSH0jSpNiANUm0d4xv3C89RqDRSqI5pgagpBiRaY7wcUUaHjQB/ahwl6eTVqVRgqsBUQWDg2W4GoAG0A3BjtjHamULuFTzCPKFFvko/33x9E88pqy2k/eYD02O+My4ly3l6MhCXbUDOwAZwAANyIBudzhoyrA7j5KXgHL6VKoDuNIlmIuIAQgBh8UyQY2jBPxDh2XppUSjT8oDMSbwzVUEdlgAgAGYF7nHvDuAhMr+0u5Z6iwF6BWZLHvb6XxJzvC2y9LMhhpV8y7p28OaOkj0ubemC78mTxgsOSeA0movXZNdTWwAOwEsLjrtN9sScnwjxyjagPBz9WoQRMiWt7yQcN8ucRdMo2hRCsxLsRAu5+CdRP0w5yHxTxadcmxGZeTaDraRsTHth+TSE49sncrN+4Zdv3lS/zOM25jWn/AE0NYNSmTDLc6waYsQNxMHtbGkcs3oOd4q1fpqOM452DjiupfKV0HpaUUD9DhYbHloP+XMlTWi2hAgLtIW1g7TNoELIwSVz6x64G+XBpNUAlmADQdjcmx9z6Yu+PZsU6LNpZgBeBJjqfYY09giYzzRTH9JZggkQwFryHBJ/3+WCPlypozAdlYJBlzcxEWPX2XFdmMy1au9Whll1uQC1Y6VGgRIU9BG9jM4rK+dh18RzmHB+AWpEmwED4o/M9cbtigtZNZ5f43l62tKVUMwYys3joQOogC/ecDX2i1wjwcyacqDoCyReCRNoAv3nDfJPLlSlmjVrIqnQWXSdmZjMgd1MCfw+mC3OcNotW8eoASiFZJ2UzqkG0YTAxlGYfKUod6T12KjQ9Qsuq13YGTeQR7bAYq85n3rNvpXYLNlGwgT0ECfTFxzHxhs3UOp9FFD5R2HSF6sYnsO4AwOZviWXFQlPEZO0if80R+uGQHg0rJcoZc00Jamx0iWDWJgSRbY4WAujzLkgoHh5rYbOv5YWD1ZK0GfPDomXp5dLhCASRc6VkSf8AFMevTAZw/hTVrSFXSx1ETOgFiAJuTEfPBVzy6JUBchpJbRNzIRRfoPKJJ79cCaUq1RWqAQmwNgLdEBMmJuRO998JL64KOTVlTnJWA0EqPhAsD0AAEEx+vXHjJVKS0AFh+7EkwASGaLW6DfzbDHbIapKioAwkljsV6sOv+HcYsqlFSQty2tyQCRCjRGojYaVj54TukiV4s6y9SpUpvdaSr97S0j577EfU2tfg5qkUZKWXDQmqpUfUz0wLFxAgAyvTpvecd/trKrMqRpsCHjzagRBtLDy7d8TMy1alk6zPo1VVC1AoDMoY+U1HYSrEFRpBkhR74WOZNoCyCua1Mqr4ejqOmroPXr13wScvHieWU1cstUU3EM4piGCkCxM3Dah9e+IxzuXZTRFMM771SpLs2yhBPlA+u0g40H7HcrXAqsXJozGkzd4W99juDf5Yfs1geMSy41mnfh9JmdmZjMsmggwbFfScDOeyrUlYMCA2aqFNR/8AbhNME9JB+uDrnwDRSHd/4qMCfNrxXpAkk6PKgBJYy06VAJO4kj0nYY0duyr0PcQ4gKWRoroYL5ASQRfUhJUQSfnGH/tFdQaJLBRBiTYyy7Dq3oBq/TFHxbhmcrJRolVpI7hVFRvN1MlVmBHST7DB5zO4p0RmNNNmonUusxcgrAN4J1f73FG1eCcYtLIEUeG52pRbw1GXogFjUreQtYyAsa4PclN9jgb4XmKuXohBUkVDrYAxBEwPXo09fliJzHzTWr+IlTM1CupoQRpN1tIghR5okH4RO9mKfE2rBSxOpdK+6iw/TDZYdGkfZxm5o1dbffIW99ixt+eIvE6lL9od0JqOwWIWVYKIg1Nhe8TNxhj7PslWRcw2gTpY02P3XgxPUT29MRubNeXoJS8UDMOBrVE+6d/MDPxT7gemF0wrRE4vxpz4lGm4SdIVKQ1Ef8QM/Yel/lg04X+0VuGLqeK704DaSCpJgah+IdTgN+zTL+Hmqmui5YIwJj4SLkEesf7nGhZIt4egeXS2mYiQI1G+95+mAwoznm/hNHLqKOurUrsZBLyFUn4SsXBaSB3k9gaDL0Ho1kshZdLDU6RO8MSwAPpuMP8AOefcZnMVJkqxUf8AT+n64DadM1CdZ9TPTDKIJM+lRUeabQF1aRv0gsbi34hbEfmNAcvmL+Y02j/KcVHKFQtkMqWbZEBnppiT/D54IeI6SrggkshH1B/niTdMaJ898YJ0KuwYmfWDbEfIZMGGYQk3J6jqB3O4gXxN4yn7tD2b9Z/0x1wXhHjltZICrMDvIAt8zi60TlshLkWgdPQzb8sLGlU+RakD/wDKfbvhYwlkHPZBlZq7VA+oCqqE6jDHyhjuq6jpB6xuMMZ5iHfL1ZR5Tw1nUEvqqaTERcET0kdMENVFrCrBQIyUkEsqwF8xChysw0DcRbAjx0uVJcl4cjxDGvVsT5CTH1GOeQZbKStSkggDUDcrsL2IM7HscTa9RmSGVh94yPiZiCSu0ReN5EfLzKVW8Qwp1nd4gLbVtEXjEQuvxFWtcqtw28yTcHa3YYR3dCMtaBTwafi6YpmU1bsTBJ03BEgCIvHzwuNZqm6kKAxZpMT/AFkWJkWOlWPrpgC2KrO5nxqesiTPl8wsO0bmJknHFOmxJoyIBLi0GQjgDabyvWPfpoxvbChzLvTlWMK4kwg/DeZJm8dP9MfQvKufSpl6Sp0RdViACQCQTETfbGA8q8MpOKz1m0IEchuxGlT84eY66euNE5F5rpjNNSSooyulQpe0uFEkdibD1KnqcVaKRdBRz418uP7Y/wCpMU/NPGBl0WoGC1CrKDEsAVUsVMEC4USREsPbFpzw81csJ+8P+ofyxlv2gZ41MwUm1PyDfob2ne+49umFWWyvgsuAc2Bs0K9WpVqMgMqxEBCAGKBRBKi+wMTveLT7WONHyUUY6Y1H1LbdOinv98+mArg3DQpeoaiSAQBquysjSAvUkHrt64XMfiacuaggvQpET2FNEv2MqemKLYpUZbhVSo6ALIfaCLyYCg7Bj698EHBcky1lrVl8pC3kWZbKzj1AB9CdoxX8Hyz1Vq1EV/ISAlNiI8tyesRGJi8SZWNOF1wqvUH3tJtA6YdCsPOUuYUU5hGZEOoAsD8TExI67fmMBHPPE3GazFSfMH0Ke0eW3awH1x7wPhj1HfSJioQIIkMPN9IxB50ptrrg/EHv7mJwPIfBG5Hd/wBuoVC5B1ld95Vrfxj0xulAWqBiPj6fKfaTP1xkPIvCalStTqlwNJPlIkaUCmx6NeJxrdBlHiRcSDv0gR+YOFmaJkPPVMeNmgv4gR+uKLgeRq1zpVgoWDcSGJYC/oZ/LBdzgk53MSCJVT7eUYqeU6R1uATBS3TZlPv3w0ZeAT2adwfhzUcqKNQjUv4BA0s14Bm+mRi/qVR5TEyLH0xUZc0jTcU2B8sAhifOdUy0zO2LVa48NCiwDAAO4tYYjLZSOkYZx+jpFZfw1P4gYkcpp52Em9NrT89sOc3UiK+bXuSfzLYhcp6RXpE9TH1BxeGiXJs0rL5fLlFJ8OSBO3b3wsUdPMU1AU6ZAjp0wsEnTHkzbaaNXLggklGpkQreEil2IBJJOog9Jm3XAlWIkHWx8SQ4YjTJPli4JtIJ74cyXHCsUmBGkHSkbblxYGZ7/WMe8XIfw2Gk+VdIYEAdQqiekmSd4Ppjml/wzdjI20ywCgAaoKm3UbTe+xvv2Zz1dKhSCYkwo2LbAQZ0n17bTbDzZNxPnlOigWNzckkgWuI/LfDORySKXqEs1NLqek3MbGTYXHc4njYKH+D5cMyhdDqw8wqDSqNMKx0sLAb6p2MC2K/OV1pVB4bA+QgtpMG6zpB6agTMDDGarEFTTVgNJFr6lvNvmbnEaivisLAGLnYdYiOkAfX0xaKxYUPOjmipmEWdQ1Rq1MDEASbwbk9MTsjXbxaVIMyqxpjztERABDDZZPUYusrwL9poZSiqlGhvEc9y9SLRJ2j5fXTuDcqZZaINekmun5CxvBSEDDvqAVr9z3wXIeKvJQ8ypXo+DTdtVRJIadRYAuwLHfUAIPeMZ1zNnJzNSohKmdXqGYSY+tvSMaPzZxPTmaVSpBCDzBbxAYNt2Mn2jGY88iM5XUbBlA/uhE0/lGBx7ZWWiBlgy6K5Yky25n7pt73O+NL50y1HMV6bh500BKkXWS2kxv3tgJ5b4OlYK2tlA1QLGGVZkjtIAjribzvV8LNFVcmoo0u6mzDtHfe2K1kRMl8ugJTzVNGX+prE1VJE+UQO9vniioZMLVWmHBDFfP7nc+xOPeUay6szuSaFW3pA3J/kcd1Mzqr0yFIgJA9gCP8Af5DGzYUdU670alQBoZKk221Dr+WHOZs4axrVTYvpYgdzE/niX/RNSquYrJcLUhh12mfyOKbPN+7f+6P1xrMF32esnlkFvM0CC19Ag/Ub4K+I8VagzMFlGI1GPgEW2uRYmANiT7hv2fZuHQeUEsY1GLaGk2wZcRzxJ8JGguhaCpM6RBiPlheTYI6A7mrPxmnZyCalPylLg2GncTqtPoVxQcOzxq1dFJdIKtqAiTufiPr7b9cTOIZHXmKaADTBEVIBDAeaYJ8tpXV+I9reDJCh4pBBhADpOwZn1QQRFxse8b4ljZOWzT+E5pHTyi2kiYgbASPz2xYZfNfu/LpAFoEQNJI2HS0/PABwDjOlEpPWoooXy69TEbWCoRMk2g7DEbmLir0qnjUay1CVWGVdIIPdJP54Zq2Wi6VEfnQTnKp/GgP/ACgfqDge5dyzM6FabNDA2Unr6DB5wHNDNqapakjrZgKQLAXiHqFrfLF9lKdFvK2YqVO6ioe/4KMfphlLrg0l2BjM8BrF2IpPdifh9cLBf/RuU/4D/wD01f8AtwsN2B1MtzCivlXACItEq4aDqZnnUAR0Fz88V2Qza1VK1YOgWvAgkDbYRaw364VGg0MkgqwBF7g26NjyrwunTWalTymQulTqbcAkSYMwYPQYi3ElKLW0e0qlWdNEuVLBVlhAsfiAET9L++JFSpWq/FCsgH7waYAMRJJsb9+g7DEZK1JfKtIgGQQxlp2EH7t5GO14wFJ/dXK/ei0THuL7X98CvKQonpUVYeZSQwY+Uw0bDzMbTeYvPbDfGKlMODLB/DWSB94LDWtY33M7X6YcydBswK7oijQmq87WEAbAnfUb7xtiSeVycwKbMdJy61nqAA+GrSBMHTYwCQYv74dX5GSZYcJ57ahRVFpqWRQqysyRr0ksD/8AIx+Qw5nPtFzeaHhuERWYE+H5SzDTpLMSe36YHeL8KqZaoaLsFWSuoeYEDqD29QdwR0xF4RT1VU1Uy8kQuwe8RJ79/fD42N+jVeL5L9/ToqmrVSnQ1pLU7g+t4wJZrhpWo7VkNQeXWxWChpgAepFrmMXPCuJ1v2jU4VWsApbzhRYaWMmBEW3g4f49nqK5iorympACzPqMtBIKnef0wFjJR5wV1DK1zUXSoVyrI7pEMpVhTOkSZki/54jfaHwhVzaMqulOrG4g6pOqFPS437nE3Lcw5elRrUKdVjF0anTYyDMqS2mwJEGevWMD2a5pq1dHjJ4vhwV1NEFYgggE7WI6+mCruzfoqmy1TLOwBZWMo09QZkR2MYfdVAUi1oAtt0wuMcYbMNqqeGth8I3jvJuf9cR6+f1tqZmY+gCj6AAYawUF/wBn/GUpVa6HURUWygEyV9ACdpxA5l4cDV1KrClWHlgAdpAkn3uOu2KHLZhwSyDRJkREj5zi/wCE58GmKNXSYMqxqEaST2WBgP2ZBNy5y1TApVVULIkFncsA1oGkoA0TeDhjnHl8vXy1OkNJbUGZ21WEEltRJIiN+uHONcWoLTQZbMUxUUX/AHBJbtDkEAz3nA/leO1XY+eq5AsAwAn10oLfywjdZG0i64vwRMunjABmRZXST8QFO8yBOpSY2ubdMAVZtUlDDMZYBhf8NrCbi/o2CrOZirTTzr5nJkwICtsAZLEgC8DvgVr8PaixckoQA4VgQbxAMCxvt02wkGm2Qu2WfBsnQuXNTVAIULrJkeYkggAXiJm02MHFpxrMUatMU0R6ekRJZBM/2VJbfuYE4G6uVcjWrip1YBp0yQBI6kz2xIzGSq018zoZ6LURo07zoJw5SFF5yPwqkXNarmKdLwmEBgp1TM/Gdum3XGiVuacmlhmbdqaz9IU4xOiGwW8ucEpZhfNVRGG6vUCm/UDSZHzwzQUHB54yX46v+RsLFT/6Io/8ZP8AP/phY1BMnp1pMGR6zh1OJ6Nmf5X/AFwwiDe56bi0+2GDQtGv9P54k1GyycqLRc4tQ6wfOo7WF5LaT97rPp6Yb4aviOEA1uRpWexhR1kRM7n9ZayqABr6jHptB7H1wV/ZpwlKmdiooYU6RaDsWOgD3szW9MZNK6JTgrRa8mcvN49FnqMFdQDoWNSENqDN2BULcbN06UP2g55qWfrpScomhaRCkiV0htJ9NRJj1xsDVERlhwpBYQQALqTH1AI9sYT9oL6uIZqP+MRv+Hy/ww/HliyVEjhpWplW8SSygsh9dfmDfKT8sES8IU+A3nBVJllgs4FlBjZTG+9z1OLGpwBP2DK1LUzo0wFkFnesRMewHzw5m+OLXq00eEipLEkAa00yATMFgoAkAfXGfsKQJcR4ozGWoK1RbMW+ED1X3+hjEAZ7MS9RW0a/KxUWIGwk9sWZeiczWLM6qSdK6QxI1bMCR099sTMnzFSzFSmj60pEq1UBVA1iFLKqDYqB/vc26CDub4RmFpis6VBTYxrIIBPoev8ApiFRog+uCT7S+IOawprVbwlpiEDHSDqqX0bTEXjAchqArIYAkbgi2GWgMtaVEemJK5YFZEnfYHpvtj3OZkLRDUxpe4YgzN9wCLSMQuEVajMV1GNDMQbiRHaOk4yQLHkpHUY2tv0x7XosjFWMEGCMStFzME2OPKlBainzgOswAJ1CO+1iP+bGwEuuV8llalqrEOTYjY+l5E/LE/i9A5ZkqJl9KN/7l9WrsdhBF/ePbFdyTWUP4VSGV7TE6W6H0B74PuM8K/aFVEqPrHYgSoiVMrF95g7euJTWQPKMzqcdCamWQygKqsdUea5ufQzfaxxFr8RQrrq0mYVLFz1MCdJB+EHoNscV+GBalR6g8JFLBeoYjUpVWYaYtMG/lsLkit4izOqkGUp+RZYSBuBp6db9flgqKI0OZwFVQU3/AHLGVEiVMgNMXF4MbXG8Ysv6JZaIq+KkH7pmWgxa0WxQLmCuxB9xY+/WMbXlcjlM7SpZWlrFEIWV9N9QKEmW6kNce2Gpjwoy2kBe8XOGK9SKjTPSOvQT94YN+D8r+LnsxQj91SqMD54IUk6PumdoPvgH48mhhB+8ww+y0J9HbGWzTdBb3wsV3jN3OFjdX7KfyYeiUKkliLWGOKLgdL49RNIJYgThhagGBGrZCSaSJ9SoG+ER5SPoAL40L7GqJ8fMv00IB13LHp7YzrKZhdYnYWgXnacav9jKA08wwk+dVMRuAx6/3sJPyNHR7W5VIqZniHiMSzVBp0gRpqACWn+wBt1xnmYy4qZo160LTqVmjUdyQW+Ym043zhmXnJtYy2prmRBcttOPnzjvFSXr0Sg0NUOkNvTg3j8/rhoLyLN2aBxvPNQo5awKNSSQphbgmFPoWPyYYGa7gIQokNDEmSVYEg36giD/AIhi44/xFa2UyVJSAoCBh+Fkp0kMneN/piFy5mKaVXSooM0nC6ogOV8sz6SPmMJIZFGarq7VlM6CDqibyYn3jFfwmApMdFBPaZI9dgcSxnmVKtJYC1CAwIBnSTEex64hZdgiMAZLQPkv/k4olgVvJG4lUmZaYsD6DbHa57VQVWMuKoAP9gC4n3OI2cU9RFv12xxlqSlkBbdlki8THT0w1Kgdi8zrAoIUjv2mTt6Yg5clcw5iRcfWO+JVdgZGqbnaO/thaUBkNfvb+WMkCyxzZQsNA0jSogxY3nbpOGHfRHfeR0OPKTAn4u28evth7N0tRCjcHSQbQRuDOJy2UWj0cQ3gXJk3sTBAkD3n3wVcA4FUr00r0cy6VC7ABrjVBYsRMdLYEn4foALPTE9PEQn6BsaTyG7rlFCaSy120q1rlDue1+2EoDSBTjbMF/Z6xVIqnSrNJPxaqjHsXmPcYAc5RCsYMiJkd8HnMxNOtUp1VRnaqWappPxdL9tNhPSLTsH8VzDEimY0qnlED533PzNow0HehGsEGtQ2ki46HvO/r6euPoHk/OGpRytR0KMQ6EHqQAZHodE4xDh9Emg9VzM+RZvYXJnfeAB6HGzcucUU5XJ+LWorUSNaF1BXyut5b1GGu3XoWOxnhmleM5xCCdSBhE/2O3ucZjzZlwKdNwI1En/+lRf4D6Y0UZxG43ro1abq9GCykMJAMix38uArm2mf2Cg7EXNQC0bVSd59cFYKPyBDKcLHnir+IfXHuKEx9qqkav1xFeoJtH0xIyiWgj1vh4ETsI/TEFJRbR003TFw6utwd4t7xjavsc8Jck+iCxrMWvfYATeBYYyzlnL1qlcJRo+JpZXI7hXUmZ6WxsGZzudNNj4dOmApN0DbA/8AyDA2LIs+K1nThRq0zpdaSsCPWxMdLGfTHznnRqrm5MsZPzv/ABxquZ5jf9nfL1KqhCgVl0lbKACJP8Ixl2eQoWmCxPSbXkHb9MUiSky+y+bUPRJMoHBMWsCO/tiHWdate9wWgaV6algC1oH6YXAeBM9L9oZ1WmHggk6jpjVAAO/fEFn019aAlfE1AN2mSCdri04yWTN4G6uWYalKHxAxBABsBINtrH9cRBV0mdEgnYz+uCPmvjIq16tZEUCo2qB3MHcXP6Yj8LzdMKdeWWsWUgkjVonYquiAfnjKX6AtlRns81YBtPwqFEX8q7SfQWn0GGckgZ0DHSpbfoPU+mCPN5B4AprTRqihdFIgSsCQx1ATInSevyGKXiS6ahW4iLYdMzLSrw2oiu2mUpvpLSP7UG3Q6WEjtiusXMC3qfUfxxccvcRUUXosikMIYkm4DB1t0gk46d6I2VAfQDGboKTY3y3RNRvCGkErYsYEjudh2k2wRceSmcyBTCaA6KCtww8sljJljNz1M4quFZoJTrNTAHnoCRawdnYW6EUxI62wzQzJLoWgE1Qx92YnEeRO0VUcWXvNvB6dE5counUCfe6/zwTcnVyuX+OnTAro0swDMvlDaQ3SJv1/PFN9pB8mVJM2YX7furYBq+ZRW2Ekdrz0vgR0GSL/AJ+zQbMVoYTqJEMDYmxHuI274Ga9MPVuY/dN9RNsEiZmlWo0QNBqaSjU4WWZXPh26yGEes4h0uWc3qaq9F6YRTushlhi1+lh+eBxxUMMTrgj5cBsogW503AG1zqv3kgfP1wX8k8Gp5nLo7FrSDDNeHcdD2AGJ32ccKcZepSq0QjIQVd6QOtWm3mJkgjoBYjeLE/C0KsQSpkWCoEAAI6D339cIl1s0YVkzHlRBS4nTUif3jrFuoZRv64N+FLmP6OQ5VR4gLwG0aTLtc6gTI7WnvjNeYGejxGsyuU012IO+mWJBAMiwwX8vLnjQTwczpU6oWEMEuQN6RO89cX8Af2LtU4vH9Zlh6eF/phYrnr8TBIGYETby0/10D9Me4NAsyEZkTN8e/tg7fniEqE7A4cXKuen1wfxxD+SQXcjcXRKrmo/hjTAInckdQPTGiZbiYeyZpXHYkN+W+MayVArM4lgYbohXNvZrtbIK4IqUqTg72In5jEStytkXXQcsEEz+7bST8xBOM5y3E61P4Krr7MY+m2LbKc45lbEo/8AeEfmIwOno1hTX5dylKlpp5eq8Gyl536yDP54ScrIymRlkJFtRqMQf7zx/HELKc4g/wBYqD1Wp/AjFknNGW61APrgODNYP8X+zzNPBomjU76WCgD0EYjUOTa6QtWjX2E+EiPfrfxMF9Lj2Xb4Kik+4H/URi3ocaqmIGodCSh/MGcLLv4CkgUpcippDA50H8OlRH/NH54qqv2bZmo5K03C96rKD87k41JOMN1QfIx/PDycWUnzK49oP8RhO814G6xfky1PsozQ2qUh7sT+i4uKH2UkiamZv2VLfUn+GDwcaSfhaO8D9Jw+nGKPUx0uCPz2xu0mFJIznO8lDL0/BksK1RAGg/H5lUEgQo85JJ/Dj2pyQKVXL+L4Wl6hEKXZiwUuPitPkIsOuNIbN0yLMpHbf8sQM3wfKVGFSpSQuLgmxB9DNsC35DQI/aFw05inSWkmkqWnWdIAIEdO4wDZHliloZ8zWKEGJQgj80v8sa/xfguX8Cp5LBZPnbYEE/e7YyPjeVq0apFO6G6lWawEWJ26/ljJvSA/YQcNy2QpIgZPEMyHekNRvINwDbBGOJ0qqkI4IZSBaJkEWPzH1xlFbipNnBabXhtyRA2ttbD2Q40tJlYCChkL5wPYgMRG/TtgdJXbAuRo1vlrMIShDoSydCewmZMb4uaWUYvqEQJ/PT/I4xGlx4hQA7wBEFwQN+hA6M31PriWvMJ0bnUbkqo3M9sK4v0H8lnP2jZJ/wCkK+mm7CVJKozDzIp3UepxGo8UIy1fLtbdqT2BBUsxGre5NsOrzVmEkrXZCY++RIGx03Atb5DF9yjxLN+VZnLirpgqpkM5Bgm/xMNvXF03WhLTdmatmqs/1lT/ADt/PCx9EHLp/wAJP/rH8seYH5X6G6fs+fKbAbYdV8VyMcSqL95GLkiWMeg45WkTceYen8t8eA4JhzVj3XjhTjrTjAPZwseYWMEeogXk+3XHeXz5SYLA9w0fliMDj0nGMW2W5ozK2FUkf2hP574sstzdVFzJ9mP6NIwK6Rjh6UmQxGEkMsmiZPnJTGv81/7ScXWU4/Rewdfaf4HGRKrfj/LEiiz31EHtGFsaka/VzNIeZmUepMYfy+cBHkqyP7Lf64x5c26/CxHzxOyvGKi9QfdR+ovjUmbJrLZmoQVYhlO8gEH3tOK3M8JoOL0gD/8AG7p+hj8sCOS5kqEGwBHqf0xcZLmqjAWq+l+pi04HReDWzvMcp5cxBqKL2ZKdQfoDirzXJCQStSlJ6kVKR/IsuCfL8Sp1PhZT7MP/ADh2pmUFmYD3P8MbqwWZ/neR65jQCw/sOj/l5Tirz/LtemseFU92RlgD1ErjT3rJ0E+wwqeZI2Zx7N/DAybBjw4NmKjN4dGo4BuVUlQexeNM/PF/kOBZ9mCBWRQ0ggAsDIboQxv3P6Y06jxequ1Q/MfxGJtPmOqLEA+x/mMN2YtegdXg3EoH/wCU/wDkH/fhYKP/AFG3ZvouFgWamfOIXHYGPQuFGKgO6drjEgV5+Iav1+uI647GMYkKin4T8m/ntjwoVNwRhsth6lXK7XHY3GMY4JPXCx27A7CDhrBAe48wsdYxjmcKcdqkmAJx3pAsYnAkMjmnTnHofDpUqwIFsMutzAt0xKh7PGbHqthyj2xHZSpIOCjWWfDm3xGz7qKpLAkGNjGGaVfSdp9P/GOOJ5sOBC6Y9f8ATAeinFXZWiVSqJfQwH98G3+IHEulWqJdC8/2GDD/AJr4Gw+O0rEbEjE1a8ne3xyVUgzyvHcyBsG/vDSfytiZT5mI+Oiw9VvgLpcTqDrPviXS4z+Jfpg95oT+LwyWHQaUOZaDff0nswjFlT4gj/Cyn2OAB+IU3FxPuMM5bO01MgFT6YK5E9olL4Ml9WmaV42FgPXjhgb/AEwsbuif8Pl9f6gRGEBhYWLnId49wsLBMdYcAwsLGMeY5wsLGMe46wsLGMcuxAkWw8DKgm5I64WFgMyGqdQ6tMmO2JDYWFgBPMz90+2POJHzL/dH8cLCwgSLiPmNseYWMx4bGBj0Y9wsKdKOhhY9wsAojujvjt98LCwkjo49D/7Q34jhYWFgFrP/2Q==</t>
  </si>
  <si>
    <t xml:space="preserve">c</t>
  </si>
  <si>
    <t xml:space="preserve">t</t>
  </si>
  <si>
    <t xml:space="preserve">https://encrypted-tbn0.gstatic.com/images?q=tbn:ANd9GcT3dX6LdQNA2nyD3Y1bkSApUJ_8eFwON82X6FGxZdQpAvx4qFEc</t>
  </si>
  <si>
    <t xml:space="preserve">https://cdn-img3.streeteasy.com/nyc/image/51/95133551.jpg</t>
  </si>
  <si>
    <t xml:space="preserve">https://encrypted-tbn0.gstatic.com/images?q=tbn:ANd9GcTdOX5IzbM9p7iWjSxC-9SETqZOIiyAWpy0LqW5XiXkMYyn7C248g</t>
  </si>
  <si>
    <t xml:space="preserve">https://encrypted-tbn0.gstatic.com/images?q=tbn:ANd9GcS5Ty4AX6MyiOZ2S6JVydKs03YIvra4ztBbFKCjy0dlr307TGUjgw</t>
  </si>
  <si>
    <t xml:space="preserve">https://photos.zillowstatic.com/p_h/ISq1qqztarkh1b0000000000.jpg</t>
  </si>
  <si>
    <t xml:space="preserve">https://photos.zillowstatic.com/p_f/ISa1nzewtac9pd0000000000.jpg</t>
  </si>
  <si>
    <t xml:space="preserve">https://photos.zillowstatic.com/p_f/ISibcw3xnmpuyc0000000000.jpg</t>
  </si>
  <si>
    <t xml:space="preserve">https://photos.zillowstatic.com/p_f/ISyztiderzzr0d0000000000.jpg</t>
  </si>
  <si>
    <t xml:space="preserve">https://photos.zillowstatic.com/p_f/ISuoibejluvepd0000000000.jpg</t>
  </si>
  <si>
    <t xml:space="preserve">data:image/jpeg;base64,/9j/4AAQSkZJRgABAQAAAQABAAD/2wCEAAkGBxMSEhUTEhMWFhUWFxUVFRgYFxUYGBcVFxUWGBUXFRgYHikgGB0lGxUVITEhJSorLi4uFx8zODMtNygtLisBCgoKDg0OGxAQGy8lICUtLS0rNS8vLS8tLS0tLS0tLS0tLS0vLSstLS8tLS0tLS0tMi0tLS0tLS0tLS0tLS0tLf/AABEIAKcBLQMBIgACEQEDEQH/xAAbAAABBQEBAAAAAAAAAAAAAAAFAAIDBAYBB//EAEMQAAEDAgMEBwQIAwcFAQAAAAEAAhEDIQQSMQUGQVETIjJhcYGRobHB0RQjQlJykrLwYoLhBxUkM0NTwhY0c6Lx0v/EABoBAAIDAQEAAAAAAAAAAAAAAAIDAAEEBQb/xAAwEQACAgEDAwIEBQQDAAAAAAABAgARAwQhMRITQVGhIjJhkRRxgdHwI0JSsQUVYv/aAAwDAQACEQMRAD8AFwuwnALsL1E85GwugJ0LoCkkbCUJ8JQpJGwlCfCUKSRsJQnwlCkkbCUJ8JQpJGQlCfCUKSRkJQnwlCkkZCUJ8JQpJGQlCfCUKSRkLkKSEoUkkcLoZMwNLnuCuUMETd1h7T8kY2TTDHGLW+IWPNrVQ0u82YdGz7ttMzCUItvK7DUW5nu6N50aBJd4N4eNgsThNrvq1gOy2D1dfU8UxNUjC4D6ZlajNBCUJ8JQtMzyOEoT4ShSSRwlCfCUKpJHCUJ8JQpJI4ShPhKFJJHCUJ8JQpJHQnQugLsKSRhITgqwqZqj2/dDfbJUeKxPRS5zTkF8wIMc5bqsragqxFXNK6cMoN1L0LsKphtoU3gZXgyJANjHgbq2D3I01ONvMFtO4ihdhdC7CcCDxEkEcxsLsJ0LsK5UZC7CdCUKSRsJQnwlCklRkJQnwlCkkZCUJ8JQpJUZCUKTKp8PhC7uH70QPkVBbGGmNnNLKzKZJgBEcNgstzc+wK3Rw4boP33lCtubx0sPLR16g+yOH4jo33rl5dS+U9K7CdLFpkxfE3MJVS1jS55DQLkm0Dz0WP2vvrlzDDWtHSOH6WnXxPosvtveGpXMvdIBs0Wps+Z9Sm7BoF/SVHNDg2m4tL22uIlgmxHAmUhVF0Nz7RzMas7CSMwtbETUdIDi2ajrudJDRAPjxVjZFPLicusFzfGDHwRttT6ho5Gn+tqD7P8A+6P4qnvK19PTzMKZe4Z6ZjdhtJJpnKfunTy5ILXw7mGHgg/vQ8Vsf3++S5VpBwhwBB4H4JeHWuuzbj3mrLo0fddj7TFQlCOYzYnGkf5Tr5H5oRUpFpggg8iuljzJkFqZzcmF8ZphIYShSQlCbFSOFyFJlSyqSSOFyFJCUKSSOEoUkJQpJOAFKUbfsX7r/UfEKrW2VUHAHwI+KyLqsTcN95qbS5F8TJ7v1S+piHGbvbE8gCLfvir+PwxqtewaMpue7wNgfembC2aaAcxzS0zMGQVYxT46ZjOq6pQAe4zdgqkkCBIMCFh6mKmvP8M2MgFD0mMFImJcLAAX0AsG6cAFZw+MqU+y8xy1HopsTseq0ktY4t1BGV1j3Agj0VI0z6QDeCJng6DwKVtwYzniF6O8LvtsB8LIjQ25ROri3xFvYso62tuU29660Am+iIMV3U/z/coqDsRN3RrtddpDvAgqSQsdW2dTFPpaeIY5wIGSHtqieLQRBA4wVEdp4mkRDyWizs0OE6gA68Dx4FNTWsOYptIp4m4AXYWXw+9H36fmw/A/NFMPt6i63SAHk8FvtNj6rWurU87TO2lYcQpC7CjZXBE8OYuFI14OhT1yK3BiGxsvIihKE6F2EcCNhSsop1GgT4IhRw4HxWTPq1TZdzNWHTF922EgoYTiU/GYynRbmqODR7T3AC5PcEE25vbTpAilDiLFx7A8PveXqvPto7WqVn6uc8914/hbowePouexLHqyH95uWlHSgmi3h3ye+WUpps7v8xw8uwP3KyDS+qYaJHG/VH4ncfAK7hdjkmap78oP6nalFKVMNkAAAaAeATVwsw32HvEPnVTtufaDsHstou/rETH3R4BHdnNtW/8AE73KzsvYFWrcjI2dTqR3BHTsVlKlWgSeifJPgj7mPGOlYAxZcp6mmWouc9oaBlENOY62NoHlxVTZg/xPO7789USwNKQPwNPtch+AEYo+NT3OT3IoTJpgQ7ek9Iw28DdK7ejP3pzU/wAwEt4doDxRpjwQCDIOhEX+BWSe3rDwPwTcMx1NxNJxZcWF2GReWG3mIPes2TSf4GdDHrPDibH9/vkocRh21BDxPLmPAoRhNvwB0zMv8bZc2/MdpvtHejVCs14DmuDmnQggg+YsspDYz6GawVcbbwFi9jOF2dYcvtD5oaWrYtCr4rBMqdoX5jX+q24tcRs8x5dEDukysJQiOL2Y9lx1m8x8QqULoI6uLUznvjZDTCRZUoUkJZUVwakULsKTKllV3JUKYfeLDP8A9UD8QLfaRCJUqzX9lwd4EH3LyPOpqjA1jajajcxJBaMwe2NCTEQe4leOGc+RPTnHN7tYfW/yj3lWNnbOpVGEvYCTLSdDl5SFlN2a7qmfO5zoyAZiTHa0lXsTvJUwzzTaxj2w10EkG5g3v7luGT+kpEzFfjIM0bthsiGlwjz96o4zdvMIIY8d4g/vzUWA3zY5svpPbFjBDh8Ci1DeHDP/ANUNPJwLffZWNYw+Em/zgnTIdwK/KZSvumG6NqM/CSW+lwhGI3adJyuYbmxaWEd0tXqlKq1wlrg4dxB9yVSi13aaD4hMGbGeV+xr24gnC44b7zyH+530y0vYXSSMoh1g0m0AckPdTq/WRyEtBLbTxD47l7Didh0nlpggtJIgnUgjTwJVHF7uhx7QIgghzdZjj5Iaxk31fcftL+MbV9p49UBb2mlviCB66KM1JXpuI3NAMtYRF+o4x+U29iA47dF06tP42Fjvzsj3Jvac/KQfyMX3FHzAj8xMnh67mHqOLfAkD0FiidDb1YdoteP4hB9W/JPxm7tVpOVj4vBaW1BHC1nIRi8K5jspInkZb+oAe1CepORUIU3Bmkw+9I+0HN/92/P2IxgN4KbiOy/uBg/lKwmCY0PHThwZbNl1y8cvAmNFWx5aXuFInJJykxmyzaeAtGiH8U/y+Jf4dPmnrVbeWixsnNPBsXJ5Tp7Vid4N7X1uqDDSYDGk5fBxF3nuFll2VXkZC5xGsEkj0KtYWuKWRxbLie1N/bYDwhLXMAaH3jGxkjeTs2dVqdaoS0D82nAaM9pRajhmUwA0ACb99jqeKI7J2ZXxEkNLWH7TxHDgBcrX7P2DSpwSMzuZ+A4LWuXEgsbmZHxZXNHYTK4DYdWqZjK2Bc/ALS7O2BTp3jM7mfhy8kYkBVsbtGnREveBy5nwGp8kl87vtHY8CJvJ2shVNpGWVf8Axv8Acs/j96XOkUW5Rpmf8GD4nyQvD4c4hzzVe9xax7x1iLgW00F9BEq107kXxKbUIDQ3lfBYh5yhjY6obmdfsySQB48VVwDSMTBMmXye+HIvs82o/hd7ghmH/wC7P4qn6XLWwIO85+BwxNT02ts5joI6p9l44eSpVNnvaSYkW0+SLYes14ljg4cwQfaFLCxpqHX6zpPp0f6TLhnVHi33hcZSLXlzHFjoF22nXtDR3mCtHWwzXaj5qnU2aZlpnuPdPzWpdTjcU0zNpsibrIMLttzQOlZIP2mA+N2a/lJ8EXw2JZUGZjg4dx48jyPjBQB1AtygiDMewqI0b5gS12aMzTBiRaeI7jIVNplYWhlpqmU04mqVLFbPa+/ZPMfEIfh9qVGWqNzgGMzYDuGrdDrwjwRTDY1lQHI4GNRoR+JpuPNZv6mI3xNQOPKK5gTE4JzNRbmNP6KDKtSVRxOzWm7eqeXA/JbcWtB2eY8uiI3SBMqWVSZUsq3XMNQVU2dSdqxvkI9yqV9hUyDGYeBn3rau2RTOkjwPzUNTYg4P9R8lzDk0j/Mvt+06Ha1KcH3mK3HDoq5o+xz/AIuY71X3iLvpZblJHRNOYcCHLU7L2ScO57SQZDTInv5odtrY9V9Z1RlNzm9GGyINwZiNVjCgoBNZJDGC8FhiWEiRc8FG6xi0rQbOoua2HtcJeRcEakc0brbGYbTPiAUvLokPxddE78XLx6h9x07D6zEMAguD4cCIHWkjiQQIEd54q5h9t12dms7wJzfqlHq27jTwb5EhUa27Z4Zh6OWf8FkHyMD+tf7qP/Ep/cpH6ftOM3yrNjO1j58Wn1Ej2K9S33pZsr6VRpsSWlrgJnvB4clktu4CpTfRaIOd+W/VIEi99dV2rs57akZZJaIi83ciTHnX5xBbJjPymehYfeLDP0qgH+KW+8QiDKjXjqlrh3EEexeVijlJ6Rj4gxHVvFtQbSqgqEGWkg8wYPqEoZyORD6LnrFXA03atA8LH2Ibid22OFnHwcA4LD4beHEs0rO8HQ79UovhN9q4s6mx/gC0+yfcnjVXsSYPZrgSLbO5DzBpNZPEtJYYykAAacvRANq7s1GEuLHQ1s3YCJaBYFq2tDfeke3Te3whw+B9iv0t4cM/Sq0dzpb+pMXKhHiAcbCea4Pdl9Wq4MhrRAzEzyMEazBlbPY+6dGjlJHSPEQ53Dva3Qfu6K18RTzNcC02JkRzPEKli9vMFqfXPdZs97vlKogXYl2aqG7AIJtnefD4ez3jN90dZ3oNPNBsdWrVw7NUIbfqsJbwm7tT7Fn8Vu2JBE3mbA3InUQdUYW+CIstXIMs47fTE1830emWtaMzj2nhsgSYsy5A46oJT20Q45w7NPWk5jPI5rjRJm79WSGAkgxAkEjnB8uKO4HdbF1WhtaplYCTlPWcCdT3HzKg7iGxIQjipQobTYZuNfA+hR/d1wcahAMdDUvFtBx0RDZu5+HpQS3Oebr+zQI4+kGtfAA+rfw7loGpYDeIOmQnaYjBFxawTlhsiLm9uNhoqmCH+L/mf+lyI7Lb1Wf+NvvKH4X/ALz+Z/6XLU7ggTn6fGQ7ek9Aq4Rpc0xBg9ZpLXcPtNupaVWs0kBweBFniDf+No94Ks9GZaY4H2gJMZ1j5fFCe3kmkdzHG09qNj6xrmd5Et/M2QPOFdY8OEtII5gyPVD8nUHiP1hMOEbnJEtMC7SWnU6xr5ylNph/aY5dUf7hCJHNVKuCadLXB7v3ZRU6tVoFw8Hn1TxOosdOQUrcc37UsOnW0/MOr7UqsmPcRvVjybGVquFcJtNwbeXyVaphwTPEOsQSHC3Ai4RzvCY+i06jvTl1V7OIl9J5QwbQx1Vna+sbfk14APPsu9niiWGxzKkhp60XabOHiD79O9VqmDPC9neN7qF9AXkXEEdxjUclfax5N0MrvZMeziV4ShSZUsq6Nzn1KtPfGj9plRvk0+4q7S3pwp1qZfxNcPbELGv2IeDx5hR1dl1cmUCmb5p+1pEZo07l5w6fVLyn8/SdwajTnhptW4ynVqONN7XgNbdpmLu15IrgNPNYP+z2uH9NHDo/+abvLUH0zJmLT0TXCC4TDjaQi6j2xYk26zPRk0sCx+wmVnNOWq8wTA6RxNo4ElOdtiu1xAqTHAtafddZ21CoxUxqIW4mudSC59H5FZinvLWAJNNhAidW66WkqenvePtUT/K4H3gKxqUPmWcTDxLG2NhPrVKTw5v1bs0Gb3abflVTF7Hq/SG1A2WgQYImc06FXRvXh7Zs7Z5tn9JKsM3iwpMdMwHk6W+8Jy5geDFsnrA+KZVg9R7BBi1yRpJ0CoM2Q57friLg2DW5hp9qJ4ra08ZTd2XtPg4H3FS5QdQD4iUQcHkXBKnwannGM3fYD1CT4nSwUP8AcrmdZlUtde4trYwQQV6JWwFE/YHlb3KhiNh03Cxe3wIPvCplxsPlhKWHJnl+Nw7qZbocxy6xwJ4+CqY6nUykZDBaZJ4DjYL0DGbnS5rm1eyZ6zZnqkRINteSqY/diuQ7Lld9W5oh0GTEaiytdPi5uC2bJdVMDRpnN1idB3cBFlcw2MrOy5XyZPaI4DS/gtrgNiPDgKjYENHA6CDfxCPYPZNGkPq2NbNyYuT4oGwgHZpYckbiY3ZOExlTtU2tadS6Wm41y3PrC1WH2M0RmMxytwRcNCrYvH0qfbe1viQPSUQFSExMoNboAF0tQpu8DaheMPTfVdTy5gIbGaYu8idDoge094cU2ZoVKY55C7/2NkRsb1KBBNXNbTaJ1TMcQGPNz1HCwJ4IBuZtA1hVc4uJDgOsZjqzblqtNWMteP4He5QNYuXVGecYZ1Xo2kQ0ZGgcTHP2qLZoP0sSZOZ9+fUcimFbOGYf4G/BUsKB9O/nd+hy1k7ic/FuWnp7BYeA9ycVSwGFxUdd9J33QGPbbgC6df5VYz1AYdSNou0tcL+MO4cln6G9JtGRfWddSGg0+RlINvPdHtTRjGcTl7nAt/VCl70QyOvmUcSN4kLW2b4/ApFlj+Ie9qmXCE1dT6iJbTehlQ4QDMWy0yOyYF41bodeITw+o2ZAeJi3VdoPI69ysc+8g+kfJLj/ADA+yPgiJxPzArKnEhbi26Hqnk63odD5EqZwmxSLAe/t+9RfRg2S0lsAGAbafdNh5IexvamGNR4YSnlXcqkhKF0rnPqAQktUdn0vuN8re5Ru2TRP2fQlZB/yCeQZpOhfwRM7uhghTzkDtBvsLvmh+9OGH0oPIuGM5fectVgsI2lUc1kxlBuZ4lR7Q2A2u/OXlpgN0BFiT8VzwQAJuI3mWpuDDbtEyBz01I0Cmp7apOnPRvx04/iARwbrEGRUB43aeQ5O7lpMVi61RhY+lRcCC03cDB1iWmCplKlRW5lp1BjfEwH0zDH7Dh4R/wAXJGth9A5zfFrviFocXsfNl/wzAGgdVr7EyJJLusbW1shm0divcZZhA28yCCeHAOjgfVYyliyomjqrgmZ3brpdRFJzSA/rm1my2Sf6rtSk0OqZSHQwTB4y5GcVsYjIAysZzB5yEAAlvZAnhKqYjZLGucxnSFtRnXLmRDjNh1QD5ymphUbgVsYtnJ8wXTaPuzYxwgxYz3J9MV23Y50fwVQfY1yK4DY1Oncy495gflFlJiNk4Y/6VPUfZHuS+wsLrMGt2xi2a1Kg/EJ/UFbw+9WJkAup+LxHqQQr+VjBwaOGgHkhWN2vREgDOTaGidRa5VnERw0sOPIlxm+rvtUmnwcR7wVON+qTRL2PAGsZXfEFZLaDMxp2DZcDbWMpsf3wUe0cI0i8nLTJbJNouPetC6XNySJnbU47oCa92+mHddrjYSRlMi4+arv3uDjFMs5SXD3D5rLUtmM1kjqtPDiBzCbg9lOfOQEw4jsFwIy6+1E2HKPA+8oZsZmnOPqVA6ah8GnKNP4b+1QuwbLGLki83NjqShuH3RxXDKPxGPYJRnB7n1RHSYl1uDZ/5E+5KDZFPp+sYQrDeFN0tntY6s4EkvyEzFozCy03QoPgNn9CCGveZiSSJMeXepjSnUk+JJWlcxC1ENgtrkdcAVnZQILWaRrLtY46J7n2db7D/wBKTwAdYt3DnzVDE7VoNkOrMHVcO2NSLJRNm41RQqZrZrCcPSBcYIaCAALRz14KlhRGPAH33d/+m5Owm1KbadNpkluWQByHem7Mqh+MY8CMzyYP4HLQzDavWZMWNgST6T2PDU7N8B7k5tPrO8G/8kDpusLnhxhTMxTxcOPv96oZY04YQdSlnmP1qF2zKeazctp6pLeP8MSoRj3RFjx0vrPBTs2leSzhFj3zxRdwGD2mHEr/AEF0DLUNzo4Bw48RB4c011KqJlrXAEDqmDw4O8eau08YyGzIg3kePLxUwqMIMOHabxH8KqkMvqcQS6pHaa5viDH5hI9q414OhB8D8kaezteLf+Kw29m8ppVC2jh21gJJeQ7tNF2iB3azxQlAPMJcpPiaAFO6QwRzsslQ3kGIY0YaadcEOqMqBz2BhmzSbzJbyR3Z1eo4fWBsx9mQPbKAMVNAxvSGFkSxCSyuL3peXEUabYHF5IMXvFrWN5So72kiXMYDyLiLcxYzxXR7yzmdppp/7wqSQKRdljNlDzGYBwmAYkEEdxC4druHaoPHqPe1AMDv2aDn9HVjOWF2akDORjabDb+FjRbkpcZ/aXiXCBiKQ720ajHeEy4exec+MD5vYTu1/wCYq29tNtaG03vkBvVLdZ0HNFTtsAOc6lUAaMxHVJgd2ZZipttlV9SrUq0s1SkaRtWGujgcuotxQSnUptqFxqNd1Ms9aL8s15+aJcj2BftAKD0npuzNrMrNzNzNEkdYEGR4SrdPEAuyiZ10PKV57gsewMIbXYw5rdeDBDeE6WPtWuwFGnRDn/3lSrOJAHXZIEEEdozqFWTLlWytGpSBSaIMLNxIIJBsInzThi28HN9Qu0tmOIi2UtDib2PDj3pUNjtJMu0zceXksn/YP6CO7I8XHisOJb6hONTvHqqG+mxRRfhG0nECrXax+YA9QloOW1jdZzeLZnR4oNs4AkN6oEAVC0TwJt3LYMz9XSy+8X0CrBmwcBxaD6KvVo0j2qbfytWdpAtdc5RzFo8pV7eRlOgGClVL8wzHrubrw/pqqGpP+PvL7f1nMRg8GSc1MA3kw4H2Ks3DYJvZqGn4PeLxHHuQwYpxuR/7H4qtiK1KJfbvzge9M79cqfb94Pb+ol7EbHwTyCMTBBn/ADKZvBF5HeoMTu5SeCG4gXaW/YOscj3IHi8XhBElxkx1XB0KljK+GObohVJAJvlA7u/kmjWH6xR06/Sa7BbGbSMuc1wAGo5DL/VFHbUw9PtVWDuke4LzerTp5Kf1gBeJIuYM6dkRa+p14JmApU3Zs9QN+7pe2tzzIHqqbUKdzf2hDGRxPQK29mGboXO/C0/GAqGI32A7FF3i5wH6ZVDYe7lOq17nGo9rTHUc0fZB4jvVv+68P0bBTY/M4sP1gpkE9xm/FI/HYroRnYaD8RvpWd2eib6uPtKH1tvYh8ziI7g5rfSLr0HdLo2VHUntaHPaC1uUDs5iZgQLLVP2ZQd2qNM+NNh+CcuUOtqYsqVNETwuhhatcmHl8alzy7XxlFtmbpue8Ne6BBPVF7eK2u8Wz6VKsBSpspgsBIY0NBOZwkwm7LH1g8D7kSgnzIagSvuthqLHPfncGguPWiw10AXNmfQpBpUahcNCGVKhHhlJWrqUmPOWocrHWcZAhvEybBDt4f7RG0XmnhwwhpAL3B0SNQGiPCVbsE5lAXxLlJ5cLU6o8aNZvvak540Jjxt74U2H38pmj0jw1r2uY2oCXBoDw4hzbE8IgjgU1+/1LM4sYKgysuC8feP2mKHOgG8sIx4Eja8HQgp8qod+cM6n1sK5xJvakRJfwJM8VV2lvnghIGHqU3RIkNDZnjkceR4cVYzITQMoqw5EKNK7KzWJ3woTT6OnUi5fJgm5s2XOiyn/AOqcKabj0lRr7wC0Ob3XABCLuLB3h8VCNCR4GFCyiwSMrYJkggEEnU3QWjvPSdTNRoqhodkzPp5Q50TAc1zmz3GDdVaO97CMxY6DmENIJGXUmYseHgVfcUeZfRfiE8NsJjKrqoe4lwggwQLzaBKIUmZSocLtBj6HTiQ2QII65JHBupXKWMa/sz5tcPYQqTIj/KbhMjLyJjdr0y2tkcZtl4ttfKZiTz46d6Lt2K2qA50chlY5wgW+yOYJnjKx+P2lTdUc4Cpd3F3iL8+GqsDbR+xIEAcDf1Tu+ATMwwk1B7iuJnSN7/RdFVvf6Lj9Jna6hHQuQl0re/0Xelb3qdLSi6zoClpQDKgFRvM+if0reZ9FOloXUs9Gf/ahivs0qIMAXzOEeEhdw/8AabiicrqVAhxMw14PW5HMeawgx1Pv9E5mOpyNdRwQXk9JXbxza7xb6vruouNJv+HrF1nG5a4QCIsCG6zz5ITj96nVqwqvpAQ6Ya49nPmIkjW5ugrNpU87ic2VxdNtWkk+uii+m0+/0VktzUoY04mqdvZR4YQmxHWqE34H9jisztXHVarm5HFgFNjIJnrtzS63OR6KWm0vaC1jiDya4+4J30Z3+2/8jvklq7JwIXZxmV91cS81Kuc58rR2i631jQYmRNkYwO06dOm85A5znUiBGnVZOo550WobOw4ALcOA5zRmOSCTqZgXvdQ4rZ9IAl1ERxhjj7AJTzjLG/ymGqMfu1sTC40v6Wq2mWnpMsN1B0Pd3aoBicPQBqhpYYaetAuZAsBp2gUaweKp0yMtN7QA4WpVdC10Ds8ymYvF4aoD0tOrJJc4tY4EuMSScsnQaqFWHmGK8zOVaNJuSchgDRszwkek+YVMYIODXENhxdkE3OWNORko3jcYwsZSbSZlbH1hpvFQw2IeSI4TYakoZiGRSpyez0modxc3u7lQdhyIfbQ+ZUNpEvHMZngT3tnXxR3c7aLcPiKbmtJ6wnMTlifuqhRDXiHuzQLOAOYRoDI6w8fIhMdSNPK+QWEghwkgwQY0se43ULltoQxqN5td/N4jUrU3dGAGtpugEgz2hPNQ4L+0B7XjPTGXjqTF5PeZgLO7a2nTqVA5rrZGDR2rR4Ic1zXTDrjuKpwOoitrloooes2mK3ibiqz3gwwBjWy3LHaJGpm/HvV7ZdYdIL8D7lidjV20s2Y6xEAnSUf2dt+ix8uJiCOyVsxOoA3mfIhs0Id2q0vpVGNIlzS0TpJ5wsRid0cS7jT8c7p9rVq370YYtPWMnhlKiG8VAx1j+VyaxxsbNRYVx4mc/wCncZDmnK5riHOGcAEt7J0Gkn1Tf+n8ULdEIgCz28J5nvW12djmViGU8zidIY75KXaGJbQOWqHMMTdjx8EJbCdiR95fS48Tzf8A6YxQM9ET5s//AEnVNiYkgTRfYRpoL2EHvXohxTPvt9QmPxjI7bQeFx7EzoQxdmebjZGJB/yqkadl59sJHZ1YgxTdzHVd8oW/q7TaCMtRhlwEWJ1vx1UNfFZaIBe1hLWlvC5kxryGqFkXm5LMxuHwFUU3NyXL2EeWbN8FJR2bWDR9U7V3DmP6q/jdtulw4uDQdNbk5TMx438Fe2LtpjWkVTBkxoQeUXlZ6Vmq4QyV4g/doVmuyVKbmNDTrpmls+a0+GME+HxXRtGiR/mU/wAzZ87rorMPZc02OhB5clrxoF4lMxbmeTVWdd0jieJ5ngpR4FaD6JgyT9e2ZP8AqNmZ5JlbZtIxkqN5ds/AJBYRnbMFdGl0YUkpLndRnRqRhicKQXeIUgULGQCR9EEujCkSU6jLqRmmF3ownOKcpZlVGimFzIE9JSzLqavYVE9Awgfe/UUS+ju5KTdjE0hhWBzmA9aZe0Htu4G6uVsXT4Ob+b5BaFysdqmJ0FmUG0jzT22SfWHAj1f8lGXzx/WnbmLlphj9n5KxSqfu/wAkMzHv9HfNOa/uPp83IWS5YaHKdQcR+r5KatSw9VhZVaSCL9VxnyhAm1o/+M+JVmjjo/8AtNZXwnxGhxBNRgwLqvQUzUpPpuvVolzmuuQGdUBovHEoVuvh6FWo5uIrdCwtMyMzTBEAt4DxWwrY9rmkOa13iWn/AIrFbb2Lq6jlbP2ZAGvINCFcRP0MZ3AJT2jgqXSVBTcSGh7gbEHKNIsRPfPmh+Ebc+HxTqTzLp1yuB9CFzDvgnwVEMBRjUIJlnIm5FLTITw0nQH0JSfijzUrhieKanbh3nRjz/I75KRuAq/7b/SEYDnxAJUeYZ3O20cNWa5rRxmZvYq7v9t44h7MzWwGNMCbSJQCjgarSCWEAGSbfNW9rYGpUeCxsjIwa8Q1aExN0H85mZ17n6Scb6NMfUu/iuLeCqv3xdJimwibXdMemsIad13D/UIjmP6plXdx+ucecreWYeRMFSr/AHi7pzWixcXhpMtknQq1icZ0rWDKAWNix1jj/wDVDV2DV0ztIOlyJ9ii/u2tTNsk8et8wk5LZKBklN85piDzJ0HJWaLJ7Lr8R3aWKlqYYlug7wMpv3KD6PUB7M+ELGN9oNQ9h8RTblBgkC92TfzVylj2taBLB1Yu9vwKy/0Wq6QKYnmY0nvTxsirHWLW+LhHvXSx5DXEKjJxgmf7tP8AM5T0tnUeNQeWb4qnTwrW9qsz+UOd6LpdR+/VPg0D3lEEUjiX1ESiF1JJcqdSN4hSwupIiJVzgTxSKSStVBgu5EjqKRlEnRJJEFEssYhTMx5Kx9CIEkpJK+gRL5WELbIqnIADoSDYc54hF2VHRd7/ACgLqS3IgImRmPUZ0EHV9T8y6GM5vPif6JJI+gSuoyUNZyPqnBrOXv8Amkkh6BLsyRpZ90eikGJYPsj8o+S4khONZfUY9u1WDSPy/wBFKNpyOJ8gkklNjUeIQYmROe060wfENTclP/aZ+/JJJBCkzMvBjR5KZgJ0yj+X5lJJUVl3JmMf/AfFvyUoa7k30CSSUdoQlXG4atUY5g6IBwicpBHtVR2GxbG5WCiRzObNNhYwkkqOQ1UnSOYMrbOxRzZgOsL3bA5ROioPo1mNDXAGCYuNFxJKYCEFBnaVbPEjLE99+6DZRYnD5esCXRqDHHXVJJLZAOIXbUyM0G0254jN5jzHkk3Dh3WEQbaQY1skkgI8xbKOqoqGDDpyyCONr+Kd9AJEOPPibriSEOw8ydtem5JhcN0bSAAZ0n0+CTqIJ/oEklQyvXJkbGAJ/9k=</t>
  </si>
  <si>
    <t xml:space="preserve">https://cltc.ucdavis.edu/sites/default/files/styles/main-image/public/photos/project/multi-tenant-light-commercial.png?itok=ZzXdomWq</t>
  </si>
  <si>
    <t xml:space="preserve">https://encrypted-tbn0.gstatic.com/images?q=tbn:ANd9GcSbS_IqY5F3_w1N8OP_jquXvf8nvDhW9i3Qa0nIS2w9cdAlOER1rw</t>
  </si>
  <si>
    <t xml:space="preserve">http://www.pacificbuilding.co/Content/Pictures/Categories/commercial-business-buildings.jpg</t>
  </si>
  <si>
    <t xml:space="preserve">embed</t>
  </si>
  <si>
    <t xml:space="preserve">R</t>
  </si>
  <si>
    <t xml:space="preserve">S</t>
  </si>
  <si>
    <t xml:space="preserve">Address</t>
  </si>
  <si>
    <t xml:space="preserve">Appl Value</t>
  </si>
  <si>
    <t xml:space="preserve">Total Encumberance</t>
  </si>
  <si>
    <t xml:space="preserve">Owner</t>
  </si>
  <si>
    <t xml:space="preserve">Description</t>
  </si>
  <si>
    <t xml:space="preserve">Taxes</t>
  </si>
  <si>
    <t xml:space="preserve">Maintenance</t>
  </si>
  <si>
    <t xml:space="preserve">Overall Summary</t>
  </si>
  <si>
    <t xml:space="preserve">John Smith and Mary Jones</t>
  </si>
  <si>
    <t xml:space="preserve">Trophy asset in NYC and LI</t>
  </si>
  <si>
    <t xml:space="preserve">John Smith </t>
  </si>
  <si>
    <t xml:space="preserve"> 15 East 63rd Street NYC   10065</t>
  </si>
  <si>
    <t xml:space="preserve"> 8 level Beaux Artes mansion designed by John Duncan</t>
  </si>
  <si>
    <r>
      <rPr>
        <sz val="7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135 East 19th Street NYC 10003 </t>
    </r>
  </si>
  <si>
    <t xml:space="preserve">Gramercy Park Townhouse - Brought to NYC by the Wells Fargo family from Holland.</t>
  </si>
  <si>
    <t xml:space="preserve">313 McCouns Lane Oyster Bay Cove, NY 11771</t>
  </si>
  <si>
    <t xml:space="preserve">  - 43 acre estate - Tiffany - Moore estate</t>
  </si>
  <si>
    <t xml:space="preserve">50k</t>
  </si>
  <si>
    <t xml:space="preserve">10k</t>
  </si>
  <si>
    <t xml:space="preserve">965 Fifth Avenue NYC 10075</t>
  </si>
  <si>
    <t xml:space="preserve">Between 78th and 79th Street - 6 windows facing Central Park.</t>
  </si>
  <si>
    <t xml:space="preserve">163 E 69th Street </t>
  </si>
  <si>
    <t xml:space="preserve">magnificent large town-home located on a tree lined block.</t>
  </si>
  <si>
    <t xml:space="preserve">Field</t>
  </si>
  <si>
    <t xml:space="preserve">Concatenation</t>
  </si>
  <si>
    <t xml:space="preserve">Row</t>
  </si>
  <si>
    <t xml:space="preserve">SourceLink (Dropbox link)</t>
  </si>
  <si>
    <t xml:space="preserve">https://www.dropbox.com/s/ih5sf4xnn04zgdw/15%20EAST%2063%20MARCH%202018.pdf?dl=0</t>
  </si>
  <si>
    <t xml:space="preserve">https://www.zillow.com/homedetails/313-Mccouns-Ln-Oyster-Bay-NY-11771/31161034_zpid/</t>
  </si>
  <si>
    <t xml:space="preserve">https://streeteasy.com/sale/1321532</t>
  </si>
  <si>
    <t xml:space="preserve"> 135 East 19th Street NYC 10003 </t>
  </si>
  <si>
    <t xml:space="preserve">http://daytoninmanhattan.blogspot.com/2012/06/joseph-b-thomas-house-no-135-east-19th.html</t>
  </si>
  <si>
    <t xml:space="preserve">CAM Tenant</t>
  </si>
  <si>
    <t xml:space="preserve">CAM Link</t>
  </si>
  <si>
    <t xml:space="preserve">Hover</t>
  </si>
  <si>
    <t xml:space="preserve">https://www.dropbox.com/s/v8xamgexht9xdi1/Triple%20Net%20Tenant.pdf?dl=0</t>
  </si>
  <si>
    <t xml:space="preserve">This is a straightforward triple-net tenant.</t>
  </si>
  <si>
    <t xml:space="preserve">https://www.dropbox.com/s/ql5f3d56daalyen/Old%20Timey%20Tenant.pdf?dl=0</t>
  </si>
  <si>
    <t xml:space="preserve">This is a completely gross lease.</t>
  </si>
  <si>
    <t xml:space="preserve">https://www.dropbox.com/s/n1wxu91dri8xhj7/Older%20Lease%20Tenant.pdf?dl=0</t>
  </si>
  <si>
    <t xml:space="preserve">This an older base year lease with an older expense stop.</t>
  </si>
  <si>
    <t xml:space="preserve">https://www.dropbox.com/s/ic8tur6yv5xmebz/Newer%20Lease%20Tenant.pdf?dl=0</t>
  </si>
  <si>
    <t xml:space="preserve">This is a newer base year lease with a more recent expense stop.</t>
  </si>
  <si>
    <t xml:space="preserve">https://www.dropbox.com/s/0c5yrugftow7019/Vacant%20Suite.pdf?dl=0</t>
  </si>
  <si>
    <t xml:space="preserve">Vacant tenant does not pay recoveries.</t>
  </si>
  <si>
    <t xml:space="preserve">CurrentTenantNumber</t>
  </si>
  <si>
    <t xml:space="preserve">CurrentMonth as Applicable</t>
  </si>
  <si>
    <t xml:space="preserve">RunByPeriod</t>
  </si>
  <si>
    <t xml:space="preserve">Month</t>
  </si>
  <si>
    <t xml:space="preserve">EffectiveDate</t>
  </si>
  <si>
    <t xml:space="preserve">Cat #</t>
  </si>
  <si>
    <t xml:space="preserve">Category name</t>
  </si>
  <si>
    <t xml:space="preserve">Share of Amount on a NNN basis, as if bldg is 100% occupied, full year for tenant</t>
  </si>
  <si>
    <t xml:space="preserve">Share of Amount on a NNN basis, at gross up minimum occupancy percentage (if applicable)</t>
  </si>
  <si>
    <t xml:space="preserve">base Stop</t>
  </si>
  <si>
    <t xml:space="preserve">Stop Amount used for Calculation</t>
  </si>
  <si>
    <t xml:space="preserve">Recovery Amount partial year (if applicable)</t>
  </si>
  <si>
    <t xml:space="preserve">Recovery as a Percentage</t>
  </si>
  <si>
    <t xml:space="preserve">Recovery Amount for this Tenant</t>
  </si>
  <si>
    <t xml:space="preserve">Recovery Amount for this Tenant as a percentage if bldg is 100% occupied</t>
  </si>
  <si>
    <t xml:space="preserve">actual share of bldg</t>
  </si>
  <si>
    <t xml:space="preserve">minimal share of bldg</t>
  </si>
  <si>
    <t xml:space="preserve">TOTAL</t>
  </si>
  <si>
    <t xml:space="preserve">Calc Year 1 Based on</t>
  </si>
  <si>
    <t xml:space="preserve">LeaseSeasoning</t>
  </si>
  <si>
    <t xml:space="preserve">Last Recoveries Run Result for Current Tenant</t>
  </si>
  <si>
    <t xml:space="preserve">Last Recoveries Run Result All  Tenants</t>
  </si>
  <si>
    <t xml:space="preserve">Calc Year1 for reference</t>
  </si>
  <si>
    <t xml:space="preserve">Calc Stop</t>
  </si>
  <si>
    <t xml:space="preserve">RecoveriesTaxMonthTotal</t>
  </si>
  <si>
    <t xml:space="preserve">Current Tenant</t>
  </si>
  <si>
    <t xml:space="preserve">All Tenants</t>
  </si>
  <si>
    <t xml:space="preserve">Called Out Per Lease</t>
  </si>
  <si>
    <t xml:space="preserve">Specific Calendar Year Calculator</t>
  </si>
  <si>
    <t xml:space="preserve">Last Recoveries Result Grand Total</t>
  </si>
  <si>
    <t xml:space="preserve">Building Stats</t>
  </si>
  <si>
    <t xml:space="preserve">TOTAL SF</t>
  </si>
  <si>
    <t xml:space="preserve">TOTAL VACANT SF</t>
  </si>
  <si>
    <t xml:space="preserve">TOTAL OCCUPIED SF</t>
  </si>
  <si>
    <t xml:space="preserve">VACANCY PERCENTAGE</t>
  </si>
  <si>
    <t xml:space="preserve">Should really calc recoveries by Month but showing Annual just for demo)</t>
  </si>
  <si>
    <t xml:space="preserve">Need to add feature for different cam pools</t>
  </si>
  <si>
    <t xml:space="preserve">CAM STATEMENT</t>
  </si>
  <si>
    <t xml:space="preserve">Effective Date</t>
  </si>
  <si>
    <t xml:space="preserve">Your Share</t>
  </si>
  <si>
    <t xml:space="preserve">ExpenseType</t>
  </si>
  <si>
    <t xml:space="preserve">Month:</t>
  </si>
  <si>
    <t xml:space="preserve">Other Cam Expense</t>
  </si>
  <si>
    <t xml:space="preserve">Recoveries</t>
  </si>
  <si>
    <t xml:space="preserve">ReoveriesByMonth</t>
  </si>
  <si>
    <t xml:space="preserve">Tax</t>
  </si>
  <si>
    <t xml:space="preserve">THIS PAGE IS FOR DROPDOWNS (DATA VALIDATION) AND MACRO REFERENCES (VBA)</t>
  </si>
  <si>
    <t xml:space="preserve">YesNo</t>
  </si>
  <si>
    <t xml:space="preserve">YN</t>
  </si>
  <si>
    <t xml:space="preserve">Premium</t>
  </si>
  <si>
    <t xml:space="preserve">YesNoUnKnown</t>
  </si>
  <si>
    <t xml:space="preserve">RoofSystem</t>
  </si>
  <si>
    <t xml:space="preserve">Code</t>
  </si>
  <si>
    <t xml:space="preserve">Unknown</t>
  </si>
  <si>
    <t xml:space="preserve">Irregular</t>
  </si>
  <si>
    <t xml:space="preserve">Professional Maintains</t>
  </si>
  <si>
    <t xml:space="preserve">Metal sheathing with exposed fastners</t>
  </si>
  <si>
    <t xml:space="preserve">Metal sheathing with concealed fastners</t>
  </si>
  <si>
    <t xml:space="preserve">BOOLEAN</t>
  </si>
  <si>
    <t xml:space="preserve">BU or single ply membrane w/ gutters</t>
  </si>
  <si>
    <t xml:space="preserve">Concrete/clay tiles</t>
  </si>
  <si>
    <t xml:space="preserve">Wood shakes</t>
  </si>
  <si>
    <t xml:space="preserve">TenantsCount</t>
  </si>
  <si>
    <t xml:space="preserve">RunByChoices</t>
  </si>
  <si>
    <t xml:space="preserve">Normal shingle (55 mph)</t>
  </si>
  <si>
    <t xml:space="preserve">Normal shingle with 2ndry water resistance (SWR)</t>
  </si>
  <si>
    <t xml:space="preserve">CALC YEAR 1 METHODS</t>
  </si>
  <si>
    <t xml:space="preserve">Year</t>
  </si>
  <si>
    <t xml:space="preserve">High wind rated (110 mph) shingles</t>
  </si>
  <si>
    <t xml:space="preserve">Export CAM Statements?</t>
  </si>
  <si>
    <t xml:space="preserve">CAM Statement Output Folder</t>
  </si>
  <si>
    <t xml:space="preserve">CAM</t>
  </si>
  <si>
    <t xml:space="preserve">RENT ROLL</t>
  </si>
  <si>
    <t xml:space="preserve">Triple Net</t>
  </si>
  <si>
    <t xml:space="preserve">Older Lease</t>
  </si>
  <si>
    <t xml:space="preserve">Newer Lease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</si>
</sst>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_);_(* \(#,##0\);_(* \-??_);_(@_)"/>
    <numFmt numFmtId="166" formatCode="M/D/YYYY"/>
    <numFmt numFmtId="167" formatCode="_(* #,##0.00_);_(* \(#,##0.00\);_(* \-??_);_(@_)"/>
    <numFmt numFmtId="168" formatCode="_(* #,##0_);_(* \(#,##0\);_(* \-??_);_(@_)"/>
    <numFmt numFmtId="169" formatCode="#,##0"/>
    <numFmt numFmtId="170" formatCode="0%"/>
    <numFmt numFmtId="171" formatCode="#,##0_);\(#,##0\)"/>
    <numFmt numFmtId="172" formatCode="0.0%"/>
    <numFmt numFmtId="173" formatCode="0"/>
    <numFmt numFmtId="174" formatCode="0.00%"/>
    <numFmt numFmtId="175" formatCode="_(\$* #,##0.00_);_(\$* \(#,##0.00\);_(\$* \-??_);_(@_)"/>
    <numFmt numFmtId="176" formatCode="_(\$* #,##0_);_(\$* \(#,##0\);_(\$* \-??_);_(@_)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4"/>
      <name val="Calibri"/>
      <family val="2"/>
      <charset val="1"/>
    </font>
    <font>
      <b val="true"/>
      <sz val="24"/>
      <color rgb="FF0070C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Docs-Calibri"/>
      <family val="0"/>
      <charset val="1"/>
    </font>
    <font>
      <b val="true"/>
      <sz val="11"/>
      <color rgb="FF000000"/>
      <name val="Arial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Noto Sans Symbols"/>
      <family val="2"/>
      <charset val="1"/>
    </font>
    <font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sz val="11"/>
      <color rgb="FF444444"/>
      <name val="Verdana"/>
      <family val="2"/>
      <charset val="1"/>
    </font>
    <font>
      <b val="true"/>
      <sz val="16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8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4472C4"/>
      <name val="Calibri"/>
      <family val="2"/>
      <charset val="1"/>
    </font>
    <font>
      <sz val="10"/>
      <color rgb="FF4472C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4" xfId="22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5E0B4"/>
      <rgbColor rgb="FF808080"/>
      <rgbColor rgb="FF9999FF"/>
      <rgbColor rgb="FF993366"/>
      <rgbColor rgb="FFF2F2F2"/>
      <rgbColor rgb="FFDAE3F3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externalLink" Target="externalLinks/externalLink2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t3.ggpht.com/a-/AN66SAxZCTmJsPDx2sTOyTsvdXZVJxQGZSSQCKLpiA=s900-mo-c-c0xffffffff-rj-k-no" TargetMode="External"/><Relationship Id="rId2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zillow.com/homedetails/313-Mccouns-Ln-Oyster-Bay-NY-11771/31161034_zpid/" TargetMode="External"/><Relationship Id="rId2" Type="http://schemas.openxmlformats.org/officeDocument/2006/relationships/hyperlink" Target="https://streeteasy.com/sale/1321532" TargetMode="External"/><Relationship Id="rId3" Type="http://schemas.openxmlformats.org/officeDocument/2006/relationships/hyperlink" Target="http://daytoninmanhattan.blogspot.com/2012/06/joseph-b-thomas-house-no-135-east-19th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4.919028340081"/>
    <col collapsed="false" hidden="false" max="2" min="2" style="1" width="16.1740890688259"/>
    <col collapsed="false" hidden="false" max="3" min="3" style="1" width="8.67611336032389"/>
    <col collapsed="false" hidden="false" max="4" min="4" style="1" width="18.5303643724696"/>
    <col collapsed="false" hidden="false" max="5" min="5" style="1" width="14.0323886639676"/>
    <col collapsed="false" hidden="false" max="6" min="6" style="1" width="7.17813765182186"/>
    <col collapsed="false" hidden="false" max="7" min="7" style="1" width="6.10526315789474"/>
    <col collapsed="false" hidden="false" max="8" min="8" style="1" width="6.31983805668016"/>
    <col collapsed="false" hidden="false" max="9" min="9" style="1" width="22.4939271255061"/>
    <col collapsed="false" hidden="false" max="18" min="10" style="1" width="26.6720647773279"/>
    <col collapsed="false" hidden="false" max="19" min="19" style="1" width="31.5991902834008"/>
    <col collapsed="false" hidden="false" max="34" min="20" style="1" width="8.67611336032389"/>
    <col collapsed="false" hidden="false" max="1025" min="35" style="1" width="14.5668016194332"/>
  </cols>
  <sheetData>
    <row r="1" customFormat="false" ht="44.25" hidden="false" customHeight="tru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1" t="s">
        <v>1</v>
      </c>
      <c r="J1" s="4" t="s">
        <v>2</v>
      </c>
      <c r="K1" s="5"/>
      <c r="L1" s="5"/>
      <c r="M1" s="6" t="s">
        <v>3</v>
      </c>
      <c r="N1" s="6" t="n">
        <f aca="false">COUNTA(A3:A91)</f>
        <v>3</v>
      </c>
      <c r="O1" s="5"/>
      <c r="P1" s="5"/>
      <c r="Q1" s="5"/>
      <c r="R1" s="5"/>
      <c r="S1" s="1" t="s">
        <v>4</v>
      </c>
      <c r="T1" s="1" t="n">
        <f aca="false">COUNTA(A3:A1048576)</f>
        <v>3</v>
      </c>
    </row>
    <row r="2" customFormat="false" ht="47.25" hidden="false" customHeight="true" outlineLevel="0" collapsed="false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8"/>
      <c r="G2" s="8"/>
      <c r="H2" s="8"/>
    </row>
    <row r="3" customFormat="false" ht="15" hidden="false" customHeight="false" outlineLevel="0" collapsed="false">
      <c r="A3" s="9" t="s">
        <v>10</v>
      </c>
      <c r="B3" s="9" t="s">
        <v>11</v>
      </c>
      <c r="C3" s="10" t="s">
        <v>12</v>
      </c>
      <c r="D3" s="11" t="s">
        <v>13</v>
      </c>
      <c r="E3" s="12" t="s">
        <v>14</v>
      </c>
    </row>
    <row r="4" customFormat="false" ht="15" hidden="false" customHeight="true" outlineLevel="0" collapsed="false">
      <c r="A4" s="9" t="s">
        <v>15</v>
      </c>
      <c r="B4" s="9" t="s">
        <v>16</v>
      </c>
      <c r="C4" s="10" t="s">
        <v>12</v>
      </c>
      <c r="D4" s="10" t="s">
        <v>17</v>
      </c>
      <c r="E4" s="1" t="s">
        <v>18</v>
      </c>
    </row>
    <row r="5" customFormat="false" ht="15" hidden="false" customHeight="true" outlineLevel="0" collapsed="false">
      <c r="A5" s="1" t="s">
        <v>19</v>
      </c>
      <c r="B5" s="1" t="s">
        <v>20</v>
      </c>
      <c r="C5" s="10" t="s">
        <v>12</v>
      </c>
      <c r="D5" s="1" t="s">
        <v>21</v>
      </c>
      <c r="E5" s="1" t="s">
        <v>22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dataValidations count="1">
    <dataValidation allowBlank="true" operator="between" prompt="This is the Dash Item Label that will appear on your CB Dashboard. The defaull is &quot;Assset Name&quot; but can be changed to whatever is appropriate such as &quot;Entity Name&quot; or &quot;Property Name&quot;." promptTitle="Dash Item Label" showDropDown="false" showErrorMessage="true" showInputMessage="true" sqref="J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/>
  <cols>
    <col collapsed="false" hidden="false" max="1" min="1" style="1" width="31.9230769230769"/>
    <col collapsed="false" hidden="false" max="4" min="2" style="1" width="8.89068825910931"/>
    <col collapsed="false" hidden="false" max="5" min="5" style="1" width="23.5668016194332"/>
    <col collapsed="false" hidden="false" max="8" min="6" style="1" width="8.89068825910931"/>
    <col collapsed="false" hidden="false" max="9" min="9" style="1" width="23.1376518218623"/>
    <col collapsed="false" hidden="false" max="10" min="10" style="1" width="24.6356275303644"/>
    <col collapsed="false" hidden="false" max="11" min="11" style="1" width="41.3481781376518"/>
    <col collapsed="false" hidden="false" max="13" min="12" style="1" width="8.89068825910931"/>
    <col collapsed="false" hidden="false" max="26" min="14" style="1" width="8.67611336032389"/>
    <col collapsed="false" hidden="false" max="1025" min="27" style="1" width="14.5668016194332"/>
  </cols>
  <sheetData>
    <row r="1" customFormat="false" ht="15" hidden="false" customHeight="true" outlineLevel="0" collapsed="false">
      <c r="A1" s="188" t="s">
        <v>542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5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5.75" hidden="false" customHeight="false" outlineLevel="0" collapsed="false">
      <c r="A6" s="1" t="s">
        <v>543</v>
      </c>
      <c r="B6" s="1" t="s">
        <v>544</v>
      </c>
      <c r="C6" s="0"/>
      <c r="D6" s="189" t="s">
        <v>291</v>
      </c>
      <c r="E6" s="1" t="s">
        <v>545</v>
      </c>
      <c r="F6" s="1" t="s">
        <v>546</v>
      </c>
      <c r="G6" s="0"/>
      <c r="H6" s="0"/>
      <c r="I6" s="1" t="s">
        <v>457</v>
      </c>
      <c r="J6" s="1" t="s">
        <v>545</v>
      </c>
      <c r="K6" s="1" t="s">
        <v>547</v>
      </c>
      <c r="L6" s="1" t="s">
        <v>548</v>
      </c>
      <c r="M6" s="1" t="s">
        <v>545</v>
      </c>
    </row>
    <row r="7" customFormat="false" ht="15" hidden="false" customHeight="false" outlineLevel="0" collapsed="false">
      <c r="A7" s="190" t="s">
        <v>264</v>
      </c>
      <c r="B7" s="191" t="s">
        <v>250</v>
      </c>
      <c r="C7" s="191"/>
      <c r="D7" s="190" t="s">
        <v>292</v>
      </c>
      <c r="E7" s="192" t="n">
        <v>20</v>
      </c>
      <c r="F7" s="190" t="s">
        <v>264</v>
      </c>
      <c r="G7" s="192"/>
      <c r="H7" s="192"/>
      <c r="I7" s="193" t="s">
        <v>241</v>
      </c>
      <c r="J7" s="1" t="n">
        <v>100</v>
      </c>
      <c r="K7" s="190" t="s">
        <v>549</v>
      </c>
      <c r="L7" s="1" t="n">
        <v>0</v>
      </c>
      <c r="M7" s="1" t="n">
        <v>100</v>
      </c>
    </row>
    <row r="8" customFormat="false" ht="15.75" hidden="false" customHeight="false" outlineLevel="0" collapsed="false">
      <c r="A8" s="194" t="s">
        <v>61</v>
      </c>
      <c r="B8" s="195" t="s">
        <v>244</v>
      </c>
      <c r="C8" s="196"/>
      <c r="D8" s="197" t="s">
        <v>550</v>
      </c>
      <c r="E8" s="192" t="n">
        <v>125</v>
      </c>
      <c r="F8" s="197" t="s">
        <v>294</v>
      </c>
      <c r="G8" s="192"/>
      <c r="H8" s="192"/>
      <c r="I8" s="194" t="s">
        <v>551</v>
      </c>
      <c r="J8" s="1" t="n">
        <v>50</v>
      </c>
      <c r="K8" s="197" t="s">
        <v>552</v>
      </c>
      <c r="L8" s="1" t="n">
        <v>1</v>
      </c>
      <c r="M8" s="1" t="n">
        <v>100</v>
      </c>
    </row>
    <row r="9" customFormat="false" ht="15.75" hidden="false" customHeight="false" outlineLevel="0" collapsed="false">
      <c r="A9" s="192"/>
      <c r="B9" s="192"/>
      <c r="C9" s="192"/>
      <c r="D9" s="194" t="s">
        <v>549</v>
      </c>
      <c r="E9" s="192" t="n">
        <v>125</v>
      </c>
      <c r="F9" s="194" t="s">
        <v>549</v>
      </c>
      <c r="G9" s="192"/>
      <c r="H9" s="192"/>
      <c r="I9" s="192" t="s">
        <v>549</v>
      </c>
      <c r="J9" s="1" t="n">
        <v>100</v>
      </c>
      <c r="K9" s="197" t="s">
        <v>553</v>
      </c>
      <c r="L9" s="1" t="n">
        <v>2</v>
      </c>
      <c r="M9" s="1" t="n">
        <v>90</v>
      </c>
    </row>
    <row r="10" customFormat="false" ht="15.75" hidden="false" customHeight="false" outlineLevel="0" collapsed="false">
      <c r="A10" s="1" t="s">
        <v>554</v>
      </c>
      <c r="B10" s="0"/>
      <c r="D10" s="0"/>
      <c r="K10" s="197" t="s">
        <v>555</v>
      </c>
      <c r="L10" s="1" t="n">
        <v>3</v>
      </c>
      <c r="M10" s="1" t="n">
        <v>80</v>
      </c>
    </row>
    <row r="11" customFormat="false" ht="15" hidden="false" customHeight="false" outlineLevel="0" collapsed="false">
      <c r="A11" s="198" t="n">
        <f aca="false">TRUE()</f>
        <v>1</v>
      </c>
      <c r="B11" s="0"/>
      <c r="D11" s="0"/>
      <c r="K11" s="197" t="s">
        <v>256</v>
      </c>
      <c r="L11" s="1" t="n">
        <v>4</v>
      </c>
      <c r="M11" s="1" t="n">
        <v>70</v>
      </c>
    </row>
    <row r="12" customFormat="false" ht="15.75" hidden="false" customHeight="false" outlineLevel="0" collapsed="false">
      <c r="A12" s="199" t="n">
        <f aca="false">FALSE()</f>
        <v>0</v>
      </c>
      <c r="B12" s="0"/>
      <c r="D12" s="0"/>
      <c r="K12" s="197" t="s">
        <v>556</v>
      </c>
      <c r="L12" s="1" t="n">
        <v>5</v>
      </c>
      <c r="M12" s="1" t="n">
        <v>60</v>
      </c>
    </row>
    <row r="13" customFormat="false" ht="15" hidden="false" customHeight="false" outlineLevel="0" collapsed="false">
      <c r="A13" s="0"/>
      <c r="B13" s="0"/>
      <c r="D13" s="0"/>
      <c r="K13" s="197" t="s">
        <v>557</v>
      </c>
      <c r="L13" s="1" t="n">
        <v>6</v>
      </c>
      <c r="M13" s="1" t="n">
        <v>50</v>
      </c>
    </row>
    <row r="14" customFormat="false" ht="15.75" hidden="false" customHeight="false" outlineLevel="0" collapsed="false">
      <c r="A14" s="0" t="s">
        <v>558</v>
      </c>
      <c r="B14" s="0" t="n">
        <f aca="false">COUNTA(TenantsCAM!$A$3:$A$16)</f>
        <v>5</v>
      </c>
      <c r="D14" s="0" t="s">
        <v>559</v>
      </c>
      <c r="K14" s="197" t="s">
        <v>560</v>
      </c>
      <c r="L14" s="1" t="n">
        <v>7</v>
      </c>
      <c r="M14" s="1" t="n">
        <v>40</v>
      </c>
    </row>
    <row r="15" customFormat="false" ht="15" hidden="false" customHeight="false" outlineLevel="0" collapsed="false">
      <c r="A15" s="0"/>
      <c r="B15" s="0"/>
      <c r="D15" s="200" t="s">
        <v>499</v>
      </c>
      <c r="K15" s="197" t="s">
        <v>561</v>
      </c>
      <c r="L15" s="1" t="n">
        <v>8</v>
      </c>
      <c r="M15" s="1" t="n">
        <v>30</v>
      </c>
    </row>
    <row r="16" customFormat="false" ht="15.75" hidden="false" customHeight="false" outlineLevel="0" collapsed="false">
      <c r="A16" s="0" t="s">
        <v>562</v>
      </c>
      <c r="B16" s="0"/>
      <c r="D16" s="201" t="s">
        <v>563</v>
      </c>
      <c r="K16" s="197" t="s">
        <v>557</v>
      </c>
      <c r="L16" s="1" t="n">
        <v>9</v>
      </c>
      <c r="M16" s="1" t="n">
        <v>20</v>
      </c>
    </row>
    <row r="17" customFormat="false" ht="15.75" hidden="false" customHeight="false" outlineLevel="0" collapsed="false">
      <c r="A17" s="92" t="s">
        <v>389</v>
      </c>
      <c r="B17" s="0"/>
      <c r="K17" s="194" t="s">
        <v>564</v>
      </c>
      <c r="L17" s="1" t="n">
        <v>10</v>
      </c>
      <c r="M17" s="1" t="n">
        <v>10</v>
      </c>
    </row>
    <row r="18" customFormat="false" ht="15" hidden="false" customHeight="true" outlineLevel="0" collapsed="false">
      <c r="A18" s="202" t="s">
        <v>390</v>
      </c>
      <c r="B18" s="0"/>
    </row>
    <row r="19" customFormat="false" ht="15" hidden="false" customHeight="true" outlineLevel="0" collapsed="false">
      <c r="A19" s="0"/>
      <c r="B19" s="0"/>
    </row>
    <row r="20" customFormat="false" ht="15" hidden="false" customHeight="true" outlineLevel="0" collapsed="false">
      <c r="A20" s="0"/>
      <c r="B20" s="0"/>
    </row>
    <row r="21" customFormat="false" ht="15" hidden="false" customHeight="true" outlineLevel="0" collapsed="false">
      <c r="A21" s="0"/>
      <c r="B21" s="0"/>
    </row>
    <row r="22" customFormat="false" ht="15" hidden="false" customHeight="true" outlineLevel="0" collapsed="false">
      <c r="A22" s="0"/>
      <c r="B22" s="0"/>
    </row>
    <row r="23" customFormat="false" ht="15" hidden="false" customHeight="true" outlineLevel="0" collapsed="false">
      <c r="A23" s="0" t="s">
        <v>565</v>
      </c>
      <c r="B23" s="203" t="n">
        <f aca="false">TRUE()</f>
        <v>1</v>
      </c>
    </row>
    <row r="24" customFormat="false" ht="15" hidden="false" customHeight="true" outlineLevel="0" collapsed="false">
      <c r="A24" s="1" t="s">
        <v>566</v>
      </c>
      <c r="B24" s="204" t="s">
        <v>567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dataValidations count="1">
    <dataValidation allowBlank="true" operator="between" showDropDown="false" showErrorMessage="true" showInputMessage="true" sqref="B23" type="list">
      <formula1>BOOLEAN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K4" activeCellId="0" sqref="K4"/>
    </sheetView>
  </sheetViews>
  <sheetFormatPr defaultRowHeight="15"/>
  <cols>
    <col collapsed="false" hidden="false" max="1" min="1" style="0" width="7.39271255060729"/>
    <col collapsed="false" hidden="false" max="2" min="2" style="0" width="16.3886639676113"/>
    <col collapsed="false" hidden="false" max="3" min="3" style="0" width="11.4615384615385"/>
    <col collapsed="false" hidden="false" max="6" min="4" style="0" width="17.995951417004"/>
    <col collapsed="false" hidden="false" max="7" min="7" style="0" width="15.4251012145749"/>
    <col collapsed="false" hidden="false" max="8" min="8" style="0" width="15.1052631578947"/>
    <col collapsed="false" hidden="false" max="10" min="9" style="0" width="17.995951417004"/>
    <col collapsed="false" hidden="false" max="11" min="11" style="0" width="17.1376518218624"/>
    <col collapsed="false" hidden="false" max="13" min="12" style="0" width="18.6396761133603"/>
    <col collapsed="false" hidden="false" max="14" min="14" style="0" width="20.0323886639676"/>
    <col collapsed="false" hidden="false" max="15" min="15" style="0" width="10.1781376518219"/>
    <col collapsed="false" hidden="false" max="17" min="16" style="0" width="8.57085020242915"/>
    <col collapsed="false" hidden="false" max="21" min="18" style="0" width="17.1376518218624"/>
    <col collapsed="false" hidden="false" max="22" min="22" style="0" width="16.3886639676113"/>
    <col collapsed="false" hidden="false" max="34" min="23" style="0" width="10.7125506072875"/>
    <col collapsed="false" hidden="false" max="46" min="35" style="0" width="9.63967611336032"/>
    <col collapsed="false" hidden="false" max="58" min="47" style="0" width="11.6761133603239"/>
    <col collapsed="false" hidden="false" max="1025" min="59" style="0" width="8.57085020242915"/>
  </cols>
  <sheetData>
    <row r="1" customFormat="false" ht="15.75" hidden="false" customHeight="false" outlineLevel="0" collapsed="false">
      <c r="A1" s="186" t="s">
        <v>568</v>
      </c>
      <c r="C1" s="0" t="s">
        <v>384</v>
      </c>
      <c r="D1" s="205" t="n">
        <f aca="false">SUM(D3:D7)</f>
        <v>50000</v>
      </c>
      <c r="E1" s="206" t="n">
        <f aca="false">SUM(E3:E7)</f>
        <v>84500</v>
      </c>
      <c r="R1" s="35" t="n">
        <f aca="false">SUM(R3:R16)</f>
        <v>224310.67961165</v>
      </c>
      <c r="S1" s="35" t="n">
        <f aca="false">SUM(S3:S16)</f>
        <v>46062.1359223301</v>
      </c>
      <c r="T1" s="35" t="n">
        <f aca="false">SUM(T3:T16)</f>
        <v>4606213.59223301</v>
      </c>
      <c r="U1" s="35" t="n">
        <f aca="false">SUM(U3:U16)</f>
        <v>4876586.40776699</v>
      </c>
      <c r="W1" s="38" t="n">
        <v>1</v>
      </c>
      <c r="X1" s="39" t="n">
        <v>2</v>
      </c>
      <c r="Y1" s="39" t="n">
        <v>3</v>
      </c>
      <c r="Z1" s="39" t="n">
        <v>4</v>
      </c>
      <c r="AA1" s="39" t="n">
        <v>5</v>
      </c>
      <c r="AB1" s="39" t="n">
        <v>6</v>
      </c>
      <c r="AC1" s="39" t="n">
        <v>7</v>
      </c>
      <c r="AD1" s="39" t="n">
        <v>8</v>
      </c>
      <c r="AE1" s="39" t="n">
        <v>9</v>
      </c>
      <c r="AF1" s="39" t="n">
        <v>10</v>
      </c>
      <c r="AG1" s="39" t="n">
        <v>11</v>
      </c>
      <c r="AH1" s="40" t="n">
        <v>12</v>
      </c>
      <c r="AI1" s="38" t="n">
        <v>1</v>
      </c>
      <c r="AJ1" s="39" t="n">
        <v>2</v>
      </c>
      <c r="AK1" s="39" t="n">
        <v>3</v>
      </c>
      <c r="AL1" s="39" t="n">
        <v>4</v>
      </c>
      <c r="AM1" s="39" t="n">
        <v>5</v>
      </c>
      <c r="AN1" s="39" t="n">
        <v>6</v>
      </c>
      <c r="AO1" s="39" t="n">
        <v>7</v>
      </c>
      <c r="AP1" s="39" t="n">
        <v>8</v>
      </c>
      <c r="AQ1" s="39" t="n">
        <v>9</v>
      </c>
      <c r="AR1" s="39" t="n">
        <v>10</v>
      </c>
      <c r="AS1" s="39" t="n">
        <v>11</v>
      </c>
      <c r="AT1" s="40" t="n">
        <v>12</v>
      </c>
      <c r="AU1" s="38" t="n">
        <v>1</v>
      </c>
      <c r="AV1" s="39" t="n">
        <v>2</v>
      </c>
      <c r="AW1" s="39" t="n">
        <v>3</v>
      </c>
      <c r="AX1" s="39" t="n">
        <v>4</v>
      </c>
      <c r="AY1" s="39" t="n">
        <v>5</v>
      </c>
      <c r="AZ1" s="39" t="n">
        <v>6</v>
      </c>
      <c r="BA1" s="39" t="n">
        <v>7</v>
      </c>
      <c r="BB1" s="39" t="n">
        <v>8</v>
      </c>
      <c r="BC1" s="39" t="n">
        <v>9</v>
      </c>
      <c r="BD1" s="39" t="n">
        <v>10</v>
      </c>
      <c r="BE1" s="39" t="n">
        <v>11</v>
      </c>
      <c r="BF1" s="40" t="n">
        <v>12</v>
      </c>
    </row>
    <row r="2" s="42" customFormat="true" ht="45.75" hidden="false" customHeight="false" outlineLevel="0" collapsed="false">
      <c r="A2" s="42" t="s">
        <v>387</v>
      </c>
      <c r="B2" s="42" t="s">
        <v>388</v>
      </c>
      <c r="C2" s="42" t="s">
        <v>389</v>
      </c>
      <c r="D2" s="42" t="s">
        <v>391</v>
      </c>
      <c r="E2" s="42" t="s">
        <v>392</v>
      </c>
      <c r="F2" s="42" t="s">
        <v>393</v>
      </c>
      <c r="G2" s="42" t="s">
        <v>390</v>
      </c>
      <c r="H2" s="45" t="s">
        <v>394</v>
      </c>
      <c r="I2" s="45" t="s">
        <v>395</v>
      </c>
      <c r="J2" s="45" t="s">
        <v>396</v>
      </c>
      <c r="K2" s="46" t="s">
        <v>397</v>
      </c>
      <c r="L2" s="46" t="s">
        <v>398</v>
      </c>
      <c r="M2" s="46" t="s">
        <v>399</v>
      </c>
      <c r="N2" s="47" t="s">
        <v>400</v>
      </c>
      <c r="O2" s="47" t="s">
        <v>401</v>
      </c>
      <c r="P2" s="47" t="s">
        <v>402</v>
      </c>
      <c r="Q2" s="42" t="s">
        <v>403</v>
      </c>
      <c r="R2" s="48" t="s">
        <v>404</v>
      </c>
      <c r="S2" s="48" t="s">
        <v>405</v>
      </c>
      <c r="T2" s="48" t="s">
        <v>406</v>
      </c>
      <c r="U2" s="48" t="s">
        <v>407</v>
      </c>
      <c r="W2" s="43" t="s">
        <v>404</v>
      </c>
      <c r="X2" s="49" t="s">
        <v>404</v>
      </c>
      <c r="Y2" s="49" t="s">
        <v>404</v>
      </c>
      <c r="Z2" s="49" t="s">
        <v>404</v>
      </c>
      <c r="AA2" s="49" t="s">
        <v>404</v>
      </c>
      <c r="AB2" s="49" t="s">
        <v>404</v>
      </c>
      <c r="AC2" s="49" t="s">
        <v>404</v>
      </c>
      <c r="AD2" s="49" t="s">
        <v>404</v>
      </c>
      <c r="AE2" s="49" t="s">
        <v>404</v>
      </c>
      <c r="AF2" s="49" t="s">
        <v>404</v>
      </c>
      <c r="AG2" s="49" t="s">
        <v>404</v>
      </c>
      <c r="AH2" s="44" t="s">
        <v>404</v>
      </c>
      <c r="AI2" s="43" t="s">
        <v>408</v>
      </c>
      <c r="AJ2" s="49" t="s">
        <v>408</v>
      </c>
      <c r="AK2" s="49" t="s">
        <v>408</v>
      </c>
      <c r="AL2" s="49" t="s">
        <v>408</v>
      </c>
      <c r="AM2" s="49" t="s">
        <v>408</v>
      </c>
      <c r="AN2" s="49" t="s">
        <v>408</v>
      </c>
      <c r="AO2" s="49" t="s">
        <v>408</v>
      </c>
      <c r="AP2" s="49" t="s">
        <v>408</v>
      </c>
      <c r="AQ2" s="49" t="s">
        <v>408</v>
      </c>
      <c r="AR2" s="49" t="s">
        <v>408</v>
      </c>
      <c r="AS2" s="49" t="s">
        <v>408</v>
      </c>
      <c r="AT2" s="44" t="s">
        <v>408</v>
      </c>
      <c r="AU2" s="43" t="s">
        <v>406</v>
      </c>
      <c r="AV2" s="49" t="s">
        <v>406</v>
      </c>
      <c r="AW2" s="49" t="s">
        <v>406</v>
      </c>
      <c r="AX2" s="49" t="s">
        <v>406</v>
      </c>
      <c r="AY2" s="49" t="s">
        <v>406</v>
      </c>
      <c r="AZ2" s="49" t="s">
        <v>406</v>
      </c>
      <c r="BA2" s="49" t="s">
        <v>406</v>
      </c>
      <c r="BB2" s="49" t="s">
        <v>406</v>
      </c>
      <c r="BC2" s="49" t="s">
        <v>406</v>
      </c>
      <c r="BD2" s="49" t="s">
        <v>406</v>
      </c>
      <c r="BE2" s="49" t="s">
        <v>406</v>
      </c>
      <c r="BF2" s="44" t="s">
        <v>406</v>
      </c>
    </row>
    <row r="3" customFormat="false" ht="15" hidden="false" customHeight="false" outlineLevel="0" collapsed="false">
      <c r="A3" s="0" t="n">
        <v>1</v>
      </c>
      <c r="B3" s="0" t="s">
        <v>569</v>
      </c>
      <c r="C3" s="51" t="n">
        <v>43101</v>
      </c>
      <c r="D3" s="32" t="n">
        <v>10000</v>
      </c>
      <c r="E3" s="32" t="n">
        <f aca="false">D3*1.2</f>
        <v>12000</v>
      </c>
      <c r="F3" s="51" t="s">
        <v>125</v>
      </c>
      <c r="G3" s="51" t="n">
        <v>43191</v>
      </c>
      <c r="H3" s="0" t="s">
        <v>411</v>
      </c>
      <c r="I3" s="52" t="s">
        <v>411</v>
      </c>
      <c r="J3" s="52"/>
      <c r="K3" s="0" t="s">
        <v>411</v>
      </c>
      <c r="L3" s="0" t="s">
        <v>411</v>
      </c>
      <c r="N3" s="0" t="s">
        <v>411</v>
      </c>
      <c r="O3" s="0" t="s">
        <v>411</v>
      </c>
      <c r="Q3" s="0" t="s">
        <v>61</v>
      </c>
      <c r="R3" s="32" t="n">
        <v>206000</v>
      </c>
      <c r="S3" s="32" t="n">
        <v>41600</v>
      </c>
      <c r="T3" s="32" t="n">
        <v>4160000</v>
      </c>
      <c r="U3" s="32" t="n">
        <f aca="false">SUM(R3:T3)</f>
        <v>4407600</v>
      </c>
      <c r="W3" s="32" t="n">
        <v>17166.6666666667</v>
      </c>
      <c r="X3" s="32" t="n">
        <v>17166.6666666667</v>
      </c>
      <c r="Y3" s="32" t="n">
        <v>17166.6666666667</v>
      </c>
      <c r="Z3" s="32" t="n">
        <v>17166.6666666667</v>
      </c>
      <c r="AA3" s="32" t="n">
        <v>17166.6666666667</v>
      </c>
      <c r="AB3" s="32" t="n">
        <v>17166.6666666667</v>
      </c>
      <c r="AC3" s="32" t="n">
        <v>17166.6666666667</v>
      </c>
      <c r="AD3" s="32" t="n">
        <v>17166.6666666667</v>
      </c>
      <c r="AE3" s="32" t="n">
        <v>17166.6666666667</v>
      </c>
      <c r="AF3" s="32" t="n">
        <v>17166.6666666667</v>
      </c>
      <c r="AG3" s="32" t="n">
        <v>17166.6666666667</v>
      </c>
      <c r="AH3" s="32" t="n">
        <v>17166.6666666667</v>
      </c>
      <c r="AI3" s="32" t="n">
        <v>3466.66666666667</v>
      </c>
      <c r="AJ3" s="32" t="n">
        <v>3466.66666666667</v>
      </c>
      <c r="AK3" s="32" t="n">
        <v>3466.66666666667</v>
      </c>
      <c r="AL3" s="32" t="n">
        <v>3466.66666666667</v>
      </c>
      <c r="AM3" s="32" t="n">
        <v>3466.66666666667</v>
      </c>
      <c r="AN3" s="32" t="n">
        <v>3466.66666666667</v>
      </c>
      <c r="AO3" s="32" t="n">
        <v>3466.66666666667</v>
      </c>
      <c r="AP3" s="32" t="n">
        <v>3466.66666666667</v>
      </c>
      <c r="AQ3" s="32" t="n">
        <v>3466.66666666667</v>
      </c>
      <c r="AR3" s="32" t="n">
        <v>3466.66666666667</v>
      </c>
      <c r="AS3" s="32" t="n">
        <v>3466.66666666667</v>
      </c>
      <c r="AT3" s="32" t="n">
        <v>3466.66666666667</v>
      </c>
      <c r="AU3" s="32" t="n">
        <v>346666.666666667</v>
      </c>
      <c r="AV3" s="32" t="n">
        <v>346666.666666667</v>
      </c>
      <c r="AW3" s="32" t="n">
        <v>346666.666666667</v>
      </c>
      <c r="AX3" s="32" t="n">
        <v>346666.666666667</v>
      </c>
      <c r="AY3" s="32" t="n">
        <v>346666.666666667</v>
      </c>
      <c r="AZ3" s="32" t="n">
        <v>346666.666666667</v>
      </c>
      <c r="BA3" s="32" t="n">
        <v>346666.666666667</v>
      </c>
      <c r="BB3" s="32" t="n">
        <v>346666.666666667</v>
      </c>
      <c r="BC3" s="32" t="n">
        <v>346666.666666667</v>
      </c>
      <c r="BD3" s="32" t="n">
        <v>346666.666666667</v>
      </c>
      <c r="BE3" s="32" t="n">
        <v>346666.666666667</v>
      </c>
      <c r="BF3" s="32" t="n">
        <v>346666.666666667</v>
      </c>
    </row>
    <row r="4" customFormat="false" ht="15" hidden="false" customHeight="false" outlineLevel="0" collapsed="false">
      <c r="A4" s="0" t="n">
        <v>2</v>
      </c>
      <c r="B4" s="0" t="s">
        <v>412</v>
      </c>
      <c r="C4" s="51" t="n">
        <v>32874</v>
      </c>
      <c r="D4" s="32" t="n">
        <v>10000</v>
      </c>
      <c r="E4" s="32" t="n">
        <f aca="false">D4*1.5</f>
        <v>15000</v>
      </c>
      <c r="F4" s="51" t="s">
        <v>125</v>
      </c>
      <c r="G4" s="51" t="n">
        <v>33025</v>
      </c>
      <c r="H4" s="0" t="s">
        <v>413</v>
      </c>
      <c r="I4" s="52" t="s">
        <v>413</v>
      </c>
      <c r="J4" s="52"/>
      <c r="K4" s="0" t="s">
        <v>413</v>
      </c>
      <c r="L4" s="0" t="s">
        <v>413</v>
      </c>
      <c r="N4" s="0" t="s">
        <v>413</v>
      </c>
      <c r="O4" s="0" t="s">
        <v>413</v>
      </c>
      <c r="Q4" s="0" t="s">
        <v>61</v>
      </c>
      <c r="R4" s="32" t="n">
        <v>0</v>
      </c>
      <c r="S4" s="32" t="n">
        <v>0</v>
      </c>
      <c r="T4" s="32" t="n">
        <v>0</v>
      </c>
      <c r="U4" s="32" t="n">
        <f aca="false">SUM(R4:T4)</f>
        <v>0</v>
      </c>
      <c r="W4" s="32" t="n">
        <v>0</v>
      </c>
      <c r="X4" s="32" t="n">
        <v>0</v>
      </c>
      <c r="Y4" s="32" t="n">
        <v>0</v>
      </c>
      <c r="Z4" s="32" t="n">
        <v>0</v>
      </c>
      <c r="AA4" s="32" t="n">
        <v>0</v>
      </c>
      <c r="AB4" s="32" t="n">
        <v>0</v>
      </c>
      <c r="AC4" s="32" t="n">
        <v>0</v>
      </c>
      <c r="AD4" s="32" t="n">
        <v>0</v>
      </c>
      <c r="AE4" s="32" t="n">
        <v>0</v>
      </c>
      <c r="AF4" s="32" t="n">
        <v>0</v>
      </c>
      <c r="AG4" s="32" t="n">
        <v>0</v>
      </c>
      <c r="AH4" s="32" t="n">
        <v>0</v>
      </c>
      <c r="AI4" s="32" t="n">
        <v>0</v>
      </c>
      <c r="AJ4" s="32" t="n">
        <v>0</v>
      </c>
      <c r="AK4" s="32" t="n">
        <v>0</v>
      </c>
      <c r="AL4" s="32" t="n">
        <v>0</v>
      </c>
      <c r="AM4" s="32" t="n">
        <v>0</v>
      </c>
      <c r="AN4" s="32" t="n">
        <v>0</v>
      </c>
      <c r="AO4" s="32" t="n">
        <v>0</v>
      </c>
      <c r="AP4" s="32" t="n">
        <v>0</v>
      </c>
      <c r="AQ4" s="32" t="n">
        <v>0</v>
      </c>
      <c r="AR4" s="32" t="n">
        <v>0</v>
      </c>
      <c r="AS4" s="32" t="n">
        <v>0</v>
      </c>
      <c r="AT4" s="32" t="n">
        <v>0</v>
      </c>
      <c r="AU4" s="32" t="n">
        <v>0</v>
      </c>
      <c r="AV4" s="32" t="n">
        <v>0</v>
      </c>
      <c r="AW4" s="32" t="n">
        <v>0</v>
      </c>
      <c r="AX4" s="32" t="n">
        <v>0</v>
      </c>
      <c r="AY4" s="32" t="n">
        <v>0</v>
      </c>
      <c r="AZ4" s="32" t="n">
        <v>0</v>
      </c>
      <c r="BA4" s="32" t="n">
        <v>0</v>
      </c>
      <c r="BB4" s="32" t="n">
        <v>0</v>
      </c>
      <c r="BC4" s="32" t="n">
        <v>0</v>
      </c>
      <c r="BD4" s="32" t="n">
        <v>0</v>
      </c>
      <c r="BE4" s="32" t="n">
        <v>0</v>
      </c>
      <c r="BF4" s="32" t="n">
        <v>0</v>
      </c>
    </row>
    <row r="5" customFormat="false" ht="15" hidden="false" customHeight="false" outlineLevel="0" collapsed="false">
      <c r="A5" s="0" t="n">
        <v>3</v>
      </c>
      <c r="B5" s="0" t="s">
        <v>570</v>
      </c>
      <c r="C5" s="51" t="n">
        <v>42370</v>
      </c>
      <c r="D5" s="32" t="n">
        <v>10000</v>
      </c>
      <c r="E5" s="32" t="n">
        <f aca="false">D5*1.75</f>
        <v>17500</v>
      </c>
      <c r="F5" s="51" t="s">
        <v>125</v>
      </c>
      <c r="G5" s="51" t="n">
        <v>42552</v>
      </c>
      <c r="H5" s="0" t="s">
        <v>415</v>
      </c>
      <c r="I5" s="52" t="n">
        <v>2016</v>
      </c>
      <c r="J5" s="52"/>
      <c r="K5" s="0" t="s">
        <v>415</v>
      </c>
      <c r="L5" s="0" t="n">
        <f aca="false">I5</f>
        <v>2016</v>
      </c>
      <c r="M5" s="207" t="n">
        <v>200000</v>
      </c>
      <c r="N5" s="0" t="s">
        <v>415</v>
      </c>
      <c r="O5" s="0" t="n">
        <v>2016</v>
      </c>
      <c r="Q5" s="0" t="s">
        <v>61</v>
      </c>
      <c r="R5" s="32" t="n">
        <v>11825.2427184466</v>
      </c>
      <c r="S5" s="32" t="n">
        <v>2765.04854368932</v>
      </c>
      <c r="T5" s="32" t="n">
        <v>276504.854368932</v>
      </c>
      <c r="U5" s="32" t="n">
        <f aca="false">SUM(R5:T5)</f>
        <v>291095.145631068</v>
      </c>
      <c r="W5" s="32" t="n">
        <v>985.436893203884</v>
      </c>
      <c r="X5" s="32" t="n">
        <v>985.436893203884</v>
      </c>
      <c r="Y5" s="32" t="n">
        <v>985.436893203884</v>
      </c>
      <c r="Z5" s="32" t="n">
        <v>985.436893203884</v>
      </c>
      <c r="AA5" s="32" t="n">
        <v>985.436893203884</v>
      </c>
      <c r="AB5" s="32" t="n">
        <v>985.436893203884</v>
      </c>
      <c r="AC5" s="32" t="n">
        <v>985.436893203884</v>
      </c>
      <c r="AD5" s="32" t="n">
        <v>985.436893203884</v>
      </c>
      <c r="AE5" s="32" t="n">
        <v>985.436893203884</v>
      </c>
      <c r="AF5" s="32" t="n">
        <v>985.436893203884</v>
      </c>
      <c r="AG5" s="32" t="n">
        <v>985.436893203884</v>
      </c>
      <c r="AH5" s="32" t="n">
        <v>985.436893203884</v>
      </c>
      <c r="AI5" s="32" t="n">
        <v>230.42071197411</v>
      </c>
      <c r="AJ5" s="32" t="n">
        <v>230.42071197411</v>
      </c>
      <c r="AK5" s="32" t="n">
        <v>230.42071197411</v>
      </c>
      <c r="AL5" s="32" t="n">
        <v>230.42071197411</v>
      </c>
      <c r="AM5" s="32" t="n">
        <v>230.42071197411</v>
      </c>
      <c r="AN5" s="32" t="n">
        <v>230.42071197411</v>
      </c>
      <c r="AO5" s="32" t="n">
        <v>230.42071197411</v>
      </c>
      <c r="AP5" s="32" t="n">
        <v>230.42071197411</v>
      </c>
      <c r="AQ5" s="32" t="n">
        <v>230.42071197411</v>
      </c>
      <c r="AR5" s="32" t="n">
        <v>230.42071197411</v>
      </c>
      <c r="AS5" s="32" t="n">
        <v>230.42071197411</v>
      </c>
      <c r="AT5" s="32" t="n">
        <v>230.42071197411</v>
      </c>
      <c r="AU5" s="32" t="n">
        <v>23042.071197411</v>
      </c>
      <c r="AV5" s="32" t="n">
        <v>23042.071197411</v>
      </c>
      <c r="AW5" s="32" t="n">
        <v>23042.071197411</v>
      </c>
      <c r="AX5" s="32" t="n">
        <v>23042.071197411</v>
      </c>
      <c r="AY5" s="32" t="n">
        <v>23042.071197411</v>
      </c>
      <c r="AZ5" s="32" t="n">
        <v>23042.071197411</v>
      </c>
      <c r="BA5" s="32" t="n">
        <v>23042.071197411</v>
      </c>
      <c r="BB5" s="32" t="n">
        <v>23042.071197411</v>
      </c>
      <c r="BC5" s="32" t="n">
        <v>23042.071197411</v>
      </c>
      <c r="BD5" s="32" t="n">
        <v>23042.071197411</v>
      </c>
      <c r="BE5" s="32" t="n">
        <v>23042.071197411</v>
      </c>
      <c r="BF5" s="32" t="n">
        <v>23042.071197411</v>
      </c>
    </row>
    <row r="6" customFormat="false" ht="15" hidden="false" customHeight="false" outlineLevel="0" collapsed="false">
      <c r="A6" s="0" t="n">
        <v>4</v>
      </c>
      <c r="B6" s="0" t="s">
        <v>571</v>
      </c>
      <c r="C6" s="51" t="n">
        <v>42705</v>
      </c>
      <c r="D6" s="32" t="n">
        <v>10000</v>
      </c>
      <c r="E6" s="32" t="n">
        <f aca="false">D6*2</f>
        <v>20000</v>
      </c>
      <c r="F6" s="54" t="n">
        <v>0.95</v>
      </c>
      <c r="G6" s="51" t="n">
        <v>42887</v>
      </c>
      <c r="H6" s="0" t="s">
        <v>415</v>
      </c>
      <c r="I6" s="52" t="s">
        <v>417</v>
      </c>
      <c r="J6" s="52"/>
      <c r="K6" s="0" t="s">
        <v>415</v>
      </c>
      <c r="L6" s="52" t="s">
        <v>417</v>
      </c>
      <c r="M6" s="52"/>
      <c r="N6" s="0" t="s">
        <v>415</v>
      </c>
      <c r="O6" s="52" t="s">
        <v>417</v>
      </c>
      <c r="Q6" s="0" t="s">
        <v>61</v>
      </c>
      <c r="R6" s="32" t="n">
        <v>6485.43689320386</v>
      </c>
      <c r="S6" s="32" t="n">
        <v>1697.08737864078</v>
      </c>
      <c r="T6" s="32" t="n">
        <v>169708.737864078</v>
      </c>
      <c r="U6" s="32" t="n">
        <f aca="false">SUM(R6:T6)</f>
        <v>177891.262135922</v>
      </c>
      <c r="W6" s="32" t="n">
        <v>540.453074433655</v>
      </c>
      <c r="X6" s="32" t="n">
        <v>540.453074433655</v>
      </c>
      <c r="Y6" s="32" t="n">
        <v>540.453074433655</v>
      </c>
      <c r="Z6" s="32" t="n">
        <v>540.453074433655</v>
      </c>
      <c r="AA6" s="32" t="n">
        <v>540.453074433655</v>
      </c>
      <c r="AB6" s="32" t="n">
        <v>540.453074433655</v>
      </c>
      <c r="AC6" s="32" t="n">
        <v>540.453074433655</v>
      </c>
      <c r="AD6" s="32" t="n">
        <v>540.453074433655</v>
      </c>
      <c r="AE6" s="32" t="n">
        <v>540.453074433655</v>
      </c>
      <c r="AF6" s="32" t="n">
        <v>540.453074433655</v>
      </c>
      <c r="AG6" s="32" t="n">
        <v>540.453074433655</v>
      </c>
      <c r="AH6" s="32" t="n">
        <v>540.453074433655</v>
      </c>
      <c r="AI6" s="32" t="n">
        <v>141.423948220065</v>
      </c>
      <c r="AJ6" s="32" t="n">
        <v>141.423948220065</v>
      </c>
      <c r="AK6" s="32" t="n">
        <v>141.423948220065</v>
      </c>
      <c r="AL6" s="32" t="n">
        <v>141.423948220065</v>
      </c>
      <c r="AM6" s="32" t="n">
        <v>141.423948220065</v>
      </c>
      <c r="AN6" s="32" t="n">
        <v>141.423948220065</v>
      </c>
      <c r="AO6" s="32" t="n">
        <v>141.423948220065</v>
      </c>
      <c r="AP6" s="32" t="n">
        <v>141.423948220065</v>
      </c>
      <c r="AQ6" s="32" t="n">
        <v>141.423948220065</v>
      </c>
      <c r="AR6" s="32" t="n">
        <v>141.423948220065</v>
      </c>
      <c r="AS6" s="32" t="n">
        <v>141.423948220065</v>
      </c>
      <c r="AT6" s="32" t="n">
        <v>141.423948220065</v>
      </c>
      <c r="AU6" s="32" t="n">
        <v>14142.3948220065</v>
      </c>
      <c r="AV6" s="32" t="n">
        <v>14142.3948220065</v>
      </c>
      <c r="AW6" s="32" t="n">
        <v>14142.3948220065</v>
      </c>
      <c r="AX6" s="32" t="n">
        <v>14142.3948220065</v>
      </c>
      <c r="AY6" s="32" t="n">
        <v>14142.3948220065</v>
      </c>
      <c r="AZ6" s="32" t="n">
        <v>14142.3948220065</v>
      </c>
      <c r="BA6" s="32" t="n">
        <v>14142.3948220065</v>
      </c>
      <c r="BB6" s="32" t="n">
        <v>14142.3948220065</v>
      </c>
      <c r="BC6" s="32" t="n">
        <v>14142.3948220065</v>
      </c>
      <c r="BD6" s="32" t="n">
        <v>14142.3948220065</v>
      </c>
      <c r="BE6" s="32" t="n">
        <v>14142.3948220065</v>
      </c>
      <c r="BF6" s="32" t="n">
        <v>14142.3948220065</v>
      </c>
    </row>
    <row r="7" customFormat="false" ht="15" hidden="false" customHeight="false" outlineLevel="0" collapsed="false">
      <c r="A7" s="0" t="n">
        <v>5</v>
      </c>
      <c r="B7" s="0" t="s">
        <v>403</v>
      </c>
      <c r="C7" s="0" t="s">
        <v>64</v>
      </c>
      <c r="D7" s="32" t="n">
        <v>10000</v>
      </c>
      <c r="E7" s="32" t="n">
        <f aca="false">D7*2</f>
        <v>20000</v>
      </c>
      <c r="Q7" s="0" t="s">
        <v>264</v>
      </c>
      <c r="R7" s="32" t="n">
        <v>0</v>
      </c>
      <c r="S7" s="32" t="n">
        <v>0</v>
      </c>
      <c r="T7" s="32" t="n">
        <v>0</v>
      </c>
      <c r="U7" s="32" t="n">
        <f aca="false">SUM(R7:T7)</f>
        <v>0</v>
      </c>
      <c r="W7" s="32" t="n">
        <v>0</v>
      </c>
      <c r="X7" s="32" t="n">
        <v>0</v>
      </c>
      <c r="Y7" s="32" t="n">
        <v>0</v>
      </c>
      <c r="Z7" s="32" t="n">
        <v>0</v>
      </c>
      <c r="AA7" s="32" t="n">
        <v>0</v>
      </c>
      <c r="AB7" s="32" t="n">
        <v>0</v>
      </c>
      <c r="AC7" s="32" t="n">
        <v>0</v>
      </c>
      <c r="AD7" s="32" t="n">
        <v>0</v>
      </c>
      <c r="AE7" s="32" t="n">
        <v>0</v>
      </c>
      <c r="AF7" s="32" t="n">
        <v>0</v>
      </c>
      <c r="AG7" s="32" t="n">
        <v>0</v>
      </c>
      <c r="AH7" s="32" t="n">
        <v>0</v>
      </c>
      <c r="AI7" s="32" t="n">
        <v>0</v>
      </c>
      <c r="AJ7" s="32" t="n">
        <v>0</v>
      </c>
      <c r="AK7" s="32" t="n">
        <v>0</v>
      </c>
      <c r="AL7" s="32" t="n">
        <v>0</v>
      </c>
      <c r="AM7" s="32" t="n">
        <v>0</v>
      </c>
      <c r="AN7" s="32" t="n">
        <v>0</v>
      </c>
      <c r="AO7" s="32" t="n">
        <v>0</v>
      </c>
      <c r="AP7" s="32" t="n">
        <v>0</v>
      </c>
      <c r="AQ7" s="32" t="n">
        <v>0</v>
      </c>
      <c r="AR7" s="32" t="n">
        <v>0</v>
      </c>
      <c r="AS7" s="32" t="n">
        <v>0</v>
      </c>
      <c r="AT7" s="32" t="n">
        <v>0</v>
      </c>
      <c r="AU7" s="32" t="n">
        <v>0</v>
      </c>
      <c r="AV7" s="32" t="n">
        <v>0</v>
      </c>
      <c r="AW7" s="32" t="n">
        <v>0</v>
      </c>
      <c r="AX7" s="32" t="n">
        <v>0</v>
      </c>
      <c r="AY7" s="32" t="n">
        <v>0</v>
      </c>
      <c r="AZ7" s="32" t="n">
        <v>0</v>
      </c>
      <c r="BA7" s="32" t="n">
        <v>0</v>
      </c>
      <c r="BB7" s="32" t="n">
        <v>0</v>
      </c>
      <c r="BC7" s="32" t="n">
        <v>0</v>
      </c>
      <c r="BD7" s="32" t="n">
        <v>0</v>
      </c>
      <c r="BE7" s="32" t="n">
        <v>0</v>
      </c>
      <c r="BF7" s="32" t="n">
        <v>0</v>
      </c>
    </row>
    <row r="8" customFormat="false" ht="15.75" hidden="false" customHeight="false" outlineLevel="0" collapsed="false"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customFormat="false" ht="15.75" hidden="false" customHeight="false" outlineLevel="0" collapsed="false">
      <c r="V9" s="0" t="s">
        <v>420</v>
      </c>
      <c r="W9" s="57" t="n">
        <f aca="false">SUM(W3:W7)</f>
        <v>18692.5566343042</v>
      </c>
      <c r="X9" s="58" t="n">
        <f aca="false">SUM(X3:X7)</f>
        <v>18692.5566343042</v>
      </c>
      <c r="Y9" s="58" t="n">
        <f aca="false">SUM(Y3:Y7)</f>
        <v>18692.5566343042</v>
      </c>
      <c r="Z9" s="58" t="n">
        <f aca="false">SUM(Z3:Z7)</f>
        <v>18692.5566343042</v>
      </c>
      <c r="AA9" s="58" t="n">
        <f aca="false">SUM(AA3:AA7)</f>
        <v>18692.5566343042</v>
      </c>
      <c r="AB9" s="58" t="n">
        <f aca="false">SUM(AB3:AB7)</f>
        <v>18692.5566343042</v>
      </c>
      <c r="AC9" s="58" t="n">
        <f aca="false">SUM(AC3:AC7)</f>
        <v>18692.5566343042</v>
      </c>
      <c r="AD9" s="58" t="n">
        <f aca="false">SUM(AD3:AD7)</f>
        <v>18692.5566343042</v>
      </c>
      <c r="AE9" s="58" t="n">
        <f aca="false">SUM(AE3:AE7)</f>
        <v>18692.5566343042</v>
      </c>
      <c r="AF9" s="58" t="n">
        <f aca="false">SUM(AF3:AF7)</f>
        <v>18692.5566343042</v>
      </c>
      <c r="AG9" s="58" t="n">
        <f aca="false">SUM(AG3:AG7)</f>
        <v>18692.5566343042</v>
      </c>
      <c r="AH9" s="56" t="n">
        <f aca="false">SUM(AH3:AH7)</f>
        <v>18692.5566343042</v>
      </c>
      <c r="AI9" s="57" t="n">
        <f aca="false">SUM(AI3:AI7)</f>
        <v>3838.51132686084</v>
      </c>
      <c r="AJ9" s="58" t="n">
        <f aca="false">SUM(AJ3:AJ7)</f>
        <v>3838.51132686084</v>
      </c>
      <c r="AK9" s="58" t="n">
        <f aca="false">SUM(AK3:AK7)</f>
        <v>3838.51132686084</v>
      </c>
      <c r="AL9" s="58" t="n">
        <f aca="false">SUM(AL3:AL7)</f>
        <v>3838.51132686084</v>
      </c>
      <c r="AM9" s="58" t="n">
        <f aca="false">SUM(AM3:AM7)</f>
        <v>3838.51132686084</v>
      </c>
      <c r="AN9" s="58" t="n">
        <f aca="false">SUM(AN3:AN7)</f>
        <v>3838.51132686084</v>
      </c>
      <c r="AO9" s="58" t="n">
        <f aca="false">SUM(AO3:AO7)</f>
        <v>3838.51132686084</v>
      </c>
      <c r="AP9" s="58" t="n">
        <f aca="false">SUM(AP3:AP7)</f>
        <v>3838.51132686084</v>
      </c>
      <c r="AQ9" s="58" t="n">
        <f aca="false">SUM(AQ3:AQ7)</f>
        <v>3838.51132686084</v>
      </c>
      <c r="AR9" s="58" t="n">
        <f aca="false">SUM(AR3:AR7)</f>
        <v>3838.51132686084</v>
      </c>
      <c r="AS9" s="58" t="n">
        <f aca="false">SUM(AS3:AS7)</f>
        <v>3838.51132686084</v>
      </c>
      <c r="AT9" s="56" t="n">
        <f aca="false">SUM(AT3:AT7)</f>
        <v>3838.51132686084</v>
      </c>
      <c r="AU9" s="57" t="n">
        <f aca="false">SUM(AU3:AU7)</f>
        <v>383851.132686084</v>
      </c>
      <c r="AV9" s="58" t="n">
        <f aca="false">SUM(AV3:AV7)</f>
        <v>383851.132686084</v>
      </c>
      <c r="AW9" s="58" t="n">
        <f aca="false">SUM(AW3:AW7)</f>
        <v>383851.132686084</v>
      </c>
      <c r="AX9" s="58" t="n">
        <f aca="false">SUM(AX3:AX7)</f>
        <v>383851.132686084</v>
      </c>
      <c r="AY9" s="58" t="n">
        <f aca="false">SUM(AY3:AY7)</f>
        <v>383851.132686084</v>
      </c>
      <c r="AZ9" s="58" t="n">
        <f aca="false">SUM(AZ3:AZ7)</f>
        <v>383851.132686084</v>
      </c>
      <c r="BA9" s="58" t="n">
        <f aca="false">SUM(BA3:BA7)</f>
        <v>383851.132686084</v>
      </c>
      <c r="BB9" s="58" t="n">
        <f aca="false">SUM(BB3:BB7)</f>
        <v>383851.132686084</v>
      </c>
      <c r="BC9" s="58" t="n">
        <f aca="false">SUM(BC3:BC7)</f>
        <v>383851.132686084</v>
      </c>
      <c r="BD9" s="58" t="n">
        <f aca="false">SUM(BD3:BD7)</f>
        <v>383851.132686084</v>
      </c>
      <c r="BE9" s="58" t="n">
        <f aca="false">SUM(BE3:BE7)</f>
        <v>383851.132686084</v>
      </c>
      <c r="BF9" s="56" t="n">
        <f aca="false">SUM(BF3:BF7)</f>
        <v>383851.132686084</v>
      </c>
    </row>
  </sheetData>
  <dataValidations count="4">
    <dataValidation allowBlank="true" operator="between" prompt="This is if a lease calls out a specific expense number.&#10;" promptTitle="CAM Stop Amout" showDropDown="false" showErrorMessage="true" showInputMessage="true" sqref="J2" type="none">
      <formula1>0</formula1>
      <formula2>0</formula2>
    </dataValidation>
    <dataValidation allowBlank="true" operator="between" prompt="This is if a lease calls out a specific expense number.&#10;" promptTitle="Insurance Stop Amout" showDropDown="false" showErrorMessage="true" showInputMessage="true" sqref="M2" type="none">
      <formula1>0</formula1>
      <formula2>0</formula2>
    </dataValidation>
    <dataValidation allowBlank="true" operator="between" prompt="This is if a lease calls out a specific expense number.&#10;" promptTitle="Other Stop Amout" showDropDown="false" showErrorMessage="true" showInputMessage="true" sqref="P2" type="none">
      <formula1>0</formula1>
      <formula2>0</formula2>
    </dataValidation>
    <dataValidation allowBlank="true" operator="between" prompt="This section is resulting Expense Recoveries.&#10;" promptTitle="Generated by Macro" showDropDown="false" showErrorMessage="true" showInputMessage="true" sqref="R2:U2 W2:BF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D19" activePane="bottomRight" state="frozen"/>
      <selection pane="topLeft" activeCell="A1" activeCellId="0" sqref="A1"/>
      <selection pane="topRight" activeCell="D1" activeCellId="0" sqref="D1"/>
      <selection pane="bottomLeft" activeCell="A19" activeCellId="0" sqref="A19"/>
      <selection pane="bottomRight" activeCell="B21" activeCellId="0" sqref="B21"/>
    </sheetView>
  </sheetViews>
  <sheetFormatPr defaultRowHeight="15"/>
  <cols>
    <col collapsed="false" hidden="false" max="1" min="1" style="1" width="27.6356275303644"/>
    <col collapsed="false" hidden="false" max="2" min="2" style="1" width="26.0283400809717"/>
    <col collapsed="false" hidden="false" max="3" min="3" style="1" width="26.6720647773279"/>
    <col collapsed="false" hidden="false" max="4" min="4" style="1" width="30.6356275303644"/>
    <col collapsed="false" hidden="false" max="5" min="5" style="1" width="27.3157894736842"/>
    <col collapsed="false" hidden="false" max="6" min="6" style="1" width="25.1740890688259"/>
    <col collapsed="false" hidden="false" max="8" min="7" style="1" width="33.9554655870445"/>
    <col collapsed="false" hidden="false" max="9" min="9" style="1" width="71.7692307692308"/>
    <col collapsed="false" hidden="false" max="10" min="10" style="1" width="34.919028340081"/>
    <col collapsed="false" hidden="false" max="12" min="11" style="1" width="8.89068825910931"/>
    <col collapsed="false" hidden="false" max="13" min="13" style="1" width="60.9514170040486"/>
    <col collapsed="false" hidden="false" max="14" min="14" style="1" width="22.0647773279352"/>
    <col collapsed="false" hidden="false" max="16" min="15" style="1" width="8.89068825910931"/>
    <col collapsed="false" hidden="false" max="27" min="17" style="1" width="8.67611336032389"/>
    <col collapsed="false" hidden="false" max="1025" min="28" style="1" width="14.5668016194332"/>
  </cols>
  <sheetData>
    <row r="1" customFormat="false" ht="114" hidden="false" customHeight="true" outlineLevel="0" collapsed="false">
      <c r="A1" s="13" t="s">
        <v>23</v>
      </c>
      <c r="B1" s="14" t="s">
        <v>24</v>
      </c>
      <c r="C1" s="15"/>
      <c r="D1" s="16" t="s">
        <v>25</v>
      </c>
      <c r="E1" s="17"/>
      <c r="F1" s="18"/>
      <c r="G1" s="17"/>
      <c r="H1" s="17"/>
      <c r="I1" s="17"/>
      <c r="J1" s="19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Format="false" ht="31.5" hidden="false" customHeight="false" outlineLevel="0" collapsed="false">
      <c r="A2" s="20" t="s">
        <v>26</v>
      </c>
      <c r="B2" s="20" t="s">
        <v>27</v>
      </c>
      <c r="C2" s="20" t="s">
        <v>28</v>
      </c>
      <c r="D2" s="20" t="s">
        <v>29</v>
      </c>
      <c r="E2" s="20" t="s">
        <v>30</v>
      </c>
      <c r="F2" s="21" t="s">
        <v>31</v>
      </c>
      <c r="G2" s="20" t="s">
        <v>32</v>
      </c>
      <c r="H2" s="20" t="s">
        <v>33</v>
      </c>
      <c r="I2" s="20" t="s">
        <v>34</v>
      </c>
      <c r="J2" s="22" t="s">
        <v>35</v>
      </c>
      <c r="K2" s="23" t="s">
        <v>36</v>
      </c>
      <c r="L2" s="23" t="s">
        <v>37</v>
      </c>
      <c r="M2" s="23" t="s">
        <v>38</v>
      </c>
      <c r="N2" s="24"/>
      <c r="O2" s="24"/>
      <c r="P2" s="2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5" hidden="false" customHeight="false" outlineLevel="0" collapsed="false">
      <c r="A3" s="9" t="s">
        <v>10</v>
      </c>
      <c r="B3" s="9" t="s">
        <v>39</v>
      </c>
      <c r="C3" s="9" t="s">
        <v>40</v>
      </c>
      <c r="D3" s="25" t="s">
        <v>41</v>
      </c>
      <c r="E3" s="10" t="s">
        <v>42</v>
      </c>
      <c r="F3" s="26" t="s">
        <v>11</v>
      </c>
      <c r="G3" s="10" t="s">
        <v>43</v>
      </c>
      <c r="H3" s="10"/>
      <c r="I3" s="10" t="s">
        <v>44</v>
      </c>
      <c r="J3" s="27"/>
      <c r="K3" s="28"/>
      <c r="L3" s="28"/>
      <c r="M3" s="10"/>
    </row>
    <row r="4" customFormat="false" ht="15" hidden="false" customHeight="false" outlineLevel="0" collapsed="false">
      <c r="A4" s="9" t="s">
        <v>10</v>
      </c>
      <c r="B4" s="9" t="s">
        <v>39</v>
      </c>
      <c r="C4" s="9" t="s">
        <v>40</v>
      </c>
      <c r="D4" s="25" t="s">
        <v>41</v>
      </c>
      <c r="E4" s="10" t="s">
        <v>45</v>
      </c>
      <c r="F4" s="26" t="s">
        <v>46</v>
      </c>
      <c r="G4" s="10"/>
      <c r="H4" s="10"/>
      <c r="I4" s="10"/>
      <c r="J4" s="27"/>
      <c r="K4" s="10"/>
      <c r="L4" s="11"/>
      <c r="M4" s="10"/>
    </row>
    <row r="5" customFormat="false" ht="15" hidden="false" customHeight="false" outlineLevel="0" collapsed="false">
      <c r="A5" s="9" t="s">
        <v>10</v>
      </c>
      <c r="B5" s="9" t="s">
        <v>39</v>
      </c>
      <c r="C5" s="9" t="s">
        <v>40</v>
      </c>
      <c r="D5" s="25" t="s">
        <v>41</v>
      </c>
      <c r="E5" s="10" t="s">
        <v>47</v>
      </c>
      <c r="F5" s="26" t="s">
        <v>48</v>
      </c>
      <c r="G5" s="10"/>
      <c r="H5" s="10"/>
      <c r="I5" s="10"/>
      <c r="J5" s="27"/>
      <c r="K5" s="10"/>
      <c r="L5" s="11"/>
      <c r="M5" s="10"/>
    </row>
    <row r="6" customFormat="false" ht="15" hidden="false" customHeight="false" outlineLevel="0" collapsed="false">
      <c r="A6" s="9" t="s">
        <v>10</v>
      </c>
      <c r="B6" s="9" t="s">
        <v>39</v>
      </c>
      <c r="C6" s="9" t="s">
        <v>40</v>
      </c>
      <c r="D6" s="25" t="s">
        <v>41</v>
      </c>
      <c r="E6" s="10" t="s">
        <v>49</v>
      </c>
      <c r="F6" s="26" t="s">
        <v>14</v>
      </c>
      <c r="G6" s="10" t="s">
        <v>50</v>
      </c>
      <c r="H6" s="10"/>
      <c r="I6" s="10"/>
      <c r="J6" s="27"/>
      <c r="K6" s="10"/>
      <c r="L6" s="11"/>
      <c r="M6" s="10"/>
    </row>
    <row r="7" customFormat="false" ht="15" hidden="false" customHeight="false" outlineLevel="0" collapsed="false">
      <c r="A7" s="9" t="s">
        <v>10</v>
      </c>
      <c r="B7" s="9" t="s">
        <v>39</v>
      </c>
      <c r="C7" s="9" t="s">
        <v>40</v>
      </c>
      <c r="D7" s="25" t="s">
        <v>41</v>
      </c>
      <c r="E7" s="10" t="s">
        <v>51</v>
      </c>
      <c r="F7" s="29" t="n">
        <v>1905</v>
      </c>
      <c r="G7" s="10"/>
      <c r="H7" s="10"/>
      <c r="I7" s="10"/>
      <c r="J7" s="27"/>
      <c r="K7" s="10"/>
      <c r="L7" s="11"/>
      <c r="M7" s="10"/>
    </row>
    <row r="8" customFormat="false" ht="15" hidden="false" customHeight="false" outlineLevel="0" collapsed="false">
      <c r="A8" s="9" t="s">
        <v>10</v>
      </c>
      <c r="B8" s="9" t="s">
        <v>39</v>
      </c>
      <c r="C8" s="9" t="s">
        <v>40</v>
      </c>
      <c r="D8" s="25" t="s">
        <v>41</v>
      </c>
      <c r="E8" s="10" t="s">
        <v>52</v>
      </c>
      <c r="F8" s="29" t="n">
        <v>1995</v>
      </c>
      <c r="G8" s="10"/>
      <c r="H8" s="10"/>
      <c r="I8" s="10"/>
      <c r="J8" s="27"/>
      <c r="K8" s="10"/>
      <c r="L8" s="11"/>
      <c r="M8" s="10"/>
    </row>
    <row r="9" customFormat="false" ht="15" hidden="false" customHeight="false" outlineLevel="0" collapsed="false">
      <c r="A9" s="9" t="s">
        <v>10</v>
      </c>
      <c r="B9" s="9" t="s">
        <v>39</v>
      </c>
      <c r="C9" s="9" t="s">
        <v>40</v>
      </c>
      <c r="D9" s="25" t="s">
        <v>41</v>
      </c>
      <c r="E9" s="10" t="s">
        <v>53</v>
      </c>
      <c r="F9" s="26" t="s">
        <v>54</v>
      </c>
      <c r="G9" s="10" t="s">
        <v>55</v>
      </c>
      <c r="H9" s="10"/>
      <c r="I9" s="10"/>
      <c r="J9" s="27"/>
      <c r="K9" s="10"/>
      <c r="L9" s="11"/>
      <c r="M9" s="10"/>
    </row>
    <row r="10" customFormat="false" ht="15.75" hidden="false" customHeight="true" outlineLevel="0" collapsed="false">
      <c r="A10" s="9" t="s">
        <v>10</v>
      </c>
      <c r="B10" s="9" t="s">
        <v>39</v>
      </c>
      <c r="C10" s="9" t="s">
        <v>56</v>
      </c>
      <c r="D10" s="25" t="s">
        <v>57</v>
      </c>
      <c r="E10" s="10" t="s">
        <v>58</v>
      </c>
      <c r="F10" s="26" t="n">
        <v>10052388</v>
      </c>
      <c r="G10" s="10"/>
      <c r="H10" s="10"/>
      <c r="I10" s="10" t="s">
        <v>59</v>
      </c>
      <c r="J10" s="27"/>
      <c r="K10" s="10"/>
      <c r="L10" s="11"/>
      <c r="M10" s="10"/>
    </row>
    <row r="11" customFormat="false" ht="15.75" hidden="false" customHeight="true" outlineLevel="0" collapsed="false">
      <c r="A11" s="9" t="s">
        <v>10</v>
      </c>
      <c r="B11" s="9" t="s">
        <v>39</v>
      </c>
      <c r="C11" s="9" t="s">
        <v>56</v>
      </c>
      <c r="D11" s="25" t="s">
        <v>57</v>
      </c>
      <c r="E11" s="10" t="s">
        <v>60</v>
      </c>
      <c r="F11" s="26" t="s">
        <v>61</v>
      </c>
      <c r="G11" s="10"/>
      <c r="H11" s="10"/>
      <c r="I11" s="10" t="s">
        <v>59</v>
      </c>
      <c r="J11" s="27"/>
      <c r="K11" s="10"/>
      <c r="L11" s="11"/>
      <c r="M11" s="10"/>
    </row>
    <row r="12" customFormat="false" ht="15.75" hidden="false" customHeight="true" outlineLevel="0" collapsed="false">
      <c r="A12" s="9" t="s">
        <v>10</v>
      </c>
      <c r="B12" s="9" t="s">
        <v>39</v>
      </c>
      <c r="C12" s="9" t="s">
        <v>56</v>
      </c>
      <c r="D12" s="25" t="s">
        <v>57</v>
      </c>
      <c r="E12" s="10" t="s">
        <v>62</v>
      </c>
      <c r="F12" s="26" t="n">
        <v>16243</v>
      </c>
      <c r="G12" s="10"/>
      <c r="H12" s="10"/>
      <c r="I12" s="10" t="s">
        <v>59</v>
      </c>
      <c r="J12" s="27"/>
      <c r="K12" s="10"/>
      <c r="L12" s="11"/>
      <c r="M12" s="10"/>
    </row>
    <row r="13" customFormat="false" ht="15.75" hidden="false" customHeight="true" outlineLevel="0" collapsed="false">
      <c r="A13" s="9" t="s">
        <v>10</v>
      </c>
      <c r="B13" s="9" t="s">
        <v>39</v>
      </c>
      <c r="C13" s="9" t="s">
        <v>56</v>
      </c>
      <c r="D13" s="25" t="s">
        <v>57</v>
      </c>
      <c r="E13" s="10" t="s">
        <v>63</v>
      </c>
      <c r="F13" s="26" t="s">
        <v>64</v>
      </c>
      <c r="G13" s="10"/>
      <c r="H13" s="10"/>
      <c r="I13" s="10" t="s">
        <v>59</v>
      </c>
      <c r="J13" s="27"/>
      <c r="K13" s="10"/>
      <c r="L13" s="11"/>
      <c r="M13" s="10"/>
    </row>
    <row r="14" customFormat="false" ht="15.75" hidden="false" customHeight="true" outlineLevel="0" collapsed="false">
      <c r="A14" s="9" t="s">
        <v>10</v>
      </c>
      <c r="B14" s="9" t="s">
        <v>39</v>
      </c>
      <c r="C14" s="9" t="s">
        <v>56</v>
      </c>
      <c r="D14" s="25" t="s">
        <v>65</v>
      </c>
      <c r="E14" s="10" t="s">
        <v>66</v>
      </c>
      <c r="F14" s="26" t="s">
        <v>64</v>
      </c>
      <c r="G14" s="10"/>
      <c r="H14" s="10"/>
      <c r="I14" s="10" t="s">
        <v>59</v>
      </c>
      <c r="J14" s="27"/>
      <c r="K14" s="10"/>
      <c r="L14" s="11"/>
      <c r="M14" s="10"/>
    </row>
    <row r="15" customFormat="false" ht="15.75" hidden="false" customHeight="true" outlineLevel="0" collapsed="false">
      <c r="A15" s="9" t="s">
        <v>10</v>
      </c>
      <c r="B15" s="9" t="s">
        <v>39</v>
      </c>
      <c r="C15" s="9" t="s">
        <v>40</v>
      </c>
      <c r="D15" s="25" t="s">
        <v>67</v>
      </c>
      <c r="E15" s="10" t="s">
        <v>68</v>
      </c>
      <c r="F15" s="26" t="n">
        <v>48000000</v>
      </c>
      <c r="G15" s="10"/>
      <c r="H15" s="10"/>
      <c r="I15" s="10" t="s">
        <v>69</v>
      </c>
      <c r="J15" s="9"/>
      <c r="K15" s="10"/>
      <c r="L15" s="10"/>
      <c r="M15" s="10"/>
    </row>
    <row r="16" customFormat="false" ht="15.75" hidden="false" customHeight="true" outlineLevel="0" collapsed="false">
      <c r="A16" s="9" t="s">
        <v>10</v>
      </c>
      <c r="B16" s="9" t="s">
        <v>39</v>
      </c>
      <c r="C16" s="9" t="s">
        <v>40</v>
      </c>
      <c r="D16" s="25" t="s">
        <v>67</v>
      </c>
      <c r="E16" s="10" t="s">
        <v>70</v>
      </c>
      <c r="F16" s="26" t="n">
        <v>0.555349868073879</v>
      </c>
      <c r="G16" s="10" t="s">
        <v>71</v>
      </c>
      <c r="H16" s="10"/>
      <c r="I16" s="30"/>
      <c r="J16" s="9"/>
      <c r="K16" s="10"/>
      <c r="L16" s="10"/>
      <c r="M16" s="10"/>
    </row>
    <row r="17" customFormat="false" ht="15.75" hidden="false" customHeight="true" outlineLevel="0" collapsed="false">
      <c r="A17" s="9" t="s">
        <v>10</v>
      </c>
      <c r="B17" s="9" t="s">
        <v>39</v>
      </c>
      <c r="C17" s="9" t="s">
        <v>40</v>
      </c>
      <c r="D17" s="25" t="s">
        <v>67</v>
      </c>
      <c r="E17" s="10" t="s">
        <v>72</v>
      </c>
      <c r="F17" s="26" t="n">
        <v>909068</v>
      </c>
      <c r="G17" s="10"/>
      <c r="H17" s="10"/>
      <c r="I17" s="10"/>
      <c r="J17" s="9"/>
      <c r="K17" s="10"/>
      <c r="L17" s="10"/>
      <c r="M17" s="10"/>
    </row>
    <row r="18" customFormat="false" ht="15.75" hidden="false" customHeight="true" outlineLevel="0" collapsed="false">
      <c r="A18" s="9" t="s">
        <v>10</v>
      </c>
      <c r="B18" s="9" t="s">
        <v>39</v>
      </c>
      <c r="C18" s="9" t="s">
        <v>40</v>
      </c>
      <c r="D18" s="25" t="s">
        <v>73</v>
      </c>
      <c r="E18" s="10" t="s">
        <v>74</v>
      </c>
      <c r="F18" s="26" t="n">
        <v>83400</v>
      </c>
      <c r="G18" s="10" t="s">
        <v>75</v>
      </c>
      <c r="H18" s="10"/>
      <c r="I18" s="10" t="s">
        <v>76</v>
      </c>
      <c r="J18" s="9"/>
      <c r="K18" s="10"/>
      <c r="L18" s="10"/>
      <c r="M18" s="10"/>
    </row>
    <row r="19" customFormat="false" ht="15.75" hidden="false" customHeight="true" outlineLevel="0" collapsed="false">
      <c r="A19" s="9" t="s">
        <v>10</v>
      </c>
      <c r="B19" s="9" t="s">
        <v>39</v>
      </c>
      <c r="C19" s="9" t="s">
        <v>40</v>
      </c>
      <c r="D19" s="25" t="s">
        <v>73</v>
      </c>
      <c r="E19" s="10" t="s">
        <v>77</v>
      </c>
      <c r="F19" s="26" t="n">
        <v>83354</v>
      </c>
      <c r="G19" s="10"/>
      <c r="H19" s="10"/>
      <c r="I19" s="10"/>
      <c r="J19" s="9"/>
      <c r="K19" s="10"/>
      <c r="L19" s="10"/>
      <c r="M19" s="10"/>
    </row>
    <row r="20" customFormat="false" ht="15.75" hidden="false" customHeight="true" outlineLevel="0" collapsed="false">
      <c r="A20" s="9" t="s">
        <v>10</v>
      </c>
      <c r="B20" s="9" t="s">
        <v>39</v>
      </c>
      <c r="C20" s="9" t="s">
        <v>40</v>
      </c>
      <c r="D20" s="25" t="s">
        <v>73</v>
      </c>
      <c r="E20" s="10" t="s">
        <v>78</v>
      </c>
      <c r="F20" s="26" t="n">
        <v>83254</v>
      </c>
      <c r="G20" s="10"/>
      <c r="H20" s="10"/>
      <c r="I20" s="10"/>
      <c r="J20" s="9"/>
      <c r="K20" s="10"/>
      <c r="L20" s="10"/>
      <c r="M20" s="10"/>
    </row>
    <row r="21" customFormat="false" ht="15.75" hidden="false" customHeight="true" outlineLevel="0" collapsed="false">
      <c r="A21" s="9" t="s">
        <v>10</v>
      </c>
      <c r="B21" s="9" t="s">
        <v>39</v>
      </c>
      <c r="C21" s="9" t="s">
        <v>40</v>
      </c>
      <c r="D21" s="25" t="s">
        <v>73</v>
      </c>
      <c r="E21" s="10" t="s">
        <v>79</v>
      </c>
      <c r="F21" s="26" t="n">
        <v>73220</v>
      </c>
      <c r="G21" s="10"/>
      <c r="H21" s="10"/>
      <c r="I21" s="10"/>
      <c r="J21" s="9"/>
      <c r="K21" s="10"/>
      <c r="L21" s="10"/>
      <c r="M21" s="10"/>
    </row>
    <row r="22" customFormat="false" ht="15.75" hidden="false" customHeight="true" outlineLevel="0" collapsed="false">
      <c r="A22" s="9" t="s">
        <v>10</v>
      </c>
      <c r="B22" s="9" t="s">
        <v>80</v>
      </c>
      <c r="C22" s="9" t="s">
        <v>81</v>
      </c>
      <c r="D22" s="25" t="s">
        <v>82</v>
      </c>
      <c r="E22" s="10" t="s">
        <v>83</v>
      </c>
      <c r="F22" s="26" t="s">
        <v>84</v>
      </c>
      <c r="G22" s="10" t="s">
        <v>85</v>
      </c>
      <c r="H22" s="10"/>
      <c r="I22" s="30"/>
      <c r="J22" s="27"/>
      <c r="K22" s="10"/>
      <c r="L22" s="11"/>
      <c r="M22" s="10"/>
    </row>
    <row r="23" customFormat="false" ht="15.75" hidden="false" customHeight="true" outlineLevel="0" collapsed="false">
      <c r="A23" s="9"/>
      <c r="B23" s="9"/>
      <c r="C23" s="9"/>
      <c r="D23" s="25"/>
      <c r="E23" s="10"/>
      <c r="F23" s="26"/>
      <c r="G23" s="10"/>
      <c r="H23" s="10"/>
      <c r="I23" s="30"/>
      <c r="J23" s="27"/>
      <c r="K23" s="10"/>
      <c r="L23" s="11"/>
      <c r="M23" s="10"/>
    </row>
    <row r="24" customFormat="false" ht="15.75" hidden="false" customHeight="true" outlineLevel="0" collapsed="false">
      <c r="A24" s="9"/>
      <c r="B24" s="9"/>
      <c r="C24" s="9"/>
      <c r="D24" s="25"/>
      <c r="E24" s="10"/>
      <c r="F24" s="26"/>
      <c r="G24" s="10"/>
      <c r="H24" s="10"/>
      <c r="I24" s="30"/>
      <c r="J24" s="27"/>
      <c r="K24" s="10"/>
      <c r="L24" s="11"/>
      <c r="M24" s="10"/>
    </row>
    <row r="25" customFormat="false" ht="15.75" hidden="false" customHeight="true" outlineLevel="0" collapsed="false">
      <c r="A25" s="9"/>
      <c r="B25" s="9"/>
      <c r="C25" s="9"/>
      <c r="D25" s="25"/>
      <c r="E25" s="10"/>
      <c r="F25" s="26"/>
      <c r="G25" s="10"/>
      <c r="H25" s="10"/>
      <c r="I25" s="30"/>
      <c r="J25" s="27"/>
      <c r="K25" s="10"/>
      <c r="L25" s="11"/>
      <c r="M25" s="10"/>
    </row>
    <row r="26" customFormat="false" ht="15.75" hidden="false" customHeight="true" outlineLevel="0" collapsed="false">
      <c r="A26" s="9"/>
      <c r="B26" s="9"/>
      <c r="C26" s="9"/>
      <c r="D26" s="25"/>
      <c r="E26" s="10"/>
      <c r="F26" s="26"/>
      <c r="G26" s="10"/>
      <c r="H26" s="10"/>
      <c r="I26" s="30"/>
      <c r="J26" s="27"/>
      <c r="K26" s="10"/>
      <c r="L26" s="11"/>
      <c r="M26" s="10"/>
    </row>
    <row r="27" customFormat="false" ht="15.75" hidden="false" customHeight="true" outlineLevel="0" collapsed="false">
      <c r="A27" s="1" t="s">
        <v>19</v>
      </c>
      <c r="B27" s="9" t="s">
        <v>86</v>
      </c>
      <c r="C27" s="9" t="s">
        <v>40</v>
      </c>
      <c r="D27" s="25" t="s">
        <v>87</v>
      </c>
      <c r="E27" s="10" t="s">
        <v>88</v>
      </c>
      <c r="F27" s="26" t="e">
        <f aca="false">'rent roll' TotalSquareFootage</f>
        <v>#NAME?</v>
      </c>
      <c r="G27" s="10"/>
      <c r="H27" s="10"/>
      <c r="I27" s="30" t="s">
        <v>89</v>
      </c>
      <c r="J27" s="27"/>
      <c r="K27" s="10"/>
      <c r="L27" s="11"/>
      <c r="M27" s="10"/>
    </row>
    <row r="28" customFormat="false" ht="15.75" hidden="false" customHeight="true" outlineLevel="0" collapsed="false">
      <c r="A28" s="1" t="s">
        <v>19</v>
      </c>
      <c r="B28" s="9" t="s">
        <v>86</v>
      </c>
      <c r="C28" s="9" t="s">
        <v>40</v>
      </c>
      <c r="D28" s="25" t="s">
        <v>87</v>
      </c>
      <c r="E28" s="10" t="s">
        <v>90</v>
      </c>
      <c r="F28" s="26" t="n">
        <f aca="false">'rent roll'!E1</f>
        <v>84500</v>
      </c>
      <c r="G28" s="10"/>
      <c r="H28" s="10"/>
      <c r="I28" s="30" t="s">
        <v>89</v>
      </c>
      <c r="J28" s="27"/>
      <c r="K28" s="10"/>
      <c r="L28" s="11"/>
      <c r="M28" s="10"/>
    </row>
    <row r="29" customFormat="false" ht="15.75" hidden="false" customHeight="true" outlineLevel="0" collapsed="false">
      <c r="A29" s="1" t="s">
        <v>19</v>
      </c>
      <c r="B29" s="9" t="s">
        <v>86</v>
      </c>
      <c r="C29" s="9" t="s">
        <v>91</v>
      </c>
      <c r="D29" s="25" t="str">
        <f aca="true">OFFSET(TenantNameAnchor,$K29,0)</f>
        <v>Triple Net Tenant</v>
      </c>
      <c r="E29" s="10" t="str">
        <f aca="true">OFFSET(TenantNumber,0,$L29-1)</f>
        <v>TenantNumber</v>
      </c>
      <c r="F29" s="10" t="n">
        <f aca="true">OFFSET(TenantNumber,$K29,$L29-1)</f>
        <v>1</v>
      </c>
      <c r="G29" s="10" t="str">
        <f aca="true">OFFSET(HoverCAMAnchor,K29,0)</f>
        <v>This is a straightforward triple-net tenant.</v>
      </c>
      <c r="H29" s="10"/>
      <c r="I29" s="30" t="str">
        <f aca="true">OFFSET(CAMLinkAnchor,$K29,0)</f>
        <v>https://www.dropbox.com/s/v8xamgexht9xdi1/Triple%20Net%20Tenant.pdf?dl=0</v>
      </c>
      <c r="J29" s="27"/>
      <c r="K29" s="10" t="n">
        <f aca="false">IF(L29=1,K22+1,K22)</f>
        <v>1</v>
      </c>
      <c r="L29" s="11" t="n">
        <v>1</v>
      </c>
      <c r="M29" s="10"/>
    </row>
    <row r="30" customFormat="false" ht="15.75" hidden="false" customHeight="true" outlineLevel="0" collapsed="false">
      <c r="A30" s="1" t="s">
        <v>19</v>
      </c>
      <c r="B30" s="9" t="s">
        <v>86</v>
      </c>
      <c r="C30" s="9" t="s">
        <v>91</v>
      </c>
      <c r="D30" s="25" t="str">
        <f aca="true">OFFSET(TenantNameAnchor,$K30,0)</f>
        <v>Triple Net Tenant</v>
      </c>
      <c r="E30" s="10" t="str">
        <f aca="true">OFFSET(TenantNumber,0,$L30-1)</f>
        <v>TenantName</v>
      </c>
      <c r="F30" s="10" t="str">
        <f aca="true">OFFSET(TenantNumber,$K30,$L30-1)</f>
        <v>Triple Net Tenant</v>
      </c>
      <c r="G30" s="10" t="str">
        <f aca="true">OFFSET(HoverCAMAnchor,K30,0)</f>
        <v>This is a straightforward triple-net tenant.</v>
      </c>
      <c r="H30" s="10"/>
      <c r="I30" s="30" t="s">
        <v>92</v>
      </c>
      <c r="J30" s="27"/>
      <c r="K30" s="10" t="n">
        <f aca="false">IF(L30=1,K29+1,K29)</f>
        <v>1</v>
      </c>
      <c r="L30" s="11" t="n">
        <v>2</v>
      </c>
      <c r="M30" s="10"/>
    </row>
    <row r="31" customFormat="false" ht="15.75" hidden="false" customHeight="true" outlineLevel="0" collapsed="false">
      <c r="A31" s="1" t="s">
        <v>19</v>
      </c>
      <c r="B31" s="9" t="s">
        <v>86</v>
      </c>
      <c r="C31" s="9" t="s">
        <v>91</v>
      </c>
      <c r="D31" s="25" t="str">
        <f aca="true">OFFSET(TenantNameAnchor,$K31,0)</f>
        <v>Triple Net Tenant</v>
      </c>
      <c r="E31" s="10" t="str">
        <f aca="true">OFFSET(TenantNumber,0,$L31-1)</f>
        <v>LeaseStart</v>
      </c>
      <c r="F31" s="31" t="n">
        <f aca="true">OFFSET(TenantNumber,$K31,$L31-1)</f>
        <v>43101</v>
      </c>
      <c r="G31" s="10"/>
      <c r="H31" s="10"/>
      <c r="I31" s="30"/>
      <c r="J31" s="27"/>
      <c r="K31" s="10" t="n">
        <f aca="false">IF(L31=1,K30+1,K30)</f>
        <v>1</v>
      </c>
      <c r="L31" s="11" t="n">
        <v>3</v>
      </c>
      <c r="M31" s="10"/>
    </row>
    <row r="32" customFormat="false" ht="15.75" hidden="false" customHeight="true" outlineLevel="0" collapsed="false">
      <c r="A32" s="1" t="s">
        <v>19</v>
      </c>
      <c r="B32" s="9" t="s">
        <v>86</v>
      </c>
      <c r="C32" s="9" t="s">
        <v>91</v>
      </c>
      <c r="D32" s="25" t="str">
        <f aca="true">OFFSET(TenantNameAnchor,$K32,0)</f>
        <v>Triple Net Tenant</v>
      </c>
      <c r="E32" s="10" t="str">
        <f aca="true">OFFSET(TenantNumber,0,$L32-1)</f>
        <v>LeaseFirstPay</v>
      </c>
      <c r="F32" s="31" t="n">
        <f aca="true">OFFSET(TenantNumber,$K32,$L32-1)</f>
        <v>43191</v>
      </c>
      <c r="G32" s="10"/>
      <c r="H32" s="10"/>
      <c r="I32" s="30"/>
      <c r="J32" s="27"/>
      <c r="K32" s="10" t="n">
        <f aca="false">IF(L32=1,K31+1,K31)</f>
        <v>1</v>
      </c>
      <c r="L32" s="11" t="n">
        <v>4</v>
      </c>
      <c r="M32" s="10"/>
    </row>
    <row r="33" customFormat="false" ht="15.75" hidden="false" customHeight="true" outlineLevel="0" collapsed="false">
      <c r="A33" s="1" t="s">
        <v>19</v>
      </c>
      <c r="B33" s="9" t="s">
        <v>86</v>
      </c>
      <c r="C33" s="9" t="s">
        <v>91</v>
      </c>
      <c r="D33" s="25" t="str">
        <f aca="true">OFFSET(TenantNameAnchor,$K33,0)</f>
        <v>Triple Net Tenant</v>
      </c>
      <c r="E33" s="10" t="str">
        <f aca="true">OFFSET(TenantNumber,0,$L33-1)</f>
        <v>SquareFootage</v>
      </c>
      <c r="F33" s="32" t="n">
        <f aca="true">OFFSET(TenantNumber,$K33,$L33-1)</f>
        <v>10000</v>
      </c>
      <c r="G33" s="10"/>
      <c r="H33" s="10"/>
      <c r="I33" s="30"/>
      <c r="J33" s="27"/>
      <c r="K33" s="10" t="n">
        <f aca="false">IF(L33=1,K32+1,K32)</f>
        <v>1</v>
      </c>
      <c r="L33" s="11" t="n">
        <v>5</v>
      </c>
      <c r="M33" s="10"/>
    </row>
    <row r="34" customFormat="false" ht="15.75" hidden="false" customHeight="true" outlineLevel="0" collapsed="false">
      <c r="A34" s="1" t="s">
        <v>19</v>
      </c>
      <c r="B34" s="9" t="s">
        <v>86</v>
      </c>
      <c r="C34" s="9" t="s">
        <v>91</v>
      </c>
      <c r="D34" s="25" t="str">
        <f aca="true">OFFSET(TenantNameAnchor,$K34,0)</f>
        <v>Triple Net Tenant</v>
      </c>
      <c r="E34" s="10" t="str">
        <f aca="true">OFFSET(TenantNumber,0,$L34-1)</f>
        <v>Annual Base Rent</v>
      </c>
      <c r="F34" s="32" t="n">
        <f aca="true">OFFSET(TenantNumber,$K34,$L34-1)</f>
        <v>12000</v>
      </c>
      <c r="G34" s="10"/>
      <c r="H34" s="10"/>
      <c r="I34" s="30"/>
      <c r="J34" s="27"/>
      <c r="K34" s="10" t="n">
        <f aca="false">IF(L34=1,K33+1,K33)</f>
        <v>1</v>
      </c>
      <c r="L34" s="11" t="n">
        <v>6</v>
      </c>
      <c r="M34" s="10"/>
    </row>
    <row r="35" customFormat="false" ht="15.75" hidden="false" customHeight="true" outlineLevel="0" collapsed="false">
      <c r="A35" s="1" t="s">
        <v>19</v>
      </c>
      <c r="B35" s="9" t="s">
        <v>86</v>
      </c>
      <c r="C35" s="9" t="s">
        <v>91</v>
      </c>
      <c r="D35" s="25" t="str">
        <f aca="true">OFFSET(TenantNameAnchor,$K35,0)</f>
        <v>Triple Net Tenant</v>
      </c>
      <c r="E35" s="10" t="str">
        <f aca="true">OFFSET(TenantNumber,0,$L35-1)</f>
        <v>RecoveriesTax</v>
      </c>
      <c r="F35" s="32" t="n">
        <f aca="true">OFFSET(TenantNumber,$K35,$L35-1)</f>
        <v>10300</v>
      </c>
      <c r="G35" s="10"/>
      <c r="H35" s="10" t="s">
        <v>93</v>
      </c>
      <c r="I35" s="30"/>
      <c r="J35" s="27"/>
      <c r="K35" s="10" t="n">
        <f aca="false">IF(L35=1,K34+1,K34)</f>
        <v>1</v>
      </c>
      <c r="L35" s="11" t="n">
        <v>7</v>
      </c>
      <c r="M35" s="10"/>
    </row>
    <row r="36" customFormat="false" ht="15.75" hidden="false" customHeight="true" outlineLevel="0" collapsed="false">
      <c r="A36" s="1" t="s">
        <v>19</v>
      </c>
      <c r="B36" s="9" t="s">
        <v>86</v>
      </c>
      <c r="C36" s="9" t="s">
        <v>91</v>
      </c>
      <c r="D36" s="25" t="str">
        <f aca="true">OFFSET(TenantNameAnchor,$K36,0)</f>
        <v>Triple Net Tenant</v>
      </c>
      <c r="E36" s="10" t="str">
        <f aca="true">OFFSET(TenantNumber,0,$L36-1)</f>
        <v>Recoveriesinsurance</v>
      </c>
      <c r="F36" s="32" t="n">
        <f aca="true">OFFSET(TenantNumber,$K36,$L36-1)</f>
        <v>52000</v>
      </c>
      <c r="G36" s="10"/>
      <c r="H36" s="10" t="s">
        <v>93</v>
      </c>
      <c r="I36" s="30"/>
      <c r="J36" s="27"/>
      <c r="K36" s="10" t="n">
        <f aca="false">IF(L36=1,K35+1,K35)</f>
        <v>1</v>
      </c>
      <c r="L36" s="11" t="n">
        <v>8</v>
      </c>
      <c r="M36" s="10"/>
    </row>
    <row r="37" customFormat="false" ht="15.75" hidden="false" customHeight="true" outlineLevel="0" collapsed="false">
      <c r="A37" s="1" t="s">
        <v>19</v>
      </c>
      <c r="B37" s="9" t="s">
        <v>86</v>
      </c>
      <c r="C37" s="9" t="s">
        <v>91</v>
      </c>
      <c r="D37" s="25" t="str">
        <f aca="true">OFFSET(TenantNameAnchor,$K37,0)</f>
        <v>Triple Net Tenant</v>
      </c>
      <c r="E37" s="10" t="str">
        <f aca="true">OFFSET(TenantNumber,0,$L37-1)</f>
        <v>RecoveriesOther</v>
      </c>
      <c r="F37" s="32" t="n">
        <f aca="true">OFFSET(TenantNumber,$K37,$L37-1)</f>
        <v>20800</v>
      </c>
      <c r="G37" s="10"/>
      <c r="H37" s="10" t="s">
        <v>93</v>
      </c>
      <c r="I37" s="30"/>
      <c r="J37" s="27"/>
      <c r="K37" s="10" t="n">
        <f aca="false">IF(L37=1,K36+1,K36)</f>
        <v>1</v>
      </c>
      <c r="L37" s="11" t="n">
        <v>9</v>
      </c>
      <c r="M37" s="10"/>
    </row>
    <row r="38" customFormat="false" ht="15.75" hidden="false" customHeight="true" outlineLevel="0" collapsed="false">
      <c r="A38" s="1" t="s">
        <v>19</v>
      </c>
      <c r="B38" s="9" t="s">
        <v>86</v>
      </c>
      <c r="C38" s="9" t="s">
        <v>91</v>
      </c>
      <c r="D38" s="25" t="str">
        <f aca="true">OFFSET(TenantNameAnchor,$K38,0)</f>
        <v>Triple Net Tenant</v>
      </c>
      <c r="E38" s="10" t="str">
        <f aca="true">OFFSET(TenantNumber,0,$L38-1)</f>
        <v>RecoveriesTotal</v>
      </c>
      <c r="F38" s="32" t="n">
        <f aca="true">OFFSET(TenantNumber,$K38,$L38-1)</f>
        <v>83100</v>
      </c>
      <c r="G38" s="10"/>
      <c r="H38" s="10" t="s">
        <v>93</v>
      </c>
      <c r="I38" s="30" t="str">
        <f aca="true">OFFSET(CAMLinkAnchor,$K38,0)</f>
        <v>https://www.dropbox.com/s/v8xamgexht9xdi1/Triple%20Net%20Tenant.pdf?dl=0</v>
      </c>
      <c r="J38" s="27"/>
      <c r="K38" s="10" t="n">
        <f aca="false">IF(L38=1,K37+1,K37)</f>
        <v>1</v>
      </c>
      <c r="L38" s="11" t="n">
        <v>10</v>
      </c>
      <c r="M38" s="10"/>
    </row>
    <row r="39" customFormat="false" ht="15.75" hidden="false" customHeight="true" outlineLevel="0" collapsed="false">
      <c r="A39" s="1" t="s">
        <v>19</v>
      </c>
      <c r="B39" s="9" t="s">
        <v>86</v>
      </c>
      <c r="C39" s="9" t="s">
        <v>91</v>
      </c>
      <c r="D39" s="25" t="str">
        <f aca="true">OFFSET(TenantNameAnchor,$K39,0)</f>
        <v>Old Timey Tenant</v>
      </c>
      <c r="E39" s="10" t="str">
        <f aca="true">OFFSET(TenantNumber,0,$L39-1)</f>
        <v>TenantNumber</v>
      </c>
      <c r="F39" s="10" t="n">
        <f aca="true">OFFSET(TenantNumber,$K39,$L39-1)</f>
        <v>2</v>
      </c>
      <c r="G39" s="10" t="str">
        <f aca="true">OFFSET(HoverCAMAnchor,K39,0)</f>
        <v>This is a completely gross lease.</v>
      </c>
      <c r="H39" s="10"/>
      <c r="I39" s="30" t="str">
        <f aca="true">OFFSET(CAMLinkAnchor,$K39,0)</f>
        <v>https://www.dropbox.com/s/ql5f3d56daalyen/Old%20Timey%20Tenant.pdf?dl=0</v>
      </c>
      <c r="J39" s="27"/>
      <c r="K39" s="10" t="n">
        <f aca="false">IF(L39=1,K38+1,K38)</f>
        <v>2</v>
      </c>
      <c r="L39" s="11" t="n">
        <v>1</v>
      </c>
      <c r="M39" s="10"/>
    </row>
    <row r="40" customFormat="false" ht="15.75" hidden="false" customHeight="true" outlineLevel="0" collapsed="false">
      <c r="A40" s="1" t="s">
        <v>19</v>
      </c>
      <c r="B40" s="9" t="s">
        <v>86</v>
      </c>
      <c r="C40" s="9" t="s">
        <v>91</v>
      </c>
      <c r="D40" s="25" t="str">
        <f aca="true">OFFSET(TenantNameAnchor,$K40,0)</f>
        <v>Old Timey Tenant</v>
      </c>
      <c r="E40" s="10" t="str">
        <f aca="true">OFFSET(TenantNumber,0,$L40-1)</f>
        <v>TenantName</v>
      </c>
      <c r="F40" s="10" t="str">
        <f aca="true">OFFSET(TenantNumber,$K40,$L40-1)</f>
        <v>Old Timey Tenant</v>
      </c>
      <c r="G40" s="10" t="str">
        <f aca="true">OFFSET(HoverCAMAnchor,K40,0)</f>
        <v>This is a completely gross lease.</v>
      </c>
      <c r="H40" s="10"/>
      <c r="I40" s="30" t="s">
        <v>92</v>
      </c>
      <c r="J40" s="27"/>
      <c r="K40" s="10" t="n">
        <f aca="false">IF(L40=1,K39+1,K39)</f>
        <v>2</v>
      </c>
      <c r="L40" s="11" t="n">
        <v>2</v>
      </c>
      <c r="M40" s="10"/>
    </row>
    <row r="41" customFormat="false" ht="15.75" hidden="false" customHeight="true" outlineLevel="0" collapsed="false">
      <c r="A41" s="1" t="s">
        <v>19</v>
      </c>
      <c r="B41" s="9" t="s">
        <v>86</v>
      </c>
      <c r="C41" s="9" t="s">
        <v>91</v>
      </c>
      <c r="D41" s="25" t="str">
        <f aca="true">OFFSET(TenantNameAnchor,$K41,0)</f>
        <v>Old Timey Tenant</v>
      </c>
      <c r="E41" s="10" t="str">
        <f aca="true">OFFSET(TenantNumber,0,$L41-1)</f>
        <v>LeaseStart</v>
      </c>
      <c r="F41" s="31" t="n">
        <f aca="true">OFFSET(TenantNumber,$K41,$L41-1)</f>
        <v>32874</v>
      </c>
      <c r="G41" s="10"/>
      <c r="H41" s="10"/>
      <c r="I41" s="30"/>
      <c r="J41" s="27"/>
      <c r="K41" s="10" t="n">
        <f aca="false">IF(L41=1,K40+1,K40)</f>
        <v>2</v>
      </c>
      <c r="L41" s="11" t="n">
        <v>3</v>
      </c>
      <c r="M41" s="10"/>
    </row>
    <row r="42" customFormat="false" ht="15.75" hidden="false" customHeight="true" outlineLevel="0" collapsed="false">
      <c r="A42" s="1" t="s">
        <v>19</v>
      </c>
      <c r="B42" s="9" t="s">
        <v>86</v>
      </c>
      <c r="C42" s="9" t="s">
        <v>91</v>
      </c>
      <c r="D42" s="25" t="str">
        <f aca="true">OFFSET(TenantNameAnchor,$K42,0)</f>
        <v>Old Timey Tenant</v>
      </c>
      <c r="E42" s="10" t="str">
        <f aca="true">OFFSET(TenantNumber,0,$L42-1)</f>
        <v>LeaseFirstPay</v>
      </c>
      <c r="F42" s="31" t="n">
        <f aca="true">OFFSET(TenantNumber,$K42,$L42-1)</f>
        <v>33025</v>
      </c>
      <c r="G42" s="10"/>
      <c r="H42" s="10"/>
      <c r="I42" s="30"/>
      <c r="J42" s="27"/>
      <c r="K42" s="10" t="n">
        <f aca="false">IF(L42=1,K41+1,K41)</f>
        <v>2</v>
      </c>
      <c r="L42" s="11" t="n">
        <v>4</v>
      </c>
      <c r="M42" s="10"/>
    </row>
    <row r="43" customFormat="false" ht="15.75" hidden="false" customHeight="true" outlineLevel="0" collapsed="false">
      <c r="A43" s="1" t="s">
        <v>19</v>
      </c>
      <c r="B43" s="9" t="s">
        <v>86</v>
      </c>
      <c r="C43" s="9" t="s">
        <v>91</v>
      </c>
      <c r="D43" s="25" t="str">
        <f aca="true">OFFSET(TenantNameAnchor,$K43,0)</f>
        <v>Old Timey Tenant</v>
      </c>
      <c r="E43" s="10" t="str">
        <f aca="true">OFFSET(TenantNumber,0,$L43-1)</f>
        <v>SquareFootage</v>
      </c>
      <c r="F43" s="32" t="n">
        <f aca="true">OFFSET(TenantNumber,$K43,$L43-1)</f>
        <v>10000</v>
      </c>
      <c r="G43" s="10"/>
      <c r="H43" s="10"/>
      <c r="I43" s="30"/>
      <c r="J43" s="27"/>
      <c r="K43" s="10" t="n">
        <f aca="false">IF(L43=1,K42+1,K42)</f>
        <v>2</v>
      </c>
      <c r="L43" s="11" t="n">
        <v>5</v>
      </c>
      <c r="M43" s="10"/>
    </row>
    <row r="44" customFormat="false" ht="15.75" hidden="false" customHeight="true" outlineLevel="0" collapsed="false">
      <c r="A44" s="1" t="s">
        <v>19</v>
      </c>
      <c r="B44" s="9" t="s">
        <v>86</v>
      </c>
      <c r="C44" s="9" t="s">
        <v>91</v>
      </c>
      <c r="D44" s="25" t="str">
        <f aca="true">OFFSET(TenantNameAnchor,$K44,0)</f>
        <v>Old Timey Tenant</v>
      </c>
      <c r="E44" s="10" t="str">
        <f aca="true">OFFSET(TenantNumber,0,$L44-1)</f>
        <v>Annual Base Rent</v>
      </c>
      <c r="F44" s="32" t="n">
        <f aca="true">OFFSET(TenantNumber,$K44,$L44-1)</f>
        <v>15000</v>
      </c>
      <c r="G44" s="10"/>
      <c r="H44" s="10"/>
      <c r="I44" s="30"/>
      <c r="J44" s="27"/>
      <c r="K44" s="10" t="n">
        <f aca="false">IF(L44=1,K43+1,K43)</f>
        <v>2</v>
      </c>
      <c r="L44" s="11" t="n">
        <v>6</v>
      </c>
      <c r="M44" s="10"/>
    </row>
    <row r="45" customFormat="false" ht="15.75" hidden="false" customHeight="true" outlineLevel="0" collapsed="false">
      <c r="A45" s="1" t="s">
        <v>19</v>
      </c>
      <c r="B45" s="9" t="s">
        <v>86</v>
      </c>
      <c r="C45" s="9" t="s">
        <v>91</v>
      </c>
      <c r="D45" s="25" t="str">
        <f aca="true">OFFSET(TenantNameAnchor,$K45,0)</f>
        <v>Old Timey Tenant</v>
      </c>
      <c r="E45" s="10" t="str">
        <f aca="true">OFFSET(TenantNumber,0,$L45-1)</f>
        <v>RecoveriesTax</v>
      </c>
      <c r="F45" s="32" t="n">
        <f aca="true">OFFSET(TenantNumber,$K45,$L45-1)</f>
        <v>0</v>
      </c>
      <c r="G45" s="10"/>
      <c r="H45" s="10" t="s">
        <v>93</v>
      </c>
      <c r="I45" s="30"/>
      <c r="J45" s="27"/>
      <c r="K45" s="10" t="n">
        <f aca="false">IF(L45=1,K44+1,K44)</f>
        <v>2</v>
      </c>
      <c r="L45" s="11" t="n">
        <v>7</v>
      </c>
      <c r="M45" s="10"/>
    </row>
    <row r="46" customFormat="false" ht="15.75" hidden="false" customHeight="true" outlineLevel="0" collapsed="false">
      <c r="A46" s="1" t="s">
        <v>19</v>
      </c>
      <c r="B46" s="9" t="s">
        <v>86</v>
      </c>
      <c r="C46" s="9" t="s">
        <v>91</v>
      </c>
      <c r="D46" s="25" t="str">
        <f aca="true">OFFSET(TenantNameAnchor,$K46,0)</f>
        <v>Old Timey Tenant</v>
      </c>
      <c r="E46" s="10" t="str">
        <f aca="true">OFFSET(TenantNumber,0,$L46-1)</f>
        <v>Recoveriesinsurance</v>
      </c>
      <c r="F46" s="32" t="n">
        <f aca="true">OFFSET(TenantNumber,$K46,$L46-1)</f>
        <v>0</v>
      </c>
      <c r="G46" s="10"/>
      <c r="H46" s="10" t="s">
        <v>93</v>
      </c>
      <c r="I46" s="30"/>
      <c r="J46" s="27"/>
      <c r="K46" s="10" t="n">
        <f aca="false">IF(L46=1,K45+1,K45)</f>
        <v>2</v>
      </c>
      <c r="L46" s="11" t="n">
        <v>8</v>
      </c>
      <c r="M46" s="10"/>
    </row>
    <row r="47" customFormat="false" ht="15.75" hidden="false" customHeight="true" outlineLevel="0" collapsed="false">
      <c r="A47" s="1" t="s">
        <v>19</v>
      </c>
      <c r="B47" s="9" t="s">
        <v>86</v>
      </c>
      <c r="C47" s="9" t="s">
        <v>91</v>
      </c>
      <c r="D47" s="25" t="str">
        <f aca="true">OFFSET(TenantNameAnchor,$K47,0)</f>
        <v>Old Timey Tenant</v>
      </c>
      <c r="E47" s="10" t="str">
        <f aca="true">OFFSET(TenantNumber,0,$L47-1)</f>
        <v>RecoveriesOther</v>
      </c>
      <c r="F47" s="32" t="n">
        <f aca="true">OFFSET(TenantNumber,$K47,$L47-1)</f>
        <v>0</v>
      </c>
      <c r="G47" s="10"/>
      <c r="H47" s="10" t="s">
        <v>93</v>
      </c>
      <c r="I47" s="30"/>
      <c r="J47" s="27"/>
      <c r="K47" s="10" t="n">
        <f aca="false">IF(L47=1,K46+1,K46)</f>
        <v>2</v>
      </c>
      <c r="L47" s="11" t="n">
        <v>9</v>
      </c>
      <c r="M47" s="10"/>
    </row>
    <row r="48" customFormat="false" ht="15.75" hidden="false" customHeight="true" outlineLevel="0" collapsed="false">
      <c r="A48" s="1" t="s">
        <v>19</v>
      </c>
      <c r="B48" s="9" t="s">
        <v>86</v>
      </c>
      <c r="C48" s="9" t="s">
        <v>91</v>
      </c>
      <c r="D48" s="25" t="str">
        <f aca="true">OFFSET(TenantNameAnchor,$K48,0)</f>
        <v>Old Timey Tenant</v>
      </c>
      <c r="E48" s="10" t="str">
        <f aca="true">OFFSET(TenantNumber,0,$L48-1)</f>
        <v>RecoveriesTotal</v>
      </c>
      <c r="F48" s="32" t="n">
        <f aca="true">OFFSET(TenantNumber,$K48,$L48-1)</f>
        <v>0</v>
      </c>
      <c r="G48" s="10"/>
      <c r="H48" s="10" t="s">
        <v>93</v>
      </c>
      <c r="I48" s="30" t="str">
        <f aca="true">OFFSET(CAMLinkAnchor,$K48,0)</f>
        <v>https://www.dropbox.com/s/ql5f3d56daalyen/Old%20Timey%20Tenant.pdf?dl=0</v>
      </c>
      <c r="J48" s="27"/>
      <c r="K48" s="10" t="n">
        <f aca="false">IF(L48=1,K47+1,K47)</f>
        <v>2</v>
      </c>
      <c r="L48" s="11" t="n">
        <v>10</v>
      </c>
      <c r="M48" s="10"/>
    </row>
    <row r="49" customFormat="false" ht="15.75" hidden="false" customHeight="true" outlineLevel="0" collapsed="false">
      <c r="A49" s="1" t="s">
        <v>19</v>
      </c>
      <c r="B49" s="9" t="s">
        <v>86</v>
      </c>
      <c r="C49" s="9" t="s">
        <v>91</v>
      </c>
      <c r="D49" s="25" t="str">
        <f aca="true">OFFSET(TenantNameAnchor,$K49,0)</f>
        <v>Older Lease Tenant</v>
      </c>
      <c r="E49" s="10" t="str">
        <f aca="true">OFFSET(TenantNumber,0,$L49-1)</f>
        <v>TenantNumber</v>
      </c>
      <c r="F49" s="10" t="n">
        <f aca="true">OFFSET(TenantNumber,$K49,$L49-1)</f>
        <v>3</v>
      </c>
      <c r="G49" s="10" t="str">
        <f aca="true">OFFSET(HoverCAMAnchor,K49,0)</f>
        <v>This an older base year lease with an older expense stop.</v>
      </c>
      <c r="H49" s="10"/>
      <c r="I49" s="30" t="str">
        <f aca="true">OFFSET(CAMLinkAnchor,$K49,0)</f>
        <v>https://www.dropbox.com/s/n1wxu91dri8xhj7/Older%20Lease%20Tenant.pdf?dl=0</v>
      </c>
      <c r="J49" s="27"/>
      <c r="K49" s="10" t="n">
        <f aca="false">IF(L49=1,K48+1,K48)</f>
        <v>3</v>
      </c>
      <c r="L49" s="11" t="n">
        <v>1</v>
      </c>
      <c r="M49" s="10"/>
    </row>
    <row r="50" customFormat="false" ht="15.75" hidden="false" customHeight="true" outlineLevel="0" collapsed="false">
      <c r="A50" s="1" t="s">
        <v>19</v>
      </c>
      <c r="B50" s="9" t="s">
        <v>86</v>
      </c>
      <c r="C50" s="9" t="s">
        <v>91</v>
      </c>
      <c r="D50" s="25" t="str">
        <f aca="true">OFFSET(TenantNameAnchor,$K50,0)</f>
        <v>Older Lease Tenant</v>
      </c>
      <c r="E50" s="10" t="str">
        <f aca="true">OFFSET(TenantNumber,0,$L50-1)</f>
        <v>TenantName</v>
      </c>
      <c r="F50" s="10" t="str">
        <f aca="true">OFFSET(TenantNumber,$K50,$L50-1)</f>
        <v>Older Lease Tenant</v>
      </c>
      <c r="G50" s="10" t="str">
        <f aca="true">OFFSET(HoverCAMAnchor,K50,0)</f>
        <v>This an older base year lease with an older expense stop.</v>
      </c>
      <c r="H50" s="10"/>
      <c r="I50" s="30" t="s">
        <v>92</v>
      </c>
      <c r="J50" s="27"/>
      <c r="K50" s="10" t="n">
        <f aca="false">IF(L50=1,K49+1,K49)</f>
        <v>3</v>
      </c>
      <c r="L50" s="11" t="n">
        <v>2</v>
      </c>
      <c r="M50" s="10"/>
    </row>
    <row r="51" customFormat="false" ht="15.75" hidden="false" customHeight="true" outlineLevel="0" collapsed="false">
      <c r="A51" s="1" t="s">
        <v>19</v>
      </c>
      <c r="B51" s="9" t="s">
        <v>86</v>
      </c>
      <c r="C51" s="9" t="s">
        <v>91</v>
      </c>
      <c r="D51" s="25" t="str">
        <f aca="true">OFFSET(TenantNameAnchor,$K51,0)</f>
        <v>Older Lease Tenant</v>
      </c>
      <c r="E51" s="10" t="str">
        <f aca="true">OFFSET(TenantNumber,0,$L51-1)</f>
        <v>LeaseStart</v>
      </c>
      <c r="F51" s="31" t="n">
        <f aca="true">OFFSET(TenantNumber,$K51,$L51-1)</f>
        <v>42370</v>
      </c>
      <c r="G51" s="10"/>
      <c r="H51" s="10"/>
      <c r="I51" s="30"/>
      <c r="J51" s="27"/>
      <c r="K51" s="10" t="n">
        <f aca="false">IF(L51=1,K50+1,K50)</f>
        <v>3</v>
      </c>
      <c r="L51" s="11" t="n">
        <v>3</v>
      </c>
      <c r="M51" s="10"/>
    </row>
    <row r="52" customFormat="false" ht="15.75" hidden="false" customHeight="true" outlineLevel="0" collapsed="false">
      <c r="A52" s="1" t="s">
        <v>19</v>
      </c>
      <c r="B52" s="9" t="s">
        <v>86</v>
      </c>
      <c r="C52" s="9" t="s">
        <v>91</v>
      </c>
      <c r="D52" s="25" t="str">
        <f aca="true">OFFSET(TenantNameAnchor,$K52,0)</f>
        <v>Older Lease Tenant</v>
      </c>
      <c r="E52" s="10" t="str">
        <f aca="true">OFFSET(TenantNumber,0,$L52-1)</f>
        <v>LeaseFirstPay</v>
      </c>
      <c r="F52" s="31" t="n">
        <f aca="true">OFFSET(TenantNumber,$K52,$L52-1)</f>
        <v>42552</v>
      </c>
      <c r="G52" s="10"/>
      <c r="H52" s="10"/>
      <c r="I52" s="30"/>
      <c r="J52" s="27"/>
      <c r="K52" s="10" t="n">
        <f aca="false">IF(L52=1,K51+1,K51)</f>
        <v>3</v>
      </c>
      <c r="L52" s="11" t="n">
        <v>4</v>
      </c>
      <c r="M52" s="10"/>
    </row>
    <row r="53" customFormat="false" ht="15.75" hidden="false" customHeight="true" outlineLevel="0" collapsed="false">
      <c r="A53" s="1" t="s">
        <v>19</v>
      </c>
      <c r="B53" s="9" t="s">
        <v>86</v>
      </c>
      <c r="C53" s="9" t="s">
        <v>91</v>
      </c>
      <c r="D53" s="25" t="str">
        <f aca="true">OFFSET(TenantNameAnchor,$K53,0)</f>
        <v>Older Lease Tenant</v>
      </c>
      <c r="E53" s="10" t="str">
        <f aca="true">OFFSET(TenantNumber,0,$L53-1)</f>
        <v>SquareFootage</v>
      </c>
      <c r="F53" s="32" t="n">
        <f aca="true">OFFSET(TenantNumber,$K53,$L53-1)</f>
        <v>10000</v>
      </c>
      <c r="G53" s="10"/>
      <c r="H53" s="10"/>
      <c r="I53" s="30"/>
      <c r="J53" s="27"/>
      <c r="K53" s="10" t="n">
        <f aca="false">IF(L53=1,K52+1,K52)</f>
        <v>3</v>
      </c>
      <c r="L53" s="11" t="n">
        <v>5</v>
      </c>
      <c r="M53" s="10"/>
    </row>
    <row r="54" customFormat="false" ht="15.75" hidden="false" customHeight="true" outlineLevel="0" collapsed="false">
      <c r="A54" s="1" t="s">
        <v>19</v>
      </c>
      <c r="B54" s="9" t="s">
        <v>86</v>
      </c>
      <c r="C54" s="9" t="s">
        <v>91</v>
      </c>
      <c r="D54" s="25" t="str">
        <f aca="true">OFFSET(TenantNameAnchor,$K54,0)</f>
        <v>Older Lease Tenant</v>
      </c>
      <c r="E54" s="10" t="str">
        <f aca="true">OFFSET(TenantNumber,0,$L54-1)</f>
        <v>Annual Base Rent</v>
      </c>
      <c r="F54" s="32" t="n">
        <f aca="true">OFFSET(TenantNumber,$K54,$L54-1)</f>
        <v>17500</v>
      </c>
      <c r="G54" s="10"/>
      <c r="H54" s="10"/>
      <c r="I54" s="30"/>
      <c r="J54" s="27"/>
      <c r="K54" s="10" t="n">
        <f aca="false">IF(L54=1,K53+1,K53)</f>
        <v>3</v>
      </c>
      <c r="L54" s="11" t="n">
        <v>6</v>
      </c>
      <c r="M54" s="10"/>
    </row>
    <row r="55" customFormat="false" ht="15.75" hidden="false" customHeight="true" outlineLevel="0" collapsed="false">
      <c r="A55" s="1" t="s">
        <v>19</v>
      </c>
      <c r="B55" s="9" t="s">
        <v>86</v>
      </c>
      <c r="C55" s="9" t="s">
        <v>91</v>
      </c>
      <c r="D55" s="25" t="str">
        <f aca="true">OFFSET(TenantNameAnchor,$K55,0)</f>
        <v>Older Lease Tenant</v>
      </c>
      <c r="E55" s="10" t="str">
        <f aca="true">OFFSET(TenantNumber,0,$L55-1)</f>
        <v>RecoveriesTax</v>
      </c>
      <c r="F55" s="32" t="n">
        <f aca="true">OFFSET(TenantNumber,$K55,$L55-1)</f>
        <v>591.262135922332</v>
      </c>
      <c r="G55" s="10"/>
      <c r="H55" s="10" t="s">
        <v>93</v>
      </c>
      <c r="I55" s="30"/>
      <c r="J55" s="27"/>
      <c r="K55" s="10" t="n">
        <f aca="false">IF(L55=1,K54+1,K54)</f>
        <v>3</v>
      </c>
      <c r="L55" s="11" t="n">
        <v>7</v>
      </c>
      <c r="M55" s="10"/>
    </row>
    <row r="56" customFormat="false" ht="15.75" hidden="false" customHeight="true" outlineLevel="0" collapsed="false">
      <c r="A56" s="1" t="s">
        <v>19</v>
      </c>
      <c r="B56" s="9" t="s">
        <v>86</v>
      </c>
      <c r="C56" s="9" t="s">
        <v>91</v>
      </c>
      <c r="D56" s="25" t="str">
        <f aca="true">OFFSET(TenantNameAnchor,$K56,0)</f>
        <v>Older Lease Tenant</v>
      </c>
      <c r="E56" s="10" t="str">
        <f aca="true">OFFSET(TenantNumber,0,$L56-1)</f>
        <v>Recoveriesinsurance</v>
      </c>
      <c r="F56" s="32" t="n">
        <f aca="true">OFFSET(TenantNumber,$K56,$L56-1)</f>
        <v>3456.31067961166</v>
      </c>
      <c r="G56" s="10"/>
      <c r="H56" s="10" t="s">
        <v>93</v>
      </c>
      <c r="I56" s="30"/>
      <c r="J56" s="27"/>
      <c r="K56" s="10" t="n">
        <f aca="false">IF(L56=1,K55+1,K55)</f>
        <v>3</v>
      </c>
      <c r="L56" s="11" t="n">
        <v>8</v>
      </c>
      <c r="M56" s="10"/>
    </row>
    <row r="57" customFormat="false" ht="15.75" hidden="false" customHeight="true" outlineLevel="0" collapsed="false">
      <c r="A57" s="1" t="s">
        <v>19</v>
      </c>
      <c r="B57" s="9" t="s">
        <v>86</v>
      </c>
      <c r="C57" s="9" t="s">
        <v>91</v>
      </c>
      <c r="D57" s="25" t="str">
        <f aca="true">OFFSET(TenantNameAnchor,$K57,0)</f>
        <v>Older Lease Tenant</v>
      </c>
      <c r="E57" s="10" t="str">
        <f aca="true">OFFSET(TenantNumber,0,$L57-1)</f>
        <v>RecoveriesOther</v>
      </c>
      <c r="F57" s="32" t="n">
        <f aca="true">OFFSET(TenantNumber,$K57,$L57-1)</f>
        <v>1382.52427184466</v>
      </c>
      <c r="G57" s="10"/>
      <c r="H57" s="10" t="s">
        <v>93</v>
      </c>
      <c r="I57" s="30"/>
      <c r="J57" s="27"/>
      <c r="K57" s="10" t="n">
        <f aca="false">IF(L57=1,K56+1,K56)</f>
        <v>3</v>
      </c>
      <c r="L57" s="11" t="n">
        <v>9</v>
      </c>
      <c r="M57" s="10"/>
    </row>
    <row r="58" customFormat="false" ht="15.75" hidden="false" customHeight="true" outlineLevel="0" collapsed="false">
      <c r="A58" s="1" t="s">
        <v>19</v>
      </c>
      <c r="B58" s="9" t="s">
        <v>86</v>
      </c>
      <c r="C58" s="9" t="s">
        <v>91</v>
      </c>
      <c r="D58" s="25" t="str">
        <f aca="true">OFFSET(TenantNameAnchor,$K58,0)</f>
        <v>Older Lease Tenant</v>
      </c>
      <c r="E58" s="10" t="str">
        <f aca="true">OFFSET(TenantNumber,0,$L58-1)</f>
        <v>RecoveriesTotal</v>
      </c>
      <c r="F58" s="32" t="n">
        <f aca="true">OFFSET(TenantNumber,$K58,$L58-1)</f>
        <v>5430.09708737865</v>
      </c>
      <c r="G58" s="10"/>
      <c r="H58" s="10" t="s">
        <v>93</v>
      </c>
      <c r="I58" s="30" t="str">
        <f aca="true">OFFSET(CAMLinkAnchor,$K58,0)</f>
        <v>https://www.dropbox.com/s/n1wxu91dri8xhj7/Older%20Lease%20Tenant.pdf?dl=0</v>
      </c>
      <c r="J58" s="27"/>
      <c r="K58" s="10" t="n">
        <f aca="false">IF(L58=1,K57+1,K57)</f>
        <v>3</v>
      </c>
      <c r="L58" s="11" t="n">
        <v>10</v>
      </c>
      <c r="M58" s="10"/>
    </row>
    <row r="59" customFormat="false" ht="15.75" hidden="false" customHeight="true" outlineLevel="0" collapsed="false">
      <c r="A59" s="1" t="s">
        <v>19</v>
      </c>
      <c r="B59" s="9" t="s">
        <v>86</v>
      </c>
      <c r="C59" s="9" t="s">
        <v>91</v>
      </c>
      <c r="D59" s="25" t="str">
        <f aca="true">OFFSET(TenantNameAnchor,$K59,0)</f>
        <v>Newer Lease Tenant</v>
      </c>
      <c r="E59" s="10" t="str">
        <f aca="true">OFFSET(TenantNumber,0,$L59-1)</f>
        <v>TenantNumber</v>
      </c>
      <c r="F59" s="10" t="n">
        <f aca="true">OFFSET(TenantNumber,$K59,$L59-1)</f>
        <v>4</v>
      </c>
      <c r="G59" s="10" t="str">
        <f aca="true">OFFSET(HoverCAMAnchor,K59,0)</f>
        <v>This is a newer base year lease with a more recent expense stop.</v>
      </c>
      <c r="H59" s="10"/>
      <c r="I59" s="30" t="str">
        <f aca="true">OFFSET(CAMLinkAnchor,$K59,0)</f>
        <v>https://www.dropbox.com/s/ic8tur6yv5xmebz/Newer%20Lease%20Tenant.pdf?dl=0</v>
      </c>
      <c r="J59" s="27"/>
      <c r="K59" s="10" t="n">
        <f aca="false">IF(L59=1,K58+1,K58)</f>
        <v>4</v>
      </c>
      <c r="L59" s="11" t="n">
        <v>1</v>
      </c>
      <c r="M59" s="10"/>
    </row>
    <row r="60" customFormat="false" ht="15.75" hidden="false" customHeight="true" outlineLevel="0" collapsed="false">
      <c r="A60" s="1" t="s">
        <v>19</v>
      </c>
      <c r="B60" s="9" t="s">
        <v>86</v>
      </c>
      <c r="C60" s="9" t="s">
        <v>91</v>
      </c>
      <c r="D60" s="25" t="str">
        <f aca="true">OFFSET(TenantNameAnchor,$K60,0)</f>
        <v>Newer Lease Tenant</v>
      </c>
      <c r="E60" s="10" t="str">
        <f aca="true">OFFSET(TenantNumber,0,$L60-1)</f>
        <v>TenantName</v>
      </c>
      <c r="F60" s="10" t="str">
        <f aca="true">OFFSET(TenantNumber,$K60,$L60-1)</f>
        <v>Newer Lease Tenant</v>
      </c>
      <c r="G60" s="10" t="str">
        <f aca="true">OFFSET(HoverCAMAnchor,K60,0)</f>
        <v>This is a newer base year lease with a more recent expense stop.</v>
      </c>
      <c r="H60" s="10"/>
      <c r="I60" s="30" t="s">
        <v>92</v>
      </c>
      <c r="J60" s="27"/>
      <c r="K60" s="10" t="n">
        <f aca="false">IF(L60=1,K59+1,K59)</f>
        <v>4</v>
      </c>
      <c r="L60" s="11" t="n">
        <v>2</v>
      </c>
      <c r="M60" s="10"/>
    </row>
    <row r="61" customFormat="false" ht="15.75" hidden="false" customHeight="true" outlineLevel="0" collapsed="false">
      <c r="A61" s="1" t="s">
        <v>19</v>
      </c>
      <c r="B61" s="9" t="s">
        <v>86</v>
      </c>
      <c r="C61" s="9" t="s">
        <v>91</v>
      </c>
      <c r="D61" s="25" t="str">
        <f aca="true">OFFSET(TenantNameAnchor,$K61,0)</f>
        <v>Newer Lease Tenant</v>
      </c>
      <c r="E61" s="10" t="str">
        <f aca="true">OFFSET(TenantNumber,0,$L61-1)</f>
        <v>LeaseStart</v>
      </c>
      <c r="F61" s="31" t="n">
        <f aca="true">OFFSET(TenantNumber,$K61,$L61-1)</f>
        <v>42705</v>
      </c>
      <c r="G61" s="10"/>
      <c r="H61" s="10"/>
      <c r="I61" s="30"/>
      <c r="J61" s="27"/>
      <c r="K61" s="10" t="n">
        <f aca="false">IF(L61=1,K60+1,K60)</f>
        <v>4</v>
      </c>
      <c r="L61" s="11" t="n">
        <v>3</v>
      </c>
      <c r="M61" s="10"/>
    </row>
    <row r="62" customFormat="false" ht="15.75" hidden="false" customHeight="true" outlineLevel="0" collapsed="false">
      <c r="A62" s="1" t="s">
        <v>19</v>
      </c>
      <c r="B62" s="9" t="s">
        <v>86</v>
      </c>
      <c r="C62" s="9" t="s">
        <v>91</v>
      </c>
      <c r="D62" s="25" t="str">
        <f aca="true">OFFSET(TenantNameAnchor,$K62,0)</f>
        <v>Newer Lease Tenant</v>
      </c>
      <c r="E62" s="10" t="str">
        <f aca="true">OFFSET(TenantNumber,0,$L62-1)</f>
        <v>LeaseFirstPay</v>
      </c>
      <c r="F62" s="31" t="n">
        <f aca="true">OFFSET(TenantNumber,$K62,$L62-1)</f>
        <v>42887</v>
      </c>
      <c r="G62" s="10"/>
      <c r="H62" s="10"/>
      <c r="I62" s="30"/>
      <c r="J62" s="27"/>
      <c r="K62" s="10" t="n">
        <f aca="false">IF(L62=1,K61+1,K61)</f>
        <v>4</v>
      </c>
      <c r="L62" s="11" t="n">
        <v>4</v>
      </c>
      <c r="M62" s="10"/>
    </row>
    <row r="63" customFormat="false" ht="15.75" hidden="false" customHeight="true" outlineLevel="0" collapsed="false">
      <c r="A63" s="1" t="s">
        <v>19</v>
      </c>
      <c r="B63" s="9" t="s">
        <v>86</v>
      </c>
      <c r="C63" s="9" t="s">
        <v>91</v>
      </c>
      <c r="D63" s="25" t="str">
        <f aca="true">OFFSET(TenantNameAnchor,$K63,0)</f>
        <v>Newer Lease Tenant</v>
      </c>
      <c r="E63" s="10" t="str">
        <f aca="true">OFFSET(TenantNumber,0,$L63-1)</f>
        <v>SquareFootage</v>
      </c>
      <c r="F63" s="32" t="n">
        <f aca="true">OFFSET(TenantNumber,$K63,$L63-1)</f>
        <v>10000</v>
      </c>
      <c r="G63" s="10"/>
      <c r="H63" s="10"/>
      <c r="I63" s="30"/>
      <c r="J63" s="27"/>
      <c r="K63" s="10" t="n">
        <f aca="false">IF(L63=1,K62+1,K62)</f>
        <v>4</v>
      </c>
      <c r="L63" s="11" t="n">
        <v>5</v>
      </c>
      <c r="M63" s="10"/>
    </row>
    <row r="64" customFormat="false" ht="15.75" hidden="false" customHeight="true" outlineLevel="0" collapsed="false">
      <c r="A64" s="1" t="s">
        <v>19</v>
      </c>
      <c r="B64" s="9" t="s">
        <v>86</v>
      </c>
      <c r="C64" s="9" t="s">
        <v>91</v>
      </c>
      <c r="D64" s="25" t="str">
        <f aca="true">OFFSET(TenantNameAnchor,$K64,0)</f>
        <v>Newer Lease Tenant</v>
      </c>
      <c r="E64" s="10" t="str">
        <f aca="true">OFFSET(TenantNumber,0,$L64-1)</f>
        <v>Annual Base Rent</v>
      </c>
      <c r="F64" s="32" t="n">
        <f aca="true">OFFSET(TenantNumber,$K64,$L64-1)</f>
        <v>20000</v>
      </c>
      <c r="G64" s="10"/>
      <c r="H64" s="10"/>
      <c r="I64" s="30"/>
      <c r="J64" s="27"/>
      <c r="K64" s="10" t="n">
        <f aca="false">IF(L64=1,K63+1,K63)</f>
        <v>4</v>
      </c>
      <c r="L64" s="11" t="n">
        <v>6</v>
      </c>
      <c r="M64" s="10"/>
    </row>
    <row r="65" customFormat="false" ht="15.75" hidden="false" customHeight="true" outlineLevel="0" collapsed="false">
      <c r="A65" s="1" t="s">
        <v>19</v>
      </c>
      <c r="B65" s="9" t="s">
        <v>86</v>
      </c>
      <c r="C65" s="9" t="s">
        <v>91</v>
      </c>
      <c r="D65" s="25" t="str">
        <f aca="true">OFFSET(TenantNameAnchor,$K65,0)</f>
        <v>Newer Lease Tenant</v>
      </c>
      <c r="E65" s="10" t="str">
        <f aca="true">OFFSET(TenantNumber,0,$L65-1)</f>
        <v>RecoveriesTax</v>
      </c>
      <c r="F65" s="32" t="n">
        <f aca="true">OFFSET(TenantNumber,$K65,$L65-1)</f>
        <v>324.271844660195</v>
      </c>
      <c r="G65" s="10"/>
      <c r="H65" s="10" t="s">
        <v>93</v>
      </c>
      <c r="I65" s="30"/>
      <c r="J65" s="27"/>
      <c r="K65" s="10" t="n">
        <f aca="false">IF(L65=1,K64+1,K64)</f>
        <v>4</v>
      </c>
      <c r="L65" s="11" t="n">
        <v>7</v>
      </c>
      <c r="M65" s="10"/>
    </row>
    <row r="66" customFormat="false" ht="15.75" hidden="false" customHeight="true" outlineLevel="0" collapsed="false">
      <c r="A66" s="1" t="s">
        <v>19</v>
      </c>
      <c r="B66" s="9" t="s">
        <v>86</v>
      </c>
      <c r="C66" s="9" t="s">
        <v>91</v>
      </c>
      <c r="D66" s="25" t="str">
        <f aca="true">OFFSET(TenantNameAnchor,$K66,0)</f>
        <v>Newer Lease Tenant</v>
      </c>
      <c r="E66" s="10" t="str">
        <f aca="true">OFFSET(TenantNumber,0,$L66-1)</f>
        <v>Recoveriesinsurance</v>
      </c>
      <c r="F66" s="32" t="n">
        <f aca="true">OFFSET(TenantNumber,$K66,$L66-1)</f>
        <v>2121.35922330097</v>
      </c>
      <c r="G66" s="10"/>
      <c r="H66" s="10" t="s">
        <v>93</v>
      </c>
      <c r="I66" s="30"/>
      <c r="J66" s="27"/>
      <c r="K66" s="10" t="n">
        <f aca="false">IF(L66=1,K65+1,K65)</f>
        <v>4</v>
      </c>
      <c r="L66" s="11" t="n">
        <v>8</v>
      </c>
      <c r="M66" s="10"/>
    </row>
    <row r="67" customFormat="false" ht="15.75" hidden="false" customHeight="true" outlineLevel="0" collapsed="false">
      <c r="A67" s="1" t="s">
        <v>19</v>
      </c>
      <c r="B67" s="9" t="s">
        <v>86</v>
      </c>
      <c r="C67" s="9" t="s">
        <v>91</v>
      </c>
      <c r="D67" s="25" t="str">
        <f aca="true">OFFSET(TenantNameAnchor,$K67,0)</f>
        <v>Newer Lease Tenant</v>
      </c>
      <c r="E67" s="10" t="str">
        <f aca="true">OFFSET(TenantNumber,0,$L67-1)</f>
        <v>RecoveriesOther</v>
      </c>
      <c r="F67" s="32" t="n">
        <f aca="true">OFFSET(TenantNumber,$K67,$L67-1)</f>
        <v>848.543689320388</v>
      </c>
      <c r="G67" s="10"/>
      <c r="H67" s="10" t="s">
        <v>93</v>
      </c>
      <c r="I67" s="30"/>
      <c r="J67" s="27"/>
      <c r="K67" s="10" t="n">
        <f aca="false">IF(L67=1,K66+1,K66)</f>
        <v>4</v>
      </c>
      <c r="L67" s="11" t="n">
        <v>9</v>
      </c>
      <c r="M67" s="10"/>
    </row>
    <row r="68" customFormat="false" ht="15.75" hidden="false" customHeight="true" outlineLevel="0" collapsed="false">
      <c r="A68" s="1" t="s">
        <v>19</v>
      </c>
      <c r="B68" s="9" t="s">
        <v>86</v>
      </c>
      <c r="C68" s="9" t="s">
        <v>91</v>
      </c>
      <c r="D68" s="25" t="str">
        <f aca="true">OFFSET(TenantNameAnchor,$K68,0)</f>
        <v>Newer Lease Tenant</v>
      </c>
      <c r="E68" s="10" t="str">
        <f aca="true">OFFSET(TenantNumber,0,$L68-1)</f>
        <v>RecoveriesTotal</v>
      </c>
      <c r="F68" s="32" t="n">
        <f aca="true">OFFSET(TenantNumber,$K68,$L68-1)</f>
        <v>3294.17475728155</v>
      </c>
      <c r="G68" s="10"/>
      <c r="H68" s="10" t="s">
        <v>93</v>
      </c>
      <c r="I68" s="30" t="str">
        <f aca="true">OFFSET(CAMLinkAnchor,$K68,0)</f>
        <v>https://www.dropbox.com/s/ic8tur6yv5xmebz/Newer%20Lease%20Tenant.pdf?dl=0</v>
      </c>
      <c r="J68" s="27"/>
      <c r="K68" s="10" t="n">
        <f aca="false">IF(L68=1,K67+1,K67)</f>
        <v>4</v>
      </c>
      <c r="L68" s="11" t="n">
        <v>10</v>
      </c>
      <c r="M68" s="10"/>
    </row>
    <row r="69" customFormat="false" ht="15.75" hidden="false" customHeight="true" outlineLevel="0" collapsed="false">
      <c r="A69" s="1" t="s">
        <v>19</v>
      </c>
      <c r="B69" s="9" t="s">
        <v>86</v>
      </c>
      <c r="C69" s="9" t="s">
        <v>91</v>
      </c>
      <c r="D69" s="25" t="str">
        <f aca="true">OFFSET(TenantNameAnchor,$K69,0)</f>
        <v>Vacant Suite</v>
      </c>
      <c r="E69" s="10" t="str">
        <f aca="true">OFFSET(TenantNumber,0,$L69-1)</f>
        <v>TenantNumber</v>
      </c>
      <c r="F69" s="10" t="n">
        <f aca="true">OFFSET(TenantNumber,$K69,$L69-1)</f>
        <v>5</v>
      </c>
      <c r="G69" s="10" t="str">
        <f aca="true">OFFSET(HoverCAMAnchor,K69,0)</f>
        <v>Vacant tenant does not pay recoveries.</v>
      </c>
      <c r="H69" s="10"/>
      <c r="I69" s="30" t="str">
        <f aca="true">OFFSET(CAMLinkAnchor,$K69,0)</f>
        <v>https://www.dropbox.com/s/0c5yrugftow7019/Vacant%20Suite.pdf?dl=0</v>
      </c>
      <c r="J69" s="27"/>
      <c r="K69" s="10" t="n">
        <f aca="false">IF(L69=1,K68+1,K68)</f>
        <v>5</v>
      </c>
      <c r="L69" s="11" t="n">
        <v>1</v>
      </c>
      <c r="M69" s="10"/>
    </row>
    <row r="70" customFormat="false" ht="15.75" hidden="false" customHeight="true" outlineLevel="0" collapsed="false">
      <c r="A70" s="1" t="s">
        <v>19</v>
      </c>
      <c r="B70" s="9" t="s">
        <v>86</v>
      </c>
      <c r="C70" s="9" t="s">
        <v>91</v>
      </c>
      <c r="D70" s="25" t="str">
        <f aca="true">OFFSET(TenantNameAnchor,$K70,0)</f>
        <v>Vacant Suite</v>
      </c>
      <c r="E70" s="10" t="str">
        <f aca="true">OFFSET(TenantNumber,0,$L70-1)</f>
        <v>TenantName</v>
      </c>
      <c r="F70" s="10" t="str">
        <f aca="true">OFFSET(TenantNumber,$K70,$L70-1)</f>
        <v>Vacant Suite</v>
      </c>
      <c r="G70" s="10" t="str">
        <f aca="true">OFFSET(HoverCAMAnchor,K70,0)</f>
        <v>Vacant tenant does not pay recoveries.</v>
      </c>
      <c r="H70" s="10"/>
      <c r="I70" s="30" t="s">
        <v>92</v>
      </c>
      <c r="J70" s="27"/>
      <c r="K70" s="10" t="n">
        <f aca="false">IF(L70=1,K69+1,K69)</f>
        <v>5</v>
      </c>
      <c r="L70" s="11" t="n">
        <v>2</v>
      </c>
      <c r="M70" s="10"/>
    </row>
    <row r="71" customFormat="false" ht="15.75" hidden="false" customHeight="true" outlineLevel="0" collapsed="false">
      <c r="A71" s="1" t="s">
        <v>19</v>
      </c>
      <c r="B71" s="9" t="s">
        <v>86</v>
      </c>
      <c r="C71" s="9" t="s">
        <v>91</v>
      </c>
      <c r="D71" s="25" t="str">
        <f aca="true">OFFSET(TenantNameAnchor,$K71,0)</f>
        <v>Vacant Suite</v>
      </c>
      <c r="E71" s="10" t="str">
        <f aca="true">OFFSET(TenantNumber,0,$L71-1)</f>
        <v>LeaseStart</v>
      </c>
      <c r="F71" s="31" t="str">
        <f aca="true">OFFSET(TenantNumber,$K71,$L71-1)</f>
        <v>NAP</v>
      </c>
      <c r="G71" s="10"/>
      <c r="H71" s="10"/>
      <c r="I71" s="30"/>
      <c r="J71" s="27"/>
      <c r="K71" s="10" t="n">
        <f aca="false">IF(L71=1,K70+1,K70)</f>
        <v>5</v>
      </c>
      <c r="L71" s="11" t="n">
        <v>3</v>
      </c>
      <c r="M71" s="10"/>
    </row>
    <row r="72" customFormat="false" ht="15.75" hidden="false" customHeight="true" outlineLevel="0" collapsed="false">
      <c r="A72" s="1" t="s">
        <v>19</v>
      </c>
      <c r="B72" s="9" t="s">
        <v>86</v>
      </c>
      <c r="C72" s="9" t="s">
        <v>91</v>
      </c>
      <c r="D72" s="25" t="str">
        <f aca="true">OFFSET(TenantNameAnchor,$K72,0)</f>
        <v>Vacant Suite</v>
      </c>
      <c r="E72" s="10" t="str">
        <f aca="true">OFFSET(TenantNumber,0,$L72-1)</f>
        <v>LeaseFirstPay</v>
      </c>
      <c r="F72" s="31" t="str">
        <f aca="true">OFFSET(TenantNumber,$K72,$L72-1)</f>
        <v>NAP</v>
      </c>
      <c r="G72" s="10"/>
      <c r="H72" s="10"/>
      <c r="I72" s="30"/>
      <c r="J72" s="27"/>
      <c r="K72" s="10" t="n">
        <f aca="false">IF(L72=1,K71+1,K71)</f>
        <v>5</v>
      </c>
      <c r="L72" s="11" t="n">
        <v>4</v>
      </c>
      <c r="M72" s="10"/>
    </row>
    <row r="73" customFormat="false" ht="15.75" hidden="false" customHeight="true" outlineLevel="0" collapsed="false">
      <c r="A73" s="1" t="s">
        <v>19</v>
      </c>
      <c r="B73" s="9" t="s">
        <v>86</v>
      </c>
      <c r="C73" s="9" t="s">
        <v>91</v>
      </c>
      <c r="D73" s="25" t="str">
        <f aca="true">OFFSET(TenantNameAnchor,$K73,0)</f>
        <v>Vacant Suite</v>
      </c>
      <c r="E73" s="10" t="str">
        <f aca="true">OFFSET(TenantNumber,0,$L73-1)</f>
        <v>SquareFootage</v>
      </c>
      <c r="F73" s="32" t="n">
        <f aca="true">OFFSET(TenantNumber,$K73,$L73-1)</f>
        <v>10000</v>
      </c>
      <c r="G73" s="10"/>
      <c r="H73" s="10"/>
      <c r="I73" s="30"/>
      <c r="J73" s="27"/>
      <c r="K73" s="10" t="n">
        <f aca="false">IF(L73=1,K72+1,K72)</f>
        <v>5</v>
      </c>
      <c r="L73" s="11" t="n">
        <v>5</v>
      </c>
      <c r="M73" s="10"/>
    </row>
    <row r="74" customFormat="false" ht="15.75" hidden="false" customHeight="true" outlineLevel="0" collapsed="false">
      <c r="A74" s="1" t="s">
        <v>19</v>
      </c>
      <c r="B74" s="9" t="s">
        <v>86</v>
      </c>
      <c r="C74" s="9" t="s">
        <v>91</v>
      </c>
      <c r="D74" s="25" t="str">
        <f aca="true">OFFSET(TenantNameAnchor,$K74,0)</f>
        <v>Vacant Suite</v>
      </c>
      <c r="E74" s="10" t="str">
        <f aca="true">OFFSET(TenantNumber,0,$L74-1)</f>
        <v>Annual Base Rent</v>
      </c>
      <c r="F74" s="32" t="n">
        <f aca="true">OFFSET(TenantNumber,$K74,$L74-1)</f>
        <v>20000</v>
      </c>
      <c r="G74" s="10"/>
      <c r="H74" s="10"/>
      <c r="I74" s="30"/>
      <c r="J74" s="27"/>
      <c r="K74" s="10" t="n">
        <f aca="false">IF(L74=1,K73+1,K73)</f>
        <v>5</v>
      </c>
      <c r="L74" s="11" t="n">
        <v>6</v>
      </c>
      <c r="M74" s="10"/>
    </row>
    <row r="75" customFormat="false" ht="15.75" hidden="false" customHeight="true" outlineLevel="0" collapsed="false">
      <c r="A75" s="1" t="s">
        <v>19</v>
      </c>
      <c r="B75" s="9" t="s">
        <v>86</v>
      </c>
      <c r="C75" s="9" t="s">
        <v>91</v>
      </c>
      <c r="D75" s="25" t="str">
        <f aca="true">OFFSET(TenantNameAnchor,$K75,0)</f>
        <v>Vacant Suite</v>
      </c>
      <c r="E75" s="10" t="str">
        <f aca="true">OFFSET(TenantNumber,0,$L75-1)</f>
        <v>RecoveriesTax</v>
      </c>
      <c r="F75" s="32" t="n">
        <f aca="true">OFFSET(TenantNumber,$K75,$L75-1)</f>
        <v>0</v>
      </c>
      <c r="G75" s="10"/>
      <c r="H75" s="10" t="s">
        <v>93</v>
      </c>
      <c r="I75" s="30"/>
      <c r="J75" s="27"/>
      <c r="K75" s="10" t="n">
        <f aca="false">IF(L75=1,K74+1,K74)</f>
        <v>5</v>
      </c>
      <c r="L75" s="11" t="n">
        <v>7</v>
      </c>
      <c r="M75" s="10"/>
    </row>
    <row r="76" customFormat="false" ht="15.75" hidden="false" customHeight="true" outlineLevel="0" collapsed="false">
      <c r="A76" s="1" t="s">
        <v>19</v>
      </c>
      <c r="B76" s="9" t="s">
        <v>86</v>
      </c>
      <c r="C76" s="9" t="s">
        <v>91</v>
      </c>
      <c r="D76" s="25" t="str">
        <f aca="true">OFFSET(TenantNameAnchor,$K76,0)</f>
        <v>Vacant Suite</v>
      </c>
      <c r="E76" s="10" t="str">
        <f aca="true">OFFSET(TenantNumber,0,$L76-1)</f>
        <v>Recoveriesinsurance</v>
      </c>
      <c r="F76" s="32" t="n">
        <f aca="true">OFFSET(TenantNumber,$K76,$L76-1)</f>
        <v>0</v>
      </c>
      <c r="G76" s="10"/>
      <c r="H76" s="10" t="s">
        <v>93</v>
      </c>
      <c r="I76" s="30"/>
      <c r="J76" s="27"/>
      <c r="K76" s="10" t="n">
        <f aca="false">IF(L76=1,K75+1,K75)</f>
        <v>5</v>
      </c>
      <c r="L76" s="11" t="n">
        <v>8</v>
      </c>
      <c r="M76" s="10"/>
    </row>
    <row r="77" customFormat="false" ht="15.75" hidden="false" customHeight="true" outlineLevel="0" collapsed="false">
      <c r="A77" s="1" t="s">
        <v>19</v>
      </c>
      <c r="B77" s="9" t="s">
        <v>86</v>
      </c>
      <c r="C77" s="9" t="s">
        <v>91</v>
      </c>
      <c r="D77" s="25" t="str">
        <f aca="true">OFFSET(TenantNameAnchor,$K77,0)</f>
        <v>Vacant Suite</v>
      </c>
      <c r="E77" s="10" t="str">
        <f aca="true">OFFSET(TenantNumber,0,$L77-1)</f>
        <v>RecoveriesOther</v>
      </c>
      <c r="F77" s="32" t="n">
        <f aca="true">OFFSET(TenantNumber,$K77,$L77-1)</f>
        <v>0</v>
      </c>
      <c r="G77" s="10"/>
      <c r="H77" s="10" t="s">
        <v>93</v>
      </c>
      <c r="I77" s="30"/>
      <c r="J77" s="27"/>
      <c r="K77" s="10" t="n">
        <f aca="false">IF(L77=1,K76+1,K76)</f>
        <v>5</v>
      </c>
      <c r="L77" s="11" t="n">
        <v>9</v>
      </c>
      <c r="M77" s="10"/>
    </row>
    <row r="78" customFormat="false" ht="15.75" hidden="false" customHeight="true" outlineLevel="0" collapsed="false">
      <c r="A78" s="1" t="s">
        <v>19</v>
      </c>
      <c r="B78" s="9" t="s">
        <v>86</v>
      </c>
      <c r="C78" s="9" t="s">
        <v>91</v>
      </c>
      <c r="D78" s="25" t="str">
        <f aca="true">OFFSET(TenantNameAnchor,$K78,0)</f>
        <v>Vacant Suite</v>
      </c>
      <c r="E78" s="10" t="str">
        <f aca="true">OFFSET(TenantNumber,0,$L78-1)</f>
        <v>RecoveriesTotal</v>
      </c>
      <c r="F78" s="32" t="n">
        <f aca="true">OFFSET(TenantNumber,$K78,$L78-1)</f>
        <v>0</v>
      </c>
      <c r="G78" s="10"/>
      <c r="H78" s="10" t="s">
        <v>93</v>
      </c>
      <c r="I78" s="30" t="str">
        <f aca="true">OFFSET(CAMLinkAnchor,$K78,0)</f>
        <v>https://www.dropbox.com/s/0c5yrugftow7019/Vacant%20Suite.pdf?dl=0</v>
      </c>
      <c r="J78" s="27"/>
      <c r="K78" s="10" t="n">
        <f aca="false">IF(L78=1,K77+1,K77)</f>
        <v>5</v>
      </c>
      <c r="L78" s="11" t="n">
        <v>10</v>
      </c>
      <c r="M78" s="10"/>
    </row>
    <row r="79" customFormat="false" ht="15.75" hidden="false" customHeight="true" outlineLevel="0" collapsed="false">
      <c r="A79" s="9"/>
      <c r="B79" s="9"/>
      <c r="C79" s="9"/>
      <c r="D79" s="25"/>
      <c r="E79" s="10"/>
      <c r="F79" s="10"/>
      <c r="G79" s="10"/>
      <c r="H79" s="10"/>
      <c r="I79" s="30"/>
      <c r="J79" s="27"/>
      <c r="K79" s="10"/>
      <c r="L79" s="11"/>
      <c r="M79" s="10"/>
    </row>
    <row r="80" customFormat="false" ht="15.75" hidden="false" customHeight="true" outlineLevel="0" collapsed="false">
      <c r="A80" s="9"/>
      <c r="B80" s="9"/>
      <c r="C80" s="9"/>
      <c r="D80" s="25"/>
      <c r="E80" s="10"/>
      <c r="F80" s="10"/>
      <c r="G80" s="10"/>
      <c r="H80" s="10"/>
      <c r="I80" s="30"/>
      <c r="J80" s="27"/>
      <c r="K80" s="10"/>
      <c r="L80" s="11"/>
      <c r="M80" s="10"/>
    </row>
    <row r="81" customFormat="false" ht="15.75" hidden="false" customHeight="true" outlineLevel="0" collapsed="false">
      <c r="A81" s="9"/>
      <c r="B81" s="9"/>
      <c r="C81" s="9"/>
      <c r="D81" s="25"/>
      <c r="E81" s="10"/>
      <c r="F81" s="10"/>
      <c r="G81" s="10"/>
      <c r="H81" s="10"/>
      <c r="I81" s="30"/>
      <c r="J81" s="27"/>
      <c r="K81" s="10"/>
      <c r="L81" s="11"/>
      <c r="M81" s="10"/>
    </row>
    <row r="82" customFormat="false" ht="15.75" hidden="false" customHeight="true" outlineLevel="0" collapsed="false">
      <c r="A82" s="9"/>
      <c r="B82" s="9"/>
      <c r="C82" s="9"/>
      <c r="D82" s="25"/>
      <c r="E82" s="10"/>
      <c r="F82" s="10"/>
      <c r="G82" s="10"/>
      <c r="H82" s="10"/>
      <c r="I82" s="30"/>
      <c r="J82" s="27"/>
      <c r="K82" s="10"/>
      <c r="L82" s="11"/>
      <c r="M82" s="10"/>
    </row>
    <row r="83" customFormat="false" ht="15.75" hidden="false" customHeight="true" outlineLevel="0" collapsed="false">
      <c r="A83" s="9"/>
      <c r="B83" s="9"/>
      <c r="C83" s="9"/>
      <c r="D83" s="25"/>
      <c r="E83" s="10"/>
      <c r="F83" s="10"/>
      <c r="G83" s="10"/>
      <c r="H83" s="10"/>
      <c r="I83" s="30"/>
      <c r="J83" s="27"/>
      <c r="K83" s="10"/>
      <c r="L83" s="11"/>
      <c r="M83" s="10"/>
    </row>
    <row r="84" customFormat="false" ht="15.75" hidden="false" customHeight="true" outlineLevel="0" collapsed="false">
      <c r="A84" s="9"/>
      <c r="B84" s="9"/>
      <c r="C84" s="9"/>
      <c r="D84" s="25"/>
      <c r="E84" s="10"/>
      <c r="F84" s="10"/>
      <c r="G84" s="10"/>
      <c r="H84" s="10"/>
      <c r="I84" s="30"/>
      <c r="J84" s="27"/>
      <c r="K84" s="10"/>
      <c r="L84" s="11"/>
      <c r="M84" s="10"/>
    </row>
    <row r="85" customFormat="false" ht="15.75" hidden="false" customHeight="true" outlineLevel="0" collapsed="false">
      <c r="A85" s="9"/>
      <c r="B85" s="9"/>
      <c r="C85" s="9"/>
      <c r="D85" s="25"/>
      <c r="E85" s="10"/>
      <c r="F85" s="10"/>
      <c r="G85" s="10"/>
      <c r="H85" s="10"/>
      <c r="I85" s="30"/>
      <c r="J85" s="27"/>
      <c r="K85" s="10"/>
      <c r="L85" s="11"/>
      <c r="M85" s="10"/>
    </row>
    <row r="86" customFormat="false" ht="15.75" hidden="false" customHeight="true" outlineLevel="0" collapsed="false">
      <c r="A86" s="9"/>
      <c r="B86" s="9"/>
      <c r="C86" s="9"/>
      <c r="D86" s="25"/>
      <c r="E86" s="10"/>
      <c r="F86" s="10"/>
      <c r="G86" s="10"/>
      <c r="H86" s="10"/>
      <c r="I86" s="30"/>
      <c r="J86" s="27"/>
      <c r="K86" s="10"/>
      <c r="L86" s="11"/>
      <c r="M86" s="10"/>
    </row>
    <row r="87" customFormat="false" ht="15.75" hidden="false" customHeight="true" outlineLevel="0" collapsed="false">
      <c r="A87" s="9"/>
      <c r="B87" s="9"/>
      <c r="C87" s="9"/>
      <c r="D87" s="25"/>
      <c r="E87" s="10"/>
      <c r="F87" s="10"/>
      <c r="G87" s="10"/>
      <c r="H87" s="10"/>
      <c r="I87" s="30"/>
      <c r="J87" s="27"/>
      <c r="K87" s="10"/>
      <c r="L87" s="11"/>
      <c r="M87" s="10"/>
    </row>
    <row r="88" customFormat="false" ht="15.75" hidden="false" customHeight="true" outlineLevel="0" collapsed="false">
      <c r="A88" s="9"/>
      <c r="B88" s="9"/>
      <c r="C88" s="9"/>
      <c r="D88" s="25"/>
      <c r="E88" s="10"/>
      <c r="F88" s="32"/>
      <c r="G88" s="10"/>
      <c r="H88" s="10"/>
      <c r="I88" s="30"/>
      <c r="J88" s="27"/>
      <c r="K88" s="10"/>
      <c r="L88" s="11"/>
      <c r="M88" s="10"/>
    </row>
    <row r="89" customFormat="false" ht="15.75" hidden="false" customHeight="true" outlineLevel="0" collapsed="false">
      <c r="A89" s="9"/>
      <c r="B89" s="9"/>
      <c r="C89" s="9"/>
      <c r="D89" s="25"/>
      <c r="E89" s="10"/>
      <c r="F89" s="32"/>
      <c r="G89" s="10"/>
      <c r="H89" s="10"/>
      <c r="I89" s="30"/>
      <c r="J89" s="27"/>
      <c r="K89" s="10"/>
      <c r="L89" s="11"/>
      <c r="M89" s="10"/>
    </row>
    <row r="90" customFormat="false" ht="15.75" hidden="false" customHeight="true" outlineLevel="0" collapsed="false">
      <c r="A90" s="9"/>
      <c r="B90" s="9"/>
      <c r="C90" s="9"/>
      <c r="D90" s="25"/>
      <c r="E90" s="10"/>
      <c r="F90" s="32"/>
      <c r="G90" s="10"/>
      <c r="H90" s="10"/>
      <c r="I90" s="30"/>
      <c r="J90" s="27"/>
      <c r="K90" s="10"/>
      <c r="L90" s="11"/>
      <c r="M90" s="10"/>
    </row>
    <row r="91" customFormat="false" ht="15.75" hidden="false" customHeight="true" outlineLevel="0" collapsed="false">
      <c r="A91" s="9"/>
      <c r="B91" s="9"/>
      <c r="C91" s="9"/>
      <c r="D91" s="25"/>
      <c r="E91" s="10"/>
      <c r="F91" s="32"/>
      <c r="G91" s="10"/>
      <c r="H91" s="10"/>
      <c r="I91" s="30"/>
      <c r="J91" s="27"/>
      <c r="K91" s="10"/>
      <c r="L91" s="11"/>
      <c r="M91" s="10"/>
    </row>
    <row r="92" customFormat="false" ht="15.75" hidden="false" customHeight="true" outlineLevel="0" collapsed="false">
      <c r="A92" s="9"/>
      <c r="B92" s="9"/>
      <c r="C92" s="9"/>
      <c r="D92" s="25"/>
      <c r="E92" s="10"/>
      <c r="F92" s="10"/>
      <c r="G92" s="10"/>
      <c r="H92" s="10"/>
      <c r="I92" s="30"/>
      <c r="J92" s="27"/>
      <c r="K92" s="10"/>
      <c r="L92" s="11"/>
      <c r="M92" s="10"/>
    </row>
    <row r="93" customFormat="false" ht="15.75" hidden="false" customHeight="true" outlineLevel="0" collapsed="false">
      <c r="A93" s="9"/>
      <c r="B93" s="9"/>
      <c r="C93" s="9"/>
      <c r="D93" s="25"/>
      <c r="E93" s="10"/>
      <c r="F93" s="10"/>
      <c r="G93" s="10"/>
      <c r="H93" s="10"/>
      <c r="I93" s="30"/>
      <c r="J93" s="27"/>
      <c r="K93" s="10"/>
      <c r="L93" s="11"/>
      <c r="M93" s="10"/>
    </row>
    <row r="94" customFormat="false" ht="15.75" hidden="false" customHeight="true" outlineLevel="0" collapsed="false">
      <c r="A94" s="9"/>
      <c r="B94" s="9"/>
      <c r="C94" s="9"/>
      <c r="D94" s="25"/>
      <c r="E94" s="10"/>
      <c r="F94" s="31"/>
      <c r="G94" s="10"/>
      <c r="H94" s="10"/>
      <c r="I94" s="30"/>
      <c r="J94" s="27"/>
      <c r="K94" s="10"/>
      <c r="L94" s="11"/>
      <c r="M94" s="10"/>
    </row>
    <row r="95" customFormat="false" ht="15.75" hidden="false" customHeight="true" outlineLevel="0" collapsed="false">
      <c r="A95" s="9"/>
      <c r="B95" s="9"/>
      <c r="C95" s="9"/>
      <c r="D95" s="25"/>
      <c r="E95" s="10"/>
      <c r="F95" s="31"/>
      <c r="G95" s="10"/>
      <c r="H95" s="10"/>
      <c r="I95" s="30"/>
      <c r="J95" s="27"/>
      <c r="K95" s="10"/>
      <c r="L95" s="11"/>
      <c r="M95" s="10"/>
    </row>
    <row r="96" customFormat="false" ht="15.75" hidden="false" customHeight="true" outlineLevel="0" collapsed="false">
      <c r="A96" s="9"/>
      <c r="B96" s="9"/>
      <c r="C96" s="9"/>
      <c r="D96" s="25"/>
      <c r="E96" s="10"/>
      <c r="F96" s="32"/>
      <c r="G96" s="10"/>
      <c r="H96" s="10"/>
      <c r="I96" s="30"/>
      <c r="J96" s="27"/>
      <c r="K96" s="10"/>
      <c r="L96" s="11"/>
      <c r="M96" s="10"/>
    </row>
    <row r="97" customFormat="false" ht="15.75" hidden="false" customHeight="true" outlineLevel="0" collapsed="false">
      <c r="A97" s="9"/>
      <c r="B97" s="9"/>
      <c r="C97" s="9"/>
      <c r="D97" s="25"/>
      <c r="E97" s="10"/>
      <c r="F97" s="32"/>
      <c r="G97" s="10"/>
      <c r="H97" s="10"/>
      <c r="I97" s="30"/>
      <c r="J97" s="27"/>
      <c r="K97" s="10"/>
      <c r="L97" s="11"/>
      <c r="M97" s="10"/>
    </row>
    <row r="98" customFormat="false" ht="15.75" hidden="false" customHeight="true" outlineLevel="0" collapsed="false">
      <c r="A98" s="9"/>
      <c r="B98" s="9"/>
      <c r="C98" s="9"/>
      <c r="D98" s="25"/>
      <c r="E98" s="10"/>
      <c r="F98" s="10"/>
      <c r="G98" s="10"/>
      <c r="H98" s="10"/>
      <c r="I98" s="30"/>
      <c r="J98" s="27"/>
      <c r="K98" s="10"/>
      <c r="L98" s="11"/>
      <c r="M98" s="10"/>
    </row>
    <row r="99" customFormat="false" ht="15.75" hidden="false" customHeight="true" outlineLevel="0" collapsed="false">
      <c r="A99" s="9"/>
      <c r="B99" s="9"/>
      <c r="C99" s="9"/>
      <c r="D99" s="25"/>
      <c r="E99" s="10"/>
      <c r="F99" s="10"/>
      <c r="G99" s="10"/>
      <c r="H99" s="10"/>
      <c r="I99" s="30"/>
      <c r="J99" s="27"/>
      <c r="K99" s="10"/>
      <c r="L99" s="11"/>
      <c r="M99" s="10"/>
    </row>
    <row r="100" customFormat="false" ht="15.75" hidden="false" customHeight="true" outlineLevel="0" collapsed="false">
      <c r="A100" s="9"/>
      <c r="B100" s="9"/>
      <c r="C100" s="9"/>
      <c r="D100" s="25"/>
      <c r="E100" s="10"/>
      <c r="F100" s="10"/>
      <c r="G100" s="10"/>
      <c r="H100" s="10"/>
      <c r="I100" s="30"/>
      <c r="J100" s="27"/>
      <c r="K100" s="10"/>
      <c r="L100" s="11"/>
      <c r="M100" s="10"/>
    </row>
    <row r="101" customFormat="false" ht="15.75" hidden="false" customHeight="true" outlineLevel="0" collapsed="false">
      <c r="A101" s="9"/>
      <c r="B101" s="9"/>
      <c r="C101" s="9"/>
      <c r="D101" s="25"/>
      <c r="E101" s="10"/>
      <c r="F101" s="10"/>
      <c r="G101" s="10"/>
      <c r="H101" s="10"/>
      <c r="I101" s="30"/>
      <c r="J101" s="27"/>
      <c r="K101" s="10"/>
      <c r="L101" s="11"/>
      <c r="M101" s="10"/>
    </row>
    <row r="102" customFormat="false" ht="15.75" hidden="false" customHeight="true" outlineLevel="0" collapsed="false">
      <c r="A102" s="9"/>
      <c r="B102" s="9"/>
      <c r="C102" s="9"/>
      <c r="D102" s="25"/>
      <c r="E102" s="10"/>
      <c r="F102" s="10"/>
      <c r="G102" s="10"/>
      <c r="H102" s="10"/>
      <c r="I102" s="30"/>
      <c r="J102" s="27"/>
      <c r="K102" s="10"/>
      <c r="L102" s="11"/>
      <c r="M102" s="10"/>
    </row>
    <row r="103" customFormat="false" ht="15.75" hidden="false" customHeight="true" outlineLevel="0" collapsed="false">
      <c r="A103" s="9"/>
      <c r="B103" s="9"/>
      <c r="C103" s="9"/>
      <c r="D103" s="25"/>
      <c r="E103" s="10"/>
      <c r="F103" s="10"/>
      <c r="G103" s="10"/>
      <c r="H103" s="10"/>
      <c r="I103" s="30"/>
      <c r="J103" s="27"/>
      <c r="K103" s="10"/>
      <c r="L103" s="11"/>
      <c r="M103" s="10"/>
    </row>
    <row r="104" customFormat="false" ht="15.75" hidden="false" customHeight="true" outlineLevel="0" collapsed="false">
      <c r="A104" s="9"/>
      <c r="B104" s="9"/>
      <c r="C104" s="9"/>
      <c r="D104" s="25"/>
      <c r="E104" s="10"/>
      <c r="F104" s="10"/>
      <c r="G104" s="10"/>
      <c r="H104" s="10"/>
      <c r="I104" s="30"/>
      <c r="J104" s="27"/>
      <c r="K104" s="10"/>
      <c r="L104" s="11"/>
      <c r="M104" s="10"/>
    </row>
    <row r="105" customFormat="false" ht="15.75" hidden="false" customHeight="true" outlineLevel="0" collapsed="false">
      <c r="A105" s="9"/>
      <c r="B105" s="9"/>
      <c r="C105" s="9"/>
      <c r="D105" s="25"/>
      <c r="E105" s="10"/>
      <c r="F105" s="10"/>
      <c r="G105" s="10"/>
      <c r="H105" s="10"/>
      <c r="I105" s="30"/>
      <c r="J105" s="27"/>
      <c r="K105" s="10"/>
      <c r="L105" s="11"/>
      <c r="M105" s="10"/>
    </row>
    <row r="106" customFormat="false" ht="15.75" hidden="false" customHeight="true" outlineLevel="0" collapsed="false">
      <c r="A106" s="9"/>
      <c r="B106" s="9"/>
      <c r="C106" s="9"/>
      <c r="D106" s="25"/>
      <c r="E106" s="10"/>
      <c r="F106" s="10"/>
      <c r="G106" s="10"/>
      <c r="H106" s="10"/>
      <c r="I106" s="30"/>
      <c r="J106" s="27"/>
      <c r="K106" s="10"/>
      <c r="L106" s="11"/>
      <c r="M106" s="10"/>
    </row>
    <row r="107" customFormat="false" ht="15.75" hidden="false" customHeight="true" outlineLevel="0" collapsed="false">
      <c r="A107" s="9"/>
      <c r="B107" s="9"/>
      <c r="C107" s="9"/>
      <c r="D107" s="25"/>
      <c r="E107" s="10"/>
      <c r="F107" s="10"/>
      <c r="G107" s="10"/>
      <c r="H107" s="10"/>
      <c r="I107" s="30"/>
      <c r="J107" s="27"/>
      <c r="K107" s="10"/>
      <c r="L107" s="11"/>
      <c r="M107" s="10"/>
    </row>
    <row r="108" customFormat="false" ht="15.75" hidden="false" customHeight="true" outlineLevel="0" collapsed="false">
      <c r="A108" s="9"/>
      <c r="B108" s="9"/>
      <c r="C108" s="9"/>
      <c r="D108" s="25"/>
      <c r="E108" s="10"/>
      <c r="F108" s="10"/>
      <c r="G108" s="10"/>
      <c r="H108" s="10"/>
      <c r="I108" s="30"/>
      <c r="J108" s="27"/>
      <c r="K108" s="10"/>
      <c r="L108" s="11"/>
      <c r="M108" s="10"/>
    </row>
    <row r="109" customFormat="false" ht="15.75" hidden="false" customHeight="true" outlineLevel="0" collapsed="false">
      <c r="A109" s="9"/>
      <c r="B109" s="9"/>
      <c r="C109" s="9"/>
      <c r="D109" s="25"/>
      <c r="E109" s="10"/>
      <c r="F109" s="32"/>
      <c r="G109" s="10"/>
      <c r="H109" s="10"/>
      <c r="I109" s="30"/>
      <c r="J109" s="27"/>
      <c r="K109" s="10"/>
      <c r="L109" s="11"/>
      <c r="M109" s="10"/>
    </row>
    <row r="110" customFormat="false" ht="15.75" hidden="false" customHeight="true" outlineLevel="0" collapsed="false">
      <c r="A110" s="9"/>
      <c r="B110" s="9"/>
      <c r="C110" s="9"/>
      <c r="D110" s="25"/>
      <c r="E110" s="10"/>
      <c r="F110" s="32"/>
      <c r="G110" s="10"/>
      <c r="H110" s="10"/>
      <c r="I110" s="30"/>
      <c r="J110" s="27"/>
      <c r="K110" s="10"/>
      <c r="L110" s="11"/>
      <c r="M110" s="10"/>
    </row>
    <row r="111" customFormat="false" ht="15.75" hidden="false" customHeight="true" outlineLevel="0" collapsed="false">
      <c r="A111" s="9"/>
      <c r="B111" s="9"/>
      <c r="C111" s="9"/>
      <c r="D111" s="25"/>
      <c r="E111" s="10"/>
      <c r="F111" s="32"/>
      <c r="G111" s="10"/>
      <c r="H111" s="10"/>
      <c r="I111" s="30"/>
      <c r="J111" s="27"/>
      <c r="K111" s="10"/>
      <c r="L111" s="11"/>
      <c r="M111" s="10"/>
    </row>
    <row r="112" customFormat="false" ht="15.75" hidden="false" customHeight="true" outlineLevel="0" collapsed="false">
      <c r="A112" s="9"/>
      <c r="B112" s="9"/>
      <c r="C112" s="9"/>
      <c r="D112" s="25"/>
      <c r="E112" s="10"/>
      <c r="F112" s="32"/>
      <c r="G112" s="10"/>
      <c r="H112" s="10"/>
      <c r="I112" s="30"/>
      <c r="J112" s="27"/>
      <c r="K112" s="10"/>
      <c r="L112" s="11"/>
      <c r="M112" s="10"/>
    </row>
    <row r="113" customFormat="false" ht="15.75" hidden="false" customHeight="true" outlineLevel="0" collapsed="false">
      <c r="A113" s="9"/>
      <c r="B113" s="9"/>
      <c r="C113" s="9"/>
      <c r="D113" s="25"/>
      <c r="E113" s="10"/>
      <c r="F113" s="10"/>
      <c r="G113" s="10"/>
      <c r="H113" s="10"/>
      <c r="I113" s="30"/>
      <c r="J113" s="27"/>
      <c r="K113" s="10"/>
      <c r="L113" s="11"/>
      <c r="M113" s="10"/>
    </row>
    <row r="114" customFormat="false" ht="15.75" hidden="false" customHeight="true" outlineLevel="0" collapsed="false">
      <c r="A114" s="9"/>
      <c r="B114" s="9"/>
      <c r="C114" s="9"/>
      <c r="D114" s="25"/>
      <c r="E114" s="10"/>
      <c r="F114" s="10"/>
      <c r="G114" s="10"/>
      <c r="H114" s="10"/>
      <c r="I114" s="30"/>
      <c r="J114" s="27"/>
      <c r="K114" s="10"/>
      <c r="L114" s="11"/>
      <c r="M114" s="10"/>
    </row>
    <row r="115" customFormat="false" ht="15.75" hidden="false" customHeight="true" outlineLevel="0" collapsed="false">
      <c r="A115" s="9"/>
      <c r="B115" s="9"/>
      <c r="C115" s="9"/>
      <c r="D115" s="25"/>
      <c r="E115" s="10"/>
      <c r="F115" s="31"/>
      <c r="G115" s="10"/>
      <c r="H115" s="10"/>
      <c r="I115" s="30"/>
      <c r="J115" s="27"/>
      <c r="K115" s="10"/>
      <c r="L115" s="11"/>
      <c r="M115" s="10"/>
    </row>
    <row r="116" customFormat="false" ht="15.75" hidden="false" customHeight="true" outlineLevel="0" collapsed="false">
      <c r="A116" s="9"/>
      <c r="B116" s="9"/>
      <c r="C116" s="9"/>
      <c r="D116" s="25"/>
      <c r="E116" s="10"/>
      <c r="F116" s="31"/>
      <c r="G116" s="10"/>
      <c r="H116" s="10"/>
      <c r="I116" s="30"/>
      <c r="J116" s="27"/>
      <c r="K116" s="10"/>
      <c r="L116" s="11"/>
      <c r="M116" s="10"/>
    </row>
    <row r="117" customFormat="false" ht="15.75" hidden="false" customHeight="true" outlineLevel="0" collapsed="false">
      <c r="A117" s="9"/>
      <c r="B117" s="9"/>
      <c r="C117" s="9"/>
      <c r="D117" s="25"/>
      <c r="E117" s="10"/>
      <c r="F117" s="32"/>
      <c r="G117" s="10"/>
      <c r="H117" s="10"/>
      <c r="I117" s="30"/>
      <c r="J117" s="27"/>
      <c r="K117" s="10"/>
      <c r="L117" s="11"/>
      <c r="M117" s="10"/>
    </row>
    <row r="118" customFormat="false" ht="15.75" hidden="false" customHeight="true" outlineLevel="0" collapsed="false">
      <c r="A118" s="9"/>
      <c r="B118" s="9"/>
      <c r="C118" s="9"/>
      <c r="D118" s="25"/>
      <c r="E118" s="10"/>
      <c r="F118" s="32"/>
      <c r="G118" s="10"/>
      <c r="H118" s="10"/>
      <c r="I118" s="30"/>
      <c r="J118" s="27"/>
      <c r="K118" s="10"/>
      <c r="L118" s="11"/>
      <c r="M118" s="10"/>
    </row>
    <row r="119" customFormat="false" ht="15.75" hidden="false" customHeight="true" outlineLevel="0" collapsed="false">
      <c r="A119" s="9"/>
      <c r="B119" s="9"/>
      <c r="C119" s="9"/>
      <c r="D119" s="25"/>
      <c r="E119" s="10"/>
      <c r="F119" s="10"/>
      <c r="G119" s="10"/>
      <c r="H119" s="10"/>
      <c r="I119" s="30"/>
      <c r="J119" s="27"/>
      <c r="K119" s="10"/>
      <c r="L119" s="11"/>
      <c r="M119" s="10"/>
    </row>
    <row r="120" customFormat="false" ht="15.75" hidden="false" customHeight="true" outlineLevel="0" collapsed="false">
      <c r="A120" s="9"/>
      <c r="B120" s="9"/>
      <c r="C120" s="9"/>
      <c r="D120" s="25"/>
      <c r="E120" s="10"/>
      <c r="F120" s="10"/>
      <c r="G120" s="10"/>
      <c r="H120" s="10"/>
      <c r="I120" s="30"/>
      <c r="J120" s="27"/>
      <c r="K120" s="10"/>
      <c r="L120" s="11"/>
      <c r="M120" s="10"/>
    </row>
    <row r="121" customFormat="false" ht="15.75" hidden="false" customHeight="true" outlineLevel="0" collapsed="false">
      <c r="A121" s="9"/>
      <c r="B121" s="9"/>
      <c r="C121" s="9"/>
      <c r="D121" s="25"/>
      <c r="E121" s="10"/>
      <c r="F121" s="10"/>
      <c r="G121" s="10"/>
      <c r="H121" s="10"/>
      <c r="I121" s="30"/>
      <c r="J121" s="27"/>
      <c r="K121" s="10"/>
      <c r="L121" s="11"/>
      <c r="M121" s="10"/>
    </row>
    <row r="122" customFormat="false" ht="15.75" hidden="false" customHeight="true" outlineLevel="0" collapsed="false">
      <c r="A122" s="9"/>
      <c r="B122" s="9"/>
      <c r="C122" s="9"/>
      <c r="D122" s="25"/>
      <c r="E122" s="10"/>
      <c r="F122" s="10"/>
      <c r="G122" s="10"/>
      <c r="H122" s="10"/>
      <c r="I122" s="30"/>
      <c r="J122" s="27"/>
      <c r="K122" s="10"/>
      <c r="L122" s="11"/>
      <c r="M122" s="10"/>
    </row>
    <row r="123" customFormat="false" ht="15.75" hidden="false" customHeight="true" outlineLevel="0" collapsed="false">
      <c r="A123" s="9"/>
      <c r="B123" s="9"/>
      <c r="C123" s="9"/>
      <c r="D123" s="25"/>
      <c r="E123" s="10"/>
      <c r="F123" s="10"/>
      <c r="G123" s="10"/>
      <c r="H123" s="10"/>
      <c r="I123" s="30"/>
      <c r="J123" s="27"/>
      <c r="K123" s="10"/>
      <c r="L123" s="11"/>
      <c r="M123" s="10"/>
    </row>
    <row r="124" customFormat="false" ht="15.75" hidden="false" customHeight="true" outlineLevel="0" collapsed="false">
      <c r="A124" s="9"/>
      <c r="B124" s="9"/>
      <c r="C124" s="9"/>
      <c r="D124" s="25"/>
      <c r="E124" s="10"/>
      <c r="F124" s="10"/>
      <c r="G124" s="10"/>
      <c r="H124" s="10"/>
      <c r="I124" s="30"/>
      <c r="J124" s="27"/>
      <c r="K124" s="10"/>
      <c r="L124" s="11"/>
      <c r="M124" s="10"/>
    </row>
    <row r="125" customFormat="false" ht="15.75" hidden="false" customHeight="true" outlineLevel="0" collapsed="false">
      <c r="A125" s="9"/>
      <c r="B125" s="9"/>
      <c r="C125" s="9"/>
      <c r="D125" s="25"/>
      <c r="E125" s="10"/>
      <c r="F125" s="10"/>
      <c r="G125" s="10"/>
      <c r="H125" s="10"/>
      <c r="I125" s="30"/>
      <c r="J125" s="27"/>
      <c r="K125" s="10"/>
      <c r="L125" s="11"/>
      <c r="M125" s="10"/>
    </row>
    <row r="126" customFormat="false" ht="15.75" hidden="false" customHeight="true" outlineLevel="0" collapsed="false">
      <c r="A126" s="9"/>
      <c r="B126" s="9"/>
      <c r="C126" s="9"/>
      <c r="D126" s="25"/>
      <c r="E126" s="10"/>
      <c r="F126" s="10"/>
      <c r="G126" s="10"/>
      <c r="H126" s="10"/>
      <c r="I126" s="30"/>
      <c r="J126" s="27"/>
      <c r="K126" s="10"/>
      <c r="L126" s="11"/>
      <c r="M126" s="10"/>
    </row>
    <row r="127" customFormat="false" ht="15.75" hidden="false" customHeight="true" outlineLevel="0" collapsed="false">
      <c r="A127" s="9"/>
      <c r="B127" s="9"/>
      <c r="C127" s="9"/>
      <c r="D127" s="25"/>
      <c r="E127" s="10"/>
      <c r="F127" s="10"/>
      <c r="G127" s="10"/>
      <c r="H127" s="10"/>
      <c r="I127" s="30"/>
      <c r="J127" s="27"/>
      <c r="K127" s="10"/>
      <c r="L127" s="11"/>
      <c r="M127" s="10"/>
    </row>
    <row r="128" customFormat="false" ht="15.75" hidden="false" customHeight="true" outlineLevel="0" collapsed="false">
      <c r="A128" s="9"/>
      <c r="B128" s="9"/>
      <c r="C128" s="9"/>
      <c r="D128" s="25"/>
      <c r="E128" s="10"/>
      <c r="F128" s="10"/>
      <c r="G128" s="10"/>
      <c r="H128" s="10"/>
      <c r="I128" s="30"/>
      <c r="J128" s="27"/>
      <c r="K128" s="10"/>
      <c r="L128" s="11"/>
      <c r="M128" s="10"/>
    </row>
    <row r="129" customFormat="false" ht="15.75" hidden="false" customHeight="true" outlineLevel="0" collapsed="false">
      <c r="A129" s="9"/>
      <c r="B129" s="9"/>
      <c r="C129" s="9"/>
      <c r="D129" s="25"/>
      <c r="E129" s="10"/>
      <c r="F129" s="10"/>
      <c r="G129" s="10"/>
      <c r="H129" s="10"/>
      <c r="I129" s="30"/>
      <c r="J129" s="27"/>
      <c r="K129" s="10"/>
      <c r="L129" s="11"/>
      <c r="M129" s="10"/>
    </row>
    <row r="130" customFormat="false" ht="15.75" hidden="false" customHeight="true" outlineLevel="0" collapsed="false">
      <c r="A130" s="9"/>
      <c r="B130" s="9"/>
      <c r="C130" s="9"/>
      <c r="D130" s="25"/>
      <c r="E130" s="10"/>
      <c r="F130" s="32"/>
      <c r="G130" s="10"/>
      <c r="H130" s="10"/>
      <c r="I130" s="30"/>
      <c r="J130" s="27"/>
      <c r="K130" s="10"/>
      <c r="L130" s="11"/>
      <c r="M130" s="10"/>
    </row>
    <row r="131" customFormat="false" ht="15.75" hidden="false" customHeight="true" outlineLevel="0" collapsed="false">
      <c r="A131" s="9"/>
      <c r="B131" s="9"/>
      <c r="C131" s="9"/>
      <c r="D131" s="25"/>
      <c r="E131" s="10"/>
      <c r="F131" s="32"/>
      <c r="G131" s="10"/>
      <c r="H131" s="10"/>
      <c r="I131" s="30"/>
      <c r="J131" s="27"/>
      <c r="K131" s="10"/>
      <c r="L131" s="11"/>
      <c r="M131" s="10"/>
    </row>
    <row r="132" customFormat="false" ht="15.75" hidden="false" customHeight="true" outlineLevel="0" collapsed="false">
      <c r="A132" s="9"/>
      <c r="B132" s="9"/>
      <c r="C132" s="9"/>
      <c r="D132" s="25"/>
      <c r="E132" s="10"/>
      <c r="F132" s="32"/>
      <c r="G132" s="10"/>
      <c r="H132" s="10"/>
      <c r="I132" s="30"/>
      <c r="J132" s="27"/>
      <c r="K132" s="10"/>
      <c r="L132" s="11"/>
      <c r="M132" s="10"/>
    </row>
    <row r="133" customFormat="false" ht="15.75" hidden="false" customHeight="true" outlineLevel="0" collapsed="false">
      <c r="A133" s="9"/>
      <c r="B133" s="9"/>
      <c r="C133" s="9"/>
      <c r="D133" s="25"/>
      <c r="E133" s="10"/>
      <c r="F133" s="32"/>
      <c r="G133" s="10"/>
      <c r="H133" s="10"/>
      <c r="I133" s="30"/>
      <c r="J133" s="27"/>
      <c r="K133" s="10"/>
      <c r="L133" s="11"/>
      <c r="M133" s="10"/>
    </row>
    <row r="134" customFormat="false" ht="15.75" hidden="false" customHeight="true" outlineLevel="0" collapsed="false">
      <c r="A134" s="9"/>
      <c r="B134" s="9"/>
      <c r="C134" s="9"/>
      <c r="D134" s="25"/>
      <c r="E134" s="10"/>
      <c r="F134" s="10"/>
      <c r="G134" s="10"/>
      <c r="H134" s="10"/>
      <c r="I134" s="30"/>
      <c r="J134" s="27"/>
      <c r="K134" s="10"/>
      <c r="L134" s="11"/>
      <c r="M134" s="10"/>
    </row>
    <row r="135" customFormat="false" ht="15.75" hidden="false" customHeight="true" outlineLevel="0" collapsed="false">
      <c r="A135" s="9" t="s">
        <v>10</v>
      </c>
      <c r="B135" s="9" t="s">
        <v>80</v>
      </c>
      <c r="C135" s="9" t="s">
        <v>81</v>
      </c>
      <c r="D135" s="25" t="s">
        <v>94</v>
      </c>
      <c r="E135" s="10" t="s">
        <v>95</v>
      </c>
      <c r="F135" s="26" t="n">
        <v>3</v>
      </c>
      <c r="G135" s="10"/>
      <c r="H135" s="10"/>
      <c r="I135" s="10" t="s">
        <v>96</v>
      </c>
      <c r="J135" s="27"/>
      <c r="K135" s="10"/>
      <c r="L135" s="11"/>
      <c r="M135" s="10"/>
    </row>
    <row r="136" customFormat="false" ht="15.75" hidden="false" customHeight="true" outlineLevel="0" collapsed="false">
      <c r="A136" s="9" t="s">
        <v>10</v>
      </c>
      <c r="B136" s="9" t="s">
        <v>80</v>
      </c>
      <c r="C136" s="9" t="s">
        <v>81</v>
      </c>
      <c r="D136" s="25" t="s">
        <v>94</v>
      </c>
      <c r="E136" s="10" t="s">
        <v>97</v>
      </c>
      <c r="F136" s="26" t="n">
        <v>43070</v>
      </c>
      <c r="G136" s="10"/>
      <c r="H136" s="10"/>
      <c r="I136" s="10" t="s">
        <v>98</v>
      </c>
      <c r="J136" s="27"/>
      <c r="K136" s="10"/>
      <c r="L136" s="11"/>
      <c r="M136" s="10"/>
    </row>
    <row r="137" customFormat="false" ht="15.75" hidden="false" customHeight="true" outlineLevel="0" collapsed="false">
      <c r="A137" s="9" t="s">
        <v>10</v>
      </c>
      <c r="B137" s="9" t="s">
        <v>80</v>
      </c>
      <c r="C137" s="9" t="s">
        <v>99</v>
      </c>
      <c r="D137" s="25" t="s">
        <v>67</v>
      </c>
      <c r="E137" s="10" t="s">
        <v>100</v>
      </c>
      <c r="F137" s="33" t="n">
        <v>38838</v>
      </c>
      <c r="G137" s="10"/>
      <c r="H137" s="10"/>
      <c r="I137" s="10"/>
      <c r="J137" s="27"/>
      <c r="K137" s="10"/>
      <c r="L137" s="11"/>
      <c r="M137" s="10"/>
    </row>
    <row r="138" customFormat="false" ht="15.75" hidden="false" customHeight="true" outlineLevel="0" collapsed="false">
      <c r="A138" s="9" t="s">
        <v>10</v>
      </c>
      <c r="B138" s="9" t="s">
        <v>80</v>
      </c>
      <c r="C138" s="9" t="s">
        <v>99</v>
      </c>
      <c r="D138" s="25" t="s">
        <v>67</v>
      </c>
      <c r="E138" s="10" t="s">
        <v>101</v>
      </c>
      <c r="F138" s="26" t="s">
        <v>102</v>
      </c>
      <c r="G138" s="10"/>
      <c r="H138" s="10"/>
      <c r="I138" s="10"/>
      <c r="J138" s="27"/>
      <c r="K138" s="10"/>
      <c r="L138" s="11"/>
      <c r="M138" s="10"/>
    </row>
    <row r="139" customFormat="false" ht="15.75" hidden="false" customHeight="true" outlineLevel="0" collapsed="false">
      <c r="A139" s="9" t="s">
        <v>10</v>
      </c>
      <c r="B139" s="9" t="s">
        <v>80</v>
      </c>
      <c r="C139" s="9" t="s">
        <v>99</v>
      </c>
      <c r="D139" s="25" t="s">
        <v>67</v>
      </c>
      <c r="E139" s="10" t="s">
        <v>103</v>
      </c>
      <c r="F139" s="26" t="s">
        <v>104</v>
      </c>
      <c r="G139" s="10"/>
      <c r="H139" s="10"/>
      <c r="I139" s="10"/>
      <c r="J139" s="27"/>
      <c r="K139" s="10"/>
      <c r="L139" s="11"/>
      <c r="M139" s="10"/>
    </row>
    <row r="140" customFormat="false" ht="15.75" hidden="false" customHeight="true" outlineLevel="0" collapsed="false">
      <c r="A140" s="9" t="s">
        <v>10</v>
      </c>
      <c r="B140" s="9" t="s">
        <v>80</v>
      </c>
      <c r="C140" s="9" t="s">
        <v>99</v>
      </c>
      <c r="D140" s="25" t="s">
        <v>67</v>
      </c>
      <c r="E140" s="10" t="s">
        <v>105</v>
      </c>
      <c r="F140" s="33" t="n">
        <v>42559</v>
      </c>
      <c r="G140" s="10"/>
      <c r="H140" s="10"/>
      <c r="I140" s="10"/>
      <c r="J140" s="27"/>
      <c r="K140" s="10"/>
      <c r="L140" s="11"/>
      <c r="M140" s="10"/>
    </row>
    <row r="141" customFormat="false" ht="15.75" hidden="false" customHeight="true" outlineLevel="0" collapsed="false">
      <c r="A141" s="9" t="s">
        <v>10</v>
      </c>
      <c r="B141" s="9" t="s">
        <v>80</v>
      </c>
      <c r="C141" s="9" t="s">
        <v>99</v>
      </c>
      <c r="D141" s="25" t="s">
        <v>106</v>
      </c>
      <c r="E141" s="10" t="s">
        <v>107</v>
      </c>
      <c r="F141" s="26" t="s">
        <v>108</v>
      </c>
      <c r="G141" s="10"/>
      <c r="H141" s="10"/>
      <c r="I141" s="10" t="s">
        <v>109</v>
      </c>
      <c r="J141" s="27"/>
      <c r="K141" s="10"/>
      <c r="L141" s="11"/>
      <c r="M141" s="10"/>
    </row>
    <row r="142" customFormat="false" ht="15.75" hidden="false" customHeight="true" outlineLevel="0" collapsed="false">
      <c r="A142" s="9" t="s">
        <v>10</v>
      </c>
      <c r="B142" s="9" t="s">
        <v>80</v>
      </c>
      <c r="C142" s="9" t="s">
        <v>110</v>
      </c>
      <c r="D142" s="25" t="s">
        <v>111</v>
      </c>
      <c r="E142" s="10" t="s">
        <v>112</v>
      </c>
      <c r="F142" s="26" t="n">
        <v>1053.42</v>
      </c>
      <c r="G142" s="10"/>
      <c r="H142" s="10"/>
      <c r="I142" s="10"/>
      <c r="J142" s="27"/>
      <c r="K142" s="10"/>
      <c r="L142" s="11"/>
      <c r="M142" s="10"/>
    </row>
    <row r="143" customFormat="false" ht="15.75" hidden="false" customHeight="true" outlineLevel="0" collapsed="false">
      <c r="A143" s="9" t="s">
        <v>10</v>
      </c>
      <c r="B143" s="9" t="s">
        <v>80</v>
      </c>
      <c r="C143" s="9" t="s">
        <v>110</v>
      </c>
      <c r="D143" s="25" t="s">
        <v>111</v>
      </c>
      <c r="E143" s="10" t="s">
        <v>113</v>
      </c>
      <c r="F143" s="26" t="s">
        <v>114</v>
      </c>
      <c r="G143" s="10"/>
      <c r="H143" s="10"/>
      <c r="I143" s="10"/>
      <c r="J143" s="27"/>
      <c r="K143" s="10"/>
      <c r="L143" s="11"/>
      <c r="M143" s="10"/>
    </row>
    <row r="144" customFormat="false" ht="15.75" hidden="false" customHeight="true" outlineLevel="0" collapsed="false">
      <c r="A144" s="9" t="s">
        <v>10</v>
      </c>
      <c r="B144" s="9" t="s">
        <v>80</v>
      </c>
      <c r="C144" s="9" t="s">
        <v>110</v>
      </c>
      <c r="D144" s="25" t="s">
        <v>111</v>
      </c>
      <c r="E144" s="10" t="s">
        <v>115</v>
      </c>
      <c r="F144" s="26" t="s">
        <v>116</v>
      </c>
      <c r="G144" s="10"/>
      <c r="H144" s="10"/>
      <c r="I144" s="10" t="s">
        <v>117</v>
      </c>
      <c r="J144" s="27"/>
      <c r="K144" s="10"/>
      <c r="L144" s="11"/>
      <c r="M144" s="10"/>
    </row>
    <row r="145" customFormat="false" ht="15.75" hidden="false" customHeight="true" outlineLevel="0" collapsed="false">
      <c r="A145" s="9" t="s">
        <v>10</v>
      </c>
      <c r="B145" s="9" t="s">
        <v>80</v>
      </c>
      <c r="C145" s="9" t="s">
        <v>110</v>
      </c>
      <c r="D145" s="25" t="s">
        <v>111</v>
      </c>
      <c r="E145" s="10" t="s">
        <v>118</v>
      </c>
      <c r="F145" s="26" t="s">
        <v>119</v>
      </c>
      <c r="G145" s="10"/>
      <c r="H145" s="10"/>
      <c r="I145" s="10" t="s">
        <v>120</v>
      </c>
      <c r="J145" s="27" t="n">
        <v>4</v>
      </c>
      <c r="K145" s="10"/>
      <c r="L145" s="11"/>
      <c r="M145" s="10"/>
    </row>
    <row r="146" customFormat="false" ht="15.75" hidden="false" customHeight="true" outlineLevel="0" collapsed="false">
      <c r="A146" s="9" t="s">
        <v>10</v>
      </c>
      <c r="B146" s="9" t="s">
        <v>80</v>
      </c>
      <c r="C146" s="9" t="s">
        <v>110</v>
      </c>
      <c r="D146" s="25" t="s">
        <v>111</v>
      </c>
      <c r="E146" s="10" t="s">
        <v>7</v>
      </c>
      <c r="F146" s="26" t="s">
        <v>121</v>
      </c>
      <c r="G146" s="10"/>
      <c r="H146" s="10"/>
      <c r="I146" s="30"/>
      <c r="J146" s="27"/>
      <c r="K146" s="10"/>
      <c r="L146" s="11"/>
      <c r="M146" s="10"/>
    </row>
    <row r="147" customFormat="false" ht="15.75" hidden="false" customHeight="true" outlineLevel="0" collapsed="false">
      <c r="A147" s="9" t="s">
        <v>10</v>
      </c>
      <c r="B147" s="9" t="s">
        <v>80</v>
      </c>
      <c r="C147" s="9" t="s">
        <v>110</v>
      </c>
      <c r="D147" s="25" t="s">
        <v>111</v>
      </c>
      <c r="E147" s="10" t="s">
        <v>122</v>
      </c>
      <c r="F147" s="26" t="n">
        <v>0</v>
      </c>
      <c r="G147" s="10"/>
      <c r="H147" s="10"/>
      <c r="I147" s="10"/>
      <c r="J147" s="27"/>
      <c r="K147" s="10"/>
      <c r="L147" s="11"/>
      <c r="M147" s="10"/>
    </row>
    <row r="148" customFormat="false" ht="15.75" hidden="false" customHeight="true" outlineLevel="0" collapsed="false">
      <c r="A148" s="9" t="s">
        <v>10</v>
      </c>
      <c r="B148" s="9" t="s">
        <v>80</v>
      </c>
      <c r="C148" s="9" t="s">
        <v>110</v>
      </c>
      <c r="D148" s="25" t="s">
        <v>111</v>
      </c>
      <c r="E148" s="10" t="s">
        <v>113</v>
      </c>
      <c r="F148" s="26" t="s">
        <v>123</v>
      </c>
      <c r="G148" s="10"/>
      <c r="H148" s="10"/>
      <c r="I148" s="10"/>
      <c r="J148" s="27"/>
      <c r="K148" s="10"/>
      <c r="L148" s="11"/>
      <c r="M148" s="10"/>
    </row>
    <row r="149" customFormat="false" ht="15.75" hidden="false" customHeight="true" outlineLevel="0" collapsed="false">
      <c r="A149" s="9" t="s">
        <v>10</v>
      </c>
      <c r="B149" s="9" t="s">
        <v>80</v>
      </c>
      <c r="C149" s="9" t="s">
        <v>110</v>
      </c>
      <c r="D149" s="25" t="s">
        <v>111</v>
      </c>
      <c r="E149" s="10" t="s">
        <v>124</v>
      </c>
      <c r="F149" s="26" t="s">
        <v>125</v>
      </c>
      <c r="G149" s="10"/>
      <c r="H149" s="10"/>
      <c r="I149" s="10"/>
      <c r="J149" s="27"/>
      <c r="K149" s="10"/>
      <c r="L149" s="11"/>
      <c r="M149" s="10"/>
    </row>
    <row r="150" customFormat="false" ht="15.75" hidden="false" customHeight="true" outlineLevel="0" collapsed="false">
      <c r="A150" s="9" t="s">
        <v>10</v>
      </c>
      <c r="B150" s="9" t="s">
        <v>80</v>
      </c>
      <c r="C150" s="9" t="s">
        <v>110</v>
      </c>
      <c r="D150" s="25" t="s">
        <v>111</v>
      </c>
      <c r="E150" s="10" t="s">
        <v>126</v>
      </c>
      <c r="F150" s="26" t="s">
        <v>127</v>
      </c>
      <c r="G150" s="10"/>
      <c r="H150" s="10"/>
      <c r="I150" s="10"/>
      <c r="J150" s="27"/>
      <c r="K150" s="10"/>
      <c r="L150" s="11"/>
      <c r="M150" s="10"/>
    </row>
    <row r="151" customFormat="false" ht="15.75" hidden="false" customHeight="true" outlineLevel="0" collapsed="false">
      <c r="A151" s="9" t="s">
        <v>10</v>
      </c>
      <c r="B151" s="9" t="s">
        <v>80</v>
      </c>
      <c r="C151" s="9" t="s">
        <v>128</v>
      </c>
      <c r="D151" s="25" t="s">
        <v>129</v>
      </c>
      <c r="E151" s="10" t="s">
        <v>130</v>
      </c>
      <c r="F151" s="26" t="n">
        <v>100.833333333333</v>
      </c>
      <c r="G151" s="10" t="s">
        <v>131</v>
      </c>
      <c r="H151" s="10"/>
      <c r="I151" s="10"/>
      <c r="J151" s="27"/>
      <c r="K151" s="10"/>
      <c r="L151" s="11"/>
      <c r="M151" s="10"/>
    </row>
    <row r="152" customFormat="false" ht="15.75" hidden="false" customHeight="true" outlineLevel="0" collapsed="false">
      <c r="A152" s="9" t="s">
        <v>10</v>
      </c>
      <c r="B152" s="9" t="s">
        <v>80</v>
      </c>
      <c r="C152" s="9" t="s">
        <v>128</v>
      </c>
      <c r="D152" s="25" t="s">
        <v>132</v>
      </c>
      <c r="E152" s="10" t="s">
        <v>133</v>
      </c>
      <c r="F152" s="10" t="s">
        <v>134</v>
      </c>
      <c r="G152" s="10"/>
      <c r="H152" s="10"/>
      <c r="I152" s="10" t="s">
        <v>135</v>
      </c>
      <c r="J152" s="27"/>
      <c r="K152" s="10"/>
      <c r="L152" s="11"/>
      <c r="M152" s="10"/>
    </row>
    <row r="153" customFormat="false" ht="15.75" hidden="false" customHeight="true" outlineLevel="0" collapsed="false">
      <c r="A153" s="9" t="s">
        <v>10</v>
      </c>
      <c r="B153" s="9" t="s">
        <v>80</v>
      </c>
      <c r="C153" s="9" t="s">
        <v>128</v>
      </c>
      <c r="D153" s="25" t="s">
        <v>132</v>
      </c>
      <c r="E153" s="28" t="s">
        <v>136</v>
      </c>
      <c r="F153" s="10" t="s">
        <v>137</v>
      </c>
      <c r="G153" s="10"/>
      <c r="H153" s="10"/>
      <c r="I153" s="10"/>
      <c r="J153" s="27"/>
      <c r="K153" s="10"/>
      <c r="L153" s="11"/>
      <c r="M153" s="10"/>
    </row>
    <row r="154" customFormat="false" ht="15.75" hidden="false" customHeight="true" outlineLevel="0" collapsed="false">
      <c r="A154" s="9" t="s">
        <v>10</v>
      </c>
      <c r="B154" s="9" t="s">
        <v>80</v>
      </c>
      <c r="C154" s="9" t="s">
        <v>128</v>
      </c>
      <c r="D154" s="25" t="s">
        <v>132</v>
      </c>
      <c r="E154" s="28" t="s">
        <v>138</v>
      </c>
      <c r="F154" s="10" t="s">
        <v>139</v>
      </c>
      <c r="G154" s="10"/>
      <c r="H154" s="10"/>
      <c r="I154" s="10"/>
      <c r="J154" s="27"/>
      <c r="K154" s="10"/>
      <c r="L154" s="11"/>
      <c r="M154" s="10"/>
    </row>
    <row r="155" customFormat="false" ht="15.75" hidden="false" customHeight="true" outlineLevel="0" collapsed="false">
      <c r="A155" s="9" t="s">
        <v>10</v>
      </c>
      <c r="B155" s="9" t="s">
        <v>80</v>
      </c>
      <c r="C155" s="9" t="s">
        <v>128</v>
      </c>
      <c r="D155" s="25" t="s">
        <v>132</v>
      </c>
      <c r="E155" s="28" t="s">
        <v>140</v>
      </c>
      <c r="F155" s="10" t="s">
        <v>141</v>
      </c>
      <c r="G155" s="10"/>
      <c r="H155" s="10"/>
      <c r="I155" s="10"/>
      <c r="J155" s="27"/>
      <c r="K155" s="10"/>
      <c r="L155" s="11"/>
      <c r="M155" s="10"/>
    </row>
    <row r="156" customFormat="false" ht="15.75" hidden="false" customHeight="true" outlineLevel="0" collapsed="false">
      <c r="A156" s="9" t="s">
        <v>10</v>
      </c>
      <c r="B156" s="9" t="s">
        <v>80</v>
      </c>
      <c r="C156" s="9" t="s">
        <v>128</v>
      </c>
      <c r="D156" s="25" t="s">
        <v>132</v>
      </c>
      <c r="E156" s="28" t="s">
        <v>142</v>
      </c>
      <c r="F156" s="10" t="s">
        <v>143</v>
      </c>
      <c r="G156" s="10"/>
      <c r="H156" s="10"/>
      <c r="I156" s="10"/>
      <c r="J156" s="27"/>
      <c r="K156" s="10"/>
      <c r="L156" s="11"/>
      <c r="M156" s="10"/>
    </row>
    <row r="157" customFormat="false" ht="15.75" hidden="false" customHeight="true" outlineLevel="0" collapsed="false">
      <c r="A157" s="9" t="s">
        <v>10</v>
      </c>
      <c r="B157" s="9" t="s">
        <v>80</v>
      </c>
      <c r="C157" s="9" t="s">
        <v>128</v>
      </c>
      <c r="D157" s="25" t="s">
        <v>132</v>
      </c>
      <c r="E157" s="10" t="s">
        <v>144</v>
      </c>
      <c r="F157" s="10" t="s">
        <v>145</v>
      </c>
      <c r="G157" s="10"/>
      <c r="H157" s="10"/>
      <c r="I157" s="10"/>
      <c r="J157" s="27"/>
      <c r="K157" s="10"/>
      <c r="L157" s="11"/>
      <c r="M157" s="10"/>
    </row>
    <row r="158" customFormat="false" ht="15.75" hidden="false" customHeight="true" outlineLevel="0" collapsed="false">
      <c r="A158" s="9" t="s">
        <v>10</v>
      </c>
      <c r="B158" s="9" t="s">
        <v>80</v>
      </c>
      <c r="C158" s="9" t="s">
        <v>128</v>
      </c>
      <c r="D158" s="25" t="s">
        <v>132</v>
      </c>
      <c r="E158" s="10" t="s">
        <v>146</v>
      </c>
      <c r="F158" s="10" t="s">
        <v>134</v>
      </c>
      <c r="G158" s="10"/>
      <c r="H158" s="10"/>
      <c r="I158" s="10" t="s">
        <v>135</v>
      </c>
      <c r="J158" s="27"/>
      <c r="K158" s="10"/>
      <c r="L158" s="11"/>
      <c r="M158" s="10"/>
    </row>
    <row r="159" customFormat="false" ht="15.75" hidden="false" customHeight="true" outlineLevel="0" collapsed="false">
      <c r="A159" s="9" t="s">
        <v>10</v>
      </c>
      <c r="B159" s="9" t="s">
        <v>80</v>
      </c>
      <c r="C159" s="9" t="s">
        <v>128</v>
      </c>
      <c r="D159" s="25" t="s">
        <v>132</v>
      </c>
      <c r="E159" s="10" t="s">
        <v>147</v>
      </c>
      <c r="F159" s="10" t="s">
        <v>141</v>
      </c>
      <c r="G159" s="10"/>
      <c r="H159" s="10"/>
      <c r="I159" s="10"/>
      <c r="J159" s="27"/>
      <c r="K159" s="10"/>
      <c r="L159" s="11"/>
      <c r="M159" s="10"/>
    </row>
    <row r="160" customFormat="false" ht="15.75" hidden="false" customHeight="true" outlineLevel="0" collapsed="false">
      <c r="A160" s="9" t="s">
        <v>10</v>
      </c>
      <c r="B160" s="9" t="s">
        <v>80</v>
      </c>
      <c r="C160" s="9" t="s">
        <v>128</v>
      </c>
      <c r="D160" s="25" t="s">
        <v>132</v>
      </c>
      <c r="E160" s="10" t="s">
        <v>148</v>
      </c>
      <c r="F160" s="10" t="s">
        <v>134</v>
      </c>
      <c r="G160" s="10"/>
      <c r="H160" s="10"/>
      <c r="I160" s="10" t="s">
        <v>135</v>
      </c>
      <c r="J160" s="27"/>
      <c r="K160" s="10"/>
      <c r="L160" s="11"/>
      <c r="M160" s="10"/>
    </row>
    <row r="161" customFormat="false" ht="15.75" hidden="false" customHeight="true" outlineLevel="0" collapsed="false">
      <c r="A161" s="9" t="s">
        <v>10</v>
      </c>
      <c r="B161" s="9" t="s">
        <v>80</v>
      </c>
      <c r="C161" s="9" t="s">
        <v>128</v>
      </c>
      <c r="D161" s="25" t="s">
        <v>132</v>
      </c>
      <c r="E161" s="10" t="s">
        <v>149</v>
      </c>
      <c r="F161" s="10" t="s">
        <v>134</v>
      </c>
      <c r="G161" s="10"/>
      <c r="H161" s="10"/>
      <c r="I161" s="10" t="s">
        <v>135</v>
      </c>
      <c r="J161" s="27"/>
      <c r="K161" s="10"/>
      <c r="L161" s="11"/>
      <c r="M161" s="10"/>
    </row>
    <row r="162" customFormat="false" ht="15.75" hidden="false" customHeight="true" outlineLevel="0" collapsed="false">
      <c r="A162" s="9" t="s">
        <v>10</v>
      </c>
      <c r="B162" s="9" t="s">
        <v>80</v>
      </c>
      <c r="C162" s="9" t="s">
        <v>128</v>
      </c>
      <c r="D162" s="9" t="s">
        <v>150</v>
      </c>
      <c r="E162" s="10" t="s">
        <v>151</v>
      </c>
      <c r="F162" s="26" t="s">
        <v>152</v>
      </c>
      <c r="G162" s="10" t="s">
        <v>153</v>
      </c>
      <c r="H162" s="10"/>
      <c r="I162" s="10" t="s">
        <v>154</v>
      </c>
      <c r="J162" s="27"/>
      <c r="K162" s="10"/>
      <c r="L162" s="11"/>
      <c r="M162" s="10"/>
    </row>
    <row r="163" customFormat="false" ht="15.75" hidden="false" customHeight="true" outlineLevel="0" collapsed="false">
      <c r="A163" s="9" t="s">
        <v>10</v>
      </c>
      <c r="B163" s="9" t="s">
        <v>80</v>
      </c>
      <c r="C163" s="9" t="s">
        <v>128</v>
      </c>
      <c r="D163" s="9" t="s">
        <v>150</v>
      </c>
      <c r="E163" s="10" t="s">
        <v>155</v>
      </c>
      <c r="F163" s="26" t="s">
        <v>156</v>
      </c>
      <c r="G163" s="10" t="s">
        <v>157</v>
      </c>
      <c r="H163" s="10"/>
      <c r="I163" s="10"/>
      <c r="J163" s="27"/>
      <c r="K163" s="10"/>
      <c r="L163" s="11"/>
      <c r="M163" s="10"/>
    </row>
    <row r="164" customFormat="false" ht="15.75" hidden="false" customHeight="true" outlineLevel="0" collapsed="false">
      <c r="A164" s="9" t="s">
        <v>10</v>
      </c>
      <c r="B164" s="9" t="s">
        <v>80</v>
      </c>
      <c r="C164" s="9" t="s">
        <v>128</v>
      </c>
      <c r="D164" s="9" t="s">
        <v>150</v>
      </c>
      <c r="E164" s="10" t="s">
        <v>158</v>
      </c>
      <c r="F164" s="26" t="s">
        <v>152</v>
      </c>
      <c r="G164" s="10"/>
      <c r="H164" s="10"/>
      <c r="I164" s="10"/>
      <c r="J164" s="27"/>
      <c r="K164" s="10"/>
      <c r="L164" s="11"/>
      <c r="M164" s="10"/>
    </row>
    <row r="165" customFormat="false" ht="15.75" hidden="false" customHeight="true" outlineLevel="0" collapsed="false">
      <c r="A165" s="9" t="s">
        <v>10</v>
      </c>
      <c r="B165" s="9" t="s">
        <v>80</v>
      </c>
      <c r="C165" s="9" t="s">
        <v>159</v>
      </c>
      <c r="D165" s="25" t="s">
        <v>160</v>
      </c>
      <c r="E165" s="10" t="s">
        <v>161</v>
      </c>
      <c r="F165" s="10" t="n">
        <v>2000000</v>
      </c>
      <c r="G165" s="10"/>
      <c r="H165" s="10"/>
      <c r="I165" s="10" t="s">
        <v>162</v>
      </c>
      <c r="J165" s="25"/>
      <c r="K165" s="10"/>
      <c r="L165" s="10"/>
      <c r="M165" s="10"/>
    </row>
    <row r="166" customFormat="false" ht="15.75" hidden="false" customHeight="true" outlineLevel="0" collapsed="false">
      <c r="A166" s="9" t="s">
        <v>10</v>
      </c>
      <c r="B166" s="9" t="s">
        <v>80</v>
      </c>
      <c r="C166" s="9" t="s">
        <v>159</v>
      </c>
      <c r="D166" s="25" t="s">
        <v>160</v>
      </c>
      <c r="E166" s="10" t="s">
        <v>163</v>
      </c>
      <c r="F166" s="10" t="n">
        <v>1895000</v>
      </c>
      <c r="G166" s="10"/>
      <c r="H166" s="10"/>
      <c r="I166" s="10" t="s">
        <v>69</v>
      </c>
      <c r="J166" s="25"/>
      <c r="K166" s="10"/>
      <c r="L166" s="10"/>
      <c r="M166" s="10"/>
    </row>
    <row r="167" customFormat="false" ht="15.75" hidden="false" customHeight="true" outlineLevel="0" collapsed="false">
      <c r="A167" s="9" t="s">
        <v>10</v>
      </c>
      <c r="B167" s="9" t="s">
        <v>80</v>
      </c>
      <c r="C167" s="9" t="s">
        <v>159</v>
      </c>
      <c r="D167" s="25" t="s">
        <v>160</v>
      </c>
      <c r="E167" s="10" t="s">
        <v>164</v>
      </c>
      <c r="F167" s="10" t="s">
        <v>165</v>
      </c>
      <c r="G167" s="10"/>
      <c r="H167" s="10"/>
      <c r="I167" s="10" t="s">
        <v>166</v>
      </c>
      <c r="J167" s="25"/>
      <c r="K167" s="10"/>
      <c r="L167" s="10"/>
      <c r="M167" s="10"/>
    </row>
    <row r="168" customFormat="false" ht="15.75" hidden="false" customHeight="true" outlineLevel="0" collapsed="false">
      <c r="A168" s="9" t="s">
        <v>10</v>
      </c>
      <c r="B168" s="9" t="s">
        <v>80</v>
      </c>
      <c r="C168" s="9" t="s">
        <v>159</v>
      </c>
      <c r="D168" s="25" t="s">
        <v>160</v>
      </c>
      <c r="E168" s="10" t="s">
        <v>167</v>
      </c>
      <c r="F168" s="10" t="n">
        <v>5000</v>
      </c>
      <c r="G168" s="10" t="s">
        <v>168</v>
      </c>
      <c r="H168" s="10"/>
      <c r="I168" s="10" t="s">
        <v>169</v>
      </c>
      <c r="J168" s="25"/>
      <c r="K168" s="10"/>
      <c r="L168" s="10"/>
      <c r="M168" s="10"/>
    </row>
    <row r="169" customFormat="false" ht="15.75" hidden="false" customHeight="true" outlineLevel="0" collapsed="false">
      <c r="A169" s="9" t="s">
        <v>10</v>
      </c>
      <c r="B169" s="9" t="s">
        <v>80</v>
      </c>
      <c r="C169" s="9" t="s">
        <v>159</v>
      </c>
      <c r="D169" s="25" t="s">
        <v>160</v>
      </c>
      <c r="E169" s="10" t="s">
        <v>170</v>
      </c>
      <c r="F169" s="10"/>
      <c r="G169" s="10"/>
      <c r="H169" s="10"/>
      <c r="I169" s="10"/>
      <c r="J169" s="25"/>
      <c r="K169" s="10"/>
      <c r="L169" s="10"/>
      <c r="M169" s="10"/>
    </row>
    <row r="170" customFormat="false" ht="15.75" hidden="false" customHeight="true" outlineLevel="0" collapsed="false">
      <c r="A170" s="9" t="s">
        <v>10</v>
      </c>
      <c r="B170" s="9" t="s">
        <v>80</v>
      </c>
      <c r="C170" s="9" t="s">
        <v>159</v>
      </c>
      <c r="D170" s="25" t="s">
        <v>160</v>
      </c>
      <c r="E170" s="10" t="s">
        <v>106</v>
      </c>
      <c r="F170" s="10"/>
      <c r="G170" s="10"/>
      <c r="H170" s="10"/>
      <c r="I170" s="10"/>
      <c r="J170" s="25"/>
      <c r="K170" s="10"/>
      <c r="L170" s="10"/>
      <c r="M170" s="10"/>
    </row>
    <row r="171" customFormat="false" ht="15.75" hidden="false" customHeight="true" outlineLevel="0" collapsed="false">
      <c r="A171" s="9" t="s">
        <v>10</v>
      </c>
      <c r="B171" s="10" t="s">
        <v>171</v>
      </c>
      <c r="C171" s="10" t="s">
        <v>172</v>
      </c>
      <c r="D171" s="10" t="s">
        <v>173</v>
      </c>
      <c r="E171" s="10" t="s">
        <v>174</v>
      </c>
      <c r="F171" s="26" t="s">
        <v>175</v>
      </c>
      <c r="G171" s="10"/>
      <c r="H171" s="10"/>
      <c r="I171" s="10" t="s">
        <v>176</v>
      </c>
      <c r="J171" s="9"/>
      <c r="K171" s="10"/>
      <c r="L171" s="10"/>
      <c r="M171" s="10"/>
    </row>
    <row r="172" customFormat="false" ht="15.75" hidden="false" customHeight="true" outlineLevel="0" collapsed="false">
      <c r="A172" s="9" t="s">
        <v>10</v>
      </c>
      <c r="B172" s="10" t="s">
        <v>171</v>
      </c>
      <c r="C172" s="10" t="s">
        <v>172</v>
      </c>
      <c r="D172" s="10" t="s">
        <v>173</v>
      </c>
      <c r="E172" s="10" t="s">
        <v>177</v>
      </c>
      <c r="F172" s="26" t="n">
        <v>0.1</v>
      </c>
      <c r="G172" s="10" t="s">
        <v>178</v>
      </c>
      <c r="H172" s="10"/>
      <c r="I172" s="10" t="s">
        <v>179</v>
      </c>
      <c r="J172" s="9"/>
      <c r="K172" s="10"/>
      <c r="L172" s="10"/>
      <c r="M172" s="10"/>
    </row>
    <row r="173" customFormat="false" ht="15.75" hidden="false" customHeight="true" outlineLevel="0" collapsed="false">
      <c r="A173" s="9" t="s">
        <v>10</v>
      </c>
      <c r="B173" s="10" t="s">
        <v>171</v>
      </c>
      <c r="C173" s="10" t="s">
        <v>172</v>
      </c>
      <c r="D173" s="10" t="s">
        <v>173</v>
      </c>
      <c r="E173" s="10" t="s">
        <v>180</v>
      </c>
      <c r="F173" s="26" t="n">
        <v>0.1</v>
      </c>
      <c r="G173" s="10" t="s">
        <v>178</v>
      </c>
      <c r="H173" s="10"/>
      <c r="I173" s="10" t="s">
        <v>179</v>
      </c>
      <c r="J173" s="9"/>
      <c r="K173" s="10"/>
      <c r="L173" s="10"/>
      <c r="M173" s="10"/>
    </row>
    <row r="174" customFormat="false" ht="15.75" hidden="false" customHeight="true" outlineLevel="0" collapsed="false">
      <c r="A174" s="9" t="s">
        <v>10</v>
      </c>
      <c r="B174" s="10" t="s">
        <v>171</v>
      </c>
      <c r="C174" s="10" t="s">
        <v>172</v>
      </c>
      <c r="D174" s="10" t="s">
        <v>173</v>
      </c>
      <c r="E174" s="10" t="s">
        <v>181</v>
      </c>
      <c r="F174" s="26" t="n">
        <v>0.1</v>
      </c>
      <c r="G174" s="10" t="s">
        <v>178</v>
      </c>
      <c r="H174" s="10"/>
      <c r="I174" s="10" t="s">
        <v>179</v>
      </c>
      <c r="J174" s="9"/>
      <c r="K174" s="10"/>
      <c r="L174" s="10"/>
      <c r="M174" s="10"/>
    </row>
    <row r="175" customFormat="false" ht="15.75" hidden="false" customHeight="true" outlineLevel="0" collapsed="false">
      <c r="A175" s="9" t="s">
        <v>10</v>
      </c>
      <c r="B175" s="10" t="s">
        <v>171</v>
      </c>
      <c r="C175" s="10" t="s">
        <v>172</v>
      </c>
      <c r="D175" s="10" t="s">
        <v>173</v>
      </c>
      <c r="E175" s="10" t="s">
        <v>182</v>
      </c>
      <c r="F175" s="26" t="n">
        <v>0.1</v>
      </c>
      <c r="G175" s="10" t="s">
        <v>178</v>
      </c>
      <c r="H175" s="10"/>
      <c r="I175" s="10" t="s">
        <v>179</v>
      </c>
      <c r="J175" s="9"/>
      <c r="K175" s="10"/>
      <c r="L175" s="10"/>
      <c r="M175" s="10"/>
    </row>
    <row r="176" customFormat="false" ht="15.75" hidden="false" customHeight="true" outlineLevel="0" collapsed="false">
      <c r="A176" s="9" t="s">
        <v>10</v>
      </c>
      <c r="B176" s="10" t="s">
        <v>171</v>
      </c>
      <c r="C176" s="10" t="s">
        <v>172</v>
      </c>
      <c r="D176" s="10" t="s">
        <v>173</v>
      </c>
      <c r="E176" s="10" t="s">
        <v>183</v>
      </c>
      <c r="F176" s="26" t="n">
        <v>0.1</v>
      </c>
      <c r="G176" s="10" t="s">
        <v>178</v>
      </c>
      <c r="H176" s="10"/>
      <c r="I176" s="10" t="s">
        <v>179</v>
      </c>
      <c r="J176" s="9"/>
      <c r="K176" s="10"/>
      <c r="L176" s="10"/>
      <c r="M176" s="10"/>
    </row>
    <row r="177" customFormat="false" ht="15.75" hidden="false" customHeight="true" outlineLevel="0" collapsed="false">
      <c r="A177" s="9" t="s">
        <v>10</v>
      </c>
      <c r="B177" s="10" t="s">
        <v>171</v>
      </c>
      <c r="C177" s="10" t="s">
        <v>172</v>
      </c>
      <c r="D177" s="10" t="s">
        <v>173</v>
      </c>
      <c r="E177" s="10" t="s">
        <v>184</v>
      </c>
      <c r="F177" s="26" t="n">
        <v>0.1</v>
      </c>
      <c r="G177" s="10" t="s">
        <v>178</v>
      </c>
      <c r="H177" s="10"/>
      <c r="I177" s="10" t="s">
        <v>179</v>
      </c>
      <c r="J177" s="9"/>
      <c r="K177" s="10"/>
      <c r="L177" s="10"/>
      <c r="M177" s="10"/>
    </row>
    <row r="178" customFormat="false" ht="15.75" hidden="false" customHeight="true" outlineLevel="0" collapsed="false">
      <c r="A178" s="9" t="s">
        <v>10</v>
      </c>
      <c r="B178" s="10" t="s">
        <v>171</v>
      </c>
      <c r="C178" s="10" t="s">
        <v>172</v>
      </c>
      <c r="D178" s="10" t="s">
        <v>173</v>
      </c>
      <c r="E178" s="10" t="s">
        <v>185</v>
      </c>
      <c r="F178" s="26" t="n">
        <v>0.1</v>
      </c>
      <c r="G178" s="10" t="s">
        <v>178</v>
      </c>
      <c r="H178" s="10"/>
      <c r="I178" s="10" t="s">
        <v>179</v>
      </c>
      <c r="J178" s="9"/>
      <c r="K178" s="10"/>
      <c r="L178" s="10"/>
      <c r="M178" s="10"/>
    </row>
    <row r="179" customFormat="false" ht="15.75" hidden="false" customHeight="true" outlineLevel="0" collapsed="false">
      <c r="A179" s="9" t="s">
        <v>10</v>
      </c>
      <c r="B179" s="10" t="s">
        <v>171</v>
      </c>
      <c r="C179" s="10" t="s">
        <v>172</v>
      </c>
      <c r="D179" s="10" t="s">
        <v>173</v>
      </c>
      <c r="E179" s="10" t="s">
        <v>186</v>
      </c>
      <c r="F179" s="26" t="n">
        <v>0.1</v>
      </c>
      <c r="G179" s="10" t="s">
        <v>178</v>
      </c>
      <c r="H179" s="10"/>
      <c r="I179" s="10" t="s">
        <v>179</v>
      </c>
      <c r="J179" s="9"/>
      <c r="K179" s="10"/>
      <c r="L179" s="10"/>
      <c r="M179" s="10"/>
    </row>
    <row r="180" customFormat="false" ht="15.75" hidden="false" customHeight="true" outlineLevel="0" collapsed="false">
      <c r="A180" s="9" t="s">
        <v>10</v>
      </c>
      <c r="B180" s="10" t="s">
        <v>171</v>
      </c>
      <c r="C180" s="10" t="s">
        <v>172</v>
      </c>
      <c r="D180" s="10" t="s">
        <v>173</v>
      </c>
      <c r="E180" s="10" t="s">
        <v>187</v>
      </c>
      <c r="F180" s="26" t="n">
        <v>0.1</v>
      </c>
      <c r="G180" s="10" t="s">
        <v>178</v>
      </c>
      <c r="H180" s="10"/>
      <c r="I180" s="10" t="s">
        <v>179</v>
      </c>
      <c r="J180" s="9"/>
      <c r="K180" s="10"/>
      <c r="L180" s="10"/>
      <c r="M180" s="10"/>
    </row>
    <row r="181" customFormat="false" ht="15.75" hidden="false" customHeight="true" outlineLevel="0" collapsed="false">
      <c r="A181" s="9" t="s">
        <v>10</v>
      </c>
      <c r="B181" s="10" t="s">
        <v>171</v>
      </c>
      <c r="C181" s="10" t="s">
        <v>172</v>
      </c>
      <c r="D181" s="10" t="s">
        <v>173</v>
      </c>
      <c r="E181" s="10" t="s">
        <v>188</v>
      </c>
      <c r="F181" s="26" t="n">
        <v>0.1</v>
      </c>
      <c r="G181" s="10" t="s">
        <v>178</v>
      </c>
      <c r="H181" s="10"/>
      <c r="I181" s="10" t="s">
        <v>179</v>
      </c>
      <c r="J181" s="9"/>
      <c r="K181" s="10"/>
      <c r="L181" s="10"/>
      <c r="M181" s="10"/>
    </row>
    <row r="182" customFormat="false" ht="15.75" hidden="false" customHeight="true" outlineLevel="0" collapsed="false">
      <c r="A182" s="9" t="s">
        <v>10</v>
      </c>
      <c r="B182" s="10" t="s">
        <v>189</v>
      </c>
      <c r="C182" s="10" t="s">
        <v>190</v>
      </c>
      <c r="D182" s="10" t="s">
        <v>191</v>
      </c>
      <c r="E182" s="10" t="s">
        <v>192</v>
      </c>
      <c r="F182" s="26" t="s">
        <v>193</v>
      </c>
      <c r="G182" s="10"/>
      <c r="H182" s="10"/>
      <c r="I182" s="10"/>
      <c r="J182" s="9"/>
      <c r="K182" s="10"/>
      <c r="L182" s="10"/>
      <c r="M182" s="10"/>
    </row>
    <row r="183" customFormat="false" ht="15.75" hidden="false" customHeight="true" outlineLevel="0" collapsed="false">
      <c r="A183" s="9" t="s">
        <v>10</v>
      </c>
      <c r="B183" s="10" t="s">
        <v>189</v>
      </c>
      <c r="C183" s="10" t="s">
        <v>190</v>
      </c>
      <c r="D183" s="10" t="s">
        <v>191</v>
      </c>
      <c r="E183" s="10" t="s">
        <v>194</v>
      </c>
      <c r="F183" s="26" t="s">
        <v>195</v>
      </c>
      <c r="G183" s="10"/>
      <c r="H183" s="10"/>
      <c r="I183" s="10"/>
      <c r="J183" s="9"/>
      <c r="K183" s="10"/>
      <c r="L183" s="10"/>
      <c r="M183" s="10"/>
    </row>
    <row r="184" customFormat="false" ht="15.75" hidden="false" customHeight="true" outlineLevel="0" collapsed="false">
      <c r="A184" s="9" t="s">
        <v>10</v>
      </c>
      <c r="B184" s="10" t="s">
        <v>189</v>
      </c>
      <c r="C184" s="10" t="s">
        <v>190</v>
      </c>
      <c r="D184" s="10" t="s">
        <v>191</v>
      </c>
      <c r="E184" s="10" t="s">
        <v>196</v>
      </c>
      <c r="F184" s="26" t="n">
        <v>12345</v>
      </c>
      <c r="G184" s="10"/>
      <c r="H184" s="10"/>
      <c r="I184" s="10"/>
      <c r="J184" s="9"/>
      <c r="K184" s="10"/>
      <c r="L184" s="10"/>
      <c r="M184" s="10"/>
    </row>
    <row r="185" customFormat="false" ht="15.75" hidden="false" customHeight="true" outlineLevel="0" collapsed="false">
      <c r="A185" s="9" t="s">
        <v>10</v>
      </c>
      <c r="B185" s="10" t="s">
        <v>189</v>
      </c>
      <c r="C185" s="10" t="s">
        <v>190</v>
      </c>
      <c r="D185" s="10" t="s">
        <v>191</v>
      </c>
      <c r="E185" s="10" t="s">
        <v>197</v>
      </c>
      <c r="F185" s="26" t="s">
        <v>198</v>
      </c>
      <c r="G185" s="10"/>
      <c r="H185" s="10"/>
      <c r="I185" s="10"/>
      <c r="J185" s="9"/>
      <c r="K185" s="10"/>
      <c r="L185" s="10"/>
      <c r="M185" s="10"/>
    </row>
    <row r="186" customFormat="false" ht="15.75" hidden="false" customHeight="true" outlineLevel="0" collapsed="false">
      <c r="A186" s="9" t="s">
        <v>10</v>
      </c>
      <c r="B186" s="10" t="s">
        <v>189</v>
      </c>
      <c r="C186" s="10" t="s">
        <v>190</v>
      </c>
      <c r="D186" s="10" t="s">
        <v>191</v>
      </c>
      <c r="E186" s="10" t="s">
        <v>199</v>
      </c>
      <c r="F186" s="26" t="s">
        <v>200</v>
      </c>
      <c r="G186" s="10"/>
      <c r="H186" s="10"/>
      <c r="I186" s="10"/>
      <c r="J186" s="9"/>
      <c r="K186" s="10"/>
      <c r="L186" s="10"/>
      <c r="M186" s="10"/>
    </row>
    <row r="187" customFormat="false" ht="15.75" hidden="false" customHeight="true" outlineLevel="0" collapsed="false">
      <c r="A187" s="9" t="s">
        <v>10</v>
      </c>
      <c r="B187" s="10" t="s">
        <v>189</v>
      </c>
      <c r="C187" s="10" t="s">
        <v>190</v>
      </c>
      <c r="D187" s="10" t="s">
        <v>201</v>
      </c>
      <c r="E187" s="10" t="s">
        <v>202</v>
      </c>
      <c r="F187" s="26" t="s">
        <v>203</v>
      </c>
      <c r="G187" s="10"/>
      <c r="H187" s="10"/>
      <c r="I187" s="10"/>
      <c r="J187" s="9"/>
      <c r="K187" s="10"/>
      <c r="L187" s="10"/>
      <c r="M187" s="10"/>
    </row>
    <row r="188" customFormat="false" ht="15.75" hidden="false" customHeight="true" outlineLevel="0" collapsed="false">
      <c r="A188" s="9" t="s">
        <v>10</v>
      </c>
      <c r="B188" s="10" t="s">
        <v>189</v>
      </c>
      <c r="C188" s="10" t="s">
        <v>190</v>
      </c>
      <c r="D188" s="10" t="s">
        <v>201</v>
      </c>
      <c r="E188" s="34" t="s">
        <v>204</v>
      </c>
      <c r="F188" s="26" t="s">
        <v>205</v>
      </c>
      <c r="G188" s="10"/>
      <c r="H188" s="10"/>
      <c r="I188" s="10"/>
      <c r="J188" s="9"/>
      <c r="K188" s="10"/>
      <c r="L188" s="10"/>
      <c r="M188" s="10"/>
    </row>
    <row r="189" customFormat="false" ht="15.75" hidden="false" customHeight="true" outlineLevel="0" collapsed="false">
      <c r="A189" s="9" t="s">
        <v>10</v>
      </c>
      <c r="B189" s="10" t="s">
        <v>189</v>
      </c>
      <c r="C189" s="10" t="s">
        <v>190</v>
      </c>
      <c r="D189" s="10" t="s">
        <v>201</v>
      </c>
      <c r="E189" s="10" t="s">
        <v>206</v>
      </c>
      <c r="F189" s="26" t="s">
        <v>207</v>
      </c>
      <c r="G189" s="10"/>
      <c r="H189" s="10"/>
      <c r="I189" s="10"/>
      <c r="J189" s="9"/>
      <c r="K189" s="10"/>
      <c r="L189" s="10"/>
      <c r="M189" s="10"/>
    </row>
    <row r="190" customFormat="false" ht="15.75" hidden="false" customHeight="true" outlineLevel="0" collapsed="false">
      <c r="A190" s="9" t="s">
        <v>10</v>
      </c>
      <c r="B190" s="10" t="s">
        <v>189</v>
      </c>
      <c r="C190" s="10" t="s">
        <v>190</v>
      </c>
      <c r="D190" s="10" t="s">
        <v>201</v>
      </c>
      <c r="E190" s="10" t="s">
        <v>208</v>
      </c>
      <c r="F190" s="26" t="s">
        <v>209</v>
      </c>
      <c r="G190" s="10"/>
      <c r="H190" s="10"/>
      <c r="I190" s="10"/>
      <c r="J190" s="9"/>
      <c r="K190" s="10"/>
      <c r="L190" s="10"/>
      <c r="M190" s="10"/>
    </row>
    <row r="191" customFormat="false" ht="15.75" hidden="false" customHeight="true" outlineLevel="0" collapsed="false">
      <c r="A191" s="9" t="s">
        <v>10</v>
      </c>
      <c r="B191" s="10" t="s">
        <v>189</v>
      </c>
      <c r="C191" s="10" t="s">
        <v>190</v>
      </c>
      <c r="D191" s="10" t="s">
        <v>210</v>
      </c>
      <c r="E191" s="10" t="s">
        <v>211</v>
      </c>
      <c r="F191" s="26" t="s">
        <v>212</v>
      </c>
      <c r="G191" s="10"/>
      <c r="H191" s="10"/>
      <c r="I191" s="10"/>
      <c r="J191" s="9"/>
      <c r="K191" s="10"/>
      <c r="L191" s="10"/>
      <c r="M191" s="10"/>
    </row>
    <row r="192" customFormat="false" ht="15.75" hidden="false" customHeight="true" outlineLevel="0" collapsed="false">
      <c r="A192" s="9" t="s">
        <v>10</v>
      </c>
      <c r="B192" s="10" t="s">
        <v>189</v>
      </c>
      <c r="C192" s="10" t="s">
        <v>190</v>
      </c>
      <c r="D192" s="10" t="s">
        <v>210</v>
      </c>
      <c r="E192" s="10" t="s">
        <v>213</v>
      </c>
      <c r="F192" s="26" t="s">
        <v>214</v>
      </c>
      <c r="G192" s="10"/>
      <c r="H192" s="10"/>
      <c r="I192" s="10"/>
      <c r="J192" s="9"/>
      <c r="K192" s="10"/>
      <c r="L192" s="10"/>
      <c r="M192" s="10"/>
    </row>
    <row r="193" customFormat="false" ht="15.75" hidden="false" customHeight="true" outlineLevel="0" collapsed="false">
      <c r="A193" s="9" t="s">
        <v>10</v>
      </c>
      <c r="B193" s="10" t="s">
        <v>189</v>
      </c>
      <c r="C193" s="10" t="s">
        <v>190</v>
      </c>
      <c r="D193" s="10" t="s">
        <v>210</v>
      </c>
      <c r="E193" s="10" t="s">
        <v>215</v>
      </c>
      <c r="F193" s="26" t="s">
        <v>216</v>
      </c>
      <c r="G193" s="10"/>
      <c r="H193" s="10"/>
      <c r="I193" s="10"/>
      <c r="J193" s="9"/>
      <c r="K193" s="10"/>
      <c r="L193" s="10"/>
      <c r="M193" s="10"/>
    </row>
    <row r="194" customFormat="false" ht="15.75" hidden="false" customHeight="true" outlineLevel="0" collapsed="false">
      <c r="A194" s="9" t="s">
        <v>10</v>
      </c>
      <c r="B194" s="10" t="s">
        <v>189</v>
      </c>
      <c r="C194" s="10" t="s">
        <v>190</v>
      </c>
      <c r="D194" s="10" t="s">
        <v>210</v>
      </c>
      <c r="E194" s="10" t="s">
        <v>45</v>
      </c>
      <c r="F194" s="26" t="s">
        <v>217</v>
      </c>
      <c r="G194" s="10"/>
      <c r="H194" s="10"/>
      <c r="I194" s="10"/>
      <c r="J194" s="9"/>
      <c r="K194" s="10"/>
      <c r="L194" s="10"/>
      <c r="M194" s="10"/>
    </row>
    <row r="195" customFormat="false" ht="15.75" hidden="false" customHeight="true" outlineLevel="0" collapsed="false">
      <c r="A195" s="9" t="s">
        <v>10</v>
      </c>
      <c r="B195" s="10" t="s">
        <v>189</v>
      </c>
      <c r="C195" s="10" t="s">
        <v>190</v>
      </c>
      <c r="D195" s="10" t="s">
        <v>210</v>
      </c>
      <c r="E195" s="10" t="s">
        <v>218</v>
      </c>
      <c r="F195" s="26" t="s">
        <v>219</v>
      </c>
      <c r="G195" s="10"/>
      <c r="H195" s="10"/>
      <c r="I195" s="10"/>
      <c r="J195" s="9"/>
      <c r="K195" s="10"/>
      <c r="L195" s="10"/>
      <c r="M195" s="10"/>
    </row>
    <row r="196" customFormat="false" ht="15.75" hidden="false" customHeight="true" outlineLevel="0" collapsed="false">
      <c r="A196" s="9" t="s">
        <v>10</v>
      </c>
      <c r="B196" s="10" t="s">
        <v>189</v>
      </c>
      <c r="C196" s="10" t="s">
        <v>190</v>
      </c>
      <c r="D196" s="10" t="s">
        <v>210</v>
      </c>
      <c r="E196" s="10" t="s">
        <v>220</v>
      </c>
      <c r="F196" s="26" t="n">
        <v>1</v>
      </c>
      <c r="G196" s="10" t="s">
        <v>221</v>
      </c>
      <c r="H196" s="10"/>
      <c r="I196" s="10"/>
      <c r="J196" s="9"/>
      <c r="K196" s="10"/>
      <c r="L196" s="10"/>
      <c r="M196" s="10"/>
    </row>
    <row r="197" customFormat="false" ht="15.75" hidden="false" customHeight="true" outlineLevel="0" collapsed="false">
      <c r="A197" s="9" t="s">
        <v>10</v>
      </c>
      <c r="B197" s="10" t="s">
        <v>189</v>
      </c>
      <c r="C197" s="10" t="s">
        <v>190</v>
      </c>
      <c r="D197" s="10" t="s">
        <v>210</v>
      </c>
      <c r="E197" s="10" t="s">
        <v>222</v>
      </c>
      <c r="F197" s="26" t="s">
        <v>223</v>
      </c>
      <c r="G197" s="10" t="s">
        <v>224</v>
      </c>
      <c r="H197" s="10"/>
      <c r="I197" s="10"/>
      <c r="J197" s="9"/>
      <c r="K197" s="10"/>
      <c r="L197" s="10"/>
      <c r="M197" s="10"/>
    </row>
    <row r="198" customFormat="false" ht="15.75" hidden="false" customHeight="true" outlineLevel="0" collapsed="false">
      <c r="A198" s="9" t="s">
        <v>10</v>
      </c>
      <c r="B198" s="10" t="s">
        <v>189</v>
      </c>
      <c r="C198" s="10" t="s">
        <v>190</v>
      </c>
      <c r="D198" s="10" t="s">
        <v>210</v>
      </c>
      <c r="E198" s="34" t="s">
        <v>225</v>
      </c>
      <c r="F198" s="26" t="n">
        <v>10500</v>
      </c>
      <c r="G198" s="10"/>
      <c r="H198" s="10"/>
      <c r="I198" s="10"/>
      <c r="J198" s="9"/>
      <c r="K198" s="10"/>
      <c r="L198" s="10"/>
      <c r="M198" s="10"/>
    </row>
    <row r="199" customFormat="false" ht="15.75" hidden="false" customHeight="true" outlineLevel="0" collapsed="false">
      <c r="A199" s="9" t="s">
        <v>10</v>
      </c>
      <c r="B199" s="10" t="s">
        <v>189</v>
      </c>
      <c r="C199" s="10" t="s">
        <v>190</v>
      </c>
      <c r="D199" s="10" t="s">
        <v>210</v>
      </c>
      <c r="E199" s="10" t="s">
        <v>226</v>
      </c>
      <c r="F199" s="26" t="n">
        <v>0</v>
      </c>
      <c r="G199" s="10"/>
      <c r="H199" s="10"/>
      <c r="I199" s="10"/>
      <c r="J199" s="9"/>
      <c r="K199" s="10"/>
      <c r="L199" s="10"/>
      <c r="M199" s="10"/>
    </row>
    <row r="200" customFormat="false" ht="15.75" hidden="false" customHeight="true" outlineLevel="0" collapsed="false">
      <c r="A200" s="9" t="s">
        <v>10</v>
      </c>
      <c r="B200" s="10" t="s">
        <v>189</v>
      </c>
      <c r="C200" s="10" t="s">
        <v>190</v>
      </c>
      <c r="D200" s="10" t="s">
        <v>210</v>
      </c>
      <c r="E200" s="10" t="s">
        <v>227</v>
      </c>
      <c r="F200" s="26" t="n">
        <v>0</v>
      </c>
      <c r="G200" s="10" t="s">
        <v>228</v>
      </c>
      <c r="H200" s="10"/>
      <c r="I200" s="10"/>
      <c r="J200" s="9"/>
      <c r="K200" s="10"/>
      <c r="L200" s="10"/>
      <c r="M200" s="10"/>
    </row>
    <row r="201" customFormat="false" ht="15.75" hidden="false" customHeight="true" outlineLevel="0" collapsed="false">
      <c r="A201" s="9" t="s">
        <v>10</v>
      </c>
      <c r="B201" s="10" t="s">
        <v>189</v>
      </c>
      <c r="C201" s="10" t="s">
        <v>190</v>
      </c>
      <c r="D201" s="10" t="s">
        <v>210</v>
      </c>
      <c r="E201" s="10" t="s">
        <v>229</v>
      </c>
      <c r="F201" s="26" t="s">
        <v>64</v>
      </c>
      <c r="G201" s="10"/>
      <c r="H201" s="10"/>
      <c r="I201" s="10"/>
      <c r="J201" s="9"/>
      <c r="K201" s="10"/>
      <c r="L201" s="10"/>
      <c r="M201" s="10"/>
    </row>
    <row r="202" customFormat="false" ht="15.75" hidden="false" customHeight="true" outlineLevel="0" collapsed="false">
      <c r="A202" s="9" t="s">
        <v>10</v>
      </c>
      <c r="B202" s="10" t="s">
        <v>189</v>
      </c>
      <c r="C202" s="10" t="s">
        <v>190</v>
      </c>
      <c r="D202" s="10" t="s">
        <v>210</v>
      </c>
      <c r="E202" s="10" t="s">
        <v>230</v>
      </c>
      <c r="F202" s="26" t="n">
        <v>0</v>
      </c>
      <c r="G202" s="10" t="s">
        <v>231</v>
      </c>
      <c r="H202" s="10"/>
      <c r="I202" s="10" t="s">
        <v>232</v>
      </c>
      <c r="J202" s="9"/>
      <c r="K202" s="10"/>
      <c r="L202" s="10"/>
      <c r="M202" s="10"/>
    </row>
    <row r="203" customFormat="false" ht="15.75" hidden="false" customHeight="true" outlineLevel="0" collapsed="false">
      <c r="A203" s="9" t="s">
        <v>10</v>
      </c>
      <c r="B203" s="10" t="s">
        <v>189</v>
      </c>
      <c r="C203" s="10" t="s">
        <v>190</v>
      </c>
      <c r="D203" s="10" t="s">
        <v>210</v>
      </c>
      <c r="E203" s="10" t="s">
        <v>233</v>
      </c>
      <c r="F203" s="26" t="n">
        <v>1895000</v>
      </c>
      <c r="G203" s="10" t="s">
        <v>234</v>
      </c>
      <c r="H203" s="10"/>
      <c r="I203" s="10" t="s">
        <v>69</v>
      </c>
      <c r="J203" s="9"/>
      <c r="K203" s="10"/>
      <c r="L203" s="10"/>
      <c r="M203" s="10"/>
    </row>
    <row r="204" customFormat="false" ht="15.75" hidden="false" customHeight="true" outlineLevel="0" collapsed="false">
      <c r="A204" s="9" t="s">
        <v>10</v>
      </c>
      <c r="B204" s="10" t="s">
        <v>189</v>
      </c>
      <c r="C204" s="10" t="s">
        <v>190</v>
      </c>
      <c r="D204" s="10" t="s">
        <v>210</v>
      </c>
      <c r="E204" s="10" t="s">
        <v>235</v>
      </c>
      <c r="F204" s="26" t="e">
        <f aca="false">#REF!</f>
        <v>#REF!</v>
      </c>
      <c r="G204" s="10" t="e">
        <f aca="false">#REF!</f>
        <v>#REF!</v>
      </c>
      <c r="H204" s="10"/>
      <c r="I204" s="10" t="e">
        <f aca="false">#REF!</f>
        <v>#REF!</v>
      </c>
      <c r="J204" s="9"/>
      <c r="K204" s="10"/>
      <c r="L204" s="10"/>
      <c r="M204" s="10"/>
    </row>
    <row r="205" customFormat="false" ht="15.75" hidden="false" customHeight="true" outlineLevel="0" collapsed="false">
      <c r="A205" s="9" t="s">
        <v>10</v>
      </c>
      <c r="B205" s="10" t="s">
        <v>189</v>
      </c>
      <c r="C205" s="10" t="s">
        <v>190</v>
      </c>
      <c r="D205" s="10" t="s">
        <v>210</v>
      </c>
      <c r="E205" s="34" t="s">
        <v>236</v>
      </c>
      <c r="F205" s="26" t="n">
        <v>22516</v>
      </c>
      <c r="G205" s="10"/>
      <c r="H205" s="10"/>
      <c r="I205" s="10" t="s">
        <v>237</v>
      </c>
      <c r="J205" s="9"/>
      <c r="K205" s="10"/>
      <c r="L205" s="10"/>
      <c r="M205" s="10"/>
    </row>
    <row r="206" customFormat="false" ht="15.75" hidden="false" customHeight="true" outlineLevel="0" collapsed="false">
      <c r="A206" s="9" t="s">
        <v>10</v>
      </c>
      <c r="B206" s="10" t="s">
        <v>189</v>
      </c>
      <c r="C206" s="10" t="s">
        <v>190</v>
      </c>
      <c r="D206" s="10" t="s">
        <v>210</v>
      </c>
      <c r="E206" s="34" t="s">
        <v>238</v>
      </c>
      <c r="F206" s="26" t="s">
        <v>223</v>
      </c>
      <c r="G206" s="10"/>
      <c r="H206" s="10"/>
      <c r="I206" s="10"/>
      <c r="J206" s="9"/>
      <c r="K206" s="10"/>
      <c r="L206" s="10"/>
      <c r="M206" s="10"/>
    </row>
    <row r="207" customFormat="false" ht="15.75" hidden="false" customHeight="true" outlineLevel="0" collapsed="false">
      <c r="A207" s="9" t="s">
        <v>10</v>
      </c>
      <c r="B207" s="10" t="s">
        <v>189</v>
      </c>
      <c r="C207" s="10" t="s">
        <v>190</v>
      </c>
      <c r="D207" s="10" t="s">
        <v>210</v>
      </c>
      <c r="E207" s="10" t="s">
        <v>239</v>
      </c>
      <c r="F207" s="26" t="s">
        <v>125</v>
      </c>
      <c r="G207" s="10"/>
      <c r="H207" s="10"/>
      <c r="I207" s="10"/>
      <c r="J207" s="9"/>
      <c r="K207" s="10"/>
      <c r="L207" s="10"/>
      <c r="M207" s="10"/>
    </row>
    <row r="208" customFormat="false" ht="15.75" hidden="false" customHeight="true" outlineLevel="0" collapsed="false">
      <c r="A208" s="9" t="s">
        <v>10</v>
      </c>
      <c r="B208" s="10" t="s">
        <v>189</v>
      </c>
      <c r="C208" s="10" t="s">
        <v>190</v>
      </c>
      <c r="D208" s="10" t="s">
        <v>210</v>
      </c>
      <c r="E208" s="10" t="s">
        <v>240</v>
      </c>
      <c r="F208" s="26" t="s">
        <v>241</v>
      </c>
      <c r="G208" s="10" t="s">
        <v>242</v>
      </c>
      <c r="H208" s="10"/>
      <c r="I208" s="10"/>
      <c r="J208" s="9"/>
      <c r="K208" s="10"/>
      <c r="L208" s="10"/>
      <c r="M208" s="10"/>
    </row>
    <row r="209" customFormat="false" ht="15.75" hidden="false" customHeight="true" outlineLevel="0" collapsed="false">
      <c r="A209" s="9" t="s">
        <v>10</v>
      </c>
      <c r="B209" s="10" t="s">
        <v>189</v>
      </c>
      <c r="C209" s="10" t="s">
        <v>190</v>
      </c>
      <c r="D209" s="10" t="s">
        <v>210</v>
      </c>
      <c r="E209" s="10" t="s">
        <v>243</v>
      </c>
      <c r="F209" s="26" t="s">
        <v>244</v>
      </c>
      <c r="G209" s="10" t="s">
        <v>245</v>
      </c>
      <c r="H209" s="10"/>
      <c r="I209" s="10"/>
      <c r="J209" s="9"/>
      <c r="K209" s="10"/>
      <c r="L209" s="10"/>
      <c r="M209" s="10"/>
    </row>
    <row r="210" customFormat="false" ht="15.75" hidden="false" customHeight="true" outlineLevel="0" collapsed="false">
      <c r="A210" s="9" t="s">
        <v>10</v>
      </c>
      <c r="B210" s="10" t="s">
        <v>189</v>
      </c>
      <c r="C210" s="10" t="s">
        <v>190</v>
      </c>
      <c r="D210" s="10" t="s">
        <v>210</v>
      </c>
      <c r="E210" s="10" t="s">
        <v>246</v>
      </c>
      <c r="F210" s="26" t="s">
        <v>125</v>
      </c>
      <c r="G210" s="10"/>
      <c r="H210" s="10"/>
      <c r="I210" s="10"/>
      <c r="J210" s="9"/>
      <c r="K210" s="10"/>
      <c r="L210" s="10"/>
      <c r="M210" s="10"/>
    </row>
    <row r="211" customFormat="false" ht="15.75" hidden="false" customHeight="true" outlineLevel="0" collapsed="false">
      <c r="A211" s="9" t="s">
        <v>10</v>
      </c>
      <c r="B211" s="10" t="s">
        <v>189</v>
      </c>
      <c r="C211" s="10" t="s">
        <v>190</v>
      </c>
      <c r="D211" s="10" t="s">
        <v>210</v>
      </c>
      <c r="E211" s="10" t="s">
        <v>247</v>
      </c>
      <c r="F211" s="26" t="s">
        <v>61</v>
      </c>
      <c r="G211" s="10" t="s">
        <v>248</v>
      </c>
      <c r="H211" s="10"/>
      <c r="I211" s="10"/>
      <c r="J211" s="9"/>
      <c r="K211" s="10"/>
      <c r="L211" s="10"/>
      <c r="M211" s="10"/>
    </row>
    <row r="212" customFormat="false" ht="15.75" hidden="false" customHeight="true" outlineLevel="0" collapsed="false">
      <c r="A212" s="9" t="s">
        <v>10</v>
      </c>
      <c r="B212" s="10" t="s">
        <v>189</v>
      </c>
      <c r="C212" s="10" t="s">
        <v>190</v>
      </c>
      <c r="D212" s="10" t="s">
        <v>210</v>
      </c>
      <c r="E212" s="10" t="s">
        <v>249</v>
      </c>
      <c r="F212" s="26" t="s">
        <v>250</v>
      </c>
      <c r="G212" s="10"/>
      <c r="H212" s="10"/>
      <c r="I212" s="10" t="s">
        <v>251</v>
      </c>
      <c r="J212" s="9"/>
      <c r="K212" s="10"/>
      <c r="L212" s="10"/>
      <c r="M212" s="10"/>
    </row>
    <row r="213" customFormat="false" ht="15.75" hidden="false" customHeight="true" outlineLevel="0" collapsed="false">
      <c r="A213" s="9" t="s">
        <v>10</v>
      </c>
      <c r="B213" s="10" t="s">
        <v>189</v>
      </c>
      <c r="C213" s="10" t="s">
        <v>190</v>
      </c>
      <c r="D213" s="10" t="s">
        <v>210</v>
      </c>
      <c r="E213" s="10" t="s">
        <v>252</v>
      </c>
      <c r="F213" s="26" t="s">
        <v>253</v>
      </c>
      <c r="G213" s="10"/>
      <c r="H213" s="10"/>
      <c r="I213" s="10"/>
      <c r="J213" s="9"/>
      <c r="K213" s="10"/>
      <c r="L213" s="10"/>
      <c r="M213" s="10"/>
    </row>
    <row r="214" customFormat="false" ht="15.75" hidden="false" customHeight="true" outlineLevel="0" collapsed="false">
      <c r="A214" s="9" t="s">
        <v>10</v>
      </c>
      <c r="B214" s="10" t="s">
        <v>189</v>
      </c>
      <c r="C214" s="10" t="s">
        <v>190</v>
      </c>
      <c r="D214" s="10" t="s">
        <v>210</v>
      </c>
      <c r="E214" s="10" t="s">
        <v>254</v>
      </c>
      <c r="F214" s="26" t="s">
        <v>125</v>
      </c>
      <c r="G214" s="10"/>
      <c r="H214" s="10"/>
      <c r="I214" s="10"/>
      <c r="J214" s="9"/>
      <c r="K214" s="10"/>
      <c r="L214" s="10"/>
      <c r="M214" s="10"/>
    </row>
    <row r="215" customFormat="false" ht="15.75" hidden="false" customHeight="true" outlineLevel="0" collapsed="false">
      <c r="A215" s="9" t="s">
        <v>10</v>
      </c>
      <c r="B215" s="10" t="s">
        <v>189</v>
      </c>
      <c r="C215" s="10" t="s">
        <v>190</v>
      </c>
      <c r="D215" s="10" t="s">
        <v>210</v>
      </c>
      <c r="E215" s="10" t="s">
        <v>255</v>
      </c>
      <c r="F215" s="26" t="s">
        <v>256</v>
      </c>
      <c r="G215" s="10" t="s">
        <v>257</v>
      </c>
      <c r="H215" s="10"/>
      <c r="I215" s="10"/>
      <c r="J215" s="9"/>
      <c r="K215" s="10"/>
      <c r="L215" s="10"/>
      <c r="M215" s="10"/>
    </row>
    <row r="216" customFormat="false" ht="15.75" hidden="false" customHeight="true" outlineLevel="0" collapsed="false">
      <c r="A216" s="9" t="s">
        <v>10</v>
      </c>
      <c r="B216" s="10" t="s">
        <v>189</v>
      </c>
      <c r="C216" s="10" t="s">
        <v>190</v>
      </c>
      <c r="D216" s="10" t="s">
        <v>210</v>
      </c>
      <c r="E216" s="10" t="s">
        <v>258</v>
      </c>
      <c r="F216" s="26" t="s">
        <v>223</v>
      </c>
      <c r="G216" s="10"/>
      <c r="H216" s="10"/>
      <c r="I216" s="10"/>
      <c r="J216" s="9"/>
      <c r="K216" s="10"/>
      <c r="L216" s="10"/>
      <c r="M216" s="10"/>
    </row>
    <row r="217" customFormat="false" ht="15.75" hidden="false" customHeight="true" outlineLevel="0" collapsed="false">
      <c r="A217" s="9" t="s">
        <v>10</v>
      </c>
      <c r="B217" s="10" t="s">
        <v>189</v>
      </c>
      <c r="C217" s="10" t="s">
        <v>190</v>
      </c>
      <c r="D217" s="10" t="s">
        <v>210</v>
      </c>
      <c r="E217" s="10" t="s">
        <v>259</v>
      </c>
      <c r="F217" s="26" t="s">
        <v>223</v>
      </c>
      <c r="G217" s="10"/>
      <c r="H217" s="10"/>
      <c r="I217" s="10"/>
      <c r="J217" s="9"/>
      <c r="K217" s="10"/>
      <c r="L217" s="10"/>
      <c r="M217" s="10"/>
    </row>
    <row r="218" customFormat="false" ht="15.75" hidden="false" customHeight="true" outlineLevel="0" collapsed="false">
      <c r="A218" s="9" t="s">
        <v>10</v>
      </c>
      <c r="B218" s="10" t="s">
        <v>189</v>
      </c>
      <c r="C218" s="10" t="s">
        <v>190</v>
      </c>
      <c r="D218" s="10" t="s">
        <v>210</v>
      </c>
      <c r="E218" s="10" t="s">
        <v>260</v>
      </c>
      <c r="F218" s="26" t="n">
        <v>10</v>
      </c>
      <c r="G218" s="10"/>
      <c r="H218" s="10"/>
      <c r="I218" s="10"/>
      <c r="J218" s="9"/>
      <c r="K218" s="10"/>
      <c r="L218" s="10"/>
      <c r="M218" s="10"/>
    </row>
    <row r="219" customFormat="false" ht="15.75" hidden="false" customHeight="true" outlineLevel="0" collapsed="false">
      <c r="A219" s="9" t="s">
        <v>10</v>
      </c>
      <c r="B219" s="10" t="s">
        <v>189</v>
      </c>
      <c r="C219" s="10" t="s">
        <v>190</v>
      </c>
      <c r="D219" s="10" t="s">
        <v>210</v>
      </c>
      <c r="E219" s="10" t="s">
        <v>261</v>
      </c>
      <c r="F219" s="26" t="s">
        <v>223</v>
      </c>
      <c r="G219" s="10"/>
      <c r="H219" s="10"/>
      <c r="I219" s="10"/>
      <c r="J219" s="9"/>
      <c r="K219" s="10"/>
      <c r="L219" s="10"/>
      <c r="M219" s="10"/>
    </row>
    <row r="220" customFormat="false" ht="15.75" hidden="false" customHeight="true" outlineLevel="0" collapsed="false">
      <c r="A220" s="9" t="s">
        <v>10</v>
      </c>
      <c r="B220" s="10" t="s">
        <v>189</v>
      </c>
      <c r="C220" s="10" t="s">
        <v>190</v>
      </c>
      <c r="D220" s="10" t="s">
        <v>210</v>
      </c>
      <c r="E220" s="10" t="s">
        <v>262</v>
      </c>
      <c r="F220" s="26" t="s">
        <v>223</v>
      </c>
      <c r="G220" s="10"/>
      <c r="H220" s="10"/>
      <c r="I220" s="10"/>
      <c r="J220" s="9"/>
      <c r="K220" s="10"/>
      <c r="L220" s="10"/>
      <c r="M220" s="10"/>
    </row>
    <row r="221" customFormat="false" ht="15.75" hidden="false" customHeight="true" outlineLevel="0" collapsed="false">
      <c r="A221" s="9" t="s">
        <v>10</v>
      </c>
      <c r="B221" s="10" t="s">
        <v>189</v>
      </c>
      <c r="C221" s="10" t="s">
        <v>190</v>
      </c>
      <c r="D221" s="10" t="s">
        <v>210</v>
      </c>
      <c r="E221" s="10" t="s">
        <v>51</v>
      </c>
      <c r="F221" s="26" t="n">
        <v>1992</v>
      </c>
      <c r="G221" s="10"/>
      <c r="H221" s="10"/>
      <c r="I221" s="10"/>
      <c r="J221" s="9"/>
      <c r="K221" s="10"/>
      <c r="L221" s="10"/>
      <c r="M221" s="10"/>
    </row>
    <row r="222" customFormat="false" ht="15.75" hidden="false" customHeight="true" outlineLevel="0" collapsed="false">
      <c r="A222" s="9" t="s">
        <v>10</v>
      </c>
      <c r="B222" s="10" t="s">
        <v>189</v>
      </c>
      <c r="C222" s="10" t="s">
        <v>190</v>
      </c>
      <c r="D222" s="10" t="s">
        <v>210</v>
      </c>
      <c r="E222" s="10" t="s">
        <v>263</v>
      </c>
      <c r="F222" s="26" t="s">
        <v>264</v>
      </c>
      <c r="G222" s="10"/>
      <c r="H222" s="10"/>
      <c r="I222" s="10"/>
      <c r="J222" s="9"/>
      <c r="K222" s="10"/>
      <c r="L222" s="10"/>
      <c r="M222" s="10"/>
    </row>
    <row r="223" customFormat="false" ht="15.75" hidden="false" customHeight="true" outlineLevel="0" collapsed="false">
      <c r="A223" s="9" t="s">
        <v>10</v>
      </c>
      <c r="B223" s="10" t="s">
        <v>189</v>
      </c>
      <c r="C223" s="10" t="s">
        <v>190</v>
      </c>
      <c r="D223" s="10" t="s">
        <v>210</v>
      </c>
      <c r="E223" s="10" t="s">
        <v>265</v>
      </c>
      <c r="F223" s="26" t="n">
        <v>3</v>
      </c>
      <c r="G223" s="10" t="s">
        <v>266</v>
      </c>
      <c r="H223" s="10"/>
      <c r="I223" s="10"/>
      <c r="J223" s="9"/>
      <c r="K223" s="10"/>
      <c r="L223" s="10"/>
      <c r="M223" s="10"/>
    </row>
    <row r="224" customFormat="false" ht="15.75" hidden="false" customHeight="true" outlineLevel="0" collapsed="false">
      <c r="A224" s="9" t="s">
        <v>10</v>
      </c>
      <c r="B224" s="10" t="s">
        <v>189</v>
      </c>
      <c r="C224" s="10" t="s">
        <v>190</v>
      </c>
      <c r="D224" s="10" t="s">
        <v>210</v>
      </c>
      <c r="E224" s="10" t="s">
        <v>267</v>
      </c>
      <c r="F224" s="26" t="n">
        <v>0</v>
      </c>
      <c r="G224" s="10"/>
      <c r="H224" s="10"/>
      <c r="I224" s="10"/>
      <c r="J224" s="9"/>
      <c r="K224" s="10"/>
      <c r="L224" s="10"/>
      <c r="M224" s="10"/>
    </row>
    <row r="225" customFormat="false" ht="15.75" hidden="false" customHeight="true" outlineLevel="0" collapsed="false">
      <c r="A225" s="9" t="s">
        <v>10</v>
      </c>
      <c r="B225" s="10" t="s">
        <v>189</v>
      </c>
      <c r="C225" s="10" t="s">
        <v>190</v>
      </c>
      <c r="D225" s="10" t="s">
        <v>210</v>
      </c>
      <c r="E225" s="10" t="s">
        <v>268</v>
      </c>
      <c r="F225" s="26" t="s">
        <v>223</v>
      </c>
      <c r="G225" s="10"/>
      <c r="H225" s="10"/>
      <c r="I225" s="10"/>
      <c r="J225" s="9"/>
      <c r="K225" s="10"/>
      <c r="L225" s="10"/>
      <c r="M225" s="10"/>
    </row>
    <row r="226" customFormat="false" ht="15.75" hidden="false" customHeight="true" outlineLevel="0" collapsed="false">
      <c r="A226" s="9" t="s">
        <v>10</v>
      </c>
      <c r="B226" s="10" t="s">
        <v>189</v>
      </c>
      <c r="C226" s="10" t="s">
        <v>190</v>
      </c>
      <c r="D226" s="10" t="s">
        <v>210</v>
      </c>
      <c r="E226" s="10" t="s">
        <v>269</v>
      </c>
      <c r="F226" s="26" t="s">
        <v>223</v>
      </c>
      <c r="G226" s="10"/>
      <c r="H226" s="10"/>
      <c r="I226" s="10"/>
      <c r="J226" s="9"/>
      <c r="K226" s="10"/>
      <c r="L226" s="10"/>
      <c r="M226" s="10"/>
    </row>
    <row r="227" customFormat="false" ht="15.75" hidden="false" customHeight="true" outlineLevel="0" collapsed="false">
      <c r="A227" s="9" t="s">
        <v>10</v>
      </c>
      <c r="B227" s="10" t="s">
        <v>189</v>
      </c>
      <c r="C227" s="10" t="s">
        <v>190</v>
      </c>
      <c r="D227" s="10" t="s">
        <v>210</v>
      </c>
      <c r="E227" s="34" t="s">
        <v>270</v>
      </c>
      <c r="F227" s="26" t="s">
        <v>244</v>
      </c>
      <c r="G227" s="10" t="s">
        <v>271</v>
      </c>
      <c r="H227" s="10"/>
      <c r="I227" s="10"/>
      <c r="J227" s="9"/>
      <c r="K227" s="10"/>
      <c r="L227" s="10"/>
      <c r="M227" s="10"/>
    </row>
    <row r="228" customFormat="false" ht="15.75" hidden="false" customHeight="true" outlineLevel="0" collapsed="false">
      <c r="A228" s="9" t="s">
        <v>10</v>
      </c>
      <c r="B228" s="10" t="s">
        <v>189</v>
      </c>
      <c r="C228" s="10" t="s">
        <v>190</v>
      </c>
      <c r="D228" s="10" t="s">
        <v>210</v>
      </c>
      <c r="E228" s="10" t="s">
        <v>272</v>
      </c>
      <c r="F228" s="26" t="s">
        <v>250</v>
      </c>
      <c r="G228" s="10"/>
      <c r="H228" s="10"/>
      <c r="I228" s="10"/>
      <c r="J228" s="9"/>
      <c r="K228" s="10"/>
      <c r="L228" s="10"/>
      <c r="M228" s="10"/>
    </row>
    <row r="229" customFormat="false" ht="15.75" hidden="false" customHeight="true" outlineLevel="0" collapsed="false">
      <c r="A229" s="9" t="s">
        <v>10</v>
      </c>
      <c r="B229" s="10" t="s">
        <v>189</v>
      </c>
      <c r="C229" s="10" t="s">
        <v>190</v>
      </c>
      <c r="D229" s="10" t="s">
        <v>210</v>
      </c>
      <c r="E229" s="10" t="s">
        <v>273</v>
      </c>
      <c r="F229" s="26" t="s">
        <v>274</v>
      </c>
      <c r="G229" s="10" t="s">
        <v>271</v>
      </c>
      <c r="H229" s="10"/>
      <c r="I229" s="10"/>
      <c r="J229" s="9"/>
      <c r="K229" s="10"/>
      <c r="L229" s="10"/>
      <c r="M229" s="10"/>
    </row>
    <row r="230" customFormat="false" ht="15.75" hidden="false" customHeight="true" outlineLevel="0" collapsed="false">
      <c r="A230" s="9" t="s">
        <v>10</v>
      </c>
      <c r="B230" s="10" t="s">
        <v>189</v>
      </c>
      <c r="C230" s="10" t="s">
        <v>190</v>
      </c>
      <c r="D230" s="10" t="s">
        <v>275</v>
      </c>
      <c r="E230" s="10" t="s">
        <v>276</v>
      </c>
      <c r="F230" s="26" t="n">
        <v>3</v>
      </c>
      <c r="G230" s="10" t="s">
        <v>277</v>
      </c>
      <c r="H230" s="10"/>
      <c r="I230" s="10"/>
      <c r="J230" s="9"/>
      <c r="K230" s="10"/>
      <c r="L230" s="10"/>
      <c r="M230" s="10"/>
    </row>
    <row r="231" customFormat="false" ht="15.75" hidden="false" customHeight="true" outlineLevel="0" collapsed="false">
      <c r="A231" s="9" t="s">
        <v>10</v>
      </c>
      <c r="B231" s="10" t="s">
        <v>189</v>
      </c>
      <c r="C231" s="10" t="s">
        <v>190</v>
      </c>
      <c r="D231" s="10" t="s">
        <v>275</v>
      </c>
      <c r="E231" s="10" t="s">
        <v>278</v>
      </c>
      <c r="F231" s="26" t="s">
        <v>223</v>
      </c>
      <c r="G231" s="10" t="s">
        <v>279</v>
      </c>
      <c r="H231" s="10"/>
      <c r="I231" s="10"/>
      <c r="J231" s="9"/>
      <c r="K231" s="10"/>
      <c r="L231" s="10"/>
      <c r="M231" s="10"/>
    </row>
    <row r="232" customFormat="false" ht="15.75" hidden="false" customHeight="true" outlineLevel="0" collapsed="false">
      <c r="A232" s="9" t="s">
        <v>10</v>
      </c>
      <c r="B232" s="10" t="s">
        <v>189</v>
      </c>
      <c r="C232" s="10" t="s">
        <v>190</v>
      </c>
      <c r="D232" s="10" t="s">
        <v>275</v>
      </c>
      <c r="E232" s="10" t="s">
        <v>280</v>
      </c>
      <c r="F232" s="26" t="s">
        <v>223</v>
      </c>
      <c r="G232" s="10" t="s">
        <v>281</v>
      </c>
      <c r="H232" s="10"/>
      <c r="I232" s="10"/>
      <c r="J232" s="9"/>
      <c r="K232" s="10"/>
      <c r="L232" s="10"/>
      <c r="M232" s="10"/>
    </row>
    <row r="233" customFormat="false" ht="15.75" hidden="false" customHeight="true" outlineLevel="0" collapsed="false">
      <c r="A233" s="9" t="s">
        <v>10</v>
      </c>
      <c r="B233" s="10" t="s">
        <v>189</v>
      </c>
      <c r="C233" s="10" t="s">
        <v>190</v>
      </c>
      <c r="D233" s="10" t="s">
        <v>275</v>
      </c>
      <c r="E233" s="10" t="s">
        <v>282</v>
      </c>
      <c r="F233" s="26" t="s">
        <v>223</v>
      </c>
      <c r="G233" s="10" t="s">
        <v>279</v>
      </c>
      <c r="H233" s="10"/>
      <c r="I233" s="10"/>
      <c r="J233" s="9"/>
      <c r="K233" s="10"/>
      <c r="L233" s="10"/>
      <c r="M233" s="10"/>
    </row>
    <row r="234" customFormat="false" ht="15.75" hidden="false" customHeight="true" outlineLevel="0" collapsed="false">
      <c r="A234" s="9" t="s">
        <v>10</v>
      </c>
      <c r="B234" s="10" t="s">
        <v>189</v>
      </c>
      <c r="C234" s="10" t="s">
        <v>190</v>
      </c>
      <c r="D234" s="10" t="s">
        <v>275</v>
      </c>
      <c r="E234" s="10" t="s">
        <v>283</v>
      </c>
      <c r="F234" s="26" t="s">
        <v>223</v>
      </c>
      <c r="G234" s="10" t="s">
        <v>281</v>
      </c>
      <c r="H234" s="10"/>
      <c r="I234" s="10"/>
      <c r="J234" s="9"/>
      <c r="K234" s="10"/>
      <c r="L234" s="10"/>
      <c r="M234" s="10"/>
    </row>
    <row r="235" customFormat="false" ht="15.75" hidden="false" customHeight="true" outlineLevel="0" collapsed="false">
      <c r="A235" s="9" t="s">
        <v>10</v>
      </c>
      <c r="B235" s="10" t="s">
        <v>189</v>
      </c>
      <c r="C235" s="10" t="s">
        <v>190</v>
      </c>
      <c r="D235" s="10" t="s">
        <v>275</v>
      </c>
      <c r="E235" s="10" t="s">
        <v>284</v>
      </c>
      <c r="F235" s="29" t="n">
        <v>1905</v>
      </c>
      <c r="G235" s="10" t="s">
        <v>285</v>
      </c>
      <c r="H235" s="10"/>
      <c r="I235" s="10" t="s">
        <v>286</v>
      </c>
      <c r="J235" s="9"/>
      <c r="K235" s="10"/>
      <c r="L235" s="10"/>
      <c r="M235" s="10"/>
    </row>
    <row r="236" customFormat="false" ht="15.75" hidden="false" customHeight="true" outlineLevel="0" collapsed="false">
      <c r="A236" s="9" t="s">
        <v>10</v>
      </c>
      <c r="B236" s="10" t="s">
        <v>189</v>
      </c>
      <c r="C236" s="10" t="s">
        <v>190</v>
      </c>
      <c r="D236" s="10" t="s">
        <v>275</v>
      </c>
      <c r="E236" s="10" t="s">
        <v>287</v>
      </c>
      <c r="F236" s="29" t="n">
        <v>1995</v>
      </c>
      <c r="G236" s="10" t="s">
        <v>285</v>
      </c>
      <c r="H236" s="10"/>
      <c r="I236" s="10" t="s">
        <v>286</v>
      </c>
      <c r="J236" s="9"/>
      <c r="K236" s="10"/>
      <c r="L236" s="10"/>
      <c r="M236" s="10"/>
    </row>
    <row r="237" customFormat="false" ht="15.75" hidden="false" customHeight="true" outlineLevel="0" collapsed="false">
      <c r="A237" s="9" t="s">
        <v>10</v>
      </c>
      <c r="B237" s="10" t="s">
        <v>189</v>
      </c>
      <c r="C237" s="10" t="s">
        <v>190</v>
      </c>
      <c r="D237" s="10" t="s">
        <v>275</v>
      </c>
      <c r="E237" s="10" t="s">
        <v>288</v>
      </c>
      <c r="F237" s="26" t="n">
        <v>1</v>
      </c>
      <c r="G237" s="10" t="s">
        <v>281</v>
      </c>
      <c r="H237" s="10"/>
      <c r="I237" s="10"/>
      <c r="J237" s="9"/>
      <c r="K237" s="10"/>
      <c r="L237" s="10"/>
      <c r="M237" s="10"/>
    </row>
    <row r="238" customFormat="false" ht="15.75" hidden="false" customHeight="true" outlineLevel="0" collapsed="false">
      <c r="A238" s="9" t="s">
        <v>10</v>
      </c>
      <c r="B238" s="10" t="s">
        <v>189</v>
      </c>
      <c r="C238" s="10" t="s">
        <v>190</v>
      </c>
      <c r="D238" s="10" t="s">
        <v>275</v>
      </c>
      <c r="E238" s="10" t="s">
        <v>289</v>
      </c>
      <c r="F238" s="26" t="n">
        <v>1</v>
      </c>
      <c r="G238" s="10" t="s">
        <v>290</v>
      </c>
      <c r="H238" s="10"/>
      <c r="I238" s="10"/>
      <c r="J238" s="9"/>
      <c r="K238" s="10"/>
      <c r="L238" s="10"/>
      <c r="M238" s="10"/>
    </row>
    <row r="239" customFormat="false" ht="15.75" hidden="false" customHeight="true" outlineLevel="0" collapsed="false">
      <c r="A239" s="9" t="s">
        <v>10</v>
      </c>
      <c r="B239" s="10" t="s">
        <v>189</v>
      </c>
      <c r="C239" s="10" t="s">
        <v>190</v>
      </c>
      <c r="D239" s="10" t="s">
        <v>275</v>
      </c>
      <c r="E239" s="10" t="s">
        <v>291</v>
      </c>
      <c r="F239" s="26" t="s">
        <v>292</v>
      </c>
      <c r="G239" s="10"/>
      <c r="H239" s="10"/>
      <c r="I239" s="10"/>
      <c r="J239" s="9"/>
      <c r="K239" s="10"/>
      <c r="L239" s="10"/>
      <c r="M239" s="10"/>
    </row>
    <row r="240" customFormat="false" ht="15.75" hidden="false" customHeight="true" outlineLevel="0" collapsed="false">
      <c r="A240" s="9" t="s">
        <v>10</v>
      </c>
      <c r="B240" s="10" t="s">
        <v>189</v>
      </c>
      <c r="C240" s="10" t="s">
        <v>190</v>
      </c>
      <c r="D240" s="10" t="s">
        <v>275</v>
      </c>
      <c r="E240" s="10" t="s">
        <v>293</v>
      </c>
      <c r="F240" s="26" t="s">
        <v>294</v>
      </c>
      <c r="G240" s="10"/>
      <c r="H240" s="10"/>
      <c r="I240" s="10"/>
      <c r="J240" s="9"/>
      <c r="K240" s="10"/>
      <c r="L240" s="10"/>
      <c r="M240" s="10"/>
    </row>
    <row r="241" customFormat="false" ht="15.75" hidden="false" customHeight="true" outlineLevel="0" collapsed="false">
      <c r="A241" s="9" t="s">
        <v>10</v>
      </c>
      <c r="B241" s="10" t="s">
        <v>189</v>
      </c>
      <c r="C241" s="10" t="s">
        <v>190</v>
      </c>
      <c r="D241" s="10" t="s">
        <v>275</v>
      </c>
      <c r="E241" s="10" t="s">
        <v>295</v>
      </c>
      <c r="F241" s="26" t="s">
        <v>223</v>
      </c>
      <c r="G241" s="10"/>
      <c r="H241" s="10"/>
      <c r="I241" s="10"/>
      <c r="J241" s="9"/>
      <c r="K241" s="10"/>
      <c r="L241" s="10"/>
      <c r="M241" s="10"/>
    </row>
    <row r="242" customFormat="false" ht="15.75" hidden="false" customHeight="true" outlineLevel="0" collapsed="false">
      <c r="A242" s="9" t="s">
        <v>10</v>
      </c>
      <c r="B242" s="10" t="s">
        <v>189</v>
      </c>
      <c r="C242" s="10" t="s">
        <v>190</v>
      </c>
      <c r="D242" s="10" t="s">
        <v>275</v>
      </c>
      <c r="E242" s="10" t="s">
        <v>296</v>
      </c>
      <c r="F242" s="26" t="s">
        <v>223</v>
      </c>
      <c r="G242" s="10"/>
      <c r="H242" s="10"/>
      <c r="I242" s="10"/>
      <c r="J242" s="9"/>
      <c r="K242" s="10"/>
      <c r="L242" s="10"/>
      <c r="M242" s="10"/>
    </row>
    <row r="243" customFormat="false" ht="15.75" hidden="false" customHeight="true" outlineLevel="0" collapsed="false">
      <c r="A243" s="9" t="s">
        <v>10</v>
      </c>
      <c r="B243" s="10" t="s">
        <v>189</v>
      </c>
      <c r="C243" s="10" t="s">
        <v>190</v>
      </c>
      <c r="D243" s="10" t="s">
        <v>275</v>
      </c>
      <c r="E243" s="10" t="s">
        <v>297</v>
      </c>
      <c r="F243" s="26" t="s">
        <v>223</v>
      </c>
      <c r="G243" s="10"/>
      <c r="H243" s="10"/>
      <c r="I243" s="10"/>
      <c r="J243" s="9"/>
      <c r="K243" s="10"/>
      <c r="L243" s="10"/>
      <c r="M243" s="10"/>
    </row>
    <row r="244" customFormat="false" ht="15.75" hidden="false" customHeight="true" outlineLevel="0" collapsed="false">
      <c r="A244" s="9" t="s">
        <v>10</v>
      </c>
      <c r="B244" s="10" t="s">
        <v>189</v>
      </c>
      <c r="C244" s="10" t="s">
        <v>190</v>
      </c>
      <c r="D244" s="10" t="s">
        <v>275</v>
      </c>
      <c r="E244" s="10" t="s">
        <v>298</v>
      </c>
      <c r="F244" s="26" t="s">
        <v>223</v>
      </c>
      <c r="G244" s="10"/>
      <c r="H244" s="10"/>
      <c r="I244" s="10"/>
      <c r="J244" s="9"/>
      <c r="K244" s="10"/>
      <c r="L244" s="10"/>
      <c r="M244" s="10"/>
    </row>
    <row r="245" customFormat="false" ht="15.75" hidden="false" customHeight="true" outlineLevel="0" collapsed="false">
      <c r="A245" s="9" t="s">
        <v>10</v>
      </c>
      <c r="B245" s="10" t="s">
        <v>189</v>
      </c>
      <c r="C245" s="10" t="s">
        <v>190</v>
      </c>
      <c r="D245" s="10" t="s">
        <v>275</v>
      </c>
      <c r="E245" s="10" t="s">
        <v>299</v>
      </c>
      <c r="F245" s="26" t="s">
        <v>223</v>
      </c>
      <c r="G245" s="10"/>
      <c r="H245" s="10"/>
      <c r="I245" s="10"/>
      <c r="J245" s="9"/>
      <c r="K245" s="10"/>
      <c r="L245" s="10"/>
      <c r="M245" s="10"/>
    </row>
    <row r="246" customFormat="false" ht="15.75" hidden="false" customHeight="true" outlineLevel="0" collapsed="false">
      <c r="A246" s="9" t="s">
        <v>10</v>
      </c>
      <c r="B246" s="10" t="s">
        <v>189</v>
      </c>
      <c r="C246" s="10" t="s">
        <v>190</v>
      </c>
      <c r="D246" s="10" t="s">
        <v>275</v>
      </c>
      <c r="E246" s="10" t="s">
        <v>300</v>
      </c>
      <c r="F246" s="26" t="s">
        <v>223</v>
      </c>
      <c r="G246" s="10" t="s">
        <v>301</v>
      </c>
      <c r="H246" s="10"/>
      <c r="I246" s="10"/>
      <c r="J246" s="9"/>
      <c r="K246" s="10"/>
      <c r="L246" s="10"/>
      <c r="M246" s="10"/>
    </row>
    <row r="247" customFormat="false" ht="15.75" hidden="false" customHeight="true" outlineLevel="0" collapsed="false">
      <c r="A247" s="9" t="s">
        <v>10</v>
      </c>
      <c r="B247" s="10" t="s">
        <v>189</v>
      </c>
      <c r="C247" s="10" t="s">
        <v>190</v>
      </c>
      <c r="D247" s="10" t="s">
        <v>275</v>
      </c>
      <c r="E247" s="10" t="s">
        <v>302</v>
      </c>
      <c r="F247" s="26" t="s">
        <v>223</v>
      </c>
      <c r="G247" s="10"/>
      <c r="H247" s="10"/>
      <c r="I247" s="10"/>
      <c r="J247" s="9"/>
      <c r="K247" s="10"/>
      <c r="L247" s="10"/>
      <c r="M247" s="10"/>
    </row>
    <row r="248" customFormat="false" ht="15.75" hidden="false" customHeight="true" outlineLevel="0" collapsed="false">
      <c r="A248" s="9" t="s">
        <v>10</v>
      </c>
      <c r="B248" s="10" t="s">
        <v>189</v>
      </c>
      <c r="C248" s="10" t="s">
        <v>190</v>
      </c>
      <c r="D248" s="10" t="s">
        <v>275</v>
      </c>
      <c r="E248" s="10" t="s">
        <v>303</v>
      </c>
      <c r="F248" s="26" t="s">
        <v>223</v>
      </c>
      <c r="G248" s="10"/>
      <c r="H248" s="10"/>
      <c r="I248" s="10"/>
      <c r="J248" s="9"/>
      <c r="K248" s="10"/>
      <c r="L248" s="10"/>
      <c r="M248" s="10"/>
    </row>
    <row r="249" customFormat="false" ht="15.75" hidden="false" customHeight="true" outlineLevel="0" collapsed="false">
      <c r="A249" s="9" t="s">
        <v>10</v>
      </c>
      <c r="B249" s="10" t="s">
        <v>189</v>
      </c>
      <c r="C249" s="10" t="s">
        <v>190</v>
      </c>
      <c r="D249" s="10" t="s">
        <v>275</v>
      </c>
      <c r="E249" s="10" t="s">
        <v>304</v>
      </c>
      <c r="F249" s="26" t="s">
        <v>223</v>
      </c>
      <c r="G249" s="10"/>
      <c r="H249" s="10"/>
      <c r="I249" s="10"/>
      <c r="J249" s="9"/>
      <c r="K249" s="10"/>
      <c r="L249" s="10"/>
      <c r="M249" s="10"/>
    </row>
    <row r="250" customFormat="false" ht="15.75" hidden="false" customHeight="true" outlineLevel="0" collapsed="false">
      <c r="A250" s="9" t="s">
        <v>10</v>
      </c>
      <c r="B250" s="10" t="s">
        <v>189</v>
      </c>
      <c r="C250" s="10" t="s">
        <v>190</v>
      </c>
      <c r="D250" s="10" t="s">
        <v>275</v>
      </c>
      <c r="E250" s="10" t="s">
        <v>305</v>
      </c>
      <c r="F250" s="26" t="s">
        <v>223</v>
      </c>
      <c r="G250" s="10"/>
      <c r="H250" s="10"/>
      <c r="I250" s="10"/>
      <c r="J250" s="9"/>
      <c r="K250" s="10"/>
      <c r="L250" s="10"/>
      <c r="M250" s="10"/>
    </row>
    <row r="251" customFormat="false" ht="15.75" hidden="false" customHeight="true" outlineLevel="0" collapsed="false">
      <c r="A251" s="9" t="s">
        <v>10</v>
      </c>
      <c r="B251" s="10" t="s">
        <v>189</v>
      </c>
      <c r="C251" s="10" t="s">
        <v>190</v>
      </c>
      <c r="D251" s="10" t="s">
        <v>275</v>
      </c>
      <c r="E251" s="10" t="s">
        <v>306</v>
      </c>
      <c r="F251" s="26" t="s">
        <v>223</v>
      </c>
      <c r="G251" s="10"/>
      <c r="H251" s="10"/>
      <c r="I251" s="10"/>
      <c r="J251" s="9"/>
      <c r="K251" s="10"/>
      <c r="L251" s="10"/>
      <c r="M251" s="10"/>
    </row>
    <row r="252" customFormat="false" ht="15.75" hidden="false" customHeight="true" outlineLevel="0" collapsed="false">
      <c r="A252" s="9" t="s">
        <v>10</v>
      </c>
      <c r="B252" s="10" t="s">
        <v>189</v>
      </c>
      <c r="C252" s="10" t="s">
        <v>190</v>
      </c>
      <c r="D252" s="10" t="s">
        <v>275</v>
      </c>
      <c r="E252" s="10" t="s">
        <v>307</v>
      </c>
      <c r="F252" s="26" t="s">
        <v>223</v>
      </c>
      <c r="G252" s="10"/>
      <c r="H252" s="10"/>
      <c r="I252" s="10"/>
      <c r="J252" s="9"/>
      <c r="K252" s="10"/>
      <c r="L252" s="10"/>
      <c r="M252" s="10"/>
    </row>
    <row r="253" customFormat="false" ht="15.75" hidden="false" customHeight="true" outlineLevel="0" collapsed="false">
      <c r="A253" s="9" t="s">
        <v>10</v>
      </c>
      <c r="B253" s="10" t="s">
        <v>189</v>
      </c>
      <c r="C253" s="10" t="s">
        <v>190</v>
      </c>
      <c r="D253" s="10" t="s">
        <v>275</v>
      </c>
      <c r="E253" s="10" t="s">
        <v>308</v>
      </c>
      <c r="F253" s="26" t="s">
        <v>223</v>
      </c>
      <c r="G253" s="10"/>
      <c r="H253" s="10"/>
      <c r="I253" s="10"/>
      <c r="J253" s="9"/>
      <c r="K253" s="10"/>
      <c r="L253" s="10"/>
      <c r="M253" s="10"/>
    </row>
    <row r="254" customFormat="false" ht="15.75" hidden="false" customHeight="true" outlineLevel="0" collapsed="false">
      <c r="A254" s="9" t="s">
        <v>10</v>
      </c>
      <c r="B254" s="10" t="s">
        <v>189</v>
      </c>
      <c r="C254" s="10" t="s">
        <v>190</v>
      </c>
      <c r="D254" s="10" t="s">
        <v>275</v>
      </c>
      <c r="E254" s="10" t="s">
        <v>309</v>
      </c>
      <c r="F254" s="26" t="s">
        <v>223</v>
      </c>
      <c r="G254" s="10"/>
      <c r="H254" s="10"/>
      <c r="I254" s="10"/>
      <c r="J254" s="9"/>
      <c r="K254" s="10"/>
      <c r="L254" s="10"/>
      <c r="M254" s="10"/>
    </row>
    <row r="255" customFormat="false" ht="15.75" hidden="false" customHeight="true" outlineLevel="0" collapsed="false">
      <c r="A255" s="9" t="s">
        <v>10</v>
      </c>
      <c r="B255" s="10" t="s">
        <v>189</v>
      </c>
      <c r="C255" s="10" t="s">
        <v>190</v>
      </c>
      <c r="D255" s="10" t="s">
        <v>275</v>
      </c>
      <c r="E255" s="10" t="s">
        <v>310</v>
      </c>
      <c r="F255" s="26" t="s">
        <v>223</v>
      </c>
      <c r="G255" s="10"/>
      <c r="H255" s="10"/>
      <c r="I255" s="10"/>
      <c r="J255" s="9"/>
      <c r="K255" s="10"/>
      <c r="L255" s="10"/>
      <c r="M255" s="10"/>
    </row>
    <row r="256" customFormat="false" ht="15.75" hidden="false" customHeight="true" outlineLevel="0" collapsed="false">
      <c r="A256" s="9" t="s">
        <v>10</v>
      </c>
      <c r="B256" s="10" t="s">
        <v>189</v>
      </c>
      <c r="C256" s="10" t="s">
        <v>190</v>
      </c>
      <c r="D256" s="10" t="s">
        <v>275</v>
      </c>
      <c r="E256" s="10" t="s">
        <v>311</v>
      </c>
      <c r="F256" s="26" t="s">
        <v>223</v>
      </c>
      <c r="G256" s="10"/>
      <c r="H256" s="10"/>
      <c r="I256" s="10"/>
      <c r="J256" s="9"/>
      <c r="K256" s="10"/>
      <c r="L256" s="10"/>
      <c r="M256" s="10"/>
    </row>
    <row r="257" customFormat="false" ht="15.75" hidden="false" customHeight="true" outlineLevel="0" collapsed="false">
      <c r="A257" s="9" t="s">
        <v>10</v>
      </c>
      <c r="B257" s="10" t="s">
        <v>189</v>
      </c>
      <c r="C257" s="10" t="s">
        <v>190</v>
      </c>
      <c r="D257" s="10" t="s">
        <v>275</v>
      </c>
      <c r="E257" s="10" t="s">
        <v>312</v>
      </c>
      <c r="F257" s="26" t="s">
        <v>223</v>
      </c>
      <c r="G257" s="10"/>
      <c r="H257" s="10"/>
      <c r="I257" s="10"/>
      <c r="J257" s="9"/>
      <c r="K257" s="10"/>
      <c r="L257" s="10"/>
      <c r="M257" s="10"/>
    </row>
    <row r="258" customFormat="false" ht="15.75" hidden="false" customHeight="true" outlineLevel="0" collapsed="false">
      <c r="A258" s="9" t="s">
        <v>10</v>
      </c>
      <c r="B258" s="10" t="s">
        <v>189</v>
      </c>
      <c r="C258" s="10" t="s">
        <v>190</v>
      </c>
      <c r="D258" s="10" t="s">
        <v>275</v>
      </c>
      <c r="E258" s="10" t="s">
        <v>313</v>
      </c>
      <c r="F258" s="26" t="s">
        <v>223</v>
      </c>
      <c r="G258" s="10"/>
      <c r="H258" s="10"/>
      <c r="I258" s="10"/>
      <c r="J258" s="9"/>
      <c r="K258" s="10"/>
      <c r="L258" s="10"/>
      <c r="M258" s="10"/>
    </row>
    <row r="259" customFormat="false" ht="15.75" hidden="false" customHeight="true" outlineLevel="0" collapsed="false">
      <c r="A259" s="9" t="s">
        <v>10</v>
      </c>
      <c r="B259" s="10" t="s">
        <v>189</v>
      </c>
      <c r="C259" s="10" t="s">
        <v>190</v>
      </c>
      <c r="D259" s="10" t="s">
        <v>275</v>
      </c>
      <c r="E259" s="10" t="s">
        <v>314</v>
      </c>
      <c r="F259" s="26" t="s">
        <v>223</v>
      </c>
      <c r="G259" s="10"/>
      <c r="H259" s="10"/>
      <c r="I259" s="10"/>
      <c r="J259" s="9"/>
      <c r="K259" s="10"/>
      <c r="L259" s="10"/>
      <c r="M259" s="10"/>
    </row>
    <row r="260" customFormat="false" ht="15.75" hidden="false" customHeight="true" outlineLevel="0" collapsed="false">
      <c r="A260" s="9" t="s">
        <v>10</v>
      </c>
      <c r="B260" s="10" t="s">
        <v>189</v>
      </c>
      <c r="C260" s="10" t="s">
        <v>190</v>
      </c>
      <c r="D260" s="10" t="s">
        <v>275</v>
      </c>
      <c r="E260" s="10" t="s">
        <v>315</v>
      </c>
      <c r="F260" s="26" t="s">
        <v>223</v>
      </c>
      <c r="G260" s="10"/>
      <c r="H260" s="10"/>
      <c r="I260" s="10"/>
      <c r="J260" s="9"/>
      <c r="K260" s="10"/>
      <c r="L260" s="10"/>
      <c r="M260" s="10"/>
    </row>
    <row r="261" customFormat="false" ht="15.75" hidden="false" customHeight="true" outlineLevel="0" collapsed="false">
      <c r="A261" s="9" t="s">
        <v>10</v>
      </c>
      <c r="B261" s="10" t="s">
        <v>189</v>
      </c>
      <c r="C261" s="10" t="s">
        <v>190</v>
      </c>
      <c r="D261" s="10" t="s">
        <v>275</v>
      </c>
      <c r="E261" s="10" t="s">
        <v>316</v>
      </c>
      <c r="F261" s="26" t="s">
        <v>223</v>
      </c>
      <c r="G261" s="10"/>
      <c r="H261" s="10"/>
      <c r="I261" s="10"/>
      <c r="J261" s="9"/>
      <c r="K261" s="10"/>
      <c r="L261" s="10"/>
      <c r="M261" s="10"/>
    </row>
    <row r="262" customFormat="false" ht="15.75" hidden="false" customHeight="true" outlineLevel="0" collapsed="false">
      <c r="A262" s="9" t="s">
        <v>10</v>
      </c>
      <c r="B262" s="10" t="s">
        <v>189</v>
      </c>
      <c r="C262" s="10" t="s">
        <v>190</v>
      </c>
      <c r="D262" s="10" t="s">
        <v>275</v>
      </c>
      <c r="E262" s="10" t="s">
        <v>317</v>
      </c>
      <c r="F262" s="26" t="s">
        <v>223</v>
      </c>
      <c r="G262" s="10"/>
      <c r="H262" s="10"/>
      <c r="I262" s="10"/>
      <c r="J262" s="9"/>
      <c r="K262" s="10"/>
      <c r="L262" s="10"/>
      <c r="M262" s="10"/>
    </row>
    <row r="263" customFormat="false" ht="15.75" hidden="false" customHeight="true" outlineLevel="0" collapsed="false">
      <c r="A263" s="9" t="s">
        <v>10</v>
      </c>
      <c r="B263" s="10" t="s">
        <v>189</v>
      </c>
      <c r="C263" s="10" t="s">
        <v>190</v>
      </c>
      <c r="D263" s="10" t="s">
        <v>275</v>
      </c>
      <c r="E263" s="10" t="s">
        <v>318</v>
      </c>
      <c r="F263" s="26" t="s">
        <v>223</v>
      </c>
      <c r="G263" s="10"/>
      <c r="H263" s="10"/>
      <c r="I263" s="10"/>
      <c r="J263" s="9"/>
      <c r="K263" s="10"/>
      <c r="L263" s="10"/>
      <c r="M263" s="10"/>
    </row>
    <row r="264" customFormat="false" ht="15.75" hidden="false" customHeight="true" outlineLevel="0" collapsed="false">
      <c r="A264" s="9" t="s">
        <v>10</v>
      </c>
      <c r="B264" s="10" t="s">
        <v>189</v>
      </c>
      <c r="C264" s="10" t="s">
        <v>190</v>
      </c>
      <c r="D264" s="10" t="s">
        <v>275</v>
      </c>
      <c r="E264" s="10" t="s">
        <v>319</v>
      </c>
      <c r="F264" s="26" t="s">
        <v>223</v>
      </c>
      <c r="G264" s="10"/>
      <c r="H264" s="10"/>
      <c r="I264" s="10"/>
      <c r="J264" s="9"/>
      <c r="K264" s="10"/>
      <c r="L264" s="10"/>
      <c r="M264" s="10"/>
    </row>
    <row r="265" customFormat="false" ht="15.75" hidden="false" customHeight="true" outlineLevel="0" collapsed="false">
      <c r="A265" s="9" t="s">
        <v>10</v>
      </c>
      <c r="B265" s="10" t="s">
        <v>189</v>
      </c>
      <c r="C265" s="10" t="s">
        <v>190</v>
      </c>
      <c r="D265" s="10" t="s">
        <v>275</v>
      </c>
      <c r="E265" s="10" t="s">
        <v>320</v>
      </c>
      <c r="F265" s="26" t="s">
        <v>223</v>
      </c>
      <c r="G265" s="10"/>
      <c r="H265" s="10"/>
      <c r="I265" s="10"/>
      <c r="J265" s="9"/>
      <c r="K265" s="10"/>
      <c r="L265" s="10"/>
      <c r="M265" s="10"/>
    </row>
    <row r="266" customFormat="false" ht="15.75" hidden="false" customHeight="true" outlineLevel="0" collapsed="false">
      <c r="A266" s="9" t="s">
        <v>10</v>
      </c>
      <c r="B266" s="10" t="s">
        <v>189</v>
      </c>
      <c r="C266" s="10" t="s">
        <v>190</v>
      </c>
      <c r="D266" s="10" t="s">
        <v>275</v>
      </c>
      <c r="E266" s="10" t="s">
        <v>321</v>
      </c>
      <c r="F266" s="26" t="s">
        <v>223</v>
      </c>
      <c r="G266" s="10"/>
      <c r="H266" s="10"/>
      <c r="I266" s="10"/>
      <c r="J266" s="9"/>
      <c r="K266" s="10"/>
      <c r="L266" s="10"/>
      <c r="M266" s="10"/>
    </row>
    <row r="267" customFormat="false" ht="15.75" hidden="false" customHeight="true" outlineLevel="0" collapsed="false">
      <c r="A267" s="9" t="s">
        <v>10</v>
      </c>
      <c r="B267" s="10" t="s">
        <v>189</v>
      </c>
      <c r="C267" s="10" t="s">
        <v>190</v>
      </c>
      <c r="D267" s="10" t="s">
        <v>275</v>
      </c>
      <c r="E267" s="10" t="s">
        <v>322</v>
      </c>
      <c r="F267" s="26" t="s">
        <v>223</v>
      </c>
      <c r="G267" s="10"/>
      <c r="H267" s="10"/>
      <c r="I267" s="10"/>
      <c r="J267" s="9"/>
      <c r="K267" s="10"/>
      <c r="L267" s="10"/>
      <c r="M267" s="10"/>
    </row>
    <row r="268" customFormat="false" ht="15.75" hidden="false" customHeight="true" outlineLevel="0" collapsed="false">
      <c r="A268" s="9" t="s">
        <v>10</v>
      </c>
      <c r="B268" s="10" t="s">
        <v>189</v>
      </c>
      <c r="C268" s="10" t="s">
        <v>190</v>
      </c>
      <c r="D268" s="10" t="s">
        <v>275</v>
      </c>
      <c r="E268" s="10" t="s">
        <v>323</v>
      </c>
      <c r="F268" s="26" t="s">
        <v>223</v>
      </c>
      <c r="G268" s="10"/>
      <c r="H268" s="10"/>
      <c r="I268" s="10"/>
      <c r="J268" s="9"/>
      <c r="K268" s="10"/>
      <c r="L268" s="10"/>
      <c r="M268" s="10"/>
    </row>
    <row r="269" customFormat="false" ht="15.75" hidden="false" customHeight="true" outlineLevel="0" collapsed="false">
      <c r="A269" s="9" t="s">
        <v>10</v>
      </c>
      <c r="B269" s="10" t="s">
        <v>189</v>
      </c>
      <c r="C269" s="10" t="s">
        <v>190</v>
      </c>
      <c r="D269" s="10" t="s">
        <v>275</v>
      </c>
      <c r="E269" s="10" t="s">
        <v>324</v>
      </c>
      <c r="F269" s="26" t="s">
        <v>223</v>
      </c>
      <c r="G269" s="10"/>
      <c r="H269" s="10"/>
      <c r="I269" s="10"/>
      <c r="J269" s="9"/>
      <c r="K269" s="10"/>
      <c r="L269" s="10"/>
      <c r="M269" s="10"/>
    </row>
    <row r="270" customFormat="false" ht="15.75" hidden="false" customHeight="true" outlineLevel="0" collapsed="false">
      <c r="A270" s="9" t="s">
        <v>10</v>
      </c>
      <c r="B270" s="10" t="s">
        <v>189</v>
      </c>
      <c r="C270" s="10" t="s">
        <v>190</v>
      </c>
      <c r="D270" s="10" t="s">
        <v>275</v>
      </c>
      <c r="E270" s="10" t="s">
        <v>325</v>
      </c>
      <c r="F270" s="26" t="s">
        <v>223</v>
      </c>
      <c r="G270" s="10"/>
      <c r="H270" s="10"/>
      <c r="I270" s="10"/>
      <c r="J270" s="9"/>
      <c r="K270" s="10"/>
      <c r="L270" s="10"/>
      <c r="M270" s="10"/>
    </row>
    <row r="271" customFormat="false" ht="15.75" hidden="false" customHeight="true" outlineLevel="0" collapsed="false">
      <c r="A271" s="9" t="s">
        <v>10</v>
      </c>
      <c r="B271" s="10" t="s">
        <v>189</v>
      </c>
      <c r="C271" s="10" t="s">
        <v>190</v>
      </c>
      <c r="D271" s="10" t="s">
        <v>275</v>
      </c>
      <c r="E271" s="10" t="s">
        <v>326</v>
      </c>
      <c r="F271" s="26" t="s">
        <v>223</v>
      </c>
      <c r="G271" s="10"/>
      <c r="H271" s="10"/>
      <c r="I271" s="10"/>
      <c r="J271" s="9"/>
      <c r="K271" s="10"/>
      <c r="L271" s="10"/>
      <c r="M271" s="10"/>
    </row>
    <row r="272" customFormat="false" ht="15.75" hidden="false" customHeight="true" outlineLevel="0" collapsed="false">
      <c r="A272" s="9" t="s">
        <v>10</v>
      </c>
      <c r="B272" s="10" t="s">
        <v>189</v>
      </c>
      <c r="C272" s="10" t="s">
        <v>190</v>
      </c>
      <c r="D272" s="10" t="s">
        <v>275</v>
      </c>
      <c r="E272" s="10" t="s">
        <v>327</v>
      </c>
      <c r="F272" s="26" t="s">
        <v>223</v>
      </c>
      <c r="G272" s="10"/>
      <c r="H272" s="10"/>
      <c r="I272" s="10"/>
      <c r="J272" s="9"/>
      <c r="K272" s="10"/>
      <c r="L272" s="10"/>
      <c r="M272" s="10"/>
    </row>
    <row r="273" customFormat="false" ht="15.75" hidden="false" customHeight="true" outlineLevel="0" collapsed="false">
      <c r="A273" s="9" t="s">
        <v>10</v>
      </c>
      <c r="B273" s="10" t="s">
        <v>189</v>
      </c>
      <c r="C273" s="10" t="s">
        <v>190</v>
      </c>
      <c r="D273" s="10" t="s">
        <v>275</v>
      </c>
      <c r="E273" s="10" t="s">
        <v>328</v>
      </c>
      <c r="F273" s="26" t="s">
        <v>223</v>
      </c>
      <c r="G273" s="10"/>
      <c r="H273" s="10"/>
      <c r="I273" s="10"/>
      <c r="J273" s="9"/>
      <c r="K273" s="10"/>
      <c r="L273" s="10"/>
      <c r="M273" s="10"/>
    </row>
    <row r="274" customFormat="false" ht="15.75" hidden="false" customHeight="true" outlineLevel="0" collapsed="false">
      <c r="A274" s="9" t="s">
        <v>10</v>
      </c>
      <c r="B274" s="10" t="s">
        <v>189</v>
      </c>
      <c r="C274" s="10" t="s">
        <v>190</v>
      </c>
      <c r="D274" s="10" t="s">
        <v>275</v>
      </c>
      <c r="E274" s="10" t="s">
        <v>329</v>
      </c>
      <c r="F274" s="26" t="s">
        <v>223</v>
      </c>
      <c r="G274" s="10"/>
      <c r="H274" s="10"/>
      <c r="I274" s="10"/>
      <c r="J274" s="9"/>
      <c r="K274" s="10"/>
      <c r="L274" s="10"/>
      <c r="M274" s="10"/>
    </row>
    <row r="275" customFormat="false" ht="21" hidden="false" customHeight="true" outlineLevel="0" collapsed="false">
      <c r="A275" s="9" t="s">
        <v>10</v>
      </c>
      <c r="B275" s="9" t="s">
        <v>330</v>
      </c>
      <c r="C275" s="9" t="s">
        <v>331</v>
      </c>
      <c r="D275" s="25" t="s">
        <v>332</v>
      </c>
      <c r="E275" s="10" t="s">
        <v>333</v>
      </c>
      <c r="F275" s="10" t="s">
        <v>264</v>
      </c>
      <c r="G275" s="10"/>
      <c r="H275" s="10"/>
      <c r="I275" s="10" t="s">
        <v>334</v>
      </c>
      <c r="J275" s="25"/>
      <c r="K275" s="10"/>
      <c r="L275" s="10"/>
      <c r="M275" s="10"/>
    </row>
    <row r="276" customFormat="false" ht="21" hidden="false" customHeight="true" outlineLevel="0" collapsed="false">
      <c r="A276" s="9" t="s">
        <v>10</v>
      </c>
      <c r="B276" s="9" t="s">
        <v>330</v>
      </c>
      <c r="C276" s="9" t="s">
        <v>331</v>
      </c>
      <c r="D276" s="25" t="s">
        <v>335</v>
      </c>
      <c r="E276" s="10" t="s">
        <v>336</v>
      </c>
      <c r="F276" s="10" t="s">
        <v>61</v>
      </c>
      <c r="G276" s="10"/>
      <c r="H276" s="10"/>
      <c r="I276" s="10"/>
      <c r="J276" s="25"/>
      <c r="K276" s="10"/>
      <c r="L276" s="10"/>
      <c r="M276" s="10"/>
    </row>
    <row r="277" customFormat="false" ht="21" hidden="false" customHeight="true" outlineLevel="0" collapsed="false">
      <c r="A277" s="9" t="s">
        <v>10</v>
      </c>
      <c r="B277" s="9" t="s">
        <v>330</v>
      </c>
      <c r="C277" s="9" t="s">
        <v>331</v>
      </c>
      <c r="D277" s="25" t="s">
        <v>337</v>
      </c>
      <c r="E277" s="10" t="s">
        <v>338</v>
      </c>
      <c r="F277" s="10" t="n">
        <v>4</v>
      </c>
      <c r="G277" s="10"/>
      <c r="H277" s="10"/>
      <c r="I277" s="10"/>
      <c r="J277" s="25"/>
      <c r="K277" s="10"/>
      <c r="L277" s="10"/>
      <c r="M277" s="10"/>
    </row>
    <row r="278" customFormat="false" ht="21" hidden="false" customHeight="true" outlineLevel="0" collapsed="false">
      <c r="A278" s="9" t="s">
        <v>10</v>
      </c>
      <c r="B278" s="9" t="s">
        <v>330</v>
      </c>
      <c r="C278" s="9" t="s">
        <v>331</v>
      </c>
      <c r="D278" s="25" t="s">
        <v>337</v>
      </c>
      <c r="E278" s="10" t="s">
        <v>339</v>
      </c>
      <c r="F278" s="10" t="n">
        <v>4</v>
      </c>
      <c r="G278" s="10"/>
      <c r="H278" s="10"/>
      <c r="I278" s="10"/>
      <c r="J278" s="25"/>
      <c r="K278" s="10"/>
      <c r="L278" s="10"/>
      <c r="M278" s="10"/>
    </row>
    <row r="279" customFormat="false" ht="15.75" hidden="false" customHeight="true" outlineLevel="0" collapsed="false">
      <c r="A279" s="9" t="s">
        <v>10</v>
      </c>
      <c r="B279" s="10" t="s">
        <v>340</v>
      </c>
      <c r="C279" s="26" t="s">
        <v>341</v>
      </c>
      <c r="D279" s="10" t="s">
        <v>342</v>
      </c>
      <c r="E279" s="10" t="s">
        <v>343</v>
      </c>
      <c r="F279" s="26" t="s">
        <v>341</v>
      </c>
      <c r="G279" s="10"/>
      <c r="H279" s="10"/>
      <c r="I279" s="10"/>
      <c r="J279" s="9"/>
      <c r="K279" s="10"/>
      <c r="L279" s="10"/>
      <c r="M279" s="10"/>
    </row>
    <row r="280" customFormat="false" ht="15.75" hidden="false" customHeight="true" outlineLevel="0" collapsed="false">
      <c r="A280" s="9" t="s">
        <v>10</v>
      </c>
      <c r="B280" s="10" t="s">
        <v>340</v>
      </c>
      <c r="C280" s="26" t="s">
        <v>341</v>
      </c>
      <c r="D280" s="10" t="s">
        <v>342</v>
      </c>
      <c r="E280" s="10" t="s">
        <v>344</v>
      </c>
      <c r="F280" s="26" t="s">
        <v>345</v>
      </c>
      <c r="G280" s="10"/>
      <c r="H280" s="10"/>
      <c r="I280" s="10"/>
      <c r="J280" s="9"/>
      <c r="K280" s="10"/>
      <c r="L280" s="10"/>
      <c r="M280" s="10"/>
    </row>
    <row r="281" customFormat="false" ht="15.75" hidden="false" customHeight="true" outlineLevel="0" collapsed="false">
      <c r="A281" s="9" t="s">
        <v>10</v>
      </c>
      <c r="B281" s="10" t="s">
        <v>340</v>
      </c>
      <c r="C281" s="26" t="s">
        <v>341</v>
      </c>
      <c r="D281" s="10" t="s">
        <v>342</v>
      </c>
      <c r="E281" s="10" t="s">
        <v>346</v>
      </c>
      <c r="F281" s="26" t="s">
        <v>347</v>
      </c>
      <c r="G281" s="10"/>
      <c r="H281" s="10"/>
      <c r="I281" s="10"/>
      <c r="J281" s="9"/>
      <c r="K281" s="10"/>
      <c r="L281" s="10"/>
      <c r="M281" s="10"/>
    </row>
    <row r="282" customFormat="false" ht="15.75" hidden="false" customHeight="true" outlineLevel="0" collapsed="false">
      <c r="A282" s="9" t="s">
        <v>10</v>
      </c>
      <c r="B282" s="10" t="s">
        <v>340</v>
      </c>
      <c r="C282" s="26" t="s">
        <v>341</v>
      </c>
      <c r="D282" s="10" t="s">
        <v>342</v>
      </c>
      <c r="E282" s="10" t="s">
        <v>348</v>
      </c>
      <c r="F282" s="26" t="s">
        <v>349</v>
      </c>
      <c r="G282" s="10"/>
      <c r="H282" s="10"/>
      <c r="I282" s="10"/>
      <c r="J282" s="9"/>
      <c r="K282" s="10"/>
      <c r="L282" s="10"/>
      <c r="M282" s="10"/>
    </row>
    <row r="283" customFormat="false" ht="15.75" hidden="false" customHeight="true" outlineLevel="0" collapsed="false">
      <c r="A283" s="9" t="s">
        <v>10</v>
      </c>
      <c r="B283" s="10" t="s">
        <v>340</v>
      </c>
      <c r="C283" s="26" t="s">
        <v>341</v>
      </c>
      <c r="D283" s="10" t="s">
        <v>342</v>
      </c>
      <c r="E283" s="10" t="s">
        <v>350</v>
      </c>
      <c r="F283" s="26" t="s">
        <v>351</v>
      </c>
      <c r="G283" s="10"/>
      <c r="H283" s="10"/>
      <c r="I283" s="10"/>
      <c r="J283" s="9"/>
      <c r="K283" s="10"/>
      <c r="L283" s="10"/>
      <c r="M283" s="10"/>
    </row>
    <row r="284" customFormat="false" ht="15.75" hidden="false" customHeight="true" outlineLevel="0" collapsed="false">
      <c r="A284" s="9" t="s">
        <v>10</v>
      </c>
      <c r="B284" s="10" t="s">
        <v>340</v>
      </c>
      <c r="C284" s="26" t="s">
        <v>341</v>
      </c>
      <c r="D284" s="10" t="s">
        <v>342</v>
      </c>
      <c r="E284" s="10" t="s">
        <v>352</v>
      </c>
      <c r="F284" s="26" t="s">
        <v>353</v>
      </c>
      <c r="G284" s="10"/>
      <c r="H284" s="10"/>
      <c r="I284" s="10"/>
      <c r="J284" s="9"/>
      <c r="K284" s="10"/>
      <c r="L284" s="10"/>
      <c r="M284" s="10"/>
    </row>
    <row r="285" customFormat="false" ht="15.75" hidden="false" customHeight="true" outlineLevel="0" collapsed="false">
      <c r="A285" s="9" t="s">
        <v>10</v>
      </c>
      <c r="B285" s="10" t="s">
        <v>340</v>
      </c>
      <c r="C285" s="26" t="s">
        <v>341</v>
      </c>
      <c r="D285" s="10" t="s">
        <v>342</v>
      </c>
      <c r="E285" s="10" t="s">
        <v>354</v>
      </c>
      <c r="F285" s="26" t="n">
        <v>12345</v>
      </c>
      <c r="G285" s="10"/>
      <c r="H285" s="10"/>
      <c r="I285" s="10"/>
      <c r="J285" s="9"/>
      <c r="K285" s="10"/>
      <c r="L285" s="10"/>
      <c r="M285" s="10"/>
    </row>
    <row r="286" customFormat="false" ht="15.75" hidden="false" customHeight="true" outlineLevel="0" collapsed="false">
      <c r="A286" s="9" t="s">
        <v>10</v>
      </c>
      <c r="B286" s="10" t="s">
        <v>340</v>
      </c>
      <c r="C286" s="26" t="s">
        <v>341</v>
      </c>
      <c r="D286" s="10" t="s">
        <v>342</v>
      </c>
      <c r="E286" s="10" t="s">
        <v>355</v>
      </c>
      <c r="F286" s="26" t="n">
        <v>3</v>
      </c>
      <c r="G286" s="10"/>
      <c r="H286" s="10"/>
      <c r="I286" s="10"/>
      <c r="J286" s="9"/>
      <c r="K286" s="10"/>
      <c r="L286" s="10"/>
      <c r="M286" s="10"/>
    </row>
    <row r="287" customFormat="false" ht="15.75" hidden="false" customHeight="true" outlineLevel="0" collapsed="false">
      <c r="A287" s="9" t="s">
        <v>10</v>
      </c>
      <c r="B287" s="10" t="s">
        <v>340</v>
      </c>
      <c r="C287" s="26" t="s">
        <v>341</v>
      </c>
      <c r="D287" s="10" t="s">
        <v>342</v>
      </c>
      <c r="E287" s="10" t="s">
        <v>356</v>
      </c>
      <c r="F287" s="26" t="s">
        <v>347</v>
      </c>
      <c r="G287" s="10"/>
      <c r="H287" s="10"/>
      <c r="I287" s="10"/>
      <c r="J287" s="9"/>
      <c r="K287" s="10"/>
      <c r="L287" s="10"/>
      <c r="M287" s="10"/>
    </row>
    <row r="288" customFormat="false" ht="15.75" hidden="false" customHeight="true" outlineLevel="0" collapsed="false">
      <c r="A288" s="9" t="s">
        <v>10</v>
      </c>
      <c r="B288" s="10" t="s">
        <v>340</v>
      </c>
      <c r="C288" s="26" t="s">
        <v>341</v>
      </c>
      <c r="D288" s="10" t="s">
        <v>357</v>
      </c>
      <c r="E288" s="10" t="s">
        <v>358</v>
      </c>
      <c r="F288" s="26"/>
      <c r="G288" s="10"/>
      <c r="H288" s="10"/>
      <c r="I288" s="10"/>
      <c r="J288" s="9"/>
      <c r="K288" s="10"/>
      <c r="L288" s="10"/>
      <c r="M288" s="10"/>
    </row>
    <row r="289" customFormat="false" ht="15.75" hidden="false" customHeight="true" outlineLevel="0" collapsed="false">
      <c r="A289" s="9" t="s">
        <v>10</v>
      </c>
      <c r="B289" s="10" t="s">
        <v>340</v>
      </c>
      <c r="C289" s="26" t="s">
        <v>341</v>
      </c>
      <c r="D289" s="10" t="s">
        <v>357</v>
      </c>
      <c r="E289" s="10" t="s">
        <v>359</v>
      </c>
      <c r="F289" s="26" t="s">
        <v>360</v>
      </c>
      <c r="G289" s="10"/>
      <c r="H289" s="10"/>
      <c r="I289" s="10"/>
      <c r="J289" s="9"/>
      <c r="K289" s="10"/>
      <c r="L289" s="10"/>
      <c r="M289" s="10"/>
    </row>
    <row r="290" customFormat="false" ht="15.75" hidden="false" customHeight="true" outlineLevel="0" collapsed="false">
      <c r="A290" s="9" t="s">
        <v>10</v>
      </c>
      <c r="B290" s="10" t="s">
        <v>340</v>
      </c>
      <c r="C290" s="26" t="s">
        <v>341</v>
      </c>
      <c r="D290" s="10" t="s">
        <v>357</v>
      </c>
      <c r="E290" s="10" t="s">
        <v>361</v>
      </c>
      <c r="F290" s="26" t="s">
        <v>362</v>
      </c>
      <c r="G290" s="10"/>
      <c r="H290" s="10"/>
      <c r="I290" s="10"/>
      <c r="J290" s="9"/>
      <c r="K290" s="10"/>
      <c r="L290" s="10"/>
      <c r="M290" s="10"/>
    </row>
    <row r="291" customFormat="false" ht="15.75" hidden="false" customHeight="true" outlineLevel="0" collapsed="false">
      <c r="A291" s="9" t="s">
        <v>10</v>
      </c>
      <c r="B291" s="10" t="s">
        <v>340</v>
      </c>
      <c r="C291" s="26" t="s">
        <v>341</v>
      </c>
      <c r="D291" s="10" t="s">
        <v>357</v>
      </c>
      <c r="E291" s="10" t="s">
        <v>363</v>
      </c>
      <c r="F291" s="26" t="n">
        <v>300</v>
      </c>
      <c r="G291" s="10" t="s">
        <v>364</v>
      </c>
      <c r="H291" s="10"/>
      <c r="I291" s="10"/>
      <c r="J291" s="9"/>
      <c r="K291" s="10"/>
      <c r="L291" s="10"/>
      <c r="M291" s="10"/>
    </row>
    <row r="292" customFormat="false" ht="15.75" hidden="false" customHeight="true" outlineLevel="0" collapsed="false">
      <c r="A292" s="9" t="s">
        <v>10</v>
      </c>
      <c r="B292" s="10" t="s">
        <v>340</v>
      </c>
      <c r="C292" s="26" t="s">
        <v>365</v>
      </c>
      <c r="D292" s="10" t="s">
        <v>342</v>
      </c>
      <c r="E292" s="10" t="s">
        <v>343</v>
      </c>
      <c r="F292" s="26" t="s">
        <v>365</v>
      </c>
      <c r="G292" s="10"/>
      <c r="H292" s="10"/>
      <c r="I292" s="10"/>
      <c r="J292" s="9"/>
      <c r="K292" s="10"/>
      <c r="L292" s="10"/>
      <c r="M292" s="10"/>
    </row>
    <row r="293" customFormat="false" ht="15.75" hidden="false" customHeight="true" outlineLevel="0" collapsed="false">
      <c r="A293" s="9" t="s">
        <v>10</v>
      </c>
      <c r="B293" s="10" t="s">
        <v>340</v>
      </c>
      <c r="C293" s="26" t="s">
        <v>365</v>
      </c>
      <c r="D293" s="10" t="s">
        <v>342</v>
      </c>
      <c r="E293" s="10" t="s">
        <v>344</v>
      </c>
      <c r="F293" s="26" t="s">
        <v>366</v>
      </c>
      <c r="G293" s="10" t="s">
        <v>367</v>
      </c>
      <c r="H293" s="10"/>
      <c r="I293" s="10"/>
      <c r="J293" s="9"/>
      <c r="K293" s="10"/>
      <c r="L293" s="10"/>
      <c r="M293" s="10"/>
    </row>
    <row r="294" customFormat="false" ht="15.75" hidden="false" customHeight="true" outlineLevel="0" collapsed="false">
      <c r="A294" s="9" t="s">
        <v>10</v>
      </c>
      <c r="B294" s="10" t="s">
        <v>340</v>
      </c>
      <c r="C294" s="26" t="s">
        <v>365</v>
      </c>
      <c r="D294" s="10" t="s">
        <v>342</v>
      </c>
      <c r="E294" s="10" t="s">
        <v>368</v>
      </c>
      <c r="F294" s="26" t="s">
        <v>369</v>
      </c>
      <c r="G294" s="10"/>
      <c r="H294" s="10"/>
      <c r="I294" s="10"/>
      <c r="J294" s="9"/>
      <c r="K294" s="10"/>
      <c r="L294" s="10"/>
      <c r="M294" s="10"/>
    </row>
    <row r="295" customFormat="false" ht="15.75" hidden="false" customHeight="true" outlineLevel="0" collapsed="false">
      <c r="A295" s="9" t="s">
        <v>10</v>
      </c>
      <c r="B295" s="10" t="s">
        <v>340</v>
      </c>
      <c r="C295" s="26" t="s">
        <v>365</v>
      </c>
      <c r="D295" s="10" t="s">
        <v>342</v>
      </c>
      <c r="E295" s="10" t="s">
        <v>348</v>
      </c>
      <c r="F295" s="26" t="s">
        <v>370</v>
      </c>
      <c r="G295" s="10"/>
      <c r="H295" s="10"/>
      <c r="I295" s="10"/>
      <c r="J295" s="9"/>
      <c r="K295" s="10"/>
      <c r="L295" s="10"/>
      <c r="M295" s="10"/>
    </row>
    <row r="296" customFormat="false" ht="15.75" hidden="false" customHeight="true" outlineLevel="0" collapsed="false">
      <c r="A296" s="9" t="s">
        <v>10</v>
      </c>
      <c r="B296" s="10" t="s">
        <v>340</v>
      </c>
      <c r="C296" s="26" t="s">
        <v>365</v>
      </c>
      <c r="D296" s="10" t="s">
        <v>342</v>
      </c>
      <c r="E296" s="10" t="s">
        <v>350</v>
      </c>
      <c r="F296" s="26" t="s">
        <v>351</v>
      </c>
      <c r="G296" s="10"/>
      <c r="H296" s="10"/>
      <c r="I296" s="10"/>
      <c r="J296" s="9"/>
      <c r="K296" s="10"/>
      <c r="L296" s="10"/>
      <c r="M296" s="10"/>
    </row>
    <row r="297" customFormat="false" ht="15.75" hidden="false" customHeight="true" outlineLevel="0" collapsed="false">
      <c r="A297" s="9" t="s">
        <v>10</v>
      </c>
      <c r="B297" s="10" t="s">
        <v>340</v>
      </c>
      <c r="C297" s="26" t="s">
        <v>365</v>
      </c>
      <c r="D297" s="10" t="s">
        <v>342</v>
      </c>
      <c r="E297" s="10" t="s">
        <v>352</v>
      </c>
      <c r="F297" s="26" t="s">
        <v>353</v>
      </c>
      <c r="G297" s="10"/>
      <c r="H297" s="10"/>
      <c r="I297" s="10"/>
      <c r="J297" s="9"/>
      <c r="K297" s="10"/>
      <c r="L297" s="10"/>
      <c r="M297" s="10"/>
    </row>
    <row r="298" customFormat="false" ht="15.75" hidden="false" customHeight="true" outlineLevel="0" collapsed="false">
      <c r="A298" s="9" t="s">
        <v>10</v>
      </c>
      <c r="B298" s="10" t="s">
        <v>340</v>
      </c>
      <c r="C298" s="26" t="s">
        <v>365</v>
      </c>
      <c r="D298" s="10" t="s">
        <v>342</v>
      </c>
      <c r="E298" s="10" t="s">
        <v>354</v>
      </c>
      <c r="F298" s="26" t="n">
        <v>12345</v>
      </c>
      <c r="G298" s="10"/>
      <c r="H298" s="10"/>
      <c r="I298" s="10"/>
      <c r="J298" s="9"/>
      <c r="K298" s="10"/>
      <c r="L298" s="10"/>
      <c r="M298" s="10"/>
    </row>
    <row r="299" customFormat="false" ht="15.75" hidden="false" customHeight="true" outlineLevel="0" collapsed="false">
      <c r="A299" s="9" t="s">
        <v>10</v>
      </c>
      <c r="B299" s="10" t="s">
        <v>340</v>
      </c>
      <c r="C299" s="26" t="s">
        <v>365</v>
      </c>
      <c r="D299" s="10" t="s">
        <v>342</v>
      </c>
      <c r="E299" s="10" t="s">
        <v>355</v>
      </c>
      <c r="F299" s="26" t="n">
        <v>0</v>
      </c>
      <c r="G299" s="10"/>
      <c r="H299" s="10"/>
      <c r="I299" s="10"/>
      <c r="J299" s="9"/>
      <c r="K299" s="10"/>
      <c r="L299" s="10"/>
      <c r="M299" s="10"/>
    </row>
    <row r="300" customFormat="false" ht="15.75" hidden="false" customHeight="true" outlineLevel="0" collapsed="false">
      <c r="A300" s="9" t="s">
        <v>10</v>
      </c>
      <c r="B300" s="10" t="s">
        <v>340</v>
      </c>
      <c r="C300" s="26" t="s">
        <v>365</v>
      </c>
      <c r="D300" s="10" t="s">
        <v>357</v>
      </c>
      <c r="E300" s="10" t="s">
        <v>358</v>
      </c>
      <c r="F300" s="26"/>
      <c r="G300" s="10"/>
      <c r="H300" s="10"/>
      <c r="I300" s="10"/>
      <c r="J300" s="9"/>
      <c r="K300" s="10"/>
      <c r="L300" s="10"/>
      <c r="M300" s="10"/>
    </row>
    <row r="301" customFormat="false" ht="15.75" hidden="false" customHeight="true" outlineLevel="0" collapsed="false">
      <c r="A301" s="9" t="s">
        <v>10</v>
      </c>
      <c r="B301" s="10" t="s">
        <v>340</v>
      </c>
      <c r="C301" s="26" t="s">
        <v>365</v>
      </c>
      <c r="D301" s="10" t="s">
        <v>357</v>
      </c>
      <c r="E301" s="10" t="s">
        <v>359</v>
      </c>
      <c r="F301" s="26" t="s">
        <v>360</v>
      </c>
      <c r="G301" s="10"/>
      <c r="H301" s="10"/>
      <c r="I301" s="10"/>
      <c r="J301" s="9"/>
      <c r="K301" s="10"/>
      <c r="L301" s="10"/>
      <c r="M301" s="10"/>
    </row>
    <row r="302" customFormat="false" ht="15.75" hidden="false" customHeight="true" outlineLevel="0" collapsed="false">
      <c r="A302" s="9" t="s">
        <v>10</v>
      </c>
      <c r="B302" s="10" t="s">
        <v>340</v>
      </c>
      <c r="C302" s="26" t="s">
        <v>365</v>
      </c>
      <c r="D302" s="10" t="s">
        <v>357</v>
      </c>
      <c r="E302" s="10" t="s">
        <v>361</v>
      </c>
      <c r="F302" s="26" t="s">
        <v>362</v>
      </c>
      <c r="G302" s="10"/>
      <c r="H302" s="10"/>
      <c r="I302" s="10"/>
      <c r="J302" s="9"/>
      <c r="K302" s="10"/>
      <c r="L302" s="10"/>
      <c r="M302" s="10"/>
    </row>
    <row r="303" customFormat="false" ht="15.75" hidden="false" customHeight="true" outlineLevel="0" collapsed="false">
      <c r="A303" s="9" t="s">
        <v>10</v>
      </c>
      <c r="B303" s="10" t="s">
        <v>340</v>
      </c>
      <c r="C303" s="26" t="s">
        <v>365</v>
      </c>
      <c r="D303" s="10" t="s">
        <v>357</v>
      </c>
      <c r="E303" s="10" t="s">
        <v>363</v>
      </c>
      <c r="F303" s="26" t="n">
        <v>300</v>
      </c>
      <c r="G303" s="10" t="s">
        <v>364</v>
      </c>
      <c r="H303" s="10"/>
      <c r="I303" s="10"/>
      <c r="J303" s="9"/>
      <c r="K303" s="10"/>
      <c r="L303" s="10"/>
      <c r="M303" s="10"/>
    </row>
    <row r="304" customFormat="false" ht="15.75" hidden="false" customHeight="true" outlineLevel="0" collapsed="false">
      <c r="A304" s="9" t="s">
        <v>15</v>
      </c>
      <c r="B304" s="9" t="s">
        <v>39</v>
      </c>
      <c r="C304" s="9" t="s">
        <v>40</v>
      </c>
      <c r="D304" s="25" t="s">
        <v>41</v>
      </c>
      <c r="E304" s="10" t="s">
        <v>42</v>
      </c>
      <c r="F304" s="26" t="s">
        <v>371</v>
      </c>
      <c r="G304" s="10" t="s">
        <v>43</v>
      </c>
      <c r="H304" s="10"/>
      <c r="I304" s="10" t="s">
        <v>44</v>
      </c>
      <c r="J304" s="9"/>
      <c r="K304" s="10"/>
      <c r="L304" s="10"/>
      <c r="M304" s="10"/>
    </row>
    <row r="305" customFormat="false" ht="15.75" hidden="false" customHeight="true" outlineLevel="0" collapsed="false">
      <c r="A305" s="9" t="s">
        <v>15</v>
      </c>
      <c r="B305" s="9" t="s">
        <v>39</v>
      </c>
      <c r="C305" s="9" t="s">
        <v>40</v>
      </c>
      <c r="D305" s="25" t="s">
        <v>41</v>
      </c>
      <c r="E305" s="10" t="s">
        <v>45</v>
      </c>
      <c r="F305" s="26" t="s">
        <v>372</v>
      </c>
      <c r="G305" s="10"/>
      <c r="H305" s="10"/>
      <c r="I305" s="10"/>
      <c r="J305" s="9"/>
      <c r="K305" s="10"/>
      <c r="L305" s="10"/>
      <c r="M305" s="10"/>
    </row>
    <row r="306" customFormat="false" ht="15.75" hidden="false" customHeight="true" outlineLevel="0" collapsed="false">
      <c r="A306" s="9" t="s">
        <v>15</v>
      </c>
      <c r="B306" s="9" t="s">
        <v>39</v>
      </c>
      <c r="C306" s="9" t="s">
        <v>40</v>
      </c>
      <c r="D306" s="25" t="s">
        <v>41</v>
      </c>
      <c r="E306" s="10" t="s">
        <v>47</v>
      </c>
      <c r="F306" s="26" t="s">
        <v>48</v>
      </c>
      <c r="G306" s="10"/>
      <c r="H306" s="10"/>
      <c r="I306" s="10"/>
      <c r="J306" s="9"/>
      <c r="K306" s="10"/>
      <c r="L306" s="10"/>
      <c r="M306" s="10"/>
    </row>
    <row r="307" customFormat="false" ht="15.75" hidden="false" customHeight="true" outlineLevel="0" collapsed="false">
      <c r="A307" s="9" t="s">
        <v>15</v>
      </c>
      <c r="B307" s="9" t="s">
        <v>39</v>
      </c>
      <c r="C307" s="9" t="s">
        <v>40</v>
      </c>
      <c r="D307" s="25" t="s">
        <v>41</v>
      </c>
      <c r="E307" s="10" t="s">
        <v>49</v>
      </c>
      <c r="F307" s="26" t="s">
        <v>18</v>
      </c>
      <c r="G307" s="10" t="s">
        <v>373</v>
      </c>
      <c r="H307" s="10"/>
      <c r="I307" s="10"/>
      <c r="J307" s="9"/>
      <c r="K307" s="10"/>
      <c r="L307" s="10"/>
      <c r="M307" s="10"/>
    </row>
    <row r="308" customFormat="false" ht="15.75" hidden="false" customHeight="true" outlineLevel="0" collapsed="false">
      <c r="A308" s="9" t="s">
        <v>15</v>
      </c>
      <c r="B308" s="9" t="s">
        <v>39</v>
      </c>
      <c r="C308" s="9" t="s">
        <v>40</v>
      </c>
      <c r="D308" s="25" t="s">
        <v>41</v>
      </c>
      <c r="E308" s="10" t="s">
        <v>51</v>
      </c>
      <c r="F308" s="29" t="n">
        <v>1905</v>
      </c>
      <c r="G308" s="10"/>
      <c r="H308" s="10"/>
      <c r="I308" s="10"/>
      <c r="J308" s="9"/>
      <c r="K308" s="10"/>
      <c r="L308" s="10"/>
      <c r="M308" s="10"/>
    </row>
    <row r="309" customFormat="false" ht="15.75" hidden="false" customHeight="true" outlineLevel="0" collapsed="false">
      <c r="A309" s="9" t="s">
        <v>15</v>
      </c>
      <c r="B309" s="9" t="s">
        <v>39</v>
      </c>
      <c r="C309" s="9" t="s">
        <v>40</v>
      </c>
      <c r="D309" s="25" t="s">
        <v>41</v>
      </c>
      <c r="E309" s="10" t="s">
        <v>52</v>
      </c>
      <c r="F309" s="29" t="n">
        <v>2005</v>
      </c>
      <c r="G309" s="10"/>
      <c r="H309" s="10"/>
      <c r="I309" s="10"/>
      <c r="J309" s="9"/>
      <c r="K309" s="10"/>
      <c r="L309" s="10"/>
      <c r="M309" s="10"/>
    </row>
    <row r="310" customFormat="false" ht="15.75" hidden="false" customHeight="true" outlineLevel="0" collapsed="false">
      <c r="A310" s="9" t="s">
        <v>15</v>
      </c>
      <c r="B310" s="9" t="s">
        <v>39</v>
      </c>
      <c r="C310" s="9" t="s">
        <v>40</v>
      </c>
      <c r="D310" s="25" t="s">
        <v>41</v>
      </c>
      <c r="E310" s="10" t="s">
        <v>53</v>
      </c>
      <c r="F310" s="26" t="s">
        <v>374</v>
      </c>
      <c r="G310" s="10"/>
      <c r="H310" s="10"/>
      <c r="I310" s="10"/>
      <c r="J310" s="9"/>
      <c r="K310" s="10"/>
      <c r="L310" s="10"/>
      <c r="M310" s="10"/>
    </row>
    <row r="311" customFormat="false" ht="24.95" hidden="false" customHeight="true" outlineLevel="0" collapsed="false">
      <c r="A311" s="9" t="s">
        <v>15</v>
      </c>
      <c r="B311" s="9" t="s">
        <v>39</v>
      </c>
      <c r="C311" s="9" t="s">
        <v>40</v>
      </c>
      <c r="D311" s="25" t="s">
        <v>375</v>
      </c>
      <c r="E311" s="10" t="s">
        <v>376</v>
      </c>
      <c r="F311" s="26" t="n">
        <v>1500000</v>
      </c>
      <c r="G311" s="10"/>
      <c r="H311" s="10"/>
      <c r="I311" s="10" t="s">
        <v>377</v>
      </c>
      <c r="J311" s="9"/>
      <c r="K311" s="10"/>
      <c r="L311" s="10"/>
      <c r="M311" s="10"/>
    </row>
    <row r="312" customFormat="false" ht="15.75" hidden="false" customHeight="true" outlineLevel="0" collapsed="false">
      <c r="A312" s="9" t="s">
        <v>15</v>
      </c>
      <c r="B312" s="9" t="s">
        <v>39</v>
      </c>
      <c r="C312" s="9" t="s">
        <v>40</v>
      </c>
      <c r="D312" s="25" t="s">
        <v>375</v>
      </c>
      <c r="E312" s="10" t="s">
        <v>101</v>
      </c>
      <c r="F312" s="26" t="n">
        <v>11000</v>
      </c>
      <c r="G312" s="10" t="s">
        <v>378</v>
      </c>
      <c r="H312" s="10"/>
      <c r="I312" s="10" t="s">
        <v>69</v>
      </c>
      <c r="J312" s="9"/>
      <c r="K312" s="10"/>
      <c r="L312" s="10"/>
      <c r="M312" s="10"/>
    </row>
    <row r="313" customFormat="false" ht="15.75" hidden="false" customHeight="true" outlineLevel="0" collapsed="false">
      <c r="A313" s="9" t="s">
        <v>15</v>
      </c>
      <c r="B313" s="9" t="s">
        <v>39</v>
      </c>
      <c r="C313" s="9" t="s">
        <v>40</v>
      </c>
      <c r="D313" s="25" t="s">
        <v>375</v>
      </c>
      <c r="E313" s="10" t="s">
        <v>379</v>
      </c>
      <c r="F313" s="26" t="n">
        <v>133125</v>
      </c>
      <c r="G313" s="10"/>
      <c r="H313" s="10"/>
      <c r="I313" s="10" t="s">
        <v>380</v>
      </c>
      <c r="J313" s="9"/>
      <c r="K313" s="10"/>
      <c r="L313" s="10"/>
      <c r="M313" s="10"/>
    </row>
    <row r="314" customFormat="false" ht="15.75" hidden="false" customHeight="true" outlineLevel="0" collapsed="false">
      <c r="A314" s="9" t="s">
        <v>15</v>
      </c>
      <c r="B314" s="9" t="s">
        <v>39</v>
      </c>
      <c r="C314" s="9" t="s">
        <v>40</v>
      </c>
      <c r="D314" s="25" t="s">
        <v>375</v>
      </c>
      <c r="E314" s="10" t="s">
        <v>381</v>
      </c>
      <c r="F314" s="26" t="n">
        <v>2</v>
      </c>
      <c r="G314" s="10"/>
      <c r="H314" s="10"/>
      <c r="I314" s="10" t="s">
        <v>380</v>
      </c>
      <c r="J314" s="9"/>
      <c r="K314" s="10"/>
      <c r="L314" s="10"/>
      <c r="M314" s="10"/>
    </row>
    <row r="315" customFormat="false" ht="15.75" hidden="false" customHeight="true" outlineLevel="0" collapsed="false">
      <c r="A315" s="9" t="s">
        <v>15</v>
      </c>
      <c r="B315" s="9" t="s">
        <v>39</v>
      </c>
      <c r="C315" s="9" t="s">
        <v>40</v>
      </c>
      <c r="D315" s="25" t="s">
        <v>375</v>
      </c>
      <c r="E315" s="10" t="s">
        <v>382</v>
      </c>
      <c r="F315" s="26" t="n">
        <v>10500</v>
      </c>
      <c r="G315" s="10"/>
      <c r="H315" s="10"/>
      <c r="I315" s="10" t="s">
        <v>383</v>
      </c>
      <c r="J315" s="9"/>
      <c r="K315" s="10"/>
      <c r="L315" s="10"/>
      <c r="M315" s="10"/>
    </row>
    <row r="316" customFormat="false" ht="15.75" hidden="false" customHeight="true" outlineLevel="0" collapsed="false">
      <c r="A316" s="9" t="s">
        <v>15</v>
      </c>
      <c r="B316" s="9" t="s">
        <v>39</v>
      </c>
      <c r="C316" s="9" t="s">
        <v>40</v>
      </c>
      <c r="D316" s="25" t="s">
        <v>67</v>
      </c>
      <c r="E316" s="10" t="s">
        <v>68</v>
      </c>
      <c r="F316" s="26" t="n">
        <v>16950000</v>
      </c>
      <c r="G316" s="10"/>
      <c r="H316" s="10"/>
      <c r="I316" s="10" t="s">
        <v>69</v>
      </c>
      <c r="J316" s="9"/>
      <c r="K316" s="10"/>
      <c r="L316" s="10"/>
      <c r="M316" s="10"/>
    </row>
    <row r="317" customFormat="false" ht="15.75" hidden="false" customHeight="true" outlineLevel="0" collapsed="false">
      <c r="A317" s="9" t="s">
        <v>15</v>
      </c>
      <c r="B317" s="9" t="s">
        <v>39</v>
      </c>
      <c r="C317" s="9" t="s">
        <v>40</v>
      </c>
      <c r="D317" s="25" t="s">
        <v>67</v>
      </c>
      <c r="E317" s="10" t="s">
        <v>70</v>
      </c>
      <c r="F317" s="26" t="n">
        <v>0.555349868073879</v>
      </c>
      <c r="G317" s="10" t="s">
        <v>71</v>
      </c>
      <c r="H317" s="10"/>
      <c r="I317" s="30"/>
      <c r="J317" s="9"/>
      <c r="K317" s="10"/>
      <c r="L317" s="10"/>
      <c r="M317" s="10"/>
    </row>
    <row r="318" customFormat="false" ht="15.75" hidden="false" customHeight="true" outlineLevel="0" collapsed="false">
      <c r="A318" s="9" t="s">
        <v>15</v>
      </c>
      <c r="B318" s="9" t="s">
        <v>39</v>
      </c>
      <c r="C318" s="9" t="s">
        <v>40</v>
      </c>
      <c r="D318" s="25" t="s">
        <v>67</v>
      </c>
      <c r="E318" s="10" t="s">
        <v>72</v>
      </c>
      <c r="F318" s="26" t="n">
        <v>909068</v>
      </c>
      <c r="G318" s="10"/>
      <c r="H318" s="10"/>
      <c r="I318" s="10"/>
      <c r="J318" s="9"/>
      <c r="K318" s="10"/>
      <c r="L318" s="10"/>
      <c r="M318" s="10"/>
    </row>
    <row r="319" customFormat="false" ht="15.75" hidden="false" customHeight="true" outlineLevel="0" collapsed="false">
      <c r="A319" s="9" t="s">
        <v>15</v>
      </c>
      <c r="B319" s="9" t="s">
        <v>39</v>
      </c>
      <c r="C319" s="9" t="s">
        <v>40</v>
      </c>
      <c r="D319" s="25" t="s">
        <v>73</v>
      </c>
      <c r="E319" s="10" t="s">
        <v>74</v>
      </c>
      <c r="F319" s="26" t="n">
        <v>3400</v>
      </c>
      <c r="G319" s="10" t="s">
        <v>75</v>
      </c>
      <c r="H319" s="10"/>
      <c r="I319" s="10" t="s">
        <v>76</v>
      </c>
      <c r="J319" s="9"/>
      <c r="K319" s="10"/>
      <c r="L319" s="10"/>
      <c r="M319" s="10"/>
    </row>
    <row r="320" customFormat="false" ht="15.75" hidden="false" customHeight="true" outlineLevel="0" collapsed="false">
      <c r="A320" s="9" t="s">
        <v>15</v>
      </c>
      <c r="B320" s="9" t="s">
        <v>39</v>
      </c>
      <c r="C320" s="9" t="s">
        <v>40</v>
      </c>
      <c r="D320" s="25" t="s">
        <v>73</v>
      </c>
      <c r="E320" s="10" t="s">
        <v>77</v>
      </c>
      <c r="F320" s="26" t="n">
        <v>83354</v>
      </c>
      <c r="G320" s="10"/>
      <c r="H320" s="10"/>
      <c r="I320" s="10"/>
      <c r="J320" s="9"/>
      <c r="K320" s="10"/>
      <c r="L320" s="10"/>
      <c r="M320" s="10"/>
    </row>
    <row r="321" customFormat="false" ht="15.75" hidden="false" customHeight="true" outlineLevel="0" collapsed="false">
      <c r="A321" s="9" t="s">
        <v>15</v>
      </c>
      <c r="B321" s="9" t="s">
        <v>39</v>
      </c>
      <c r="C321" s="9" t="s">
        <v>40</v>
      </c>
      <c r="D321" s="25" t="s">
        <v>73</v>
      </c>
      <c r="E321" s="10" t="s">
        <v>78</v>
      </c>
      <c r="F321" s="26" t="n">
        <v>73254</v>
      </c>
      <c r="G321" s="10"/>
      <c r="H321" s="10"/>
      <c r="I321" s="10"/>
      <c r="J321" s="9"/>
      <c r="K321" s="10"/>
      <c r="L321" s="10"/>
      <c r="M321" s="10"/>
    </row>
    <row r="322" customFormat="false" ht="15.75" hidden="false" customHeight="true" outlineLevel="0" collapsed="false">
      <c r="A322" s="9" t="s">
        <v>15</v>
      </c>
      <c r="B322" s="9" t="s">
        <v>39</v>
      </c>
      <c r="C322" s="9" t="s">
        <v>40</v>
      </c>
      <c r="D322" s="25" t="s">
        <v>73</v>
      </c>
      <c r="E322" s="10" t="s">
        <v>79</v>
      </c>
      <c r="F322" s="26" t="n">
        <v>63220</v>
      </c>
      <c r="G322" s="10"/>
      <c r="H322" s="10"/>
      <c r="I322" s="10"/>
      <c r="J322" s="9"/>
      <c r="K322" s="10"/>
      <c r="L322" s="10"/>
      <c r="M322" s="10"/>
    </row>
    <row r="323" customFormat="false" ht="15.75" hidden="false" customHeight="true" outlineLevel="0" collapsed="false">
      <c r="A323" s="9" t="s">
        <v>15</v>
      </c>
      <c r="B323" s="9" t="s">
        <v>39</v>
      </c>
      <c r="C323" s="9" t="s">
        <v>56</v>
      </c>
      <c r="D323" s="25" t="s">
        <v>57</v>
      </c>
      <c r="E323" s="10" t="s">
        <v>58</v>
      </c>
      <c r="F323" s="26" t="n">
        <v>1052388</v>
      </c>
      <c r="G323" s="10"/>
      <c r="H323" s="10"/>
      <c r="I323" s="10" t="s">
        <v>59</v>
      </c>
      <c r="J323" s="9"/>
      <c r="K323" s="10"/>
      <c r="L323" s="10"/>
      <c r="M323" s="10"/>
    </row>
    <row r="324" customFormat="false" ht="15.75" hidden="false" customHeight="true" outlineLevel="0" collapsed="false">
      <c r="A324" s="9" t="s">
        <v>15</v>
      </c>
      <c r="B324" s="9" t="s">
        <v>39</v>
      </c>
      <c r="C324" s="9" t="s">
        <v>56</v>
      </c>
      <c r="D324" s="25" t="s">
        <v>57</v>
      </c>
      <c r="E324" s="10" t="s">
        <v>60</v>
      </c>
      <c r="F324" s="26" t="s">
        <v>61</v>
      </c>
      <c r="G324" s="10"/>
      <c r="H324" s="10"/>
      <c r="I324" s="10" t="s">
        <v>59</v>
      </c>
      <c r="J324" s="9"/>
      <c r="K324" s="10"/>
      <c r="L324" s="10"/>
      <c r="M324" s="10"/>
    </row>
    <row r="325" customFormat="false" ht="15.75" hidden="false" customHeight="true" outlineLevel="0" collapsed="false">
      <c r="A325" s="9" t="s">
        <v>15</v>
      </c>
      <c r="B325" s="9" t="s">
        <v>39</v>
      </c>
      <c r="C325" s="9" t="s">
        <v>56</v>
      </c>
      <c r="D325" s="25" t="s">
        <v>57</v>
      </c>
      <c r="E325" s="10" t="s">
        <v>62</v>
      </c>
      <c r="F325" s="26" t="n">
        <v>6243</v>
      </c>
      <c r="G325" s="10"/>
      <c r="H325" s="10"/>
      <c r="I325" s="10" t="s">
        <v>59</v>
      </c>
      <c r="J325" s="9"/>
      <c r="K325" s="10"/>
      <c r="L325" s="10"/>
      <c r="M325" s="10"/>
    </row>
    <row r="326" customFormat="false" ht="15.75" hidden="false" customHeight="true" outlineLevel="0" collapsed="false">
      <c r="A326" s="9" t="s">
        <v>15</v>
      </c>
      <c r="B326" s="9" t="s">
        <v>39</v>
      </c>
      <c r="C326" s="9" t="s">
        <v>56</v>
      </c>
      <c r="D326" s="25" t="s">
        <v>57</v>
      </c>
      <c r="E326" s="10" t="s">
        <v>63</v>
      </c>
      <c r="F326" s="26" t="s">
        <v>64</v>
      </c>
      <c r="G326" s="10"/>
      <c r="H326" s="10"/>
      <c r="I326" s="10" t="s">
        <v>59</v>
      </c>
      <c r="J326" s="9"/>
      <c r="K326" s="10"/>
      <c r="L326" s="10"/>
      <c r="M326" s="10"/>
    </row>
    <row r="327" customFormat="false" ht="15.75" hidden="false" customHeight="true" outlineLevel="0" collapsed="false">
      <c r="A327" s="9" t="s">
        <v>15</v>
      </c>
      <c r="B327" s="9" t="s">
        <v>39</v>
      </c>
      <c r="C327" s="9" t="s">
        <v>56</v>
      </c>
      <c r="D327" s="25" t="s">
        <v>65</v>
      </c>
      <c r="E327" s="10" t="s">
        <v>66</v>
      </c>
      <c r="F327" s="26" t="s">
        <v>64</v>
      </c>
      <c r="G327" s="10"/>
      <c r="H327" s="10"/>
      <c r="I327" s="10" t="s">
        <v>59</v>
      </c>
      <c r="J327" s="9"/>
      <c r="K327" s="10"/>
      <c r="L327" s="10"/>
      <c r="M327" s="10"/>
    </row>
    <row r="328" customFormat="false" ht="15.75" hidden="false" customHeight="true" outlineLevel="0" collapsed="false">
      <c r="A328" s="9" t="s">
        <v>15</v>
      </c>
      <c r="B328" s="9" t="s">
        <v>80</v>
      </c>
      <c r="C328" s="9" t="s">
        <v>81</v>
      </c>
      <c r="D328" s="25" t="s">
        <v>82</v>
      </c>
      <c r="E328" s="10" t="s">
        <v>83</v>
      </c>
      <c r="F328" s="26" t="s">
        <v>84</v>
      </c>
      <c r="G328" s="10" t="s">
        <v>85</v>
      </c>
      <c r="H328" s="10"/>
      <c r="I328" s="30"/>
      <c r="J328" s="9"/>
      <c r="K328" s="10"/>
      <c r="L328" s="10"/>
      <c r="M328" s="10"/>
    </row>
    <row r="329" customFormat="false" ht="15.75" hidden="false" customHeight="true" outlineLevel="0" collapsed="false">
      <c r="A329" s="9" t="s">
        <v>15</v>
      </c>
      <c r="B329" s="9" t="s">
        <v>80</v>
      </c>
      <c r="C329" s="9" t="s">
        <v>81</v>
      </c>
      <c r="D329" s="25" t="s">
        <v>94</v>
      </c>
      <c r="E329" s="10" t="s">
        <v>95</v>
      </c>
      <c r="F329" s="26" t="n">
        <v>3</v>
      </c>
      <c r="G329" s="10"/>
      <c r="H329" s="10"/>
      <c r="I329" s="10" t="s">
        <v>96</v>
      </c>
      <c r="J329" s="9"/>
      <c r="K329" s="10"/>
      <c r="L329" s="10"/>
      <c r="M329" s="10"/>
    </row>
    <row r="330" customFormat="false" ht="15.75" hidden="false" customHeight="true" outlineLevel="0" collapsed="false">
      <c r="A330" s="9" t="s">
        <v>15</v>
      </c>
      <c r="B330" s="9" t="s">
        <v>80</v>
      </c>
      <c r="C330" s="9" t="s">
        <v>81</v>
      </c>
      <c r="D330" s="25" t="s">
        <v>94</v>
      </c>
      <c r="E330" s="10" t="s">
        <v>97</v>
      </c>
      <c r="F330" s="26" t="n">
        <v>43070</v>
      </c>
      <c r="G330" s="10"/>
      <c r="H330" s="10"/>
      <c r="I330" s="10" t="s">
        <v>98</v>
      </c>
      <c r="J330" s="9"/>
      <c r="K330" s="10"/>
      <c r="L330" s="10"/>
      <c r="M330" s="10"/>
    </row>
    <row r="331" customFormat="false" ht="15.75" hidden="false" customHeight="true" outlineLevel="0" collapsed="false">
      <c r="A331" s="9" t="s">
        <v>15</v>
      </c>
      <c r="B331" s="9" t="s">
        <v>80</v>
      </c>
      <c r="C331" s="9" t="s">
        <v>99</v>
      </c>
      <c r="D331" s="25" t="s">
        <v>67</v>
      </c>
      <c r="E331" s="10" t="s">
        <v>100</v>
      </c>
      <c r="F331" s="33" t="n">
        <v>38838</v>
      </c>
      <c r="G331" s="10"/>
      <c r="H331" s="10"/>
      <c r="I331" s="10"/>
      <c r="J331" s="9"/>
      <c r="K331" s="10"/>
      <c r="L331" s="10"/>
      <c r="M331" s="10"/>
    </row>
    <row r="332" customFormat="false" ht="15.75" hidden="false" customHeight="true" outlineLevel="0" collapsed="false">
      <c r="A332" s="9" t="s">
        <v>15</v>
      </c>
      <c r="B332" s="9" t="s">
        <v>80</v>
      </c>
      <c r="C332" s="9" t="s">
        <v>99</v>
      </c>
      <c r="D332" s="25" t="s">
        <v>67</v>
      </c>
      <c r="E332" s="10" t="s">
        <v>101</v>
      </c>
      <c r="F332" s="26" t="s">
        <v>102</v>
      </c>
      <c r="G332" s="10"/>
      <c r="H332" s="10"/>
      <c r="I332" s="10"/>
      <c r="J332" s="9"/>
      <c r="K332" s="10"/>
      <c r="L332" s="10"/>
      <c r="M332" s="10"/>
    </row>
    <row r="333" customFormat="false" ht="15.75" hidden="false" customHeight="true" outlineLevel="0" collapsed="false">
      <c r="A333" s="9" t="s">
        <v>15</v>
      </c>
      <c r="B333" s="9" t="s">
        <v>80</v>
      </c>
      <c r="C333" s="9" t="s">
        <v>99</v>
      </c>
      <c r="D333" s="25" t="s">
        <v>67</v>
      </c>
      <c r="E333" s="10" t="s">
        <v>103</v>
      </c>
      <c r="F333" s="26" t="s">
        <v>104</v>
      </c>
      <c r="G333" s="10"/>
      <c r="H333" s="10"/>
      <c r="I333" s="10"/>
      <c r="J333" s="9"/>
      <c r="K333" s="10"/>
      <c r="L333" s="10"/>
      <c r="M333" s="10"/>
    </row>
    <row r="334" customFormat="false" ht="15.75" hidden="false" customHeight="true" outlineLevel="0" collapsed="false">
      <c r="A334" s="9" t="s">
        <v>15</v>
      </c>
      <c r="B334" s="9" t="s">
        <v>80</v>
      </c>
      <c r="C334" s="9" t="s">
        <v>99</v>
      </c>
      <c r="D334" s="25" t="s">
        <v>67</v>
      </c>
      <c r="E334" s="10" t="s">
        <v>105</v>
      </c>
      <c r="F334" s="33" t="n">
        <v>42559</v>
      </c>
      <c r="G334" s="10"/>
      <c r="H334" s="10"/>
      <c r="I334" s="10"/>
      <c r="J334" s="9"/>
      <c r="K334" s="10"/>
      <c r="L334" s="10"/>
      <c r="M334" s="10"/>
    </row>
    <row r="335" customFormat="false" ht="15.75" hidden="false" customHeight="true" outlineLevel="0" collapsed="false">
      <c r="A335" s="9" t="s">
        <v>15</v>
      </c>
      <c r="B335" s="9" t="s">
        <v>80</v>
      </c>
      <c r="C335" s="9" t="s">
        <v>99</v>
      </c>
      <c r="D335" s="25" t="s">
        <v>106</v>
      </c>
      <c r="E335" s="10" t="s">
        <v>107</v>
      </c>
      <c r="F335" s="26" t="s">
        <v>108</v>
      </c>
      <c r="G335" s="10"/>
      <c r="H335" s="10"/>
      <c r="I335" s="10" t="s">
        <v>109</v>
      </c>
      <c r="J335" s="9"/>
      <c r="K335" s="10"/>
      <c r="L335" s="10"/>
      <c r="M335" s="10"/>
    </row>
    <row r="336" customFormat="false" ht="15.75" hidden="false" customHeight="true" outlineLevel="0" collapsed="false">
      <c r="A336" s="9" t="s">
        <v>15</v>
      </c>
      <c r="B336" s="9" t="s">
        <v>80</v>
      </c>
      <c r="C336" s="9" t="s">
        <v>110</v>
      </c>
      <c r="D336" s="25" t="s">
        <v>111</v>
      </c>
      <c r="E336" s="10" t="s">
        <v>112</v>
      </c>
      <c r="F336" s="26" t="n">
        <v>1053.42</v>
      </c>
      <c r="G336" s="10"/>
      <c r="H336" s="10"/>
      <c r="I336" s="10"/>
      <c r="J336" s="9"/>
      <c r="K336" s="10"/>
      <c r="L336" s="10"/>
      <c r="M336" s="10"/>
    </row>
    <row r="337" customFormat="false" ht="15.75" hidden="false" customHeight="true" outlineLevel="0" collapsed="false">
      <c r="A337" s="9" t="s">
        <v>15</v>
      </c>
      <c r="B337" s="9" t="s">
        <v>80</v>
      </c>
      <c r="C337" s="9" t="s">
        <v>110</v>
      </c>
      <c r="D337" s="25" t="s">
        <v>111</v>
      </c>
      <c r="E337" s="10" t="s">
        <v>113</v>
      </c>
      <c r="F337" s="26" t="s">
        <v>114</v>
      </c>
      <c r="G337" s="10"/>
      <c r="H337" s="10"/>
      <c r="I337" s="10"/>
      <c r="J337" s="9"/>
      <c r="K337" s="10"/>
      <c r="L337" s="10"/>
      <c r="M337" s="10"/>
    </row>
    <row r="338" customFormat="false" ht="15.75" hidden="false" customHeight="true" outlineLevel="0" collapsed="false">
      <c r="A338" s="9" t="s">
        <v>15</v>
      </c>
      <c r="B338" s="9" t="s">
        <v>80</v>
      </c>
      <c r="C338" s="9" t="s">
        <v>110</v>
      </c>
      <c r="D338" s="25" t="s">
        <v>111</v>
      </c>
      <c r="E338" s="10" t="s">
        <v>115</v>
      </c>
      <c r="F338" s="26" t="s">
        <v>116</v>
      </c>
      <c r="G338" s="10"/>
      <c r="H338" s="10"/>
      <c r="I338" s="10" t="s">
        <v>117</v>
      </c>
      <c r="J338" s="9"/>
      <c r="K338" s="10"/>
      <c r="L338" s="10"/>
      <c r="M338" s="10"/>
    </row>
    <row r="339" customFormat="false" ht="15.75" hidden="false" customHeight="true" outlineLevel="0" collapsed="false">
      <c r="A339" s="9" t="s">
        <v>15</v>
      </c>
      <c r="B339" s="9" t="s">
        <v>80</v>
      </c>
      <c r="C339" s="9" t="s">
        <v>110</v>
      </c>
      <c r="D339" s="25" t="s">
        <v>111</v>
      </c>
      <c r="E339" s="10" t="s">
        <v>118</v>
      </c>
      <c r="F339" s="26" t="s">
        <v>119</v>
      </c>
      <c r="G339" s="10"/>
      <c r="H339" s="10"/>
      <c r="I339" s="10" t="s">
        <v>120</v>
      </c>
      <c r="J339" s="9"/>
      <c r="K339" s="10"/>
      <c r="L339" s="10"/>
      <c r="M339" s="10"/>
    </row>
    <row r="340" customFormat="false" ht="15.75" hidden="false" customHeight="true" outlineLevel="0" collapsed="false">
      <c r="A340" s="9" t="s">
        <v>15</v>
      </c>
      <c r="B340" s="9" t="s">
        <v>80</v>
      </c>
      <c r="C340" s="9" t="s">
        <v>110</v>
      </c>
      <c r="D340" s="25" t="s">
        <v>111</v>
      </c>
      <c r="E340" s="10" t="s">
        <v>7</v>
      </c>
      <c r="F340" s="26" t="s">
        <v>121</v>
      </c>
      <c r="G340" s="10"/>
      <c r="H340" s="10"/>
      <c r="I340" s="30"/>
      <c r="J340" s="9"/>
      <c r="K340" s="10"/>
      <c r="L340" s="10"/>
      <c r="M340" s="10"/>
    </row>
    <row r="341" customFormat="false" ht="15.75" hidden="false" customHeight="true" outlineLevel="0" collapsed="false">
      <c r="A341" s="9" t="s">
        <v>15</v>
      </c>
      <c r="B341" s="9" t="s">
        <v>80</v>
      </c>
      <c r="C341" s="9" t="s">
        <v>110</v>
      </c>
      <c r="D341" s="25" t="s">
        <v>111</v>
      </c>
      <c r="E341" s="10" t="s">
        <v>122</v>
      </c>
      <c r="F341" s="26" t="n">
        <v>0</v>
      </c>
      <c r="G341" s="10"/>
      <c r="H341" s="10"/>
      <c r="I341" s="10"/>
      <c r="J341" s="9"/>
      <c r="K341" s="10"/>
      <c r="L341" s="10"/>
      <c r="M341" s="10"/>
    </row>
    <row r="342" customFormat="false" ht="15.75" hidden="false" customHeight="true" outlineLevel="0" collapsed="false">
      <c r="A342" s="9" t="s">
        <v>15</v>
      </c>
      <c r="B342" s="9" t="s">
        <v>80</v>
      </c>
      <c r="C342" s="9" t="s">
        <v>110</v>
      </c>
      <c r="D342" s="25" t="s">
        <v>111</v>
      </c>
      <c r="E342" s="10" t="s">
        <v>113</v>
      </c>
      <c r="F342" s="26" t="s">
        <v>123</v>
      </c>
      <c r="G342" s="10"/>
      <c r="H342" s="10"/>
      <c r="I342" s="10"/>
      <c r="J342" s="9"/>
      <c r="K342" s="10"/>
      <c r="L342" s="10"/>
      <c r="M342" s="10"/>
    </row>
    <row r="343" customFormat="false" ht="15.75" hidden="false" customHeight="true" outlineLevel="0" collapsed="false">
      <c r="A343" s="9" t="s">
        <v>15</v>
      </c>
      <c r="B343" s="9" t="s">
        <v>80</v>
      </c>
      <c r="C343" s="9" t="s">
        <v>110</v>
      </c>
      <c r="D343" s="25" t="s">
        <v>111</v>
      </c>
      <c r="E343" s="10" t="s">
        <v>124</v>
      </c>
      <c r="F343" s="26" t="s">
        <v>125</v>
      </c>
      <c r="G343" s="10"/>
      <c r="H343" s="10"/>
      <c r="I343" s="10"/>
      <c r="J343" s="9"/>
      <c r="K343" s="10"/>
      <c r="L343" s="10"/>
      <c r="M343" s="10"/>
    </row>
    <row r="344" customFormat="false" ht="15.75" hidden="false" customHeight="true" outlineLevel="0" collapsed="false">
      <c r="A344" s="9" t="s">
        <v>15</v>
      </c>
      <c r="B344" s="9" t="s">
        <v>80</v>
      </c>
      <c r="C344" s="9" t="s">
        <v>110</v>
      </c>
      <c r="D344" s="25" t="s">
        <v>111</v>
      </c>
      <c r="E344" s="10" t="s">
        <v>126</v>
      </c>
      <c r="F344" s="26" t="s">
        <v>127</v>
      </c>
      <c r="G344" s="10"/>
      <c r="H344" s="10"/>
      <c r="I344" s="10"/>
      <c r="J344" s="9"/>
      <c r="K344" s="10"/>
      <c r="L344" s="10"/>
      <c r="M344" s="10"/>
    </row>
    <row r="345" customFormat="false" ht="15.75" hidden="false" customHeight="true" outlineLevel="0" collapsed="false">
      <c r="A345" s="9" t="s">
        <v>15</v>
      </c>
      <c r="B345" s="9" t="s">
        <v>80</v>
      </c>
      <c r="C345" s="9" t="s">
        <v>128</v>
      </c>
      <c r="D345" s="25" t="s">
        <v>129</v>
      </c>
      <c r="E345" s="10" t="s">
        <v>130</v>
      </c>
      <c r="F345" s="26" t="n">
        <v>100.833333333333</v>
      </c>
      <c r="G345" s="10" t="s">
        <v>131</v>
      </c>
      <c r="H345" s="10"/>
      <c r="I345" s="10"/>
      <c r="J345" s="9"/>
      <c r="K345" s="10"/>
      <c r="L345" s="10"/>
      <c r="M345" s="10"/>
    </row>
    <row r="346" customFormat="false" ht="15.75" hidden="false" customHeight="true" outlineLevel="0" collapsed="false">
      <c r="A346" s="9" t="s">
        <v>15</v>
      </c>
      <c r="B346" s="9" t="s">
        <v>80</v>
      </c>
      <c r="C346" s="9" t="s">
        <v>128</v>
      </c>
      <c r="D346" s="25" t="s">
        <v>132</v>
      </c>
      <c r="E346" s="10" t="s">
        <v>133</v>
      </c>
      <c r="F346" s="10" t="s">
        <v>134</v>
      </c>
      <c r="G346" s="10"/>
      <c r="H346" s="10"/>
      <c r="I346" s="10" t="s">
        <v>135</v>
      </c>
      <c r="J346" s="9"/>
      <c r="K346" s="10"/>
      <c r="L346" s="10"/>
      <c r="M346" s="10"/>
    </row>
    <row r="347" customFormat="false" ht="15.75" hidden="false" customHeight="true" outlineLevel="0" collapsed="false">
      <c r="A347" s="9" t="s">
        <v>15</v>
      </c>
      <c r="B347" s="9" t="s">
        <v>80</v>
      </c>
      <c r="C347" s="9" t="s">
        <v>128</v>
      </c>
      <c r="D347" s="25" t="s">
        <v>132</v>
      </c>
      <c r="E347" s="28" t="s">
        <v>136</v>
      </c>
      <c r="F347" s="10" t="s">
        <v>137</v>
      </c>
      <c r="G347" s="10"/>
      <c r="H347" s="10"/>
      <c r="I347" s="10"/>
      <c r="J347" s="9"/>
      <c r="K347" s="10"/>
      <c r="L347" s="10"/>
      <c r="M347" s="10"/>
    </row>
    <row r="348" customFormat="false" ht="15.75" hidden="false" customHeight="true" outlineLevel="0" collapsed="false">
      <c r="A348" s="9" t="s">
        <v>15</v>
      </c>
      <c r="B348" s="9" t="s">
        <v>80</v>
      </c>
      <c r="C348" s="9" t="s">
        <v>128</v>
      </c>
      <c r="D348" s="25" t="s">
        <v>132</v>
      </c>
      <c r="E348" s="28" t="s">
        <v>138</v>
      </c>
      <c r="F348" s="10" t="s">
        <v>139</v>
      </c>
      <c r="G348" s="10"/>
      <c r="H348" s="10"/>
      <c r="I348" s="10"/>
      <c r="J348" s="9"/>
      <c r="K348" s="10"/>
      <c r="L348" s="10"/>
      <c r="M348" s="10"/>
    </row>
    <row r="349" customFormat="false" ht="15.75" hidden="false" customHeight="true" outlineLevel="0" collapsed="false">
      <c r="A349" s="9" t="s">
        <v>15</v>
      </c>
      <c r="B349" s="9" t="s">
        <v>80</v>
      </c>
      <c r="C349" s="9" t="s">
        <v>128</v>
      </c>
      <c r="D349" s="25" t="s">
        <v>132</v>
      </c>
      <c r="E349" s="28" t="s">
        <v>140</v>
      </c>
      <c r="F349" s="10" t="s">
        <v>141</v>
      </c>
      <c r="G349" s="10"/>
      <c r="H349" s="10"/>
      <c r="I349" s="10"/>
      <c r="J349" s="9"/>
      <c r="K349" s="10"/>
      <c r="L349" s="10"/>
      <c r="M349" s="10"/>
    </row>
    <row r="350" customFormat="false" ht="15.75" hidden="false" customHeight="true" outlineLevel="0" collapsed="false">
      <c r="A350" s="9" t="s">
        <v>15</v>
      </c>
      <c r="B350" s="9" t="s">
        <v>80</v>
      </c>
      <c r="C350" s="9" t="s">
        <v>128</v>
      </c>
      <c r="D350" s="25" t="s">
        <v>132</v>
      </c>
      <c r="E350" s="28" t="s">
        <v>142</v>
      </c>
      <c r="F350" s="10" t="s">
        <v>143</v>
      </c>
      <c r="G350" s="10"/>
      <c r="H350" s="10"/>
      <c r="I350" s="10"/>
      <c r="J350" s="9"/>
      <c r="K350" s="10"/>
      <c r="L350" s="10"/>
      <c r="M350" s="10"/>
    </row>
    <row r="351" customFormat="false" ht="15.75" hidden="false" customHeight="true" outlineLevel="0" collapsed="false">
      <c r="A351" s="9" t="s">
        <v>15</v>
      </c>
      <c r="B351" s="9" t="s">
        <v>80</v>
      </c>
      <c r="C351" s="9" t="s">
        <v>128</v>
      </c>
      <c r="D351" s="25" t="s">
        <v>132</v>
      </c>
      <c r="E351" s="10" t="s">
        <v>144</v>
      </c>
      <c r="F351" s="10" t="s">
        <v>145</v>
      </c>
      <c r="G351" s="10"/>
      <c r="H351" s="10"/>
      <c r="I351" s="10"/>
      <c r="J351" s="9"/>
      <c r="K351" s="10"/>
      <c r="L351" s="10"/>
      <c r="M351" s="10"/>
    </row>
    <row r="352" customFormat="false" ht="15.75" hidden="false" customHeight="true" outlineLevel="0" collapsed="false">
      <c r="A352" s="9" t="s">
        <v>15</v>
      </c>
      <c r="B352" s="9" t="s">
        <v>80</v>
      </c>
      <c r="C352" s="9" t="s">
        <v>128</v>
      </c>
      <c r="D352" s="25" t="s">
        <v>132</v>
      </c>
      <c r="E352" s="10" t="s">
        <v>146</v>
      </c>
      <c r="F352" s="10" t="s">
        <v>134</v>
      </c>
      <c r="G352" s="10"/>
      <c r="H352" s="10"/>
      <c r="I352" s="10" t="s">
        <v>135</v>
      </c>
      <c r="J352" s="9"/>
      <c r="K352" s="10"/>
      <c r="L352" s="10"/>
      <c r="M352" s="10"/>
    </row>
    <row r="353" customFormat="false" ht="15.75" hidden="false" customHeight="true" outlineLevel="0" collapsed="false">
      <c r="A353" s="9" t="s">
        <v>15</v>
      </c>
      <c r="B353" s="9" t="s">
        <v>80</v>
      </c>
      <c r="C353" s="9" t="s">
        <v>128</v>
      </c>
      <c r="D353" s="25" t="s">
        <v>132</v>
      </c>
      <c r="E353" s="10" t="s">
        <v>147</v>
      </c>
      <c r="F353" s="10" t="s">
        <v>141</v>
      </c>
      <c r="G353" s="10"/>
      <c r="H353" s="10"/>
      <c r="I353" s="10"/>
      <c r="J353" s="9"/>
      <c r="K353" s="10"/>
      <c r="L353" s="10"/>
      <c r="M353" s="10"/>
    </row>
    <row r="354" customFormat="false" ht="15.75" hidden="false" customHeight="true" outlineLevel="0" collapsed="false">
      <c r="A354" s="9" t="s">
        <v>15</v>
      </c>
      <c r="B354" s="9" t="s">
        <v>80</v>
      </c>
      <c r="C354" s="9" t="s">
        <v>128</v>
      </c>
      <c r="D354" s="25" t="s">
        <v>132</v>
      </c>
      <c r="E354" s="10" t="s">
        <v>148</v>
      </c>
      <c r="F354" s="10" t="s">
        <v>134</v>
      </c>
      <c r="G354" s="10"/>
      <c r="H354" s="10"/>
      <c r="I354" s="10" t="s">
        <v>135</v>
      </c>
      <c r="J354" s="9"/>
      <c r="K354" s="10"/>
      <c r="L354" s="10"/>
      <c r="M354" s="10"/>
    </row>
    <row r="355" customFormat="false" ht="15.75" hidden="false" customHeight="true" outlineLevel="0" collapsed="false">
      <c r="A355" s="9" t="s">
        <v>15</v>
      </c>
      <c r="B355" s="9" t="s">
        <v>80</v>
      </c>
      <c r="C355" s="9" t="s">
        <v>128</v>
      </c>
      <c r="D355" s="25" t="s">
        <v>132</v>
      </c>
      <c r="E355" s="10" t="s">
        <v>149</v>
      </c>
      <c r="F355" s="10" t="s">
        <v>134</v>
      </c>
      <c r="G355" s="10"/>
      <c r="H355" s="10"/>
      <c r="I355" s="10" t="s">
        <v>135</v>
      </c>
      <c r="J355" s="9"/>
      <c r="K355" s="10"/>
      <c r="L355" s="10"/>
      <c r="M355" s="10"/>
    </row>
    <row r="356" customFormat="false" ht="15.75" hidden="false" customHeight="true" outlineLevel="0" collapsed="false">
      <c r="A356" s="9" t="s">
        <v>15</v>
      </c>
      <c r="B356" s="9" t="s">
        <v>80</v>
      </c>
      <c r="C356" s="9" t="s">
        <v>128</v>
      </c>
      <c r="D356" s="9" t="s">
        <v>150</v>
      </c>
      <c r="E356" s="10" t="s">
        <v>151</v>
      </c>
      <c r="F356" s="26" t="s">
        <v>152</v>
      </c>
      <c r="G356" s="10" t="s">
        <v>153</v>
      </c>
      <c r="H356" s="10"/>
      <c r="I356" s="10" t="s">
        <v>154</v>
      </c>
      <c r="J356" s="9"/>
      <c r="K356" s="10"/>
      <c r="L356" s="10"/>
      <c r="M356" s="10"/>
    </row>
    <row r="357" customFormat="false" ht="15.75" hidden="false" customHeight="true" outlineLevel="0" collapsed="false">
      <c r="A357" s="9" t="s">
        <v>15</v>
      </c>
      <c r="B357" s="9" t="s">
        <v>80</v>
      </c>
      <c r="C357" s="9" t="s">
        <v>128</v>
      </c>
      <c r="D357" s="9" t="s">
        <v>150</v>
      </c>
      <c r="E357" s="10" t="s">
        <v>155</v>
      </c>
      <c r="F357" s="26" t="s">
        <v>156</v>
      </c>
      <c r="G357" s="10" t="s">
        <v>157</v>
      </c>
      <c r="H357" s="10"/>
      <c r="I357" s="10"/>
      <c r="J357" s="9"/>
      <c r="K357" s="10"/>
      <c r="L357" s="10"/>
      <c r="M357" s="10"/>
    </row>
    <row r="358" customFormat="false" ht="15.75" hidden="false" customHeight="true" outlineLevel="0" collapsed="false">
      <c r="A358" s="9" t="s">
        <v>15</v>
      </c>
      <c r="B358" s="9" t="s">
        <v>80</v>
      </c>
      <c r="C358" s="9" t="s">
        <v>128</v>
      </c>
      <c r="D358" s="9" t="s">
        <v>150</v>
      </c>
      <c r="E358" s="10" t="s">
        <v>158</v>
      </c>
      <c r="F358" s="26" t="s">
        <v>152</v>
      </c>
      <c r="G358" s="10"/>
      <c r="H358" s="10"/>
      <c r="I358" s="10"/>
      <c r="J358" s="9"/>
      <c r="K358" s="10"/>
      <c r="L358" s="10"/>
      <c r="M358" s="10"/>
    </row>
    <row r="359" customFormat="false" ht="15.75" hidden="false" customHeight="true" outlineLevel="0" collapsed="false">
      <c r="A359" s="9" t="s">
        <v>15</v>
      </c>
      <c r="B359" s="9" t="s">
        <v>80</v>
      </c>
      <c r="C359" s="9" t="s">
        <v>159</v>
      </c>
      <c r="D359" s="25" t="s">
        <v>160</v>
      </c>
      <c r="E359" s="10" t="s">
        <v>161</v>
      </c>
      <c r="F359" s="10" t="n">
        <v>2000000</v>
      </c>
      <c r="G359" s="10"/>
      <c r="H359" s="10"/>
      <c r="I359" s="10" t="s">
        <v>162</v>
      </c>
      <c r="J359" s="9"/>
      <c r="K359" s="10"/>
      <c r="L359" s="10"/>
      <c r="M359" s="10"/>
    </row>
    <row r="360" customFormat="false" ht="15.75" hidden="false" customHeight="true" outlineLevel="0" collapsed="false">
      <c r="A360" s="9" t="s">
        <v>15</v>
      </c>
      <c r="B360" s="9" t="s">
        <v>80</v>
      </c>
      <c r="C360" s="9" t="s">
        <v>159</v>
      </c>
      <c r="D360" s="25" t="s">
        <v>160</v>
      </c>
      <c r="E360" s="10" t="s">
        <v>163</v>
      </c>
      <c r="F360" s="10" t="n">
        <v>1895000</v>
      </c>
      <c r="G360" s="10"/>
      <c r="H360" s="10"/>
      <c r="I360" s="10" t="s">
        <v>69</v>
      </c>
      <c r="J360" s="9"/>
      <c r="K360" s="10"/>
      <c r="L360" s="10"/>
      <c r="M360" s="10"/>
    </row>
    <row r="361" customFormat="false" ht="15.75" hidden="false" customHeight="true" outlineLevel="0" collapsed="false">
      <c r="A361" s="9" t="s">
        <v>15</v>
      </c>
      <c r="B361" s="9" t="s">
        <v>80</v>
      </c>
      <c r="C361" s="9" t="s">
        <v>159</v>
      </c>
      <c r="D361" s="25" t="s">
        <v>160</v>
      </c>
      <c r="E361" s="10" t="s">
        <v>164</v>
      </c>
      <c r="F361" s="10" t="s">
        <v>165</v>
      </c>
      <c r="G361" s="10"/>
      <c r="H361" s="10"/>
      <c r="I361" s="10" t="s">
        <v>166</v>
      </c>
      <c r="J361" s="9"/>
      <c r="K361" s="10"/>
      <c r="L361" s="10"/>
      <c r="M361" s="10"/>
    </row>
    <row r="362" customFormat="false" ht="15.75" hidden="false" customHeight="true" outlineLevel="0" collapsed="false">
      <c r="A362" s="9" t="s">
        <v>15</v>
      </c>
      <c r="B362" s="9" t="s">
        <v>80</v>
      </c>
      <c r="C362" s="9" t="s">
        <v>159</v>
      </c>
      <c r="D362" s="25" t="s">
        <v>160</v>
      </c>
      <c r="E362" s="10" t="s">
        <v>167</v>
      </c>
      <c r="F362" s="10" t="n">
        <v>5000</v>
      </c>
      <c r="G362" s="10" t="s">
        <v>168</v>
      </c>
      <c r="H362" s="10"/>
      <c r="I362" s="10" t="s">
        <v>169</v>
      </c>
      <c r="J362" s="9"/>
      <c r="K362" s="10"/>
      <c r="L362" s="10"/>
      <c r="M362" s="10"/>
    </row>
    <row r="363" customFormat="false" ht="15.75" hidden="false" customHeight="true" outlineLevel="0" collapsed="false">
      <c r="A363" s="9" t="s">
        <v>15</v>
      </c>
      <c r="B363" s="9" t="s">
        <v>80</v>
      </c>
      <c r="C363" s="9" t="s">
        <v>159</v>
      </c>
      <c r="D363" s="25" t="s">
        <v>160</v>
      </c>
      <c r="E363" s="10" t="s">
        <v>170</v>
      </c>
      <c r="F363" s="10"/>
      <c r="G363" s="10"/>
      <c r="H363" s="10"/>
      <c r="I363" s="10"/>
      <c r="J363" s="9"/>
      <c r="K363" s="10"/>
      <c r="L363" s="10"/>
      <c r="M363" s="10"/>
    </row>
    <row r="364" customFormat="false" ht="15.75" hidden="false" customHeight="true" outlineLevel="0" collapsed="false">
      <c r="A364" s="9" t="s">
        <v>15</v>
      </c>
      <c r="B364" s="10" t="s">
        <v>171</v>
      </c>
      <c r="C364" s="10" t="s">
        <v>172</v>
      </c>
      <c r="D364" s="10" t="s">
        <v>173</v>
      </c>
      <c r="E364" s="10" t="s">
        <v>174</v>
      </c>
      <c r="F364" s="26" t="s">
        <v>175</v>
      </c>
      <c r="G364" s="10"/>
      <c r="H364" s="10"/>
      <c r="I364" s="10" t="s">
        <v>176</v>
      </c>
      <c r="J364" s="9"/>
      <c r="K364" s="10"/>
      <c r="L364" s="10"/>
      <c r="M364" s="10"/>
    </row>
    <row r="365" customFormat="false" ht="15.75" hidden="false" customHeight="true" outlineLevel="0" collapsed="false">
      <c r="A365" s="9" t="s">
        <v>15</v>
      </c>
      <c r="B365" s="10" t="s">
        <v>171</v>
      </c>
      <c r="C365" s="10" t="s">
        <v>172</v>
      </c>
      <c r="D365" s="10" t="s">
        <v>173</v>
      </c>
      <c r="E365" s="10" t="s">
        <v>177</v>
      </c>
      <c r="F365" s="26" t="n">
        <v>0.1</v>
      </c>
      <c r="G365" s="10" t="s">
        <v>178</v>
      </c>
      <c r="H365" s="10"/>
      <c r="I365" s="10" t="s">
        <v>179</v>
      </c>
      <c r="J365" s="9"/>
      <c r="K365" s="10"/>
      <c r="L365" s="10"/>
      <c r="M365" s="10"/>
    </row>
    <row r="366" customFormat="false" ht="15.75" hidden="false" customHeight="true" outlineLevel="0" collapsed="false">
      <c r="A366" s="9" t="s">
        <v>15</v>
      </c>
      <c r="B366" s="10" t="s">
        <v>171</v>
      </c>
      <c r="C366" s="10" t="s">
        <v>172</v>
      </c>
      <c r="D366" s="10" t="s">
        <v>173</v>
      </c>
      <c r="E366" s="10" t="s">
        <v>180</v>
      </c>
      <c r="F366" s="26" t="n">
        <v>0.1</v>
      </c>
      <c r="G366" s="10" t="s">
        <v>178</v>
      </c>
      <c r="H366" s="10"/>
      <c r="I366" s="10" t="s">
        <v>179</v>
      </c>
      <c r="J366" s="9"/>
      <c r="K366" s="10"/>
      <c r="L366" s="10"/>
      <c r="M366" s="10"/>
    </row>
    <row r="367" customFormat="false" ht="15.75" hidden="false" customHeight="true" outlineLevel="0" collapsed="false">
      <c r="A367" s="9" t="s">
        <v>15</v>
      </c>
      <c r="B367" s="10" t="s">
        <v>171</v>
      </c>
      <c r="C367" s="10" t="s">
        <v>172</v>
      </c>
      <c r="D367" s="10" t="s">
        <v>173</v>
      </c>
      <c r="E367" s="10" t="s">
        <v>181</v>
      </c>
      <c r="F367" s="26" t="n">
        <v>0.1</v>
      </c>
      <c r="G367" s="10" t="s">
        <v>178</v>
      </c>
      <c r="H367" s="10"/>
      <c r="I367" s="10" t="s">
        <v>179</v>
      </c>
      <c r="J367" s="9"/>
      <c r="K367" s="10"/>
      <c r="L367" s="10"/>
      <c r="M367" s="10"/>
    </row>
    <row r="368" customFormat="false" ht="15.75" hidden="false" customHeight="true" outlineLevel="0" collapsed="false">
      <c r="A368" s="9" t="s">
        <v>15</v>
      </c>
      <c r="B368" s="10" t="s">
        <v>171</v>
      </c>
      <c r="C368" s="10" t="s">
        <v>172</v>
      </c>
      <c r="D368" s="10" t="s">
        <v>173</v>
      </c>
      <c r="E368" s="10" t="s">
        <v>182</v>
      </c>
      <c r="F368" s="26" t="n">
        <v>0.1</v>
      </c>
      <c r="G368" s="10" t="s">
        <v>178</v>
      </c>
      <c r="H368" s="10"/>
      <c r="I368" s="10" t="s">
        <v>179</v>
      </c>
      <c r="J368" s="9"/>
      <c r="K368" s="10"/>
      <c r="L368" s="10"/>
      <c r="M368" s="10"/>
    </row>
    <row r="369" customFormat="false" ht="15.75" hidden="false" customHeight="true" outlineLevel="0" collapsed="false">
      <c r="A369" s="9" t="s">
        <v>15</v>
      </c>
      <c r="B369" s="10" t="s">
        <v>171</v>
      </c>
      <c r="C369" s="10" t="s">
        <v>172</v>
      </c>
      <c r="D369" s="10" t="s">
        <v>173</v>
      </c>
      <c r="E369" s="10" t="s">
        <v>183</v>
      </c>
      <c r="F369" s="26" t="n">
        <v>0.1</v>
      </c>
      <c r="G369" s="10" t="s">
        <v>178</v>
      </c>
      <c r="H369" s="10"/>
      <c r="I369" s="10" t="s">
        <v>179</v>
      </c>
      <c r="J369" s="9"/>
      <c r="K369" s="10"/>
      <c r="L369" s="10"/>
      <c r="M369" s="10"/>
    </row>
    <row r="370" customFormat="false" ht="15.75" hidden="false" customHeight="true" outlineLevel="0" collapsed="false">
      <c r="A370" s="9" t="s">
        <v>15</v>
      </c>
      <c r="B370" s="10" t="s">
        <v>171</v>
      </c>
      <c r="C370" s="10" t="s">
        <v>172</v>
      </c>
      <c r="D370" s="10" t="s">
        <v>173</v>
      </c>
      <c r="E370" s="10" t="s">
        <v>184</v>
      </c>
      <c r="F370" s="26" t="n">
        <v>0.1</v>
      </c>
      <c r="G370" s="10" t="s">
        <v>178</v>
      </c>
      <c r="H370" s="10"/>
      <c r="I370" s="10" t="s">
        <v>179</v>
      </c>
      <c r="J370" s="9"/>
      <c r="K370" s="10"/>
      <c r="L370" s="10"/>
      <c r="M370" s="10"/>
    </row>
    <row r="371" customFormat="false" ht="15.75" hidden="false" customHeight="true" outlineLevel="0" collapsed="false">
      <c r="A371" s="9" t="s">
        <v>15</v>
      </c>
      <c r="B371" s="10" t="s">
        <v>171</v>
      </c>
      <c r="C371" s="10" t="s">
        <v>172</v>
      </c>
      <c r="D371" s="10" t="s">
        <v>173</v>
      </c>
      <c r="E371" s="10" t="s">
        <v>185</v>
      </c>
      <c r="F371" s="26" t="n">
        <v>0.1</v>
      </c>
      <c r="G371" s="10" t="s">
        <v>178</v>
      </c>
      <c r="H371" s="10"/>
      <c r="I371" s="10" t="s">
        <v>179</v>
      </c>
      <c r="J371" s="9"/>
      <c r="K371" s="10"/>
      <c r="L371" s="10"/>
      <c r="M371" s="10"/>
    </row>
    <row r="372" customFormat="false" ht="15.75" hidden="false" customHeight="true" outlineLevel="0" collapsed="false">
      <c r="A372" s="9" t="s">
        <v>15</v>
      </c>
      <c r="B372" s="10" t="s">
        <v>171</v>
      </c>
      <c r="C372" s="10" t="s">
        <v>172</v>
      </c>
      <c r="D372" s="10" t="s">
        <v>173</v>
      </c>
      <c r="E372" s="10" t="s">
        <v>186</v>
      </c>
      <c r="F372" s="26" t="n">
        <v>0.1</v>
      </c>
      <c r="G372" s="10" t="s">
        <v>178</v>
      </c>
      <c r="H372" s="10"/>
      <c r="I372" s="10" t="s">
        <v>179</v>
      </c>
      <c r="J372" s="9"/>
      <c r="K372" s="10"/>
      <c r="L372" s="10"/>
      <c r="M372" s="10"/>
    </row>
    <row r="373" customFormat="false" ht="15.75" hidden="false" customHeight="true" outlineLevel="0" collapsed="false">
      <c r="A373" s="9" t="s">
        <v>15</v>
      </c>
      <c r="B373" s="10" t="s">
        <v>171</v>
      </c>
      <c r="C373" s="10" t="s">
        <v>172</v>
      </c>
      <c r="D373" s="10" t="s">
        <v>173</v>
      </c>
      <c r="E373" s="10" t="s">
        <v>187</v>
      </c>
      <c r="F373" s="26" t="n">
        <v>0.1</v>
      </c>
      <c r="G373" s="10" t="s">
        <v>178</v>
      </c>
      <c r="H373" s="10"/>
      <c r="I373" s="10" t="s">
        <v>179</v>
      </c>
      <c r="J373" s="9"/>
      <c r="K373" s="10"/>
      <c r="L373" s="10"/>
      <c r="M373" s="10"/>
    </row>
    <row r="374" customFormat="false" ht="15.75" hidden="false" customHeight="true" outlineLevel="0" collapsed="false">
      <c r="A374" s="9" t="s">
        <v>15</v>
      </c>
      <c r="B374" s="10" t="s">
        <v>171</v>
      </c>
      <c r="C374" s="10" t="s">
        <v>172</v>
      </c>
      <c r="D374" s="10" t="s">
        <v>173</v>
      </c>
      <c r="E374" s="10" t="s">
        <v>188</v>
      </c>
      <c r="F374" s="26" t="n">
        <v>0.1</v>
      </c>
      <c r="G374" s="10" t="s">
        <v>178</v>
      </c>
      <c r="H374" s="10"/>
      <c r="I374" s="10" t="s">
        <v>179</v>
      </c>
      <c r="J374" s="9"/>
      <c r="K374" s="10"/>
      <c r="L374" s="10"/>
      <c r="M374" s="10"/>
    </row>
    <row r="375" customFormat="false" ht="15.75" hidden="false" customHeight="true" outlineLevel="0" collapsed="false">
      <c r="A375" s="9" t="s">
        <v>15</v>
      </c>
      <c r="B375" s="10" t="s">
        <v>189</v>
      </c>
      <c r="C375" s="10" t="s">
        <v>190</v>
      </c>
      <c r="D375" s="10" t="s">
        <v>191</v>
      </c>
      <c r="E375" s="10" t="s">
        <v>192</v>
      </c>
      <c r="F375" s="26" t="s">
        <v>193</v>
      </c>
      <c r="G375" s="10"/>
      <c r="H375" s="10"/>
      <c r="I375" s="10"/>
      <c r="J375" s="9"/>
      <c r="K375" s="10"/>
      <c r="L375" s="10"/>
      <c r="M375" s="10"/>
    </row>
    <row r="376" customFormat="false" ht="15.75" hidden="false" customHeight="true" outlineLevel="0" collapsed="false">
      <c r="A376" s="9" t="s">
        <v>15</v>
      </c>
      <c r="B376" s="10" t="s">
        <v>189</v>
      </c>
      <c r="C376" s="10" t="s">
        <v>190</v>
      </c>
      <c r="D376" s="10" t="s">
        <v>191</v>
      </c>
      <c r="E376" s="10" t="s">
        <v>194</v>
      </c>
      <c r="F376" s="26" t="s">
        <v>195</v>
      </c>
      <c r="G376" s="10"/>
      <c r="H376" s="10"/>
      <c r="I376" s="10"/>
      <c r="J376" s="9"/>
      <c r="K376" s="10"/>
      <c r="L376" s="10"/>
      <c r="M376" s="10"/>
    </row>
    <row r="377" customFormat="false" ht="15.75" hidden="false" customHeight="true" outlineLevel="0" collapsed="false">
      <c r="A377" s="9" t="s">
        <v>15</v>
      </c>
      <c r="B377" s="10" t="s">
        <v>189</v>
      </c>
      <c r="C377" s="10" t="s">
        <v>190</v>
      </c>
      <c r="D377" s="10" t="s">
        <v>191</v>
      </c>
      <c r="E377" s="10" t="s">
        <v>196</v>
      </c>
      <c r="F377" s="26" t="n">
        <v>12345</v>
      </c>
      <c r="G377" s="10"/>
      <c r="H377" s="10"/>
      <c r="I377" s="10"/>
      <c r="J377" s="9"/>
      <c r="K377" s="10"/>
      <c r="L377" s="10"/>
      <c r="M377" s="10"/>
    </row>
    <row r="378" customFormat="false" ht="15.75" hidden="false" customHeight="true" outlineLevel="0" collapsed="false">
      <c r="A378" s="9" t="s">
        <v>15</v>
      </c>
      <c r="B378" s="10" t="s">
        <v>189</v>
      </c>
      <c r="C378" s="10" t="s">
        <v>190</v>
      </c>
      <c r="D378" s="10" t="s">
        <v>191</v>
      </c>
      <c r="E378" s="10" t="s">
        <v>197</v>
      </c>
      <c r="F378" s="26" t="s">
        <v>198</v>
      </c>
      <c r="G378" s="10"/>
      <c r="H378" s="10"/>
      <c r="I378" s="10"/>
      <c r="J378" s="9"/>
      <c r="K378" s="10"/>
      <c r="L378" s="10"/>
      <c r="M378" s="10"/>
    </row>
    <row r="379" customFormat="false" ht="15.75" hidden="false" customHeight="true" outlineLevel="0" collapsed="false">
      <c r="A379" s="9" t="s">
        <v>15</v>
      </c>
      <c r="B379" s="10" t="s">
        <v>189</v>
      </c>
      <c r="C379" s="10" t="s">
        <v>190</v>
      </c>
      <c r="D379" s="10" t="s">
        <v>191</v>
      </c>
      <c r="E379" s="10" t="s">
        <v>199</v>
      </c>
      <c r="F379" s="26" t="s">
        <v>200</v>
      </c>
      <c r="G379" s="10"/>
      <c r="H379" s="10"/>
      <c r="I379" s="10"/>
      <c r="J379" s="9"/>
      <c r="K379" s="10"/>
      <c r="L379" s="10"/>
      <c r="M379" s="10"/>
    </row>
    <row r="380" customFormat="false" ht="15.75" hidden="false" customHeight="true" outlineLevel="0" collapsed="false">
      <c r="A380" s="9" t="s">
        <v>15</v>
      </c>
      <c r="B380" s="10" t="s">
        <v>189</v>
      </c>
      <c r="C380" s="10" t="s">
        <v>190</v>
      </c>
      <c r="D380" s="10" t="s">
        <v>201</v>
      </c>
      <c r="E380" s="10" t="s">
        <v>202</v>
      </c>
      <c r="F380" s="26" t="s">
        <v>203</v>
      </c>
      <c r="G380" s="10"/>
      <c r="H380" s="10"/>
      <c r="I380" s="10"/>
      <c r="J380" s="9"/>
      <c r="K380" s="10"/>
      <c r="L380" s="10"/>
      <c r="M380" s="10"/>
    </row>
    <row r="381" customFormat="false" ht="15.75" hidden="false" customHeight="true" outlineLevel="0" collapsed="false">
      <c r="A381" s="9" t="s">
        <v>15</v>
      </c>
      <c r="B381" s="10" t="s">
        <v>189</v>
      </c>
      <c r="C381" s="10" t="s">
        <v>190</v>
      </c>
      <c r="D381" s="10" t="s">
        <v>201</v>
      </c>
      <c r="E381" s="34" t="s">
        <v>204</v>
      </c>
      <c r="F381" s="26" t="s">
        <v>205</v>
      </c>
      <c r="G381" s="10"/>
      <c r="H381" s="10"/>
      <c r="I381" s="10"/>
      <c r="J381" s="9"/>
      <c r="K381" s="10"/>
      <c r="L381" s="10"/>
      <c r="M381" s="10"/>
    </row>
    <row r="382" customFormat="false" ht="15.75" hidden="false" customHeight="true" outlineLevel="0" collapsed="false">
      <c r="A382" s="9" t="s">
        <v>15</v>
      </c>
      <c r="B382" s="10" t="s">
        <v>189</v>
      </c>
      <c r="C382" s="10" t="s">
        <v>190</v>
      </c>
      <c r="D382" s="10" t="s">
        <v>201</v>
      </c>
      <c r="E382" s="10" t="s">
        <v>206</v>
      </c>
      <c r="F382" s="26" t="s">
        <v>207</v>
      </c>
      <c r="G382" s="10"/>
      <c r="H382" s="10"/>
      <c r="I382" s="10"/>
      <c r="J382" s="9"/>
      <c r="K382" s="10"/>
      <c r="L382" s="10"/>
      <c r="M382" s="10"/>
    </row>
    <row r="383" customFormat="false" ht="15.75" hidden="false" customHeight="true" outlineLevel="0" collapsed="false">
      <c r="A383" s="9" t="s">
        <v>15</v>
      </c>
      <c r="B383" s="10" t="s">
        <v>189</v>
      </c>
      <c r="C383" s="10" t="s">
        <v>190</v>
      </c>
      <c r="D383" s="10" t="s">
        <v>201</v>
      </c>
      <c r="E383" s="10" t="s">
        <v>208</v>
      </c>
      <c r="F383" s="26" t="s">
        <v>209</v>
      </c>
      <c r="G383" s="10"/>
      <c r="H383" s="10"/>
      <c r="I383" s="10"/>
      <c r="J383" s="9"/>
      <c r="K383" s="10"/>
      <c r="L383" s="10"/>
      <c r="M383" s="10"/>
    </row>
    <row r="384" customFormat="false" ht="15.75" hidden="false" customHeight="true" outlineLevel="0" collapsed="false">
      <c r="A384" s="9" t="s">
        <v>15</v>
      </c>
      <c r="B384" s="10" t="s">
        <v>189</v>
      </c>
      <c r="C384" s="10" t="s">
        <v>190</v>
      </c>
      <c r="D384" s="10" t="s">
        <v>210</v>
      </c>
      <c r="E384" s="10" t="s">
        <v>211</v>
      </c>
      <c r="F384" s="26" t="s">
        <v>212</v>
      </c>
      <c r="G384" s="10"/>
      <c r="H384" s="10"/>
      <c r="I384" s="10"/>
      <c r="J384" s="9"/>
      <c r="K384" s="10"/>
      <c r="L384" s="10"/>
      <c r="M384" s="10"/>
    </row>
    <row r="385" customFormat="false" ht="15.75" hidden="false" customHeight="true" outlineLevel="0" collapsed="false">
      <c r="A385" s="9" t="s">
        <v>15</v>
      </c>
      <c r="B385" s="10" t="s">
        <v>189</v>
      </c>
      <c r="C385" s="10" t="s">
        <v>190</v>
      </c>
      <c r="D385" s="10" t="s">
        <v>210</v>
      </c>
      <c r="E385" s="10" t="s">
        <v>213</v>
      </c>
      <c r="F385" s="26" t="s">
        <v>214</v>
      </c>
      <c r="G385" s="10"/>
      <c r="H385" s="10"/>
      <c r="I385" s="10"/>
      <c r="J385" s="9"/>
      <c r="K385" s="10"/>
      <c r="L385" s="10"/>
      <c r="M385" s="10"/>
    </row>
    <row r="386" customFormat="false" ht="15.75" hidden="false" customHeight="true" outlineLevel="0" collapsed="false">
      <c r="A386" s="9" t="s">
        <v>15</v>
      </c>
      <c r="B386" s="10" t="s">
        <v>189</v>
      </c>
      <c r="C386" s="10" t="s">
        <v>190</v>
      </c>
      <c r="D386" s="10" t="s">
        <v>210</v>
      </c>
      <c r="E386" s="10" t="s">
        <v>215</v>
      </c>
      <c r="F386" s="26" t="s">
        <v>216</v>
      </c>
      <c r="G386" s="10"/>
      <c r="H386" s="10"/>
      <c r="I386" s="10"/>
      <c r="J386" s="9"/>
      <c r="K386" s="10"/>
      <c r="L386" s="10"/>
      <c r="M386" s="10"/>
    </row>
    <row r="387" customFormat="false" ht="15.75" hidden="false" customHeight="true" outlineLevel="0" collapsed="false">
      <c r="A387" s="9" t="s">
        <v>15</v>
      </c>
      <c r="B387" s="10" t="s">
        <v>189</v>
      </c>
      <c r="C387" s="10" t="s">
        <v>190</v>
      </c>
      <c r="D387" s="10" t="s">
        <v>210</v>
      </c>
      <c r="E387" s="10" t="s">
        <v>45</v>
      </c>
      <c r="F387" s="26" t="s">
        <v>217</v>
      </c>
      <c r="G387" s="10"/>
      <c r="H387" s="10"/>
      <c r="I387" s="10"/>
      <c r="J387" s="9"/>
      <c r="K387" s="10"/>
      <c r="L387" s="10"/>
      <c r="M387" s="10"/>
    </row>
    <row r="388" customFormat="false" ht="15.75" hidden="false" customHeight="true" outlineLevel="0" collapsed="false">
      <c r="A388" s="9" t="s">
        <v>15</v>
      </c>
      <c r="B388" s="10" t="s">
        <v>189</v>
      </c>
      <c r="C388" s="10" t="s">
        <v>190</v>
      </c>
      <c r="D388" s="10" t="s">
        <v>210</v>
      </c>
      <c r="E388" s="10" t="s">
        <v>218</v>
      </c>
      <c r="F388" s="26" t="s">
        <v>219</v>
      </c>
      <c r="G388" s="10"/>
      <c r="H388" s="10"/>
      <c r="I388" s="10"/>
      <c r="J388" s="9"/>
      <c r="K388" s="10"/>
      <c r="L388" s="10"/>
      <c r="M388" s="10"/>
    </row>
    <row r="389" customFormat="false" ht="15.75" hidden="false" customHeight="true" outlineLevel="0" collapsed="false">
      <c r="A389" s="9" t="s">
        <v>15</v>
      </c>
      <c r="B389" s="10" t="s">
        <v>189</v>
      </c>
      <c r="C389" s="10" t="s">
        <v>190</v>
      </c>
      <c r="D389" s="10" t="s">
        <v>210</v>
      </c>
      <c r="E389" s="10" t="s">
        <v>220</v>
      </c>
      <c r="F389" s="26" t="n">
        <v>1</v>
      </c>
      <c r="G389" s="10" t="s">
        <v>221</v>
      </c>
      <c r="H389" s="10"/>
      <c r="I389" s="10"/>
      <c r="J389" s="9"/>
      <c r="K389" s="10"/>
      <c r="L389" s="10"/>
      <c r="M389" s="10"/>
    </row>
    <row r="390" customFormat="false" ht="15.75" hidden="false" customHeight="true" outlineLevel="0" collapsed="false">
      <c r="A390" s="9" t="s">
        <v>15</v>
      </c>
      <c r="B390" s="10" t="s">
        <v>189</v>
      </c>
      <c r="C390" s="10" t="s">
        <v>190</v>
      </c>
      <c r="D390" s="10" t="s">
        <v>210</v>
      </c>
      <c r="E390" s="10" t="s">
        <v>222</v>
      </c>
      <c r="F390" s="26" t="s">
        <v>223</v>
      </c>
      <c r="G390" s="10" t="s">
        <v>224</v>
      </c>
      <c r="H390" s="10"/>
      <c r="I390" s="10"/>
      <c r="J390" s="9"/>
      <c r="K390" s="10"/>
      <c r="L390" s="10"/>
      <c r="M390" s="10"/>
    </row>
    <row r="391" customFormat="false" ht="15.75" hidden="false" customHeight="true" outlineLevel="0" collapsed="false">
      <c r="A391" s="9" t="s">
        <v>15</v>
      </c>
      <c r="B391" s="10" t="s">
        <v>189</v>
      </c>
      <c r="C391" s="10" t="s">
        <v>190</v>
      </c>
      <c r="D391" s="10" t="s">
        <v>210</v>
      </c>
      <c r="E391" s="34" t="s">
        <v>225</v>
      </c>
      <c r="F391" s="26" t="n">
        <v>10500</v>
      </c>
      <c r="G391" s="10"/>
      <c r="H391" s="10"/>
      <c r="I391" s="10"/>
      <c r="J391" s="9"/>
      <c r="K391" s="10"/>
      <c r="L391" s="10"/>
      <c r="M391" s="10"/>
    </row>
    <row r="392" customFormat="false" ht="15.75" hidden="false" customHeight="true" outlineLevel="0" collapsed="false">
      <c r="A392" s="9" t="s">
        <v>15</v>
      </c>
      <c r="B392" s="10" t="s">
        <v>189</v>
      </c>
      <c r="C392" s="10" t="s">
        <v>190</v>
      </c>
      <c r="D392" s="10" t="s">
        <v>210</v>
      </c>
      <c r="E392" s="10" t="s">
        <v>226</v>
      </c>
      <c r="F392" s="26" t="n">
        <v>0</v>
      </c>
      <c r="G392" s="10"/>
      <c r="H392" s="10"/>
      <c r="I392" s="10"/>
      <c r="J392" s="9"/>
      <c r="K392" s="10"/>
      <c r="L392" s="10"/>
      <c r="M392" s="10"/>
    </row>
    <row r="393" customFormat="false" ht="15.75" hidden="false" customHeight="true" outlineLevel="0" collapsed="false">
      <c r="A393" s="9" t="s">
        <v>15</v>
      </c>
      <c r="B393" s="10" t="s">
        <v>189</v>
      </c>
      <c r="C393" s="10" t="s">
        <v>190</v>
      </c>
      <c r="D393" s="10" t="s">
        <v>210</v>
      </c>
      <c r="E393" s="10" t="s">
        <v>227</v>
      </c>
      <c r="F393" s="26" t="n">
        <v>0</v>
      </c>
      <c r="G393" s="10" t="s">
        <v>228</v>
      </c>
      <c r="H393" s="10"/>
      <c r="I393" s="10"/>
      <c r="J393" s="9"/>
      <c r="K393" s="10"/>
      <c r="L393" s="10"/>
      <c r="M393" s="10"/>
    </row>
    <row r="394" customFormat="false" ht="15.75" hidden="false" customHeight="true" outlineLevel="0" collapsed="false">
      <c r="A394" s="9" t="s">
        <v>15</v>
      </c>
      <c r="B394" s="10" t="s">
        <v>189</v>
      </c>
      <c r="C394" s="10" t="s">
        <v>190</v>
      </c>
      <c r="D394" s="10" t="s">
        <v>210</v>
      </c>
      <c r="E394" s="10" t="s">
        <v>229</v>
      </c>
      <c r="F394" s="26" t="s">
        <v>64</v>
      </c>
      <c r="G394" s="10"/>
      <c r="H394" s="10"/>
      <c r="I394" s="10"/>
      <c r="J394" s="9"/>
      <c r="K394" s="10"/>
      <c r="L394" s="10"/>
      <c r="M394" s="10"/>
    </row>
    <row r="395" customFormat="false" ht="15.75" hidden="false" customHeight="true" outlineLevel="0" collapsed="false">
      <c r="A395" s="9" t="s">
        <v>15</v>
      </c>
      <c r="B395" s="10" t="s">
        <v>189</v>
      </c>
      <c r="C395" s="10" t="s">
        <v>190</v>
      </c>
      <c r="D395" s="10" t="s">
        <v>210</v>
      </c>
      <c r="E395" s="10" t="s">
        <v>230</v>
      </c>
      <c r="F395" s="26" t="n">
        <v>0</v>
      </c>
      <c r="G395" s="10" t="s">
        <v>231</v>
      </c>
      <c r="H395" s="10"/>
      <c r="I395" s="10" t="s">
        <v>232</v>
      </c>
      <c r="J395" s="9"/>
      <c r="K395" s="10"/>
      <c r="L395" s="10"/>
      <c r="M395" s="10"/>
    </row>
    <row r="396" customFormat="false" ht="15.75" hidden="false" customHeight="true" outlineLevel="0" collapsed="false">
      <c r="A396" s="9" t="s">
        <v>15</v>
      </c>
      <c r="B396" s="10" t="s">
        <v>189</v>
      </c>
      <c r="C396" s="10" t="s">
        <v>190</v>
      </c>
      <c r="D396" s="10" t="s">
        <v>210</v>
      </c>
      <c r="E396" s="10" t="s">
        <v>233</v>
      </c>
      <c r="F396" s="26" t="n">
        <v>1895000</v>
      </c>
      <c r="G396" s="10" t="s">
        <v>234</v>
      </c>
      <c r="H396" s="10"/>
      <c r="I396" s="10" t="s">
        <v>69</v>
      </c>
      <c r="J396" s="9"/>
      <c r="K396" s="10"/>
      <c r="L396" s="10"/>
      <c r="M396" s="10"/>
    </row>
    <row r="397" customFormat="false" ht="15.75" hidden="false" customHeight="true" outlineLevel="0" collapsed="false">
      <c r="A397" s="9" t="s">
        <v>15</v>
      </c>
      <c r="B397" s="10" t="s">
        <v>189</v>
      </c>
      <c r="C397" s="10" t="s">
        <v>190</v>
      </c>
      <c r="D397" s="10" t="s">
        <v>210</v>
      </c>
      <c r="E397" s="10" t="s">
        <v>235</v>
      </c>
      <c r="F397" s="26" t="e">
        <f aca="false">#REF!</f>
        <v>#REF!</v>
      </c>
      <c r="G397" s="10" t="e">
        <f aca="false">#REF!</f>
        <v>#REF!</v>
      </c>
      <c r="H397" s="10"/>
      <c r="I397" s="10" t="e">
        <f aca="false">#REF!</f>
        <v>#REF!</v>
      </c>
      <c r="J397" s="9"/>
      <c r="K397" s="10"/>
      <c r="L397" s="10"/>
      <c r="M397" s="10"/>
    </row>
    <row r="398" customFormat="false" ht="15.75" hidden="false" customHeight="true" outlineLevel="0" collapsed="false">
      <c r="A398" s="9" t="s">
        <v>15</v>
      </c>
      <c r="B398" s="10" t="s">
        <v>189</v>
      </c>
      <c r="C398" s="10" t="s">
        <v>190</v>
      </c>
      <c r="D398" s="10" t="s">
        <v>210</v>
      </c>
      <c r="E398" s="34" t="s">
        <v>236</v>
      </c>
      <c r="F398" s="26" t="n">
        <v>22516</v>
      </c>
      <c r="G398" s="10"/>
      <c r="H398" s="10"/>
      <c r="I398" s="10" t="s">
        <v>237</v>
      </c>
      <c r="J398" s="9"/>
      <c r="K398" s="10"/>
      <c r="L398" s="10"/>
      <c r="M398" s="10"/>
    </row>
    <row r="399" customFormat="false" ht="15.75" hidden="false" customHeight="true" outlineLevel="0" collapsed="false">
      <c r="A399" s="9" t="s">
        <v>15</v>
      </c>
      <c r="B399" s="10" t="s">
        <v>189</v>
      </c>
      <c r="C399" s="10" t="s">
        <v>190</v>
      </c>
      <c r="D399" s="10" t="s">
        <v>210</v>
      </c>
      <c r="E399" s="34" t="s">
        <v>238</v>
      </c>
      <c r="F399" s="26" t="s">
        <v>223</v>
      </c>
      <c r="G399" s="10"/>
      <c r="H399" s="10"/>
      <c r="I399" s="10"/>
      <c r="J399" s="9"/>
      <c r="K399" s="10"/>
      <c r="L399" s="10"/>
      <c r="M399" s="10"/>
    </row>
    <row r="400" customFormat="false" ht="15.75" hidden="false" customHeight="true" outlineLevel="0" collapsed="false">
      <c r="A400" s="9" t="s">
        <v>15</v>
      </c>
      <c r="B400" s="10" t="s">
        <v>189</v>
      </c>
      <c r="C400" s="10" t="s">
        <v>190</v>
      </c>
      <c r="D400" s="10" t="s">
        <v>210</v>
      </c>
      <c r="E400" s="10" t="s">
        <v>239</v>
      </c>
      <c r="F400" s="26" t="s">
        <v>125</v>
      </c>
      <c r="G400" s="10"/>
      <c r="H400" s="10"/>
      <c r="I400" s="10"/>
      <c r="J400" s="9"/>
      <c r="K400" s="10"/>
      <c r="L400" s="10"/>
      <c r="M400" s="10"/>
    </row>
    <row r="401" customFormat="false" ht="15.75" hidden="false" customHeight="true" outlineLevel="0" collapsed="false">
      <c r="A401" s="9" t="s">
        <v>15</v>
      </c>
      <c r="B401" s="10" t="s">
        <v>189</v>
      </c>
      <c r="C401" s="10" t="s">
        <v>190</v>
      </c>
      <c r="D401" s="10" t="s">
        <v>210</v>
      </c>
      <c r="E401" s="10" t="s">
        <v>240</v>
      </c>
      <c r="F401" s="26" t="s">
        <v>241</v>
      </c>
      <c r="G401" s="10" t="s">
        <v>242</v>
      </c>
      <c r="H401" s="10"/>
      <c r="I401" s="10"/>
      <c r="J401" s="9"/>
      <c r="K401" s="10"/>
      <c r="L401" s="10"/>
      <c r="M401" s="10"/>
    </row>
    <row r="402" customFormat="false" ht="15.75" hidden="false" customHeight="true" outlineLevel="0" collapsed="false">
      <c r="A402" s="9" t="s">
        <v>15</v>
      </c>
      <c r="B402" s="10" t="s">
        <v>189</v>
      </c>
      <c r="C402" s="10" t="s">
        <v>190</v>
      </c>
      <c r="D402" s="10" t="s">
        <v>210</v>
      </c>
      <c r="E402" s="10" t="s">
        <v>243</v>
      </c>
      <c r="F402" s="26" t="s">
        <v>244</v>
      </c>
      <c r="G402" s="10" t="s">
        <v>245</v>
      </c>
      <c r="H402" s="10"/>
      <c r="I402" s="10"/>
      <c r="J402" s="9"/>
      <c r="K402" s="10"/>
      <c r="L402" s="10"/>
      <c r="M402" s="10"/>
    </row>
    <row r="403" customFormat="false" ht="15.75" hidden="false" customHeight="true" outlineLevel="0" collapsed="false">
      <c r="A403" s="9" t="s">
        <v>15</v>
      </c>
      <c r="B403" s="10" t="s">
        <v>189</v>
      </c>
      <c r="C403" s="10" t="s">
        <v>190</v>
      </c>
      <c r="D403" s="10" t="s">
        <v>210</v>
      </c>
      <c r="E403" s="10" t="s">
        <v>246</v>
      </c>
      <c r="F403" s="26" t="s">
        <v>125</v>
      </c>
      <c r="G403" s="10"/>
      <c r="H403" s="10"/>
      <c r="I403" s="10"/>
      <c r="J403" s="9"/>
      <c r="K403" s="10"/>
      <c r="L403" s="10"/>
      <c r="M403" s="10"/>
    </row>
    <row r="404" customFormat="false" ht="15.75" hidden="false" customHeight="true" outlineLevel="0" collapsed="false">
      <c r="A404" s="9" t="s">
        <v>15</v>
      </c>
      <c r="B404" s="10" t="s">
        <v>189</v>
      </c>
      <c r="C404" s="10" t="s">
        <v>190</v>
      </c>
      <c r="D404" s="10" t="s">
        <v>210</v>
      </c>
      <c r="E404" s="10" t="s">
        <v>247</v>
      </c>
      <c r="F404" s="26" t="s">
        <v>61</v>
      </c>
      <c r="G404" s="10" t="s">
        <v>248</v>
      </c>
      <c r="H404" s="10"/>
      <c r="I404" s="10"/>
      <c r="J404" s="9"/>
      <c r="K404" s="10"/>
      <c r="L404" s="10"/>
      <c r="M404" s="10"/>
    </row>
    <row r="405" customFormat="false" ht="15.75" hidden="false" customHeight="true" outlineLevel="0" collapsed="false">
      <c r="A405" s="9" t="s">
        <v>15</v>
      </c>
      <c r="B405" s="10" t="s">
        <v>189</v>
      </c>
      <c r="C405" s="10" t="s">
        <v>190</v>
      </c>
      <c r="D405" s="10" t="s">
        <v>210</v>
      </c>
      <c r="E405" s="10" t="s">
        <v>249</v>
      </c>
      <c r="F405" s="26" t="s">
        <v>250</v>
      </c>
      <c r="G405" s="10"/>
      <c r="H405" s="10"/>
      <c r="I405" s="10" t="s">
        <v>251</v>
      </c>
      <c r="J405" s="9"/>
      <c r="K405" s="10"/>
      <c r="L405" s="10"/>
      <c r="M405" s="10"/>
    </row>
    <row r="406" customFormat="false" ht="15.75" hidden="false" customHeight="true" outlineLevel="0" collapsed="false">
      <c r="A406" s="9" t="s">
        <v>15</v>
      </c>
      <c r="B406" s="10" t="s">
        <v>189</v>
      </c>
      <c r="C406" s="10" t="s">
        <v>190</v>
      </c>
      <c r="D406" s="10" t="s">
        <v>210</v>
      </c>
      <c r="E406" s="10" t="s">
        <v>252</v>
      </c>
      <c r="F406" s="26" t="s">
        <v>253</v>
      </c>
      <c r="G406" s="10"/>
      <c r="H406" s="10"/>
      <c r="I406" s="10"/>
      <c r="J406" s="9"/>
      <c r="K406" s="10"/>
      <c r="L406" s="10"/>
      <c r="M406" s="10"/>
    </row>
    <row r="407" customFormat="false" ht="15.75" hidden="false" customHeight="true" outlineLevel="0" collapsed="false">
      <c r="A407" s="9" t="s">
        <v>15</v>
      </c>
      <c r="B407" s="10" t="s">
        <v>189</v>
      </c>
      <c r="C407" s="10" t="s">
        <v>190</v>
      </c>
      <c r="D407" s="10" t="s">
        <v>210</v>
      </c>
      <c r="E407" s="10" t="s">
        <v>254</v>
      </c>
      <c r="F407" s="26" t="s">
        <v>125</v>
      </c>
      <c r="G407" s="10"/>
      <c r="H407" s="10"/>
      <c r="I407" s="10"/>
      <c r="J407" s="9"/>
      <c r="K407" s="10"/>
      <c r="L407" s="10"/>
      <c r="M407" s="10"/>
    </row>
    <row r="408" customFormat="false" ht="15.75" hidden="false" customHeight="true" outlineLevel="0" collapsed="false">
      <c r="A408" s="9" t="s">
        <v>15</v>
      </c>
      <c r="B408" s="10" t="s">
        <v>189</v>
      </c>
      <c r="C408" s="10" t="s">
        <v>190</v>
      </c>
      <c r="D408" s="10" t="s">
        <v>210</v>
      </c>
      <c r="E408" s="10" t="s">
        <v>255</v>
      </c>
      <c r="F408" s="26" t="s">
        <v>256</v>
      </c>
      <c r="G408" s="10" t="s">
        <v>257</v>
      </c>
      <c r="H408" s="10"/>
      <c r="I408" s="10"/>
      <c r="J408" s="9"/>
      <c r="K408" s="10"/>
      <c r="L408" s="10"/>
      <c r="M408" s="10"/>
    </row>
    <row r="409" customFormat="false" ht="15.75" hidden="false" customHeight="true" outlineLevel="0" collapsed="false">
      <c r="A409" s="9" t="s">
        <v>15</v>
      </c>
      <c r="B409" s="10" t="s">
        <v>189</v>
      </c>
      <c r="C409" s="10" t="s">
        <v>190</v>
      </c>
      <c r="D409" s="10" t="s">
        <v>210</v>
      </c>
      <c r="E409" s="10" t="s">
        <v>258</v>
      </c>
      <c r="F409" s="26" t="s">
        <v>223</v>
      </c>
      <c r="G409" s="10"/>
      <c r="H409" s="10"/>
      <c r="I409" s="10"/>
      <c r="J409" s="9"/>
      <c r="K409" s="10"/>
      <c r="L409" s="10"/>
      <c r="M409" s="10"/>
    </row>
    <row r="410" customFormat="false" ht="15.75" hidden="false" customHeight="true" outlineLevel="0" collapsed="false">
      <c r="A410" s="9" t="s">
        <v>15</v>
      </c>
      <c r="B410" s="10" t="s">
        <v>189</v>
      </c>
      <c r="C410" s="10" t="s">
        <v>190</v>
      </c>
      <c r="D410" s="10" t="s">
        <v>210</v>
      </c>
      <c r="E410" s="10" t="s">
        <v>259</v>
      </c>
      <c r="F410" s="26" t="s">
        <v>223</v>
      </c>
      <c r="G410" s="10"/>
      <c r="H410" s="10"/>
      <c r="I410" s="10"/>
      <c r="J410" s="9"/>
      <c r="K410" s="10"/>
      <c r="L410" s="10"/>
      <c r="M410" s="10"/>
    </row>
    <row r="411" customFormat="false" ht="15.75" hidden="false" customHeight="true" outlineLevel="0" collapsed="false">
      <c r="A411" s="9" t="s">
        <v>15</v>
      </c>
      <c r="B411" s="10" t="s">
        <v>189</v>
      </c>
      <c r="C411" s="10" t="s">
        <v>190</v>
      </c>
      <c r="D411" s="10" t="s">
        <v>210</v>
      </c>
      <c r="E411" s="10" t="s">
        <v>260</v>
      </c>
      <c r="F411" s="26" t="n">
        <v>10</v>
      </c>
      <c r="G411" s="10"/>
      <c r="H411" s="10"/>
      <c r="I411" s="10"/>
      <c r="J411" s="9"/>
      <c r="K411" s="10"/>
      <c r="L411" s="10"/>
      <c r="M411" s="10"/>
    </row>
    <row r="412" customFormat="false" ht="15.75" hidden="false" customHeight="true" outlineLevel="0" collapsed="false">
      <c r="A412" s="9" t="s">
        <v>15</v>
      </c>
      <c r="B412" s="10" t="s">
        <v>189</v>
      </c>
      <c r="C412" s="10" t="s">
        <v>190</v>
      </c>
      <c r="D412" s="10" t="s">
        <v>210</v>
      </c>
      <c r="E412" s="10" t="s">
        <v>261</v>
      </c>
      <c r="F412" s="26" t="s">
        <v>223</v>
      </c>
      <c r="G412" s="10"/>
      <c r="H412" s="10"/>
      <c r="I412" s="10"/>
      <c r="J412" s="9"/>
      <c r="K412" s="10"/>
      <c r="L412" s="10"/>
      <c r="M412" s="10"/>
    </row>
    <row r="413" customFormat="false" ht="15.75" hidden="false" customHeight="true" outlineLevel="0" collapsed="false">
      <c r="A413" s="9" t="s">
        <v>15</v>
      </c>
      <c r="B413" s="10" t="s">
        <v>189</v>
      </c>
      <c r="C413" s="10" t="s">
        <v>190</v>
      </c>
      <c r="D413" s="10" t="s">
        <v>210</v>
      </c>
      <c r="E413" s="10" t="s">
        <v>262</v>
      </c>
      <c r="F413" s="26" t="s">
        <v>223</v>
      </c>
      <c r="G413" s="10"/>
      <c r="H413" s="10"/>
      <c r="I413" s="10"/>
      <c r="J413" s="9"/>
      <c r="K413" s="10"/>
      <c r="L413" s="10"/>
      <c r="M413" s="10"/>
    </row>
    <row r="414" customFormat="false" ht="15.75" hidden="false" customHeight="true" outlineLevel="0" collapsed="false">
      <c r="A414" s="9" t="s">
        <v>15</v>
      </c>
      <c r="B414" s="10" t="s">
        <v>189</v>
      </c>
      <c r="C414" s="10" t="s">
        <v>190</v>
      </c>
      <c r="D414" s="10" t="s">
        <v>210</v>
      </c>
      <c r="E414" s="10" t="s">
        <v>51</v>
      </c>
      <c r="F414" s="26" t="n">
        <v>1992</v>
      </c>
      <c r="G414" s="10"/>
      <c r="H414" s="10"/>
      <c r="I414" s="10"/>
      <c r="J414" s="9"/>
      <c r="K414" s="10"/>
      <c r="L414" s="10"/>
      <c r="M414" s="10"/>
    </row>
    <row r="415" customFormat="false" ht="15.75" hidden="false" customHeight="true" outlineLevel="0" collapsed="false">
      <c r="A415" s="9" t="s">
        <v>15</v>
      </c>
      <c r="B415" s="10" t="s">
        <v>189</v>
      </c>
      <c r="C415" s="10" t="s">
        <v>190</v>
      </c>
      <c r="D415" s="10" t="s">
        <v>210</v>
      </c>
      <c r="E415" s="10" t="s">
        <v>263</v>
      </c>
      <c r="F415" s="26" t="s">
        <v>264</v>
      </c>
      <c r="G415" s="10"/>
      <c r="H415" s="10"/>
      <c r="I415" s="10"/>
      <c r="J415" s="9"/>
      <c r="K415" s="10"/>
      <c r="L415" s="10"/>
      <c r="M415" s="10"/>
    </row>
    <row r="416" customFormat="false" ht="15.75" hidden="false" customHeight="true" outlineLevel="0" collapsed="false">
      <c r="A416" s="9" t="s">
        <v>15</v>
      </c>
      <c r="B416" s="10" t="s">
        <v>189</v>
      </c>
      <c r="C416" s="10" t="s">
        <v>190</v>
      </c>
      <c r="D416" s="10" t="s">
        <v>210</v>
      </c>
      <c r="E416" s="10" t="s">
        <v>265</v>
      </c>
      <c r="F416" s="26" t="n">
        <v>3</v>
      </c>
      <c r="G416" s="10" t="s">
        <v>266</v>
      </c>
      <c r="H416" s="10"/>
      <c r="I416" s="10"/>
      <c r="J416" s="9"/>
      <c r="K416" s="10"/>
      <c r="L416" s="10"/>
      <c r="M416" s="10"/>
    </row>
    <row r="417" customFormat="false" ht="15.75" hidden="false" customHeight="true" outlineLevel="0" collapsed="false">
      <c r="A417" s="9" t="s">
        <v>15</v>
      </c>
      <c r="B417" s="10" t="s">
        <v>189</v>
      </c>
      <c r="C417" s="10" t="s">
        <v>190</v>
      </c>
      <c r="D417" s="10" t="s">
        <v>210</v>
      </c>
      <c r="E417" s="10" t="s">
        <v>267</v>
      </c>
      <c r="F417" s="26" t="n">
        <v>0</v>
      </c>
      <c r="G417" s="10"/>
      <c r="H417" s="10"/>
      <c r="I417" s="10"/>
      <c r="J417" s="9"/>
      <c r="K417" s="10"/>
      <c r="L417" s="10"/>
      <c r="M417" s="10"/>
    </row>
    <row r="418" customFormat="false" ht="15.75" hidden="false" customHeight="true" outlineLevel="0" collapsed="false">
      <c r="A418" s="9" t="s">
        <v>15</v>
      </c>
      <c r="B418" s="10" t="s">
        <v>189</v>
      </c>
      <c r="C418" s="10" t="s">
        <v>190</v>
      </c>
      <c r="D418" s="10" t="s">
        <v>210</v>
      </c>
      <c r="E418" s="10" t="s">
        <v>268</v>
      </c>
      <c r="F418" s="26" t="s">
        <v>223</v>
      </c>
      <c r="G418" s="10"/>
      <c r="H418" s="10"/>
      <c r="I418" s="10"/>
      <c r="J418" s="9"/>
      <c r="K418" s="10"/>
      <c r="L418" s="10"/>
      <c r="M418" s="10"/>
    </row>
    <row r="419" customFormat="false" ht="15.75" hidden="false" customHeight="true" outlineLevel="0" collapsed="false">
      <c r="A419" s="9" t="s">
        <v>15</v>
      </c>
      <c r="B419" s="10" t="s">
        <v>189</v>
      </c>
      <c r="C419" s="10" t="s">
        <v>190</v>
      </c>
      <c r="D419" s="10" t="s">
        <v>210</v>
      </c>
      <c r="E419" s="10" t="s">
        <v>269</v>
      </c>
      <c r="F419" s="26" t="s">
        <v>223</v>
      </c>
      <c r="G419" s="10"/>
      <c r="H419" s="10"/>
      <c r="I419" s="10"/>
      <c r="J419" s="9"/>
      <c r="K419" s="10"/>
      <c r="L419" s="10"/>
      <c r="M419" s="10"/>
    </row>
    <row r="420" customFormat="false" ht="15.75" hidden="false" customHeight="true" outlineLevel="0" collapsed="false">
      <c r="A420" s="9" t="s">
        <v>15</v>
      </c>
      <c r="B420" s="10" t="s">
        <v>189</v>
      </c>
      <c r="C420" s="10" t="s">
        <v>190</v>
      </c>
      <c r="D420" s="10" t="s">
        <v>210</v>
      </c>
      <c r="E420" s="34" t="s">
        <v>270</v>
      </c>
      <c r="F420" s="26" t="s">
        <v>244</v>
      </c>
      <c r="G420" s="10" t="s">
        <v>271</v>
      </c>
      <c r="H420" s="10"/>
      <c r="I420" s="10"/>
      <c r="J420" s="9"/>
      <c r="K420" s="10"/>
      <c r="L420" s="10"/>
      <c r="M420" s="10"/>
    </row>
    <row r="421" customFormat="false" ht="15.75" hidden="false" customHeight="true" outlineLevel="0" collapsed="false">
      <c r="A421" s="9" t="s">
        <v>15</v>
      </c>
      <c r="B421" s="10" t="s">
        <v>189</v>
      </c>
      <c r="C421" s="10" t="s">
        <v>190</v>
      </c>
      <c r="D421" s="10" t="s">
        <v>210</v>
      </c>
      <c r="E421" s="10" t="s">
        <v>272</v>
      </c>
      <c r="F421" s="26" t="s">
        <v>250</v>
      </c>
      <c r="G421" s="10"/>
      <c r="H421" s="10"/>
      <c r="I421" s="10"/>
      <c r="J421" s="9"/>
      <c r="K421" s="10"/>
      <c r="L421" s="10"/>
      <c r="M421" s="10"/>
    </row>
    <row r="422" customFormat="false" ht="15.75" hidden="false" customHeight="true" outlineLevel="0" collapsed="false">
      <c r="A422" s="9" t="s">
        <v>15</v>
      </c>
      <c r="B422" s="10" t="s">
        <v>189</v>
      </c>
      <c r="C422" s="10" t="s">
        <v>190</v>
      </c>
      <c r="D422" s="10" t="s">
        <v>210</v>
      </c>
      <c r="E422" s="10" t="s">
        <v>273</v>
      </c>
      <c r="F422" s="26" t="s">
        <v>274</v>
      </c>
      <c r="G422" s="10" t="s">
        <v>271</v>
      </c>
      <c r="H422" s="10"/>
      <c r="I422" s="10"/>
      <c r="J422" s="9"/>
      <c r="K422" s="10"/>
      <c r="L422" s="10"/>
      <c r="M422" s="10"/>
    </row>
    <row r="423" customFormat="false" ht="15.75" hidden="false" customHeight="true" outlineLevel="0" collapsed="false">
      <c r="A423" s="9" t="s">
        <v>15</v>
      </c>
      <c r="B423" s="10" t="s">
        <v>189</v>
      </c>
      <c r="C423" s="10" t="s">
        <v>190</v>
      </c>
      <c r="D423" s="10" t="s">
        <v>275</v>
      </c>
      <c r="E423" s="10" t="s">
        <v>276</v>
      </c>
      <c r="F423" s="26" t="n">
        <v>3</v>
      </c>
      <c r="G423" s="10" t="s">
        <v>277</v>
      </c>
      <c r="H423" s="10"/>
      <c r="I423" s="10"/>
      <c r="J423" s="9"/>
      <c r="K423" s="10"/>
      <c r="L423" s="10"/>
      <c r="M423" s="10"/>
    </row>
    <row r="424" customFormat="false" ht="15.75" hidden="false" customHeight="true" outlineLevel="0" collapsed="false">
      <c r="A424" s="9" t="s">
        <v>15</v>
      </c>
      <c r="B424" s="10" t="s">
        <v>189</v>
      </c>
      <c r="C424" s="10" t="s">
        <v>190</v>
      </c>
      <c r="D424" s="10" t="s">
        <v>275</v>
      </c>
      <c r="E424" s="10" t="s">
        <v>278</v>
      </c>
      <c r="F424" s="26" t="s">
        <v>223</v>
      </c>
      <c r="G424" s="10" t="s">
        <v>279</v>
      </c>
      <c r="H424" s="10"/>
      <c r="I424" s="10"/>
      <c r="J424" s="9"/>
      <c r="K424" s="10"/>
      <c r="L424" s="10"/>
      <c r="M424" s="10"/>
    </row>
    <row r="425" customFormat="false" ht="15.75" hidden="false" customHeight="true" outlineLevel="0" collapsed="false">
      <c r="A425" s="9" t="s">
        <v>15</v>
      </c>
      <c r="B425" s="10" t="s">
        <v>189</v>
      </c>
      <c r="C425" s="10" t="s">
        <v>190</v>
      </c>
      <c r="D425" s="10" t="s">
        <v>275</v>
      </c>
      <c r="E425" s="10" t="s">
        <v>280</v>
      </c>
      <c r="F425" s="26" t="s">
        <v>223</v>
      </c>
      <c r="G425" s="10" t="s">
        <v>281</v>
      </c>
      <c r="H425" s="10"/>
      <c r="I425" s="10"/>
      <c r="J425" s="9"/>
      <c r="K425" s="10"/>
      <c r="L425" s="10"/>
      <c r="M425" s="10"/>
    </row>
    <row r="426" customFormat="false" ht="15.75" hidden="false" customHeight="true" outlineLevel="0" collapsed="false">
      <c r="A426" s="9" t="s">
        <v>15</v>
      </c>
      <c r="B426" s="10" t="s">
        <v>189</v>
      </c>
      <c r="C426" s="10" t="s">
        <v>190</v>
      </c>
      <c r="D426" s="10" t="s">
        <v>275</v>
      </c>
      <c r="E426" s="10" t="s">
        <v>282</v>
      </c>
      <c r="F426" s="26" t="s">
        <v>223</v>
      </c>
      <c r="G426" s="10" t="s">
        <v>279</v>
      </c>
      <c r="H426" s="10"/>
      <c r="I426" s="10"/>
      <c r="J426" s="9"/>
      <c r="K426" s="10"/>
      <c r="L426" s="10"/>
      <c r="M426" s="10"/>
    </row>
    <row r="427" customFormat="false" ht="15.75" hidden="false" customHeight="true" outlineLevel="0" collapsed="false">
      <c r="A427" s="9" t="s">
        <v>15</v>
      </c>
      <c r="B427" s="10" t="s">
        <v>189</v>
      </c>
      <c r="C427" s="10" t="s">
        <v>190</v>
      </c>
      <c r="D427" s="10" t="s">
        <v>275</v>
      </c>
      <c r="E427" s="10" t="s">
        <v>283</v>
      </c>
      <c r="F427" s="26" t="s">
        <v>223</v>
      </c>
      <c r="G427" s="10" t="s">
        <v>281</v>
      </c>
      <c r="H427" s="10"/>
      <c r="I427" s="10"/>
      <c r="J427" s="9"/>
      <c r="K427" s="10"/>
      <c r="L427" s="10"/>
      <c r="M427" s="10"/>
    </row>
    <row r="428" customFormat="false" ht="15.75" hidden="false" customHeight="true" outlineLevel="0" collapsed="false">
      <c r="A428" s="9" t="s">
        <v>15</v>
      </c>
      <c r="B428" s="10" t="s">
        <v>189</v>
      </c>
      <c r="C428" s="10" t="s">
        <v>190</v>
      </c>
      <c r="D428" s="10" t="s">
        <v>275</v>
      </c>
      <c r="E428" s="10" t="s">
        <v>284</v>
      </c>
      <c r="F428" s="26" t="n">
        <v>1992</v>
      </c>
      <c r="G428" s="10" t="s">
        <v>285</v>
      </c>
      <c r="H428" s="10"/>
      <c r="I428" s="10" t="s">
        <v>286</v>
      </c>
      <c r="J428" s="9"/>
      <c r="K428" s="10"/>
      <c r="L428" s="10"/>
      <c r="M428" s="10"/>
    </row>
    <row r="429" customFormat="false" ht="15.75" hidden="false" customHeight="true" outlineLevel="0" collapsed="false">
      <c r="A429" s="9" t="s">
        <v>15</v>
      </c>
      <c r="B429" s="10" t="s">
        <v>189</v>
      </c>
      <c r="C429" s="10" t="s">
        <v>190</v>
      </c>
      <c r="D429" s="10" t="s">
        <v>275</v>
      </c>
      <c r="E429" s="10" t="s">
        <v>287</v>
      </c>
      <c r="F429" s="26" t="n">
        <v>2010</v>
      </c>
      <c r="G429" s="10" t="s">
        <v>285</v>
      </c>
      <c r="H429" s="10"/>
      <c r="I429" s="10" t="s">
        <v>286</v>
      </c>
      <c r="J429" s="9"/>
      <c r="K429" s="10"/>
      <c r="L429" s="10"/>
      <c r="M429" s="10"/>
    </row>
    <row r="430" customFormat="false" ht="15.75" hidden="false" customHeight="true" outlineLevel="0" collapsed="false">
      <c r="A430" s="9" t="s">
        <v>15</v>
      </c>
      <c r="B430" s="10" t="s">
        <v>189</v>
      </c>
      <c r="C430" s="10" t="s">
        <v>190</v>
      </c>
      <c r="D430" s="10" t="s">
        <v>275</v>
      </c>
      <c r="E430" s="10" t="s">
        <v>288</v>
      </c>
      <c r="F430" s="26" t="n">
        <v>1</v>
      </c>
      <c r="G430" s="10" t="s">
        <v>281</v>
      </c>
      <c r="H430" s="10"/>
      <c r="I430" s="10"/>
      <c r="J430" s="9"/>
      <c r="K430" s="10"/>
      <c r="L430" s="10"/>
      <c r="M430" s="10"/>
    </row>
    <row r="431" customFormat="false" ht="15.75" hidden="false" customHeight="true" outlineLevel="0" collapsed="false">
      <c r="A431" s="9" t="s">
        <v>15</v>
      </c>
      <c r="B431" s="10" t="s">
        <v>189</v>
      </c>
      <c r="C431" s="10" t="s">
        <v>190</v>
      </c>
      <c r="D431" s="10" t="s">
        <v>275</v>
      </c>
      <c r="E431" s="10" t="s">
        <v>289</v>
      </c>
      <c r="F431" s="26" t="n">
        <v>1</v>
      </c>
      <c r="G431" s="10" t="s">
        <v>290</v>
      </c>
      <c r="H431" s="10"/>
      <c r="I431" s="10"/>
      <c r="J431" s="9"/>
      <c r="K431" s="10"/>
      <c r="L431" s="10"/>
      <c r="M431" s="10"/>
    </row>
    <row r="432" customFormat="false" ht="15.75" hidden="false" customHeight="true" outlineLevel="0" collapsed="false">
      <c r="A432" s="9" t="s">
        <v>15</v>
      </c>
      <c r="B432" s="10" t="s">
        <v>189</v>
      </c>
      <c r="C432" s="10" t="s">
        <v>190</v>
      </c>
      <c r="D432" s="10" t="s">
        <v>275</v>
      </c>
      <c r="E432" s="10" t="s">
        <v>291</v>
      </c>
      <c r="F432" s="26" t="s">
        <v>292</v>
      </c>
      <c r="G432" s="10"/>
      <c r="H432" s="10"/>
      <c r="I432" s="10"/>
      <c r="J432" s="9"/>
      <c r="K432" s="10"/>
      <c r="L432" s="10"/>
      <c r="M432" s="10"/>
    </row>
    <row r="433" customFormat="false" ht="15.75" hidden="false" customHeight="true" outlineLevel="0" collapsed="false">
      <c r="A433" s="9" t="s">
        <v>15</v>
      </c>
      <c r="B433" s="10" t="s">
        <v>189</v>
      </c>
      <c r="C433" s="10" t="s">
        <v>190</v>
      </c>
      <c r="D433" s="10" t="s">
        <v>275</v>
      </c>
      <c r="E433" s="10" t="s">
        <v>293</v>
      </c>
      <c r="F433" s="26" t="s">
        <v>294</v>
      </c>
      <c r="G433" s="10"/>
      <c r="H433" s="10"/>
      <c r="I433" s="10"/>
      <c r="J433" s="9"/>
      <c r="K433" s="10"/>
      <c r="L433" s="10"/>
      <c r="M433" s="10"/>
    </row>
    <row r="434" customFormat="false" ht="15.75" hidden="false" customHeight="true" outlineLevel="0" collapsed="false">
      <c r="A434" s="9" t="s">
        <v>15</v>
      </c>
      <c r="B434" s="10" t="s">
        <v>189</v>
      </c>
      <c r="C434" s="10" t="s">
        <v>190</v>
      </c>
      <c r="D434" s="10" t="s">
        <v>275</v>
      </c>
      <c r="E434" s="10" t="s">
        <v>295</v>
      </c>
      <c r="F434" s="26" t="s">
        <v>223</v>
      </c>
      <c r="G434" s="10"/>
      <c r="H434" s="10"/>
      <c r="I434" s="10"/>
      <c r="J434" s="9"/>
      <c r="K434" s="10"/>
      <c r="L434" s="10"/>
      <c r="M434" s="10"/>
    </row>
    <row r="435" customFormat="false" ht="15.75" hidden="false" customHeight="true" outlineLevel="0" collapsed="false">
      <c r="A435" s="9" t="s">
        <v>15</v>
      </c>
      <c r="B435" s="10" t="s">
        <v>189</v>
      </c>
      <c r="C435" s="10" t="s">
        <v>190</v>
      </c>
      <c r="D435" s="10" t="s">
        <v>275</v>
      </c>
      <c r="E435" s="10" t="s">
        <v>296</v>
      </c>
      <c r="F435" s="26" t="s">
        <v>223</v>
      </c>
      <c r="G435" s="10"/>
      <c r="H435" s="10"/>
      <c r="I435" s="10"/>
      <c r="J435" s="9"/>
      <c r="K435" s="10"/>
      <c r="L435" s="10"/>
      <c r="M435" s="10"/>
    </row>
    <row r="436" customFormat="false" ht="15.75" hidden="false" customHeight="true" outlineLevel="0" collapsed="false">
      <c r="A436" s="9" t="s">
        <v>15</v>
      </c>
      <c r="B436" s="10" t="s">
        <v>189</v>
      </c>
      <c r="C436" s="10" t="s">
        <v>190</v>
      </c>
      <c r="D436" s="10" t="s">
        <v>275</v>
      </c>
      <c r="E436" s="10" t="s">
        <v>297</v>
      </c>
      <c r="F436" s="26" t="s">
        <v>223</v>
      </c>
      <c r="G436" s="10"/>
      <c r="H436" s="10"/>
      <c r="I436" s="10"/>
      <c r="J436" s="9"/>
      <c r="K436" s="10"/>
      <c r="L436" s="10"/>
      <c r="M436" s="10"/>
    </row>
    <row r="437" customFormat="false" ht="15.75" hidden="false" customHeight="true" outlineLevel="0" collapsed="false">
      <c r="A437" s="9" t="s">
        <v>15</v>
      </c>
      <c r="B437" s="10" t="s">
        <v>189</v>
      </c>
      <c r="C437" s="10" t="s">
        <v>190</v>
      </c>
      <c r="D437" s="10" t="s">
        <v>275</v>
      </c>
      <c r="E437" s="10" t="s">
        <v>298</v>
      </c>
      <c r="F437" s="26" t="s">
        <v>223</v>
      </c>
      <c r="G437" s="10"/>
      <c r="H437" s="10"/>
      <c r="I437" s="10"/>
      <c r="J437" s="9"/>
      <c r="K437" s="10"/>
      <c r="L437" s="10"/>
      <c r="M437" s="10"/>
    </row>
    <row r="438" customFormat="false" ht="15.75" hidden="false" customHeight="true" outlineLevel="0" collapsed="false">
      <c r="A438" s="9" t="s">
        <v>15</v>
      </c>
      <c r="B438" s="10" t="s">
        <v>189</v>
      </c>
      <c r="C438" s="10" t="s">
        <v>190</v>
      </c>
      <c r="D438" s="10" t="s">
        <v>275</v>
      </c>
      <c r="E438" s="10" t="s">
        <v>299</v>
      </c>
      <c r="F438" s="26" t="s">
        <v>223</v>
      </c>
      <c r="G438" s="10"/>
      <c r="H438" s="10"/>
      <c r="I438" s="10"/>
      <c r="J438" s="9"/>
      <c r="K438" s="10"/>
      <c r="L438" s="10"/>
      <c r="M438" s="10"/>
    </row>
    <row r="439" customFormat="false" ht="15.75" hidden="false" customHeight="true" outlineLevel="0" collapsed="false">
      <c r="A439" s="9" t="s">
        <v>15</v>
      </c>
      <c r="B439" s="10" t="s">
        <v>189</v>
      </c>
      <c r="C439" s="10" t="s">
        <v>190</v>
      </c>
      <c r="D439" s="10" t="s">
        <v>275</v>
      </c>
      <c r="E439" s="10" t="s">
        <v>300</v>
      </c>
      <c r="F439" s="26" t="s">
        <v>223</v>
      </c>
      <c r="G439" s="10" t="s">
        <v>301</v>
      </c>
      <c r="H439" s="10"/>
      <c r="I439" s="10"/>
      <c r="J439" s="9"/>
      <c r="K439" s="10"/>
      <c r="L439" s="10"/>
      <c r="M439" s="10"/>
    </row>
    <row r="440" customFormat="false" ht="15.75" hidden="false" customHeight="true" outlineLevel="0" collapsed="false">
      <c r="A440" s="9" t="s">
        <v>15</v>
      </c>
      <c r="B440" s="10" t="s">
        <v>189</v>
      </c>
      <c r="C440" s="10" t="s">
        <v>190</v>
      </c>
      <c r="D440" s="10" t="s">
        <v>275</v>
      </c>
      <c r="E440" s="10" t="s">
        <v>302</v>
      </c>
      <c r="F440" s="26" t="s">
        <v>223</v>
      </c>
      <c r="G440" s="10"/>
      <c r="H440" s="10"/>
      <c r="I440" s="10"/>
      <c r="J440" s="9"/>
      <c r="K440" s="10"/>
      <c r="L440" s="10"/>
      <c r="M440" s="10"/>
    </row>
    <row r="441" customFormat="false" ht="15.75" hidden="false" customHeight="true" outlineLevel="0" collapsed="false">
      <c r="A441" s="9" t="s">
        <v>15</v>
      </c>
      <c r="B441" s="10" t="s">
        <v>189</v>
      </c>
      <c r="C441" s="10" t="s">
        <v>190</v>
      </c>
      <c r="D441" s="10" t="s">
        <v>275</v>
      </c>
      <c r="E441" s="10" t="s">
        <v>303</v>
      </c>
      <c r="F441" s="26" t="s">
        <v>223</v>
      </c>
      <c r="G441" s="10"/>
      <c r="H441" s="10"/>
      <c r="I441" s="10"/>
      <c r="J441" s="9"/>
      <c r="K441" s="10"/>
      <c r="L441" s="10"/>
      <c r="M441" s="10"/>
    </row>
    <row r="442" customFormat="false" ht="15.75" hidden="false" customHeight="true" outlineLevel="0" collapsed="false">
      <c r="A442" s="9" t="s">
        <v>15</v>
      </c>
      <c r="B442" s="10" t="s">
        <v>189</v>
      </c>
      <c r="C442" s="10" t="s">
        <v>190</v>
      </c>
      <c r="D442" s="10" t="s">
        <v>275</v>
      </c>
      <c r="E442" s="10" t="s">
        <v>304</v>
      </c>
      <c r="F442" s="26" t="s">
        <v>223</v>
      </c>
      <c r="G442" s="10"/>
      <c r="H442" s="10"/>
      <c r="I442" s="10"/>
      <c r="J442" s="9"/>
      <c r="K442" s="10"/>
      <c r="L442" s="10"/>
      <c r="M442" s="10"/>
    </row>
    <row r="443" customFormat="false" ht="15.75" hidden="false" customHeight="true" outlineLevel="0" collapsed="false">
      <c r="A443" s="9" t="s">
        <v>15</v>
      </c>
      <c r="B443" s="10" t="s">
        <v>189</v>
      </c>
      <c r="C443" s="10" t="s">
        <v>190</v>
      </c>
      <c r="D443" s="10" t="s">
        <v>275</v>
      </c>
      <c r="E443" s="10" t="s">
        <v>305</v>
      </c>
      <c r="F443" s="26" t="s">
        <v>223</v>
      </c>
      <c r="G443" s="10"/>
      <c r="H443" s="10"/>
      <c r="I443" s="10"/>
      <c r="J443" s="9"/>
      <c r="K443" s="10"/>
      <c r="L443" s="10"/>
      <c r="M443" s="10"/>
    </row>
    <row r="444" customFormat="false" ht="15.75" hidden="false" customHeight="true" outlineLevel="0" collapsed="false">
      <c r="A444" s="9" t="s">
        <v>15</v>
      </c>
      <c r="B444" s="10" t="s">
        <v>189</v>
      </c>
      <c r="C444" s="10" t="s">
        <v>190</v>
      </c>
      <c r="D444" s="10" t="s">
        <v>275</v>
      </c>
      <c r="E444" s="10" t="s">
        <v>306</v>
      </c>
      <c r="F444" s="26" t="s">
        <v>223</v>
      </c>
      <c r="G444" s="10"/>
      <c r="H444" s="10"/>
      <c r="I444" s="10"/>
      <c r="J444" s="9"/>
      <c r="K444" s="10"/>
      <c r="L444" s="10"/>
      <c r="M444" s="10"/>
    </row>
    <row r="445" customFormat="false" ht="15.75" hidden="false" customHeight="true" outlineLevel="0" collapsed="false">
      <c r="A445" s="9" t="s">
        <v>15</v>
      </c>
      <c r="B445" s="10" t="s">
        <v>189</v>
      </c>
      <c r="C445" s="10" t="s">
        <v>190</v>
      </c>
      <c r="D445" s="10" t="s">
        <v>275</v>
      </c>
      <c r="E445" s="10" t="s">
        <v>307</v>
      </c>
      <c r="F445" s="26" t="s">
        <v>223</v>
      </c>
      <c r="G445" s="10"/>
      <c r="H445" s="10"/>
      <c r="I445" s="10"/>
      <c r="J445" s="9"/>
      <c r="K445" s="10"/>
      <c r="L445" s="10"/>
      <c r="M445" s="10"/>
    </row>
    <row r="446" customFormat="false" ht="15.75" hidden="false" customHeight="true" outlineLevel="0" collapsed="false">
      <c r="A446" s="9" t="s">
        <v>15</v>
      </c>
      <c r="B446" s="10" t="s">
        <v>189</v>
      </c>
      <c r="C446" s="10" t="s">
        <v>190</v>
      </c>
      <c r="D446" s="10" t="s">
        <v>275</v>
      </c>
      <c r="E446" s="10" t="s">
        <v>308</v>
      </c>
      <c r="F446" s="26" t="s">
        <v>223</v>
      </c>
      <c r="G446" s="10"/>
      <c r="H446" s="10"/>
      <c r="I446" s="10"/>
      <c r="J446" s="9"/>
      <c r="K446" s="10"/>
      <c r="L446" s="10"/>
      <c r="M446" s="10"/>
    </row>
    <row r="447" customFormat="false" ht="15.75" hidden="false" customHeight="true" outlineLevel="0" collapsed="false">
      <c r="A447" s="9" t="s">
        <v>15</v>
      </c>
      <c r="B447" s="10" t="s">
        <v>189</v>
      </c>
      <c r="C447" s="10" t="s">
        <v>190</v>
      </c>
      <c r="D447" s="10" t="s">
        <v>275</v>
      </c>
      <c r="E447" s="10" t="s">
        <v>309</v>
      </c>
      <c r="F447" s="26" t="s">
        <v>223</v>
      </c>
      <c r="G447" s="10"/>
      <c r="H447" s="10"/>
      <c r="I447" s="10"/>
      <c r="J447" s="9"/>
      <c r="K447" s="10"/>
      <c r="L447" s="10"/>
      <c r="M447" s="10"/>
    </row>
    <row r="448" customFormat="false" ht="15.75" hidden="false" customHeight="true" outlineLevel="0" collapsed="false">
      <c r="A448" s="9" t="s">
        <v>15</v>
      </c>
      <c r="B448" s="10" t="s">
        <v>189</v>
      </c>
      <c r="C448" s="10" t="s">
        <v>190</v>
      </c>
      <c r="D448" s="10" t="s">
        <v>275</v>
      </c>
      <c r="E448" s="10" t="s">
        <v>310</v>
      </c>
      <c r="F448" s="26" t="s">
        <v>223</v>
      </c>
      <c r="G448" s="10"/>
      <c r="H448" s="10"/>
      <c r="I448" s="10"/>
      <c r="J448" s="9"/>
      <c r="K448" s="10"/>
      <c r="L448" s="10"/>
      <c r="M448" s="10"/>
    </row>
    <row r="449" customFormat="false" ht="15.75" hidden="false" customHeight="true" outlineLevel="0" collapsed="false">
      <c r="A449" s="9" t="s">
        <v>15</v>
      </c>
      <c r="B449" s="10" t="s">
        <v>189</v>
      </c>
      <c r="C449" s="10" t="s">
        <v>190</v>
      </c>
      <c r="D449" s="10" t="s">
        <v>275</v>
      </c>
      <c r="E449" s="10" t="s">
        <v>311</v>
      </c>
      <c r="F449" s="26" t="s">
        <v>223</v>
      </c>
      <c r="G449" s="10"/>
      <c r="H449" s="10"/>
      <c r="I449" s="10"/>
      <c r="J449" s="9"/>
      <c r="K449" s="10"/>
      <c r="L449" s="10"/>
      <c r="M449" s="10"/>
    </row>
    <row r="450" customFormat="false" ht="15.75" hidden="false" customHeight="true" outlineLevel="0" collapsed="false">
      <c r="A450" s="9" t="s">
        <v>15</v>
      </c>
      <c r="B450" s="10" t="s">
        <v>189</v>
      </c>
      <c r="C450" s="10" t="s">
        <v>190</v>
      </c>
      <c r="D450" s="10" t="s">
        <v>275</v>
      </c>
      <c r="E450" s="10" t="s">
        <v>312</v>
      </c>
      <c r="F450" s="26" t="s">
        <v>223</v>
      </c>
      <c r="G450" s="10"/>
      <c r="H450" s="10"/>
      <c r="I450" s="10"/>
      <c r="J450" s="9"/>
      <c r="K450" s="10"/>
      <c r="L450" s="10"/>
      <c r="M450" s="10"/>
    </row>
    <row r="451" customFormat="false" ht="15.75" hidden="false" customHeight="true" outlineLevel="0" collapsed="false">
      <c r="A451" s="9" t="s">
        <v>15</v>
      </c>
      <c r="B451" s="10" t="s">
        <v>189</v>
      </c>
      <c r="C451" s="10" t="s">
        <v>190</v>
      </c>
      <c r="D451" s="10" t="s">
        <v>275</v>
      </c>
      <c r="E451" s="10" t="s">
        <v>313</v>
      </c>
      <c r="F451" s="26" t="s">
        <v>223</v>
      </c>
      <c r="G451" s="10"/>
      <c r="H451" s="10"/>
      <c r="I451" s="10"/>
      <c r="J451" s="9"/>
      <c r="K451" s="10"/>
      <c r="L451" s="10"/>
      <c r="M451" s="10"/>
    </row>
    <row r="452" customFormat="false" ht="15.75" hidden="false" customHeight="true" outlineLevel="0" collapsed="false">
      <c r="A452" s="9" t="s">
        <v>15</v>
      </c>
      <c r="B452" s="10" t="s">
        <v>189</v>
      </c>
      <c r="C452" s="10" t="s">
        <v>190</v>
      </c>
      <c r="D452" s="10" t="s">
        <v>275</v>
      </c>
      <c r="E452" s="10" t="s">
        <v>314</v>
      </c>
      <c r="F452" s="26" t="s">
        <v>223</v>
      </c>
      <c r="G452" s="10"/>
      <c r="H452" s="10"/>
      <c r="I452" s="10"/>
      <c r="J452" s="9"/>
      <c r="K452" s="10"/>
      <c r="L452" s="10"/>
      <c r="M452" s="10"/>
    </row>
    <row r="453" customFormat="false" ht="15.75" hidden="false" customHeight="true" outlineLevel="0" collapsed="false">
      <c r="A453" s="9" t="s">
        <v>15</v>
      </c>
      <c r="B453" s="10" t="s">
        <v>189</v>
      </c>
      <c r="C453" s="10" t="s">
        <v>190</v>
      </c>
      <c r="D453" s="10" t="s">
        <v>275</v>
      </c>
      <c r="E453" s="10" t="s">
        <v>315</v>
      </c>
      <c r="F453" s="26" t="s">
        <v>223</v>
      </c>
      <c r="G453" s="10"/>
      <c r="H453" s="10"/>
      <c r="I453" s="10"/>
      <c r="J453" s="9"/>
      <c r="K453" s="10"/>
      <c r="L453" s="10"/>
      <c r="M453" s="10"/>
    </row>
    <row r="454" customFormat="false" ht="15.75" hidden="false" customHeight="true" outlineLevel="0" collapsed="false">
      <c r="A454" s="9" t="s">
        <v>15</v>
      </c>
      <c r="B454" s="10" t="s">
        <v>189</v>
      </c>
      <c r="C454" s="10" t="s">
        <v>190</v>
      </c>
      <c r="D454" s="10" t="s">
        <v>275</v>
      </c>
      <c r="E454" s="10" t="s">
        <v>316</v>
      </c>
      <c r="F454" s="26" t="s">
        <v>223</v>
      </c>
      <c r="G454" s="10"/>
      <c r="H454" s="10"/>
      <c r="I454" s="10"/>
      <c r="J454" s="9"/>
      <c r="K454" s="10"/>
      <c r="L454" s="10"/>
      <c r="M454" s="10"/>
    </row>
    <row r="455" customFormat="false" ht="15.75" hidden="false" customHeight="true" outlineLevel="0" collapsed="false">
      <c r="A455" s="9" t="s">
        <v>15</v>
      </c>
      <c r="B455" s="10" t="s">
        <v>189</v>
      </c>
      <c r="C455" s="10" t="s">
        <v>190</v>
      </c>
      <c r="D455" s="10" t="s">
        <v>275</v>
      </c>
      <c r="E455" s="10" t="s">
        <v>317</v>
      </c>
      <c r="F455" s="26" t="s">
        <v>223</v>
      </c>
      <c r="G455" s="10"/>
      <c r="H455" s="10"/>
      <c r="I455" s="10"/>
      <c r="J455" s="9"/>
      <c r="K455" s="10"/>
      <c r="L455" s="10"/>
      <c r="M455" s="10"/>
    </row>
    <row r="456" customFormat="false" ht="15.75" hidden="false" customHeight="true" outlineLevel="0" collapsed="false">
      <c r="A456" s="9" t="s">
        <v>15</v>
      </c>
      <c r="B456" s="10" t="s">
        <v>189</v>
      </c>
      <c r="C456" s="10" t="s">
        <v>190</v>
      </c>
      <c r="D456" s="10" t="s">
        <v>275</v>
      </c>
      <c r="E456" s="10" t="s">
        <v>318</v>
      </c>
      <c r="F456" s="26" t="s">
        <v>223</v>
      </c>
      <c r="G456" s="10"/>
      <c r="H456" s="10"/>
      <c r="I456" s="10"/>
      <c r="J456" s="9"/>
      <c r="K456" s="10"/>
      <c r="L456" s="10"/>
      <c r="M456" s="10"/>
    </row>
    <row r="457" customFormat="false" ht="15.75" hidden="false" customHeight="true" outlineLevel="0" collapsed="false">
      <c r="A457" s="9" t="s">
        <v>15</v>
      </c>
      <c r="B457" s="10" t="s">
        <v>189</v>
      </c>
      <c r="C457" s="10" t="s">
        <v>190</v>
      </c>
      <c r="D457" s="10" t="s">
        <v>275</v>
      </c>
      <c r="E457" s="10" t="s">
        <v>319</v>
      </c>
      <c r="F457" s="26" t="s">
        <v>223</v>
      </c>
      <c r="G457" s="10"/>
      <c r="H457" s="10"/>
      <c r="I457" s="10"/>
      <c r="J457" s="9"/>
      <c r="K457" s="10"/>
      <c r="L457" s="10"/>
      <c r="M457" s="10"/>
    </row>
    <row r="458" customFormat="false" ht="15.75" hidden="false" customHeight="true" outlineLevel="0" collapsed="false">
      <c r="A458" s="9" t="s">
        <v>15</v>
      </c>
      <c r="B458" s="10" t="s">
        <v>189</v>
      </c>
      <c r="C458" s="10" t="s">
        <v>190</v>
      </c>
      <c r="D458" s="10" t="s">
        <v>275</v>
      </c>
      <c r="E458" s="10" t="s">
        <v>320</v>
      </c>
      <c r="F458" s="26" t="s">
        <v>223</v>
      </c>
      <c r="G458" s="10"/>
      <c r="H458" s="10"/>
      <c r="I458" s="10"/>
      <c r="J458" s="9"/>
      <c r="K458" s="10"/>
      <c r="L458" s="10"/>
      <c r="M458" s="10"/>
    </row>
    <row r="459" customFormat="false" ht="15.75" hidden="false" customHeight="true" outlineLevel="0" collapsed="false">
      <c r="A459" s="9" t="s">
        <v>15</v>
      </c>
      <c r="B459" s="10" t="s">
        <v>189</v>
      </c>
      <c r="C459" s="10" t="s">
        <v>190</v>
      </c>
      <c r="D459" s="10" t="s">
        <v>275</v>
      </c>
      <c r="E459" s="10" t="s">
        <v>321</v>
      </c>
      <c r="F459" s="26" t="s">
        <v>223</v>
      </c>
      <c r="G459" s="10"/>
      <c r="H459" s="10"/>
      <c r="I459" s="10"/>
      <c r="J459" s="9"/>
      <c r="K459" s="10"/>
      <c r="L459" s="10"/>
      <c r="M459" s="10"/>
    </row>
    <row r="460" customFormat="false" ht="15.75" hidden="false" customHeight="true" outlineLevel="0" collapsed="false">
      <c r="A460" s="9" t="s">
        <v>15</v>
      </c>
      <c r="B460" s="10" t="s">
        <v>189</v>
      </c>
      <c r="C460" s="10" t="s">
        <v>190</v>
      </c>
      <c r="D460" s="10" t="s">
        <v>275</v>
      </c>
      <c r="E460" s="10" t="s">
        <v>322</v>
      </c>
      <c r="F460" s="26" t="s">
        <v>223</v>
      </c>
      <c r="G460" s="10"/>
      <c r="H460" s="10"/>
      <c r="I460" s="10"/>
      <c r="J460" s="9"/>
      <c r="K460" s="10"/>
      <c r="L460" s="10"/>
      <c r="M460" s="10"/>
    </row>
    <row r="461" customFormat="false" ht="15.75" hidden="false" customHeight="true" outlineLevel="0" collapsed="false">
      <c r="A461" s="9" t="s">
        <v>15</v>
      </c>
      <c r="B461" s="10" t="s">
        <v>189</v>
      </c>
      <c r="C461" s="10" t="s">
        <v>190</v>
      </c>
      <c r="D461" s="10" t="s">
        <v>275</v>
      </c>
      <c r="E461" s="10" t="s">
        <v>323</v>
      </c>
      <c r="F461" s="26" t="s">
        <v>223</v>
      </c>
      <c r="G461" s="10"/>
      <c r="H461" s="10"/>
      <c r="I461" s="10"/>
      <c r="J461" s="9"/>
      <c r="K461" s="10"/>
      <c r="L461" s="10"/>
      <c r="M461" s="10"/>
    </row>
    <row r="462" customFormat="false" ht="15.75" hidden="false" customHeight="true" outlineLevel="0" collapsed="false">
      <c r="A462" s="9" t="s">
        <v>15</v>
      </c>
      <c r="B462" s="10" t="s">
        <v>189</v>
      </c>
      <c r="C462" s="10" t="s">
        <v>190</v>
      </c>
      <c r="D462" s="10" t="s">
        <v>275</v>
      </c>
      <c r="E462" s="10" t="s">
        <v>324</v>
      </c>
      <c r="F462" s="26" t="s">
        <v>223</v>
      </c>
      <c r="G462" s="10"/>
      <c r="H462" s="10"/>
      <c r="I462" s="10"/>
      <c r="J462" s="9"/>
      <c r="K462" s="10"/>
      <c r="L462" s="10"/>
      <c r="M462" s="10"/>
    </row>
    <row r="463" customFormat="false" ht="15.75" hidden="false" customHeight="true" outlineLevel="0" collapsed="false">
      <c r="A463" s="9" t="s">
        <v>15</v>
      </c>
      <c r="B463" s="10" t="s">
        <v>189</v>
      </c>
      <c r="C463" s="10" t="s">
        <v>190</v>
      </c>
      <c r="D463" s="10" t="s">
        <v>275</v>
      </c>
      <c r="E463" s="10" t="s">
        <v>325</v>
      </c>
      <c r="F463" s="26" t="s">
        <v>223</v>
      </c>
      <c r="G463" s="10"/>
      <c r="H463" s="10"/>
      <c r="I463" s="10"/>
      <c r="J463" s="9"/>
      <c r="K463" s="10"/>
      <c r="L463" s="10"/>
      <c r="M463" s="10"/>
    </row>
    <row r="464" customFormat="false" ht="15.75" hidden="false" customHeight="true" outlineLevel="0" collapsed="false">
      <c r="A464" s="9" t="s">
        <v>15</v>
      </c>
      <c r="B464" s="10" t="s">
        <v>189</v>
      </c>
      <c r="C464" s="10" t="s">
        <v>190</v>
      </c>
      <c r="D464" s="10" t="s">
        <v>275</v>
      </c>
      <c r="E464" s="10" t="s">
        <v>326</v>
      </c>
      <c r="F464" s="26" t="s">
        <v>223</v>
      </c>
      <c r="G464" s="10"/>
      <c r="H464" s="10"/>
      <c r="I464" s="10"/>
      <c r="J464" s="9"/>
      <c r="K464" s="10"/>
      <c r="L464" s="10"/>
      <c r="M464" s="10"/>
    </row>
    <row r="465" customFormat="false" ht="15.75" hidden="false" customHeight="true" outlineLevel="0" collapsed="false">
      <c r="A465" s="9" t="s">
        <v>15</v>
      </c>
      <c r="B465" s="10" t="s">
        <v>189</v>
      </c>
      <c r="C465" s="10" t="s">
        <v>190</v>
      </c>
      <c r="D465" s="10" t="s">
        <v>275</v>
      </c>
      <c r="E465" s="10" t="s">
        <v>327</v>
      </c>
      <c r="F465" s="26" t="s">
        <v>223</v>
      </c>
      <c r="G465" s="10"/>
      <c r="H465" s="10"/>
      <c r="I465" s="10"/>
      <c r="J465" s="9"/>
      <c r="K465" s="10"/>
      <c r="L465" s="10"/>
      <c r="M465" s="10"/>
    </row>
    <row r="466" customFormat="false" ht="15.75" hidden="false" customHeight="true" outlineLevel="0" collapsed="false">
      <c r="A466" s="9" t="s">
        <v>15</v>
      </c>
      <c r="B466" s="10" t="s">
        <v>189</v>
      </c>
      <c r="C466" s="10" t="s">
        <v>190</v>
      </c>
      <c r="D466" s="10" t="s">
        <v>275</v>
      </c>
      <c r="E466" s="10" t="s">
        <v>328</v>
      </c>
      <c r="F466" s="26" t="s">
        <v>223</v>
      </c>
      <c r="G466" s="10"/>
      <c r="H466" s="10"/>
      <c r="I466" s="10"/>
      <c r="J466" s="9"/>
      <c r="K466" s="10"/>
      <c r="L466" s="10"/>
      <c r="M466" s="10"/>
    </row>
    <row r="467" customFormat="false" ht="15.75" hidden="false" customHeight="true" outlineLevel="0" collapsed="false">
      <c r="A467" s="9" t="s">
        <v>15</v>
      </c>
      <c r="B467" s="10" t="s">
        <v>189</v>
      </c>
      <c r="C467" s="10" t="s">
        <v>190</v>
      </c>
      <c r="D467" s="10" t="s">
        <v>275</v>
      </c>
      <c r="E467" s="10" t="s">
        <v>329</v>
      </c>
      <c r="F467" s="26" t="s">
        <v>223</v>
      </c>
      <c r="G467" s="10"/>
      <c r="H467" s="10"/>
      <c r="I467" s="10"/>
      <c r="J467" s="9"/>
      <c r="K467" s="10"/>
      <c r="L467" s="10"/>
      <c r="M467" s="10"/>
    </row>
    <row r="468" customFormat="false" ht="15.75" hidden="false" customHeight="true" outlineLevel="0" collapsed="false">
      <c r="A468" s="9" t="s">
        <v>15</v>
      </c>
      <c r="B468" s="9" t="s">
        <v>330</v>
      </c>
      <c r="C468" s="9" t="s">
        <v>331</v>
      </c>
      <c r="D468" s="25" t="s">
        <v>332</v>
      </c>
      <c r="E468" s="10" t="s">
        <v>333</v>
      </c>
      <c r="F468" s="10" t="s">
        <v>264</v>
      </c>
      <c r="G468" s="10"/>
      <c r="H468" s="10"/>
      <c r="I468" s="10" t="s">
        <v>334</v>
      </c>
      <c r="J468" s="9"/>
      <c r="K468" s="10"/>
      <c r="L468" s="10"/>
      <c r="M468" s="10"/>
    </row>
    <row r="469" customFormat="false" ht="15.75" hidden="false" customHeight="true" outlineLevel="0" collapsed="false">
      <c r="A469" s="9" t="s">
        <v>15</v>
      </c>
      <c r="B469" s="9" t="s">
        <v>330</v>
      </c>
      <c r="C469" s="9" t="s">
        <v>331</v>
      </c>
      <c r="D469" s="25" t="s">
        <v>335</v>
      </c>
      <c r="E469" s="10" t="s">
        <v>336</v>
      </c>
      <c r="F469" s="10" t="s">
        <v>61</v>
      </c>
      <c r="G469" s="10"/>
      <c r="H469" s="10"/>
      <c r="I469" s="10"/>
      <c r="J469" s="9"/>
      <c r="K469" s="10"/>
      <c r="L469" s="10"/>
      <c r="M469" s="10"/>
    </row>
    <row r="470" customFormat="false" ht="15.75" hidden="false" customHeight="true" outlineLevel="0" collapsed="false">
      <c r="A470" s="9" t="s">
        <v>15</v>
      </c>
      <c r="B470" s="9" t="s">
        <v>330</v>
      </c>
      <c r="C470" s="9" t="s">
        <v>331</v>
      </c>
      <c r="D470" s="25" t="s">
        <v>337</v>
      </c>
      <c r="E470" s="10" t="s">
        <v>338</v>
      </c>
      <c r="F470" s="10" t="n">
        <v>4</v>
      </c>
      <c r="G470" s="10"/>
      <c r="H470" s="10"/>
      <c r="I470" s="10"/>
      <c r="J470" s="9"/>
      <c r="K470" s="10"/>
      <c r="L470" s="10"/>
      <c r="M470" s="10"/>
    </row>
    <row r="471" customFormat="false" ht="15.75" hidden="false" customHeight="true" outlineLevel="0" collapsed="false">
      <c r="A471" s="9" t="s">
        <v>15</v>
      </c>
      <c r="B471" s="9" t="s">
        <v>330</v>
      </c>
      <c r="C471" s="9" t="s">
        <v>331</v>
      </c>
      <c r="D471" s="25" t="s">
        <v>337</v>
      </c>
      <c r="E471" s="10" t="s">
        <v>339</v>
      </c>
      <c r="F471" s="10" t="n">
        <v>4</v>
      </c>
      <c r="G471" s="10"/>
      <c r="H471" s="10"/>
      <c r="I471" s="10"/>
      <c r="J471" s="9"/>
      <c r="K471" s="10"/>
      <c r="L471" s="10"/>
      <c r="M471" s="10"/>
    </row>
    <row r="472" customFormat="false" ht="15.75" hidden="false" customHeight="true" outlineLevel="0" collapsed="false">
      <c r="A472" s="9" t="s">
        <v>15</v>
      </c>
      <c r="B472" s="10" t="s">
        <v>340</v>
      </c>
      <c r="C472" s="26" t="s">
        <v>341</v>
      </c>
      <c r="D472" s="10" t="s">
        <v>342</v>
      </c>
      <c r="E472" s="10" t="s">
        <v>343</v>
      </c>
      <c r="F472" s="26" t="s">
        <v>341</v>
      </c>
      <c r="G472" s="10"/>
      <c r="H472" s="10"/>
      <c r="I472" s="10"/>
      <c r="J472" s="9"/>
      <c r="K472" s="10"/>
      <c r="L472" s="10"/>
      <c r="M472" s="10"/>
    </row>
    <row r="473" customFormat="false" ht="15.75" hidden="false" customHeight="true" outlineLevel="0" collapsed="false">
      <c r="A473" s="9" t="s">
        <v>15</v>
      </c>
      <c r="B473" s="10" t="s">
        <v>340</v>
      </c>
      <c r="C473" s="26" t="s">
        <v>341</v>
      </c>
      <c r="D473" s="10" t="s">
        <v>342</v>
      </c>
      <c r="E473" s="10" t="s">
        <v>344</v>
      </c>
      <c r="F473" s="26" t="s">
        <v>345</v>
      </c>
      <c r="G473" s="10"/>
      <c r="H473" s="10"/>
      <c r="I473" s="10"/>
      <c r="J473" s="9"/>
      <c r="K473" s="10"/>
      <c r="L473" s="10"/>
      <c r="M473" s="10"/>
    </row>
    <row r="474" customFormat="false" ht="15.75" hidden="false" customHeight="true" outlineLevel="0" collapsed="false">
      <c r="A474" s="9" t="s">
        <v>15</v>
      </c>
      <c r="B474" s="10" t="s">
        <v>340</v>
      </c>
      <c r="C474" s="26" t="s">
        <v>341</v>
      </c>
      <c r="D474" s="10" t="s">
        <v>342</v>
      </c>
      <c r="E474" s="10" t="s">
        <v>346</v>
      </c>
      <c r="F474" s="26" t="s">
        <v>347</v>
      </c>
      <c r="G474" s="10"/>
      <c r="H474" s="10"/>
      <c r="I474" s="10"/>
      <c r="J474" s="9"/>
      <c r="K474" s="10"/>
      <c r="L474" s="10"/>
      <c r="M474" s="10"/>
    </row>
    <row r="475" customFormat="false" ht="15.75" hidden="false" customHeight="true" outlineLevel="0" collapsed="false">
      <c r="A475" s="9" t="s">
        <v>15</v>
      </c>
      <c r="B475" s="10" t="s">
        <v>340</v>
      </c>
      <c r="C475" s="26" t="s">
        <v>341</v>
      </c>
      <c r="D475" s="10" t="s">
        <v>342</v>
      </c>
      <c r="E475" s="10" t="s">
        <v>348</v>
      </c>
      <c r="F475" s="26" t="s">
        <v>349</v>
      </c>
      <c r="G475" s="10"/>
      <c r="H475" s="10"/>
      <c r="I475" s="10"/>
      <c r="J475" s="9"/>
      <c r="K475" s="10"/>
      <c r="L475" s="10"/>
      <c r="M475" s="10"/>
    </row>
    <row r="476" customFormat="false" ht="15.75" hidden="false" customHeight="true" outlineLevel="0" collapsed="false">
      <c r="A476" s="9" t="s">
        <v>15</v>
      </c>
      <c r="B476" s="10" t="s">
        <v>340</v>
      </c>
      <c r="C476" s="26" t="s">
        <v>341</v>
      </c>
      <c r="D476" s="10" t="s">
        <v>342</v>
      </c>
      <c r="E476" s="10" t="s">
        <v>350</v>
      </c>
      <c r="F476" s="26" t="s">
        <v>351</v>
      </c>
      <c r="G476" s="10"/>
      <c r="H476" s="10"/>
      <c r="I476" s="10"/>
      <c r="J476" s="9"/>
      <c r="K476" s="10"/>
      <c r="L476" s="10"/>
      <c r="M476" s="10"/>
    </row>
    <row r="477" customFormat="false" ht="15.75" hidden="false" customHeight="true" outlineLevel="0" collapsed="false">
      <c r="A477" s="9" t="s">
        <v>15</v>
      </c>
      <c r="B477" s="10" t="s">
        <v>340</v>
      </c>
      <c r="C477" s="26" t="s">
        <v>341</v>
      </c>
      <c r="D477" s="10" t="s">
        <v>342</v>
      </c>
      <c r="E477" s="10" t="s">
        <v>352</v>
      </c>
      <c r="F477" s="26" t="s">
        <v>353</v>
      </c>
      <c r="G477" s="10"/>
      <c r="H477" s="10"/>
      <c r="I477" s="10"/>
      <c r="J477" s="9"/>
      <c r="K477" s="10"/>
      <c r="L477" s="10"/>
      <c r="M477" s="10"/>
    </row>
    <row r="478" customFormat="false" ht="15.75" hidden="false" customHeight="true" outlineLevel="0" collapsed="false">
      <c r="A478" s="9" t="s">
        <v>15</v>
      </c>
      <c r="B478" s="10" t="s">
        <v>340</v>
      </c>
      <c r="C478" s="26" t="s">
        <v>341</v>
      </c>
      <c r="D478" s="10" t="s">
        <v>342</v>
      </c>
      <c r="E478" s="10" t="s">
        <v>354</v>
      </c>
      <c r="F478" s="26" t="n">
        <v>12345</v>
      </c>
      <c r="G478" s="10"/>
      <c r="H478" s="10"/>
      <c r="I478" s="10"/>
      <c r="J478" s="9"/>
      <c r="K478" s="10"/>
      <c r="L478" s="10"/>
      <c r="M478" s="10"/>
    </row>
    <row r="479" customFormat="false" ht="15.75" hidden="false" customHeight="true" outlineLevel="0" collapsed="false">
      <c r="A479" s="9" t="s">
        <v>15</v>
      </c>
      <c r="B479" s="10" t="s">
        <v>340</v>
      </c>
      <c r="C479" s="26" t="s">
        <v>341</v>
      </c>
      <c r="D479" s="10" t="s">
        <v>342</v>
      </c>
      <c r="E479" s="10" t="s">
        <v>355</v>
      </c>
      <c r="F479" s="26" t="n">
        <v>3</v>
      </c>
      <c r="G479" s="10"/>
      <c r="H479" s="10"/>
      <c r="I479" s="10"/>
      <c r="J479" s="9"/>
      <c r="K479" s="10"/>
      <c r="L479" s="10"/>
      <c r="M479" s="10"/>
    </row>
    <row r="480" customFormat="false" ht="15.75" hidden="false" customHeight="true" outlineLevel="0" collapsed="false">
      <c r="A480" s="9" t="s">
        <v>15</v>
      </c>
      <c r="B480" s="10" t="s">
        <v>340</v>
      </c>
      <c r="C480" s="26" t="s">
        <v>341</v>
      </c>
      <c r="D480" s="10" t="s">
        <v>342</v>
      </c>
      <c r="E480" s="10" t="s">
        <v>356</v>
      </c>
      <c r="F480" s="26" t="s">
        <v>347</v>
      </c>
      <c r="G480" s="10"/>
      <c r="H480" s="10"/>
      <c r="I480" s="10"/>
      <c r="J480" s="9"/>
      <c r="K480" s="10"/>
      <c r="L480" s="10"/>
      <c r="M480" s="10"/>
    </row>
    <row r="481" customFormat="false" ht="15.75" hidden="false" customHeight="true" outlineLevel="0" collapsed="false">
      <c r="A481" s="9" t="s">
        <v>15</v>
      </c>
      <c r="B481" s="10" t="s">
        <v>340</v>
      </c>
      <c r="C481" s="26" t="s">
        <v>341</v>
      </c>
      <c r="D481" s="10" t="s">
        <v>357</v>
      </c>
      <c r="E481" s="10" t="s">
        <v>358</v>
      </c>
      <c r="F481" s="26"/>
      <c r="G481" s="10"/>
      <c r="H481" s="10"/>
      <c r="I481" s="10"/>
      <c r="J481" s="9"/>
      <c r="K481" s="10"/>
      <c r="L481" s="10"/>
      <c r="M481" s="10"/>
    </row>
    <row r="482" customFormat="false" ht="15.75" hidden="false" customHeight="true" outlineLevel="0" collapsed="false">
      <c r="A482" s="9" t="s">
        <v>15</v>
      </c>
      <c r="B482" s="10" t="s">
        <v>340</v>
      </c>
      <c r="C482" s="26" t="s">
        <v>341</v>
      </c>
      <c r="D482" s="10" t="s">
        <v>357</v>
      </c>
      <c r="E482" s="10" t="s">
        <v>359</v>
      </c>
      <c r="F482" s="26" t="s">
        <v>360</v>
      </c>
      <c r="G482" s="10"/>
      <c r="H482" s="10"/>
      <c r="I482" s="10"/>
      <c r="J482" s="9"/>
      <c r="K482" s="10"/>
      <c r="L482" s="10"/>
      <c r="M482" s="10"/>
    </row>
    <row r="483" customFormat="false" ht="15.75" hidden="false" customHeight="true" outlineLevel="0" collapsed="false">
      <c r="A483" s="9" t="s">
        <v>15</v>
      </c>
      <c r="B483" s="10" t="s">
        <v>340</v>
      </c>
      <c r="C483" s="26" t="s">
        <v>341</v>
      </c>
      <c r="D483" s="10" t="s">
        <v>357</v>
      </c>
      <c r="E483" s="10" t="s">
        <v>361</v>
      </c>
      <c r="F483" s="26" t="s">
        <v>362</v>
      </c>
      <c r="G483" s="10"/>
      <c r="H483" s="10"/>
      <c r="I483" s="10"/>
      <c r="J483" s="9"/>
      <c r="K483" s="10"/>
      <c r="L483" s="10"/>
      <c r="M483" s="10"/>
    </row>
    <row r="484" customFormat="false" ht="15.75" hidden="false" customHeight="true" outlineLevel="0" collapsed="false">
      <c r="A484" s="9" t="s">
        <v>15</v>
      </c>
      <c r="B484" s="10" t="s">
        <v>340</v>
      </c>
      <c r="C484" s="26" t="s">
        <v>341</v>
      </c>
      <c r="D484" s="10" t="s">
        <v>357</v>
      </c>
      <c r="E484" s="10" t="s">
        <v>363</v>
      </c>
      <c r="F484" s="26" t="n">
        <v>300</v>
      </c>
      <c r="G484" s="10" t="s">
        <v>364</v>
      </c>
      <c r="H484" s="10"/>
      <c r="I484" s="10"/>
      <c r="J484" s="9"/>
      <c r="K484" s="10"/>
      <c r="L484" s="10"/>
      <c r="M484" s="10"/>
    </row>
    <row r="485" customFormat="false" ht="15.75" hidden="false" customHeight="true" outlineLevel="0" collapsed="false">
      <c r="A485" s="9" t="s">
        <v>15</v>
      </c>
      <c r="B485" s="10" t="s">
        <v>340</v>
      </c>
      <c r="C485" s="26" t="s">
        <v>365</v>
      </c>
      <c r="D485" s="10" t="s">
        <v>342</v>
      </c>
      <c r="E485" s="10" t="s">
        <v>343</v>
      </c>
      <c r="F485" s="26" t="s">
        <v>365</v>
      </c>
      <c r="G485" s="10"/>
      <c r="H485" s="10"/>
      <c r="I485" s="10"/>
      <c r="J485" s="9"/>
      <c r="K485" s="10"/>
      <c r="L485" s="10"/>
      <c r="M485" s="10"/>
    </row>
    <row r="486" customFormat="false" ht="15.75" hidden="false" customHeight="true" outlineLevel="0" collapsed="false">
      <c r="A486" s="9" t="s">
        <v>15</v>
      </c>
      <c r="B486" s="10" t="s">
        <v>340</v>
      </c>
      <c r="C486" s="26" t="s">
        <v>365</v>
      </c>
      <c r="D486" s="10" t="s">
        <v>342</v>
      </c>
      <c r="E486" s="10" t="s">
        <v>344</v>
      </c>
      <c r="F486" s="26" t="s">
        <v>366</v>
      </c>
      <c r="G486" s="10" t="s">
        <v>367</v>
      </c>
      <c r="H486" s="10"/>
      <c r="I486" s="10"/>
      <c r="J486" s="9"/>
      <c r="K486" s="10"/>
      <c r="L486" s="10"/>
      <c r="M486" s="10"/>
    </row>
    <row r="487" customFormat="false" ht="15.75" hidden="false" customHeight="true" outlineLevel="0" collapsed="false">
      <c r="A487" s="9" t="s">
        <v>15</v>
      </c>
      <c r="B487" s="10" t="s">
        <v>340</v>
      </c>
      <c r="C487" s="26" t="s">
        <v>365</v>
      </c>
      <c r="D487" s="10" t="s">
        <v>342</v>
      </c>
      <c r="E487" s="10" t="s">
        <v>368</v>
      </c>
      <c r="F487" s="26" t="s">
        <v>369</v>
      </c>
      <c r="G487" s="10"/>
      <c r="H487" s="10"/>
      <c r="I487" s="10"/>
      <c r="J487" s="9"/>
      <c r="K487" s="10"/>
      <c r="L487" s="10"/>
      <c r="M487" s="10"/>
    </row>
    <row r="488" customFormat="false" ht="15.75" hidden="false" customHeight="true" outlineLevel="0" collapsed="false">
      <c r="A488" s="9" t="s">
        <v>15</v>
      </c>
      <c r="B488" s="10" t="s">
        <v>340</v>
      </c>
      <c r="C488" s="26" t="s">
        <v>365</v>
      </c>
      <c r="D488" s="10" t="s">
        <v>342</v>
      </c>
      <c r="E488" s="10" t="s">
        <v>348</v>
      </c>
      <c r="F488" s="26" t="s">
        <v>370</v>
      </c>
      <c r="G488" s="10"/>
      <c r="H488" s="10"/>
      <c r="I488" s="10"/>
      <c r="J488" s="9"/>
      <c r="K488" s="10"/>
      <c r="L488" s="10"/>
      <c r="M488" s="10"/>
    </row>
    <row r="489" customFormat="false" ht="15.75" hidden="false" customHeight="true" outlineLevel="0" collapsed="false">
      <c r="A489" s="9" t="s">
        <v>15</v>
      </c>
      <c r="B489" s="10" t="s">
        <v>340</v>
      </c>
      <c r="C489" s="26" t="s">
        <v>365</v>
      </c>
      <c r="D489" s="10" t="s">
        <v>342</v>
      </c>
      <c r="E489" s="10" t="s">
        <v>350</v>
      </c>
      <c r="F489" s="26" t="s">
        <v>351</v>
      </c>
      <c r="G489" s="10"/>
      <c r="H489" s="10"/>
      <c r="I489" s="10"/>
      <c r="J489" s="9"/>
      <c r="K489" s="10"/>
      <c r="L489" s="10"/>
      <c r="M489" s="10"/>
    </row>
    <row r="490" customFormat="false" ht="15.75" hidden="false" customHeight="true" outlineLevel="0" collapsed="false">
      <c r="A490" s="9" t="s">
        <v>15</v>
      </c>
      <c r="B490" s="10" t="s">
        <v>340</v>
      </c>
      <c r="C490" s="26" t="s">
        <v>365</v>
      </c>
      <c r="D490" s="10" t="s">
        <v>342</v>
      </c>
      <c r="E490" s="10" t="s">
        <v>352</v>
      </c>
      <c r="F490" s="26" t="s">
        <v>353</v>
      </c>
      <c r="G490" s="10"/>
      <c r="H490" s="10"/>
      <c r="I490" s="10"/>
      <c r="J490" s="9"/>
      <c r="K490" s="10"/>
      <c r="L490" s="10"/>
      <c r="M490" s="10"/>
    </row>
    <row r="491" customFormat="false" ht="15.75" hidden="false" customHeight="true" outlineLevel="0" collapsed="false">
      <c r="A491" s="9" t="s">
        <v>15</v>
      </c>
      <c r="B491" s="10" t="s">
        <v>340</v>
      </c>
      <c r="C491" s="26" t="s">
        <v>365</v>
      </c>
      <c r="D491" s="10" t="s">
        <v>342</v>
      </c>
      <c r="E491" s="10" t="s">
        <v>354</v>
      </c>
      <c r="F491" s="26" t="n">
        <v>12345</v>
      </c>
      <c r="G491" s="10"/>
      <c r="H491" s="10"/>
      <c r="I491" s="10"/>
      <c r="J491" s="9"/>
      <c r="K491" s="10"/>
      <c r="L491" s="10"/>
      <c r="M491" s="10"/>
    </row>
    <row r="492" customFormat="false" ht="15.75" hidden="false" customHeight="true" outlineLevel="0" collapsed="false">
      <c r="A492" s="9" t="s">
        <v>15</v>
      </c>
      <c r="B492" s="10" t="s">
        <v>340</v>
      </c>
      <c r="C492" s="26" t="s">
        <v>365</v>
      </c>
      <c r="D492" s="10" t="s">
        <v>342</v>
      </c>
      <c r="E492" s="10" t="s">
        <v>355</v>
      </c>
      <c r="F492" s="26" t="n">
        <v>0</v>
      </c>
      <c r="G492" s="10"/>
      <c r="H492" s="10"/>
      <c r="I492" s="10"/>
      <c r="J492" s="9"/>
      <c r="K492" s="10"/>
      <c r="L492" s="10"/>
      <c r="M492" s="10"/>
    </row>
    <row r="493" customFormat="false" ht="15.75" hidden="false" customHeight="true" outlineLevel="0" collapsed="false">
      <c r="A493" s="9" t="s">
        <v>15</v>
      </c>
      <c r="B493" s="10" t="s">
        <v>340</v>
      </c>
      <c r="C493" s="26" t="s">
        <v>365</v>
      </c>
      <c r="D493" s="10" t="s">
        <v>357</v>
      </c>
      <c r="E493" s="10" t="s">
        <v>358</v>
      </c>
      <c r="F493" s="26"/>
      <c r="G493" s="10"/>
      <c r="H493" s="10"/>
      <c r="I493" s="10"/>
      <c r="J493" s="9"/>
      <c r="K493" s="10"/>
      <c r="L493" s="10"/>
      <c r="M493" s="10"/>
    </row>
    <row r="494" customFormat="false" ht="15.75" hidden="false" customHeight="true" outlineLevel="0" collapsed="false">
      <c r="A494" s="9" t="s">
        <v>15</v>
      </c>
      <c r="B494" s="10" t="s">
        <v>340</v>
      </c>
      <c r="C494" s="26" t="s">
        <v>365</v>
      </c>
      <c r="D494" s="10" t="s">
        <v>357</v>
      </c>
      <c r="E494" s="10" t="s">
        <v>359</v>
      </c>
      <c r="F494" s="26" t="s">
        <v>360</v>
      </c>
      <c r="G494" s="10"/>
      <c r="H494" s="10"/>
      <c r="I494" s="10"/>
      <c r="J494" s="9"/>
      <c r="K494" s="10"/>
      <c r="L494" s="10"/>
      <c r="M494" s="10"/>
    </row>
    <row r="495" customFormat="false" ht="15.75" hidden="false" customHeight="true" outlineLevel="0" collapsed="false">
      <c r="A495" s="9" t="s">
        <v>15</v>
      </c>
      <c r="B495" s="10" t="s">
        <v>340</v>
      </c>
      <c r="C495" s="26" t="s">
        <v>365</v>
      </c>
      <c r="D495" s="10" t="s">
        <v>357</v>
      </c>
      <c r="E495" s="10" t="s">
        <v>361</v>
      </c>
      <c r="F495" s="26" t="s">
        <v>362</v>
      </c>
      <c r="G495" s="10"/>
      <c r="H495" s="10"/>
      <c r="I495" s="10"/>
      <c r="J495" s="9"/>
      <c r="K495" s="10"/>
      <c r="L495" s="10"/>
      <c r="M495" s="10"/>
    </row>
    <row r="496" customFormat="false" ht="15.75" hidden="false" customHeight="true" outlineLevel="0" collapsed="false">
      <c r="A496" s="9" t="s">
        <v>15</v>
      </c>
      <c r="B496" s="10" t="s">
        <v>340</v>
      </c>
      <c r="C496" s="26" t="s">
        <v>365</v>
      </c>
      <c r="D496" s="10" t="s">
        <v>357</v>
      </c>
      <c r="E496" s="10" t="s">
        <v>363</v>
      </c>
      <c r="F496" s="26" t="n">
        <v>300</v>
      </c>
      <c r="G496" s="10" t="s">
        <v>364</v>
      </c>
      <c r="H496" s="10"/>
      <c r="I496" s="10"/>
      <c r="J496" s="9"/>
      <c r="K496" s="10"/>
      <c r="L496" s="10"/>
      <c r="M496" s="10"/>
    </row>
  </sheetData>
  <autoFilter ref="B2:J496"/>
  <dataValidations count="1">
    <dataValidation allowBlank="true" operator="between" showDropDown="false" showErrorMessage="true" showInputMessage="true" sqref="A3:A26 A79:A496" type="list">
      <formula1>OFFSET(CBDashItemName,1,0,DashCount,1)</formula1>
      <formula2>0</formula2>
    </dataValidation>
  </dataValidations>
  <hyperlinks>
    <hyperlink ref="D1" r:id="rId1" display="https://yt3.ggpht.com/a-/AN66SAxZCTmJsPDx2sTOyTsvdXZVJxQGZSSQCKLpiA=s900-mo-c-c0xffffffff-rj-k-n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H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7" activeCellId="0" sqref="D7"/>
    </sheetView>
  </sheetViews>
  <sheetFormatPr defaultRowHeight="15"/>
  <cols>
    <col collapsed="false" hidden="false" max="1" min="1" style="0" width="7.39271255060729"/>
    <col collapsed="false" hidden="false" max="2" min="2" style="0" width="16.3886639676113"/>
    <col collapsed="false" hidden="false" max="3" min="3" style="0" width="11.4615384615385"/>
    <col collapsed="false" hidden="false" max="4" min="4" style="0" width="15.4251012145749"/>
    <col collapsed="false" hidden="false" max="21" min="5" style="0" width="17.995951417004"/>
    <col collapsed="false" hidden="false" max="22" min="22" style="0" width="15.1052631578947"/>
    <col collapsed="false" hidden="false" max="24" min="23" style="0" width="17.995951417004"/>
    <col collapsed="false" hidden="false" max="25" min="25" style="0" width="17.1376518218624"/>
    <col collapsed="false" hidden="false" max="27" min="26" style="0" width="18.5303643724696"/>
    <col collapsed="false" hidden="false" max="28" min="28" style="0" width="20.0323886639676"/>
    <col collapsed="false" hidden="false" max="29" min="29" style="0" width="10.1781376518219"/>
    <col collapsed="false" hidden="false" max="30" min="30" style="0" width="8.89068825910931"/>
    <col collapsed="false" hidden="false" max="31" min="31" style="0" width="16.497975708502"/>
    <col collapsed="false" hidden="false" max="35" min="32" style="0" width="17.1376518218624"/>
    <col collapsed="false" hidden="false" max="36" min="36" style="0" width="5.35627530364372"/>
    <col collapsed="false" hidden="false" max="41" min="37" style="0" width="17.1376518218624"/>
    <col collapsed="false" hidden="false" max="42" min="42" style="0" width="16.3886639676113"/>
    <col collapsed="false" hidden="false" max="54" min="43" style="0" width="10.7125506072875"/>
    <col collapsed="false" hidden="false" max="66" min="55" style="0" width="9.4251012145749"/>
    <col collapsed="false" hidden="false" max="83" min="67" style="0" width="11.6761133603239"/>
    <col collapsed="false" hidden="false" max="1025" min="84" style="0" width="8.89068825910931"/>
  </cols>
  <sheetData>
    <row r="1" customFormat="false" ht="15.75" hidden="false" customHeight="false" outlineLevel="0" collapsed="false">
      <c r="D1" s="0" t="s">
        <v>384</v>
      </c>
      <c r="E1" s="35" t="n">
        <f aca="false">SUM(E3:E7)</f>
        <v>50000</v>
      </c>
      <c r="F1" s="35"/>
      <c r="G1" s="36" t="str">
        <f aca="false">IF(RunByPeriod="Month",AK1,AF1)</f>
        <v>ANNUAL TOTALS (By MONTH Approach)</v>
      </c>
      <c r="H1" s="36"/>
      <c r="I1" s="36"/>
      <c r="J1" s="36"/>
      <c r="K1" s="35"/>
      <c r="L1" s="35"/>
      <c r="M1" s="35"/>
      <c r="N1" s="35"/>
      <c r="O1" s="35"/>
      <c r="P1" s="35"/>
      <c r="Q1" s="35"/>
      <c r="R1" s="35"/>
      <c r="S1" s="35"/>
      <c r="T1" s="35"/>
      <c r="AF1" s="37" t="s">
        <v>385</v>
      </c>
      <c r="AG1" s="37"/>
      <c r="AH1" s="37"/>
      <c r="AI1" s="37"/>
      <c r="AK1" s="37" t="s">
        <v>386</v>
      </c>
      <c r="AL1" s="37"/>
      <c r="AM1" s="37"/>
      <c r="AN1" s="37"/>
      <c r="AQ1" s="38" t="n">
        <v>1</v>
      </c>
      <c r="AR1" s="39" t="n">
        <v>2</v>
      </c>
      <c r="AS1" s="39" t="n">
        <v>3</v>
      </c>
      <c r="AT1" s="39" t="n">
        <v>4</v>
      </c>
      <c r="AU1" s="39" t="n">
        <v>5</v>
      </c>
      <c r="AV1" s="39" t="n">
        <v>6</v>
      </c>
      <c r="AW1" s="39" t="n">
        <v>7</v>
      </c>
      <c r="AX1" s="39" t="n">
        <v>8</v>
      </c>
      <c r="AY1" s="39" t="n">
        <v>9</v>
      </c>
      <c r="AZ1" s="39" t="n">
        <v>10</v>
      </c>
      <c r="BA1" s="39" t="n">
        <v>11</v>
      </c>
      <c r="BB1" s="40" t="n">
        <v>12</v>
      </c>
      <c r="BC1" s="38" t="n">
        <v>1</v>
      </c>
      <c r="BD1" s="39" t="n">
        <v>2</v>
      </c>
      <c r="BE1" s="39" t="n">
        <v>3</v>
      </c>
      <c r="BF1" s="39" t="n">
        <v>4</v>
      </c>
      <c r="BG1" s="39" t="n">
        <v>5</v>
      </c>
      <c r="BH1" s="39" t="n">
        <v>6</v>
      </c>
      <c r="BI1" s="39" t="n">
        <v>7</v>
      </c>
      <c r="BJ1" s="39" t="n">
        <v>8</v>
      </c>
      <c r="BK1" s="39" t="n">
        <v>9</v>
      </c>
      <c r="BL1" s="39" t="n">
        <v>10</v>
      </c>
      <c r="BM1" s="39" t="n">
        <v>11</v>
      </c>
      <c r="BN1" s="40" t="n">
        <v>12</v>
      </c>
      <c r="BO1" s="38" t="n">
        <v>1</v>
      </c>
      <c r="BP1" s="39" t="n">
        <v>2</v>
      </c>
      <c r="BQ1" s="39" t="n">
        <v>3</v>
      </c>
      <c r="BR1" s="39" t="n">
        <v>4</v>
      </c>
      <c r="BS1" s="39" t="n">
        <v>5</v>
      </c>
      <c r="BT1" s="39" t="n">
        <v>6</v>
      </c>
      <c r="BU1" s="39" t="n">
        <v>7</v>
      </c>
      <c r="BV1" s="39" t="n">
        <v>8</v>
      </c>
      <c r="BW1" s="39" t="n">
        <v>9</v>
      </c>
      <c r="BX1" s="39" t="n">
        <v>10</v>
      </c>
      <c r="BY1" s="39" t="n">
        <v>11</v>
      </c>
      <c r="BZ1" s="40" t="n">
        <v>12</v>
      </c>
      <c r="CA1" s="41"/>
    </row>
    <row r="2" s="42" customFormat="true" ht="45.75" hidden="false" customHeight="false" outlineLevel="0" collapsed="false">
      <c r="A2" s="42" t="s">
        <v>387</v>
      </c>
      <c r="B2" s="42" t="s">
        <v>388</v>
      </c>
      <c r="C2" s="42" t="s">
        <v>389</v>
      </c>
      <c r="D2" s="42" t="s">
        <v>390</v>
      </c>
      <c r="E2" s="42" t="s">
        <v>391</v>
      </c>
      <c r="F2" s="42" t="s">
        <v>392</v>
      </c>
      <c r="G2" s="43" t="str">
        <f aca="false">IF(RunByPeriod="Month",AK2,AF2)</f>
        <v>RecoveriesTax</v>
      </c>
      <c r="H2" s="44" t="str">
        <f aca="false">IF(RunByPeriod="Month",AL2,AG2)</f>
        <v>Recoveriesinsurance</v>
      </c>
      <c r="I2" s="44" t="str">
        <f aca="false">IF(RunByPeriod="Month",AM2,AH2)</f>
        <v>RecoveriesOther</v>
      </c>
      <c r="J2" s="44" t="str">
        <f aca="false">IF(RunByPeriod="Month",AN2,AI2)</f>
        <v>RecoveriesTotal</v>
      </c>
      <c r="U2" s="42" t="s">
        <v>393</v>
      </c>
      <c r="V2" s="45" t="s">
        <v>394</v>
      </c>
      <c r="W2" s="45" t="s">
        <v>395</v>
      </c>
      <c r="X2" s="45" t="s">
        <v>396</v>
      </c>
      <c r="Y2" s="46" t="s">
        <v>397</v>
      </c>
      <c r="Z2" s="46" t="s">
        <v>398</v>
      </c>
      <c r="AA2" s="46" t="s">
        <v>399</v>
      </c>
      <c r="AB2" s="47" t="s">
        <v>400</v>
      </c>
      <c r="AC2" s="47" t="s">
        <v>401</v>
      </c>
      <c r="AD2" s="47" t="s">
        <v>402</v>
      </c>
      <c r="AE2" s="42" t="s">
        <v>403</v>
      </c>
      <c r="AF2" s="48" t="s">
        <v>404</v>
      </c>
      <c r="AG2" s="48" t="s">
        <v>405</v>
      </c>
      <c r="AH2" s="48" t="s">
        <v>406</v>
      </c>
      <c r="AI2" s="48" t="s">
        <v>407</v>
      </c>
      <c r="AK2" s="43" t="s">
        <v>404</v>
      </c>
      <c r="AL2" s="44" t="s">
        <v>408</v>
      </c>
      <c r="AM2" s="44" t="s">
        <v>406</v>
      </c>
      <c r="AN2" s="44" t="s">
        <v>407</v>
      </c>
      <c r="AQ2" s="43" t="s">
        <v>404</v>
      </c>
      <c r="AR2" s="49" t="s">
        <v>404</v>
      </c>
      <c r="AS2" s="49" t="s">
        <v>404</v>
      </c>
      <c r="AT2" s="49" t="s">
        <v>404</v>
      </c>
      <c r="AU2" s="49" t="s">
        <v>404</v>
      </c>
      <c r="AV2" s="49" t="s">
        <v>404</v>
      </c>
      <c r="AW2" s="49" t="s">
        <v>404</v>
      </c>
      <c r="AX2" s="49" t="s">
        <v>404</v>
      </c>
      <c r="AY2" s="49" t="s">
        <v>404</v>
      </c>
      <c r="AZ2" s="49" t="s">
        <v>404</v>
      </c>
      <c r="BA2" s="49" t="s">
        <v>404</v>
      </c>
      <c r="BB2" s="44" t="s">
        <v>404</v>
      </c>
      <c r="BC2" s="43" t="s">
        <v>408</v>
      </c>
      <c r="BD2" s="49" t="s">
        <v>408</v>
      </c>
      <c r="BE2" s="49" t="s">
        <v>408</v>
      </c>
      <c r="BF2" s="49" t="s">
        <v>408</v>
      </c>
      <c r="BG2" s="49" t="s">
        <v>408</v>
      </c>
      <c r="BH2" s="49" t="s">
        <v>408</v>
      </c>
      <c r="BI2" s="49" t="s">
        <v>408</v>
      </c>
      <c r="BJ2" s="49" t="s">
        <v>408</v>
      </c>
      <c r="BK2" s="49" t="s">
        <v>408</v>
      </c>
      <c r="BL2" s="49" t="s">
        <v>408</v>
      </c>
      <c r="BM2" s="49" t="s">
        <v>408</v>
      </c>
      <c r="BN2" s="44" t="s">
        <v>408</v>
      </c>
      <c r="BO2" s="43" t="s">
        <v>406</v>
      </c>
      <c r="BP2" s="49" t="s">
        <v>406</v>
      </c>
      <c r="BQ2" s="49" t="s">
        <v>406</v>
      </c>
      <c r="BR2" s="49" t="s">
        <v>406</v>
      </c>
      <c r="BS2" s="49" t="s">
        <v>406</v>
      </c>
      <c r="BT2" s="49" t="s">
        <v>406</v>
      </c>
      <c r="BU2" s="49" t="s">
        <v>406</v>
      </c>
      <c r="BV2" s="49" t="s">
        <v>406</v>
      </c>
      <c r="BW2" s="49" t="s">
        <v>406</v>
      </c>
      <c r="BX2" s="49" t="s">
        <v>406</v>
      </c>
      <c r="BY2" s="49" t="s">
        <v>406</v>
      </c>
      <c r="BZ2" s="44" t="s">
        <v>406</v>
      </c>
      <c r="CA2" s="50"/>
      <c r="CG2" s="42" t="s">
        <v>409</v>
      </c>
      <c r="CH2" s="42" t="n">
        <f aca="false">COUNTA($A$2:$CF$2)+COUNTBLANK($A$2:$CF$2)</f>
        <v>84</v>
      </c>
    </row>
    <row r="3" customFormat="false" ht="15" hidden="false" customHeight="false" outlineLevel="0" collapsed="false">
      <c r="A3" s="0" t="n">
        <v>1</v>
      </c>
      <c r="B3" s="0" t="s">
        <v>410</v>
      </c>
      <c r="C3" s="51" t="n">
        <v>43101</v>
      </c>
      <c r="D3" s="51" t="n">
        <v>43191</v>
      </c>
      <c r="E3" s="32" t="n">
        <v>10000</v>
      </c>
      <c r="F3" s="32" t="n">
        <f aca="false">E3*1.2</f>
        <v>12000</v>
      </c>
      <c r="G3" s="32" t="n">
        <f aca="false">IF(RunByPeriod="Month",AK3,AF3)</f>
        <v>10300</v>
      </c>
      <c r="H3" s="32" t="n">
        <f aca="false">IF(RunByPeriod="Month",AL3,AG3)</f>
        <v>52000</v>
      </c>
      <c r="I3" s="32" t="n">
        <f aca="false">IF(RunByPeriod="Month",AM3,AH3)</f>
        <v>20800</v>
      </c>
      <c r="J3" s="32" t="n">
        <f aca="false">IF(RunByPeriod="Month",AN3,AI3)</f>
        <v>83100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51" t="s">
        <v>125</v>
      </c>
      <c r="V3" s="0" t="s">
        <v>411</v>
      </c>
      <c r="W3" s="52" t="s">
        <v>411</v>
      </c>
      <c r="X3" s="52"/>
      <c r="Y3" s="0" t="s">
        <v>411</v>
      </c>
      <c r="Z3" s="0" t="s">
        <v>411</v>
      </c>
      <c r="AB3" s="0" t="s">
        <v>411</v>
      </c>
      <c r="AC3" s="0" t="s">
        <v>411</v>
      </c>
      <c r="AE3" s="0" t="s">
        <v>61</v>
      </c>
      <c r="AF3" s="32" t="n">
        <v>10300</v>
      </c>
      <c r="AG3" s="32" t="n">
        <v>52000</v>
      </c>
      <c r="AH3" s="32" t="n">
        <v>20800</v>
      </c>
      <c r="AI3" s="32" t="n">
        <f aca="false">SUM(AF3:AH3)</f>
        <v>83100</v>
      </c>
      <c r="AJ3" s="32"/>
      <c r="AK3" s="32" t="n">
        <f aca="false">SUM(AQ3:BB3)</f>
        <v>10300</v>
      </c>
      <c r="AL3" s="32" t="n">
        <f aca="false">SUM(BC3:BN3)</f>
        <v>52000</v>
      </c>
      <c r="AM3" s="32" t="n">
        <f aca="false">SUM(BO3:BZ3)</f>
        <v>20800</v>
      </c>
      <c r="AN3" s="32" t="n">
        <f aca="false">SUM(AK3:AM3)</f>
        <v>83100</v>
      </c>
      <c r="AO3" s="32"/>
      <c r="AQ3" s="32" t="n">
        <v>858.333333333334</v>
      </c>
      <c r="AR3" s="32" t="n">
        <v>858.333333333334</v>
      </c>
      <c r="AS3" s="32" t="n">
        <v>858.333333333334</v>
      </c>
      <c r="AT3" s="32" t="n">
        <v>858.333333333334</v>
      </c>
      <c r="AU3" s="32" t="n">
        <v>858.333333333334</v>
      </c>
      <c r="AV3" s="32" t="n">
        <v>858.333333333334</v>
      </c>
      <c r="AW3" s="32" t="n">
        <v>858.333333333334</v>
      </c>
      <c r="AX3" s="32" t="n">
        <v>858.333333333334</v>
      </c>
      <c r="AY3" s="32" t="n">
        <v>858.333333333334</v>
      </c>
      <c r="AZ3" s="32" t="n">
        <v>858.333333333334</v>
      </c>
      <c r="BA3" s="32" t="n">
        <v>858.333333333334</v>
      </c>
      <c r="BB3" s="32" t="n">
        <v>858.333333333334</v>
      </c>
      <c r="BC3" s="32" t="n">
        <v>4333.33333333333</v>
      </c>
      <c r="BD3" s="32" t="n">
        <v>4333.33333333333</v>
      </c>
      <c r="BE3" s="32" t="n">
        <v>4333.33333333333</v>
      </c>
      <c r="BF3" s="32" t="n">
        <v>4333.33333333333</v>
      </c>
      <c r="BG3" s="32" t="n">
        <v>4333.33333333333</v>
      </c>
      <c r="BH3" s="32" t="n">
        <v>4333.33333333333</v>
      </c>
      <c r="BI3" s="32" t="n">
        <v>4333.33333333333</v>
      </c>
      <c r="BJ3" s="32" t="n">
        <v>4333.33333333333</v>
      </c>
      <c r="BK3" s="32" t="n">
        <v>4333.33333333333</v>
      </c>
      <c r="BL3" s="32" t="n">
        <v>4333.33333333333</v>
      </c>
      <c r="BM3" s="32" t="n">
        <v>4333.33333333333</v>
      </c>
      <c r="BN3" s="32" t="n">
        <v>4333.33333333333</v>
      </c>
      <c r="BO3" s="32" t="n">
        <v>1733.33333333333</v>
      </c>
      <c r="BP3" s="32" t="n">
        <v>1733.33333333333</v>
      </c>
      <c r="BQ3" s="32" t="n">
        <v>1733.33333333333</v>
      </c>
      <c r="BR3" s="32" t="n">
        <v>1733.33333333333</v>
      </c>
      <c r="BS3" s="32" t="n">
        <v>1733.33333333333</v>
      </c>
      <c r="BT3" s="32" t="n">
        <v>1733.33333333333</v>
      </c>
      <c r="BU3" s="32" t="n">
        <v>1733.33333333333</v>
      </c>
      <c r="BV3" s="32" t="n">
        <v>1733.33333333333</v>
      </c>
      <c r="BW3" s="32" t="n">
        <v>1733.33333333333</v>
      </c>
      <c r="BX3" s="32" t="n">
        <v>1733.33333333333</v>
      </c>
      <c r="BY3" s="32" t="n">
        <v>1733.33333333333</v>
      </c>
      <c r="BZ3" s="32" t="n">
        <v>1733.33333333333</v>
      </c>
      <c r="CA3" s="32"/>
    </row>
    <row r="4" customFormat="false" ht="15" hidden="false" customHeight="false" outlineLevel="0" collapsed="false">
      <c r="A4" s="0" t="n">
        <v>2</v>
      </c>
      <c r="B4" s="0" t="s">
        <v>412</v>
      </c>
      <c r="C4" s="51" t="n">
        <v>32874</v>
      </c>
      <c r="D4" s="51" t="n">
        <v>33025</v>
      </c>
      <c r="E4" s="32" t="n">
        <v>10000</v>
      </c>
      <c r="F4" s="32" t="n">
        <f aca="false">E4*1.5</f>
        <v>15000</v>
      </c>
      <c r="G4" s="32" t="n">
        <f aca="false">IF(RunByPeriod="Month",AK4,AF4)</f>
        <v>0</v>
      </c>
      <c r="H4" s="32" t="n">
        <f aca="false">IF(RunByPeriod="Month",AL4,AG4)</f>
        <v>0</v>
      </c>
      <c r="I4" s="32" t="n">
        <f aca="false">IF(RunByPeriod="Month",AM4,AH4)</f>
        <v>0</v>
      </c>
      <c r="J4" s="32" t="n">
        <f aca="false">IF(RunByPeriod="Month",AN4,AI4)</f>
        <v>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51" t="s">
        <v>125</v>
      </c>
      <c r="V4" s="0" t="s">
        <v>413</v>
      </c>
      <c r="W4" s="52" t="s">
        <v>413</v>
      </c>
      <c r="X4" s="52"/>
      <c r="Y4" s="0" t="s">
        <v>413</v>
      </c>
      <c r="Z4" s="0" t="s">
        <v>413</v>
      </c>
      <c r="AB4" s="0" t="s">
        <v>413</v>
      </c>
      <c r="AC4" s="0" t="s">
        <v>413</v>
      </c>
      <c r="AE4" s="0" t="s">
        <v>61</v>
      </c>
      <c r="AF4" s="32" t="n">
        <v>0</v>
      </c>
      <c r="AG4" s="32" t="n">
        <v>0</v>
      </c>
      <c r="AH4" s="32" t="n">
        <v>0</v>
      </c>
      <c r="AI4" s="32" t="n">
        <f aca="false">SUM(AF4:AH4)</f>
        <v>0</v>
      </c>
      <c r="AJ4" s="32"/>
      <c r="AK4" s="32" t="n">
        <f aca="false">SUM(AQ4:BB4)</f>
        <v>0</v>
      </c>
      <c r="AL4" s="32" t="n">
        <f aca="false">SUM(BC4:BN4)</f>
        <v>0</v>
      </c>
      <c r="AM4" s="32" t="n">
        <f aca="false">SUM(BO4:BZ4)</f>
        <v>0</v>
      </c>
      <c r="AN4" s="32" t="n">
        <f aca="false">SUM(AK4:AM4)</f>
        <v>0</v>
      </c>
      <c r="AO4" s="32"/>
      <c r="AQ4" s="32" t="n">
        <v>0</v>
      </c>
      <c r="AR4" s="32" t="n">
        <v>0</v>
      </c>
      <c r="AS4" s="32" t="n">
        <v>0</v>
      </c>
      <c r="AT4" s="32" t="n">
        <v>0</v>
      </c>
      <c r="AU4" s="32" t="n">
        <v>0</v>
      </c>
      <c r="AV4" s="32" t="n">
        <v>0</v>
      </c>
      <c r="AW4" s="32" t="n">
        <v>0</v>
      </c>
      <c r="AX4" s="32" t="n">
        <v>0</v>
      </c>
      <c r="AY4" s="32" t="n">
        <v>0</v>
      </c>
      <c r="AZ4" s="32" t="n">
        <v>0</v>
      </c>
      <c r="BA4" s="32" t="n">
        <v>0</v>
      </c>
      <c r="BB4" s="32" t="n">
        <v>0</v>
      </c>
      <c r="BC4" s="32" t="n">
        <v>0</v>
      </c>
      <c r="BD4" s="32" t="n">
        <v>0</v>
      </c>
      <c r="BE4" s="32" t="n">
        <v>0</v>
      </c>
      <c r="BF4" s="32" t="n">
        <v>0</v>
      </c>
      <c r="BG4" s="32" t="n">
        <v>0</v>
      </c>
      <c r="BH4" s="32" t="n">
        <v>0</v>
      </c>
      <c r="BI4" s="32" t="n">
        <v>0</v>
      </c>
      <c r="BJ4" s="32" t="n">
        <v>0</v>
      </c>
      <c r="BK4" s="32" t="n">
        <v>0</v>
      </c>
      <c r="BL4" s="32" t="n">
        <v>0</v>
      </c>
      <c r="BM4" s="32" t="n">
        <v>0</v>
      </c>
      <c r="BN4" s="32" t="n">
        <v>0</v>
      </c>
      <c r="BO4" s="32" t="n">
        <v>0</v>
      </c>
      <c r="BP4" s="32" t="n">
        <v>0</v>
      </c>
      <c r="BQ4" s="32" t="n">
        <v>0</v>
      </c>
      <c r="BR4" s="32" t="n">
        <v>0</v>
      </c>
      <c r="BS4" s="32" t="n">
        <v>0</v>
      </c>
      <c r="BT4" s="32" t="n">
        <v>0</v>
      </c>
      <c r="BU4" s="32" t="n">
        <v>0</v>
      </c>
      <c r="BV4" s="32" t="n">
        <v>0</v>
      </c>
      <c r="BW4" s="32" t="n">
        <v>0</v>
      </c>
      <c r="BX4" s="32" t="n">
        <v>0</v>
      </c>
      <c r="BY4" s="32" t="n">
        <v>0</v>
      </c>
      <c r="BZ4" s="32" t="n">
        <v>0</v>
      </c>
      <c r="CA4" s="32"/>
    </row>
    <row r="5" customFormat="false" ht="15" hidden="false" customHeight="false" outlineLevel="0" collapsed="false">
      <c r="A5" s="0" t="n">
        <v>3</v>
      </c>
      <c r="B5" s="0" t="s">
        <v>414</v>
      </c>
      <c r="C5" s="51" t="n">
        <v>42370</v>
      </c>
      <c r="D5" s="51" t="n">
        <v>42552</v>
      </c>
      <c r="E5" s="32" t="n">
        <v>10000</v>
      </c>
      <c r="F5" s="32" t="n">
        <f aca="false">E5*1.75</f>
        <v>17500</v>
      </c>
      <c r="G5" s="32" t="n">
        <f aca="false">IF(RunByPeriod="Month",AK5,AF5)</f>
        <v>591.262135922332</v>
      </c>
      <c r="H5" s="32" t="n">
        <f aca="false">IF(RunByPeriod="Month",AL5,AG5)</f>
        <v>3456.31067961166</v>
      </c>
      <c r="I5" s="32" t="n">
        <f aca="false">IF(RunByPeriod="Month",AM5,AH5)</f>
        <v>1382.52427184466</v>
      </c>
      <c r="J5" s="32" t="n">
        <f aca="false">IF(RunByPeriod="Month",AN5,AI5)</f>
        <v>5430.09708737865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51" t="s">
        <v>125</v>
      </c>
      <c r="V5" s="0" t="s">
        <v>415</v>
      </c>
      <c r="W5" s="52" t="n">
        <v>2016</v>
      </c>
      <c r="X5" s="52"/>
      <c r="Y5" s="0" t="s">
        <v>415</v>
      </c>
      <c r="Z5" s="0" t="n">
        <f aca="false">W5</f>
        <v>2016</v>
      </c>
      <c r="AA5" s="53" t="n">
        <f aca="false">0.25*10000</f>
        <v>2500</v>
      </c>
      <c r="AB5" s="0" t="s">
        <v>415</v>
      </c>
      <c r="AC5" s="0" t="n">
        <v>2016</v>
      </c>
      <c r="AE5" s="0" t="s">
        <v>61</v>
      </c>
      <c r="AF5" s="32" t="n">
        <v>591.262135922331</v>
      </c>
      <c r="AG5" s="32" t="n">
        <v>3456.31067961165</v>
      </c>
      <c r="AH5" s="32" t="n">
        <v>1382.52427184466</v>
      </c>
      <c r="AI5" s="32" t="n">
        <f aca="false">SUM(AF5:AH5)</f>
        <v>5430.09708737865</v>
      </c>
      <c r="AJ5" s="32"/>
      <c r="AK5" s="32" t="n">
        <f aca="false">SUM(AQ5:BB5)</f>
        <v>591.262135922332</v>
      </c>
      <c r="AL5" s="32" t="n">
        <f aca="false">SUM(BC5:BN5)</f>
        <v>3456.31067961166</v>
      </c>
      <c r="AM5" s="32" t="n">
        <f aca="false">SUM(BO5:BZ5)</f>
        <v>1382.52427184466</v>
      </c>
      <c r="AN5" s="32" t="n">
        <f aca="false">SUM(AK5:AM5)</f>
        <v>5430.09708737865</v>
      </c>
      <c r="AO5" s="32"/>
      <c r="AQ5" s="32" t="n">
        <v>49.2718446601944</v>
      </c>
      <c r="AR5" s="32" t="n">
        <v>49.2718446601944</v>
      </c>
      <c r="AS5" s="32" t="n">
        <v>49.2718446601944</v>
      </c>
      <c r="AT5" s="32" t="n">
        <v>49.2718446601944</v>
      </c>
      <c r="AU5" s="32" t="n">
        <v>49.2718446601944</v>
      </c>
      <c r="AV5" s="32" t="n">
        <v>49.2718446601944</v>
      </c>
      <c r="AW5" s="32" t="n">
        <v>49.2718446601944</v>
      </c>
      <c r="AX5" s="32" t="n">
        <v>49.2718446601944</v>
      </c>
      <c r="AY5" s="32" t="n">
        <v>49.2718446601944</v>
      </c>
      <c r="AZ5" s="32" t="n">
        <v>49.2718446601944</v>
      </c>
      <c r="BA5" s="32" t="n">
        <v>49.2718446601944</v>
      </c>
      <c r="BB5" s="32" t="n">
        <v>49.2718446601944</v>
      </c>
      <c r="BC5" s="32" t="n">
        <v>288.025889967638</v>
      </c>
      <c r="BD5" s="32" t="n">
        <v>288.025889967638</v>
      </c>
      <c r="BE5" s="32" t="n">
        <v>288.025889967638</v>
      </c>
      <c r="BF5" s="32" t="n">
        <v>288.025889967638</v>
      </c>
      <c r="BG5" s="32" t="n">
        <v>288.025889967638</v>
      </c>
      <c r="BH5" s="32" t="n">
        <v>288.025889967638</v>
      </c>
      <c r="BI5" s="32" t="n">
        <v>288.025889967638</v>
      </c>
      <c r="BJ5" s="32" t="n">
        <v>288.025889967638</v>
      </c>
      <c r="BK5" s="32" t="n">
        <v>288.025889967638</v>
      </c>
      <c r="BL5" s="32" t="n">
        <v>288.025889967638</v>
      </c>
      <c r="BM5" s="32" t="n">
        <v>288.025889967638</v>
      </c>
      <c r="BN5" s="32" t="n">
        <v>288.025889967638</v>
      </c>
      <c r="BO5" s="32" t="n">
        <v>115.210355987055</v>
      </c>
      <c r="BP5" s="32" t="n">
        <v>115.210355987055</v>
      </c>
      <c r="BQ5" s="32" t="n">
        <v>115.210355987055</v>
      </c>
      <c r="BR5" s="32" t="n">
        <v>115.210355987055</v>
      </c>
      <c r="BS5" s="32" t="n">
        <v>115.210355987055</v>
      </c>
      <c r="BT5" s="32" t="n">
        <v>115.210355987055</v>
      </c>
      <c r="BU5" s="32" t="n">
        <v>115.210355987055</v>
      </c>
      <c r="BV5" s="32" t="n">
        <v>115.210355987055</v>
      </c>
      <c r="BW5" s="32" t="n">
        <v>115.210355987055</v>
      </c>
      <c r="BX5" s="32" t="n">
        <v>115.210355987055</v>
      </c>
      <c r="BY5" s="32" t="n">
        <v>115.210355987055</v>
      </c>
      <c r="BZ5" s="32" t="n">
        <v>115.210355987055</v>
      </c>
      <c r="CA5" s="32"/>
    </row>
    <row r="6" customFormat="false" ht="15" hidden="false" customHeight="false" outlineLevel="0" collapsed="false">
      <c r="A6" s="0" t="n">
        <v>4</v>
      </c>
      <c r="B6" s="0" t="s">
        <v>416</v>
      </c>
      <c r="C6" s="51" t="n">
        <v>42705</v>
      </c>
      <c r="D6" s="51" t="n">
        <v>42887</v>
      </c>
      <c r="E6" s="32" t="n">
        <v>10000</v>
      </c>
      <c r="F6" s="32" t="n">
        <f aca="false">E6*2</f>
        <v>20000</v>
      </c>
      <c r="G6" s="32" t="n">
        <f aca="false">IF(RunByPeriod="Month",AK6,AF6)</f>
        <v>324.271844660195</v>
      </c>
      <c r="H6" s="32" t="n">
        <f aca="false">IF(RunByPeriod="Month",AL6,AG6)</f>
        <v>2121.35922330097</v>
      </c>
      <c r="I6" s="32" t="n">
        <f aca="false">IF(RunByPeriod="Month",AM6,AH6)</f>
        <v>848.543689320388</v>
      </c>
      <c r="J6" s="32" t="n">
        <f aca="false">IF(RunByPeriod="Month",AN6,AI6)</f>
        <v>3294.17475728155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54" t="n">
        <v>0.95</v>
      </c>
      <c r="V6" s="0" t="s">
        <v>415</v>
      </c>
      <c r="W6" s="52" t="s">
        <v>417</v>
      </c>
      <c r="X6" s="52"/>
      <c r="Y6" s="0" t="s">
        <v>415</v>
      </c>
      <c r="Z6" s="52" t="s">
        <v>417</v>
      </c>
      <c r="AA6" s="52"/>
      <c r="AB6" s="0" t="s">
        <v>415</v>
      </c>
      <c r="AC6" s="52" t="s">
        <v>417</v>
      </c>
      <c r="AE6" s="0" t="s">
        <v>61</v>
      </c>
      <c r="AF6" s="32" t="n">
        <v>324.271844660195</v>
      </c>
      <c r="AG6" s="32" t="n">
        <v>2121.35922330096</v>
      </c>
      <c r="AH6" s="32" t="n">
        <v>848.543689320391</v>
      </c>
      <c r="AI6" s="32" t="n">
        <f aca="false">SUM(AF6:AH6)</f>
        <v>3294.17475728155</v>
      </c>
      <c r="AJ6" s="32"/>
      <c r="AK6" s="32" t="n">
        <f aca="false">SUM(AQ6:BB6)</f>
        <v>324.271844660195</v>
      </c>
      <c r="AL6" s="32" t="n">
        <f aca="false">SUM(BC6:BN6)</f>
        <v>2121.35922330097</v>
      </c>
      <c r="AM6" s="32" t="n">
        <f aca="false">SUM(BO6:BZ6)</f>
        <v>848.543689320388</v>
      </c>
      <c r="AN6" s="32" t="n">
        <f aca="false">SUM(AK6:AM6)</f>
        <v>3294.17475728155</v>
      </c>
      <c r="AO6" s="32"/>
      <c r="AQ6" s="32" t="n">
        <v>27.0226537216829</v>
      </c>
      <c r="AR6" s="32" t="n">
        <v>27.0226537216829</v>
      </c>
      <c r="AS6" s="32" t="n">
        <v>27.0226537216829</v>
      </c>
      <c r="AT6" s="32" t="n">
        <v>27.0226537216829</v>
      </c>
      <c r="AU6" s="32" t="n">
        <v>27.0226537216829</v>
      </c>
      <c r="AV6" s="32" t="n">
        <v>27.0226537216829</v>
      </c>
      <c r="AW6" s="32" t="n">
        <v>27.0226537216829</v>
      </c>
      <c r="AX6" s="32" t="n">
        <v>27.0226537216829</v>
      </c>
      <c r="AY6" s="32" t="n">
        <v>27.0226537216829</v>
      </c>
      <c r="AZ6" s="32" t="n">
        <v>27.0226537216829</v>
      </c>
      <c r="BA6" s="32" t="n">
        <v>27.0226537216829</v>
      </c>
      <c r="BB6" s="32" t="n">
        <v>27.0226537216829</v>
      </c>
      <c r="BC6" s="32" t="n">
        <v>176.779935275081</v>
      </c>
      <c r="BD6" s="32" t="n">
        <v>176.779935275081</v>
      </c>
      <c r="BE6" s="32" t="n">
        <v>176.779935275081</v>
      </c>
      <c r="BF6" s="32" t="n">
        <v>176.779935275081</v>
      </c>
      <c r="BG6" s="32" t="n">
        <v>176.779935275081</v>
      </c>
      <c r="BH6" s="32" t="n">
        <v>176.779935275081</v>
      </c>
      <c r="BI6" s="32" t="n">
        <v>176.779935275081</v>
      </c>
      <c r="BJ6" s="32" t="n">
        <v>176.779935275081</v>
      </c>
      <c r="BK6" s="32" t="n">
        <v>176.779935275081</v>
      </c>
      <c r="BL6" s="32" t="n">
        <v>176.779935275081</v>
      </c>
      <c r="BM6" s="32" t="n">
        <v>176.779935275081</v>
      </c>
      <c r="BN6" s="32" t="n">
        <v>176.779935275081</v>
      </c>
      <c r="BO6" s="32" t="n">
        <v>70.7119741100323</v>
      </c>
      <c r="BP6" s="32" t="n">
        <v>70.7119741100323</v>
      </c>
      <c r="BQ6" s="32" t="n">
        <v>70.7119741100323</v>
      </c>
      <c r="BR6" s="32" t="n">
        <v>70.7119741100323</v>
      </c>
      <c r="BS6" s="32" t="n">
        <v>70.7119741100323</v>
      </c>
      <c r="BT6" s="32" t="n">
        <v>70.7119741100323</v>
      </c>
      <c r="BU6" s="32" t="n">
        <v>70.7119741100323</v>
      </c>
      <c r="BV6" s="32" t="n">
        <v>70.7119741100323</v>
      </c>
      <c r="BW6" s="32" t="n">
        <v>70.7119741100323</v>
      </c>
      <c r="BX6" s="32" t="n">
        <v>70.7119741100323</v>
      </c>
      <c r="BY6" s="32" t="n">
        <v>70.7119741100323</v>
      </c>
      <c r="BZ6" s="32" t="n">
        <v>70.7119741100323</v>
      </c>
      <c r="CA6" s="32"/>
    </row>
    <row r="7" customFormat="false" ht="15" hidden="false" customHeight="false" outlineLevel="0" collapsed="false">
      <c r="A7" s="0" t="n">
        <v>5</v>
      </c>
      <c r="B7" s="0" t="s">
        <v>418</v>
      </c>
      <c r="C7" s="0" t="s">
        <v>64</v>
      </c>
      <c r="D7" s="0" t="s">
        <v>64</v>
      </c>
      <c r="E7" s="32" t="n">
        <v>10000</v>
      </c>
      <c r="F7" s="32" t="n">
        <f aca="false">E7*2</f>
        <v>20000</v>
      </c>
      <c r="G7" s="32" t="n">
        <f aca="false">IF(RunByPeriod="Month",AK7,AF7)</f>
        <v>0</v>
      </c>
      <c r="H7" s="32" t="n">
        <f aca="false">IF(RunByPeriod="Month",AL7,AG7)</f>
        <v>0</v>
      </c>
      <c r="I7" s="32" t="n">
        <f aca="false">IF(RunByPeriod="Month",AM7,AH7)</f>
        <v>0</v>
      </c>
      <c r="J7" s="32" t="n">
        <f aca="false">IF(RunByPeriod="Month",AN7,AI7)</f>
        <v>0</v>
      </c>
      <c r="K7" s="32"/>
      <c r="L7" s="32"/>
      <c r="M7" s="32"/>
      <c r="N7" s="32"/>
      <c r="O7" s="32"/>
      <c r="P7" s="32"/>
      <c r="Q7" s="32"/>
      <c r="R7" s="32"/>
      <c r="S7" s="32"/>
      <c r="T7" s="32"/>
      <c r="AE7" s="0" t="s">
        <v>264</v>
      </c>
      <c r="AF7" s="32" t="n">
        <v>0</v>
      </c>
      <c r="AG7" s="32" t="n">
        <v>0</v>
      </c>
      <c r="AH7" s="32" t="n">
        <v>0</v>
      </c>
      <c r="AI7" s="32" t="n">
        <f aca="false">SUM(AF7:AH7)</f>
        <v>0</v>
      </c>
      <c r="AJ7" s="32"/>
      <c r="AK7" s="32" t="n">
        <f aca="false">SUM(AQ7:BB7)</f>
        <v>0</v>
      </c>
      <c r="AL7" s="32" t="n">
        <f aca="false">SUM(BC7:BN7)</f>
        <v>0</v>
      </c>
      <c r="AM7" s="32" t="n">
        <f aca="false">SUM(BO7:BZ7)</f>
        <v>0</v>
      </c>
      <c r="AN7" s="32" t="n">
        <f aca="false">SUM(AK7:AM7)</f>
        <v>0</v>
      </c>
      <c r="AO7" s="32"/>
      <c r="AQ7" s="32" t="n">
        <v>0</v>
      </c>
      <c r="AR7" s="32" t="n">
        <v>0</v>
      </c>
      <c r="AS7" s="32" t="n">
        <v>0</v>
      </c>
      <c r="AT7" s="32" t="n">
        <v>0</v>
      </c>
      <c r="AU7" s="32" t="n">
        <v>0</v>
      </c>
      <c r="AV7" s="32" t="n">
        <v>0</v>
      </c>
      <c r="AW7" s="32" t="n">
        <v>0</v>
      </c>
      <c r="AX7" s="32" t="n">
        <v>0</v>
      </c>
      <c r="AY7" s="32" t="n">
        <v>0</v>
      </c>
      <c r="AZ7" s="32" t="n">
        <v>0</v>
      </c>
      <c r="BA7" s="32" t="n">
        <v>0</v>
      </c>
      <c r="BB7" s="32" t="n">
        <v>0</v>
      </c>
      <c r="BC7" s="32" t="n">
        <v>0</v>
      </c>
      <c r="BD7" s="32" t="n">
        <v>0</v>
      </c>
      <c r="BE7" s="32" t="n">
        <v>0</v>
      </c>
      <c r="BF7" s="32" t="n">
        <v>0</v>
      </c>
      <c r="BG7" s="32" t="n">
        <v>0</v>
      </c>
      <c r="BH7" s="32" t="n">
        <v>0</v>
      </c>
      <c r="BI7" s="32" t="n">
        <v>0</v>
      </c>
      <c r="BJ7" s="32" t="n">
        <v>0</v>
      </c>
      <c r="BK7" s="32" t="n">
        <v>0</v>
      </c>
      <c r="BL7" s="32" t="n">
        <v>0</v>
      </c>
      <c r="BM7" s="32" t="n">
        <v>0</v>
      </c>
      <c r="BN7" s="32" t="n">
        <v>0</v>
      </c>
      <c r="BO7" s="32" t="n">
        <v>0</v>
      </c>
      <c r="BP7" s="32" t="n">
        <v>0</v>
      </c>
      <c r="BQ7" s="32" t="n">
        <v>0</v>
      </c>
      <c r="BR7" s="32" t="n">
        <v>0</v>
      </c>
      <c r="BS7" s="32" t="n">
        <v>0</v>
      </c>
      <c r="BT7" s="32" t="n">
        <v>0</v>
      </c>
      <c r="BU7" s="32" t="n">
        <v>0</v>
      </c>
      <c r="BV7" s="32" t="n">
        <v>0</v>
      </c>
      <c r="BW7" s="32" t="n">
        <v>0</v>
      </c>
      <c r="BX7" s="32" t="n">
        <v>0</v>
      </c>
      <c r="BY7" s="32" t="n">
        <v>0</v>
      </c>
      <c r="BZ7" s="32" t="n">
        <v>0</v>
      </c>
      <c r="CA7" s="32"/>
    </row>
    <row r="8" customFormat="false" ht="15.75" hidden="false" customHeight="false" outlineLevel="0" collapsed="false">
      <c r="G8" s="32"/>
      <c r="H8" s="32"/>
      <c r="I8" s="32"/>
      <c r="J8" s="32"/>
      <c r="AK8" s="32"/>
      <c r="AL8" s="32"/>
      <c r="AM8" s="32"/>
      <c r="AN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</row>
    <row r="9" customFormat="false" ht="15.75" hidden="false" customHeight="false" outlineLevel="0" collapsed="false">
      <c r="G9" s="55" t="n">
        <f aca="false">IF(RunByPeriod="Month",AK9,AF9)</f>
        <v>11215.5339805825</v>
      </c>
      <c r="H9" s="55" t="n">
        <f aca="false">IF(RunByPeriod="Month",AL9,AG9)</f>
        <v>57577.6699029126</v>
      </c>
      <c r="I9" s="56" t="n">
        <f aca="false">IF(RunByPeriod="Month",AM9,AH9)</f>
        <v>23031.067961165</v>
      </c>
      <c r="J9" s="56" t="n">
        <f aca="false">IF(RunByPeriod="Month",AN9,AI9)</f>
        <v>91824.2718446602</v>
      </c>
      <c r="AE9" s="0" t="s">
        <v>419</v>
      </c>
      <c r="AF9" s="35" t="n">
        <f aca="false">SUM(AF3:AF7)</f>
        <v>11215.5339805825</v>
      </c>
      <c r="AG9" s="35" t="n">
        <f aca="false">SUM(AG3:AG7)</f>
        <v>57577.6699029126</v>
      </c>
      <c r="AH9" s="35" t="n">
        <f aca="false">SUM(AH3:AH7)</f>
        <v>23031.0679611651</v>
      </c>
      <c r="AI9" s="35" t="n">
        <f aca="false">SUM(AI3:AI7)</f>
        <v>91824.2718446602</v>
      </c>
      <c r="AJ9" s="35"/>
      <c r="AK9" s="55" t="n">
        <f aca="false">SUM(AK3:AK7)</f>
        <v>11215.5339805825</v>
      </c>
      <c r="AL9" s="55" t="n">
        <f aca="false">SUM(AL3:AL7)</f>
        <v>57577.6699029126</v>
      </c>
      <c r="AM9" s="56" t="n">
        <f aca="false">SUM(AM3:AM7)</f>
        <v>23031.067961165</v>
      </c>
      <c r="AN9" s="56" t="n">
        <f aca="false">SUM(AN3:AN7)</f>
        <v>91824.2718446602</v>
      </c>
      <c r="AO9" s="35"/>
      <c r="AP9" s="0" t="s">
        <v>420</v>
      </c>
      <c r="AQ9" s="57" t="n">
        <f aca="false">SUM(AQ3:AQ7)</f>
        <v>934.627831715211</v>
      </c>
      <c r="AR9" s="58" t="n">
        <f aca="false">SUM(AR3:AR7)</f>
        <v>934.627831715211</v>
      </c>
      <c r="AS9" s="58" t="n">
        <f aca="false">SUM(AS3:AS7)</f>
        <v>934.627831715211</v>
      </c>
      <c r="AT9" s="58" t="n">
        <f aca="false">SUM(AT3:AT7)</f>
        <v>934.627831715211</v>
      </c>
      <c r="AU9" s="58" t="n">
        <f aca="false">SUM(AU3:AU7)</f>
        <v>934.627831715211</v>
      </c>
      <c r="AV9" s="58" t="n">
        <f aca="false">SUM(AV3:AV7)</f>
        <v>934.627831715211</v>
      </c>
      <c r="AW9" s="58" t="n">
        <f aca="false">SUM(AW3:AW7)</f>
        <v>934.627831715211</v>
      </c>
      <c r="AX9" s="58" t="n">
        <f aca="false">SUM(AX3:AX7)</f>
        <v>934.627831715211</v>
      </c>
      <c r="AY9" s="58" t="n">
        <f aca="false">SUM(AY3:AY7)</f>
        <v>934.627831715211</v>
      </c>
      <c r="AZ9" s="58" t="n">
        <f aca="false">SUM(AZ3:AZ7)</f>
        <v>934.627831715211</v>
      </c>
      <c r="BA9" s="58" t="n">
        <f aca="false">SUM(BA3:BA7)</f>
        <v>934.627831715211</v>
      </c>
      <c r="BB9" s="56" t="n">
        <f aca="false">SUM(BB3:BB7)</f>
        <v>934.627831715211</v>
      </c>
      <c r="BC9" s="57" t="n">
        <f aca="false">SUM(BC3:BC7)</f>
        <v>4798.13915857605</v>
      </c>
      <c r="BD9" s="58" t="n">
        <f aca="false">SUM(BD3:BD7)</f>
        <v>4798.13915857605</v>
      </c>
      <c r="BE9" s="58" t="n">
        <f aca="false">SUM(BE3:BE7)</f>
        <v>4798.13915857605</v>
      </c>
      <c r="BF9" s="58" t="n">
        <f aca="false">SUM(BF3:BF7)</f>
        <v>4798.13915857605</v>
      </c>
      <c r="BG9" s="58" t="n">
        <f aca="false">SUM(BG3:BG7)</f>
        <v>4798.13915857605</v>
      </c>
      <c r="BH9" s="58" t="n">
        <f aca="false">SUM(BH3:BH7)</f>
        <v>4798.13915857605</v>
      </c>
      <c r="BI9" s="58" t="n">
        <f aca="false">SUM(BI3:BI7)</f>
        <v>4798.13915857605</v>
      </c>
      <c r="BJ9" s="58" t="n">
        <f aca="false">SUM(BJ3:BJ7)</f>
        <v>4798.13915857605</v>
      </c>
      <c r="BK9" s="58" t="n">
        <f aca="false">SUM(BK3:BK7)</f>
        <v>4798.13915857605</v>
      </c>
      <c r="BL9" s="58" t="n">
        <f aca="false">SUM(BL3:BL7)</f>
        <v>4798.13915857605</v>
      </c>
      <c r="BM9" s="58" t="n">
        <f aca="false">SUM(BM3:BM7)</f>
        <v>4798.13915857605</v>
      </c>
      <c r="BN9" s="56" t="n">
        <f aca="false">SUM(BN3:BN7)</f>
        <v>4798.13915857605</v>
      </c>
      <c r="BO9" s="57" t="n">
        <f aca="false">SUM(BO3:BO7)</f>
        <v>1919.25566343042</v>
      </c>
      <c r="BP9" s="58" t="n">
        <f aca="false">SUM(BP3:BP7)</f>
        <v>1919.25566343042</v>
      </c>
      <c r="BQ9" s="58" t="n">
        <f aca="false">SUM(BQ3:BQ7)</f>
        <v>1919.25566343042</v>
      </c>
      <c r="BR9" s="58" t="n">
        <f aca="false">SUM(BR3:BR7)</f>
        <v>1919.25566343042</v>
      </c>
      <c r="BS9" s="58" t="n">
        <f aca="false">SUM(BS3:BS7)</f>
        <v>1919.25566343042</v>
      </c>
      <c r="BT9" s="58" t="n">
        <f aca="false">SUM(BT3:BT7)</f>
        <v>1919.25566343042</v>
      </c>
      <c r="BU9" s="58" t="n">
        <f aca="false">SUM(BU3:BU7)</f>
        <v>1919.25566343042</v>
      </c>
      <c r="BV9" s="58" t="n">
        <f aca="false">SUM(BV3:BV7)</f>
        <v>1919.25566343042</v>
      </c>
      <c r="BW9" s="58" t="n">
        <f aca="false">SUM(BW3:BW7)</f>
        <v>1919.25566343042</v>
      </c>
      <c r="BX9" s="58" t="n">
        <f aca="false">SUM(BX3:BX7)</f>
        <v>1919.25566343042</v>
      </c>
      <c r="BY9" s="58" t="n">
        <f aca="false">SUM(BY3:BY7)</f>
        <v>1919.25566343042</v>
      </c>
      <c r="BZ9" s="56" t="n">
        <f aca="false">SUM(BZ3:BZ7)</f>
        <v>1919.25566343042</v>
      </c>
      <c r="CA9" s="32"/>
    </row>
  </sheetData>
  <mergeCells count="3">
    <mergeCell ref="G1:J1"/>
    <mergeCell ref="AF1:AI1"/>
    <mergeCell ref="AK1:AN1"/>
  </mergeCells>
  <dataValidations count="5">
    <dataValidation allowBlank="true" operator="between" prompt="This is if a lease calls out a specific expense number.&#10;" promptTitle="CAM Stop Amout" showDropDown="false" showErrorMessage="true" showInputMessage="true" sqref="X2" type="none">
      <formula1>0</formula1>
      <formula2>0</formula2>
    </dataValidation>
    <dataValidation allowBlank="true" operator="between" prompt="This is if a lease calls out a specific expense number.&#10;" promptTitle="Insurance Stop Amout" showDropDown="false" showErrorMessage="true" showInputMessage="true" sqref="AA2" type="none">
      <formula1>0</formula1>
      <formula2>0</formula2>
    </dataValidation>
    <dataValidation allowBlank="true" operator="between" prompt="This is if a lease calls out a specific expense number.&#10;" promptTitle="Other Stop Amout" showDropDown="false" showErrorMessage="true" showInputMessage="true" sqref="AD2" type="none">
      <formula1>0</formula1>
      <formula2>0</formula2>
    </dataValidation>
    <dataValidation allowBlank="true" operator="between" prompt="This section is resulting Expense Recoveries.&#10;" promptTitle="Generated by Macro" showDropDown="false" showErrorMessage="true" showInputMessage="true" sqref="G2:J2 AF2:AI2 AK2:AN2 AQ2:CA2" type="none">
      <formula1>0</formula1>
      <formula2>0</formula2>
    </dataValidation>
    <dataValidation allowBlank="true" operator="between" prompt="This CAM Approach will appear on CB Software." promptTitle="CAM Approach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1" width="23.8866396761134"/>
    <col collapsed="false" hidden="false" max="2" min="2" style="1" width="102.2995951417"/>
    <col collapsed="false" hidden="false" max="7" min="3" style="1" width="16.497975708502"/>
    <col collapsed="false" hidden="false" max="8" min="8" style="1" width="27.2064777327935"/>
    <col collapsed="false" hidden="false" max="10" min="9" style="1" width="8.46153846153846"/>
    <col collapsed="false" hidden="false" max="11" min="11" style="1" width="27.1012145748988"/>
    <col collapsed="false" hidden="false" max="13" min="12" style="1" width="8.46153846153846"/>
    <col collapsed="false" hidden="false" max="26" min="14" style="1" width="8.67611336032389"/>
    <col collapsed="false" hidden="false" max="1025" min="27" style="1" width="14.5668016194332"/>
  </cols>
  <sheetData>
    <row r="1" customFormat="false" ht="36.75" hidden="false" customHeight="true" outlineLevel="0" collapsed="false">
      <c r="A1" s="59" t="s">
        <v>421</v>
      </c>
      <c r="B1" s="59"/>
      <c r="C1" s="59"/>
      <c r="D1" s="59"/>
      <c r="E1" s="59"/>
      <c r="F1" s="59"/>
      <c r="G1" s="59"/>
      <c r="H1" s="59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30.75" hidden="false" customHeight="true" outlineLevel="0" collapsed="false">
      <c r="A2" s="60" t="s">
        <v>422</v>
      </c>
      <c r="B2" s="60" t="s">
        <v>423</v>
      </c>
      <c r="C2" s="61" t="s">
        <v>424</v>
      </c>
      <c r="D2" s="61" t="s">
        <v>425</v>
      </c>
      <c r="E2" s="61" t="s">
        <v>426</v>
      </c>
      <c r="F2" s="61" t="s">
        <v>27</v>
      </c>
      <c r="G2" s="61" t="s">
        <v>28</v>
      </c>
      <c r="H2" s="61" t="s">
        <v>29</v>
      </c>
      <c r="I2" s="12" t="s">
        <v>427</v>
      </c>
      <c r="J2" s="12"/>
      <c r="K2" s="12"/>
      <c r="L2" s="12"/>
      <c r="M2" s="12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</row>
    <row r="3" customFormat="false" ht="20.25" hidden="false" customHeight="true" outlineLevel="0" collapsed="false">
      <c r="A3" s="62" t="s">
        <v>428</v>
      </c>
      <c r="B3" s="0" t="s">
        <v>429</v>
      </c>
      <c r="C3" s="10" t="s">
        <v>430</v>
      </c>
      <c r="D3" s="34" t="s">
        <v>431</v>
      </c>
      <c r="E3" s="9" t="s">
        <v>10</v>
      </c>
      <c r="F3" s="34"/>
      <c r="G3" s="10"/>
      <c r="H3" s="34"/>
      <c r="I3" s="63"/>
      <c r="J3" s="63"/>
      <c r="K3" s="6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20.25" hidden="false" customHeight="true" outlineLevel="0" collapsed="false">
      <c r="A4" s="62" t="s">
        <v>428</v>
      </c>
      <c r="B4" s="0" t="s">
        <v>432</v>
      </c>
      <c r="C4" s="10" t="s">
        <v>433</v>
      </c>
      <c r="D4" s="34" t="s">
        <v>434</v>
      </c>
      <c r="E4" s="9" t="s">
        <v>10</v>
      </c>
      <c r="F4" s="34"/>
      <c r="G4" s="10"/>
      <c r="H4" s="34"/>
      <c r="I4" s="63"/>
      <c r="J4" s="63"/>
      <c r="K4" s="6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20.25" hidden="false" customHeight="true" outlineLevel="0" collapsed="false">
      <c r="A5" s="62" t="s">
        <v>428</v>
      </c>
      <c r="B5" s="0" t="s">
        <v>435</v>
      </c>
      <c r="C5" s="10" t="s">
        <v>433</v>
      </c>
      <c r="D5" s="34" t="s">
        <v>434</v>
      </c>
      <c r="E5" s="9" t="s">
        <v>10</v>
      </c>
      <c r="F5" s="34"/>
      <c r="G5" s="10"/>
      <c r="H5" s="34"/>
      <c r="I5" s="63"/>
      <c r="J5" s="63"/>
      <c r="K5" s="6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20.25" hidden="false" customHeight="true" outlineLevel="0" collapsed="false">
      <c r="A6" s="62" t="s">
        <v>428</v>
      </c>
      <c r="B6" s="0" t="s">
        <v>436</v>
      </c>
      <c r="C6" s="10" t="s">
        <v>433</v>
      </c>
      <c r="D6" s="34" t="s">
        <v>434</v>
      </c>
      <c r="E6" s="9" t="s">
        <v>10</v>
      </c>
      <c r="F6" s="34"/>
      <c r="G6" s="10"/>
      <c r="H6" s="34"/>
      <c r="I6" s="63"/>
      <c r="J6" s="63"/>
      <c r="K6" s="6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20.25" hidden="false" customHeight="true" outlineLevel="0" collapsed="false">
      <c r="A7" s="62" t="s">
        <v>428</v>
      </c>
      <c r="B7" s="0" t="s">
        <v>437</v>
      </c>
      <c r="C7" s="10" t="s">
        <v>433</v>
      </c>
      <c r="D7" s="34" t="s">
        <v>434</v>
      </c>
      <c r="E7" s="9" t="s">
        <v>10</v>
      </c>
      <c r="F7" s="34"/>
      <c r="G7" s="10"/>
      <c r="H7" s="34"/>
      <c r="I7" s="63"/>
      <c r="J7" s="63"/>
      <c r="K7" s="6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20.25" hidden="false" customHeight="true" outlineLevel="0" collapsed="false">
      <c r="A8" s="62" t="s">
        <v>428</v>
      </c>
      <c r="B8" s="0" t="s">
        <v>438</v>
      </c>
      <c r="C8" s="10" t="s">
        <v>433</v>
      </c>
      <c r="D8" s="34" t="s">
        <v>434</v>
      </c>
      <c r="E8" s="9" t="s">
        <v>10</v>
      </c>
      <c r="F8" s="34"/>
      <c r="G8" s="10"/>
      <c r="H8" s="34"/>
      <c r="I8" s="63"/>
      <c r="J8" s="63"/>
      <c r="K8" s="6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2.75" hidden="false" customHeight="true" outlineLevel="0" collapsed="false">
      <c r="A9" s="65" t="s">
        <v>428</v>
      </c>
      <c r="B9" s="66" t="s">
        <v>439</v>
      </c>
      <c r="C9" s="10" t="s">
        <v>430</v>
      </c>
      <c r="D9" s="34" t="s">
        <v>431</v>
      </c>
      <c r="E9" s="9" t="s">
        <v>15</v>
      </c>
      <c r="F9" s="34"/>
      <c r="G9" s="10"/>
      <c r="H9" s="34"/>
      <c r="I9" s="63"/>
      <c r="J9" s="63"/>
      <c r="K9" s="6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2.75" hidden="false" customHeight="true" outlineLevel="0" collapsed="false">
      <c r="A10" s="65" t="s">
        <v>428</v>
      </c>
      <c r="B10" s="66" t="s">
        <v>440</v>
      </c>
      <c r="C10" s="10" t="s">
        <v>430</v>
      </c>
      <c r="D10" s="34" t="s">
        <v>431</v>
      </c>
      <c r="E10" s="9" t="s">
        <v>15</v>
      </c>
      <c r="F10" s="34"/>
      <c r="G10" s="10"/>
      <c r="H10" s="34"/>
      <c r="I10" s="63"/>
      <c r="J10" s="63"/>
      <c r="K10" s="6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2.75" hidden="false" customHeight="true" outlineLevel="0" collapsed="false">
      <c r="A11" s="65" t="s">
        <v>428</v>
      </c>
      <c r="B11" s="66" t="s">
        <v>441</v>
      </c>
      <c r="C11" s="10" t="s">
        <v>430</v>
      </c>
      <c r="D11" s="34" t="s">
        <v>431</v>
      </c>
      <c r="E11" s="9" t="s">
        <v>15</v>
      </c>
      <c r="F11" s="34"/>
      <c r="G11" s="10"/>
      <c r="H11" s="34"/>
      <c r="I11" s="63"/>
      <c r="J11" s="63"/>
      <c r="K11" s="6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2.75" hidden="false" customHeight="true" outlineLevel="0" collapsed="false">
      <c r="A12" s="62" t="s">
        <v>428</v>
      </c>
      <c r="B12" s="66" t="s">
        <v>442</v>
      </c>
      <c r="C12" s="10" t="s">
        <v>430</v>
      </c>
      <c r="D12" s="34" t="s">
        <v>431</v>
      </c>
      <c r="E12" s="9" t="s">
        <v>15</v>
      </c>
      <c r="F12" s="34"/>
      <c r="G12" s="10"/>
      <c r="H12" s="34"/>
      <c r="I12" s="63"/>
      <c r="J12" s="63"/>
      <c r="K12" s="6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2.75" hidden="false" customHeight="true" outlineLevel="0" collapsed="false">
      <c r="A13" s="62" t="s">
        <v>428</v>
      </c>
      <c r="B13" s="66" t="s">
        <v>443</v>
      </c>
      <c r="C13" s="10" t="s">
        <v>430</v>
      </c>
      <c r="D13" s="34" t="s">
        <v>431</v>
      </c>
      <c r="E13" s="9" t="s">
        <v>15</v>
      </c>
      <c r="F13" s="34"/>
      <c r="G13" s="10"/>
      <c r="H13" s="34"/>
      <c r="I13" s="63"/>
      <c r="J13" s="63"/>
      <c r="K13" s="6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2.75" hidden="false" customHeight="true" outlineLevel="0" collapsed="false">
      <c r="A14" s="65" t="s">
        <v>428</v>
      </c>
      <c r="B14" s="66" t="s">
        <v>444</v>
      </c>
      <c r="C14" s="10" t="s">
        <v>430</v>
      </c>
      <c r="D14" s="34" t="s">
        <v>431</v>
      </c>
      <c r="E14" s="1" t="s">
        <v>19</v>
      </c>
      <c r="F14" s="34"/>
      <c r="G14" s="10"/>
      <c r="H14" s="34"/>
      <c r="I14" s="63"/>
      <c r="J14" s="63"/>
      <c r="K14" s="6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2.75" hidden="false" customHeight="true" outlineLevel="0" collapsed="false">
      <c r="A15" s="65" t="s">
        <v>428</v>
      </c>
      <c r="B15" s="66" t="s">
        <v>445</v>
      </c>
      <c r="C15" s="10" t="s">
        <v>430</v>
      </c>
      <c r="D15" s="34" t="s">
        <v>431</v>
      </c>
      <c r="E15" s="1" t="s">
        <v>19</v>
      </c>
      <c r="F15" s="34"/>
      <c r="G15" s="10"/>
      <c r="H15" s="34"/>
      <c r="I15" s="63"/>
      <c r="J15" s="63"/>
      <c r="K15" s="6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2.75" hidden="false" customHeight="true" outlineLevel="0" collapsed="false">
      <c r="A16" s="65" t="s">
        <v>428</v>
      </c>
      <c r="B16" s="66" t="s">
        <v>446</v>
      </c>
      <c r="C16" s="10" t="s">
        <v>430</v>
      </c>
      <c r="D16" s="34" t="s">
        <v>431</v>
      </c>
      <c r="E16" s="1" t="s">
        <v>19</v>
      </c>
      <c r="F16" s="34"/>
      <c r="G16" s="10"/>
      <c r="H16" s="34"/>
      <c r="I16" s="63"/>
      <c r="J16" s="63"/>
      <c r="K16" s="6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2.75" hidden="false" customHeight="true" outlineLevel="0" collapsed="false">
      <c r="A17" s="65" t="s">
        <v>428</v>
      </c>
      <c r="B17" s="66" t="s">
        <v>447</v>
      </c>
      <c r="C17" s="10" t="s">
        <v>430</v>
      </c>
      <c r="D17" s="34" t="s">
        <v>431</v>
      </c>
      <c r="E17" s="1" t="s">
        <v>19</v>
      </c>
      <c r="F17" s="34"/>
      <c r="G17" s="10"/>
      <c r="H17" s="34"/>
      <c r="I17" s="63"/>
      <c r="J17" s="63"/>
      <c r="K17" s="6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28.5" hidden="false" customHeight="true" outlineLevel="0" collapsed="false">
      <c r="A18" s="67" t="s">
        <v>448</v>
      </c>
      <c r="B18" s="68"/>
      <c r="C18" s="10" t="s">
        <v>430</v>
      </c>
      <c r="D18" s="62" t="s">
        <v>431</v>
      </c>
      <c r="E18" s="9"/>
      <c r="F18" s="9"/>
      <c r="G18" s="9"/>
      <c r="H18" s="34"/>
      <c r="I18" s="63"/>
      <c r="J18" s="63"/>
      <c r="K18" s="64"/>
    </row>
    <row r="19" customFormat="false" ht="28.5" hidden="false" customHeight="true" outlineLevel="0" collapsed="false">
      <c r="A19" s="67" t="s">
        <v>448</v>
      </c>
      <c r="B19" s="68"/>
      <c r="C19" s="10" t="s">
        <v>449</v>
      </c>
      <c r="D19" s="62" t="s">
        <v>450</v>
      </c>
      <c r="E19" s="9"/>
      <c r="F19" s="9"/>
      <c r="G19" s="9"/>
      <c r="H19" s="34"/>
      <c r="I19" s="63"/>
      <c r="J19" s="63"/>
      <c r="K19" s="64"/>
    </row>
    <row r="20" customFormat="false" ht="15" hidden="false" customHeight="false" outlineLevel="0" collapsed="false">
      <c r="A20" s="67" t="s">
        <v>448</v>
      </c>
      <c r="B20" s="69"/>
      <c r="C20" s="10" t="s">
        <v>93</v>
      </c>
      <c r="D20" s="62" t="s">
        <v>431</v>
      </c>
      <c r="E20" s="9"/>
      <c r="F20" s="9"/>
      <c r="G20" s="9"/>
      <c r="H20" s="10"/>
      <c r="I20" s="63"/>
      <c r="J20" s="63"/>
      <c r="K20" s="64"/>
    </row>
    <row r="21" customFormat="false" ht="15" hidden="false" customHeight="false" outlineLevel="0" collapsed="false">
      <c r="A21" s="67" t="s">
        <v>448</v>
      </c>
      <c r="B21" s="69"/>
      <c r="C21" s="10" t="s">
        <v>430</v>
      </c>
      <c r="D21" s="62" t="s">
        <v>450</v>
      </c>
      <c r="E21" s="9"/>
      <c r="F21" s="9"/>
      <c r="G21" s="9"/>
      <c r="H21" s="10"/>
      <c r="I21" s="63"/>
      <c r="J21" s="63"/>
      <c r="K21" s="64"/>
    </row>
    <row r="22" customFormat="false" ht="15" hidden="false" customHeight="false" outlineLevel="0" collapsed="false">
      <c r="A22" s="67" t="s">
        <v>448</v>
      </c>
      <c r="B22" s="69"/>
      <c r="C22" s="10" t="s">
        <v>449</v>
      </c>
      <c r="D22" s="62" t="s">
        <v>431</v>
      </c>
      <c r="E22" s="9"/>
      <c r="F22" s="9"/>
      <c r="G22" s="9"/>
      <c r="H22" s="10"/>
      <c r="I22" s="63"/>
      <c r="J22" s="63"/>
      <c r="K22" s="64"/>
    </row>
    <row r="23" customFormat="false" ht="15" hidden="false" customHeight="false" outlineLevel="0" collapsed="false">
      <c r="A23" s="67" t="s">
        <v>448</v>
      </c>
      <c r="B23" s="69"/>
      <c r="C23" s="10" t="s">
        <v>93</v>
      </c>
      <c r="D23" s="62" t="s">
        <v>431</v>
      </c>
      <c r="E23" s="9"/>
      <c r="F23" s="9"/>
      <c r="G23" s="9"/>
      <c r="H23" s="10"/>
      <c r="I23" s="63"/>
      <c r="J23" s="63"/>
      <c r="K23" s="64"/>
    </row>
    <row r="24" customFormat="false" ht="15" hidden="false" customHeight="false" outlineLevel="0" collapsed="false">
      <c r="A24" s="67" t="s">
        <v>448</v>
      </c>
      <c r="B24" s="69"/>
      <c r="C24" s="10" t="s">
        <v>430</v>
      </c>
      <c r="D24" s="62" t="s">
        <v>450</v>
      </c>
      <c r="E24" s="9"/>
      <c r="F24" s="9"/>
      <c r="G24" s="9"/>
      <c r="H24" s="10"/>
      <c r="I24" s="63"/>
      <c r="J24" s="63"/>
      <c r="K24" s="64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1" width="46.8097165991903"/>
    <col collapsed="false" hidden="false" max="2" min="2" style="1" width="27.8502024291498"/>
    <col collapsed="false" hidden="false" max="3" min="3" style="1" width="13.0688259109312"/>
    <col collapsed="false" hidden="false" max="4" min="4" style="1" width="20.0323886639676"/>
    <col collapsed="false" hidden="false" max="5" min="5" style="1" width="45.8461538461538"/>
    <col collapsed="false" hidden="false" max="6" min="6" style="1" width="8.46153846153846"/>
    <col collapsed="false" hidden="false" max="7" min="7" style="1" width="17.0323886639676"/>
    <col collapsed="false" hidden="false" max="27" min="8" style="1" width="8.46153846153846"/>
    <col collapsed="false" hidden="false" max="1025" min="28" style="1" width="14.5668016194332"/>
  </cols>
  <sheetData>
    <row r="1" customFormat="false" ht="15" hidden="false" customHeight="false" outlineLevel="0" collapsed="false">
      <c r="A1" s="1" t="n">
        <f aca="false">COUNTA(A3:AT3)-1</f>
        <v>6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5.75" hidden="false" customHeight="false" outlineLevel="0" collapsed="false">
      <c r="A3" s="70" t="s">
        <v>451</v>
      </c>
      <c r="B3" s="71" t="s">
        <v>452</v>
      </c>
      <c r="C3" s="71" t="s">
        <v>453</v>
      </c>
      <c r="D3" s="71" t="s">
        <v>454</v>
      </c>
      <c r="E3" s="72" t="s">
        <v>455</v>
      </c>
      <c r="F3" s="72" t="s">
        <v>456</v>
      </c>
      <c r="G3" s="72" t="s">
        <v>457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4"/>
    </row>
    <row r="4" customFormat="false" ht="15" hidden="false" customHeight="false" outlineLevel="0" collapsed="false">
      <c r="A4" s="75" t="s">
        <v>458</v>
      </c>
      <c r="B4" s="76" t="n">
        <f aca="false">SUM(B7:B11)</f>
        <v>64999996</v>
      </c>
      <c r="C4" s="76" t="n">
        <f aca="false">SUM(C7:C11)</f>
        <v>900000</v>
      </c>
      <c r="D4" s="77" t="s">
        <v>459</v>
      </c>
      <c r="E4" s="78" t="s">
        <v>460</v>
      </c>
      <c r="F4" s="76" t="n">
        <f aca="false">SUM(F7:F11)</f>
        <v>0</v>
      </c>
      <c r="G4" s="76" t="n">
        <f aca="false">SUM(G7:G11)</f>
        <v>0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15" hidden="false" customHeight="false" outlineLevel="0" collapsed="false">
      <c r="A5" s="79" t="s">
        <v>461</v>
      </c>
      <c r="B5" s="80" t="n">
        <f aca="false">B7</f>
        <v>50000000</v>
      </c>
      <c r="C5" s="78" t="n">
        <f aca="false">C7</f>
        <v>0</v>
      </c>
      <c r="D5" s="77" t="s">
        <v>205</v>
      </c>
      <c r="E5" s="78" t="s">
        <v>460</v>
      </c>
      <c r="F5" s="63" t="str">
        <f aca="false">F7</f>
        <v>TBD</v>
      </c>
      <c r="G5" s="63" t="str">
        <f aca="false">G7</f>
        <v>TBD</v>
      </c>
      <c r="H5" s="63"/>
      <c r="I5" s="63"/>
      <c r="J5" s="63"/>
    </row>
    <row r="6" customFormat="false" ht="15" hidden="false" customHeight="false" outlineLevel="0" collapsed="false">
      <c r="A6" s="79" t="s">
        <v>209</v>
      </c>
      <c r="B6" s="76" t="n">
        <f aca="false">SUM(B8:B11)</f>
        <v>14999996</v>
      </c>
      <c r="C6" s="76" t="n">
        <f aca="false">SUM(C8:C11)</f>
        <v>900000</v>
      </c>
      <c r="D6" s="77" t="s">
        <v>209</v>
      </c>
      <c r="E6" s="78" t="s">
        <v>460</v>
      </c>
      <c r="F6" s="76" t="n">
        <f aca="false">SUM(F8:F11)</f>
        <v>0</v>
      </c>
      <c r="G6" s="76" t="n">
        <f aca="false">SUM(G8:G11)</f>
        <v>0</v>
      </c>
      <c r="H6" s="63"/>
      <c r="I6" s="63"/>
      <c r="J6" s="63"/>
    </row>
    <row r="7" customFormat="false" ht="15" hidden="false" customHeight="false" outlineLevel="0" collapsed="false">
      <c r="A7" s="81" t="s">
        <v>462</v>
      </c>
      <c r="B7" s="80" t="n">
        <v>50000000</v>
      </c>
      <c r="C7" s="78" t="n">
        <v>0</v>
      </c>
      <c r="D7" s="77" t="s">
        <v>205</v>
      </c>
      <c r="E7" s="63" t="s">
        <v>463</v>
      </c>
      <c r="F7" s="63" t="s">
        <v>223</v>
      </c>
      <c r="G7" s="63" t="s">
        <v>223</v>
      </c>
      <c r="H7" s="63"/>
      <c r="I7" s="63"/>
      <c r="J7" s="63"/>
    </row>
    <row r="8" customFormat="false" ht="15" hidden="false" customHeight="false" outlineLevel="0" collapsed="false">
      <c r="A8" s="82" t="s">
        <v>464</v>
      </c>
      <c r="B8" s="76" t="n">
        <v>999999</v>
      </c>
      <c r="C8" s="83" t="n">
        <v>900000</v>
      </c>
      <c r="D8" s="77" t="s">
        <v>209</v>
      </c>
      <c r="E8" s="78" t="s">
        <v>465</v>
      </c>
      <c r="F8" s="63" t="s">
        <v>223</v>
      </c>
      <c r="G8" s="63" t="s">
        <v>223</v>
      </c>
      <c r="H8" s="63"/>
      <c r="I8" s="63"/>
      <c r="J8" s="63"/>
    </row>
    <row r="9" customFormat="false" ht="15" hidden="false" customHeight="false" outlineLevel="0" collapsed="false">
      <c r="A9" s="84" t="s">
        <v>466</v>
      </c>
      <c r="B9" s="76" t="n">
        <v>999999</v>
      </c>
      <c r="C9" s="78" t="n">
        <v>0</v>
      </c>
      <c r="D9" s="77" t="s">
        <v>209</v>
      </c>
      <c r="E9" s="63" t="s">
        <v>467</v>
      </c>
      <c r="F9" s="63" t="s">
        <v>468</v>
      </c>
      <c r="G9" s="63" t="s">
        <v>469</v>
      </c>
      <c r="H9" s="63"/>
      <c r="I9" s="63"/>
      <c r="J9" s="63"/>
    </row>
    <row r="10" customFormat="false" ht="15" hidden="false" customHeight="false" outlineLevel="0" collapsed="false">
      <c r="A10" s="81" t="s">
        <v>470</v>
      </c>
      <c r="B10" s="76" t="n">
        <v>999999</v>
      </c>
      <c r="C10" s="78" t="n">
        <v>0</v>
      </c>
      <c r="D10" s="77" t="s">
        <v>209</v>
      </c>
      <c r="E10" s="63" t="s">
        <v>471</v>
      </c>
      <c r="F10" s="63" t="s">
        <v>223</v>
      </c>
      <c r="G10" s="63" t="s">
        <v>223</v>
      </c>
    </row>
    <row r="11" customFormat="false" ht="15" hidden="false" customHeight="false" outlineLevel="0" collapsed="false">
      <c r="A11" s="85" t="s">
        <v>472</v>
      </c>
      <c r="B11" s="76" t="n">
        <v>11999999</v>
      </c>
      <c r="C11" s="78" t="n">
        <v>0</v>
      </c>
      <c r="D11" s="77" t="s">
        <v>209</v>
      </c>
      <c r="E11" s="86" t="s">
        <v>473</v>
      </c>
      <c r="F11" s="63" t="s">
        <v>223</v>
      </c>
      <c r="G11" s="63" t="s">
        <v>223</v>
      </c>
    </row>
    <row r="12" customFormat="false" ht="15.75" hidden="false" customHeight="false" outlineLevel="0" collapsed="false">
      <c r="A12" s="87"/>
      <c r="B12" s="80"/>
      <c r="C12" s="78"/>
      <c r="D12" s="77"/>
      <c r="E12" s="63"/>
      <c r="F12" s="63"/>
      <c r="G12" s="6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1" width="41.9919028340081"/>
    <col collapsed="false" hidden="false" max="2" min="2" style="1" width="24.6356275303644"/>
    <col collapsed="false" hidden="false" max="3" min="3" style="1" width="49.8097165991903"/>
    <col collapsed="false" hidden="false" max="4" min="4" style="1" width="24.6356275303644"/>
    <col collapsed="false" hidden="false" max="6" min="5" style="1" width="8.46153846153846"/>
    <col collapsed="false" hidden="false" max="26" min="7" style="1" width="8.67611336032389"/>
    <col collapsed="false" hidden="false" max="1025" min="27" style="1" width="14.5668016194332"/>
  </cols>
  <sheetData>
    <row r="1" customFormat="false" ht="15" hidden="false" customHeight="false" outlineLevel="0" collapsed="false">
      <c r="A1" s="63" t="s">
        <v>99</v>
      </c>
      <c r="B1" s="88" t="s">
        <v>474</v>
      </c>
      <c r="C1" s="88" t="s">
        <v>475</v>
      </c>
      <c r="D1" s="88" t="s">
        <v>476</v>
      </c>
      <c r="E1" s="88" t="s">
        <v>477</v>
      </c>
    </row>
    <row r="2" customFormat="false" ht="15" hidden="false" customHeight="false" outlineLevel="0" collapsed="false">
      <c r="A2" s="89" t="s">
        <v>462</v>
      </c>
      <c r="B2" s="89" t="s">
        <v>452</v>
      </c>
      <c r="C2" s="1" t="str">
        <f aca="false">A2&amp;"-"&amp;B2</f>
        <v> 15 East 63rd Street NYC   10065-Appl Value</v>
      </c>
      <c r="D2" s="1" t="e">
        <f aca="false">MATCH(C2,CommonBrain!$M$3:$M$170,0)</f>
        <v>#N/A</v>
      </c>
      <c r="E2" s="63" t="s">
        <v>478</v>
      </c>
    </row>
    <row r="3" customFormat="false" ht="15" hidden="false" customHeight="false" outlineLevel="0" collapsed="false">
      <c r="A3" s="89" t="s">
        <v>466</v>
      </c>
      <c r="B3" s="89" t="s">
        <v>455</v>
      </c>
      <c r="C3" s="1" t="str">
        <f aca="false">A3&amp;"-"&amp;B3</f>
        <v>313 McCouns Lane Oyster Bay Cove, NY 11771-Description</v>
      </c>
      <c r="D3" s="1" t="e">
        <f aca="false">MATCH(C3,CommonBrain!$M$3:$M$170,0)</f>
        <v>#N/A</v>
      </c>
      <c r="E3" s="90" t="s">
        <v>479</v>
      </c>
    </row>
    <row r="4" customFormat="false" ht="15" hidden="false" customHeight="false" outlineLevel="0" collapsed="false">
      <c r="A4" s="89" t="s">
        <v>472</v>
      </c>
      <c r="B4" s="89" t="s">
        <v>455</v>
      </c>
      <c r="C4" s="1" t="str">
        <f aca="false">A4&amp;"-"&amp;B4</f>
        <v>163 E 69th Street -Description</v>
      </c>
      <c r="D4" s="1" t="e">
        <f aca="false">MATCH(C4,CommonBrain!$M$3:$M$170,0)</f>
        <v>#N/A</v>
      </c>
      <c r="E4" s="90" t="s">
        <v>480</v>
      </c>
    </row>
    <row r="5" customFormat="false" ht="15" hidden="false" customHeight="false" outlineLevel="0" collapsed="false">
      <c r="A5" s="89" t="s">
        <v>481</v>
      </c>
      <c r="B5" s="89" t="s">
        <v>455</v>
      </c>
      <c r="C5" s="1" t="str">
        <f aca="false">A5&amp;"-"&amp;B5</f>
        <v> 135 East 19th Street NYC 10003 -Description</v>
      </c>
      <c r="D5" s="1" t="e">
        <f aca="false">MATCH(C5,CommonBrain!$M$3:$M$170,0)</f>
        <v>#N/A</v>
      </c>
      <c r="E5" s="90" t="s">
        <v>482</v>
      </c>
    </row>
    <row r="6" customFormat="false" ht="15" hidden="false" customHeight="true" outlineLevel="0" collapsed="false">
      <c r="A6" s="0"/>
      <c r="B6" s="0"/>
      <c r="C6" s="0"/>
    </row>
    <row r="7" customFormat="false" ht="15" hidden="false" customHeight="true" outlineLevel="0" collapsed="false">
      <c r="A7" s="0"/>
      <c r="B7" s="0"/>
      <c r="C7" s="0"/>
    </row>
    <row r="8" customFormat="false" ht="15" hidden="false" customHeight="true" outlineLevel="0" collapsed="false">
      <c r="A8" s="0"/>
      <c r="B8" s="0"/>
      <c r="C8" s="0"/>
    </row>
    <row r="9" customFormat="false" ht="15" hidden="false" customHeight="true" outlineLevel="0" collapsed="false">
      <c r="A9" s="0"/>
      <c r="B9" s="0"/>
      <c r="C9" s="0"/>
    </row>
    <row r="10" customFormat="false" ht="15" hidden="false" customHeight="true" outlineLevel="0" collapsed="false">
      <c r="A10" s="0"/>
      <c r="B10" s="0"/>
      <c r="C10" s="0"/>
    </row>
    <row r="11" customFormat="false" ht="15" hidden="false" customHeight="true" outlineLevel="0" collapsed="false">
      <c r="A11" s="0"/>
      <c r="B11" s="0"/>
      <c r="C11" s="0"/>
    </row>
    <row r="12" customFormat="false" ht="15" hidden="false" customHeight="true" outlineLevel="0" collapsed="false">
      <c r="A12" s="0"/>
      <c r="B12" s="0"/>
      <c r="C12" s="0"/>
    </row>
    <row r="13" customFormat="false" ht="15" hidden="false" customHeight="true" outlineLevel="0" collapsed="false">
      <c r="A13" s="0"/>
      <c r="B13" s="0"/>
      <c r="C13" s="0"/>
    </row>
    <row r="14" customFormat="false" ht="15" hidden="false" customHeight="true" outlineLevel="0" collapsed="false">
      <c r="A14" s="0"/>
      <c r="B14" s="0"/>
      <c r="C14" s="0"/>
    </row>
    <row r="15" customFormat="false" ht="15" hidden="false" customHeight="true" outlineLevel="0" collapsed="false">
      <c r="A15" s="1" t="s">
        <v>483</v>
      </c>
      <c r="B15" s="1" t="s">
        <v>484</v>
      </c>
      <c r="C15" s="1" t="s">
        <v>485</v>
      </c>
    </row>
    <row r="16" customFormat="false" ht="15" hidden="false" customHeight="true" outlineLevel="0" collapsed="false">
      <c r="A16" s="1" t="s">
        <v>410</v>
      </c>
      <c r="B16" s="1" t="s">
        <v>486</v>
      </c>
      <c r="C16" s="91" t="s">
        <v>487</v>
      </c>
    </row>
    <row r="17" customFormat="false" ht="15" hidden="false" customHeight="true" outlineLevel="0" collapsed="false">
      <c r="A17" s="1" t="s">
        <v>412</v>
      </c>
      <c r="B17" s="1" t="s">
        <v>488</v>
      </c>
      <c r="C17" s="91" t="s">
        <v>489</v>
      </c>
    </row>
    <row r="18" customFormat="false" ht="15" hidden="false" customHeight="true" outlineLevel="0" collapsed="false">
      <c r="A18" s="1" t="s">
        <v>414</v>
      </c>
      <c r="B18" s="1" t="s">
        <v>490</v>
      </c>
      <c r="C18" s="91" t="s">
        <v>491</v>
      </c>
    </row>
    <row r="19" customFormat="false" ht="15" hidden="false" customHeight="true" outlineLevel="0" collapsed="false">
      <c r="A19" s="1" t="s">
        <v>416</v>
      </c>
      <c r="B19" s="1" t="s">
        <v>492</v>
      </c>
      <c r="C19" s="91" t="s">
        <v>493</v>
      </c>
    </row>
    <row r="20" customFormat="false" ht="15" hidden="false" customHeight="true" outlineLevel="0" collapsed="false">
      <c r="A20" s="1" t="s">
        <v>418</v>
      </c>
      <c r="B20" s="1" t="s">
        <v>494</v>
      </c>
      <c r="C20" s="91" t="s">
        <v>495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A2:A5" type="list">
      <formula1>Addresses</formula1>
      <formula2>0</formula2>
    </dataValidation>
    <dataValidation allowBlank="true" operator="between" showDropDown="false" showErrorMessage="true" showInputMessage="false" sqref="B2:B5" type="list">
      <formula1>Cats</formula1>
      <formula2>0</formula2>
    </dataValidation>
  </dataValidations>
  <hyperlinks>
    <hyperlink ref="E3" r:id="rId1" display="https://www.zillow.com/homedetails/313-Mccouns-Ln-Oyster-Bay-NY-11771/31161034_zpid/"/>
    <hyperlink ref="E4" r:id="rId2" display="https://streeteasy.com/sale/1321532"/>
    <hyperlink ref="E5" r:id="rId3" display="http://daytoninmanhattan.blogspot.com/2012/06/joseph-b-thomas-house-no-135-east-19th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4.39271255060729"/>
    <col collapsed="false" hidden="false" max="2" min="2" style="0" width="25.6032388663968"/>
    <col collapsed="false" hidden="false" max="3" min="3" style="0" width="52.914979757085"/>
    <col collapsed="false" hidden="false" max="4" min="4" style="0" width="22.6032388663968"/>
    <col collapsed="false" hidden="false" max="5" min="5" style="0" width="13.1740890688259"/>
    <col collapsed="false" hidden="false" max="7" min="6" style="0" width="3.8582995951417"/>
    <col collapsed="false" hidden="false" max="8" min="8" style="0" width="17.5668016194332"/>
    <col collapsed="false" hidden="false" max="9" min="9" style="0" width="13.0688259109312"/>
    <col collapsed="false" hidden="false" max="10" min="10" style="0" width="14.0323886639676"/>
    <col collapsed="false" hidden="false" max="11" min="11" style="0" width="19.6032388663968"/>
    <col collapsed="false" hidden="false" max="12" min="12" style="0" width="11.0323886639676"/>
    <col collapsed="false" hidden="false" max="13" min="13" style="0" width="11.9959514170041"/>
    <col collapsed="false" hidden="false" max="16" min="14" style="0" width="12.2105263157895"/>
    <col collapsed="false" hidden="false" max="17" min="17" style="0" width="19.6032388663968"/>
    <col collapsed="false" hidden="false" max="18" min="18" style="0" width="18.2105263157895"/>
    <col collapsed="false" hidden="false" max="1025" min="19" style="0" width="8.89068825910931"/>
  </cols>
  <sheetData>
    <row r="1" customFormat="false" ht="21.75" hidden="false" customHeight="false" outlineLevel="0" collapsed="false">
      <c r="B1" s="92" t="s">
        <v>496</v>
      </c>
      <c r="C1" s="93" t="n">
        <v>1</v>
      </c>
      <c r="H1" s="94" t="s">
        <v>497</v>
      </c>
      <c r="I1" s="95" t="n">
        <v>12</v>
      </c>
      <c r="J1" s="96" t="n">
        <f aca="true">OFFSET(ByMonthAnchor,0,CurrentMonth)</f>
        <v>0</v>
      </c>
    </row>
    <row r="2" customFormat="false" ht="33" hidden="false" customHeight="true" outlineLevel="0" collapsed="false">
      <c r="A2" s="38"/>
      <c r="B2" s="97" t="s">
        <v>498</v>
      </c>
      <c r="C2" s="98" t="s">
        <v>499</v>
      </c>
      <c r="D2" s="39"/>
      <c r="E2" s="39"/>
      <c r="F2" s="39"/>
      <c r="G2" s="39"/>
      <c r="H2" s="39"/>
      <c r="I2" s="39" t="s">
        <v>500</v>
      </c>
      <c r="J2" s="99" t="n">
        <v>43466</v>
      </c>
      <c r="K2" s="39"/>
      <c r="L2" s="39"/>
      <c r="M2" s="39"/>
      <c r="N2" s="39"/>
      <c r="O2" s="39"/>
      <c r="P2" s="39"/>
      <c r="Q2" s="39"/>
      <c r="R2" s="40"/>
    </row>
    <row r="3" customFormat="false" ht="112.5" hidden="false" customHeight="true" outlineLevel="0" collapsed="false">
      <c r="A3" s="100"/>
      <c r="B3" s="101" t="s">
        <v>388</v>
      </c>
      <c r="C3" s="102" t="str">
        <f aca="true">OFFSET(TenantNameAnchor,CurrentTenant,0)</f>
        <v>Triple Net Tenant</v>
      </c>
      <c r="D3" s="41"/>
      <c r="E3" s="41"/>
      <c r="F3" s="41"/>
      <c r="G3" s="41" t="s">
        <v>501</v>
      </c>
      <c r="H3" s="103" t="s">
        <v>502</v>
      </c>
      <c r="I3" s="104" t="str">
        <f aca="false">IF(RunByPeriod="Year","2018", "This Month") &amp; " Expense Amount"</f>
        <v>This Month Expense Amount</v>
      </c>
      <c r="J3" s="104" t="s">
        <v>503</v>
      </c>
      <c r="K3" s="104" t="s">
        <v>504</v>
      </c>
      <c r="L3" s="104" t="s">
        <v>505</v>
      </c>
      <c r="M3" s="104" t="s">
        <v>506</v>
      </c>
      <c r="N3" s="104" t="str">
        <f aca="false">"Recovery Amount for the " &amp;RunByPeriod</f>
        <v>Recovery Amount for the Month</v>
      </c>
      <c r="O3" s="104" t="s">
        <v>507</v>
      </c>
      <c r="P3" s="104" t="s">
        <v>508</v>
      </c>
      <c r="Q3" s="105" t="s">
        <v>509</v>
      </c>
      <c r="R3" s="106" t="s">
        <v>510</v>
      </c>
    </row>
    <row r="4" customFormat="false" ht="15.75" hidden="false" customHeight="false" outlineLevel="0" collapsed="false">
      <c r="A4" s="100"/>
      <c r="B4" s="107" t="str">
        <f aca="false">LeaseStartAnchor</f>
        <v>LeaseStart</v>
      </c>
      <c r="C4" s="108" t="n">
        <f aca="true">OFFSET(LeaseStartAnchor,CurrentTenant,0)</f>
        <v>43101</v>
      </c>
      <c r="D4" s="41"/>
      <c r="E4" s="109"/>
      <c r="F4" s="41"/>
      <c r="G4" s="41" t="n">
        <v>1</v>
      </c>
      <c r="H4" s="41" t="str">
        <f aca="true">OFFSET(ExpenseAnchor,$G4,0)</f>
        <v>Taxes</v>
      </c>
      <c r="I4" s="32" t="n">
        <f aca="true">IF(RunByPeriod="Year",OFFSET(ByYearAnchor,$G4,0),OFFSET(ByMonthAnchor,$G4,CurrentMonth-1))</f>
        <v>4291.66666666667</v>
      </c>
      <c r="J4" s="110" t="n">
        <f aca="false">CurrentTenantPhysical*$I4</f>
        <v>858.333333333334</v>
      </c>
      <c r="K4" s="32" t="n">
        <f aca="false">CurrentTenantMinShare*I4</f>
        <v>858.333333333334</v>
      </c>
      <c r="L4" s="111" t="str">
        <f aca="false">IF(C8="NNN","NNN",C8)</f>
        <v>NNN</v>
      </c>
      <c r="M4" s="32" t="n">
        <f aca="false">IF($L4="Gross","Gross",IF(C8="NNN",0,IF($C14="Year 1",$I14,$D19))/IF(RunByPeriod="Month",12,1))</f>
        <v>0</v>
      </c>
      <c r="N4" s="110" t="n">
        <f aca="false">MAX(0,IF(OR(CurrentTenantVacant="Yes",C8="Gross"),0,I4-M4))</f>
        <v>4291.66666666667</v>
      </c>
      <c r="O4" s="110" t="n">
        <f aca="false">IF(CurrentTenantVacant="Yes",0,MIN(Seasoning/12,1)*N4)</f>
        <v>4291.66666666667</v>
      </c>
      <c r="P4" s="112" t="n">
        <f aca="false">N4/I4</f>
        <v>1</v>
      </c>
      <c r="Q4" s="113" t="n">
        <f aca="false">MAX($D$5:$D$6)*O4</f>
        <v>858.333333333334</v>
      </c>
      <c r="R4" s="114" t="n">
        <f aca="false">Q4/J4</f>
        <v>1</v>
      </c>
    </row>
    <row r="5" customFormat="false" ht="15.75" hidden="false" customHeight="false" outlineLevel="0" collapsed="false">
      <c r="A5" s="100"/>
      <c r="B5" s="107" t="str">
        <f aca="false">SquareFootageAnchor</f>
        <v>SquareFootage</v>
      </c>
      <c r="C5" s="115" t="n">
        <f aca="true">OFFSET(SquareFootageAnchor,CurrentTenant,0)</f>
        <v>10000</v>
      </c>
      <c r="D5" s="116" t="n">
        <f aca="false">C5/C25</f>
        <v>0.2</v>
      </c>
      <c r="E5" s="117" t="s">
        <v>511</v>
      </c>
      <c r="F5" s="41"/>
      <c r="G5" s="41" t="n">
        <v>2</v>
      </c>
      <c r="H5" s="41" t="str">
        <f aca="true">OFFSET(ExpenseAnchor,$G5,0)</f>
        <v>Insurance</v>
      </c>
      <c r="I5" s="32" t="n">
        <f aca="true">IF(RunByPeriod="Year",OFFSET(ByYearAnchor,$G5,0),OFFSET(ByMonthAnchor,$G5,CurrentMonth-1))</f>
        <v>21666.6666666667</v>
      </c>
      <c r="J5" s="110" t="n">
        <f aca="false">CurrentTenantPhysical*$I5</f>
        <v>4333.33333333333</v>
      </c>
      <c r="K5" s="32" t="n">
        <f aca="false">CurrentTenantMinShare*I5</f>
        <v>4333.33333333333</v>
      </c>
      <c r="L5" s="111" t="str">
        <f aca="false">IF(C9="NNN","NNN",C9)</f>
        <v>NNN</v>
      </c>
      <c r="M5" s="32" t="n">
        <f aca="false">IF($L5="Gross","Gross",IF(C9="NNN",0,IF($C15="Year 1",$I15,$D20))/IF(RunByPeriod="Month",12,1))</f>
        <v>0</v>
      </c>
      <c r="N5" s="110" t="n">
        <f aca="false">MAX(0,IF(OR(CurrentTenantVacant="Yes",C9="Gross"),0,I5-M5))</f>
        <v>21666.6666666667</v>
      </c>
      <c r="O5" s="110" t="n">
        <f aca="false">IF(CurrentTenantVacant="Yes",0,MIN(Seasoning/12,1)*N5)</f>
        <v>21666.6666666667</v>
      </c>
      <c r="P5" s="112" t="n">
        <f aca="false">N5/I5</f>
        <v>1</v>
      </c>
      <c r="Q5" s="118" t="n">
        <f aca="false">MAX($D$5:$D$6)*O5</f>
        <v>4333.33333333333</v>
      </c>
      <c r="R5" s="114" t="n">
        <f aca="false">Q5/J5</f>
        <v>1</v>
      </c>
    </row>
    <row r="6" customFormat="false" ht="15.75" hidden="false" customHeight="false" outlineLevel="0" collapsed="false">
      <c r="A6" s="100"/>
      <c r="B6" s="107" t="str">
        <f aca="false">MinimumOccupancyGrossupAnchor</f>
        <v>None</v>
      </c>
      <c r="C6" s="119" t="str">
        <f aca="true">OFFSET(MinimumOccupancyGrossupAnchor,CurrentTenant,0)</f>
        <v>None</v>
      </c>
      <c r="D6" s="120" t="n">
        <f aca="false">IF(C6="None",CurrentTenantPhysical,C26/C27*C6)</f>
        <v>0.2</v>
      </c>
      <c r="E6" s="117" t="s">
        <v>512</v>
      </c>
      <c r="F6" s="41"/>
      <c r="G6" s="41" t="n">
        <v>3</v>
      </c>
      <c r="H6" s="41" t="str">
        <f aca="true">OFFSET(ExpenseAnchor,$G6,0)</f>
        <v>Other Cam Expense</v>
      </c>
      <c r="I6" s="32" t="n">
        <f aca="true">IF(RunByPeriod="Year",OFFSET(ByYearAnchor,$G6,0),OFFSET(ByMonthAnchor,$G6,CurrentMonth-1))</f>
        <v>8666.66666666667</v>
      </c>
      <c r="J6" s="110" t="n">
        <f aca="false">CurrentTenantPhysical*$I6</f>
        <v>1733.33333333333</v>
      </c>
      <c r="K6" s="32" t="n">
        <f aca="false">CurrentTenantMinShare*I6</f>
        <v>1733.33333333333</v>
      </c>
      <c r="L6" s="111" t="str">
        <f aca="false">IF(C10="NNN","NNN",C10)</f>
        <v>NNN</v>
      </c>
      <c r="M6" s="32" t="n">
        <f aca="false">IF($L6="Gross","Gross",IF(C10="NNN",0,IF($C16="Year 1",$I16,$D21))/IF(RunByPeriod="Month",12,1))</f>
        <v>0</v>
      </c>
      <c r="N6" s="110" t="n">
        <f aca="false">MAX(0,IF(OR(CurrentTenantVacant="Yes",C10="Gross"),0,I6-M6))</f>
        <v>8666.66666666667</v>
      </c>
      <c r="O6" s="110" t="n">
        <f aca="false">IF(CurrentTenantVacant="Yes",0,MIN(Seasoning/12,1)*N6)</f>
        <v>8666.66666666667</v>
      </c>
      <c r="P6" s="112" t="n">
        <f aca="false">N6/I6</f>
        <v>1</v>
      </c>
      <c r="Q6" s="121" t="n">
        <f aca="false">MAX($D$5:$D$6)*O6</f>
        <v>1733.33333333333</v>
      </c>
      <c r="R6" s="122" t="n">
        <f aca="false">Q6/J6</f>
        <v>1</v>
      </c>
    </row>
    <row r="7" customFormat="false" ht="15.75" hidden="false" customHeight="false" outlineLevel="0" collapsed="false">
      <c r="A7" s="100"/>
      <c r="B7" s="107" t="str">
        <f aca="false">LeaseFirstPayAnchor</f>
        <v>LeaseFirstPay</v>
      </c>
      <c r="C7" s="108" t="n">
        <f aca="true">OFFSET(LeaseFirstPayAnchor,CurrentTenant,0)</f>
        <v>43191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102"/>
      <c r="R7" s="114"/>
    </row>
    <row r="8" customFormat="false" ht="15.75" hidden="false" customHeight="false" outlineLevel="0" collapsed="false">
      <c r="A8" s="100"/>
      <c r="B8" s="107" t="str">
        <f aca="false">CAMTypeTaxAnchor</f>
        <v>CAMTypeTax</v>
      </c>
      <c r="C8" s="102" t="str">
        <f aca="true">OFFSET(CAMTypeTaxAnchor,CurrentTenant,0)</f>
        <v>NNN</v>
      </c>
      <c r="D8" s="41"/>
      <c r="E8" s="41"/>
      <c r="F8" s="41"/>
      <c r="G8" s="41"/>
      <c r="H8" s="41" t="s">
        <v>513</v>
      </c>
      <c r="I8" s="110" t="n">
        <f aca="false">SUM(I4:I6)</f>
        <v>34625</v>
      </c>
      <c r="J8" s="110" t="n">
        <f aca="false">SUM(J4:J6)</f>
        <v>6925</v>
      </c>
      <c r="K8" s="110" t="n">
        <f aca="false">SUM(K4:K6)</f>
        <v>6925</v>
      </c>
      <c r="L8" s="110"/>
      <c r="M8" s="110"/>
      <c r="N8" s="110" t="n">
        <f aca="false">SUM(N4:N6)</f>
        <v>34625</v>
      </c>
      <c r="O8" s="110" t="n">
        <f aca="false">SUM(O4:O6)</f>
        <v>34625</v>
      </c>
      <c r="P8" s="112" t="n">
        <f aca="false">N8/I8</f>
        <v>1</v>
      </c>
      <c r="Q8" s="123" t="n">
        <f aca="false">SUM(Q4:Q6)</f>
        <v>6925</v>
      </c>
      <c r="R8" s="114" t="n">
        <f aca="false">Q8/J8</f>
        <v>1</v>
      </c>
    </row>
    <row r="9" customFormat="false" ht="15" hidden="false" customHeight="false" outlineLevel="0" collapsed="false">
      <c r="A9" s="100"/>
      <c r="B9" s="107" t="str">
        <f aca="false">CAMTypeInsuranceAnchor</f>
        <v>CAMTypeInsurance</v>
      </c>
      <c r="C9" s="102" t="str">
        <f aca="true">OFFSET(CAMTypeInsuranceAnchor,CurrentTenant,0)</f>
        <v>NNN</v>
      </c>
      <c r="D9" s="41"/>
      <c r="E9" s="41"/>
      <c r="F9" s="41"/>
      <c r="G9" s="41"/>
      <c r="H9" s="41"/>
      <c r="I9" s="41"/>
      <c r="J9" s="124" t="n">
        <f aca="false">J8/$I$8</f>
        <v>0.2</v>
      </c>
      <c r="K9" s="124" t="n">
        <f aca="false">K8/$I$8</f>
        <v>0.2</v>
      </c>
      <c r="L9" s="124"/>
      <c r="M9" s="124"/>
      <c r="N9" s="41"/>
      <c r="O9" s="41"/>
      <c r="P9" s="41"/>
      <c r="Q9" s="41"/>
      <c r="R9" s="125"/>
    </row>
    <row r="10" customFormat="false" ht="15" hidden="false" customHeight="false" outlineLevel="0" collapsed="false">
      <c r="A10" s="100"/>
      <c r="B10" s="107" t="str">
        <f aca="false">CAMTypeOtherAnchor</f>
        <v>CAMTypeOther</v>
      </c>
      <c r="C10" s="102" t="str">
        <f aca="true">OFFSET(CAMTypeOtherAnchor,CurrentTenant,0)</f>
        <v>NNN</v>
      </c>
      <c r="D10" s="41"/>
      <c r="E10" s="41"/>
      <c r="F10" s="41"/>
      <c r="G10" s="41"/>
      <c r="H10" s="41"/>
      <c r="I10" s="41"/>
      <c r="J10" s="124"/>
      <c r="K10" s="124"/>
      <c r="L10" s="124"/>
      <c r="M10" s="124"/>
      <c r="N10" s="41"/>
      <c r="O10" s="41"/>
      <c r="P10" s="41"/>
      <c r="Q10" s="41"/>
      <c r="R10" s="125"/>
    </row>
    <row r="11" customFormat="false" ht="15" hidden="false" customHeight="false" outlineLevel="0" collapsed="false">
      <c r="A11" s="100"/>
      <c r="B11" s="107" t="str">
        <f aca="false">VacantAnchor</f>
        <v>Vacant</v>
      </c>
      <c r="C11" s="102" t="str">
        <f aca="true">OFFSET(VacantAnchor,CurrentTenant,0)</f>
        <v>No</v>
      </c>
      <c r="D11" s="41"/>
      <c r="E11" s="41"/>
      <c r="F11" s="41"/>
      <c r="G11" s="41"/>
      <c r="H11" s="41"/>
      <c r="I11" s="41"/>
      <c r="J11" s="124"/>
      <c r="K11" s="124"/>
      <c r="L11" s="124"/>
      <c r="M11" s="124"/>
      <c r="N11" s="41"/>
      <c r="O11" s="41"/>
      <c r="P11" s="41"/>
      <c r="Q11" s="41"/>
      <c r="R11" s="125"/>
    </row>
    <row r="12" customFormat="false" ht="15.75" hidden="false" customHeight="false" outlineLevel="0" collapsed="false">
      <c r="A12" s="10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125"/>
    </row>
    <row r="13" s="133" customFormat="true" ht="45.75" hidden="false" customHeight="false" outlineLevel="0" collapsed="false">
      <c r="A13" s="126"/>
      <c r="B13" s="127"/>
      <c r="C13" s="128"/>
      <c r="D13" s="129" t="s">
        <v>514</v>
      </c>
      <c r="E13" s="130" t="s">
        <v>389</v>
      </c>
      <c r="F13" s="131"/>
      <c r="G13" s="131"/>
      <c r="H13" s="129" t="s">
        <v>515</v>
      </c>
      <c r="I13" s="132" t="n">
        <f aca="false">IF(CurrentTenantVacant="Yes","Vacant",MAX(0,IF(CurrentTenantVacant="Yes","Vacant",ROUND((EffectiveDate-IF(CalcYear1Method="LeaseFirstPay",LeaseFirstPay,LeaseStart))/30,0))))</f>
        <v>12</v>
      </c>
      <c r="J13" s="131"/>
      <c r="N13" s="131"/>
      <c r="O13" s="131"/>
      <c r="P13" s="131"/>
      <c r="Q13" s="134" t="s">
        <v>516</v>
      </c>
      <c r="R13" s="135" t="s">
        <v>517</v>
      </c>
    </row>
    <row r="14" customFormat="false" ht="15" hidden="false" customHeight="false" outlineLevel="0" collapsed="false">
      <c r="A14" s="38"/>
      <c r="B14" s="136" t="s">
        <v>395</v>
      </c>
      <c r="C14" s="137" t="str">
        <f aca="true">OFFSET(INDIRECT($B14&amp;"Anchor"),CurrentTenant,0)</f>
        <v>NNN</v>
      </c>
      <c r="D14" s="138" t="s">
        <v>518</v>
      </c>
      <c r="E14" s="139" t="n">
        <f aca="true">IF(Seasoning&lt;12,0,IF(C14="Gross","Gross",IF(CurrentTenantVacant="Yes","Vacant",SUM(OFFSET(TaxExpenseMonth,0,MATCH(INDIRECT(CalcYear1Method),MonthPeriods,0),1,12)))))</f>
        <v>51500</v>
      </c>
      <c r="F14" s="39"/>
      <c r="G14" s="39"/>
      <c r="H14" s="140" t="s">
        <v>519</v>
      </c>
      <c r="I14" s="141" t="n">
        <f aca="true">IF(C14="Gross","Gross",IF(C14="NNN",0,IF(CurrentTenantVacant="Yes","Vacant",IF(C19&lt;&gt;0,C19,IF(C14="Year 1",E14,OFFSET(TaxExpense,0,MATCH(C14,TImePeriods,0)))))))</f>
        <v>0</v>
      </c>
      <c r="J14" s="41"/>
      <c r="L14" s="41"/>
      <c r="N14" s="41"/>
      <c r="O14" s="41"/>
      <c r="P14" s="142" t="str">
        <f aca="false">H4</f>
        <v>Taxes</v>
      </c>
      <c r="Q14" s="143" t="n">
        <f aca="true">IF(RunByPeriod="Month",SUM(OFFSET(RecoveriesTaxMonth,CurrentTenant,0,1,12)),OFFSET(RecoveriesTax,CurrentTenant,0))</f>
        <v>10300</v>
      </c>
      <c r="R14" s="144" t="n">
        <f aca="false">IF(RunByPeriod="month",SUM(RecoveriesTaxMonthTotal),RecoveriesTaxTotal)</f>
        <v>11215.5339805825</v>
      </c>
      <c r="T14" s="0" t="s">
        <v>520</v>
      </c>
    </row>
    <row r="15" customFormat="false" ht="15" hidden="false" customHeight="false" outlineLevel="0" collapsed="false">
      <c r="A15" s="100"/>
      <c r="B15" s="145" t="s">
        <v>398</v>
      </c>
      <c r="C15" s="102" t="str">
        <f aca="true">OFFSET(INDIRECT($B15&amp;"Anchor"),CurrentTenant,0)</f>
        <v>NNN</v>
      </c>
      <c r="D15" s="146" t="s">
        <v>518</v>
      </c>
      <c r="E15" s="147" t="n">
        <f aca="true">IF(Seasoning&lt;12,0,IF(C14="Gross","Gross",IF(CurrentTenantVacant="Yes","Vacant",SUM(OFFSET(InsuranceExpenseMonth,0,MATCH(INDIRECT(CalcYear1Method),MonthPeriods,0),1,12)))))</f>
        <v>260000</v>
      </c>
      <c r="F15" s="41"/>
      <c r="G15" s="41"/>
      <c r="H15" s="142" t="s">
        <v>519</v>
      </c>
      <c r="I15" s="148" t="n">
        <f aca="true">IF(C15="Gross","Gross",IF(C15="NNN",0,IF(CurrentTenantVacant="Yes","Vacant",IF(C20&lt;&gt;0,C20,IF(C15="Year 1",E15,OFFSET(TaxExpense,0,MATCH(C15,TImePeriods,0)))))))</f>
        <v>0</v>
      </c>
      <c r="J15" s="41"/>
      <c r="L15" s="41"/>
      <c r="N15" s="41"/>
      <c r="O15" s="41"/>
      <c r="P15" s="142" t="str">
        <f aca="false">H5</f>
        <v>Insurance</v>
      </c>
      <c r="Q15" s="149" t="n">
        <f aca="true">IF(RunByPeriod="Month",SUM(OFFSET(RecoveriesinsuranceMonth,CurrentTenant,0,1,12)),OFFSET(RecoveriesInsurance,CurrentTenant,0))</f>
        <v>52000</v>
      </c>
      <c r="R15" s="150" t="n">
        <f aca="false">IF(RunByPeriod="month",SUM(RecoveriesInsuranceMonthTotal),RecoveriesInsuranceTotal)</f>
        <v>57577.6699029126</v>
      </c>
    </row>
    <row r="16" customFormat="false" ht="15.75" hidden="false" customHeight="false" outlineLevel="0" collapsed="false">
      <c r="A16" s="151"/>
      <c r="B16" s="152" t="s">
        <v>401</v>
      </c>
      <c r="C16" s="153" t="str">
        <f aca="true">OFFSET(INDIRECT($B16&amp;"Anchor"),CurrentTenant,0)</f>
        <v>NNN</v>
      </c>
      <c r="D16" s="154" t="s">
        <v>518</v>
      </c>
      <c r="E16" s="155" t="n">
        <f aca="true">IF(Seasoning&lt;12,0,IF(C14="Gross","Gross",IF(CurrentTenantVacant="Yes","Vacant",SUM(OFFSET(OtherExpenseMonth,0,MATCH(INDIRECT(CalcYear1Method),MonthPeriods,0),1,12)))))</f>
        <v>104000</v>
      </c>
      <c r="F16" s="156"/>
      <c r="G16" s="156"/>
      <c r="H16" s="157" t="s">
        <v>519</v>
      </c>
      <c r="I16" s="158" t="n">
        <f aca="true">IF(C16="Gross","Gross",IF(C16="NNN",0,IF(CurrentTenantVacant="Yes","Vacant",IF(C21&lt;&gt;0,C21,IF(C16="Year 1",E16,OFFSET(TaxExpense,0,MATCH(C16,TImePeriods,0)))))))</f>
        <v>0</v>
      </c>
      <c r="J16" s="41"/>
      <c r="L16" s="41"/>
      <c r="N16" s="41"/>
      <c r="O16" s="41"/>
      <c r="P16" s="142" t="str">
        <f aca="false">H6</f>
        <v>Other Cam Expense</v>
      </c>
      <c r="Q16" s="159" t="n">
        <f aca="true">IF(RunByPeriod="Month",SUM(OFFSET(RecoveriesOtherMonth,CurrentTenant,0,1,12)),OFFSET(RecoveriesOther,CurrentTenant,0))</f>
        <v>20800</v>
      </c>
      <c r="R16" s="160" t="n">
        <f aca="false">IF(RunByPeriod="month",SUM(RecoveriesOtherMonthTotal),RecoveriesOtherTotal)</f>
        <v>23031.067961165</v>
      </c>
    </row>
    <row r="17" customFormat="false" ht="15.75" hidden="false" customHeight="false" outlineLevel="0" collapsed="false">
      <c r="A17" s="100"/>
      <c r="B17" s="107"/>
      <c r="C17" s="102"/>
      <c r="D17" s="146"/>
      <c r="E17" s="161"/>
      <c r="F17" s="41"/>
      <c r="G17" s="41"/>
      <c r="H17" s="142"/>
      <c r="I17" s="41"/>
      <c r="J17" s="41"/>
      <c r="K17" s="41"/>
      <c r="L17" s="41"/>
      <c r="M17" s="41"/>
      <c r="N17" s="41"/>
      <c r="O17" s="41"/>
      <c r="P17" s="41"/>
      <c r="Q17" s="162" t="s">
        <v>521</v>
      </c>
      <c r="R17" s="163" t="s">
        <v>522</v>
      </c>
    </row>
    <row r="18" customFormat="false" ht="21.75" hidden="false" customHeight="false" outlineLevel="0" collapsed="false">
      <c r="A18" s="38"/>
      <c r="B18" s="164"/>
      <c r="C18" s="137" t="s">
        <v>523</v>
      </c>
      <c r="D18" s="39" t="s">
        <v>524</v>
      </c>
      <c r="E18" s="40"/>
      <c r="F18" s="41"/>
      <c r="G18" s="41"/>
      <c r="H18" s="41"/>
      <c r="I18" s="41"/>
      <c r="J18" s="41"/>
      <c r="M18" s="165" t="s">
        <v>525</v>
      </c>
      <c r="N18" s="165"/>
      <c r="O18" s="165"/>
      <c r="P18" s="165"/>
      <c r="Q18" s="166" t="n">
        <f aca="false">SUM(Q14:Q16)</f>
        <v>83100</v>
      </c>
      <c r="R18" s="166" t="n">
        <f aca="false">SUM(R14:R16)</f>
        <v>91824.2718446602</v>
      </c>
    </row>
    <row r="19" customFormat="false" ht="15" hidden="false" customHeight="false" outlineLevel="0" collapsed="false">
      <c r="A19" s="100"/>
      <c r="B19" s="145" t="s">
        <v>396</v>
      </c>
      <c r="C19" s="167" t="n">
        <f aca="true">IF(C8="Gross","Gross",OFFSET(INDIRECT(B19 &amp;"Anchor"),CurrentTenant,0))</f>
        <v>0</v>
      </c>
      <c r="D19" s="167" t="n">
        <f aca="true">IF(C8="Gross","Gross",IF(OR(C8="NNN",CurrentTenantVacant="Yes",C14="Year 1"),0,OFFSET(TaxExpense,0,MATCH(C14,TImePeriods,0))))</f>
        <v>0</v>
      </c>
      <c r="E19" s="125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125"/>
    </row>
    <row r="20" customFormat="false" ht="15" hidden="false" customHeight="false" outlineLevel="0" collapsed="false">
      <c r="A20" s="100"/>
      <c r="B20" s="145" t="s">
        <v>399</v>
      </c>
      <c r="C20" s="167" t="n">
        <f aca="true">IF(C9="Gross","Gross",OFFSET(INDIRECT(B20 &amp;"Anchor"),CurrentTenant,0))</f>
        <v>0</v>
      </c>
      <c r="D20" s="167" t="n">
        <f aca="true">IF(C9="Gross","Gross",IF(OR(C9="NNN",CurrentTenantVacant="Yes",C15="Year 1"),0,OFFSET(InsuranceExpense,0,MATCH(C15,TImePeriods,0))))</f>
        <v>0</v>
      </c>
      <c r="E20" s="125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125"/>
    </row>
    <row r="21" customFormat="false" ht="15.75" hidden="false" customHeight="false" outlineLevel="0" collapsed="false">
      <c r="A21" s="151"/>
      <c r="B21" s="152" t="s">
        <v>402</v>
      </c>
      <c r="C21" s="168" t="n">
        <f aca="true">IF(C10="Gross","Gross",OFFSET(INDIRECT(B21 &amp;"Anchor"),CurrentTenant,0))</f>
        <v>0</v>
      </c>
      <c r="D21" s="168" t="n">
        <f aca="true">IF(C10="Gross","Gross",IF(OR(C10="NNN",CurrentTenantVacant="Yes",C16="Year 1"),0,OFFSET(OtherExpense,0,MATCH(C16,TImePeriods,0))))</f>
        <v>0</v>
      </c>
      <c r="E21" s="169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125"/>
    </row>
    <row r="22" customFormat="false" ht="15" hidden="false" customHeight="false" outlineLevel="0" collapsed="false">
      <c r="A22" s="100"/>
      <c r="B22" s="107"/>
      <c r="C22" s="102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125"/>
    </row>
    <row r="23" customFormat="false" ht="15" hidden="false" customHeight="false" outlineLevel="0" collapsed="false">
      <c r="A23" s="10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25"/>
    </row>
    <row r="24" customFormat="false" ht="15" hidden="false" customHeight="false" outlineLevel="0" collapsed="false">
      <c r="A24" s="100"/>
      <c r="B24" s="103" t="s">
        <v>526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125"/>
    </row>
    <row r="25" customFormat="false" ht="15" hidden="false" customHeight="false" outlineLevel="0" collapsed="false">
      <c r="A25" s="100"/>
      <c r="B25" s="41" t="s">
        <v>527</v>
      </c>
      <c r="C25" s="32" t="n">
        <f aca="false">TenantsCAM!E1</f>
        <v>50000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125"/>
    </row>
    <row r="26" customFormat="false" ht="15" hidden="false" customHeight="false" outlineLevel="0" collapsed="false">
      <c r="A26" s="100"/>
      <c r="B26" s="41" t="s">
        <v>528</v>
      </c>
      <c r="C26" s="32" t="n">
        <f aca="false">TenantsCAM!E10</f>
        <v>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125"/>
    </row>
    <row r="27" customFormat="false" ht="15" hidden="false" customHeight="false" outlineLevel="0" collapsed="false">
      <c r="A27" s="100"/>
      <c r="B27" s="41" t="s">
        <v>529</v>
      </c>
      <c r="C27" s="32" t="n">
        <f aca="false">C25-C26</f>
        <v>50000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125"/>
    </row>
    <row r="28" customFormat="false" ht="15" hidden="false" customHeight="false" outlineLevel="0" collapsed="false">
      <c r="A28" s="100"/>
      <c r="B28" s="41" t="s">
        <v>530</v>
      </c>
      <c r="C28" s="112" t="n">
        <f aca="false">C26/C25</f>
        <v>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125"/>
    </row>
    <row r="29" customFormat="false" ht="15" hidden="false" customHeight="false" outlineLevel="0" collapsed="false">
      <c r="A29" s="100"/>
      <c r="B29" s="41" t="s">
        <v>530</v>
      </c>
      <c r="C29" s="170" t="n">
        <f aca="false">1-C28</f>
        <v>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125"/>
    </row>
    <row r="30" customFormat="false" ht="15" hidden="false" customHeight="false" outlineLevel="0" collapsed="false">
      <c r="A30" s="10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125"/>
    </row>
    <row r="31" customFormat="false" ht="15" hidden="false" customHeight="false" outlineLevel="0" collapsed="false">
      <c r="A31" s="10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125"/>
    </row>
    <row r="32" customFormat="false" ht="15" hidden="false" customHeight="false" outlineLevel="0" collapsed="false">
      <c r="A32" s="100"/>
      <c r="B32" s="41" t="s">
        <v>531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125"/>
    </row>
    <row r="33" customFormat="false" ht="15" hidden="false" customHeight="false" outlineLevel="0" collapsed="false">
      <c r="A33" s="100"/>
      <c r="B33" s="41" t="s">
        <v>532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125"/>
    </row>
    <row r="34" customFormat="false" ht="15" hidden="false" customHeight="false" outlineLevel="0" collapsed="false">
      <c r="A34" s="10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125"/>
    </row>
    <row r="35" customFormat="false" ht="15.75" hidden="false" customHeight="false" outlineLevel="0" collapsed="false">
      <c r="A35" s="151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69"/>
    </row>
  </sheetData>
  <mergeCells count="1">
    <mergeCell ref="M18:P18"/>
  </mergeCells>
  <dataValidations count="10">
    <dataValidation allowBlank="true" operator="between" prompt="If Lease Seasoning is less than 12 months we will not calculate a base stop as the lease is too new.&#10;" promptTitle="Seasoning" showDropDown="false" showErrorMessage="true" showInputMessage="true" sqref="I13" type="none">
      <formula1>0</formula1>
      <formula2>0</formula2>
    </dataValidation>
    <dataValidation allowBlank="true" operator="between" prompt="this calc will be complex. For instance,  do we calc a 12 month period month-by-month or takea  proration of an entire year. Depends on factors like accrual vs cash etc this." promptTitle="Calculation" showDropDown="false" showErrorMessage="true" showInputMessage="true" sqref="I14:I16" type="none">
      <formula1>0</formula1>
      <formula2>0</formula2>
    </dataValidation>
    <dataValidation allowBlank="true" operator="between" prompt="Start at either leeas start or frist pay (after free rent provision)" promptTitle="Start CAM calcs" showDropDown="false" showErrorMessage="true" showInputMessage="true" sqref="E13" type="list">
      <formula1>CalcYear1Methods</formula1>
      <formula2>0</formula2>
    </dataValidation>
    <dataValidation allowBlank="true" operator="between" prompt="Under no circumstances will recvoeries be less than zero." promptTitle="No Negatives" showDropDown="false" showErrorMessage="true" showInputMessage="true" sqref="N3" type="none">
      <formula1>0</formula1>
      <formula2>0</formula2>
    </dataValidation>
    <dataValidation allowBlank="true" error="You must enter a whole number 1 thru number of Tenants.&#10;" errorTitle="Invalid Tenant Number" operator="between" prompt="Type a tenant number.&#10;" promptTitle="Enter Tenant Number" showDropDown="false" showErrorMessage="true" showInputMessage="true" sqref="C1" type="whole">
      <formula1>1</formula1>
      <formula2>TenantsCount</formula2>
    </dataValidation>
    <dataValidation allowBlank="true" operator="between" prompt="This demo calculator only looks at recoveries on 2018 Expenses. This field is only present to determine if certain tenants are seasoned enough to have their Year 1 Base Stops determined." promptTitle="Demo Version Only" showDropDown="false" showErrorMessage="true" showInputMessage="true" sqref="J2" type="none">
      <formula1>0</formula1>
      <formula2>0</formula2>
    </dataValidation>
    <dataValidation allowBlank="true" operator="between" showDropDown="false" showErrorMessage="true" showInputMessage="true" sqref="C2" type="list">
      <formula1>RunByChoices</formula1>
      <formula2>0</formula2>
    </dataValidation>
    <dataValidation allowBlank="true" operator="between" prompt="This is only applicable if RunByPeriod is set to &quot;Month&quot;.&#10;" promptTitle="By Month" showDropDown="false" showErrorMessage="true" showInputMessage="true" sqref="I1" type="none">
      <formula1>0</formula1>
      <formula2>0</formula2>
    </dataValidation>
    <dataValidation allowBlank="true" operator="between" prompt="For purposes of the Demo this is a static vacancy however this should be calculated each monht in a real-world analysis." promptTitle="Vacancy" showDropDown="false" showErrorMessage="true" showInputMessage="true" sqref="D5" type="none">
      <formula1>0</formula1>
      <formula2>0</formula2>
    </dataValidation>
    <dataValidation allowBlank="true" operator="between" prompt="In the Runby Year mode, some tenants may need to be prorated for a partial year." promptTitle="Partial" showDropDown="false" showErrorMessage="true" showInputMessage="true" sqref="O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0" width="18.9595141700405"/>
    <col collapsed="false" hidden="false" max="2" min="2" style="0" width="24.5303643724696"/>
    <col collapsed="false" hidden="false" max="3" min="3" style="0" width="17.0323886639676"/>
    <col collapsed="false" hidden="false" max="4" min="4" style="0" width="16.3886639676113"/>
    <col collapsed="false" hidden="false" max="1025" min="5" style="0" width="8.89068825910931"/>
  </cols>
  <sheetData>
    <row r="1" customFormat="false" ht="45" hidden="false" customHeight="true" outlineLevel="0" collapsed="false">
      <c r="A1" s="171" t="s">
        <v>533</v>
      </c>
      <c r="B1" s="171"/>
      <c r="C1" s="171"/>
      <c r="D1" s="171"/>
    </row>
    <row r="2" customFormat="false" ht="15" hidden="false" customHeight="false" outlineLevel="0" collapsed="false">
      <c r="A2" s="172" t="s">
        <v>534</v>
      </c>
      <c r="B2" s="173" t="n">
        <f aca="false">EffectiveDate</f>
        <v>43466</v>
      </c>
      <c r="C2" s="41"/>
      <c r="D2" s="125"/>
    </row>
    <row r="3" customFormat="false" ht="15" hidden="false" customHeight="false" outlineLevel="0" collapsed="false">
      <c r="A3" s="172"/>
      <c r="B3" s="41"/>
      <c r="C3" s="41"/>
      <c r="D3" s="125"/>
    </row>
    <row r="4" customFormat="false" ht="15" hidden="false" customHeight="false" outlineLevel="0" collapsed="false">
      <c r="A4" s="174" t="str">
        <f aca="false">CalcCAM!B3</f>
        <v>TenantName</v>
      </c>
      <c r="B4" s="102" t="str">
        <f aca="false">CalcCAM!C3</f>
        <v>Triple Net Tenant</v>
      </c>
      <c r="C4" s="41"/>
      <c r="D4" s="125"/>
    </row>
    <row r="5" customFormat="false" ht="15" hidden="false" customHeight="false" outlineLevel="0" collapsed="false">
      <c r="A5" s="175" t="str">
        <f aca="false">CalcCAM!B4</f>
        <v>LeaseStart</v>
      </c>
      <c r="B5" s="108" t="n">
        <f aca="false">CalcCAM!C4</f>
        <v>43101</v>
      </c>
      <c r="C5" s="41"/>
      <c r="D5" s="125"/>
    </row>
    <row r="6" customFormat="false" ht="15" hidden="false" customHeight="false" outlineLevel="0" collapsed="false">
      <c r="A6" s="175" t="str">
        <f aca="false">CalcCAM!B5</f>
        <v>SquareFootage</v>
      </c>
      <c r="B6" s="115" t="n">
        <f aca="false">CalcCAM!C5</f>
        <v>10000</v>
      </c>
      <c r="C6" s="41"/>
      <c r="D6" s="125"/>
    </row>
    <row r="7" customFormat="false" ht="15" hidden="false" customHeight="false" outlineLevel="0" collapsed="false">
      <c r="A7" s="175" t="str">
        <f aca="false">CalcCAM!B6</f>
        <v>None</v>
      </c>
      <c r="B7" s="119" t="str">
        <f aca="false">CalcCAM!C6</f>
        <v>None</v>
      </c>
      <c r="C7" s="41"/>
      <c r="D7" s="125"/>
    </row>
    <row r="8" customFormat="false" ht="15" hidden="false" customHeight="false" outlineLevel="0" collapsed="false">
      <c r="A8" s="175" t="str">
        <f aca="false">CalcCAM!B7</f>
        <v>LeaseFirstPay</v>
      </c>
      <c r="B8" s="108" t="n">
        <f aca="false">CalcCAM!C7</f>
        <v>43191</v>
      </c>
      <c r="C8" s="41"/>
      <c r="D8" s="125"/>
    </row>
    <row r="9" customFormat="false" ht="15" hidden="false" customHeight="false" outlineLevel="0" collapsed="false">
      <c r="A9" s="175" t="str">
        <f aca="false">CalcCAM!B8</f>
        <v>CAMTypeTax</v>
      </c>
      <c r="B9" s="102" t="str">
        <f aca="false">CalcCAM!C8</f>
        <v>NNN</v>
      </c>
      <c r="C9" s="41"/>
      <c r="D9" s="125"/>
    </row>
    <row r="10" customFormat="false" ht="15" hidden="false" customHeight="false" outlineLevel="0" collapsed="false">
      <c r="A10" s="175" t="str">
        <f aca="false">CalcCAM!B9</f>
        <v>CAMTypeInsurance</v>
      </c>
      <c r="B10" s="102" t="str">
        <f aca="false">CalcCAM!C9</f>
        <v>NNN</v>
      </c>
      <c r="C10" s="41"/>
      <c r="D10" s="125"/>
    </row>
    <row r="11" customFormat="false" ht="15" hidden="false" customHeight="false" outlineLevel="0" collapsed="false">
      <c r="A11" s="175" t="str">
        <f aca="false">CalcCAM!B10</f>
        <v>CAMTypeOther</v>
      </c>
      <c r="B11" s="102" t="str">
        <f aca="false">CalcCAM!C10</f>
        <v>NNN</v>
      </c>
      <c r="C11" s="41"/>
      <c r="D11" s="125"/>
    </row>
    <row r="12" customFormat="false" ht="15" hidden="false" customHeight="false" outlineLevel="0" collapsed="false">
      <c r="A12" s="175" t="str">
        <f aca="false">CalcCAM!B11</f>
        <v>Vacant</v>
      </c>
      <c r="B12" s="102" t="str">
        <f aca="false">CalcCAM!C11</f>
        <v>No</v>
      </c>
      <c r="C12" s="41"/>
      <c r="D12" s="125"/>
    </row>
    <row r="13" customFormat="false" ht="15" hidden="false" customHeight="false" outlineLevel="0" collapsed="false">
      <c r="A13" s="100"/>
      <c r="B13" s="41"/>
      <c r="C13" s="41"/>
      <c r="D13" s="125"/>
    </row>
    <row r="14" customFormat="false" ht="15" hidden="false" customHeight="false" outlineLevel="0" collapsed="false">
      <c r="A14" s="100"/>
      <c r="B14" s="41"/>
      <c r="C14" s="41"/>
      <c r="D14" s="125"/>
    </row>
    <row r="15" customFormat="false" ht="30" hidden="false" customHeight="false" outlineLevel="0" collapsed="false">
      <c r="A15" s="100" t="str">
        <f aca="false">CalcCAM!G3</f>
        <v>Cat #</v>
      </c>
      <c r="B15" s="103" t="str">
        <f aca="false">CalcCAM!H3</f>
        <v>Category name</v>
      </c>
      <c r="C15" s="104" t="str">
        <f aca="false">CalcCAM!I3</f>
        <v>This Month Expense Amount</v>
      </c>
      <c r="D15" s="176" t="s">
        <v>535</v>
      </c>
    </row>
    <row r="16" customFormat="false" ht="15" hidden="false" customHeight="false" outlineLevel="0" collapsed="false">
      <c r="A16" s="100" t="n">
        <f aca="false">CalcCAM!G4</f>
        <v>1</v>
      </c>
      <c r="B16" s="41" t="str">
        <f aca="false">CalcCAM!H4</f>
        <v>Taxes</v>
      </c>
      <c r="C16" s="32" t="n">
        <f aca="false">CalcCAM!I4</f>
        <v>4291.66666666667</v>
      </c>
      <c r="D16" s="150" t="n">
        <f aca="false">CalcCAM!Q4</f>
        <v>858.333333333334</v>
      </c>
    </row>
    <row r="17" customFormat="false" ht="15" hidden="false" customHeight="false" outlineLevel="0" collapsed="false">
      <c r="A17" s="100" t="n">
        <f aca="false">CalcCAM!G5</f>
        <v>2</v>
      </c>
      <c r="B17" s="41" t="str">
        <f aca="false">CalcCAM!H5</f>
        <v>Insurance</v>
      </c>
      <c r="C17" s="32" t="n">
        <f aca="false">CalcCAM!I5</f>
        <v>21666.6666666667</v>
      </c>
      <c r="D17" s="150" t="n">
        <f aca="false">CalcCAM!Q5</f>
        <v>4333.33333333333</v>
      </c>
    </row>
    <row r="18" customFormat="false" ht="15" hidden="false" customHeight="false" outlineLevel="0" collapsed="false">
      <c r="A18" s="100" t="n">
        <f aca="false">CalcCAM!G6</f>
        <v>3</v>
      </c>
      <c r="B18" s="41" t="str">
        <f aca="false">CalcCAM!H6</f>
        <v>Other Cam Expense</v>
      </c>
      <c r="C18" s="32" t="n">
        <f aca="false">CalcCAM!I6</f>
        <v>8666.66666666667</v>
      </c>
      <c r="D18" s="150" t="n">
        <f aca="false">CalcCAM!Q6</f>
        <v>1733.33333333333</v>
      </c>
    </row>
    <row r="19" customFormat="false" ht="15" hidden="false" customHeight="false" outlineLevel="0" collapsed="false">
      <c r="A19" s="100"/>
      <c r="B19" s="41"/>
      <c r="C19" s="41"/>
      <c r="D19" s="150" t="n">
        <f aca="false">CalcCAM!Q7</f>
        <v>0</v>
      </c>
    </row>
    <row r="20" customFormat="false" ht="15" hidden="false" customHeight="false" outlineLevel="0" collapsed="false">
      <c r="A20" s="100"/>
      <c r="B20" s="103" t="str">
        <f aca="false">CalcCAM!H8</f>
        <v>TOTAL</v>
      </c>
      <c r="C20" s="177" t="n">
        <f aca="false">CalcCAM!I8</f>
        <v>34625</v>
      </c>
      <c r="D20" s="178" t="n">
        <f aca="false">CalcCAM!Q8</f>
        <v>6925</v>
      </c>
    </row>
    <row r="21" customFormat="false" ht="15.75" hidden="false" customHeight="false" outlineLevel="0" collapsed="false">
      <c r="A21" s="151"/>
      <c r="B21" s="156"/>
      <c r="C21" s="156"/>
      <c r="D21" s="169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2" min="1" style="0" width="24.6356275303644"/>
    <col collapsed="false" hidden="false" max="3" min="3" style="0" width="22.0647773279352"/>
    <col collapsed="false" hidden="false" max="4" min="4" style="0" width="26.6720647773279"/>
    <col collapsed="false" hidden="false" max="9" min="5" style="0" width="8.89068825910931"/>
    <col collapsed="false" hidden="false" max="10" min="10" style="0" width="27.1012145748988"/>
    <col collapsed="false" hidden="false" max="46" min="11" style="0" width="13.3886639676113"/>
    <col collapsed="false" hidden="false" max="1025" min="47" style="0" width="8.89068825910931"/>
  </cols>
  <sheetData>
    <row r="1" customFormat="false" ht="15.75" hidden="false" customHeight="false" outlineLevel="0" collapsed="false">
      <c r="A1" s="0" t="s">
        <v>536</v>
      </c>
      <c r="B1" s="179" t="n">
        <v>2016</v>
      </c>
      <c r="C1" s="180" t="n">
        <v>2017</v>
      </c>
      <c r="D1" s="180" t="n">
        <v>2018</v>
      </c>
      <c r="E1" s="180"/>
      <c r="F1" s="180"/>
      <c r="G1" s="180"/>
      <c r="H1" s="180"/>
      <c r="I1" s="181"/>
      <c r="J1" s="0" t="s">
        <v>537</v>
      </c>
      <c r="K1" s="182" t="n">
        <v>42370</v>
      </c>
      <c r="L1" s="183" t="n">
        <f aca="false">EDATE(K1,1)</f>
        <v>42401</v>
      </c>
      <c r="M1" s="183" t="n">
        <f aca="false">EDATE(L1,1)</f>
        <v>42430</v>
      </c>
      <c r="N1" s="183" t="n">
        <f aca="false">EDATE(M1,1)</f>
        <v>42461</v>
      </c>
      <c r="O1" s="183" t="n">
        <f aca="false">EDATE(N1,1)</f>
        <v>42491</v>
      </c>
      <c r="P1" s="183" t="n">
        <f aca="false">EDATE(O1,1)</f>
        <v>42522</v>
      </c>
      <c r="Q1" s="183" t="n">
        <f aca="false">EDATE(P1,1)</f>
        <v>42552</v>
      </c>
      <c r="R1" s="183" t="n">
        <f aca="false">EDATE(Q1,1)</f>
        <v>42583</v>
      </c>
      <c r="S1" s="183" t="n">
        <f aca="false">EDATE(R1,1)</f>
        <v>42614</v>
      </c>
      <c r="T1" s="183" t="n">
        <f aca="false">EDATE(S1,1)</f>
        <v>42644</v>
      </c>
      <c r="U1" s="183" t="n">
        <f aca="false">EDATE(T1,1)</f>
        <v>42675</v>
      </c>
      <c r="V1" s="183" t="n">
        <f aca="false">EDATE(U1,1)</f>
        <v>42705</v>
      </c>
      <c r="W1" s="183" t="n">
        <f aca="false">EDATE(V1,1)</f>
        <v>42736</v>
      </c>
      <c r="X1" s="183" t="n">
        <f aca="false">EDATE(W1,1)</f>
        <v>42767</v>
      </c>
      <c r="Y1" s="183" t="n">
        <f aca="false">EDATE(X1,1)</f>
        <v>42795</v>
      </c>
      <c r="Z1" s="183" t="n">
        <f aca="false">EDATE(Y1,1)</f>
        <v>42826</v>
      </c>
      <c r="AA1" s="183" t="n">
        <f aca="false">EDATE(Z1,1)</f>
        <v>42856</v>
      </c>
      <c r="AB1" s="183" t="n">
        <f aca="false">EDATE(AA1,1)</f>
        <v>42887</v>
      </c>
      <c r="AC1" s="183" t="n">
        <f aca="false">EDATE(AB1,1)</f>
        <v>42917</v>
      </c>
      <c r="AD1" s="183" t="n">
        <f aca="false">EDATE(AC1,1)</f>
        <v>42948</v>
      </c>
      <c r="AE1" s="183" t="n">
        <f aca="false">EDATE(AD1,1)</f>
        <v>42979</v>
      </c>
      <c r="AF1" s="183" t="n">
        <f aca="false">EDATE(AE1,1)</f>
        <v>43009</v>
      </c>
      <c r="AG1" s="183" t="n">
        <f aca="false">EDATE(AF1,1)</f>
        <v>43040</v>
      </c>
      <c r="AH1" s="183" t="n">
        <f aca="false">EDATE(AG1,1)</f>
        <v>43070</v>
      </c>
      <c r="AI1" s="184" t="n">
        <f aca="false">EDATE(AH1,1)</f>
        <v>43101</v>
      </c>
      <c r="AJ1" s="183" t="n">
        <f aca="false">EDATE(AI1,1)</f>
        <v>43132</v>
      </c>
      <c r="AK1" s="183" t="n">
        <f aca="false">EDATE(AJ1,1)</f>
        <v>43160</v>
      </c>
      <c r="AL1" s="183" t="n">
        <f aca="false">EDATE(AK1,1)</f>
        <v>43191</v>
      </c>
      <c r="AM1" s="183" t="n">
        <f aca="false">EDATE(AL1,1)</f>
        <v>43221</v>
      </c>
      <c r="AN1" s="183" t="n">
        <f aca="false">EDATE(AM1,1)</f>
        <v>43252</v>
      </c>
      <c r="AO1" s="183" t="n">
        <f aca="false">EDATE(AN1,1)</f>
        <v>43282</v>
      </c>
      <c r="AP1" s="183" t="n">
        <f aca="false">EDATE(AO1,1)</f>
        <v>43313</v>
      </c>
      <c r="AQ1" s="183" t="n">
        <f aca="false">EDATE(AP1,1)</f>
        <v>43344</v>
      </c>
      <c r="AR1" s="183" t="n">
        <f aca="false">EDATE(AQ1,1)</f>
        <v>43374</v>
      </c>
      <c r="AS1" s="183" t="n">
        <f aca="false">EDATE(AR1,1)</f>
        <v>43405</v>
      </c>
      <c r="AT1" s="183" t="n">
        <f aca="false">EDATE(AS1,1)</f>
        <v>43435</v>
      </c>
      <c r="AU1" s="51"/>
      <c r="AV1" s="51"/>
      <c r="AW1" s="51"/>
      <c r="AX1" s="51"/>
      <c r="AY1" s="51"/>
      <c r="AZ1" s="51"/>
      <c r="BA1" s="51"/>
      <c r="BB1" s="51"/>
      <c r="BC1" s="51"/>
    </row>
    <row r="2" customFormat="false" ht="15" hidden="false" customHeight="false" outlineLevel="0" collapsed="false">
      <c r="A2" s="0" t="s">
        <v>456</v>
      </c>
      <c r="B2" s="35" t="n">
        <f aca="false">C2/1.03</f>
        <v>48543.6893203883</v>
      </c>
      <c r="C2" s="185" t="n">
        <f aca="false">1*TotalSquareFootage</f>
        <v>50000</v>
      </c>
      <c r="D2" s="32" t="n">
        <f aca="false">C2*1.03</f>
        <v>51500</v>
      </c>
      <c r="J2" s="0" t="s">
        <v>456</v>
      </c>
      <c r="K2" s="35" t="n">
        <f aca="false">$B2/12</f>
        <v>4045.3074433657</v>
      </c>
      <c r="L2" s="35" t="n">
        <f aca="false">$B2/12</f>
        <v>4045.3074433657</v>
      </c>
      <c r="M2" s="35" t="n">
        <f aca="false">$B2/12</f>
        <v>4045.3074433657</v>
      </c>
      <c r="N2" s="35" t="n">
        <f aca="false">$B2/12</f>
        <v>4045.3074433657</v>
      </c>
      <c r="O2" s="35" t="n">
        <f aca="false">$B2/12</f>
        <v>4045.3074433657</v>
      </c>
      <c r="P2" s="35" t="n">
        <f aca="false">$B2/12</f>
        <v>4045.3074433657</v>
      </c>
      <c r="Q2" s="35" t="n">
        <f aca="false">$B2/12</f>
        <v>4045.3074433657</v>
      </c>
      <c r="R2" s="35" t="n">
        <f aca="false">$B2/12</f>
        <v>4045.3074433657</v>
      </c>
      <c r="S2" s="35" t="n">
        <f aca="false">$B2/12</f>
        <v>4045.3074433657</v>
      </c>
      <c r="T2" s="35" t="n">
        <f aca="false">$B2/12</f>
        <v>4045.3074433657</v>
      </c>
      <c r="U2" s="35" t="n">
        <f aca="false">$B2/12</f>
        <v>4045.3074433657</v>
      </c>
      <c r="V2" s="35" t="n">
        <f aca="false">$B2/12</f>
        <v>4045.3074433657</v>
      </c>
      <c r="W2" s="35" t="n">
        <f aca="false">$C2/12</f>
        <v>4166.66666666667</v>
      </c>
      <c r="X2" s="35" t="n">
        <f aca="false">$C2/12</f>
        <v>4166.66666666667</v>
      </c>
      <c r="Y2" s="35" t="n">
        <f aca="false">$C2/12</f>
        <v>4166.66666666667</v>
      </c>
      <c r="Z2" s="35" t="n">
        <f aca="false">$C2/12</f>
        <v>4166.66666666667</v>
      </c>
      <c r="AA2" s="35" t="n">
        <f aca="false">$C2/12</f>
        <v>4166.66666666667</v>
      </c>
      <c r="AB2" s="35" t="n">
        <f aca="false">$C2/12</f>
        <v>4166.66666666667</v>
      </c>
      <c r="AC2" s="35" t="n">
        <f aca="false">$C2/12</f>
        <v>4166.66666666667</v>
      </c>
      <c r="AD2" s="35" t="n">
        <f aca="false">$C2/12</f>
        <v>4166.66666666667</v>
      </c>
      <c r="AE2" s="35" t="n">
        <f aca="false">$C2/12</f>
        <v>4166.66666666667</v>
      </c>
      <c r="AF2" s="35" t="n">
        <f aca="false">$C2/12</f>
        <v>4166.66666666667</v>
      </c>
      <c r="AG2" s="35" t="n">
        <f aca="false">$C2/12</f>
        <v>4166.66666666667</v>
      </c>
      <c r="AH2" s="35" t="n">
        <f aca="false">$C2/12</f>
        <v>4166.66666666667</v>
      </c>
      <c r="AI2" s="35" t="n">
        <f aca="false">$D2/12</f>
        <v>4291.66666666667</v>
      </c>
      <c r="AJ2" s="35" t="n">
        <f aca="false">$D2/12</f>
        <v>4291.66666666667</v>
      </c>
      <c r="AK2" s="35" t="n">
        <f aca="false">$D2/12</f>
        <v>4291.66666666667</v>
      </c>
      <c r="AL2" s="35" t="n">
        <f aca="false">$D2/12</f>
        <v>4291.66666666667</v>
      </c>
      <c r="AM2" s="35" t="n">
        <f aca="false">$D2/12</f>
        <v>4291.66666666667</v>
      </c>
      <c r="AN2" s="35" t="n">
        <f aca="false">$D2/12</f>
        <v>4291.66666666667</v>
      </c>
      <c r="AO2" s="35" t="n">
        <f aca="false">$D2/12</f>
        <v>4291.66666666667</v>
      </c>
      <c r="AP2" s="35" t="n">
        <f aca="false">$D2/12</f>
        <v>4291.66666666667</v>
      </c>
      <c r="AQ2" s="35" t="n">
        <f aca="false">$D2/12</f>
        <v>4291.66666666667</v>
      </c>
      <c r="AR2" s="35" t="n">
        <f aca="false">$D2/12</f>
        <v>4291.66666666667</v>
      </c>
      <c r="AS2" s="35" t="n">
        <f aca="false">$D2/12</f>
        <v>4291.66666666667</v>
      </c>
      <c r="AT2" s="35" t="n">
        <f aca="false">$D2/12</f>
        <v>4291.66666666667</v>
      </c>
    </row>
    <row r="3" customFormat="false" ht="15" hidden="false" customHeight="false" outlineLevel="0" collapsed="false">
      <c r="A3" s="0" t="s">
        <v>189</v>
      </c>
      <c r="B3" s="35" t="n">
        <f aca="false">C3/1.03</f>
        <v>242718.446601942</v>
      </c>
      <c r="C3" s="185" t="n">
        <f aca="false">5*TotalSquareFootage</f>
        <v>250000</v>
      </c>
      <c r="D3" s="32" t="n">
        <f aca="false">C3*1.04</f>
        <v>260000</v>
      </c>
      <c r="J3" s="0" t="s">
        <v>189</v>
      </c>
      <c r="K3" s="35" t="n">
        <f aca="false">$B3/12</f>
        <v>20226.5372168285</v>
      </c>
      <c r="L3" s="35" t="n">
        <f aca="false">$B3/12</f>
        <v>20226.5372168285</v>
      </c>
      <c r="M3" s="35" t="n">
        <f aca="false">$B3/12</f>
        <v>20226.5372168285</v>
      </c>
      <c r="N3" s="35" t="n">
        <f aca="false">$B3/12</f>
        <v>20226.5372168285</v>
      </c>
      <c r="O3" s="35" t="n">
        <f aca="false">$B3/12</f>
        <v>20226.5372168285</v>
      </c>
      <c r="P3" s="35" t="n">
        <f aca="false">$B3/12</f>
        <v>20226.5372168285</v>
      </c>
      <c r="Q3" s="35" t="n">
        <f aca="false">$B3/12</f>
        <v>20226.5372168285</v>
      </c>
      <c r="R3" s="35" t="n">
        <f aca="false">$B3/12</f>
        <v>20226.5372168285</v>
      </c>
      <c r="S3" s="35" t="n">
        <f aca="false">$B3/12</f>
        <v>20226.5372168285</v>
      </c>
      <c r="T3" s="35" t="n">
        <f aca="false">$B3/12</f>
        <v>20226.5372168285</v>
      </c>
      <c r="U3" s="35" t="n">
        <f aca="false">$B3/12</f>
        <v>20226.5372168285</v>
      </c>
      <c r="V3" s="35" t="n">
        <f aca="false">$B3/12</f>
        <v>20226.5372168285</v>
      </c>
      <c r="W3" s="35" t="n">
        <f aca="false">$C3/12</f>
        <v>20833.3333333333</v>
      </c>
      <c r="X3" s="35" t="n">
        <f aca="false">$C3/12</f>
        <v>20833.3333333333</v>
      </c>
      <c r="Y3" s="35" t="n">
        <f aca="false">$C3/12</f>
        <v>20833.3333333333</v>
      </c>
      <c r="Z3" s="35" t="n">
        <f aca="false">$C3/12</f>
        <v>20833.3333333333</v>
      </c>
      <c r="AA3" s="35" t="n">
        <f aca="false">$C3/12</f>
        <v>20833.3333333333</v>
      </c>
      <c r="AB3" s="35" t="n">
        <f aca="false">$C3/12</f>
        <v>20833.3333333333</v>
      </c>
      <c r="AC3" s="35" t="n">
        <f aca="false">$C3/12</f>
        <v>20833.3333333333</v>
      </c>
      <c r="AD3" s="35" t="n">
        <f aca="false">$C3/12</f>
        <v>20833.3333333333</v>
      </c>
      <c r="AE3" s="35" t="n">
        <f aca="false">$C3/12</f>
        <v>20833.3333333333</v>
      </c>
      <c r="AF3" s="35" t="n">
        <f aca="false">$C3/12</f>
        <v>20833.3333333333</v>
      </c>
      <c r="AG3" s="35" t="n">
        <f aca="false">$C3/12</f>
        <v>20833.3333333333</v>
      </c>
      <c r="AH3" s="35" t="n">
        <f aca="false">$C3/12</f>
        <v>20833.3333333333</v>
      </c>
      <c r="AI3" s="35" t="n">
        <f aca="false">$D3/12</f>
        <v>21666.6666666667</v>
      </c>
      <c r="AJ3" s="35" t="n">
        <f aca="false">$D3/12</f>
        <v>21666.6666666667</v>
      </c>
      <c r="AK3" s="35" t="n">
        <f aca="false">$D3/12</f>
        <v>21666.6666666667</v>
      </c>
      <c r="AL3" s="35" t="n">
        <f aca="false">$D3/12</f>
        <v>21666.6666666667</v>
      </c>
      <c r="AM3" s="35" t="n">
        <f aca="false">$D3/12</f>
        <v>21666.6666666667</v>
      </c>
      <c r="AN3" s="35" t="n">
        <f aca="false">$D3/12</f>
        <v>21666.6666666667</v>
      </c>
      <c r="AO3" s="35" t="n">
        <f aca="false">$D3/12</f>
        <v>21666.6666666667</v>
      </c>
      <c r="AP3" s="35" t="n">
        <f aca="false">$D3/12</f>
        <v>21666.6666666667</v>
      </c>
      <c r="AQ3" s="35" t="n">
        <f aca="false">$D3/12</f>
        <v>21666.6666666667</v>
      </c>
      <c r="AR3" s="35" t="n">
        <f aca="false">$D3/12</f>
        <v>21666.6666666667</v>
      </c>
      <c r="AS3" s="35" t="n">
        <f aca="false">$D3/12</f>
        <v>21666.6666666667</v>
      </c>
      <c r="AT3" s="35" t="n">
        <f aca="false">$D3/12</f>
        <v>21666.6666666667</v>
      </c>
    </row>
    <row r="4" customFormat="false" ht="15" hidden="false" customHeight="false" outlineLevel="0" collapsed="false">
      <c r="A4" s="0" t="s">
        <v>538</v>
      </c>
      <c r="B4" s="35" t="n">
        <f aca="false">C4/1.03</f>
        <v>97087.3786407767</v>
      </c>
      <c r="C4" s="185" t="n">
        <f aca="false">2*TotalSquareFootage</f>
        <v>100000</v>
      </c>
      <c r="D4" s="32" t="n">
        <f aca="false">C4*1.04</f>
        <v>104000</v>
      </c>
      <c r="J4" s="0" t="s">
        <v>538</v>
      </c>
      <c r="K4" s="35" t="n">
        <f aca="false">$B4/12</f>
        <v>8090.61488673139</v>
      </c>
      <c r="L4" s="35" t="n">
        <f aca="false">$B4/12</f>
        <v>8090.61488673139</v>
      </c>
      <c r="M4" s="35" t="n">
        <f aca="false">$B4/12</f>
        <v>8090.61488673139</v>
      </c>
      <c r="N4" s="35" t="n">
        <f aca="false">$B4/12</f>
        <v>8090.61488673139</v>
      </c>
      <c r="O4" s="35" t="n">
        <f aca="false">$B4/12</f>
        <v>8090.61488673139</v>
      </c>
      <c r="P4" s="35" t="n">
        <f aca="false">$B4/12</f>
        <v>8090.61488673139</v>
      </c>
      <c r="Q4" s="35" t="n">
        <f aca="false">$B4/12</f>
        <v>8090.61488673139</v>
      </c>
      <c r="R4" s="35" t="n">
        <f aca="false">$B4/12</f>
        <v>8090.61488673139</v>
      </c>
      <c r="S4" s="35" t="n">
        <f aca="false">$B4/12</f>
        <v>8090.61488673139</v>
      </c>
      <c r="T4" s="35" t="n">
        <f aca="false">$B4/12</f>
        <v>8090.61488673139</v>
      </c>
      <c r="U4" s="35" t="n">
        <f aca="false">$B4/12</f>
        <v>8090.61488673139</v>
      </c>
      <c r="V4" s="35" t="n">
        <f aca="false">$B4/12</f>
        <v>8090.61488673139</v>
      </c>
      <c r="W4" s="35" t="n">
        <f aca="false">$C4/12</f>
        <v>8333.33333333333</v>
      </c>
      <c r="X4" s="35" t="n">
        <f aca="false">$C4/12</f>
        <v>8333.33333333333</v>
      </c>
      <c r="Y4" s="35" t="n">
        <f aca="false">$C4/12</f>
        <v>8333.33333333333</v>
      </c>
      <c r="Z4" s="35" t="n">
        <f aca="false">$C4/12</f>
        <v>8333.33333333333</v>
      </c>
      <c r="AA4" s="35" t="n">
        <f aca="false">$C4/12</f>
        <v>8333.33333333333</v>
      </c>
      <c r="AB4" s="35" t="n">
        <f aca="false">$C4/12</f>
        <v>8333.33333333333</v>
      </c>
      <c r="AC4" s="35" t="n">
        <f aca="false">$C4/12</f>
        <v>8333.33333333333</v>
      </c>
      <c r="AD4" s="35" t="n">
        <f aca="false">$C4/12</f>
        <v>8333.33333333333</v>
      </c>
      <c r="AE4" s="35" t="n">
        <f aca="false">$C4/12</f>
        <v>8333.33333333333</v>
      </c>
      <c r="AF4" s="35" t="n">
        <f aca="false">$C4/12</f>
        <v>8333.33333333333</v>
      </c>
      <c r="AG4" s="35" t="n">
        <f aca="false">$C4/12</f>
        <v>8333.33333333333</v>
      </c>
      <c r="AH4" s="35" t="n">
        <f aca="false">$C4/12</f>
        <v>8333.33333333333</v>
      </c>
      <c r="AI4" s="35" t="n">
        <f aca="false">$D4/12</f>
        <v>8666.66666666667</v>
      </c>
      <c r="AJ4" s="35" t="n">
        <f aca="false">$D4/12</f>
        <v>8666.66666666667</v>
      </c>
      <c r="AK4" s="35" t="n">
        <f aca="false">$D4/12</f>
        <v>8666.66666666667</v>
      </c>
      <c r="AL4" s="35" t="n">
        <f aca="false">$D4/12</f>
        <v>8666.66666666667</v>
      </c>
      <c r="AM4" s="35" t="n">
        <f aca="false">$D4/12</f>
        <v>8666.66666666667</v>
      </c>
      <c r="AN4" s="35" t="n">
        <f aca="false">$D4/12</f>
        <v>8666.66666666667</v>
      </c>
      <c r="AO4" s="35" t="n">
        <f aca="false">$D4/12</f>
        <v>8666.66666666667</v>
      </c>
      <c r="AP4" s="35" t="n">
        <f aca="false">$D4/12</f>
        <v>8666.66666666667</v>
      </c>
      <c r="AQ4" s="35" t="n">
        <f aca="false">$D4/12</f>
        <v>8666.66666666667</v>
      </c>
      <c r="AR4" s="35" t="n">
        <f aca="false">$D4/12</f>
        <v>8666.66666666667</v>
      </c>
      <c r="AS4" s="35" t="n">
        <f aca="false">$D4/12</f>
        <v>8666.66666666667</v>
      </c>
      <c r="AT4" s="35" t="n">
        <f aca="false">$D4/12</f>
        <v>8666.66666666667</v>
      </c>
    </row>
    <row r="5" customFormat="false" ht="15" hidden="false" customHeight="false" outlineLevel="0" collapsed="false">
      <c r="C5" s="32"/>
      <c r="D5" s="32"/>
    </row>
    <row r="6" customFormat="false" ht="15" hidden="false" customHeight="false" outlineLevel="0" collapsed="false">
      <c r="A6" s="0" t="s">
        <v>384</v>
      </c>
      <c r="B6" s="35" t="n">
        <f aca="false">SUM(B2:B4)</f>
        <v>388349.514563107</v>
      </c>
      <c r="C6" s="35" t="n">
        <f aca="false">SUM(C2:C4)</f>
        <v>400000</v>
      </c>
      <c r="D6" s="35" t="n">
        <f aca="false">SUM(D2:D4)</f>
        <v>415500</v>
      </c>
    </row>
    <row r="10" customFormat="false" ht="15" hidden="false" customHeight="false" outlineLevel="0" collapsed="false">
      <c r="A10" s="0" t="s">
        <v>539</v>
      </c>
      <c r="D10" s="186" t="n">
        <v>2018</v>
      </c>
      <c r="J10" s="0" t="s">
        <v>540</v>
      </c>
    </row>
    <row r="11" customFormat="false" ht="15" hidden="false" customHeight="false" outlineLevel="0" collapsed="false">
      <c r="A11" s="0" t="s">
        <v>541</v>
      </c>
      <c r="D11" s="32" t="n">
        <f aca="false">TenantsCAM!AF9</f>
        <v>11215.5339805825</v>
      </c>
      <c r="E11" s="187" t="n">
        <f aca="false">D11/D2</f>
        <v>0.217777358846263</v>
      </c>
    </row>
    <row r="12" customFormat="false" ht="15" hidden="false" customHeight="false" outlineLevel="0" collapsed="false">
      <c r="A12" s="0" t="s">
        <v>189</v>
      </c>
      <c r="D12" s="32" t="n">
        <f aca="false">TenantsCAM!AG9</f>
        <v>57577.6699029126</v>
      </c>
      <c r="E12" s="187" t="n">
        <f aca="false">D12/D3</f>
        <v>0.221452576549664</v>
      </c>
    </row>
    <row r="13" customFormat="false" ht="15" hidden="false" customHeight="false" outlineLevel="0" collapsed="false">
      <c r="A13" s="0" t="s">
        <v>106</v>
      </c>
      <c r="D13" s="32" t="n">
        <f aca="false">TenantsCAM!AH9</f>
        <v>23031.0679611651</v>
      </c>
      <c r="E13" s="187" t="n">
        <f aca="false">D13/D4</f>
        <v>0.221452576549664</v>
      </c>
    </row>
    <row r="14" customFormat="false" ht="15" hidden="false" customHeight="false" outlineLevel="0" collapsed="false">
      <c r="D14" s="32"/>
    </row>
    <row r="15" customFormat="false" ht="15" hidden="false" customHeight="false" outlineLevel="0" collapsed="false">
      <c r="A15" s="0" t="s">
        <v>384</v>
      </c>
      <c r="D15" s="32" t="n">
        <f aca="false">SUM(D11:D13)</f>
        <v>91824.2718446602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CommonBrain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2018-11-21T00:33:08Z</dcterms:created>
  <dc:creator>Andy Rudenstein</dc:creator>
  <dc:description/>
  <dc:language>en-US</dc:language>
  <cp:lastModifiedBy/>
  <cp:lastPrinted>2018-12-13T16:04:05Z</cp:lastPrinted>
  <dcterms:modified xsi:type="dcterms:W3CDTF">2018-12-13T12:22:36Z</dcterms:modified>
  <cp:revision>1</cp:revision>
  <dc:subject/>
  <dc:title>Version 1.001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CommonBrain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