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0" yWindow="0" windowWidth="24640" windowHeight="12880"/>
  </bookViews>
  <sheets>
    <sheet name="Delivered" sheetId="3" r:id="rId1"/>
    <sheet name="Rejected" sheetId="2" r:id="rId2"/>
    <sheet name="Specific treatment" sheetId="1" r:id="rId3"/>
    <sheet name="Analysis" sheetId="4" r:id="rId4"/>
  </sheets>
  <definedNames>
    <definedName name="_xlnm._FilterDatabase" localSheetId="0" hidden="1">Delivered!$A$1:$N$2</definedName>
    <definedName name="_xlnm._FilterDatabase" localSheetId="2" hidden="1">'Specific treatment'!$A$1:$O$1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4" l="1"/>
  <c r="C20" i="4"/>
  <c r="C8" i="4"/>
  <c r="C18" i="4"/>
  <c r="C19" i="4"/>
  <c r="C12" i="4"/>
  <c r="C13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C23" i="4"/>
  <c r="C11" i="4"/>
  <c r="C56" i="4"/>
  <c r="C43" i="4"/>
  <c r="C44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C64" i="4"/>
  <c r="C9" i="4"/>
  <c r="C49" i="4"/>
  <c r="C53" i="4"/>
  <c r="C24" i="4"/>
  <c r="C47" i="4"/>
  <c r="C46" i="4"/>
  <c r="C50" i="4"/>
  <c r="C54" i="4"/>
  <c r="C51" i="4"/>
  <c r="C55" i="4"/>
  <c r="C62" i="4"/>
  <c r="C60" i="4"/>
  <c r="C59" i="4"/>
  <c r="C63" i="4"/>
  <c r="C58" i="4"/>
  <c r="C61" i="4"/>
  <c r="C48" i="4"/>
  <c r="C52" i="4"/>
  <c r="C15" i="4"/>
  <c r="C27" i="4"/>
  <c r="C34" i="4"/>
  <c r="C40" i="4"/>
</calcChain>
</file>

<file path=xl/sharedStrings.xml><?xml version="1.0" encoding="utf-8"?>
<sst xmlns="http://schemas.openxmlformats.org/spreadsheetml/2006/main" count="341" uniqueCount="232">
  <si>
    <t>Object barcode</t>
  </si>
  <si>
    <t>Batch number</t>
  </si>
  <si>
    <t>IU Object ID - Call number</t>
  </si>
  <si>
    <t>IU Object ID - Catalog barcode</t>
  </si>
  <si>
    <t>Title</t>
  </si>
  <si>
    <t>Carrier Stream Index</t>
  </si>
  <si>
    <t>Transfer reset</t>
  </si>
  <si>
    <t>Splicing</t>
  </si>
  <si>
    <t>Reel replaced</t>
  </si>
  <si>
    <t>Spot check</t>
  </si>
  <si>
    <t>Leaders added</t>
  </si>
  <si>
    <t>Mechanical Preview</t>
  </si>
  <si>
    <t>Baking</t>
  </si>
  <si>
    <t> </t>
  </si>
  <si>
    <t>FACULTY RECITAL</t>
  </si>
  <si>
    <t>M-0004-OR</t>
  </si>
  <si>
    <t>TP-S .G736 75-2-23 v. 2</t>
  </si>
  <si>
    <t>GR00036771</t>
  </si>
  <si>
    <t>Directions recorded</t>
  </si>
  <si>
    <t>Digitization status</t>
  </si>
  <si>
    <t>Digitization comments</t>
  </si>
  <si>
    <t>QC comments</t>
  </si>
  <si>
    <t>Preservation master File name</t>
  </si>
  <si>
    <t>Preservation master Duration</t>
  </si>
  <si>
    <t>PBC</t>
  </si>
  <si>
    <t>OK</t>
  </si>
  <si>
    <t>GRADUATE RECITAL COMPOSITION</t>
  </si>
  <si>
    <t>Check IN status</t>
  </si>
  <si>
    <t>Check IN comment</t>
  </si>
  <si>
    <t>Preview status</t>
  </si>
  <si>
    <t>Preview comment</t>
  </si>
  <si>
    <t>Baking status</t>
  </si>
  <si>
    <t>Baking comment</t>
  </si>
  <si>
    <t>Digit status</t>
  </si>
  <si>
    <t>Digit comment</t>
  </si>
  <si>
    <t>QC status</t>
  </si>
  <si>
    <t>QC comment</t>
  </si>
  <si>
    <t>FAILED</t>
  </si>
  <si>
    <t>Average duration</t>
  </si>
  <si>
    <t>Very short tapes (&lt;=10mn)</t>
  </si>
  <si>
    <t>Short tapes (&lt;=20mn)</t>
  </si>
  <si>
    <t>20mn &gt; tape &lt;= 25mn</t>
  </si>
  <si>
    <t>25mn &gt; tape &lt;= 30mn</t>
  </si>
  <si>
    <t>30mn &gt; tape &lt;= 35mn</t>
  </si>
  <si>
    <t>35mn &gt; tape &lt;= 40mn</t>
  </si>
  <si>
    <t>40mn &gt; tape &lt;= 45mn</t>
  </si>
  <si>
    <t>45mn &gt; tape &lt;= 50mn</t>
  </si>
  <si>
    <t>50mn &gt; tape &lt;= 55mn</t>
  </si>
  <si>
    <t>55mn &gt; tape &lt;= 60mn</t>
  </si>
  <si>
    <t>&gt;60mn</t>
  </si>
  <si>
    <t>Transfer resets</t>
  </si>
  <si>
    <t>Mechanical preview</t>
  </si>
  <si>
    <t>Target average duration</t>
  </si>
  <si>
    <t>Total variable management fee</t>
  </si>
  <si>
    <t>Price per hour digitized</t>
  </si>
  <si>
    <t>Variable management fee digitized</t>
  </si>
  <si>
    <t>0001</t>
  </si>
  <si>
    <t>Target volume (hours)</t>
  </si>
  <si>
    <t>Cumulative number of hours digitized</t>
  </si>
  <si>
    <t>Variable management fee rejected</t>
  </si>
  <si>
    <t>Delivery ID</t>
  </si>
  <si>
    <t>Month</t>
  </si>
  <si>
    <t>Digitization date</t>
  </si>
  <si>
    <t>Year to date Schedule 7</t>
  </si>
  <si>
    <t>Leaders added (1 or 2)</t>
  </si>
  <si>
    <t>Delivery check date</t>
  </si>
  <si>
    <t>Part/Side</t>
  </si>
  <si>
    <t>Total achieved vs Total volume</t>
  </si>
  <si>
    <t>Achieved vs Target</t>
  </si>
  <si>
    <t>Achieved vs target</t>
  </si>
  <si>
    <t>Equivalent of failed carriers/sides in hours</t>
  </si>
  <si>
    <t>Actual proportion of failed</t>
  </si>
  <si>
    <t>Target proportion of failed</t>
  </si>
  <si>
    <t>Difference between real avge dur. &amp; Target</t>
  </si>
  <si>
    <t>YTD Delivered Hours</t>
  </si>
  <si>
    <t>M-0005-OR</t>
  </si>
  <si>
    <t xml:space="preserve"> Transfer reset - 1st break of the tape;</t>
  </si>
  <si>
    <t>MDPI_40000000102782_01_pres.wav</t>
  </si>
  <si>
    <t>TP-S .I39722 80-10-15 v.1</t>
  </si>
  <si>
    <t>PROGRAM 001980 001981 NO 000192</t>
  </si>
  <si>
    <t>GR00037111</t>
  </si>
  <si>
    <t>PROGRAM 001979 001980 NO 000554</t>
  </si>
  <si>
    <t>GR00037113</t>
  </si>
  <si>
    <t>PROGRAM 001981 001982 NO 000558</t>
  </si>
  <si>
    <t>GR00037121</t>
  </si>
  <si>
    <t>PROGRAM 001982 001983 NO 000284</t>
  </si>
  <si>
    <t>GR00037118</t>
  </si>
  <si>
    <t>TP-S .I39722 82-12-5 v.3</t>
  </si>
  <si>
    <t>STUDENT CONDUCTORS</t>
  </si>
  <si>
    <t>GR00037119</t>
  </si>
  <si>
    <t>PROGRAM 001977 001978 NO 000664</t>
  </si>
  <si>
    <t>GR00037180</t>
  </si>
  <si>
    <t>TP-S .I39772 77-4-18 v. 2</t>
  </si>
  <si>
    <t>PROGRAM 001976 001977 NO 000735</t>
  </si>
  <si>
    <t>GR00035971</t>
  </si>
  <si>
    <t>TP-S .I39722 82-11-7 v. 1</t>
  </si>
  <si>
    <t>TP-S .I39722 82-2-21 v.1</t>
  </si>
  <si>
    <t>TP-S .I39722 82-2-21 v.3</t>
  </si>
  <si>
    <t>TP-S .I39722 82-9-26 v.3</t>
  </si>
  <si>
    <t>PROGRAM 001982 001983 NO 000148</t>
  </si>
  <si>
    <t>GR00037122</t>
  </si>
  <si>
    <t>TP-S .I39735 78-3-29 v.1</t>
  </si>
  <si>
    <t>TP-S .I39722 82-9-26 v.1</t>
  </si>
  <si>
    <t>1147468-2001</t>
  </si>
  <si>
    <t>PROGRAM 001974 001975 NO 000453</t>
  </si>
  <si>
    <t>GR00035995</t>
  </si>
  <si>
    <t>TP-S .I39775 75-2-18 v.3</t>
  </si>
  <si>
    <t>TP-S .I39722 80-3-4 v.1</t>
  </si>
  <si>
    <t>PROGRAM 001975 001976 NO 000414 A GRAND CONCERT OF INSTRUMENTAL AND VOCAL MUSICK IN COLONIAL AND REVOLUTIONARY AMERICA</t>
  </si>
  <si>
    <t>GR00035957</t>
  </si>
  <si>
    <t>TP-S .I397717 76-3-14 v. 4</t>
  </si>
  <si>
    <t>TP-S .I39722 82-9-26 v.2</t>
  </si>
  <si>
    <t>PROGRAM 001981 001982 NO 000188</t>
  </si>
  <si>
    <t>GR00037188</t>
  </si>
  <si>
    <t>PROGRAM 001981 001982 NO 000740</t>
  </si>
  <si>
    <t>GR00037191</t>
  </si>
  <si>
    <t>PROGRAM 001976 001977 NO 000847</t>
  </si>
  <si>
    <t>GR00035963</t>
  </si>
  <si>
    <t>TP-S .I397718 78-7-20 v.1</t>
  </si>
  <si>
    <t>PROGRAM 001978 001979 NO 000036</t>
  </si>
  <si>
    <t>GR00035966</t>
  </si>
  <si>
    <t>TP-S .I397718 79-4-20 v. 1</t>
  </si>
  <si>
    <t>PROGRAM 001978 001979 NO 000770</t>
  </si>
  <si>
    <t>GR00035967</t>
  </si>
  <si>
    <t>1129787-2001</t>
  </si>
  <si>
    <t>PROGRAM 001975 001976 NO 000298 THE LIGHT OF THE EYE A CONCERT OF EARLY BAROQUE AND 000020TH CENTURY MUSIC</t>
  </si>
  <si>
    <t>GR00035968</t>
  </si>
  <si>
    <t>TP-S .I39772 75-11-16 v.3</t>
  </si>
  <si>
    <t>PROGRAM 001978 001979 NO 000701 SOUSA STYLE CONCERT</t>
  </si>
  <si>
    <t>GR00035991</t>
  </si>
  <si>
    <t>TP-S .I39774 80-10-14 v. 2</t>
  </si>
  <si>
    <t>PROGRAM 001980 001981 NO 000191</t>
  </si>
  <si>
    <t>GR00035992</t>
  </si>
  <si>
    <t>TP-S .I39735 81-4-8 v.3</t>
  </si>
  <si>
    <t>PROGRAM 001980 001981 NO 000794</t>
  </si>
  <si>
    <t>GR00037187</t>
  </si>
  <si>
    <t>TP-S .I39735 81-9-30 v.2</t>
  </si>
  <si>
    <t>PROGRAM 001982 001983 NO 000184</t>
  </si>
  <si>
    <t>GR00037189</t>
  </si>
  <si>
    <t>TP-S .I39735 82-10-13 v. 3</t>
  </si>
  <si>
    <t>TP-S .I3977 79-4-18 v.3</t>
  </si>
  <si>
    <t>PROGRAM 001978 001979 NO 000807</t>
  </si>
  <si>
    <t>GR00037381</t>
  </si>
  <si>
    <t>TP-S .I3977 80-4-23 v.2</t>
  </si>
  <si>
    <t>PROGRAM 001979 001980 NO 000850</t>
  </si>
  <si>
    <t>GR00037383</t>
  </si>
  <si>
    <t>TP-S .I3977 81-10-21 v.1</t>
  </si>
  <si>
    <t>PROGRAM 001981 001982 NO 000238</t>
  </si>
  <si>
    <t>GR00037385</t>
  </si>
  <si>
    <t>TP-S .I397718 77-4-21 v.3</t>
  </si>
  <si>
    <t>TP-S .I397715 80-4-30 v.2</t>
  </si>
  <si>
    <t>PROGRAM 001979 001980 NO 000761</t>
  </si>
  <si>
    <t>GR00037400</t>
  </si>
  <si>
    <t>PROGRAM 001978 001979 NO 000333</t>
  </si>
  <si>
    <t>GR00035964</t>
  </si>
  <si>
    <t>TP-S .I397718 78-7-20 v.2</t>
  </si>
  <si>
    <t>TP-S .I39735 82-3-31 v.1</t>
  </si>
  <si>
    <t>TP-S .I39739 75-11-3 v.1</t>
  </si>
  <si>
    <t>1109102-2001</t>
  </si>
  <si>
    <t>PROGRAM 001975 001976 NO 000262</t>
  </si>
  <si>
    <t>GR00037193</t>
  </si>
  <si>
    <t>TP-S .I397718 78-11-20 v.2</t>
  </si>
  <si>
    <t>TP-S .I397718 79-4-20 v. 2</t>
  </si>
  <si>
    <t>TP-S .I39772 77-4-18 v. 1</t>
  </si>
  <si>
    <t>0002</t>
  </si>
  <si>
    <t>July-15-01-15</t>
  </si>
  <si>
    <t>TP-S .I39774 79-4-8 v.1</t>
  </si>
  <si>
    <t>Tape – Poor physical condition;</t>
  </si>
  <si>
    <t>TP-S .I39774 79-4-8 v.3</t>
  </si>
  <si>
    <t>PROGRAM 001979 001980 NO 000725</t>
  </si>
  <si>
    <t>GR00037141</t>
  </si>
  <si>
    <t>TP-S .I39724 80-4-7 v.2</t>
  </si>
  <si>
    <t>TP-S .I3975 75-9-4 v.2</t>
  </si>
  <si>
    <t>409168-2001</t>
  </si>
  <si>
    <t>PROGRAM 001975 001976 NO 000136</t>
  </si>
  <si>
    <t>GR00037234</t>
  </si>
  <si>
    <t>415828-2001</t>
  </si>
  <si>
    <t>PROGRAM 001976 001977 NO 000374</t>
  </si>
  <si>
    <t>GR00037237</t>
  </si>
  <si>
    <t>TP-S .I3975 76-12-5 v.3</t>
  </si>
  <si>
    <t>409165-2001</t>
  </si>
  <si>
    <t>PROGRAM 001975 001976 NO 000419</t>
  </si>
  <si>
    <t>GR00037238</t>
  </si>
  <si>
    <t>TP-S .I3975 76-2-19 v.2</t>
  </si>
  <si>
    <t>425808-2001</t>
  </si>
  <si>
    <t>PROGRAM 001975 001976 NO 000472</t>
  </si>
  <si>
    <t>GR00037240</t>
  </si>
  <si>
    <t>TP-S .I3975 76-3-4 v.4</t>
  </si>
  <si>
    <t>TP-S .I3977 80-4-23 v.1</t>
  </si>
  <si>
    <t>TP-S .L2745 78-4-30 v. 1</t>
  </si>
  <si>
    <t>PROGRAM 001977 001978 NO 000819 SENIOR RECITAL</t>
  </si>
  <si>
    <t>GR00036170</t>
  </si>
  <si>
    <t>PROGRAM 001978 001979 NO 000012 GRADUATE RECITAL</t>
  </si>
  <si>
    <t>GR00036175</t>
  </si>
  <si>
    <t>TP-S .L6577 78-6-24 v.3</t>
  </si>
  <si>
    <t>TP-S .L74217 80-4-29 v. 1</t>
  </si>
  <si>
    <t>PROGRAM 001979 001980 NO 000889 FACULTY RECITAL</t>
  </si>
  <si>
    <t>GR00036185</t>
  </si>
  <si>
    <t>GR00036280</t>
  </si>
  <si>
    <t>TP-S .N163 82-4-3 v.2</t>
  </si>
  <si>
    <t>TP-S .N5523 79-2-27 v.1</t>
  </si>
  <si>
    <t>PROGRAM 001978 001979 NO 000510 A FESTIVAL OF BAROQUE MUSIC</t>
  </si>
  <si>
    <t>GR00036282</t>
  </si>
  <si>
    <t>TP-S .N5523 79-2-27 v.3</t>
  </si>
  <si>
    <t>TP-S .N5523 80-2-13 v. 1</t>
  </si>
  <si>
    <t>PROGRAM 001979 001980 NO 000464 MAINLY BACH FESTIVAL</t>
  </si>
  <si>
    <t>GR00036283</t>
  </si>
  <si>
    <t>MERRY WIVES OF WINDSOR</t>
  </si>
  <si>
    <t>GR00036285</t>
  </si>
  <si>
    <t>TP-S .N637 A.1-4 v. 3</t>
  </si>
  <si>
    <t>TP-S .N637 A.1-4 v. 5</t>
  </si>
  <si>
    <t>TP-S .N637 A.1-5 v.1</t>
  </si>
  <si>
    <t>GR00036286</t>
  </si>
  <si>
    <t>TP-S .N637 A.1-5 v.2</t>
  </si>
  <si>
    <t>TP-S .N637 A.1-5 v.5</t>
  </si>
  <si>
    <t>PROGRAM 001980 001981 NO 000124 GRADUATE RECITAL</t>
  </si>
  <si>
    <t>GR00036325</t>
  </si>
  <si>
    <t>TP-S .P5292 80-9-7 v.2</t>
  </si>
  <si>
    <t>Target proportion of baking</t>
  </si>
  <si>
    <t>Actual number of baking</t>
  </si>
  <si>
    <t>Actual proportion of baking</t>
  </si>
  <si>
    <t>Variable management fee baking</t>
  </si>
  <si>
    <t>Price per tape baked</t>
  </si>
  <si>
    <t>tbc</t>
  </si>
  <si>
    <t>Period on Schedule 7</t>
  </si>
  <si>
    <t>Number of tapes confirmed delivered by IU</t>
  </si>
  <si>
    <t>Cumulative number</t>
  </si>
  <si>
    <t>Number of tapes in this delivery</t>
  </si>
  <si>
    <t>Target Hours digitized - By month / mid-month</t>
  </si>
  <si>
    <t>Number of hours confirmed delivered by IU</t>
  </si>
  <si>
    <t>Number of hours actually digitized</t>
  </si>
  <si>
    <t>Cumulative number of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</si>
</sst>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hh:mm:ss"/>
    <numFmt numFmtId="165" formatCode="[hh]:mm:ss"/>
    <numFmt numFmtId="166" formatCode="0.000"/>
    <numFmt numFmtId="167" formatCode="[$-409]m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8">
    <xf numFmtId="0" fontId="0" fillId="0" borderId="0" xfId="0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1" fontId="16" fillId="0" borderId="0" xfId="0" applyNumberFormat="1" applyFont="1"/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vertical="center" wrapText="1"/>
    </xf>
    <xf numFmtId="2" fontId="16" fillId="0" borderId="0" xfId="0" applyNumberFormat="1" applyFont="1"/>
    <xf numFmtId="9" fontId="0" fillId="0" borderId="0" xfId="42" applyFont="1"/>
    <xf numFmtId="1" fontId="0" fillId="0" borderId="0" xfId="0" applyNumberFormat="1" applyFill="1"/>
    <xf numFmtId="0" fontId="0" fillId="0" borderId="0" xfId="0" applyFill="1"/>
    <xf numFmtId="9" fontId="16" fillId="0" borderId="0" xfId="42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7" fontId="16" fillId="0" borderId="0" xfId="0" applyNumberFormat="1" applyFont="1"/>
    <xf numFmtId="44" fontId="0" fillId="0" borderId="0" xfId="43" applyFont="1"/>
    <xf numFmtId="0" fontId="16" fillId="0" borderId="0" xfId="0" applyFont="1" applyAlignment="1">
      <alignment horizontal="center"/>
    </xf>
    <xf numFmtId="44" fontId="0" fillId="0" borderId="0" xfId="0" applyNumberFormat="1"/>
    <xf numFmtId="1" fontId="0" fillId="0" borderId="0" xfId="0" applyNumberFormat="1" applyAlignment="1">
      <alignment horizontal="left"/>
    </xf>
    <xf numFmtId="1" fontId="16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left" vertical="center" wrapText="1"/>
    </xf>
    <xf numFmtId="1" fontId="0" fillId="0" borderId="0" xfId="0" applyNumberFormat="1" applyFill="1" applyAlignment="1">
      <alignment horizontal="left"/>
    </xf>
    <xf numFmtId="10" fontId="0" fillId="0" borderId="0" xfId="42" applyNumberFormat="1" applyFont="1"/>
    <xf numFmtId="47" fontId="16" fillId="0" borderId="0" xfId="0" applyNumberFormat="1" applyFont="1" applyFill="1"/>
    <xf numFmtId="0" fontId="16" fillId="0" borderId="0" xfId="0" quotePrefix="1" applyFont="1" applyAlignment="1">
      <alignment horizontal="center"/>
    </xf>
    <xf numFmtId="2" fontId="16" fillId="0" borderId="0" xfId="0" applyNumberFormat="1" applyFont="1" applyAlignment="1">
      <alignment horizontal="center"/>
    </xf>
    <xf numFmtId="167" fontId="16" fillId="0" borderId="0" xfId="0" applyNumberFormat="1" applyFont="1" applyAlignment="1">
      <alignment horizontal="center"/>
    </xf>
    <xf numFmtId="1" fontId="0" fillId="0" borderId="0" xfId="43" applyNumberFormat="1" applyFont="1"/>
    <xf numFmtId="0" fontId="16" fillId="33" borderId="0" xfId="0" applyFont="1" applyFill="1"/>
    <xf numFmtId="46" fontId="0" fillId="0" borderId="0" xfId="0" applyNumberFormat="1"/>
    <xf numFmtId="9" fontId="16" fillId="33" borderId="0" xfId="42" applyFont="1" applyFill="1"/>
    <xf numFmtId="44" fontId="16" fillId="33" borderId="0" xfId="43" applyFont="1" applyFill="1"/>
    <xf numFmtId="2" fontId="16" fillId="33" borderId="0" xfId="0" applyNumberFormat="1" applyFont="1" applyFill="1"/>
    <xf numFmtId="1" fontId="16" fillId="33" borderId="0" xfId="0" applyNumberFormat="1" applyFont="1" applyFill="1"/>
    <xf numFmtId="0" fontId="16" fillId="0" borderId="0" xfId="0" applyFont="1" applyAlignment="1">
      <alignment horizontal="right"/>
    </xf>
    <xf numFmtId="167" fontId="16" fillId="0" borderId="0" xfId="0" applyNumberFormat="1" applyFont="1" applyAlignment="1">
      <alignment horizontal="right"/>
    </xf>
    <xf numFmtId="0" fontId="16" fillId="0" borderId="0" xfId="0" applyFont="1" applyFill="1"/>
    <xf numFmtId="1" fontId="16" fillId="0" borderId="0" xfId="0" applyNumberFormat="1" applyFont="1" applyFill="1"/>
    <xf numFmtId="0" fontId="16" fillId="0" borderId="0" xfId="0" applyFont="1" applyFill="1" applyAlignment="1">
      <alignment vertical="center" wrapText="1"/>
    </xf>
    <xf numFmtId="9" fontId="0" fillId="0" borderId="0" xfId="42" applyFont="1" applyFill="1"/>
    <xf numFmtId="9" fontId="0" fillId="34" borderId="0" xfId="0" applyNumberFormat="1" applyFill="1"/>
    <xf numFmtId="44" fontId="16" fillId="0" borderId="0" xfId="43" applyFont="1" applyFill="1"/>
    <xf numFmtId="9" fontId="16" fillId="0" borderId="0" xfId="42" applyFont="1" applyFill="1"/>
    <xf numFmtId="2" fontId="16" fillId="0" borderId="0" xfId="0" applyNumberFormat="1" applyFont="1" applyFill="1"/>
    <xf numFmtId="1" fontId="0" fillId="0" borderId="0" xfId="0" applyNumberFormat="1" applyAlignment="1">
      <alignment horizontal="center"/>
    </xf>
    <xf numFmtId="9" fontId="8" fillId="4" borderId="0" xfId="8" applyNumberFormat="1"/>
    <xf numFmtId="9" fontId="0" fillId="0" borderId="0" xfId="42" applyNumberFormat="1" applyFont="1"/>
    <xf numFmtId="9" fontId="0" fillId="0" borderId="0" xfId="42" applyNumberFormat="1" applyFont="1" applyFill="1"/>
    <xf numFmtId="9" fontId="0" fillId="34" borderId="0" xfId="43" applyNumberFormat="1" applyFont="1" applyFill="1"/>
    <xf numFmtId="1" fontId="16" fillId="0" borderId="0" xfId="0" applyNumberFormat="1" applyFont="1" applyAlignment="1">
      <alignment horizontal="center" vertical="center"/>
    </xf>
    <xf numFmtId="1" fontId="16" fillId="0" borderId="0" xfId="0" applyNumberFormat="1" applyFont="1" applyFill="1" applyAlignment="1">
      <alignment horizontal="left" vertical="center"/>
    </xf>
    <xf numFmtId="1" fontId="16" fillId="0" borderId="0" xfId="43" applyNumberFormat="1" applyFont="1" applyFill="1" applyAlignment="1">
      <alignment horizontal="center" vertical="center"/>
    </xf>
    <xf numFmtId="1" fontId="16" fillId="0" borderId="0" xfId="0" applyNumberFormat="1" applyFont="1" applyFill="1" applyAlignment="1">
      <alignment horizontal="center" vertical="center"/>
    </xf>
    <xf numFmtId="2" fontId="0" fillId="0" borderId="0" xfId="0" applyNumberFormat="1" applyFill="1"/>
    <xf numFmtId="0" fontId="16" fillId="33" borderId="0" xfId="43" applyNumberFormat="1" applyFont="1" applyFill="1"/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4"/>
  <sheetViews>
    <sheetView tabSelected="1" zoomScale="90" zoomScaleNormal="90" zoomScalePageLayoutView="9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baseColWidth="10" defaultColWidth="8.83203125" defaultRowHeight="14" x14ac:dyDescent="0"/>
  <cols>
    <col min="1" max="1" width="17.83203125" style="2" bestFit="1" customWidth="1"/>
    <col min="2" max="2" width="16.5" bestFit="1" customWidth="1"/>
    <col min="3" max="3" width="26.1640625" bestFit="1" customWidth="1"/>
    <col min="4" max="4" width="26.1640625" style="21" bestFit="1" customWidth="1"/>
    <col min="5" max="5" width="52" customWidth="1"/>
    <col min="6" max="6" width="17.83203125" bestFit="1" customWidth="1"/>
    <col min="7" max="7" width="17.1640625" bestFit="1" customWidth="1"/>
    <col min="8" max="8" width="23.83203125" bestFit="1" customWidth="1"/>
    <col min="9" max="10" width="71.1640625" bestFit="1" customWidth="1"/>
    <col min="11" max="11" width="21.5" customWidth="1"/>
    <col min="12" max="12" width="34.83203125" bestFit="1" customWidth="1"/>
    <col min="13" max="13" width="25.1640625" bestFit="1" customWidth="1"/>
    <col min="14" max="14" width="20.83203125" bestFit="1" customWidth="1"/>
  </cols>
  <sheetData>
    <row r="1" spans="1:14" s="5" customFormat="1">
      <c r="A1" s="4" t="s">
        <v>0</v>
      </c>
      <c r="B1" s="5" t="s">
        <v>1</v>
      </c>
      <c r="C1" s="5" t="s">
        <v>2</v>
      </c>
      <c r="D1" s="22" t="s">
        <v>3</v>
      </c>
      <c r="E1" s="5" t="s">
        <v>4</v>
      </c>
      <c r="F1" s="5" t="s">
        <v>5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62</v>
      </c>
      <c r="L1" s="5" t="s">
        <v>22</v>
      </c>
      <c r="M1" s="5" t="s">
        <v>23</v>
      </c>
      <c r="N1" s="5" t="s">
        <v>65</v>
      </c>
    </row>
    <row r="2" spans="1:14">
      <c r="A2" s="47">
        <v>-237</v>
      </c>
      <c r="B2" t="s">
        <v>15</v>
      </c>
      <c r="C2" t="s">
        <v>16</v>
      </c>
      <c r="D2" s="47">
        <v>0</v>
      </c>
      <c r="E2" t="s">
        <v>14</v>
      </c>
      <c r="F2" t="s">
        <v>17</v>
      </c>
      <c r="G2">
        <v>1</v>
      </c>
      <c r="H2" t="s">
        <v>24</v>
      </c>
      <c r="I2" t="s">
        <v>76</v>
      </c>
      <c r="J2" t="s">
        <v>13</v>
      </c>
      <c r="K2" s="1">
        <v>42177.571527777778</v>
      </c>
      <c r="L2" t="s">
        <v>77</v>
      </c>
      <c r="M2" s="14">
        <v>1.761283564814815E-2</v>
      </c>
      <c r="N2" s="1">
        <v>42198.388194444444</v>
      </c>
    </row>
    <row r="3" spans="1:14">
      <c r="K3" s="1"/>
      <c r="M3" s="14"/>
      <c r="N3" s="1"/>
    </row>
    <row r="4" spans="1:14">
      <c r="K4" s="1"/>
      <c r="M4" s="14"/>
      <c r="N4" s="1"/>
    </row>
    <row r="5" spans="1:14">
      <c r="K5" s="1"/>
      <c r="M5" s="14"/>
      <c r="N5" s="1"/>
    </row>
    <row r="6" spans="1:14">
      <c r="K6" s="1"/>
      <c r="M6" s="14"/>
      <c r="N6" s="1"/>
    </row>
    <row r="7" spans="1:14">
      <c r="K7" s="1"/>
      <c r="M7" s="14"/>
      <c r="N7" s="1"/>
    </row>
    <row r="8" spans="1:14">
      <c r="K8" s="1"/>
      <c r="M8" s="14"/>
      <c r="N8" s="1"/>
    </row>
    <row r="9" spans="1:14">
      <c r="K9" s="1"/>
      <c r="M9" s="14"/>
      <c r="N9" s="1"/>
    </row>
    <row r="10" spans="1:14">
      <c r="K10" s="1"/>
      <c r="M10" s="14"/>
      <c r="N10" s="1"/>
    </row>
    <row r="11" spans="1:14">
      <c r="K11" s="1"/>
      <c r="M11" s="14"/>
      <c r="N11" s="1"/>
    </row>
    <row r="12" spans="1:14">
      <c r="K12" s="1"/>
      <c r="M12" s="14"/>
      <c r="N12" s="1"/>
    </row>
    <row r="13" spans="1:14">
      <c r="K13" s="1"/>
      <c r="M13" s="14"/>
      <c r="N13" s="1"/>
    </row>
    <row r="14" spans="1:14">
      <c r="K14" s="1"/>
      <c r="M14" s="14"/>
      <c r="N14" s="1"/>
    </row>
    <row r="15" spans="1:14">
      <c r="K15" s="1"/>
      <c r="M15" s="14"/>
      <c r="N15" s="1"/>
    </row>
    <row r="16" spans="1:14">
      <c r="K16" s="1"/>
      <c r="M16" s="14"/>
      <c r="N16" s="1"/>
    </row>
    <row r="17" spans="11:14">
      <c r="K17" s="1"/>
      <c r="M17" s="14"/>
      <c r="N17" s="1"/>
    </row>
    <row r="18" spans="11:14">
      <c r="K18" s="1"/>
      <c r="M18" s="14"/>
      <c r="N18" s="1"/>
    </row>
    <row r="19" spans="11:14">
      <c r="K19" s="1"/>
      <c r="M19" s="14"/>
      <c r="N19" s="1"/>
    </row>
    <row r="20" spans="11:14">
      <c r="K20" s="1"/>
      <c r="M20" s="14"/>
      <c r="N20" s="1"/>
    </row>
    <row r="21" spans="11:14">
      <c r="K21" s="1"/>
      <c r="M21" s="14"/>
      <c r="N21" s="1"/>
    </row>
    <row r="22" spans="11:14">
      <c r="K22" s="1"/>
      <c r="M22" s="14"/>
      <c r="N22" s="1"/>
    </row>
    <row r="23" spans="11:14">
      <c r="K23" s="1"/>
      <c r="M23" s="14"/>
      <c r="N23" s="1"/>
    </row>
    <row r="24" spans="11:14">
      <c r="K24" s="1"/>
      <c r="M24" s="14"/>
      <c r="N24" s="1"/>
    </row>
    <row r="25" spans="11:14">
      <c r="K25" s="1"/>
      <c r="M25" s="14"/>
      <c r="N25" s="1"/>
    </row>
    <row r="26" spans="11:14">
      <c r="K26" s="1"/>
      <c r="M26" s="14"/>
      <c r="N26" s="1"/>
    </row>
    <row r="27" spans="11:14">
      <c r="K27" s="1"/>
      <c r="M27" s="14"/>
      <c r="N27" s="1"/>
    </row>
    <row r="28" spans="11:14">
      <c r="K28" s="1"/>
      <c r="M28" s="14"/>
      <c r="N28" s="1"/>
    </row>
    <row r="29" spans="11:14">
      <c r="K29" s="1"/>
      <c r="M29" s="14"/>
      <c r="N29" s="1"/>
    </row>
    <row r="30" spans="11:14">
      <c r="K30" s="1"/>
      <c r="M30" s="14"/>
      <c r="N30" s="1"/>
    </row>
    <row r="31" spans="11:14">
      <c r="K31" s="1"/>
      <c r="M31" s="14"/>
      <c r="N31" s="1"/>
    </row>
    <row r="32" spans="11:14">
      <c r="K32" s="1"/>
      <c r="M32" s="14"/>
      <c r="N32" s="1"/>
    </row>
    <row r="33" spans="11:14">
      <c r="K33" s="1"/>
      <c r="M33" s="14"/>
      <c r="N33" s="1"/>
    </row>
    <row r="34" spans="11:14">
      <c r="K34" s="1"/>
      <c r="M34" s="14"/>
      <c r="N34" s="1"/>
    </row>
    <row r="35" spans="11:14">
      <c r="K35" s="1"/>
      <c r="M35" s="14"/>
      <c r="N35" s="1"/>
    </row>
    <row r="36" spans="11:14">
      <c r="K36" s="1"/>
      <c r="M36" s="14"/>
      <c r="N36" s="1"/>
    </row>
    <row r="37" spans="11:14">
      <c r="K37" s="1"/>
      <c r="M37" s="14"/>
      <c r="N37" s="1"/>
    </row>
    <row r="38" spans="11:14">
      <c r="K38" s="1"/>
      <c r="M38" s="14"/>
      <c r="N38" s="1"/>
    </row>
    <row r="39" spans="11:14">
      <c r="K39" s="1"/>
      <c r="M39" s="14"/>
      <c r="N39" s="1"/>
    </row>
    <row r="40" spans="11:14">
      <c r="K40" s="1"/>
      <c r="M40" s="14"/>
      <c r="N40" s="1"/>
    </row>
    <row r="41" spans="11:14">
      <c r="K41" s="1"/>
      <c r="M41" s="14"/>
      <c r="N41" s="1"/>
    </row>
    <row r="42" spans="11:14">
      <c r="K42" s="1"/>
      <c r="M42" s="14"/>
      <c r="N42" s="1"/>
    </row>
    <row r="43" spans="11:14">
      <c r="K43" s="1"/>
      <c r="M43" s="14"/>
      <c r="N43" s="1"/>
    </row>
    <row r="44" spans="11:14">
      <c r="K44" s="1"/>
      <c r="M44" s="14"/>
      <c r="N44" s="1"/>
    </row>
    <row r="45" spans="11:14">
      <c r="K45" s="1"/>
      <c r="M45" s="14"/>
      <c r="N45" s="1"/>
    </row>
    <row r="46" spans="11:14">
      <c r="K46" s="1"/>
      <c r="M46" s="14"/>
      <c r="N46" s="1"/>
    </row>
    <row r="47" spans="11:14">
      <c r="K47" s="1"/>
      <c r="M47" s="14"/>
      <c r="N47" s="1"/>
    </row>
    <row r="48" spans="11:14">
      <c r="K48" s="1"/>
      <c r="M48" s="14"/>
      <c r="N48" s="1"/>
    </row>
    <row r="49" spans="11:14">
      <c r="K49" s="1"/>
      <c r="M49" s="14"/>
      <c r="N49" s="1"/>
    </row>
    <row r="50" spans="11:14">
      <c r="K50" s="1"/>
      <c r="M50" s="14"/>
      <c r="N50" s="1"/>
    </row>
    <row r="51" spans="11:14">
      <c r="K51" s="1"/>
      <c r="M51" s="14"/>
      <c r="N51" s="1"/>
    </row>
    <row r="52" spans="11:14">
      <c r="K52" s="1"/>
      <c r="M52" s="14"/>
      <c r="N52" s="1"/>
    </row>
    <row r="53" spans="11:14">
      <c r="K53" s="1"/>
      <c r="M53" s="14"/>
      <c r="N53" s="1"/>
    </row>
    <row r="54" spans="11:14">
      <c r="K54" s="1"/>
      <c r="M54" s="14"/>
      <c r="N54" s="1"/>
    </row>
    <row r="55" spans="11:14">
      <c r="K55" s="1"/>
      <c r="M55" s="14"/>
      <c r="N55" s="1"/>
    </row>
    <row r="56" spans="11:14">
      <c r="K56" s="1"/>
      <c r="M56" s="14"/>
      <c r="N56" s="1"/>
    </row>
    <row r="57" spans="11:14">
      <c r="K57" s="1"/>
      <c r="M57" s="14"/>
      <c r="N57" s="1"/>
    </row>
    <row r="58" spans="11:14">
      <c r="K58" s="1"/>
      <c r="M58" s="14"/>
      <c r="N58" s="1"/>
    </row>
    <row r="59" spans="11:14">
      <c r="K59" s="1"/>
      <c r="M59" s="14"/>
      <c r="N59" s="1"/>
    </row>
    <row r="60" spans="11:14">
      <c r="K60" s="1"/>
      <c r="M60" s="14"/>
      <c r="N60" s="1"/>
    </row>
    <row r="61" spans="11:14">
      <c r="K61" s="1"/>
      <c r="M61" s="14"/>
      <c r="N61" s="1"/>
    </row>
    <row r="62" spans="11:14">
      <c r="K62" s="1"/>
      <c r="M62" s="14"/>
      <c r="N62" s="1"/>
    </row>
    <row r="63" spans="11:14">
      <c r="K63" s="1"/>
      <c r="M63" s="14"/>
      <c r="N63" s="1"/>
    </row>
    <row r="64" spans="11:14">
      <c r="K64" s="1"/>
      <c r="M64" s="14"/>
      <c r="N64" s="1"/>
    </row>
    <row r="65" spans="11:14">
      <c r="K65" s="1"/>
      <c r="M65" s="14"/>
      <c r="N65" s="1"/>
    </row>
    <row r="66" spans="11:14">
      <c r="K66" s="1"/>
      <c r="M66" s="14"/>
      <c r="N66" s="1"/>
    </row>
    <row r="67" spans="11:14">
      <c r="K67" s="1"/>
      <c r="M67" s="14"/>
      <c r="N67" s="1"/>
    </row>
    <row r="68" spans="11:14">
      <c r="K68" s="1"/>
      <c r="M68" s="14"/>
      <c r="N68" s="1"/>
    </row>
    <row r="69" spans="11:14">
      <c r="K69" s="1"/>
      <c r="M69" s="14"/>
      <c r="N69" s="1"/>
    </row>
    <row r="70" spans="11:14">
      <c r="K70" s="1"/>
      <c r="M70" s="14"/>
      <c r="N70" s="1"/>
    </row>
    <row r="71" spans="11:14">
      <c r="K71" s="1"/>
      <c r="M71" s="14"/>
      <c r="N71" s="1"/>
    </row>
    <row r="72" spans="11:14">
      <c r="K72" s="1"/>
      <c r="M72" s="14"/>
      <c r="N72" s="1"/>
    </row>
    <row r="73" spans="11:14">
      <c r="K73" s="1"/>
      <c r="M73" s="14"/>
      <c r="N73" s="1"/>
    </row>
    <row r="74" spans="11:14">
      <c r="K74" s="1"/>
      <c r="M74" s="14"/>
      <c r="N74" s="1"/>
    </row>
    <row r="75" spans="11:14">
      <c r="K75" s="1"/>
      <c r="M75" s="14"/>
      <c r="N75" s="1"/>
    </row>
    <row r="76" spans="11:14">
      <c r="K76" s="1"/>
      <c r="M76" s="14"/>
      <c r="N76" s="1"/>
    </row>
    <row r="77" spans="11:14">
      <c r="K77" s="1"/>
      <c r="M77" s="14"/>
      <c r="N77" s="1"/>
    </row>
    <row r="78" spans="11:14">
      <c r="K78" s="1"/>
      <c r="M78" s="14"/>
      <c r="N78" s="1"/>
    </row>
    <row r="79" spans="11:14">
      <c r="K79" s="1"/>
      <c r="M79" s="14"/>
      <c r="N79" s="1"/>
    </row>
    <row r="80" spans="11:14">
      <c r="K80" s="1"/>
      <c r="M80" s="14"/>
      <c r="N80" s="1"/>
    </row>
    <row r="81" spans="11:14">
      <c r="K81" s="1"/>
      <c r="M81" s="14"/>
      <c r="N81" s="1"/>
    </row>
    <row r="82" spans="11:14">
      <c r="K82" s="1"/>
      <c r="M82" s="14"/>
      <c r="N82" s="1"/>
    </row>
    <row r="83" spans="11:14">
      <c r="K83" s="1"/>
      <c r="M83" s="14"/>
      <c r="N83" s="1"/>
    </row>
    <row r="84" spans="11:14">
      <c r="K84" s="1"/>
      <c r="M84" s="14"/>
      <c r="N84" s="1"/>
    </row>
    <row r="85" spans="11:14">
      <c r="K85" s="1"/>
      <c r="M85" s="14"/>
      <c r="N85" s="1"/>
    </row>
    <row r="86" spans="11:14">
      <c r="K86" s="1"/>
      <c r="M86" s="14"/>
      <c r="N86" s="1"/>
    </row>
    <row r="87" spans="11:14">
      <c r="K87" s="1"/>
      <c r="M87" s="14"/>
      <c r="N87" s="1"/>
    </row>
    <row r="88" spans="11:14">
      <c r="K88" s="1"/>
      <c r="M88" s="14"/>
      <c r="N88" s="1"/>
    </row>
    <row r="89" spans="11:14">
      <c r="K89" s="1"/>
      <c r="M89" s="14"/>
      <c r="N89" s="1"/>
    </row>
    <row r="90" spans="11:14">
      <c r="K90" s="1"/>
      <c r="M90" s="14"/>
      <c r="N90" s="1"/>
    </row>
    <row r="91" spans="11:14">
      <c r="K91" s="1"/>
      <c r="M91" s="14"/>
      <c r="N91" s="1"/>
    </row>
    <row r="92" spans="11:14">
      <c r="K92" s="1"/>
      <c r="M92" s="14"/>
      <c r="N92" s="1"/>
    </row>
    <row r="93" spans="11:14">
      <c r="K93" s="1"/>
      <c r="M93" s="14"/>
      <c r="N93" s="1"/>
    </row>
    <row r="94" spans="11:14">
      <c r="K94" s="1"/>
      <c r="M94" s="14"/>
      <c r="N94" s="1"/>
    </row>
    <row r="95" spans="11:14">
      <c r="K95" s="1"/>
      <c r="M95" s="14"/>
      <c r="N95" s="1"/>
    </row>
    <row r="96" spans="11:14">
      <c r="K96" s="1"/>
      <c r="M96" s="14"/>
      <c r="N96" s="1"/>
    </row>
    <row r="97" spans="11:14">
      <c r="K97" s="1"/>
      <c r="M97" s="14"/>
      <c r="N97" s="1"/>
    </row>
    <row r="98" spans="11:14">
      <c r="K98" s="1"/>
      <c r="M98" s="14"/>
      <c r="N98" s="1"/>
    </row>
    <row r="99" spans="11:14">
      <c r="K99" s="1"/>
      <c r="M99" s="14"/>
      <c r="N99" s="1"/>
    </row>
    <row r="100" spans="11:14">
      <c r="K100" s="1"/>
      <c r="M100" s="14"/>
      <c r="N100" s="1"/>
    </row>
    <row r="101" spans="11:14">
      <c r="K101" s="1"/>
      <c r="M101" s="14"/>
      <c r="N101" s="1"/>
    </row>
    <row r="102" spans="11:14">
      <c r="K102" s="1"/>
      <c r="M102" s="14"/>
      <c r="N102" s="1"/>
    </row>
    <row r="103" spans="11:14">
      <c r="K103" s="1"/>
      <c r="M103" s="14"/>
      <c r="N103" s="1"/>
    </row>
    <row r="104" spans="11:14">
      <c r="K104" s="1"/>
      <c r="M104" s="14"/>
      <c r="N104" s="1"/>
    </row>
    <row r="105" spans="11:14">
      <c r="K105" s="1"/>
      <c r="M105" s="14"/>
      <c r="N105" s="1"/>
    </row>
    <row r="106" spans="11:14">
      <c r="K106" s="1"/>
      <c r="M106" s="14"/>
      <c r="N106" s="1"/>
    </row>
    <row r="107" spans="11:14">
      <c r="K107" s="1"/>
      <c r="M107" s="14"/>
      <c r="N107" s="1"/>
    </row>
    <row r="108" spans="11:14">
      <c r="K108" s="1"/>
      <c r="M108" s="14"/>
      <c r="N108" s="1"/>
    </row>
    <row r="109" spans="11:14">
      <c r="K109" s="1"/>
      <c r="M109" s="14"/>
      <c r="N109" s="1"/>
    </row>
    <row r="110" spans="11:14">
      <c r="K110" s="1"/>
      <c r="M110" s="14"/>
      <c r="N110" s="1"/>
    </row>
    <row r="111" spans="11:14">
      <c r="K111" s="1"/>
      <c r="M111" s="14"/>
      <c r="N111" s="1"/>
    </row>
    <row r="112" spans="11:14">
      <c r="K112" s="1"/>
      <c r="M112" s="14"/>
      <c r="N112" s="1"/>
    </row>
    <row r="113" spans="11:14">
      <c r="K113" s="1"/>
      <c r="M113" s="14"/>
      <c r="N113" s="1"/>
    </row>
    <row r="114" spans="11:14">
      <c r="K114" s="1"/>
      <c r="M114" s="14"/>
      <c r="N114" s="1"/>
    </row>
    <row r="115" spans="11:14">
      <c r="K115" s="1"/>
      <c r="M115" s="14"/>
      <c r="N115" s="1"/>
    </row>
    <row r="116" spans="11:14">
      <c r="K116" s="1"/>
      <c r="M116" s="14"/>
      <c r="N116" s="1"/>
    </row>
    <row r="117" spans="11:14">
      <c r="K117" s="1"/>
      <c r="M117" s="14"/>
      <c r="N117" s="1"/>
    </row>
    <row r="118" spans="11:14">
      <c r="K118" s="1"/>
      <c r="M118" s="14"/>
      <c r="N118" s="1"/>
    </row>
    <row r="119" spans="11:14">
      <c r="K119" s="1"/>
      <c r="M119" s="14"/>
      <c r="N119" s="1"/>
    </row>
    <row r="120" spans="11:14">
      <c r="K120" s="1"/>
      <c r="M120" s="14"/>
      <c r="N120" s="1"/>
    </row>
    <row r="121" spans="11:14">
      <c r="K121" s="1"/>
      <c r="M121" s="14"/>
      <c r="N121" s="1"/>
    </row>
    <row r="122" spans="11:14">
      <c r="K122" s="1"/>
      <c r="M122" s="14"/>
      <c r="N122" s="1"/>
    </row>
    <row r="123" spans="11:14">
      <c r="K123" s="1"/>
      <c r="M123" s="14"/>
      <c r="N123" s="1"/>
    </row>
    <row r="124" spans="11:14">
      <c r="K124" s="1"/>
      <c r="M124" s="14"/>
      <c r="N124" s="1"/>
    </row>
    <row r="125" spans="11:14">
      <c r="K125" s="1"/>
      <c r="M125" s="14"/>
      <c r="N125" s="1"/>
    </row>
    <row r="126" spans="11:14">
      <c r="K126" s="1"/>
      <c r="M126" s="14"/>
      <c r="N126" s="1"/>
    </row>
    <row r="127" spans="11:14">
      <c r="K127" s="1"/>
      <c r="M127" s="14"/>
      <c r="N127" s="1"/>
    </row>
    <row r="128" spans="11:14">
      <c r="K128" s="1"/>
      <c r="M128" s="14"/>
      <c r="N128" s="1"/>
    </row>
    <row r="129" spans="11:14">
      <c r="K129" s="1"/>
      <c r="M129" s="14"/>
      <c r="N129" s="1"/>
    </row>
    <row r="130" spans="11:14">
      <c r="K130" s="1"/>
      <c r="M130" s="14"/>
      <c r="N130" s="1"/>
    </row>
    <row r="131" spans="11:14">
      <c r="K131" s="1"/>
      <c r="M131" s="14"/>
      <c r="N131" s="1"/>
    </row>
    <row r="132" spans="11:14">
      <c r="K132" s="1"/>
      <c r="M132" s="14"/>
      <c r="N132" s="1"/>
    </row>
    <row r="133" spans="11:14">
      <c r="K133" s="1"/>
      <c r="M133" s="14"/>
      <c r="N133" s="1"/>
    </row>
    <row r="134" spans="11:14">
      <c r="K134" s="1"/>
      <c r="M134" s="14"/>
      <c r="N134" s="1"/>
    </row>
    <row r="135" spans="11:14">
      <c r="K135" s="1"/>
      <c r="M135" s="14"/>
      <c r="N135" s="1"/>
    </row>
    <row r="136" spans="11:14">
      <c r="K136" s="1"/>
      <c r="M136" s="14"/>
      <c r="N136" s="1"/>
    </row>
    <row r="137" spans="11:14">
      <c r="K137" s="1"/>
      <c r="M137" s="14"/>
      <c r="N137" s="1"/>
    </row>
    <row r="138" spans="11:14">
      <c r="K138" s="1"/>
      <c r="M138" s="14"/>
      <c r="N138" s="1"/>
    </row>
    <row r="139" spans="11:14">
      <c r="K139" s="1"/>
      <c r="M139" s="14"/>
      <c r="N139" s="1"/>
    </row>
    <row r="140" spans="11:14">
      <c r="K140" s="1"/>
      <c r="M140" s="14"/>
      <c r="N140" s="1"/>
    </row>
    <row r="141" spans="11:14">
      <c r="K141" s="1"/>
      <c r="M141" s="14"/>
      <c r="N141" s="1"/>
    </row>
    <row r="142" spans="11:14">
      <c r="K142" s="1"/>
      <c r="M142" s="14"/>
      <c r="N142" s="1"/>
    </row>
    <row r="143" spans="11:14">
      <c r="K143" s="1"/>
      <c r="M143" s="14"/>
      <c r="N143" s="1"/>
    </row>
    <row r="144" spans="11:14">
      <c r="K144" s="1"/>
      <c r="M144" s="14"/>
      <c r="N144" s="1"/>
    </row>
    <row r="145" spans="11:14">
      <c r="K145" s="1"/>
      <c r="M145" s="14"/>
      <c r="N145" s="1"/>
    </row>
    <row r="146" spans="11:14">
      <c r="K146" s="1"/>
      <c r="M146" s="14"/>
      <c r="N146" s="1"/>
    </row>
    <row r="147" spans="11:14">
      <c r="K147" s="1"/>
      <c r="M147" s="14"/>
      <c r="N147" s="1"/>
    </row>
    <row r="148" spans="11:14">
      <c r="K148" s="1"/>
      <c r="M148" s="14"/>
      <c r="N148" s="1"/>
    </row>
    <row r="149" spans="11:14">
      <c r="K149" s="1"/>
      <c r="M149" s="14"/>
      <c r="N149" s="1"/>
    </row>
    <row r="150" spans="11:14">
      <c r="K150" s="1"/>
      <c r="M150" s="14"/>
      <c r="N150" s="1"/>
    </row>
    <row r="151" spans="11:14">
      <c r="K151" s="1"/>
      <c r="M151" s="14"/>
      <c r="N151" s="1"/>
    </row>
    <row r="152" spans="11:14">
      <c r="K152" s="1"/>
      <c r="M152" s="14"/>
      <c r="N152" s="1"/>
    </row>
    <row r="153" spans="11:14">
      <c r="K153" s="1"/>
      <c r="M153" s="14"/>
      <c r="N153" s="1"/>
    </row>
    <row r="154" spans="11:14">
      <c r="K154" s="1"/>
      <c r="M154" s="14"/>
      <c r="N154" s="1"/>
    </row>
    <row r="155" spans="11:14">
      <c r="K155" s="1"/>
      <c r="M155" s="14"/>
      <c r="N155" s="1"/>
    </row>
    <row r="156" spans="11:14">
      <c r="K156" s="1"/>
      <c r="M156" s="14"/>
      <c r="N156" s="1"/>
    </row>
    <row r="157" spans="11:14">
      <c r="K157" s="1"/>
      <c r="M157" s="14"/>
      <c r="N157" s="1"/>
    </row>
    <row r="158" spans="11:14">
      <c r="K158" s="1"/>
      <c r="M158" s="14"/>
      <c r="N158" s="1"/>
    </row>
    <row r="159" spans="11:14">
      <c r="K159" s="1"/>
      <c r="M159" s="14"/>
      <c r="N159" s="1"/>
    </row>
    <row r="160" spans="11:14">
      <c r="K160" s="1"/>
      <c r="M160" s="14"/>
      <c r="N160" s="1"/>
    </row>
    <row r="161" spans="11:14">
      <c r="K161" s="1"/>
      <c r="M161" s="14"/>
      <c r="N161" s="1"/>
    </row>
    <row r="162" spans="11:14">
      <c r="K162" s="1"/>
      <c r="M162" s="14"/>
      <c r="N162" s="1"/>
    </row>
    <row r="163" spans="11:14">
      <c r="K163" s="1"/>
      <c r="M163" s="14"/>
      <c r="N163" s="1"/>
    </row>
    <row r="164" spans="11:14">
      <c r="K164" s="1"/>
      <c r="M164" s="14"/>
      <c r="N164" s="1"/>
    </row>
    <row r="165" spans="11:14">
      <c r="K165" s="1"/>
      <c r="M165" s="14"/>
      <c r="N165" s="1"/>
    </row>
    <row r="166" spans="11:14">
      <c r="K166" s="1"/>
      <c r="M166" s="14"/>
      <c r="N166" s="1"/>
    </row>
    <row r="167" spans="11:14">
      <c r="K167" s="1"/>
      <c r="M167" s="14"/>
      <c r="N167" s="1"/>
    </row>
    <row r="168" spans="11:14">
      <c r="K168" s="1"/>
      <c r="M168" s="14"/>
      <c r="N168" s="1"/>
    </row>
    <row r="169" spans="11:14">
      <c r="K169" s="1"/>
      <c r="M169" s="14"/>
      <c r="N169" s="1"/>
    </row>
    <row r="170" spans="11:14">
      <c r="K170" s="1"/>
      <c r="M170" s="14"/>
      <c r="N170" s="1"/>
    </row>
    <row r="171" spans="11:14">
      <c r="K171" s="1"/>
      <c r="M171" s="14"/>
      <c r="N171" s="1"/>
    </row>
    <row r="172" spans="11:14">
      <c r="K172" s="1"/>
      <c r="M172" s="14"/>
      <c r="N172" s="1"/>
    </row>
    <row r="173" spans="11:14">
      <c r="K173" s="1"/>
      <c r="M173" s="14"/>
      <c r="N173" s="1"/>
    </row>
    <row r="174" spans="11:14">
      <c r="K174" s="1"/>
      <c r="M174" s="14"/>
      <c r="N174" s="1"/>
    </row>
    <row r="175" spans="11:14">
      <c r="K175" s="1"/>
      <c r="M175" s="14"/>
      <c r="N175" s="1"/>
    </row>
    <row r="176" spans="11:14">
      <c r="K176" s="1"/>
      <c r="M176" s="14"/>
      <c r="N176" s="1"/>
    </row>
    <row r="177" spans="11:14">
      <c r="K177" s="1"/>
      <c r="M177" s="14"/>
      <c r="N177" s="1"/>
    </row>
    <row r="178" spans="11:14">
      <c r="K178" s="1"/>
      <c r="M178" s="14"/>
      <c r="N178" s="1"/>
    </row>
    <row r="179" spans="11:14">
      <c r="K179" s="1"/>
      <c r="M179" s="14"/>
      <c r="N179" s="1"/>
    </row>
    <row r="180" spans="11:14">
      <c r="K180" s="1"/>
      <c r="M180" s="14"/>
      <c r="N180" s="1"/>
    </row>
    <row r="181" spans="11:14">
      <c r="K181" s="1"/>
      <c r="M181" s="14"/>
      <c r="N181" s="1"/>
    </row>
    <row r="182" spans="11:14">
      <c r="K182" s="1"/>
      <c r="M182" s="14"/>
      <c r="N182" s="1"/>
    </row>
    <row r="183" spans="11:14">
      <c r="K183" s="1"/>
      <c r="M183" s="14"/>
      <c r="N183" s="1"/>
    </row>
    <row r="184" spans="11:14">
      <c r="K184" s="1"/>
      <c r="M184" s="14"/>
      <c r="N184" s="1"/>
    </row>
    <row r="185" spans="11:14">
      <c r="K185" s="1"/>
      <c r="M185" s="14"/>
      <c r="N185" s="1"/>
    </row>
    <row r="186" spans="11:14">
      <c r="K186" s="1"/>
      <c r="M186" s="14"/>
      <c r="N186" s="1"/>
    </row>
    <row r="187" spans="11:14">
      <c r="K187" s="1"/>
      <c r="M187" s="14"/>
      <c r="N187" s="1"/>
    </row>
    <row r="188" spans="11:14">
      <c r="K188" s="1"/>
      <c r="M188" s="14"/>
      <c r="N188" s="1"/>
    </row>
    <row r="189" spans="11:14">
      <c r="K189" s="1"/>
      <c r="M189" s="14"/>
      <c r="N189" s="1"/>
    </row>
    <row r="190" spans="11:14">
      <c r="K190" s="1"/>
      <c r="M190" s="14"/>
      <c r="N190" s="1"/>
    </row>
    <row r="191" spans="11:14">
      <c r="K191" s="1"/>
      <c r="M191" s="14"/>
      <c r="N191" s="1"/>
    </row>
    <row r="192" spans="11:14">
      <c r="K192" s="1"/>
      <c r="M192" s="14"/>
      <c r="N192" s="1"/>
    </row>
    <row r="193" spans="11:14">
      <c r="K193" s="1"/>
      <c r="M193" s="14"/>
      <c r="N193" s="1"/>
    </row>
    <row r="194" spans="11:14">
      <c r="K194" s="1"/>
      <c r="M194" s="14"/>
      <c r="N194" s="1"/>
    </row>
    <row r="195" spans="11:14">
      <c r="K195" s="1"/>
      <c r="M195" s="14"/>
      <c r="N195" s="1"/>
    </row>
    <row r="196" spans="11:14">
      <c r="K196" s="1"/>
      <c r="M196" s="14"/>
      <c r="N196" s="1"/>
    </row>
    <row r="197" spans="11:14">
      <c r="K197" s="1"/>
      <c r="M197" s="14"/>
      <c r="N197" s="1"/>
    </row>
    <row r="198" spans="11:14">
      <c r="K198" s="1"/>
      <c r="M198" s="14"/>
      <c r="N198" s="1"/>
    </row>
    <row r="199" spans="11:14">
      <c r="K199" s="1"/>
      <c r="M199" s="14"/>
      <c r="N199" s="1"/>
    </row>
    <row r="200" spans="11:14">
      <c r="K200" s="1"/>
      <c r="M200" s="14"/>
      <c r="N200" s="1"/>
    </row>
    <row r="201" spans="11:14">
      <c r="K201" s="1"/>
      <c r="M201" s="14"/>
      <c r="N201" s="1"/>
    </row>
    <row r="202" spans="11:14">
      <c r="K202" s="1"/>
      <c r="M202" s="14"/>
      <c r="N202" s="1"/>
    </row>
    <row r="203" spans="11:14">
      <c r="K203" s="1"/>
      <c r="M203" s="14"/>
      <c r="N203" s="1"/>
    </row>
    <row r="204" spans="11:14">
      <c r="K204" s="1"/>
      <c r="M204" s="14"/>
      <c r="N204" s="1"/>
    </row>
    <row r="205" spans="11:14">
      <c r="K205" s="1"/>
      <c r="M205" s="14"/>
      <c r="N205" s="1"/>
    </row>
    <row r="206" spans="11:14">
      <c r="K206" s="1"/>
      <c r="M206" s="14"/>
      <c r="N206" s="1"/>
    </row>
    <row r="207" spans="11:14">
      <c r="K207" s="1"/>
      <c r="M207" s="14"/>
      <c r="N207" s="1"/>
    </row>
    <row r="208" spans="11:14">
      <c r="K208" s="1"/>
      <c r="M208" s="14"/>
      <c r="N208" s="1"/>
    </row>
    <row r="209" spans="11:14">
      <c r="K209" s="1"/>
      <c r="M209" s="14"/>
      <c r="N209" s="1"/>
    </row>
    <row r="210" spans="11:14">
      <c r="K210" s="1"/>
      <c r="M210" s="14"/>
      <c r="N210" s="1"/>
    </row>
    <row r="211" spans="11:14">
      <c r="K211" s="1"/>
      <c r="M211" s="14"/>
      <c r="N211" s="1"/>
    </row>
    <row r="212" spans="11:14">
      <c r="K212" s="1"/>
      <c r="M212" s="14"/>
      <c r="N212" s="1"/>
    </row>
    <row r="213" spans="11:14">
      <c r="K213" s="1"/>
      <c r="M213" s="14"/>
      <c r="N213" s="1"/>
    </row>
    <row r="214" spans="11:14">
      <c r="K214" s="1"/>
      <c r="M214" s="14"/>
      <c r="N214" s="1"/>
    </row>
    <row r="215" spans="11:14">
      <c r="K215" s="1"/>
      <c r="M215" s="14"/>
      <c r="N215" s="1"/>
    </row>
    <row r="216" spans="11:14">
      <c r="K216" s="1"/>
      <c r="M216" s="14"/>
      <c r="N216" s="1"/>
    </row>
    <row r="217" spans="11:14">
      <c r="K217" s="1"/>
      <c r="M217" s="14"/>
      <c r="N217" s="1"/>
    </row>
    <row r="218" spans="11:14">
      <c r="K218" s="1"/>
      <c r="M218" s="14"/>
      <c r="N218" s="1"/>
    </row>
    <row r="219" spans="11:14">
      <c r="K219" s="1"/>
      <c r="M219" s="14"/>
      <c r="N219" s="1"/>
    </row>
    <row r="220" spans="11:14">
      <c r="K220" s="1"/>
      <c r="M220" s="14"/>
      <c r="N220" s="1"/>
    </row>
    <row r="221" spans="11:14">
      <c r="K221" s="1"/>
      <c r="M221" s="14"/>
      <c r="N221" s="1"/>
    </row>
    <row r="222" spans="11:14">
      <c r="K222" s="1"/>
      <c r="M222" s="14"/>
      <c r="N222" s="1"/>
    </row>
    <row r="223" spans="11:14">
      <c r="K223" s="1"/>
      <c r="M223" s="14"/>
      <c r="N223" s="1"/>
    </row>
    <row r="224" spans="11:14">
      <c r="K224" s="1"/>
      <c r="M224" s="14"/>
      <c r="N224" s="1"/>
    </row>
    <row r="225" spans="11:14">
      <c r="K225" s="1"/>
      <c r="M225" s="14"/>
      <c r="N225" s="1"/>
    </row>
    <row r="226" spans="11:14">
      <c r="K226" s="1"/>
      <c r="M226" s="14"/>
      <c r="N226" s="1"/>
    </row>
    <row r="227" spans="11:14">
      <c r="K227" s="1"/>
      <c r="M227" s="14"/>
      <c r="N227" s="1"/>
    </row>
    <row r="228" spans="11:14">
      <c r="K228" s="1"/>
      <c r="M228" s="14"/>
      <c r="N228" s="1"/>
    </row>
    <row r="229" spans="11:14">
      <c r="K229" s="1"/>
      <c r="M229" s="14"/>
      <c r="N229" s="1"/>
    </row>
    <row r="230" spans="11:14">
      <c r="K230" s="1"/>
      <c r="M230" s="14"/>
      <c r="N230" s="1"/>
    </row>
    <row r="231" spans="11:14">
      <c r="K231" s="1"/>
      <c r="M231" s="14"/>
      <c r="N231" s="1"/>
    </row>
    <row r="232" spans="11:14">
      <c r="K232" s="1"/>
      <c r="M232" s="14"/>
      <c r="N232" s="1"/>
    </row>
    <row r="233" spans="11:14">
      <c r="K233" s="1"/>
      <c r="M233" s="14"/>
      <c r="N233" s="1"/>
    </row>
    <row r="234" spans="11:14">
      <c r="K234" s="1"/>
      <c r="M234" s="14"/>
      <c r="N234" s="1"/>
    </row>
    <row r="235" spans="11:14">
      <c r="K235" s="1"/>
      <c r="M235" s="14"/>
      <c r="N235" s="1"/>
    </row>
    <row r="236" spans="11:14">
      <c r="K236" s="1"/>
      <c r="M236" s="14"/>
      <c r="N236" s="1"/>
    </row>
    <row r="237" spans="11:14">
      <c r="K237" s="1"/>
      <c r="M237" s="14"/>
      <c r="N237" s="1"/>
    </row>
    <row r="238" spans="11:14">
      <c r="K238" s="1"/>
      <c r="M238" s="14"/>
      <c r="N238" s="1"/>
    </row>
    <row r="239" spans="11:14">
      <c r="K239" s="1"/>
      <c r="M239" s="14"/>
      <c r="N239" s="1"/>
    </row>
    <row r="240" spans="11:14">
      <c r="K240" s="1"/>
      <c r="M240" s="14"/>
      <c r="N240" s="1"/>
    </row>
    <row r="241" spans="11:14">
      <c r="K241" s="1"/>
      <c r="M241" s="14"/>
      <c r="N241" s="1"/>
    </row>
    <row r="242" spans="11:14">
      <c r="K242" s="1"/>
      <c r="M242" s="14"/>
      <c r="N242" s="1"/>
    </row>
    <row r="243" spans="11:14">
      <c r="K243" s="1"/>
      <c r="M243" s="14"/>
      <c r="N243" s="1"/>
    </row>
    <row r="244" spans="11:14">
      <c r="K244" s="1"/>
      <c r="M244" s="14"/>
      <c r="N244" s="1"/>
    </row>
    <row r="245" spans="11:14">
      <c r="K245" s="1"/>
      <c r="M245" s="14"/>
      <c r="N245" s="1"/>
    </row>
    <row r="246" spans="11:14">
      <c r="K246" s="1"/>
      <c r="M246" s="14"/>
      <c r="N246" s="1"/>
    </row>
    <row r="247" spans="11:14">
      <c r="K247" s="1"/>
      <c r="M247" s="14"/>
      <c r="N247" s="1"/>
    </row>
    <row r="248" spans="11:14">
      <c r="K248" s="1"/>
      <c r="M248" s="14"/>
      <c r="N248" s="1"/>
    </row>
    <row r="249" spans="11:14">
      <c r="K249" s="1"/>
      <c r="M249" s="14"/>
      <c r="N249" s="1"/>
    </row>
    <row r="250" spans="11:14">
      <c r="K250" s="1"/>
      <c r="M250" s="14"/>
      <c r="N250" s="1"/>
    </row>
    <row r="251" spans="11:14">
      <c r="K251" s="1"/>
      <c r="M251" s="14"/>
      <c r="N251" s="1"/>
    </row>
    <row r="252" spans="11:14">
      <c r="K252" s="1"/>
      <c r="M252" s="14"/>
      <c r="N252" s="1"/>
    </row>
    <row r="253" spans="11:14">
      <c r="K253" s="1"/>
      <c r="M253" s="14"/>
      <c r="N253" s="1"/>
    </row>
    <row r="255" spans="11:14">
      <c r="M255" s="14"/>
    </row>
    <row r="256" spans="11:14">
      <c r="M256" s="14"/>
    </row>
    <row r="257" spans="13:13">
      <c r="M257" s="14"/>
    </row>
    <row r="258" spans="13:13">
      <c r="M258" s="14"/>
    </row>
    <row r="259" spans="13:13">
      <c r="M259" s="14"/>
    </row>
    <row r="260" spans="13:13">
      <c r="M260" s="14"/>
    </row>
    <row r="261" spans="13:13">
      <c r="M261" s="14"/>
    </row>
    <row r="262" spans="13:13">
      <c r="M262" s="14"/>
    </row>
    <row r="263" spans="13:13">
      <c r="M263" s="14"/>
    </row>
    <row r="264" spans="13:13">
      <c r="M264" s="14"/>
    </row>
  </sheetData>
  <autoFilter ref="A1:N2">
    <sortState ref="A2:N746">
      <sortCondition ref="I1:I746"/>
    </sortState>
  </autoFilter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K9" sqref="K9"/>
    </sheetView>
  </sheetViews>
  <sheetFormatPr baseColWidth="10" defaultColWidth="8.83203125" defaultRowHeight="14" x14ac:dyDescent="0"/>
  <cols>
    <col min="1" max="1" width="15.1640625" style="2" bestFit="1" customWidth="1"/>
    <col min="2" max="2" width="16" bestFit="1" customWidth="1"/>
    <col min="3" max="3" width="22.5" bestFit="1" customWidth="1"/>
    <col min="4" max="4" width="26.1640625" style="21" bestFit="1" customWidth="1"/>
    <col min="5" max="5" width="63.5" bestFit="1" customWidth="1"/>
    <col min="6" max="6" width="17.83203125" bestFit="1" customWidth="1"/>
    <col min="7" max="7" width="5.83203125" customWidth="1"/>
    <col min="8" max="8" width="9.33203125" customWidth="1"/>
    <col min="9" max="9" width="9.6640625" customWidth="1"/>
    <col min="10" max="10" width="9.33203125" customWidth="1"/>
    <col min="11" max="11" width="7" customWidth="1"/>
    <col min="12" max="12" width="9.5" customWidth="1"/>
    <col min="13" max="13" width="5.5" customWidth="1"/>
    <col min="14" max="14" width="10" bestFit="1" customWidth="1"/>
    <col min="15" max="15" width="65.1640625" bestFit="1" customWidth="1"/>
    <col min="16" max="16" width="8.83203125" bestFit="1" customWidth="1"/>
    <col min="17" max="17" width="22.83203125" customWidth="1"/>
  </cols>
  <sheetData>
    <row r="1" spans="1:17" s="8" customFormat="1" ht="42">
      <c r="A1" s="7" t="s">
        <v>0</v>
      </c>
      <c r="B1" s="8" t="s">
        <v>1</v>
      </c>
      <c r="C1" s="8" t="s">
        <v>2</v>
      </c>
      <c r="D1" s="23" t="s">
        <v>3</v>
      </c>
      <c r="E1" s="8" t="s">
        <v>4</v>
      </c>
      <c r="F1" s="8" t="s">
        <v>5</v>
      </c>
      <c r="G1" s="8" t="s">
        <v>27</v>
      </c>
      <c r="H1" s="8" t="s">
        <v>28</v>
      </c>
      <c r="I1" s="8" t="s">
        <v>29</v>
      </c>
      <c r="J1" s="8" t="s">
        <v>30</v>
      </c>
      <c r="K1" s="8" t="s">
        <v>31</v>
      </c>
      <c r="L1" s="8" t="s">
        <v>32</v>
      </c>
      <c r="M1" s="41" t="s">
        <v>66</v>
      </c>
      <c r="N1" s="8" t="s">
        <v>33</v>
      </c>
      <c r="O1" s="8" t="s">
        <v>34</v>
      </c>
      <c r="P1" s="8" t="s">
        <v>35</v>
      </c>
      <c r="Q1" s="8" t="s">
        <v>36</v>
      </c>
    </row>
    <row r="2" spans="1:17">
      <c r="A2" s="2">
        <v>40000000074833</v>
      </c>
      <c r="B2" t="s">
        <v>75</v>
      </c>
      <c r="C2" t="s">
        <v>166</v>
      </c>
      <c r="D2" s="2">
        <v>32000004900256</v>
      </c>
      <c r="E2" t="s">
        <v>128</v>
      </c>
      <c r="F2" t="s">
        <v>129</v>
      </c>
      <c r="G2" t="s">
        <v>25</v>
      </c>
      <c r="H2" t="s">
        <v>13</v>
      </c>
      <c r="I2" t="s">
        <v>25</v>
      </c>
      <c r="J2" t="s">
        <v>13</v>
      </c>
      <c r="K2" t="s">
        <v>13</v>
      </c>
      <c r="L2" t="s">
        <v>13</v>
      </c>
      <c r="M2">
        <v>1</v>
      </c>
      <c r="N2" t="s">
        <v>37</v>
      </c>
      <c r="O2" t="s">
        <v>167</v>
      </c>
      <c r="P2" t="s">
        <v>13</v>
      </c>
      <c r="Q2" t="s">
        <v>13</v>
      </c>
    </row>
    <row r="3" spans="1:17">
      <c r="A3" s="2">
        <v>40000000074858</v>
      </c>
      <c r="B3" t="s">
        <v>75</v>
      </c>
      <c r="C3" t="s">
        <v>168</v>
      </c>
      <c r="D3" s="2">
        <v>32000004900272</v>
      </c>
      <c r="E3" t="s">
        <v>128</v>
      </c>
      <c r="F3" t="s">
        <v>129</v>
      </c>
      <c r="G3" t="s">
        <v>25</v>
      </c>
      <c r="H3" t="s">
        <v>13</v>
      </c>
      <c r="I3" t="s">
        <v>25</v>
      </c>
      <c r="J3" t="s">
        <v>13</v>
      </c>
      <c r="K3" t="s">
        <v>13</v>
      </c>
      <c r="L3" t="s">
        <v>13</v>
      </c>
      <c r="M3">
        <v>1</v>
      </c>
      <c r="N3" t="s">
        <v>37</v>
      </c>
      <c r="O3" t="s">
        <v>167</v>
      </c>
      <c r="P3" t="s">
        <v>13</v>
      </c>
      <c r="Q3" t="s">
        <v>13</v>
      </c>
    </row>
    <row r="7" spans="1:17" s="12" customFormat="1">
      <c r="A7" s="11"/>
      <c r="D7" s="2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K54" sqref="K54"/>
    </sheetView>
  </sheetViews>
  <sheetFormatPr baseColWidth="10" defaultColWidth="8.83203125" defaultRowHeight="14" x14ac:dyDescent="0"/>
  <cols>
    <col min="1" max="1" width="16.1640625" style="2" bestFit="1" customWidth="1"/>
    <col min="2" max="2" width="16.5" bestFit="1" customWidth="1"/>
    <col min="3" max="3" width="26.1640625" bestFit="1" customWidth="1"/>
    <col min="4" max="4" width="29" style="47" bestFit="1" customWidth="1"/>
    <col min="5" max="5" width="63.1640625" customWidth="1"/>
    <col min="6" max="6" width="20.5" bestFit="1" customWidth="1"/>
    <col min="7" max="7" width="14.6640625" bestFit="1" customWidth="1"/>
    <col min="8" max="8" width="9.6640625" bestFit="1" customWidth="1"/>
    <col min="9" max="9" width="14.5" bestFit="1" customWidth="1"/>
    <col min="10" max="10" width="12.5" bestFit="1" customWidth="1"/>
    <col min="11" max="11" width="15.5" style="2" bestFit="1" customWidth="1"/>
    <col min="12" max="12" width="20.1640625" bestFit="1" customWidth="1"/>
  </cols>
  <sheetData>
    <row r="1" spans="1:13" s="5" customFormat="1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0" t="s">
        <v>10</v>
      </c>
      <c r="L1" s="5" t="s">
        <v>11</v>
      </c>
      <c r="M1" s="5" t="s">
        <v>12</v>
      </c>
    </row>
    <row r="2" spans="1:13">
      <c r="A2" s="2">
        <v>40000000072142</v>
      </c>
      <c r="B2" t="s">
        <v>75</v>
      </c>
      <c r="C2" t="s">
        <v>171</v>
      </c>
      <c r="D2" s="47">
        <v>32000004829315</v>
      </c>
      <c r="E2" t="s">
        <v>169</v>
      </c>
      <c r="F2" t="s">
        <v>170</v>
      </c>
      <c r="G2" t="b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</row>
    <row r="3" spans="1:13">
      <c r="A3" s="2">
        <v>40000000107179</v>
      </c>
      <c r="B3" t="s">
        <v>75</v>
      </c>
      <c r="C3" t="s">
        <v>101</v>
      </c>
      <c r="D3" s="47">
        <v>32000004828010</v>
      </c>
      <c r="E3" t="s">
        <v>90</v>
      </c>
      <c r="F3" t="s">
        <v>91</v>
      </c>
      <c r="G3" t="b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</row>
    <row r="4" spans="1:13">
      <c r="A4" s="2">
        <v>40000000080095</v>
      </c>
      <c r="B4" t="s">
        <v>75</v>
      </c>
      <c r="C4" t="s">
        <v>133</v>
      </c>
      <c r="D4" s="47">
        <v>32000004827855</v>
      </c>
      <c r="E4" t="s">
        <v>134</v>
      </c>
      <c r="F4" t="s">
        <v>135</v>
      </c>
      <c r="G4" t="b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</row>
    <row r="5" spans="1:13">
      <c r="A5" s="2">
        <v>40000000080111</v>
      </c>
      <c r="B5" t="s">
        <v>75</v>
      </c>
      <c r="C5" t="s">
        <v>136</v>
      </c>
      <c r="D5" s="47">
        <v>32000004827871</v>
      </c>
      <c r="E5" t="s">
        <v>112</v>
      </c>
      <c r="F5" t="s">
        <v>113</v>
      </c>
      <c r="G5" t="b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</row>
    <row r="6" spans="1:13">
      <c r="A6" s="2">
        <v>40000000080152</v>
      </c>
      <c r="B6" t="s">
        <v>75</v>
      </c>
      <c r="C6" t="s">
        <v>139</v>
      </c>
      <c r="D6" s="47">
        <v>30000011590589</v>
      </c>
      <c r="E6" t="s">
        <v>137</v>
      </c>
      <c r="F6" t="s">
        <v>138</v>
      </c>
      <c r="G6" t="b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</row>
    <row r="7" spans="1:13">
      <c r="A7" s="2">
        <v>40000000080194</v>
      </c>
      <c r="B7" t="s">
        <v>75</v>
      </c>
      <c r="C7" t="s">
        <v>156</v>
      </c>
      <c r="D7" s="47">
        <v>32000004827707</v>
      </c>
      <c r="E7" t="s">
        <v>114</v>
      </c>
      <c r="F7" t="s">
        <v>115</v>
      </c>
      <c r="G7" t="b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</row>
    <row r="8" spans="1:13">
      <c r="A8" s="2">
        <v>40000000080210</v>
      </c>
      <c r="B8" t="s">
        <v>75</v>
      </c>
      <c r="C8" t="s">
        <v>157</v>
      </c>
      <c r="D8" s="47" t="s">
        <v>158</v>
      </c>
      <c r="E8" t="s">
        <v>159</v>
      </c>
      <c r="F8" t="s">
        <v>160</v>
      </c>
      <c r="G8" t="b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</row>
    <row r="9" spans="1:13">
      <c r="A9" s="2">
        <v>40000000081291</v>
      </c>
      <c r="B9" t="s">
        <v>75</v>
      </c>
      <c r="C9" t="s">
        <v>172</v>
      </c>
      <c r="D9" s="47" t="s">
        <v>173</v>
      </c>
      <c r="E9" t="s">
        <v>174</v>
      </c>
      <c r="F9" t="s">
        <v>175</v>
      </c>
      <c r="G9" t="b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</row>
    <row r="10" spans="1:13">
      <c r="A10" s="2">
        <v>40000000081408</v>
      </c>
      <c r="B10" t="s">
        <v>75</v>
      </c>
      <c r="C10" t="s">
        <v>179</v>
      </c>
      <c r="D10" s="47" t="s">
        <v>176</v>
      </c>
      <c r="E10" t="s">
        <v>177</v>
      </c>
      <c r="F10" t="s">
        <v>178</v>
      </c>
      <c r="G10" t="b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</row>
    <row r="11" spans="1:13">
      <c r="A11" s="2">
        <v>40000000081424</v>
      </c>
      <c r="B11" t="s">
        <v>75</v>
      </c>
      <c r="C11" t="s">
        <v>183</v>
      </c>
      <c r="D11" s="47" t="s">
        <v>180</v>
      </c>
      <c r="E11" t="s">
        <v>181</v>
      </c>
      <c r="F11" t="s">
        <v>182</v>
      </c>
      <c r="G11" t="b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</row>
    <row r="12" spans="1:13">
      <c r="A12" s="2">
        <v>40000000081515</v>
      </c>
      <c r="B12" t="s">
        <v>75</v>
      </c>
      <c r="C12" t="s">
        <v>187</v>
      </c>
      <c r="D12" s="47" t="s">
        <v>184</v>
      </c>
      <c r="E12" t="s">
        <v>185</v>
      </c>
      <c r="F12" t="s">
        <v>186</v>
      </c>
      <c r="G12" t="b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</row>
    <row r="13" spans="1:13">
      <c r="A13" s="2">
        <v>40000000095069</v>
      </c>
      <c r="B13" t="s">
        <v>75</v>
      </c>
      <c r="C13" t="s">
        <v>110</v>
      </c>
      <c r="D13" s="47">
        <v>0</v>
      </c>
      <c r="E13" t="s">
        <v>108</v>
      </c>
      <c r="F13" t="s">
        <v>109</v>
      </c>
      <c r="G13" t="b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</row>
    <row r="14" spans="1:13">
      <c r="A14" s="2">
        <v>40000000095218</v>
      </c>
      <c r="B14" t="s">
        <v>75</v>
      </c>
      <c r="C14" t="s">
        <v>149</v>
      </c>
      <c r="D14" s="47">
        <v>32000004900868</v>
      </c>
      <c r="E14" t="s">
        <v>116</v>
      </c>
      <c r="F14" t="s">
        <v>117</v>
      </c>
      <c r="G14" t="b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</row>
    <row r="15" spans="1:13">
      <c r="A15" s="2">
        <v>40000000095234</v>
      </c>
      <c r="B15" t="s">
        <v>75</v>
      </c>
      <c r="C15" t="s">
        <v>161</v>
      </c>
      <c r="D15" s="47">
        <v>32000004900819</v>
      </c>
      <c r="E15" t="s">
        <v>153</v>
      </c>
      <c r="F15" t="s">
        <v>154</v>
      </c>
      <c r="G15" t="b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</row>
    <row r="16" spans="1:13">
      <c r="A16" s="2">
        <v>40000000095275</v>
      </c>
      <c r="B16" t="s">
        <v>75</v>
      </c>
      <c r="C16" t="s">
        <v>118</v>
      </c>
      <c r="D16" s="47">
        <v>32000004900785</v>
      </c>
      <c r="E16" t="s">
        <v>119</v>
      </c>
      <c r="F16" t="s">
        <v>120</v>
      </c>
      <c r="G16" t="b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</row>
    <row r="17" spans="1:13">
      <c r="A17" s="2">
        <v>40000000095283</v>
      </c>
      <c r="B17" t="s">
        <v>75</v>
      </c>
      <c r="C17" t="s">
        <v>155</v>
      </c>
      <c r="D17" s="47">
        <v>32000004900793</v>
      </c>
      <c r="E17" t="s">
        <v>119</v>
      </c>
      <c r="F17" t="s">
        <v>120</v>
      </c>
      <c r="G17" t="b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</row>
    <row r="18" spans="1:13">
      <c r="A18" s="2">
        <v>40000000095291</v>
      </c>
      <c r="B18" t="s">
        <v>75</v>
      </c>
      <c r="C18" t="s">
        <v>121</v>
      </c>
      <c r="D18" s="47">
        <v>30000005010776</v>
      </c>
      <c r="E18" t="s">
        <v>122</v>
      </c>
      <c r="F18" t="s">
        <v>123</v>
      </c>
      <c r="G18" t="b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</row>
    <row r="19" spans="1:13">
      <c r="A19" s="2">
        <v>40000000095309</v>
      </c>
      <c r="B19" t="s">
        <v>75</v>
      </c>
      <c r="C19" t="s">
        <v>162</v>
      </c>
      <c r="D19" s="47">
        <v>30000010449886</v>
      </c>
      <c r="E19" t="s">
        <v>122</v>
      </c>
      <c r="F19" t="s">
        <v>123</v>
      </c>
      <c r="G19" t="b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</row>
    <row r="20" spans="1:13">
      <c r="A20" s="2">
        <v>40000000095333</v>
      </c>
      <c r="B20" t="s">
        <v>75</v>
      </c>
      <c r="C20" t="s">
        <v>127</v>
      </c>
      <c r="D20" s="47" t="s">
        <v>124</v>
      </c>
      <c r="E20" t="s">
        <v>125</v>
      </c>
      <c r="F20" t="s">
        <v>126</v>
      </c>
      <c r="G20" t="b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</row>
    <row r="21" spans="1:13">
      <c r="A21" s="2">
        <v>40000000095424</v>
      </c>
      <c r="B21" t="s">
        <v>75</v>
      </c>
      <c r="C21" t="s">
        <v>163</v>
      </c>
      <c r="D21" s="47">
        <v>32000004900827</v>
      </c>
      <c r="E21" t="s">
        <v>93</v>
      </c>
      <c r="F21" t="s">
        <v>94</v>
      </c>
      <c r="G21" t="b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</row>
    <row r="22" spans="1:13">
      <c r="A22" s="2">
        <v>40000000095432</v>
      </c>
      <c r="B22" t="s">
        <v>75</v>
      </c>
      <c r="C22" t="s">
        <v>92</v>
      </c>
      <c r="D22" s="47">
        <v>32000007640776</v>
      </c>
      <c r="E22" t="s">
        <v>93</v>
      </c>
      <c r="F22" t="s">
        <v>94</v>
      </c>
      <c r="G22" t="b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</row>
    <row r="23" spans="1:13">
      <c r="A23" s="2">
        <v>40000000074874</v>
      </c>
      <c r="B23" t="s">
        <v>75</v>
      </c>
      <c r="C23" t="s">
        <v>130</v>
      </c>
      <c r="D23" s="47">
        <v>32000007642384</v>
      </c>
      <c r="E23" t="s">
        <v>131</v>
      </c>
      <c r="F23" t="s">
        <v>132</v>
      </c>
      <c r="G23" t="b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</row>
    <row r="24" spans="1:13">
      <c r="A24" s="2">
        <v>40000000074999</v>
      </c>
      <c r="B24" t="s">
        <v>75</v>
      </c>
      <c r="C24" t="s">
        <v>106</v>
      </c>
      <c r="D24" s="47" t="s">
        <v>103</v>
      </c>
      <c r="E24" t="s">
        <v>104</v>
      </c>
      <c r="F24" t="s">
        <v>105</v>
      </c>
      <c r="G24" t="b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</row>
    <row r="25" spans="1:13">
      <c r="A25" s="2">
        <v>40000000098261</v>
      </c>
      <c r="B25" t="s">
        <v>75</v>
      </c>
      <c r="C25" t="s">
        <v>189</v>
      </c>
      <c r="D25" s="47">
        <v>30000005013051</v>
      </c>
      <c r="E25" t="s">
        <v>190</v>
      </c>
      <c r="F25" t="s">
        <v>191</v>
      </c>
      <c r="G25" t="b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</row>
    <row r="26" spans="1:13">
      <c r="A26" s="2">
        <v>40000000098394</v>
      </c>
      <c r="B26" t="s">
        <v>75</v>
      </c>
      <c r="C26" t="s">
        <v>194</v>
      </c>
      <c r="D26" s="47">
        <v>32000004838654</v>
      </c>
      <c r="E26" t="s">
        <v>192</v>
      </c>
      <c r="F26" t="s">
        <v>193</v>
      </c>
      <c r="G26" t="b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</row>
    <row r="27" spans="1:13">
      <c r="A27" s="2">
        <v>40000000098634</v>
      </c>
      <c r="B27" t="s">
        <v>75</v>
      </c>
      <c r="C27" t="s">
        <v>195</v>
      </c>
      <c r="D27" s="47">
        <v>32000007634019</v>
      </c>
      <c r="E27" t="s">
        <v>196</v>
      </c>
      <c r="F27" t="s">
        <v>197</v>
      </c>
      <c r="G27" t="b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</row>
    <row r="28" spans="1:13">
      <c r="A28" s="2">
        <v>40000000117152</v>
      </c>
      <c r="B28" t="s">
        <v>75</v>
      </c>
      <c r="C28" t="s">
        <v>199</v>
      </c>
      <c r="D28" s="47">
        <v>32000005305182</v>
      </c>
      <c r="E28" t="s">
        <v>26</v>
      </c>
      <c r="F28" t="s">
        <v>198</v>
      </c>
      <c r="G28" t="b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</row>
    <row r="29" spans="1:13">
      <c r="A29" s="2">
        <v>40000000117210</v>
      </c>
      <c r="B29" t="s">
        <v>75</v>
      </c>
      <c r="C29" t="s">
        <v>200</v>
      </c>
      <c r="D29" s="47">
        <v>32000005316148</v>
      </c>
      <c r="E29" t="s">
        <v>201</v>
      </c>
      <c r="F29" t="s">
        <v>202</v>
      </c>
      <c r="G29" t="b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</row>
    <row r="30" spans="1:13">
      <c r="A30" s="2">
        <v>40000000117236</v>
      </c>
      <c r="B30" t="s">
        <v>75</v>
      </c>
      <c r="C30" t="s">
        <v>203</v>
      </c>
      <c r="D30" s="47">
        <v>32000005316163</v>
      </c>
      <c r="E30" t="s">
        <v>201</v>
      </c>
      <c r="F30" t="s">
        <v>202</v>
      </c>
      <c r="G30" t="b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</row>
    <row r="31" spans="1:13">
      <c r="A31" s="2">
        <v>40000000117251</v>
      </c>
      <c r="B31" t="s">
        <v>75</v>
      </c>
      <c r="C31" t="s">
        <v>204</v>
      </c>
      <c r="D31" s="47">
        <v>32000004816734</v>
      </c>
      <c r="E31" t="s">
        <v>205</v>
      </c>
      <c r="F31" t="s">
        <v>206</v>
      </c>
      <c r="G31" t="b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</row>
    <row r="32" spans="1:13">
      <c r="A32" s="2">
        <v>40000000117327</v>
      </c>
      <c r="B32" t="s">
        <v>75</v>
      </c>
      <c r="C32" t="s">
        <v>209</v>
      </c>
      <c r="D32" s="47">
        <v>30000041523196</v>
      </c>
      <c r="E32" t="s">
        <v>207</v>
      </c>
      <c r="F32" t="s">
        <v>208</v>
      </c>
      <c r="G32" t="b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</row>
    <row r="33" spans="1:13">
      <c r="A33" s="2">
        <v>40000000117343</v>
      </c>
      <c r="B33" t="s">
        <v>75</v>
      </c>
      <c r="C33" t="s">
        <v>210</v>
      </c>
      <c r="D33" s="47">
        <v>30000041523063</v>
      </c>
      <c r="E33" t="s">
        <v>207</v>
      </c>
      <c r="F33" t="s">
        <v>208</v>
      </c>
      <c r="G33" t="b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</row>
    <row r="34" spans="1:13">
      <c r="A34" s="2">
        <v>40000000117368</v>
      </c>
      <c r="B34" t="s">
        <v>75</v>
      </c>
      <c r="C34" t="s">
        <v>211</v>
      </c>
      <c r="D34" s="47">
        <v>32000005313525</v>
      </c>
      <c r="E34" t="s">
        <v>207</v>
      </c>
      <c r="F34" t="s">
        <v>212</v>
      </c>
      <c r="G34" t="b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</row>
    <row r="35" spans="1:13">
      <c r="A35" s="2">
        <v>40000000117376</v>
      </c>
      <c r="B35" t="s">
        <v>75</v>
      </c>
      <c r="C35" t="s">
        <v>213</v>
      </c>
      <c r="D35" s="47">
        <v>32000005313533</v>
      </c>
      <c r="E35" t="s">
        <v>207</v>
      </c>
      <c r="F35" t="s">
        <v>212</v>
      </c>
      <c r="G35" t="b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</row>
    <row r="36" spans="1:13">
      <c r="A36" s="2">
        <v>40000000117400</v>
      </c>
      <c r="B36" t="s">
        <v>75</v>
      </c>
      <c r="C36" t="s">
        <v>214</v>
      </c>
      <c r="D36" s="47">
        <v>32000005313434</v>
      </c>
      <c r="E36" t="s">
        <v>207</v>
      </c>
      <c r="F36" t="s">
        <v>212</v>
      </c>
      <c r="G36" t="b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</row>
    <row r="37" spans="1:13">
      <c r="A37" s="2">
        <v>40000000100117</v>
      </c>
      <c r="B37" t="s">
        <v>75</v>
      </c>
      <c r="C37" t="s">
        <v>217</v>
      </c>
      <c r="D37" s="47">
        <v>32000002224394</v>
      </c>
      <c r="E37" t="s">
        <v>215</v>
      </c>
      <c r="F37" t="s">
        <v>216</v>
      </c>
      <c r="G37" t="b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</row>
    <row r="38" spans="1:13">
      <c r="A38" s="2">
        <v>40000000071359</v>
      </c>
      <c r="B38" t="s">
        <v>75</v>
      </c>
      <c r="C38" t="s">
        <v>78</v>
      </c>
      <c r="D38" s="47">
        <v>32000004830693</v>
      </c>
      <c r="E38" t="s">
        <v>79</v>
      </c>
      <c r="F38" t="s">
        <v>80</v>
      </c>
      <c r="G38" t="b">
        <v>0</v>
      </c>
      <c r="H38">
        <v>0</v>
      </c>
      <c r="I38">
        <v>0</v>
      </c>
      <c r="J38">
        <v>0</v>
      </c>
      <c r="K38">
        <v>2</v>
      </c>
      <c r="L38">
        <v>0</v>
      </c>
      <c r="M38">
        <v>0</v>
      </c>
    </row>
    <row r="39" spans="1:13">
      <c r="A39" s="2">
        <v>40000000071623</v>
      </c>
      <c r="B39" t="s">
        <v>75</v>
      </c>
      <c r="C39" t="s">
        <v>95</v>
      </c>
      <c r="D39" s="47">
        <v>32000004830362</v>
      </c>
      <c r="E39" t="s">
        <v>85</v>
      </c>
      <c r="F39" t="s">
        <v>86</v>
      </c>
      <c r="G39" t="b">
        <v>0</v>
      </c>
      <c r="H39">
        <v>0</v>
      </c>
      <c r="I39">
        <v>0</v>
      </c>
      <c r="J39">
        <v>0</v>
      </c>
      <c r="K39">
        <v>2</v>
      </c>
      <c r="L39">
        <v>0</v>
      </c>
      <c r="M39">
        <v>0</v>
      </c>
    </row>
    <row r="40" spans="1:13">
      <c r="A40" s="2">
        <v>40000000071680</v>
      </c>
      <c r="B40" t="s">
        <v>75</v>
      </c>
      <c r="C40" t="s">
        <v>87</v>
      </c>
      <c r="D40" s="47">
        <v>32000004830297</v>
      </c>
      <c r="E40" t="s">
        <v>88</v>
      </c>
      <c r="F40" t="s">
        <v>89</v>
      </c>
      <c r="G40" t="b">
        <v>0</v>
      </c>
      <c r="H40">
        <v>0</v>
      </c>
      <c r="I40">
        <v>0</v>
      </c>
      <c r="J40">
        <v>0</v>
      </c>
      <c r="K40">
        <v>2</v>
      </c>
      <c r="L40">
        <v>0</v>
      </c>
      <c r="M40">
        <v>0</v>
      </c>
    </row>
    <row r="41" spans="1:13">
      <c r="A41" s="2">
        <v>40000000071698</v>
      </c>
      <c r="B41" t="s">
        <v>75</v>
      </c>
      <c r="C41" t="s">
        <v>96</v>
      </c>
      <c r="D41" s="47">
        <v>32000004830420</v>
      </c>
      <c r="E41" t="s">
        <v>83</v>
      </c>
      <c r="F41" t="s">
        <v>84</v>
      </c>
      <c r="G41" t="b">
        <v>0</v>
      </c>
      <c r="H41">
        <v>0</v>
      </c>
      <c r="I41">
        <v>0</v>
      </c>
      <c r="J41">
        <v>0</v>
      </c>
      <c r="K41">
        <v>2</v>
      </c>
      <c r="L41">
        <v>0</v>
      </c>
      <c r="M41">
        <v>0</v>
      </c>
    </row>
    <row r="42" spans="1:13">
      <c r="A42" s="2">
        <v>40000000071714</v>
      </c>
      <c r="B42" t="s">
        <v>75</v>
      </c>
      <c r="C42" t="s">
        <v>97</v>
      </c>
      <c r="D42" s="47">
        <v>32000004830446</v>
      </c>
      <c r="E42" t="s">
        <v>83</v>
      </c>
      <c r="F42" t="s">
        <v>84</v>
      </c>
      <c r="G42" t="b">
        <v>0</v>
      </c>
      <c r="H42">
        <v>0</v>
      </c>
      <c r="I42">
        <v>0</v>
      </c>
      <c r="J42">
        <v>0</v>
      </c>
      <c r="K42">
        <v>2</v>
      </c>
      <c r="L42">
        <v>0</v>
      </c>
      <c r="M42">
        <v>0</v>
      </c>
    </row>
    <row r="43" spans="1:13">
      <c r="A43" s="2">
        <v>40000000071722</v>
      </c>
      <c r="B43" t="s">
        <v>75</v>
      </c>
      <c r="C43" t="s">
        <v>102</v>
      </c>
      <c r="D43" s="47">
        <v>32000004830453</v>
      </c>
      <c r="E43" t="s">
        <v>99</v>
      </c>
      <c r="F43" t="s">
        <v>100</v>
      </c>
      <c r="G43" t="b">
        <v>0</v>
      </c>
      <c r="H43">
        <v>0</v>
      </c>
      <c r="I43">
        <v>0</v>
      </c>
      <c r="J43">
        <v>0</v>
      </c>
      <c r="K43">
        <v>2</v>
      </c>
      <c r="L43">
        <v>0</v>
      </c>
      <c r="M43">
        <v>0</v>
      </c>
    </row>
    <row r="44" spans="1:13">
      <c r="A44" s="2">
        <v>40000000071730</v>
      </c>
      <c r="B44" t="s">
        <v>75</v>
      </c>
      <c r="C44" t="s">
        <v>111</v>
      </c>
      <c r="D44" s="47">
        <v>32000004830347</v>
      </c>
      <c r="E44" t="s">
        <v>99</v>
      </c>
      <c r="F44" t="s">
        <v>100</v>
      </c>
      <c r="G44" t="b">
        <v>0</v>
      </c>
      <c r="H44">
        <v>0</v>
      </c>
      <c r="I44">
        <v>0</v>
      </c>
      <c r="J44">
        <v>0</v>
      </c>
      <c r="K44">
        <v>2</v>
      </c>
      <c r="L44">
        <v>0</v>
      </c>
      <c r="M44">
        <v>0</v>
      </c>
    </row>
    <row r="45" spans="1:13">
      <c r="A45" s="2">
        <v>40000000071748</v>
      </c>
      <c r="B45" t="s">
        <v>75</v>
      </c>
      <c r="C45" t="s">
        <v>98</v>
      </c>
      <c r="D45" s="47">
        <v>32000004830354</v>
      </c>
      <c r="E45" t="s">
        <v>99</v>
      </c>
      <c r="F45" t="s">
        <v>100</v>
      </c>
      <c r="G45" t="b">
        <v>0</v>
      </c>
      <c r="H45">
        <v>0</v>
      </c>
      <c r="I45">
        <v>0</v>
      </c>
      <c r="J45">
        <v>0</v>
      </c>
      <c r="K45">
        <v>2</v>
      </c>
      <c r="L45">
        <v>0</v>
      </c>
      <c r="M45">
        <v>0</v>
      </c>
    </row>
    <row r="46" spans="1:13">
      <c r="A46" s="2">
        <v>40000000073702</v>
      </c>
      <c r="B46" t="s">
        <v>75</v>
      </c>
      <c r="C46" t="s">
        <v>146</v>
      </c>
      <c r="D46" s="47">
        <v>32000004902252</v>
      </c>
      <c r="E46" t="s">
        <v>147</v>
      </c>
      <c r="F46" t="s">
        <v>148</v>
      </c>
      <c r="G46" t="b">
        <v>0</v>
      </c>
      <c r="H46">
        <v>0</v>
      </c>
      <c r="I46">
        <v>0</v>
      </c>
      <c r="J46">
        <v>0</v>
      </c>
      <c r="K46">
        <v>2</v>
      </c>
      <c r="L46">
        <v>0</v>
      </c>
      <c r="M46">
        <v>0</v>
      </c>
    </row>
    <row r="47" spans="1:13">
      <c r="A47" s="2">
        <v>40000000071425</v>
      </c>
      <c r="B47" t="s">
        <v>75</v>
      </c>
      <c r="C47" t="s">
        <v>107</v>
      </c>
      <c r="D47" s="47">
        <v>32000004830743</v>
      </c>
      <c r="E47" t="s">
        <v>81</v>
      </c>
      <c r="F47" t="s">
        <v>82</v>
      </c>
      <c r="G47" t="b">
        <v>0</v>
      </c>
      <c r="H47">
        <v>0</v>
      </c>
      <c r="I47">
        <v>0</v>
      </c>
      <c r="J47">
        <v>0</v>
      </c>
      <c r="K47">
        <v>3</v>
      </c>
      <c r="L47">
        <v>0</v>
      </c>
      <c r="M47">
        <v>0</v>
      </c>
    </row>
    <row r="48" spans="1:13">
      <c r="A48" s="2">
        <v>40000000073611</v>
      </c>
      <c r="B48" t="s">
        <v>75</v>
      </c>
      <c r="C48" t="s">
        <v>140</v>
      </c>
      <c r="D48" s="47">
        <v>32000004902641</v>
      </c>
      <c r="E48" t="s">
        <v>141</v>
      </c>
      <c r="F48" t="s">
        <v>142</v>
      </c>
      <c r="G48" t="b">
        <v>0</v>
      </c>
      <c r="H48">
        <v>0</v>
      </c>
      <c r="I48">
        <v>0</v>
      </c>
      <c r="J48">
        <v>0</v>
      </c>
      <c r="K48">
        <v>3</v>
      </c>
      <c r="L48">
        <v>0</v>
      </c>
      <c r="M48">
        <v>0</v>
      </c>
    </row>
    <row r="49" spans="1:13">
      <c r="A49" s="2">
        <v>40000000073645</v>
      </c>
      <c r="B49" t="s">
        <v>75</v>
      </c>
      <c r="C49" t="s">
        <v>188</v>
      </c>
      <c r="D49" s="47">
        <v>32000004902153</v>
      </c>
      <c r="E49" t="s">
        <v>144</v>
      </c>
      <c r="F49" t="s">
        <v>145</v>
      </c>
      <c r="G49" t="b">
        <v>0</v>
      </c>
      <c r="H49">
        <v>0</v>
      </c>
      <c r="I49">
        <v>0</v>
      </c>
      <c r="J49">
        <v>0</v>
      </c>
      <c r="K49">
        <v>3</v>
      </c>
      <c r="L49">
        <v>0</v>
      </c>
      <c r="M49">
        <v>0</v>
      </c>
    </row>
    <row r="50" spans="1:13">
      <c r="A50" s="2">
        <v>40000000073652</v>
      </c>
      <c r="B50" t="s">
        <v>75</v>
      </c>
      <c r="C50" t="s">
        <v>143</v>
      </c>
      <c r="D50" s="47">
        <v>32000004902161</v>
      </c>
      <c r="E50" t="s">
        <v>144</v>
      </c>
      <c r="F50" t="s">
        <v>145</v>
      </c>
      <c r="G50" t="b">
        <v>0</v>
      </c>
      <c r="H50">
        <v>0</v>
      </c>
      <c r="I50">
        <v>0</v>
      </c>
      <c r="J50">
        <v>0</v>
      </c>
      <c r="K50">
        <v>3</v>
      </c>
      <c r="L50">
        <v>0</v>
      </c>
      <c r="M50">
        <v>0</v>
      </c>
    </row>
    <row r="51" spans="1:13">
      <c r="A51" s="2">
        <v>40000000073983</v>
      </c>
      <c r="B51" t="s">
        <v>75</v>
      </c>
      <c r="C51" t="s">
        <v>150</v>
      </c>
      <c r="D51" s="47">
        <v>32000004901098</v>
      </c>
      <c r="E51" t="s">
        <v>151</v>
      </c>
      <c r="F51" t="s">
        <v>152</v>
      </c>
      <c r="G51" t="b">
        <v>0</v>
      </c>
      <c r="H51">
        <v>0</v>
      </c>
      <c r="I51">
        <v>0</v>
      </c>
      <c r="J51">
        <v>0</v>
      </c>
      <c r="K51">
        <v>3</v>
      </c>
      <c r="L51">
        <v>0</v>
      </c>
      <c r="M51">
        <v>0</v>
      </c>
    </row>
  </sheetData>
  <sortState ref="A2:S865">
    <sortCondition ref="G2:G865"/>
    <sortCondition ref="H2:H865"/>
    <sortCondition ref="I2:I865"/>
    <sortCondition ref="J2:J865"/>
    <sortCondition ref="K2:K865"/>
    <sortCondition ref="L2:L865"/>
    <sortCondition ref="M2:M86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8"/>
  <sheetViews>
    <sheetView workbookViewId="0">
      <selection activeCell="C19" sqref="C19"/>
    </sheetView>
  </sheetViews>
  <sheetFormatPr baseColWidth="10" defaultColWidth="8.83203125" defaultRowHeight="14" x14ac:dyDescent="0"/>
  <cols>
    <col min="1" max="1" width="40" style="5" bestFit="1" customWidth="1"/>
    <col min="2" max="2" width="11.1640625" customWidth="1"/>
    <col min="3" max="3" width="13.6640625" customWidth="1"/>
    <col min="4" max="4" width="10.1640625" style="5" bestFit="1" customWidth="1"/>
    <col min="5" max="5" width="10.1640625" bestFit="1" customWidth="1"/>
    <col min="6" max="6" width="10.1640625" style="3" bestFit="1" customWidth="1"/>
    <col min="7" max="24" width="10.1640625" bestFit="1" customWidth="1"/>
  </cols>
  <sheetData>
    <row r="1" spans="1:40">
      <c r="A1" s="5" t="s">
        <v>54</v>
      </c>
      <c r="B1" s="18">
        <v>6.16</v>
      </c>
    </row>
    <row r="2" spans="1:40">
      <c r="A2" s="5" t="s">
        <v>222</v>
      </c>
      <c r="B2" s="18" t="s">
        <v>223</v>
      </c>
    </row>
    <row r="3" spans="1:40">
      <c r="A3" s="5" t="s">
        <v>57</v>
      </c>
      <c r="B3" s="30">
        <v>43041</v>
      </c>
    </row>
    <row r="4" spans="1:40">
      <c r="A4" s="5" t="s">
        <v>52</v>
      </c>
      <c r="B4" s="32">
        <v>2.7777777777777776E-2</v>
      </c>
    </row>
    <row r="5" spans="1:40" s="19" customFormat="1">
      <c r="A5" s="37" t="s">
        <v>60</v>
      </c>
      <c r="B5" s="27" t="s">
        <v>56</v>
      </c>
      <c r="C5" s="27" t="s">
        <v>164</v>
      </c>
      <c r="F5" s="28"/>
    </row>
    <row r="6" spans="1:40" s="29" customFormat="1">
      <c r="A6" s="38" t="s">
        <v>61</v>
      </c>
      <c r="B6" s="29">
        <v>42185</v>
      </c>
      <c r="C6" s="29" t="s">
        <v>165</v>
      </c>
    </row>
    <row r="7" spans="1:40" s="29" customFormat="1"/>
    <row r="8" spans="1:40">
      <c r="A8" s="5" t="s">
        <v>227</v>
      </c>
      <c r="B8" s="2">
        <v>1361</v>
      </c>
      <c r="C8" s="2">
        <f>(COUNTA(Delivered!$A$2:$A$899))+(COUNTA(Rejected!$A$2:$A$2001))</f>
        <v>3</v>
      </c>
      <c r="G8" s="10"/>
    </row>
    <row r="9" spans="1:40" s="31" customFormat="1">
      <c r="A9" s="31" t="s">
        <v>226</v>
      </c>
      <c r="B9" s="36">
        <v>1361</v>
      </c>
      <c r="C9" s="36">
        <f>B9+C8</f>
        <v>1364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</row>
    <row r="10" spans="1:40" s="39" customFormat="1"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</row>
    <row r="11" spans="1:40">
      <c r="A11" s="5" t="s">
        <v>225</v>
      </c>
      <c r="B11" s="2">
        <v>1352</v>
      </c>
      <c r="C11" s="2">
        <f>COUNTA(Delivered!$A$2:$A$899)</f>
        <v>1</v>
      </c>
    </row>
    <row r="12" spans="1:40">
      <c r="A12" s="5" t="s">
        <v>229</v>
      </c>
      <c r="B12" s="15">
        <v>28.519475856481424</v>
      </c>
      <c r="C12" s="15">
        <f>SUM(Delivered!$M$2:$M$899)</f>
        <v>1.761283564814815E-2</v>
      </c>
      <c r="D12" s="13"/>
    </row>
    <row r="13" spans="1:40">
      <c r="A13" s="5" t="s">
        <v>231</v>
      </c>
      <c r="B13" s="15">
        <v>28.519475856481424</v>
      </c>
      <c r="C13" s="15">
        <f>B13+C12</f>
        <v>28.537088692129572</v>
      </c>
      <c r="D13" s="13"/>
    </row>
    <row r="14" spans="1:40" s="5" customFormat="1">
      <c r="F14" s="9"/>
    </row>
    <row r="15" spans="1:40" s="31" customFormat="1">
      <c r="A15" s="31" t="s">
        <v>55</v>
      </c>
      <c r="B15" s="34">
        <v>4216.3193106222134</v>
      </c>
      <c r="C15" s="34">
        <f>$B$1*C12*24</f>
        <v>2.6038816222222225</v>
      </c>
      <c r="D15" s="33"/>
      <c r="F15" s="35"/>
    </row>
    <row r="16" spans="1:40">
      <c r="B16" s="15"/>
      <c r="C16" s="15"/>
      <c r="D16" s="13"/>
    </row>
    <row r="17" spans="1:50">
      <c r="A17" s="5" t="s">
        <v>72</v>
      </c>
      <c r="B17" s="43">
        <v>0.02</v>
      </c>
      <c r="C17" s="43">
        <v>0.02</v>
      </c>
      <c r="G17" s="20"/>
      <c r="H17" s="20"/>
    </row>
    <row r="18" spans="1:50">
      <c r="A18" s="5" t="s">
        <v>71</v>
      </c>
      <c r="B18" s="25">
        <v>6.6127847171197646E-3</v>
      </c>
      <c r="C18" s="25">
        <f>(COUNTA(Rejected!$A$2:$A$2001))/C8</f>
        <v>0.66666666666666663</v>
      </c>
      <c r="D18" s="13"/>
    </row>
    <row r="19" spans="1:50">
      <c r="A19" s="5" t="s">
        <v>70</v>
      </c>
      <c r="B19" s="2">
        <v>6</v>
      </c>
      <c r="C19" s="2">
        <f>(COUNTA(Rejected!$A$2:$A$2001))*$B$4*24</f>
        <v>1.3333333333333333</v>
      </c>
      <c r="D19" s="13"/>
    </row>
    <row r="20" spans="1:50" s="31" customFormat="1">
      <c r="A20" s="31" t="s">
        <v>59</v>
      </c>
      <c r="B20" s="34">
        <v>18.48</v>
      </c>
      <c r="C20" s="34">
        <f>(COUNTA(Rejected!$A$2:$A$2001))*$B$4*24*($B$1*50%)</f>
        <v>4.1066666666666665</v>
      </c>
      <c r="D20" s="33"/>
      <c r="F20" s="35"/>
    </row>
    <row r="21" spans="1:50">
      <c r="B21" s="18"/>
      <c r="C21" s="18"/>
      <c r="D21" s="13"/>
    </row>
    <row r="22" spans="1:50">
      <c r="A22" s="5" t="s">
        <v>218</v>
      </c>
      <c r="B22" s="18"/>
      <c r="C22" s="51">
        <v>0.15</v>
      </c>
      <c r="D22" s="13"/>
    </row>
    <row r="23" spans="1:50">
      <c r="A23" s="5" t="s">
        <v>219</v>
      </c>
      <c r="B23" s="18"/>
      <c r="C23" s="30">
        <f>SUM('Specific treatment'!$M$2:$M$2000)</f>
        <v>1</v>
      </c>
      <c r="D23" s="13"/>
    </row>
    <row r="24" spans="1:50">
      <c r="A24" s="5" t="s">
        <v>220</v>
      </c>
      <c r="B24" s="18"/>
      <c r="C24" s="25">
        <f>C23/$C$8</f>
        <v>0.33333333333333331</v>
      </c>
      <c r="D24" s="13"/>
    </row>
    <row r="25" spans="1:50" s="31" customFormat="1">
      <c r="A25" s="31" t="s">
        <v>221</v>
      </c>
      <c r="B25" s="34"/>
      <c r="C25" s="57" t="e">
        <f>(COUNTA(Rejected!$A$2:$A$2001))*$B$4*24*($B$2*50%)</f>
        <v>#VALUE!</v>
      </c>
      <c r="D25" s="33"/>
      <c r="F25" s="35"/>
    </row>
    <row r="26" spans="1:50" s="39" customFormat="1">
      <c r="B26" s="44"/>
      <c r="C26" s="44"/>
      <c r="D26" s="45"/>
      <c r="F26" s="46"/>
    </row>
    <row r="27" spans="1:50" s="31" customFormat="1">
      <c r="A27" s="31" t="s">
        <v>53</v>
      </c>
      <c r="B27" s="34">
        <v>4234.7993106222129</v>
      </c>
      <c r="C27" s="34">
        <f>SUM(C20,C15)</f>
        <v>6.710548288888889</v>
      </c>
      <c r="D27" s="33"/>
      <c r="F27" s="35"/>
    </row>
    <row r="28" spans="1:50" s="39" customFormat="1">
      <c r="B28" s="44"/>
      <c r="C28" s="44"/>
      <c r="D28" s="45"/>
      <c r="F28" s="46"/>
    </row>
    <row r="29" spans="1:50">
      <c r="A29" s="5" t="s">
        <v>228</v>
      </c>
      <c r="B29" s="15">
        <v>13.333333333333334</v>
      </c>
      <c r="C29" s="15">
        <v>13.333333333333334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</row>
    <row r="30" spans="1:50">
      <c r="A30" s="5" t="s">
        <v>230</v>
      </c>
    </row>
    <row r="31" spans="1:50">
      <c r="A31" s="5" t="s">
        <v>68</v>
      </c>
      <c r="B31" s="13">
        <v>2.1389606892361068</v>
      </c>
      <c r="C31" s="13"/>
      <c r="D31" s="13"/>
    </row>
    <row r="32" spans="1:50" s="12" customFormat="1">
      <c r="A32" s="39"/>
      <c r="B32" s="45"/>
      <c r="C32" s="45"/>
      <c r="D32" s="45"/>
      <c r="F32" s="56"/>
    </row>
    <row r="33" spans="1:50">
      <c r="A33" s="5" t="s">
        <v>58</v>
      </c>
      <c r="B33" s="15"/>
      <c r="C33" s="15"/>
      <c r="D33" s="13"/>
    </row>
    <row r="34" spans="1:50">
      <c r="A34" s="5" t="s">
        <v>67</v>
      </c>
      <c r="B34" s="25"/>
      <c r="C34" s="25">
        <f>HOUR(C33)/$B$3</f>
        <v>0</v>
      </c>
      <c r="D34" s="13"/>
    </row>
    <row r="35" spans="1:50">
      <c r="B35" s="2"/>
      <c r="C35" s="2"/>
      <c r="D35" s="13"/>
    </row>
    <row r="36" spans="1:50">
      <c r="B36" s="15"/>
      <c r="C36" s="15"/>
      <c r="D36" s="13"/>
    </row>
    <row r="37" spans="1:50" s="55" customFormat="1">
      <c r="A37" s="53" t="s">
        <v>224</v>
      </c>
      <c r="B37" s="52">
        <v>7</v>
      </c>
      <c r="C37" s="54">
        <f>B37+1</f>
        <v>8</v>
      </c>
      <c r="D37" s="54">
        <f>C37+1</f>
        <v>9</v>
      </c>
      <c r="E37" s="54">
        <f t="shared" ref="E37:X37" si="0">D37+1</f>
        <v>10</v>
      </c>
      <c r="F37" s="54">
        <f t="shared" si="0"/>
        <v>11</v>
      </c>
      <c r="G37" s="54">
        <f t="shared" si="0"/>
        <v>12</v>
      </c>
      <c r="H37" s="54">
        <f t="shared" si="0"/>
        <v>13</v>
      </c>
      <c r="I37" s="54">
        <f t="shared" si="0"/>
        <v>14</v>
      </c>
      <c r="J37" s="54">
        <f t="shared" si="0"/>
        <v>15</v>
      </c>
      <c r="K37" s="54">
        <f t="shared" si="0"/>
        <v>16</v>
      </c>
      <c r="L37" s="54">
        <f t="shared" si="0"/>
        <v>17</v>
      </c>
      <c r="M37" s="54">
        <f t="shared" si="0"/>
        <v>18</v>
      </c>
      <c r="N37" s="54">
        <f t="shared" si="0"/>
        <v>19</v>
      </c>
      <c r="O37" s="54">
        <f t="shared" si="0"/>
        <v>20</v>
      </c>
      <c r="P37" s="54">
        <f t="shared" si="0"/>
        <v>21</v>
      </c>
      <c r="Q37" s="54">
        <f t="shared" si="0"/>
        <v>22</v>
      </c>
      <c r="R37" s="54">
        <f t="shared" si="0"/>
        <v>23</v>
      </c>
      <c r="S37" s="54">
        <f t="shared" si="0"/>
        <v>24</v>
      </c>
      <c r="T37" s="54">
        <f t="shared" si="0"/>
        <v>25</v>
      </c>
      <c r="U37" s="54">
        <f t="shared" si="0"/>
        <v>26</v>
      </c>
      <c r="V37" s="54">
        <f t="shared" si="0"/>
        <v>27</v>
      </c>
      <c r="W37" s="54">
        <f t="shared" si="0"/>
        <v>28</v>
      </c>
      <c r="X37" s="54">
        <f t="shared" si="0"/>
        <v>29</v>
      </c>
    </row>
    <row r="38" spans="1:50">
      <c r="A38" s="5" t="s">
        <v>63</v>
      </c>
      <c r="B38" s="15">
        <v>240</v>
      </c>
      <c r="C38" s="15">
        <v>273.33333333333331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</row>
    <row r="39" spans="1:50">
      <c r="A39" s="5" t="s">
        <v>74</v>
      </c>
      <c r="B39" s="15">
        <v>28.519475856481424</v>
      </c>
      <c r="C39" s="15">
        <f t="shared" ref="C39:X39" si="1">B39+C12</f>
        <v>28.537088692129572</v>
      </c>
      <c r="D39" s="15">
        <f t="shared" si="1"/>
        <v>28.537088692129572</v>
      </c>
      <c r="E39" s="15">
        <f t="shared" si="1"/>
        <v>28.537088692129572</v>
      </c>
      <c r="F39" s="15">
        <f t="shared" si="1"/>
        <v>28.537088692129572</v>
      </c>
      <c r="G39" s="15">
        <f t="shared" si="1"/>
        <v>28.537088692129572</v>
      </c>
      <c r="H39" s="15">
        <f t="shared" si="1"/>
        <v>28.537088692129572</v>
      </c>
      <c r="I39" s="15">
        <f t="shared" si="1"/>
        <v>28.537088692129572</v>
      </c>
      <c r="J39" s="15">
        <f t="shared" si="1"/>
        <v>28.537088692129572</v>
      </c>
      <c r="K39" s="15">
        <f t="shared" si="1"/>
        <v>28.537088692129572</v>
      </c>
      <c r="L39" s="15">
        <f t="shared" si="1"/>
        <v>28.537088692129572</v>
      </c>
      <c r="M39" s="15">
        <f t="shared" si="1"/>
        <v>28.537088692129572</v>
      </c>
      <c r="N39" s="15">
        <f t="shared" si="1"/>
        <v>28.537088692129572</v>
      </c>
      <c r="O39" s="15">
        <f t="shared" si="1"/>
        <v>28.537088692129572</v>
      </c>
      <c r="P39" s="15">
        <f t="shared" si="1"/>
        <v>28.537088692129572</v>
      </c>
      <c r="Q39" s="15">
        <f t="shared" si="1"/>
        <v>28.537088692129572</v>
      </c>
      <c r="R39" s="15">
        <f t="shared" si="1"/>
        <v>28.537088692129572</v>
      </c>
      <c r="S39" s="15">
        <f t="shared" si="1"/>
        <v>28.537088692129572</v>
      </c>
      <c r="T39" s="15">
        <f t="shared" si="1"/>
        <v>28.537088692129572</v>
      </c>
      <c r="U39" s="15">
        <f t="shared" si="1"/>
        <v>28.537088692129572</v>
      </c>
      <c r="V39" s="15">
        <f t="shared" si="1"/>
        <v>28.537088692129572</v>
      </c>
      <c r="W39" s="15">
        <f t="shared" si="1"/>
        <v>28.537088692129572</v>
      </c>
      <c r="X39" s="15">
        <f t="shared" si="1"/>
        <v>28.537088692129572</v>
      </c>
    </row>
    <row r="40" spans="1:50">
      <c r="A40" s="5" t="s">
        <v>69</v>
      </c>
      <c r="B40" s="13">
        <v>0.11883114940200594</v>
      </c>
      <c r="C40" s="13">
        <f>C39/C38</f>
        <v>0.10440398301998624</v>
      </c>
      <c r="D40" s="13"/>
    </row>
    <row r="41" spans="1:50">
      <c r="D41" s="13"/>
    </row>
    <row r="43" spans="1:50">
      <c r="A43" s="5" t="s">
        <v>38</v>
      </c>
      <c r="B43" s="32">
        <v>2.1094286876095728E-2</v>
      </c>
      <c r="C43" s="32">
        <f>AVERAGE(Delivered!$M$2:$M$899)</f>
        <v>1.761283564814815E-2</v>
      </c>
    </row>
    <row r="44" spans="1:50">
      <c r="A44" s="5" t="s">
        <v>73</v>
      </c>
      <c r="B44" s="13">
        <v>-0.24060567246055375</v>
      </c>
      <c r="C44" s="13">
        <f>(C43-$B$4)/$B$4</f>
        <v>-0.36593791666666659</v>
      </c>
    </row>
    <row r="46" spans="1:50">
      <c r="A46" s="5" t="s">
        <v>39</v>
      </c>
      <c r="B46" s="10">
        <v>6.6568047337278108E-3</v>
      </c>
      <c r="C46" s="10">
        <f>(COUNTIF(Delivered!$M$2:$M$899,"&lt;=00:10:00"))/C11</f>
        <v>0</v>
      </c>
    </row>
    <row r="47" spans="1:50">
      <c r="A47" s="5" t="s">
        <v>40</v>
      </c>
      <c r="B47" s="10">
        <v>6.7307692307692304E-2</v>
      </c>
      <c r="C47" s="10">
        <f>(COUNTIF(Delivered!$M$2:$M$899,"&lt;=00:20:00")-COUNTIF(Delivered!$M$2:$M$899,"&lt;=00:10:00"))/C11</f>
        <v>0</v>
      </c>
    </row>
    <row r="48" spans="1:50">
      <c r="A48" s="17" t="s">
        <v>41</v>
      </c>
      <c r="B48" s="10">
        <v>7.9881656804733733E-2</v>
      </c>
      <c r="C48" s="10">
        <f>(COUNTIF(Delivered!$M$2:$M$899,"&lt;=00:25:00")-COUNTIF(Delivered!$M$2:$M$899,"&lt;=00:20:00"))/C11</f>
        <v>0</v>
      </c>
    </row>
    <row r="49" spans="1:14">
      <c r="A49" s="17" t="s">
        <v>42</v>
      </c>
      <c r="B49" s="10">
        <v>0.10428994082840237</v>
      </c>
      <c r="C49" s="48">
        <f>(COUNTIF(Delivered!$M$2:$M$899,"&lt;=00:30:00")-COUNTIF(Delivered!$M$2:$M$899,"&lt;=00:25:00"))/C11</f>
        <v>1</v>
      </c>
    </row>
    <row r="50" spans="1:14">
      <c r="A50" s="26" t="s">
        <v>43</v>
      </c>
      <c r="B50" s="42">
        <v>0.67011834319526631</v>
      </c>
      <c r="C50" s="48">
        <f>(COUNTIF(Delivered!$M$2:$M$899,"&lt;=00:35:00")-COUNTIF(Delivered!$M$2:$M$899,"&lt;=00:30:00"))/C11</f>
        <v>0</v>
      </c>
    </row>
    <row r="51" spans="1:14">
      <c r="A51" s="17" t="s">
        <v>44</v>
      </c>
      <c r="B51" s="10">
        <v>3.1065088757396449E-2</v>
      </c>
      <c r="C51" s="10">
        <f>(COUNTIF(Delivered!$M$2:$M$899,"&lt;=00:40:00")-COUNTIF(Delivered!$M$2:$M$899,"&lt;=00:35:00"))/C11</f>
        <v>0</v>
      </c>
    </row>
    <row r="52" spans="1:14">
      <c r="A52" s="17" t="s">
        <v>45</v>
      </c>
      <c r="B52" s="10">
        <v>8.8757396449704144E-3</v>
      </c>
      <c r="C52" s="10">
        <f>(COUNTIF(Delivered!$M$2:$M$899,"&lt;=00:45:00")-COUNTIF(Delivered!$M$2:$M$899,"&lt;=00:40:00"))/C11</f>
        <v>0</v>
      </c>
    </row>
    <row r="53" spans="1:14">
      <c r="A53" s="17" t="s">
        <v>46</v>
      </c>
      <c r="B53" s="10">
        <v>3.1804733727810654E-2</v>
      </c>
      <c r="C53" s="10">
        <f>(COUNTIF(Delivered!$M$2:$M$899,"&lt;=00:50:00")-COUNTIF(Delivered!$M$2:$M$899,"&lt;=00:45:00"))/C11</f>
        <v>0</v>
      </c>
    </row>
    <row r="54" spans="1:14">
      <c r="A54" s="17" t="s">
        <v>47</v>
      </c>
      <c r="B54" s="10">
        <v>0</v>
      </c>
      <c r="C54" s="10">
        <f>(COUNTIF(Delivered!$M$2:$M$899,"&lt;=00:55:00")-COUNTIF(Delivered!$M$2:$M$899,"&lt;=00:50:00"))/C11</f>
        <v>0</v>
      </c>
    </row>
    <row r="55" spans="1:14">
      <c r="A55" s="5" t="s">
        <v>48</v>
      </c>
      <c r="B55" s="10">
        <v>0</v>
      </c>
      <c r="C55" s="10">
        <f>(COUNTIF(Delivered!$M$2:$M$899,"&lt;=00:60:00")-COUNTIF(Delivered!$M$2:$M$899,"&lt;=00:55:00"))/C11</f>
        <v>0</v>
      </c>
    </row>
    <row r="56" spans="1:14">
      <c r="A56" s="5" t="s">
        <v>49</v>
      </c>
      <c r="B56" s="10">
        <v>0</v>
      </c>
      <c r="C56" s="10">
        <f>(COUNTIF(Delivered!$M$2:$M$899,"&gt;00:60:00"))/C11</f>
        <v>0</v>
      </c>
    </row>
    <row r="58" spans="1:14">
      <c r="A58" s="5" t="s">
        <v>50</v>
      </c>
      <c r="B58" s="10">
        <v>0</v>
      </c>
      <c r="C58" s="49">
        <f>COUNTIF('Specific treatment'!$G$3:$G$2000,"TRUE")/$C$8</f>
        <v>0</v>
      </c>
    </row>
    <row r="59" spans="1:14">
      <c r="A59" s="5" t="s">
        <v>7</v>
      </c>
      <c r="B59" s="42">
        <v>2.718589272593681E-2</v>
      </c>
      <c r="C59" s="50">
        <f>COUNTIF('Specific treatment'!$H$3:$H$2000,"&gt;0")/$C$8</f>
        <v>0</v>
      </c>
      <c r="M59" s="14"/>
      <c r="N59" s="16"/>
    </row>
    <row r="60" spans="1:14">
      <c r="A60" s="5" t="s">
        <v>8</v>
      </c>
      <c r="B60" s="10">
        <v>0</v>
      </c>
      <c r="C60" s="50">
        <f>COUNTIF('Specific treatment'!$I$3:$I$2000,"&gt;0")/$C$8</f>
        <v>0</v>
      </c>
      <c r="M60" s="14"/>
      <c r="N60" s="16"/>
    </row>
    <row r="61" spans="1:14">
      <c r="A61" s="5" t="s">
        <v>9</v>
      </c>
      <c r="B61" s="10">
        <v>0</v>
      </c>
      <c r="C61" s="50">
        <f>COUNTIF('Specific treatment'!$J$3:$J$2000,"&gt;0")/$C$8</f>
        <v>0</v>
      </c>
      <c r="M61" s="14"/>
      <c r="N61" s="16"/>
    </row>
    <row r="62" spans="1:14">
      <c r="A62" s="5" t="s">
        <v>64</v>
      </c>
      <c r="B62" s="42">
        <v>7.2005878030859657E-2</v>
      </c>
      <c r="C62" s="50">
        <f>(SUM('Specific treatment'!$K$3:$K$2000))/$C$8</f>
        <v>22.666666666666668</v>
      </c>
      <c r="M62" s="14"/>
      <c r="N62" s="16"/>
    </row>
    <row r="63" spans="1:14">
      <c r="A63" s="5" t="s">
        <v>51</v>
      </c>
      <c r="B63" s="10">
        <v>0</v>
      </c>
      <c r="C63" s="50">
        <f>COUNTIF('Specific treatment'!$L$3:$L$2000,"&gt;0")/$C$8</f>
        <v>0</v>
      </c>
      <c r="M63" s="14"/>
      <c r="N63" s="16"/>
    </row>
    <row r="64" spans="1:14">
      <c r="A64" s="5" t="s">
        <v>12</v>
      </c>
      <c r="B64" s="10">
        <v>0</v>
      </c>
      <c r="C64" s="50">
        <f>COUNTIF('Specific treatment'!$M$3:$M$2000,"&gt;0")/$C$8</f>
        <v>0</v>
      </c>
      <c r="M64" s="14"/>
      <c r="N64" s="16"/>
    </row>
    <row r="65" spans="13:14">
      <c r="M65" s="14"/>
      <c r="N65" s="16"/>
    </row>
    <row r="66" spans="13:14">
      <c r="M66" s="14"/>
      <c r="N66" s="16"/>
    </row>
    <row r="67" spans="13:14">
      <c r="M67" s="14"/>
      <c r="N67" s="16"/>
    </row>
    <row r="68" spans="13:14">
      <c r="M68" s="14"/>
      <c r="N68" s="16"/>
    </row>
  </sheetData>
  <conditionalFormatting sqref="B31:C31 B44:C44">
    <cfRule type="cellIs" dxfId="7" priority="9" operator="lessThan">
      <formula>1</formula>
    </cfRule>
    <cfRule type="cellIs" dxfId="6" priority="10" operator="greaterThan">
      <formula>1</formula>
    </cfRule>
  </conditionalFormatting>
  <conditionalFormatting sqref="B18:C18">
    <cfRule type="cellIs" dxfId="5" priority="6" operator="greaterThan">
      <formula>$B$17</formula>
    </cfRule>
  </conditionalFormatting>
  <conditionalFormatting sqref="B58:C64">
    <cfRule type="cellIs" dxfId="4" priority="5" operator="greaterThan">
      <formula>0.02</formula>
    </cfRule>
  </conditionalFormatting>
  <conditionalFormatting sqref="B40:C40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B46:C56">
    <cfRule type="top10" dxfId="1" priority="2" rank="1"/>
  </conditionalFormatting>
  <conditionalFormatting sqref="C24">
    <cfRule type="cellIs" dxfId="0" priority="1" operator="greaterThan">
      <formula>$B$17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Delivered</vt:lpstr>
      <vt:lpstr>Rejected</vt:lpstr>
      <vt:lpstr>Specific treatment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Mouton, Nathalie</dc:creator>
  <cp:lastModifiedBy>Andrew Albrecht</cp:lastModifiedBy>
  <dcterms:created xsi:type="dcterms:W3CDTF">2015-07-07T19:24:16Z</dcterms:created>
  <dcterms:modified xsi:type="dcterms:W3CDTF">2015-08-10T12:55:54Z</dcterms:modified>
</cp:coreProperties>
</file>