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22116" windowHeight="9528"/>
  </bookViews>
  <sheets>
    <sheet name="Tabelle1" sheetId="1" r:id="rId1"/>
  </sheets>
  <calcPr calcId="125725"/>
</workbook>
</file>

<file path=xl/calcChain.xml><?xml version="1.0" encoding="utf-8"?>
<calcChain xmlns="http://schemas.openxmlformats.org/spreadsheetml/2006/main">
  <c r="J9" i="1"/>
  <c r="L9" s="1"/>
  <c r="O5"/>
  <c r="N5"/>
  <c r="L5"/>
  <c r="J5"/>
  <c r="N20"/>
  <c r="O20" s="1"/>
  <c r="N9"/>
  <c r="O9" s="1"/>
  <c r="N15"/>
  <c r="O15" s="1"/>
  <c r="N16"/>
  <c r="O16" s="1"/>
  <c r="L20"/>
  <c r="L15"/>
  <c r="L16"/>
  <c r="J14"/>
  <c r="L14" s="1"/>
  <c r="J13"/>
  <c r="L13" s="1"/>
  <c r="J19"/>
  <c r="L19" s="1"/>
  <c r="J18"/>
  <c r="L18" s="1"/>
  <c r="J17"/>
  <c r="L17" s="1"/>
  <c r="J12"/>
  <c r="L12" s="1"/>
  <c r="J11"/>
  <c r="L11" s="1"/>
  <c r="J10"/>
  <c r="L10" s="1"/>
  <c r="J8"/>
  <c r="L8" s="1"/>
  <c r="J7"/>
  <c r="L7" s="1"/>
  <c r="J6"/>
  <c r="L6" s="1"/>
  <c r="J4"/>
  <c r="L4" s="1"/>
  <c r="J3"/>
  <c r="L3" s="1"/>
  <c r="L23" l="1"/>
  <c r="N8"/>
  <c r="O8" s="1"/>
  <c r="N10"/>
  <c r="O10" s="1"/>
  <c r="N14"/>
  <c r="O14" s="1"/>
  <c r="N4"/>
  <c r="O4" s="1"/>
  <c r="N6"/>
  <c r="O6" s="1"/>
  <c r="N7"/>
  <c r="O7" s="1"/>
  <c r="N18"/>
  <c r="O18" s="1"/>
  <c r="O23" s="1"/>
  <c r="N19"/>
  <c r="O19" s="1"/>
  <c r="N11"/>
  <c r="O11" s="1"/>
  <c r="N3"/>
  <c r="O3" s="1"/>
  <c r="N12"/>
  <c r="O12" s="1"/>
  <c r="N13"/>
  <c r="O13" s="1"/>
  <c r="N17"/>
  <c r="O17" s="1"/>
</calcChain>
</file>

<file path=xl/sharedStrings.xml><?xml version="1.0" encoding="utf-8"?>
<sst xmlns="http://schemas.openxmlformats.org/spreadsheetml/2006/main" count="202" uniqueCount="150">
  <si>
    <t>Bauteil</t>
  </si>
  <si>
    <t>Bezeichnung</t>
  </si>
  <si>
    <t>Hersteller</t>
  </si>
  <si>
    <t>Eigenschaften</t>
  </si>
  <si>
    <t>Bauform</t>
  </si>
  <si>
    <t>Seite</t>
  </si>
  <si>
    <t>Lieferzeit</t>
  </si>
  <si>
    <t>Bestellnummer</t>
  </si>
  <si>
    <t>Menge</t>
  </si>
  <si>
    <t>Link</t>
  </si>
  <si>
    <t>Anschluss-Stecker</t>
  </si>
  <si>
    <t>Anschluss-Buchse</t>
  </si>
  <si>
    <t>AKL 369-02</t>
  </si>
  <si>
    <t>Metz connect</t>
  </si>
  <si>
    <t xml:space="preserve"> 2 Pin/8A</t>
  </si>
  <si>
    <t>RM 3,81</t>
  </si>
  <si>
    <t>Reichelt</t>
  </si>
  <si>
    <t>1-2 Tage</t>
  </si>
  <si>
    <t>Teile-Nr.</t>
  </si>
  <si>
    <t>https://www.reichelt.de/pluggable-connecting-terminal/AKL-369-02/3/index.html?ACTION=3&amp;LA=2&amp;ARTICLE=36650&amp;GROUPID=7543&amp;artnr=AKL+369-02&amp;SEARCH=%252A</t>
  </si>
  <si>
    <t>OP- Mehrfach</t>
  </si>
  <si>
    <t>OPA4340EA</t>
  </si>
  <si>
    <t>TI</t>
  </si>
  <si>
    <t>SSOP-16</t>
  </si>
  <si>
    <t>RS-Components</t>
  </si>
  <si>
    <t>http://de.rs-online.com/web/p/operationsverstarker/6609861/</t>
  </si>
  <si>
    <t>OPA4340EA/250</t>
  </si>
  <si>
    <t>660-9861</t>
  </si>
  <si>
    <t>3V/5V/ Rail to Rail</t>
  </si>
  <si>
    <t>Shunt 0,5W</t>
  </si>
  <si>
    <t>0,1Ohm/1%/0,5W/200ppm/°C</t>
  </si>
  <si>
    <t>ERJ6BWFR100V</t>
  </si>
  <si>
    <t>895-2684</t>
  </si>
  <si>
    <t>Panasonic</t>
  </si>
  <si>
    <t>ERJ6BW</t>
  </si>
  <si>
    <t>SMD 0805</t>
  </si>
  <si>
    <t>http://de.rs-online.com/web/p/smd-widerstande/8952684/</t>
  </si>
  <si>
    <t>MOSFET</t>
  </si>
  <si>
    <t>671-0429</t>
  </si>
  <si>
    <t xml:space="preserve"> FDN337NX</t>
  </si>
  <si>
    <t xml:space="preserve">Fairchild Semiconductor </t>
  </si>
  <si>
    <t>30 V/2,2 A/ Vgth: 0,4-1V</t>
  </si>
  <si>
    <t>SOT23-3</t>
  </si>
  <si>
    <t>http://de.rs-online.com/web/p/transistoren-mosfet/6710429/</t>
  </si>
  <si>
    <t>FDN337N</t>
  </si>
  <si>
    <t>Freilauf-diode</t>
  </si>
  <si>
    <t>STTH4R02U</t>
  </si>
  <si>
    <t>250-319</t>
  </si>
  <si>
    <t xml:space="preserve">STMicroelectronics </t>
  </si>
  <si>
    <t>200V / 4A 30ns</t>
  </si>
  <si>
    <t>DO214AA</t>
  </si>
  <si>
    <t>http://de.rs-online.com/web/p/gleichrichter-und-schottky-dioden/0250319/</t>
  </si>
  <si>
    <t>Pull-Down widerstand</t>
  </si>
  <si>
    <t>RN73</t>
  </si>
  <si>
    <t xml:space="preserve">TE Connectivity </t>
  </si>
  <si>
    <t>10kΩ ±0.1% 0,1W</t>
  </si>
  <si>
    <t>RN73C2A10KB</t>
  </si>
  <si>
    <t>215-3493</t>
  </si>
  <si>
    <t>http://de.rs-online.com/web/p/smd-widerstande/2153493/</t>
  </si>
  <si>
    <t>OP-Widerstand R2</t>
  </si>
  <si>
    <t>OP-Widerstand R1</t>
  </si>
  <si>
    <t>CPF</t>
  </si>
  <si>
    <t>27kOhm/0,1%/0,1W</t>
  </si>
  <si>
    <t>1kOhm/0,1%/0,1W</t>
  </si>
  <si>
    <t>CPF0805B27KE</t>
  </si>
  <si>
    <t>666-2632</t>
  </si>
  <si>
    <t>RN73C2A1K0B</t>
  </si>
  <si>
    <t>215-2428</t>
  </si>
  <si>
    <t>http://de.rs-online.com/web/p/smd-widerstande/6662632/</t>
  </si>
  <si>
    <t>http://de.rs-online.com/web/p/smd-widerstande/2152428/</t>
  </si>
  <si>
    <t>PTC Sicherung</t>
  </si>
  <si>
    <t>1812L050/30PR</t>
  </si>
  <si>
    <t>895-1631</t>
  </si>
  <si>
    <t>http://de.rs-online.com/web/p/rueckstellende-sicherungen-smd/8951631/</t>
  </si>
  <si>
    <t>PolyFuse</t>
  </si>
  <si>
    <t>LittleFuse</t>
  </si>
  <si>
    <t>SMD 1812L</t>
  </si>
  <si>
    <t>1A</t>
  </si>
  <si>
    <t>TP-Widerstand</t>
  </si>
  <si>
    <t>TP-Kondensator</t>
  </si>
  <si>
    <t>LC-Kondensator</t>
  </si>
  <si>
    <t>LC-Spule</t>
  </si>
  <si>
    <t>http://de.rs-online.com/web/p/multilayer-smd-induktivitaten/7702738/</t>
  </si>
  <si>
    <t>Buchsenleiste</t>
  </si>
  <si>
    <t>ESQ12014GD</t>
  </si>
  <si>
    <t xml:space="preserve"> ESQ12014GD</t>
  </si>
  <si>
    <t>254-6110</t>
  </si>
  <si>
    <t>2.54mm 40-polig 2-reihig gerade</t>
  </si>
  <si>
    <t>Samtec</t>
  </si>
  <si>
    <t>http://de.rs-online.com/web/p/leiterplatten-buchsen/2546110/</t>
  </si>
  <si>
    <t>Distanzhalter</t>
  </si>
  <si>
    <t xml:space="preserve">RPI MOUNTINGKIT2 </t>
  </si>
  <si>
    <t>20mm höhe</t>
  </si>
  <si>
    <t>RPI MOUNTINGKIT2</t>
  </si>
  <si>
    <t>DELOCK</t>
  </si>
  <si>
    <t>Platinenanzahl:</t>
  </si>
  <si>
    <t>https://www.reichelt.de/More-accessories/RPI-MOUNTINGKIT2/3/index.html?ACTION=3&amp;LA=517&amp;ARTICLE=159445&amp;GROUPID=6671&amp;trstct=lsbght_sldr::162089</t>
  </si>
  <si>
    <t>X7R</t>
  </si>
  <si>
    <t>TDK</t>
  </si>
  <si>
    <t>22μF ±20% / 25 V</t>
  </si>
  <si>
    <t>SMD 1812</t>
  </si>
  <si>
    <t>C4532X7R1E226M250KC</t>
  </si>
  <si>
    <t xml:space="preserve"> 741-6815</t>
  </si>
  <si>
    <t>http://de.rs-online.com/web/p/keramik-multilayer-kondensatoren/7416815/</t>
  </si>
  <si>
    <t>MPI4040</t>
  </si>
  <si>
    <t>Cooper Bussmann</t>
  </si>
  <si>
    <t>1500 nH ±20%,8,2A Rdc 36mΩ</t>
  </si>
  <si>
    <t>SMD 4040</t>
  </si>
  <si>
    <t>2 Tage</t>
  </si>
  <si>
    <t>MPI4040R3-1R5-R</t>
  </si>
  <si>
    <t xml:space="preserve"> 770-2738</t>
  </si>
  <si>
    <t>ADC</t>
  </si>
  <si>
    <t xml:space="preserve">ADC MCP3008-I/SL </t>
  </si>
  <si>
    <t>Microchip</t>
  </si>
  <si>
    <t>10 Bit ADC</t>
  </si>
  <si>
    <t>SO16</t>
  </si>
  <si>
    <t>MCP3008-I/SL</t>
  </si>
  <si>
    <t>738-6651</t>
  </si>
  <si>
    <t>http://de.rs-online.com/web/p/a-d-wandler/7386651/</t>
  </si>
  <si>
    <t xml:space="preserve">CRG0805 </t>
  </si>
  <si>
    <t>100kΩ ±1% 0,125W</t>
  </si>
  <si>
    <t>CRG0805F100K</t>
  </si>
  <si>
    <t>223-0691</t>
  </si>
  <si>
    <t>KEMET</t>
  </si>
  <si>
    <t>10nF ±10% / 50 V dc</t>
  </si>
  <si>
    <t>C0805C103K5RACTU</t>
  </si>
  <si>
    <t>264-4371</t>
  </si>
  <si>
    <t>http://de.rs-online.com/web/p/smd-widerstande/2230691/?searchTerm=223-0691&amp;relevancy-data=636F3D3126696E3D4931384E525353746F636B4E756D6265724D504E266C753D656E266D6D3D6D61746368616C6C26706D3D5E283F69292852537C5253207C52532D293F5C647B337D285C73293F5B5C732D2F255C2E2C5D285C73293F5C647B332C347D2426706F3D313426736E3D592673743D52535F53544F434B5F4E554D4245522677633D4E4F4E45267573743D3232332D30363931267374613D3232333036393126</t>
  </si>
  <si>
    <t>http://de.rs-online.com/web/p/keramik-multilayer-kondensatoren/2644371/?searchTerm=264-4371&amp;relevancy-data=636F3D3126696E3D4931384E525353746F636B4E756D6265724D504E266C753D656E266D6D3D6D61746368616C6C26706D3D5E283F69292852537C5253207C52532D293F5C647B337D285C73293F5B5C732D2F255C2E2C5D285C73293F5C647B332C347D2426706F3D313426736E3D592673743D52535F53544F434B5F4E554D4245522677633D4E4F4E45267573743D3236342D34333731267374613D3236343433373126</t>
  </si>
  <si>
    <t>Einzelpreis</t>
  </si>
  <si>
    <t>Preis Ohne Pack</t>
  </si>
  <si>
    <t>Benötigte Packs</t>
  </si>
  <si>
    <t>Preis mit Packs</t>
  </si>
  <si>
    <t>MOSFET ERSATZ</t>
  </si>
  <si>
    <t>IRLML6346TRPBF</t>
  </si>
  <si>
    <t>Infineon</t>
  </si>
  <si>
    <t>30V/3,4A/ Vgth: 0,5-1,1V</t>
  </si>
  <si>
    <t>737-7234</t>
  </si>
  <si>
    <t>Pack größe</t>
  </si>
  <si>
    <t>Ersatz</t>
  </si>
  <si>
    <t>http://de.rs-online.com/web/p/transistoren-mosfet/7377234/</t>
  </si>
  <si>
    <t>9 WOCHEN! Nicht bestellen</t>
  </si>
  <si>
    <t>PufferKondensator ADC</t>
  </si>
  <si>
    <t>AKL 382-02</t>
  </si>
  <si>
    <t>https://www.reichelt.de/Wannenstecker/AKL-382-02/3/index.html?ACTION=3&amp;LA=446&amp;ARTICLE=36660&amp;GROUPID=7544&amp;artnr=AKL+382-02&amp;SEARCH=AKL%2B382-02</t>
  </si>
  <si>
    <t>Keramikkondensator X7R</t>
  </si>
  <si>
    <t>C0805C104K5RACTU</t>
  </si>
  <si>
    <t>100nF ±10% / 50 V dc, 125°C</t>
  </si>
  <si>
    <t>64-4416</t>
  </si>
  <si>
    <t>http://de.rs-online.com/web/p/keramik-multilayer-kondensatoren/2644416/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</si>
</sst>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5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 applyAlignment="1" applyProtection="1"/>
    <xf numFmtId="0" fontId="0" fillId="0" borderId="2" xfId="0" applyFill="1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1" fillId="0" borderId="6" xfId="1" applyBorder="1" applyAlignment="1" applyProtection="1"/>
    <xf numFmtId="44" fontId="0" fillId="0" borderId="0" xfId="0" applyNumberFormat="1"/>
    <xf numFmtId="0" fontId="1" fillId="0" borderId="3" xfId="1" applyNumberFormat="1" applyBorder="1" applyAlignment="1" applyProtection="1"/>
    <xf numFmtId="0" fontId="0" fillId="0" borderId="10" xfId="0" applyBorder="1"/>
    <xf numFmtId="0" fontId="0" fillId="0" borderId="11" xfId="0" applyBorder="1"/>
    <xf numFmtId="0" fontId="1" fillId="0" borderId="12" xfId="1" applyBorder="1" applyAlignment="1" applyProtection="1"/>
    <xf numFmtId="0" fontId="0" fillId="3" borderId="2" xfId="0" applyFill="1" applyBorder="1"/>
    <xf numFmtId="0" fontId="0" fillId="3" borderId="1" xfId="0" applyFill="1" applyBorder="1"/>
    <xf numFmtId="0" fontId="1" fillId="3" borderId="3" xfId="1" applyFill="1" applyBorder="1" applyAlignment="1" applyProtection="1"/>
    <xf numFmtId="0" fontId="0" fillId="3" borderId="0" xfId="0" applyFill="1"/>
    <xf numFmtId="0" fontId="0" fillId="3" borderId="9" xfId="0" applyFill="1" applyBorder="1"/>
    <xf numFmtId="0" fontId="0" fillId="4" borderId="2" xfId="0" applyFill="1" applyBorder="1"/>
    <xf numFmtId="0" fontId="0" fillId="4" borderId="1" xfId="0" applyFill="1" applyBorder="1"/>
    <xf numFmtId="0" fontId="1" fillId="4" borderId="3" xfId="1" applyFill="1" applyBorder="1" applyAlignment="1" applyProtection="1"/>
    <xf numFmtId="0" fontId="0" fillId="4" borderId="0" xfId="0" applyFill="1"/>
    <xf numFmtId="0" fontId="0" fillId="4" borderId="9" xfId="0" applyFill="1" applyBorder="1"/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44" fontId="0" fillId="0" borderId="1" xfId="2" applyFont="1" applyBorder="1"/>
    <xf numFmtId="0" fontId="0" fillId="0" borderId="1" xfId="2" applyNumberFormat="1" applyFont="1" applyBorder="1"/>
    <xf numFmtId="2" fontId="0" fillId="0" borderId="1" xfId="2" applyNumberFormat="1" applyFont="1" applyBorder="1"/>
    <xf numFmtId="44" fontId="0" fillId="4" borderId="1" xfId="2" applyFont="1" applyFill="1" applyBorder="1"/>
    <xf numFmtId="0" fontId="0" fillId="4" borderId="1" xfId="2" applyNumberFormat="1" applyFont="1" applyFill="1" applyBorder="1"/>
    <xf numFmtId="2" fontId="0" fillId="4" borderId="1" xfId="2" applyNumberFormat="1" applyFont="1" applyFill="1" applyBorder="1"/>
    <xf numFmtId="44" fontId="0" fillId="3" borderId="1" xfId="2" applyFont="1" applyFill="1" applyBorder="1"/>
    <xf numFmtId="0" fontId="0" fillId="3" borderId="1" xfId="2" applyNumberFormat="1" applyFont="1" applyFill="1" applyBorder="1"/>
    <xf numFmtId="2" fontId="0" fillId="3" borderId="1" xfId="2" applyNumberFormat="1" applyFont="1" applyFill="1" applyBorder="1"/>
    <xf numFmtId="0" fontId="3" fillId="0" borderId="1" xfId="0" applyFont="1" applyBorder="1"/>
    <xf numFmtId="44" fontId="0" fillId="0" borderId="11" xfId="2" applyFont="1" applyBorder="1"/>
    <xf numFmtId="0" fontId="0" fillId="0" borderId="11" xfId="2" applyNumberFormat="1" applyFont="1" applyBorder="1"/>
    <xf numFmtId="2" fontId="0" fillId="0" borderId="11" xfId="2" applyNumberFormat="1" applyFont="1" applyBorder="1"/>
    <xf numFmtId="0" fontId="0" fillId="0" borderId="4" xfId="0" applyFill="1" applyBorder="1"/>
    <xf numFmtId="0" fontId="0" fillId="0" borderId="5" xfId="0" applyFill="1" applyBorder="1"/>
    <xf numFmtId="44" fontId="0" fillId="0" borderId="5" xfId="2" applyFont="1" applyBorder="1"/>
    <xf numFmtId="0" fontId="0" fillId="0" borderId="5" xfId="2" applyNumberFormat="1" applyFont="1" applyBorder="1"/>
    <xf numFmtId="2" fontId="0" fillId="0" borderId="5" xfId="2" applyNumberFormat="1" applyFont="1" applyBorder="1"/>
  </cellXfs>
  <cellStyles count="3">
    <cellStyle name="Hyperlink" xfId="1" builtinId="8"/>
    <cellStyle name="Standard" xfId="0" builtinId="0"/>
    <cellStyle name="Währung" xfId="2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.rs-online.com/web/p/smd-widerstande/6662632/" TargetMode="External"/><Relationship Id="rId13" Type="http://schemas.openxmlformats.org/officeDocument/2006/relationships/hyperlink" Target="http://de.rs-online.com/web/p/keramik-multilayer-kondensatoren/7416815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e.rs-online.com/web/p/leiterplatten-buchsen/2546110/" TargetMode="External"/><Relationship Id="rId7" Type="http://schemas.openxmlformats.org/officeDocument/2006/relationships/hyperlink" Target="http://de.rs-online.com/web/p/smd-widerstande/2153493/" TargetMode="External"/><Relationship Id="rId12" Type="http://schemas.openxmlformats.org/officeDocument/2006/relationships/hyperlink" Target="https://www.reichelt.de/More-accessories/RPI-MOUNTINGKIT2/3/index.html?ACTION=3&amp;LA=517&amp;ARTICLE=159445&amp;GROUPID=6671&amp;trstct=lsbght_sldr::162089" TargetMode="External"/><Relationship Id="rId17" Type="http://schemas.openxmlformats.org/officeDocument/2006/relationships/hyperlink" Target="http://de.rs-online.com/web/p/keramik-multilayer-kondensatoren/2644416/" TargetMode="External"/><Relationship Id="rId2" Type="http://schemas.openxmlformats.org/officeDocument/2006/relationships/hyperlink" Target="http://de.rs-online.com/web/p/operationsverstarker/6609861/" TargetMode="External"/><Relationship Id="rId16" Type="http://schemas.openxmlformats.org/officeDocument/2006/relationships/hyperlink" Target="https://www.reichelt.de/Wannenstecker/AKL-382-02/3/index.html?ACTION=3&amp;LA=446&amp;ARTICLE=36660&amp;GROUPID=7544&amp;artnr=AKL+382-02&amp;SEARCH=AKL%2B382-02" TargetMode="External"/><Relationship Id="rId1" Type="http://schemas.openxmlformats.org/officeDocument/2006/relationships/hyperlink" Target="https://www.reichelt.de/pluggable-connecting-terminal/AKL-369-02/3/index.html?ACTION=3&amp;LA=2&amp;ARTICLE=36650&amp;GROUPID=7543&amp;artnr=AKL+369-02&amp;SEARCH=%252A" TargetMode="External"/><Relationship Id="rId6" Type="http://schemas.openxmlformats.org/officeDocument/2006/relationships/hyperlink" Target="http://de.rs-online.com/web/p/gleichrichter-und-schottky-dioden/0250319/" TargetMode="External"/><Relationship Id="rId11" Type="http://schemas.openxmlformats.org/officeDocument/2006/relationships/hyperlink" Target="http://de.rs-online.com/web/p/multilayer-smd-induktivitaten/7702738/" TargetMode="External"/><Relationship Id="rId5" Type="http://schemas.openxmlformats.org/officeDocument/2006/relationships/hyperlink" Target="http://de.rs-online.com/web/p/transistoren-mosfet/6710429/" TargetMode="External"/><Relationship Id="rId15" Type="http://schemas.openxmlformats.org/officeDocument/2006/relationships/hyperlink" Target="http://de.rs-online.com/web/p/transistoren-mosfet/7377234/" TargetMode="External"/><Relationship Id="rId10" Type="http://schemas.openxmlformats.org/officeDocument/2006/relationships/hyperlink" Target="http://de.rs-online.com/web/p/rueckstellende-sicherungen-smd/8951631/" TargetMode="External"/><Relationship Id="rId4" Type="http://schemas.openxmlformats.org/officeDocument/2006/relationships/hyperlink" Target="http://de.rs-online.com/web/p/smd-widerstande/8952684/" TargetMode="External"/><Relationship Id="rId9" Type="http://schemas.openxmlformats.org/officeDocument/2006/relationships/hyperlink" Target="http://de.rs-online.com/web/p/smd-widerstande/2152428/" TargetMode="External"/><Relationship Id="rId14" Type="http://schemas.openxmlformats.org/officeDocument/2006/relationships/hyperlink" Target="http://de.rs-online.com/web/p/a-d-wandler/73866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zoomScaleNormal="100" workbookViewId="0">
      <selection activeCell="D30" sqref="D30"/>
    </sheetView>
  </sheetViews>
  <sheetFormatPr baseColWidth="10" defaultRowHeight="13.2"/>
  <cols>
    <col min="1" max="1" width="18.44140625" bestFit="1" customWidth="1"/>
    <col min="2" max="2" width="20.44140625" bestFit="1" customWidth="1"/>
    <col min="3" max="3" width="21.5546875" bestFit="1" customWidth="1"/>
    <col min="4" max="4" width="27.77734375" bestFit="1" customWidth="1"/>
    <col min="5" max="5" width="14" bestFit="1" customWidth="1"/>
    <col min="6" max="6" width="14.21875" bestFit="1" customWidth="1"/>
    <col min="7" max="7" width="14.6640625" bestFit="1" customWidth="1"/>
    <col min="8" max="8" width="22.21875" bestFit="1" customWidth="1"/>
    <col min="9" max="9" width="23.88671875" bestFit="1" customWidth="1"/>
    <col min="10" max="10" width="11.33203125" bestFit="1" customWidth="1"/>
    <col min="11" max="11" width="17.88671875" bestFit="1" customWidth="1"/>
    <col min="12" max="12" width="24.5546875" bestFit="1" customWidth="1"/>
    <col min="13" max="13" width="17.5546875" bestFit="1" customWidth="1"/>
    <col min="14" max="14" width="18.88671875" bestFit="1" customWidth="1"/>
    <col min="15" max="15" width="16.44140625" bestFit="1" customWidth="1"/>
  </cols>
  <sheetData>
    <row r="1" spans="1:16" ht="13.2" customHeight="1">
      <c r="A1" s="2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18</v>
      </c>
      <c r="I1" s="24" t="s">
        <v>7</v>
      </c>
      <c r="J1" s="24" t="s">
        <v>8</v>
      </c>
      <c r="K1" s="24" t="s">
        <v>129</v>
      </c>
      <c r="L1" s="24" t="s">
        <v>130</v>
      </c>
      <c r="M1" s="24" t="s">
        <v>138</v>
      </c>
      <c r="N1" s="24" t="s">
        <v>131</v>
      </c>
      <c r="O1" s="24" t="s">
        <v>132</v>
      </c>
      <c r="P1" s="26" t="s">
        <v>9</v>
      </c>
    </row>
    <row r="2" spans="1:16" ht="24" customHeight="1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1:16">
      <c r="A3" s="11" t="s">
        <v>20</v>
      </c>
      <c r="B3" s="12" t="s">
        <v>21</v>
      </c>
      <c r="C3" s="12" t="s">
        <v>22</v>
      </c>
      <c r="D3" s="12" t="s">
        <v>28</v>
      </c>
      <c r="E3" s="12" t="s">
        <v>23</v>
      </c>
      <c r="F3" s="12" t="s">
        <v>24</v>
      </c>
      <c r="G3" s="12" t="s">
        <v>17</v>
      </c>
      <c r="H3" s="12" t="s">
        <v>26</v>
      </c>
      <c r="I3" s="12" t="s">
        <v>27</v>
      </c>
      <c r="J3" s="12">
        <f>$B$23*2</f>
        <v>8</v>
      </c>
      <c r="K3" s="40">
        <v>5.72</v>
      </c>
      <c r="L3" s="40">
        <f>J3*K3</f>
        <v>45.76</v>
      </c>
      <c r="M3" s="41">
        <v>1</v>
      </c>
      <c r="N3" s="42">
        <f t="shared" ref="N3:N20" si="0">ROUNDUP((J3/M3),0)</f>
        <v>8</v>
      </c>
      <c r="O3" s="40">
        <f t="shared" ref="O3:O20" si="1">K3*N3*M3</f>
        <v>45.76</v>
      </c>
      <c r="P3" s="13" t="s">
        <v>25</v>
      </c>
    </row>
    <row r="4" spans="1:16">
      <c r="A4" s="4" t="s">
        <v>29</v>
      </c>
      <c r="B4" s="1" t="s">
        <v>34</v>
      </c>
      <c r="C4" s="1" t="s">
        <v>33</v>
      </c>
      <c r="D4" s="1" t="s">
        <v>30</v>
      </c>
      <c r="E4" s="1" t="s">
        <v>35</v>
      </c>
      <c r="F4" s="1" t="s">
        <v>24</v>
      </c>
      <c r="G4" s="1" t="s">
        <v>17</v>
      </c>
      <c r="H4" s="1" t="s">
        <v>31</v>
      </c>
      <c r="I4" s="1" t="s">
        <v>32</v>
      </c>
      <c r="J4" s="1">
        <f>$B$23*8</f>
        <v>32</v>
      </c>
      <c r="K4" s="30">
        <v>0.41399999999999998</v>
      </c>
      <c r="L4" s="30">
        <f t="shared" ref="L4:L20" si="2">J4*K4</f>
        <v>13.247999999999999</v>
      </c>
      <c r="M4" s="31">
        <v>100</v>
      </c>
      <c r="N4" s="32">
        <f t="shared" si="0"/>
        <v>1</v>
      </c>
      <c r="O4" s="30">
        <f t="shared" si="1"/>
        <v>41.4</v>
      </c>
      <c r="P4" s="3" t="s">
        <v>36</v>
      </c>
    </row>
    <row r="5" spans="1:16" s="22" customFormat="1">
      <c r="A5" s="19" t="s">
        <v>133</v>
      </c>
      <c r="B5" s="20" t="s">
        <v>134</v>
      </c>
      <c r="C5" s="20" t="s">
        <v>135</v>
      </c>
      <c r="D5" s="20" t="s">
        <v>136</v>
      </c>
      <c r="E5" s="20" t="s">
        <v>42</v>
      </c>
      <c r="F5" s="20" t="s">
        <v>24</v>
      </c>
      <c r="G5" s="20" t="s">
        <v>17</v>
      </c>
      <c r="H5" s="20" t="s">
        <v>134</v>
      </c>
      <c r="I5" s="20" t="s">
        <v>137</v>
      </c>
      <c r="J5" s="20">
        <f>B23*8</f>
        <v>32</v>
      </c>
      <c r="K5" s="33">
        <v>0.224</v>
      </c>
      <c r="L5" s="33">
        <f t="shared" si="2"/>
        <v>7.1680000000000001</v>
      </c>
      <c r="M5" s="34">
        <v>20</v>
      </c>
      <c r="N5" s="35">
        <f t="shared" si="0"/>
        <v>2</v>
      </c>
      <c r="O5" s="33">
        <f t="shared" si="1"/>
        <v>8.9600000000000009</v>
      </c>
      <c r="P5" s="21" t="s">
        <v>140</v>
      </c>
    </row>
    <row r="6" spans="1:16" s="17" customFormat="1">
      <c r="A6" s="14" t="s">
        <v>37</v>
      </c>
      <c r="B6" s="15" t="s">
        <v>44</v>
      </c>
      <c r="C6" s="15" t="s">
        <v>40</v>
      </c>
      <c r="D6" s="15" t="s">
        <v>41</v>
      </c>
      <c r="E6" s="15" t="s">
        <v>42</v>
      </c>
      <c r="F6" s="15" t="s">
        <v>24</v>
      </c>
      <c r="G6" s="15" t="s">
        <v>17</v>
      </c>
      <c r="H6" s="15" t="s">
        <v>39</v>
      </c>
      <c r="I6" s="15" t="s">
        <v>38</v>
      </c>
      <c r="J6" s="15">
        <f>$B$23*8</f>
        <v>32</v>
      </c>
      <c r="K6" s="36">
        <v>0.24299999999999999</v>
      </c>
      <c r="L6" s="36">
        <f t="shared" si="2"/>
        <v>7.7759999999999998</v>
      </c>
      <c r="M6" s="37">
        <v>10</v>
      </c>
      <c r="N6" s="38">
        <f t="shared" si="0"/>
        <v>4</v>
      </c>
      <c r="O6" s="36">
        <f t="shared" si="1"/>
        <v>9.7199999999999989</v>
      </c>
      <c r="P6" s="16" t="s">
        <v>43</v>
      </c>
    </row>
    <row r="7" spans="1:16">
      <c r="A7" s="2" t="s">
        <v>45</v>
      </c>
      <c r="B7" s="1" t="s">
        <v>46</v>
      </c>
      <c r="C7" s="1" t="s">
        <v>48</v>
      </c>
      <c r="D7" s="1" t="s">
        <v>49</v>
      </c>
      <c r="E7" s="1" t="s">
        <v>50</v>
      </c>
      <c r="F7" s="1" t="s">
        <v>24</v>
      </c>
      <c r="G7" s="1" t="s">
        <v>17</v>
      </c>
      <c r="H7" s="1" t="s">
        <v>46</v>
      </c>
      <c r="I7" s="1" t="s">
        <v>47</v>
      </c>
      <c r="J7" s="1">
        <f>$B$23*8</f>
        <v>32</v>
      </c>
      <c r="K7" s="30">
        <v>0.17399999999999999</v>
      </c>
      <c r="L7" s="30">
        <f t="shared" si="2"/>
        <v>5.5679999999999996</v>
      </c>
      <c r="M7" s="31">
        <v>20</v>
      </c>
      <c r="N7" s="32">
        <f t="shared" si="0"/>
        <v>2</v>
      </c>
      <c r="O7" s="30">
        <f t="shared" si="1"/>
        <v>6.9599999999999991</v>
      </c>
      <c r="P7" s="3" t="s">
        <v>51</v>
      </c>
    </row>
    <row r="8" spans="1:16">
      <c r="A8" s="2" t="s">
        <v>70</v>
      </c>
      <c r="B8" s="1" t="s">
        <v>74</v>
      </c>
      <c r="C8" s="1" t="s">
        <v>75</v>
      </c>
      <c r="D8" s="1" t="s">
        <v>77</v>
      </c>
      <c r="E8" s="1" t="s">
        <v>76</v>
      </c>
      <c r="F8" s="1" t="s">
        <v>24</v>
      </c>
      <c r="G8" s="1" t="s">
        <v>17</v>
      </c>
      <c r="H8" s="1" t="s">
        <v>71</v>
      </c>
      <c r="I8" s="1" t="s">
        <v>72</v>
      </c>
      <c r="J8" s="1">
        <f>$B$23*8</f>
        <v>32</v>
      </c>
      <c r="K8" s="30">
        <v>0.998</v>
      </c>
      <c r="L8" s="30">
        <f t="shared" si="2"/>
        <v>31.936</v>
      </c>
      <c r="M8" s="31">
        <v>10</v>
      </c>
      <c r="N8" s="32">
        <f t="shared" si="0"/>
        <v>4</v>
      </c>
      <c r="O8" s="30">
        <f t="shared" si="1"/>
        <v>39.92</v>
      </c>
      <c r="P8" s="3" t="s">
        <v>73</v>
      </c>
    </row>
    <row r="9" spans="1:16">
      <c r="A9" s="2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24</v>
      </c>
      <c r="G9" s="1" t="s">
        <v>17</v>
      </c>
      <c r="H9" s="1" t="s">
        <v>116</v>
      </c>
      <c r="I9" s="39" t="s">
        <v>117</v>
      </c>
      <c r="J9" s="1">
        <f>$B$23*1</f>
        <v>4</v>
      </c>
      <c r="K9" s="30">
        <v>2.06</v>
      </c>
      <c r="L9" s="30">
        <f t="shared" si="2"/>
        <v>8.24</v>
      </c>
      <c r="M9" s="31">
        <v>2</v>
      </c>
      <c r="N9" s="32">
        <f t="shared" si="0"/>
        <v>2</v>
      </c>
      <c r="O9" s="30">
        <f t="shared" si="1"/>
        <v>8.24</v>
      </c>
      <c r="P9" s="3" t="s">
        <v>118</v>
      </c>
    </row>
    <row r="10" spans="1:16">
      <c r="A10" s="2" t="s">
        <v>52</v>
      </c>
      <c r="B10" s="1" t="s">
        <v>53</v>
      </c>
      <c r="C10" s="1" t="s">
        <v>54</v>
      </c>
      <c r="D10" s="1" t="s">
        <v>55</v>
      </c>
      <c r="E10" s="1" t="s">
        <v>35</v>
      </c>
      <c r="F10" s="1" t="s">
        <v>24</v>
      </c>
      <c r="G10" s="1" t="s">
        <v>17</v>
      </c>
      <c r="H10" s="1" t="s">
        <v>56</v>
      </c>
      <c r="I10" s="1" t="s">
        <v>57</v>
      </c>
      <c r="J10" s="1">
        <f>$B$23*8</f>
        <v>32</v>
      </c>
      <c r="K10" s="30">
        <v>0.66400000000000003</v>
      </c>
      <c r="L10" s="30">
        <f t="shared" si="2"/>
        <v>21.248000000000001</v>
      </c>
      <c r="M10" s="31">
        <v>5</v>
      </c>
      <c r="N10" s="32">
        <f t="shared" si="0"/>
        <v>7</v>
      </c>
      <c r="O10" s="30">
        <f t="shared" si="1"/>
        <v>23.240000000000002</v>
      </c>
      <c r="P10" s="3" t="s">
        <v>58</v>
      </c>
    </row>
    <row r="11" spans="1:16">
      <c r="A11" s="2" t="s">
        <v>59</v>
      </c>
      <c r="B11" s="1" t="s">
        <v>61</v>
      </c>
      <c r="C11" s="1" t="s">
        <v>54</v>
      </c>
      <c r="D11" s="1" t="s">
        <v>62</v>
      </c>
      <c r="E11" s="1" t="s">
        <v>35</v>
      </c>
      <c r="F11" s="1" t="s">
        <v>24</v>
      </c>
      <c r="G11" s="1" t="s">
        <v>17</v>
      </c>
      <c r="H11" s="1" t="s">
        <v>64</v>
      </c>
      <c r="I11" s="1" t="s">
        <v>65</v>
      </c>
      <c r="J11" s="1">
        <f>$B$23*8</f>
        <v>32</v>
      </c>
      <c r="K11" s="30">
        <v>0.36199999999999999</v>
      </c>
      <c r="L11" s="30">
        <f t="shared" si="2"/>
        <v>11.584</v>
      </c>
      <c r="M11" s="31">
        <v>5</v>
      </c>
      <c r="N11" s="32">
        <f t="shared" si="0"/>
        <v>7</v>
      </c>
      <c r="O11" s="30">
        <f t="shared" si="1"/>
        <v>12.669999999999998</v>
      </c>
      <c r="P11" s="3" t="s">
        <v>68</v>
      </c>
    </row>
    <row r="12" spans="1:16">
      <c r="A12" s="2" t="s">
        <v>60</v>
      </c>
      <c r="B12" s="1" t="s">
        <v>53</v>
      </c>
      <c r="C12" s="1" t="s">
        <v>54</v>
      </c>
      <c r="D12" s="1" t="s">
        <v>63</v>
      </c>
      <c r="E12" s="1" t="s">
        <v>35</v>
      </c>
      <c r="F12" s="1" t="s">
        <v>24</v>
      </c>
      <c r="G12" s="1" t="s">
        <v>17</v>
      </c>
      <c r="H12" s="1" t="s">
        <v>66</v>
      </c>
      <c r="I12" s="1" t="s">
        <v>67</v>
      </c>
      <c r="J12" s="1">
        <f>$B$23*8</f>
        <v>32</v>
      </c>
      <c r="K12" s="30">
        <v>0.69599999999999995</v>
      </c>
      <c r="L12" s="30">
        <f t="shared" si="2"/>
        <v>22.271999999999998</v>
      </c>
      <c r="M12" s="31">
        <v>5</v>
      </c>
      <c r="N12" s="32">
        <f t="shared" si="0"/>
        <v>7</v>
      </c>
      <c r="O12" s="30">
        <f t="shared" si="1"/>
        <v>24.36</v>
      </c>
      <c r="P12" s="3" t="s">
        <v>69</v>
      </c>
    </row>
    <row r="13" spans="1:16">
      <c r="A13" s="2" t="s">
        <v>78</v>
      </c>
      <c r="B13" s="1" t="s">
        <v>119</v>
      </c>
      <c r="C13" s="1" t="s">
        <v>54</v>
      </c>
      <c r="D13" s="1" t="s">
        <v>120</v>
      </c>
      <c r="E13" s="1" t="s">
        <v>35</v>
      </c>
      <c r="F13" s="1" t="s">
        <v>24</v>
      </c>
      <c r="G13" s="1" t="s">
        <v>17</v>
      </c>
      <c r="H13" s="1" t="s">
        <v>121</v>
      </c>
      <c r="I13" s="1" t="s">
        <v>122</v>
      </c>
      <c r="J13" s="1">
        <f>8</f>
        <v>8</v>
      </c>
      <c r="K13" s="30">
        <v>7.0000000000000001E-3</v>
      </c>
      <c r="L13" s="30">
        <f t="shared" si="2"/>
        <v>5.6000000000000001E-2</v>
      </c>
      <c r="M13" s="31">
        <v>50</v>
      </c>
      <c r="N13" s="32">
        <f t="shared" si="0"/>
        <v>1</v>
      </c>
      <c r="O13" s="30">
        <f t="shared" si="1"/>
        <v>0.35000000000000003</v>
      </c>
      <c r="P13" s="10" t="s">
        <v>127</v>
      </c>
    </row>
    <row r="14" spans="1:16">
      <c r="A14" s="2" t="s">
        <v>79</v>
      </c>
      <c r="B14" s="1" t="s">
        <v>97</v>
      </c>
      <c r="C14" s="1" t="s">
        <v>123</v>
      </c>
      <c r="D14" s="1" t="s">
        <v>124</v>
      </c>
      <c r="E14" s="1" t="s">
        <v>35</v>
      </c>
      <c r="F14" s="1" t="s">
        <v>24</v>
      </c>
      <c r="G14" s="1" t="s">
        <v>17</v>
      </c>
      <c r="H14" s="1" t="s">
        <v>125</v>
      </c>
      <c r="I14" s="1" t="s">
        <v>126</v>
      </c>
      <c r="J14" s="1">
        <f>8</f>
        <v>8</v>
      </c>
      <c r="K14" s="30">
        <v>1.9E-2</v>
      </c>
      <c r="L14" s="30">
        <f t="shared" si="2"/>
        <v>0.152</v>
      </c>
      <c r="M14" s="31">
        <v>25</v>
      </c>
      <c r="N14" s="32">
        <f t="shared" si="0"/>
        <v>1</v>
      </c>
      <c r="O14" s="30">
        <f t="shared" si="1"/>
        <v>0.47499999999999998</v>
      </c>
      <c r="P14" s="3" t="s">
        <v>128</v>
      </c>
    </row>
    <row r="15" spans="1:16">
      <c r="A15" s="2" t="s">
        <v>80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24</v>
      </c>
      <c r="G15" s="1" t="s">
        <v>17</v>
      </c>
      <c r="H15" s="1" t="s">
        <v>101</v>
      </c>
      <c r="I15" s="1" t="s">
        <v>102</v>
      </c>
      <c r="J15" s="1">
        <v>1</v>
      </c>
      <c r="K15" s="30">
        <v>1.51</v>
      </c>
      <c r="L15" s="30">
        <f t="shared" si="2"/>
        <v>1.51</v>
      </c>
      <c r="M15" s="31">
        <v>5</v>
      </c>
      <c r="N15" s="32">
        <f t="shared" si="0"/>
        <v>1</v>
      </c>
      <c r="O15" s="30">
        <f t="shared" si="1"/>
        <v>7.55</v>
      </c>
      <c r="P15" s="3" t="s">
        <v>103</v>
      </c>
    </row>
    <row r="16" spans="1:16">
      <c r="A16" s="2" t="s">
        <v>81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24</v>
      </c>
      <c r="G16" s="1" t="s">
        <v>108</v>
      </c>
      <c r="H16" s="1" t="s">
        <v>109</v>
      </c>
      <c r="I16" s="1" t="s">
        <v>110</v>
      </c>
      <c r="J16" s="1">
        <v>1</v>
      </c>
      <c r="K16" s="30">
        <v>0.49</v>
      </c>
      <c r="L16" s="30">
        <f t="shared" si="2"/>
        <v>0.49</v>
      </c>
      <c r="M16" s="31">
        <v>5</v>
      </c>
      <c r="N16" s="32">
        <f t="shared" si="0"/>
        <v>1</v>
      </c>
      <c r="O16" s="30">
        <f t="shared" si="1"/>
        <v>2.4500000000000002</v>
      </c>
      <c r="P16" s="3" t="s">
        <v>82</v>
      </c>
    </row>
    <row r="17" spans="1:16">
      <c r="A17" s="2" t="s">
        <v>10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12</v>
      </c>
      <c r="I17" s="1"/>
      <c r="J17" s="1">
        <f>$B$23*8</f>
        <v>32</v>
      </c>
      <c r="K17" s="30">
        <v>0.48</v>
      </c>
      <c r="L17" s="30">
        <f t="shared" si="2"/>
        <v>15.36</v>
      </c>
      <c r="M17" s="31">
        <v>1</v>
      </c>
      <c r="N17" s="32">
        <f t="shared" si="0"/>
        <v>32</v>
      </c>
      <c r="O17" s="30">
        <f t="shared" si="1"/>
        <v>15.36</v>
      </c>
      <c r="P17" s="3" t="s">
        <v>19</v>
      </c>
    </row>
    <row r="18" spans="1:16">
      <c r="A18" s="2" t="s">
        <v>11</v>
      </c>
      <c r="B18" s="1" t="s">
        <v>143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143</v>
      </c>
      <c r="I18" s="1"/>
      <c r="J18" s="1">
        <f>$B$23*8</f>
        <v>32</v>
      </c>
      <c r="K18" s="30">
        <v>0.25</v>
      </c>
      <c r="L18" s="30">
        <f t="shared" si="2"/>
        <v>8</v>
      </c>
      <c r="M18" s="31">
        <v>1</v>
      </c>
      <c r="N18" s="32">
        <f t="shared" si="0"/>
        <v>32</v>
      </c>
      <c r="O18" s="30">
        <f t="shared" si="1"/>
        <v>8</v>
      </c>
      <c r="P18" s="3" t="s">
        <v>144</v>
      </c>
    </row>
    <row r="19" spans="1:16">
      <c r="A19" s="2" t="s">
        <v>83</v>
      </c>
      <c r="B19" s="1" t="s">
        <v>84</v>
      </c>
      <c r="C19" s="1" t="s">
        <v>88</v>
      </c>
      <c r="D19" s="1" t="s">
        <v>87</v>
      </c>
      <c r="E19" s="1"/>
      <c r="F19" s="1" t="s">
        <v>24</v>
      </c>
      <c r="G19" s="1" t="s">
        <v>17</v>
      </c>
      <c r="H19" s="1" t="s">
        <v>85</v>
      </c>
      <c r="I19" s="1" t="s">
        <v>86</v>
      </c>
      <c r="J19" s="1">
        <f>$B$23*1</f>
        <v>4</v>
      </c>
      <c r="K19" s="30">
        <v>6.82</v>
      </c>
      <c r="L19" s="30">
        <f t="shared" si="2"/>
        <v>27.28</v>
      </c>
      <c r="M19" s="31">
        <v>1</v>
      </c>
      <c r="N19" s="32">
        <f t="shared" si="0"/>
        <v>4</v>
      </c>
      <c r="O19" s="30">
        <f t="shared" si="1"/>
        <v>27.28</v>
      </c>
      <c r="P19" s="3" t="s">
        <v>89</v>
      </c>
    </row>
    <row r="20" spans="1:16">
      <c r="A20" s="2" t="s">
        <v>90</v>
      </c>
      <c r="B20" s="1" t="s">
        <v>91</v>
      </c>
      <c r="C20" s="1" t="s">
        <v>94</v>
      </c>
      <c r="D20" s="1" t="s">
        <v>92</v>
      </c>
      <c r="E20" s="1"/>
      <c r="F20" s="1" t="s">
        <v>16</v>
      </c>
      <c r="G20" s="1" t="s">
        <v>17</v>
      </c>
      <c r="H20" s="1" t="s">
        <v>93</v>
      </c>
      <c r="I20" s="1"/>
      <c r="J20" s="1">
        <v>1</v>
      </c>
      <c r="K20" s="30">
        <v>3.75</v>
      </c>
      <c r="L20" s="30">
        <f t="shared" si="2"/>
        <v>3.75</v>
      </c>
      <c r="M20" s="31">
        <v>1</v>
      </c>
      <c r="N20" s="32">
        <f t="shared" si="0"/>
        <v>1</v>
      </c>
      <c r="O20" s="30">
        <f t="shared" si="1"/>
        <v>3.75</v>
      </c>
      <c r="P20" s="3" t="s">
        <v>96</v>
      </c>
    </row>
    <row r="21" spans="1:16" ht="13.8" thickBot="1">
      <c r="A21" s="43" t="s">
        <v>142</v>
      </c>
      <c r="B21" s="44" t="s">
        <v>145</v>
      </c>
      <c r="C21" s="5"/>
      <c r="D21" s="44" t="s">
        <v>147</v>
      </c>
      <c r="E21" s="5"/>
      <c r="F21" s="44" t="s">
        <v>24</v>
      </c>
      <c r="G21" s="44" t="s">
        <v>17</v>
      </c>
      <c r="H21" s="44" t="s">
        <v>146</v>
      </c>
      <c r="I21" s="44" t="s">
        <v>148</v>
      </c>
      <c r="J21" s="5"/>
      <c r="K21" s="45">
        <v>2.9000000000000001E-2</v>
      </c>
      <c r="L21" s="45"/>
      <c r="M21" s="46">
        <v>25</v>
      </c>
      <c r="N21" s="47"/>
      <c r="O21" s="45"/>
      <c r="P21" s="8" t="s">
        <v>149</v>
      </c>
    </row>
    <row r="22" spans="1:16" ht="13.8" thickBot="1"/>
    <row r="23" spans="1:16" ht="13.8" thickBot="1">
      <c r="A23" s="6" t="s">
        <v>95</v>
      </c>
      <c r="B23" s="7">
        <v>4</v>
      </c>
      <c r="L23" s="9">
        <f>SUM(L3:L20)-L6</f>
        <v>223.62199999999999</v>
      </c>
      <c r="M23" s="9"/>
      <c r="N23" s="9"/>
      <c r="O23" s="9">
        <f>SUM(O3:O20)-O6</f>
        <v>276.72500000000002</v>
      </c>
    </row>
    <row r="24" spans="1:16" ht="13.8" thickBot="1"/>
    <row r="25" spans="1:16" ht="13.8" thickBot="1">
      <c r="B25" s="18" t="s">
        <v>141</v>
      </c>
    </row>
    <row r="26" spans="1:16" ht="13.8" thickBot="1">
      <c r="B26" s="23" t="s">
        <v>139</v>
      </c>
    </row>
  </sheetData>
  <mergeCells count="16">
    <mergeCell ref="P1:P2"/>
    <mergeCell ref="I1:I2"/>
    <mergeCell ref="J1:J2"/>
    <mergeCell ref="K1:K2"/>
    <mergeCell ref="L1:L2"/>
    <mergeCell ref="N1:N2"/>
    <mergeCell ref="O1:O2"/>
    <mergeCell ref="M1:M2"/>
    <mergeCell ref="H1:H2"/>
    <mergeCell ref="G1:G2"/>
    <mergeCell ref="A1:A2"/>
    <mergeCell ref="B1:B2"/>
    <mergeCell ref="C1:C2"/>
    <mergeCell ref="D1:D2"/>
    <mergeCell ref="E1:E2"/>
    <mergeCell ref="F1:F2"/>
  </mergeCells>
  <hyperlinks>
    <hyperlink ref="P17" r:id="rId1"/>
    <hyperlink ref="P3" r:id="rId2"/>
    <hyperlink ref="P19" r:id="rId3"/>
    <hyperlink ref="P4" r:id="rId4"/>
    <hyperlink ref="P6" r:id="rId5"/>
    <hyperlink ref="P7" r:id="rId6"/>
    <hyperlink ref="P10" r:id="rId7"/>
    <hyperlink ref="P11" r:id="rId8"/>
    <hyperlink ref="P12" r:id="rId9"/>
    <hyperlink ref="P8" r:id="rId10"/>
    <hyperlink ref="P16" r:id="rId11"/>
    <hyperlink ref="P20" r:id="rId12"/>
    <hyperlink ref="P15" r:id="rId13"/>
    <hyperlink ref="P9" r:id="rId14"/>
    <hyperlink ref="P13" display="http://de.rs-online.com/web/p/smd-widerstande/2230691/?searchTerm=223-0691&amp;relevancy-data=636F3D3126696E3D4931384E525353746F636B4E756D6265724D504E266C753D656E266D6D3D6D61746368616C6C26706D3D5E283F69292852537C5253207C52532D293F5C647B337D285C73293F5B5C732D2"/>
    <hyperlink ref="P14" display="http://de.rs-online.com/web/p/keramik-multilayer-kondensatoren/2644371/?searchTerm=264-4371&amp;relevancy-data=636F3D3126696E3D4931384E525353746F636B4E756D6265724D504E266C753D656E266D6D3D6D61746368616C6C26706D3D5E283F69292852537C5253207C52532D293F5C647B337D28"/>
    <hyperlink ref="P5" r:id="rId15"/>
    <hyperlink ref="P18" r:id="rId16"/>
    <hyperlink ref="P21" r:id="rId17"/>
  </hyperlinks>
  <pageMargins left="0.7" right="0.7" top="0.78740157499999996" bottom="0.78740157499999996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TRUMPF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Rauser</dc:creator>
  <cp:lastModifiedBy>Jan Rauser</cp:lastModifiedBy>
  <dcterms:created xsi:type="dcterms:W3CDTF">2017-07-14T05:53:53Z</dcterms:created>
  <dcterms:modified xsi:type="dcterms:W3CDTF">2017-09-05T09:21:43Z</dcterms:modified>
</cp:coreProperties>
</file>